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1.xml" ContentType="application/vnd.openxmlformats-officedocument.spreadsheetml.pivotTable+xml"/>
  <Override PartName="/xl/drawings/drawing9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268\"/>
    </mc:Choice>
  </mc:AlternateContent>
  <xr:revisionPtr revIDLastSave="0" documentId="13_ncr:1_{7CE55F6A-6E1F-4007-8F04-102371E75014}" xr6:coauthVersionLast="47" xr6:coauthVersionMax="47" xr10:uidLastSave="{00000000-0000-0000-0000-000000000000}"/>
  <bookViews>
    <workbookView showSheetTabs="0" xWindow="28680" yWindow="-120" windowWidth="29040" windowHeight="15720" tabRatio="799" xr2:uid="{00000000-000D-0000-FFFF-FFFF00000000}"/>
  </bookViews>
  <sheets>
    <sheet name="Menu" sheetId="4" r:id="rId1"/>
    <sheet name="Customers" sheetId="19" r:id="rId2"/>
    <sheet name="Master_Data" sheetId="2" r:id="rId3"/>
    <sheet name="Planning" sheetId="10" r:id="rId4"/>
    <sheet name="Purchase_Orders" sheetId="15" r:id="rId5"/>
    <sheet name="Sales_Orders" sheetId="17" r:id="rId6"/>
    <sheet name="Delivery" sheetId="18" r:id="rId7"/>
    <sheet name="Product_Report" sheetId="20" r:id="rId8"/>
    <sheet name="Charts_Reports" sheetId="12" r:id="rId9"/>
    <sheet name="Calculations" sheetId="16" state="hidden" r:id="rId10"/>
  </sheets>
  <functionGroups builtInGroupCount="19"/>
  <definedNames>
    <definedName name="_xlnm._FilterDatabase" localSheetId="9" hidden="1">Calculations!$X$28:$Y$69</definedName>
    <definedName name="_xlnm._FilterDatabase" localSheetId="6" hidden="1">Delivery!$AN$12:$BJ$18</definedName>
    <definedName name="_xlnm._FilterDatabase" localSheetId="2" hidden="1">Master_Data!$B$15:$D$215</definedName>
    <definedName name="_xlnm._FilterDatabase" localSheetId="3" hidden="1">Planning!$A$10:$BL$343</definedName>
    <definedName name="_xlnm._FilterDatabase" localSheetId="4" hidden="1">Purchase_Orders!$A$10:$T$90</definedName>
    <definedName name="_xlnm._FilterDatabase" localSheetId="5" hidden="1">Sales_Orders!$C$39:$Y$353</definedName>
    <definedName name="ABC">Calculations!$N$27:$N$29</definedName>
    <definedName name="BackOrder">OFFSET(Calculations!$AM$26,1,0,MAX(1,COUNTA(Calculations!$AM$27:$AM$46)),1)</definedName>
    <definedName name="BackOrder_Cake">OFFSET(Charts_Reports!$Q$72,1,0,MAX(1,COUNTIF(Charts_Reports!$Q$73:$Q$86,"&gt;=0")),1)</definedName>
    <definedName name="BackOrder_SO">OFFSET(Sales_Orders!$M$39,1,0,MAX(1,COUNTA(Sales_Orders!$M$40:$M$59)),1)</definedName>
    <definedName name="BackOrder_Value">OFFSET(Sales_Orders!$B$39,1,0,MAX(1,COUNTA(Sales_Orders!$B$40:$B$59)),1)</definedName>
    <definedName name="Category_Cake">OFFSET(Charts_Reports!$P$72,1,0,MAX(1,COUNTA(Charts_Reports!$P$73:$P$86)),1)</definedName>
    <definedName name="Category_Chart">OFFSET(Charts_Reports!$J$11,1,0,MAX(1,COUNTA(Charts_Reports!$J$12:$J$25)),1)</definedName>
    <definedName name="Category_Chart2">OFFSET(Charts_Reports!$I$28,1,1,MAX(Charts_Reports!$I$43,1),1)</definedName>
    <definedName name="Category_MD">OFFSET(Master_Data!$C$15,0,0,MAX(1,COUNTA(Master_Data!$C$15:$C$35)),1)</definedName>
    <definedName name="Category_Planning">OFFSET(Planning!$C$10,1,0,MAX(1,COUNTA(Planning!$C$11:$C$190)),1)</definedName>
    <definedName name="Category_SO">OFFSET(Sales_Orders!$E$39,1,0,MAX(1,COUNTA(Sales_Orders!$E$40:$E$59)),1)</definedName>
    <definedName name="Category_Total">OFFSET(Calculations!$AM$26,1,0,MAX(1,COUNTA(Calculations!$AM$27:$AM$46)),1)</definedName>
    <definedName name="CategoryList">Calculations!$AM$27:$AM$40</definedName>
    <definedName name="Chart">OFFSET(Charts_Reports!$J$11,0,0,COUNTIF(Charts_Reports!$J$11:$J$25,"&lt;&gt;"),6)</definedName>
    <definedName name="Chart_Series1">OFFSET(Charts_Reports!$N$11,1,0,MAX(1,COUNTIF(Charts_Reports!$N$12:$N$25,"&gt;=0")),2)</definedName>
    <definedName name="Chart2">OFFSET(Charts_Reports!$I$28,0,1,Charts_Reports!$I$43+1,6)</definedName>
    <definedName name="Charts_Clear">Charts_Reports!$J$12:$J$25,Charts_Reports!$J$29:$J$42,Charts_Reports!$P$73:$P$86</definedName>
    <definedName name="Charts_Def">Charts_Reports!$J$12,Charts_Reports!$J$29,Charts_Reports!$P$73</definedName>
    <definedName name="ClearAll_Customer">Customers!$D$7,Customers!$D$9,Customers!$D$11,Customers!$G$9,Customers!$F$11,Customers!$I$9,Customers!$I$11</definedName>
    <definedName name="ClearAll_Delivery1">Delivery!$L$7,Delivery!$Q$15,Delivery!$R$9,Delivery!$Q$25,Delivery!$Q$29,Delivery!$H$10,Delivery!$D$8</definedName>
    <definedName name="ClearAll_Delivery2">Delivery!$R$9,Delivery!$Q$25,Delivery!$Q$29</definedName>
    <definedName name="ClearAll_MasterData">Master_Data!$D$7,Master_Data!$D$9,Master_Data!$F$12,Master_Data!$H$7,Master_Data!$H$10,Master_Data!$H$12,Master_Data!$J$12</definedName>
    <definedName name="Code_Planning">OFFSET(Planning!$B$10,1,0,MAX(1,COUNTA(Planning!$B$11:$B$190)),1)</definedName>
    <definedName name="Code_PO">OFFSET(Purchase_Orders!$E$11,0,0,MAX(1,COUNTA(Purchase_Orders!$E$11:$E$30)),1)</definedName>
    <definedName name="Code_SO">OFFSET(Sales_Orders!$C$39,1,0,MAX(1,COUNTA(Sales_Orders!$C$40:$C$59)),1)</definedName>
    <definedName name="Codes">OFFSET(Master_Data!$BG$15,0,0,MAX(1,COUNTIF(Master_Data!$BG$15:$BG$35,"&gt;0")),1)</definedName>
    <definedName name="Codes_Cus" localSheetId="1">OFFSET(Customers!$R$15,0,0,MAX(1,COUNTIF(Customers!$R$15:$R$35,"&gt;0")),1)</definedName>
    <definedName name="Company_Data" localSheetId="1">Customers!$M$17,Customers!$M$20,Customers!$P$23</definedName>
    <definedName name="_xlnm.Criteria" localSheetId="9">Calculations!$AG$28:$AG$29</definedName>
    <definedName name="_xlnm.Criteria" localSheetId="6">Delivery!$AJ$12:$AJ$13</definedName>
    <definedName name="Customer_Area">Customers!$B$16:$I$35</definedName>
    <definedName name="Customer_Fields">OFFSET(Customers!$B$15,1,0,MAX(1,COUNTA(Customers!$B$16:$B$35)),8)</definedName>
    <definedName name="Customer_Invoice">OFFSET(Calculations!$X$28,0,0,MAX(1,COUNTA(Calculations!$X$28:$X$48)),2)</definedName>
    <definedName name="Customer2">OFFSET(Customers!$B$16,0,0,MAX(1,COUNTA(Customers!$B$16:$B$35)),8)</definedName>
    <definedName name="CustomerList">OFFSET(Customers!$C$16,0,0,MAX(1,COUNTA(Customers!$C$16:$C$35)),1)</definedName>
    <definedName name="CustomerList_Invoice">OFFSET(Calculations!$AC$28,1,0,MAX(1,COUNTA(Calculations!$AC$29:$AC$48)),1)</definedName>
    <definedName name="DescriptionList">OFFSET(Master_Data!$D$15,1,0,MAX(1,COUNTA(Master_Data!$D$16:$D$35)),1)</definedName>
    <definedName name="EditSO_DISC">Delivery!$AU$13:$AU$32</definedName>
    <definedName name="EditSO_PD">Delivery!$AO$13:$AO$32</definedName>
    <definedName name="EditSO_QTY">Delivery!$AR$13:$AR$32</definedName>
    <definedName name="Error">OFFSET(Charts_Reports!$M$51,1,0,MAX(1,COUNTIF(Charts_Reports!$M$52:$M$63,"&gt;=0")),1)</definedName>
    <definedName name="_xlnm.Extract" localSheetId="9">Calculations!$AI$28</definedName>
    <definedName name="_xlnm.Extract" localSheetId="6">Delivery!$AN$12:$BJ$12</definedName>
    <definedName name="_xlnm.Extract" localSheetId="5">Sales_Orders!$D$16</definedName>
    <definedName name="Forecast_Fields">Master_Data!$J$16:$BE$35</definedName>
    <definedName name="Forecast_Month">Calculations!$P$27:$P$74</definedName>
    <definedName name="Forecast_Planning">OFFSET(Planning!$B$10,1,Charts_Reports!$C$9,MAX(1,COUNTA(Planning!$B$11:$B$190)),1)</definedName>
    <definedName name="Forecast_Planning2" localSheetId="7">OFFSET(Planning!$B$10,1,Product_Report!$I1,MAX(1,COUNTA(Planning!$B$11:$B$190)),1)</definedName>
    <definedName name="Forecast_Planning2">OFFSET(Planning!$B$10,1,Charts_Reports!$I1,MAX(1,COUNTA(Planning!$B$11:$B$190)),1)</definedName>
    <definedName name="Forecast_Planning3" localSheetId="7">OFFSET(Planning!$B$10,1,Product_Report!$I1,MAX(1,COUNTA(Planning!$B$11:$B$190)),1)</definedName>
    <definedName name="Forecast_Planning3">OFFSET(Planning!$B$10,1,Charts_Reports!$I1,MAX(1,COUNTA(Planning!$B$11:$B$190)),1)</definedName>
    <definedName name="Forecast_Planning4">OFFSET(Planning!$B$10,1,Product_Report!$O$9,MAX(1,COUNTA(Planning!$B$11:$B$190)),1)</definedName>
    <definedName name="GrossMargin_Chart">OFFSET(Charts_Reports!$O$11,1,0,MAX(1,COUNTIF(Charts_Reports!$O$12:$O$25,"&gt;=0")),1)</definedName>
    <definedName name="GrossMargin_Chart2">OFFSET(Charts_Reports!$O$28,1,0,MAX(1,COUNTIF(Charts_Reports!$O$29:$O$42,"&gt;=0")),1)</definedName>
    <definedName name="GrossMargin_SO">OFFSET(Sales_Orders!$Y$39,1,0,MAX(1,COUNTA(Sales_Orders!$Y$40:$Y$59)),1)</definedName>
    <definedName name="ID">OFFSET(Sales_Orders!$N$39,1,0,MAX(1,COUNTA(Sales_Orders!$N$40:$N$59)),1)</definedName>
    <definedName name="Invoice_Number">OFFSET(Calculations!$X$28,1,0,MAX(1,COUNTA(Calculations!$X$29:$X$48)),1)</definedName>
    <definedName name="MasterData">Master_Data!$B$16:$BE$35</definedName>
    <definedName name="MasterData_Fields">OFFSET(Master_Data!$E$15,1,0,MAX(1,COUNTA(Master_Data!$E$16:$E$35)),5)</definedName>
    <definedName name="Month">OFFSET(Purchase_Orders!$B$11,0,0,MAX(1,COUNTA(Purchase_Orders!$B$11:$B$30)),1)</definedName>
    <definedName name="Month_PT">OFFSET(Calculations!$AR$28,1,0,MAX(1,COUNTA(Calculations!$AR$29:$AR$50)),1)</definedName>
    <definedName name="Month_SO">OFFSET(Sales_Orders!$T$39,1,0,MAX(1,COUNTA(Sales_Orders!$T$40:$T$59)),1)</definedName>
    <definedName name="NewCustomerData" localSheetId="1">Customers!$B$4:$I$4</definedName>
    <definedName name="NewProductData">Master_Data!$B$4:$I$4</definedName>
    <definedName name="Overwrite5">OFFSET(Sales_Orders!$B$41,0,0,1+COUNTA(Sales_Orders!$B$41:$B$59),24)</definedName>
    <definedName name="pdfPrint">Product_Report!$B$5:$P$48</definedName>
    <definedName name="Planning_1">OFFSET(Planning!$B$11,0,0,MAX(1,COUNTA(Planning!$B$11:$B$190)),1)</definedName>
    <definedName name="Planning_2">OFFSET(Planning!$D$11,0,0,MAX(1,COUNTA(Planning!$D$11:$D$190)),1)</definedName>
    <definedName name="Planning_3">OFFSET(Planning!$E$11,0,0,MAX(1,COUNTA(Planning!$E$11:$E$190)),1)</definedName>
    <definedName name="Planning_4">OFFSET(Planning!$C$11,0,0,MAX(1,COUNTA(Planning!$C$11:$C$190)),1)</definedName>
    <definedName name="Planning_5">OFFSET(Planning!$F$10,1,0,MAX(1,COUNTA(Planning!$F$11:$F$190)),1)</definedName>
    <definedName name="Planning_Area">Planning!$A$20:$AW$190</definedName>
    <definedName name="PO_Clear">Purchase_Orders!$B$11:$L$30</definedName>
    <definedName name="_xlnm.Print_Area" localSheetId="8">Charts_Reports!$V$231:$AJ$454</definedName>
    <definedName name="_xlnm.Print_Area" localSheetId="1">OFFSET(Customers!$B$2,0,0,COUNTA(Customers!$C$14:$C$35)+12,COUNTA(Customers!$B$14:$I$14)+8)</definedName>
    <definedName name="_xlnm.Print_Area" localSheetId="6">Delivery!$B$5:$H$36</definedName>
    <definedName name="_xlnm.Print_Area" localSheetId="2">OFFSET(Master_Data!$B$15,0,0,COUNTA(Master_Data!$C$15:$C$35),COUNTA(Master_Data!$B$15:$BE$15))</definedName>
    <definedName name="_xlnm.Print_Area" localSheetId="0">Menu!$B$2:$M$30</definedName>
    <definedName name="_xlnm.Print_Area" localSheetId="3">OFFSET(Planning!$B$10,0,0,COUNTA(Planning!$F$10:$F$190),COUNTA(Planning!$B$10:$AD$10))</definedName>
    <definedName name="_xlnm.Print_Area" localSheetId="7">Product_Report!$B$5:$P$24</definedName>
    <definedName name="_xlnm.Print_Area" localSheetId="4">OFFSET(Purchase_Orders!$B$2,0,0,COUNTA(Purchase_Orders!$D$10:$D$30)+8,COUNTA(Purchase_Orders!$B$10:$L$10))</definedName>
    <definedName name="_xlnm.Print_Area" localSheetId="5">OFFSET(Sales_Orders!$B$2,0,0,58,24)</definedName>
    <definedName name="Product_Fields">Master_Data!$B$16:$I$35</definedName>
    <definedName name="Product_Report1">OFFSET(Calculations!$BF$28,1,0,MAX(1,COUNTA(Calculations!$BF$29:$BF$48)),3)</definedName>
    <definedName name="Product_Report2">OFFSET(Calculations!$BI$28,1,0,MAX(1,COUNTA(Calculations!$BI$29:$BI$48)),1)</definedName>
    <definedName name="Product_Report3">OFFSET(Calculations!$BJ$28,1,0,MAX(1,COUNTA(Calculations!$BJ$29:$BJ$48)),3)</definedName>
    <definedName name="ProductList">OFFSET(Master_Data!$D$15,1,0,MAX(1,COUNTA(Master_Data!$D$16:$D$35)),1)</definedName>
    <definedName name="Products">OFFSET(Master_Data!$B$16,0,0,MAX(1,COUNTA(Master_Data!$B$16:$B$35)),3)</definedName>
    <definedName name="Quantity">OFFSET(Purchase_Orders!$H$11,0,0,MAX(1,COUNTA(Purchase_Orders!$I$11:$I$30)),1)</definedName>
    <definedName name="Quantity_Chart">OFFSET(Charts_Reports!$K$72,1,0,MAX(1,COUNTIF(Charts_Reports!$K$73:$K$84,"&gt;=0")),1)</definedName>
    <definedName name="Quantity_SO">OFFSET(Sales_Orders!$G$39,1,0,MAX(1,COUNTA(Sales_Orders!$G$40:$G$59)),1)</definedName>
    <definedName name="Report_Area">Product_Report!$B$28:$L$48</definedName>
    <definedName name="Sales_Clear">Sales_Orders!$B$40:$Y$59</definedName>
    <definedName name="SalesOrders">OFFSET(Sales_Orders!$C$39,0,0,MAX(1,COUNTA(Sales_Orders!$C$39:$C$59)),23)</definedName>
    <definedName name="SalesPrice_SO">OFFSET(Sales_Orders!$I$39,1,0,MAX(1,COUNTA(Sales_Orders!$I$40:$I$59)),1)</definedName>
    <definedName name="SO_Area">Sales_Orders!$D$17:$D$36,Sales_Orders!$G$17:$G$36,Sales_Orders!$J$17:$J$36,Sales_Orders!$L$10:$L$11,Sales_Orders!$E$7</definedName>
    <definedName name="SO_Area2">OFFSET(Sales_Orders!$C$39,0,0,MAX(1,COUNTA(Sales_Orders!$C$39:$C$59)),23)</definedName>
    <definedName name="SO_Area3">OFFSET(Sales_Orders!$AB$16,1,0,MAX(1,COUNTIF(Sales_Orders!$AB$17:$AB$36,"&gt;=0")),24)</definedName>
    <definedName name="SO_Area4">OFFSET(Calculations!$S$29,0,0,MAX(1,COUNTA(Calculations!$S$29:$S$48)),1)</definedName>
    <definedName name="SO_Area5">OFFSET(Calculations!$S$29,0,0,MAX(1,COUNTA(Calculations!$S$29:$S$48)),2)</definedName>
    <definedName name="SO_Area6">Sales_Orders!$L$10:$L$11</definedName>
    <definedName name="SO_Area7">Sales_Orders!$D$17:$D$36</definedName>
    <definedName name="SO_Data">Delivery!$AN$13:$BJ$32</definedName>
    <definedName name="SO_Sortit">Sales_Orders!$C$16:$P$36</definedName>
    <definedName name="Sold_Quantity">OFFSET(Charts_Reports!$K$51,1,0,MAX(1,COUNTIF(Charts_Reports!$K$52:$K$63,"&gt;=0")),1)</definedName>
    <definedName name="Status">OFFSET(Purchase_Orders!$L$11,0,0,MAX(1,COUNTA(Purchase_Orders!$L$11:$L$30)),1)</definedName>
    <definedName name="Status_SO">OFFSET(Sales_Orders!$P$39,1,0,MAX(1,COUNTA(Sales_Orders!$P$40:$P$59)),1)</definedName>
    <definedName name="Total_GM">OFFSET(Product_Report!$L$28,1,0,MAX(1,COUNTIF(Product_Report!$L$29:$L$48,"&gt;=0")),1)</definedName>
    <definedName name="Total_SKU">OFFSET(Master_Data!$B$15,1,0,MAX(1,COUNTA(Master_Data!$B$16:$B$35)),1)</definedName>
    <definedName name="Total_SO">OFFSET(Sales_Orders!$K$39,1,0,MAX(1,COUNTA(Sales_Orders!$K$40:$K$59)),1)</definedName>
    <definedName name="TotalSales_Chart">OFFSET(Charts_Reports!$N$11,1,0,MAX(1,COUNTIF(Charts_Reports!$N$12:$N$25,"&gt;=0")),1)</definedName>
    <definedName name="TotalSales_Chart2">OFFSET(Charts_Reports!$N$28,1,0,MAX(1,COUNTIF(Charts_Reports!$N$29:$N$42,"&gt;=0")),1)</definedName>
  </definedNames>
  <calcPr calcId="191029"/>
  <pivotCaches>
    <pivotCache cacheId="0" r:id="rId12"/>
    <pivotCache cacheId="1" r:id="rId1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7" i="10" l="1"/>
  <c r="B47" i="10" s="1"/>
  <c r="A38" i="10"/>
  <c r="B38" i="10" s="1"/>
  <c r="A29" i="10"/>
  <c r="B29" i="10" s="1"/>
  <c r="A20" i="10"/>
  <c r="B20" i="10" s="1"/>
  <c r="J9" i="2"/>
  <c r="H48" i="20" a="1"/>
  <c r="H48" i="20"/>
  <c r="H47" i="20" a="1"/>
  <c r="H47" i="20"/>
  <c r="H46" i="20" a="1"/>
  <c r="H46" i="20"/>
  <c r="H45" i="20" a="1"/>
  <c r="H45" i="20" s="1"/>
  <c r="H44" i="20" a="1"/>
  <c r="H44" i="20"/>
  <c r="H43" i="20" a="1"/>
  <c r="H43" i="20" s="1"/>
  <c r="H42" i="20" a="1"/>
  <c r="H42" i="20"/>
  <c r="H41" i="20" a="1"/>
  <c r="H41" i="20" s="1"/>
  <c r="H40" i="20" a="1"/>
  <c r="H40" i="20"/>
  <c r="H39" i="20" a="1"/>
  <c r="H39" i="20" s="1"/>
  <c r="H38" i="20" a="1"/>
  <c r="H38" i="20"/>
  <c r="H37" i="20" a="1"/>
  <c r="H37" i="20" s="1"/>
  <c r="H36" i="20" a="1"/>
  <c r="H36" i="20"/>
  <c r="H35" i="20" a="1"/>
  <c r="H35" i="20" s="1"/>
  <c r="H34" i="20" a="1"/>
  <c r="H34" i="20"/>
  <c r="H33" i="20" a="1"/>
  <c r="H33" i="20" s="1"/>
  <c r="H32" i="20" a="1"/>
  <c r="H32" i="20" s="1"/>
  <c r="H31" i="20" a="1"/>
  <c r="H31" i="20" s="1"/>
  <c r="H30" i="20" a="1"/>
  <c r="H30" i="20" s="1"/>
  <c r="H29" i="20" a="1"/>
  <c r="H29" i="20" s="1"/>
  <c r="F33" i="20" a="1"/>
  <c r="F33" i="20" s="1"/>
  <c r="F34" i="20" a="1"/>
  <c r="F34" i="20" s="1"/>
  <c r="F35" i="20" a="1"/>
  <c r="F35" i="20" s="1"/>
  <c r="F36" i="20" a="1"/>
  <c r="F36" i="20" s="1"/>
  <c r="F37" i="20" a="1"/>
  <c r="F37" i="20" s="1"/>
  <c r="F38" i="20" a="1"/>
  <c r="F38" i="20" s="1"/>
  <c r="F39" i="20" a="1"/>
  <c r="F39" i="20" s="1"/>
  <c r="F40" i="20" a="1"/>
  <c r="F40" i="20" s="1"/>
  <c r="F41" i="20" a="1"/>
  <c r="F41" i="20" s="1"/>
  <c r="F42" i="20" a="1"/>
  <c r="F42" i="20" s="1"/>
  <c r="F43" i="20" a="1"/>
  <c r="F43" i="20" s="1"/>
  <c r="F44" i="20" a="1"/>
  <c r="F44" i="20" s="1"/>
  <c r="F45" i="20" a="1"/>
  <c r="F45" i="20" s="1"/>
  <c r="F46" i="20" a="1"/>
  <c r="F46" i="20" s="1"/>
  <c r="F47" i="20" a="1"/>
  <c r="F47" i="20" s="1"/>
  <c r="F48" i="20" a="1"/>
  <c r="F48" i="20" s="1"/>
  <c r="E33" i="20" a="1"/>
  <c r="E33" i="20"/>
  <c r="E34" i="20" a="1"/>
  <c r="E34" i="20" s="1"/>
  <c r="E35" i="20" a="1"/>
  <c r="E35" i="20" s="1"/>
  <c r="E36" i="20" a="1"/>
  <c r="E36" i="20" s="1"/>
  <c r="E37" i="20" a="1"/>
  <c r="E37" i="20"/>
  <c r="E38" i="20" a="1"/>
  <c r="E38" i="20" s="1"/>
  <c r="E39" i="20" a="1"/>
  <c r="E39" i="20" s="1"/>
  <c r="E40" i="20" a="1"/>
  <c r="E40" i="20" s="1"/>
  <c r="E41" i="20" a="1"/>
  <c r="E41" i="20"/>
  <c r="E42" i="20" a="1"/>
  <c r="E42" i="20" s="1"/>
  <c r="E43" i="20" a="1"/>
  <c r="E43" i="20" s="1"/>
  <c r="E44" i="20" a="1"/>
  <c r="E44" i="20" s="1"/>
  <c r="E45" i="20" a="1"/>
  <c r="E45" i="20"/>
  <c r="E46" i="20" a="1"/>
  <c r="E46" i="20" s="1"/>
  <c r="E47" i="20" a="1"/>
  <c r="E47" i="20" s="1"/>
  <c r="E48" i="20" a="1"/>
  <c r="E48" i="20" s="1"/>
  <c r="M29" i="20"/>
  <c r="N29" i="20"/>
  <c r="O29" i="20" s="1"/>
  <c r="P29" i="20" s="1"/>
  <c r="M30" i="20"/>
  <c r="N30" i="20"/>
  <c r="M31" i="20"/>
  <c r="N31" i="20"/>
  <c r="M32" i="20"/>
  <c r="N32" i="20"/>
  <c r="M33" i="20"/>
  <c r="N33" i="20"/>
  <c r="O33" i="20"/>
  <c r="P33" i="20"/>
  <c r="M34" i="20"/>
  <c r="N34" i="20"/>
  <c r="O34" i="20"/>
  <c r="P34" i="20"/>
  <c r="M35" i="20"/>
  <c r="N35" i="20"/>
  <c r="O35" i="20"/>
  <c r="P35" i="20"/>
  <c r="M36" i="20"/>
  <c r="N36" i="20"/>
  <c r="O36" i="20"/>
  <c r="P36" i="20"/>
  <c r="M37" i="20"/>
  <c r="N37" i="20"/>
  <c r="O37" i="20"/>
  <c r="P37" i="20"/>
  <c r="M38" i="20"/>
  <c r="N38" i="20"/>
  <c r="O38" i="20"/>
  <c r="P38" i="20"/>
  <c r="M39" i="20"/>
  <c r="N39" i="20"/>
  <c r="O39" i="20"/>
  <c r="P39" i="20"/>
  <c r="M40" i="20"/>
  <c r="N40" i="20"/>
  <c r="O40" i="20"/>
  <c r="P40" i="20"/>
  <c r="M41" i="20"/>
  <c r="N41" i="20"/>
  <c r="O41" i="20"/>
  <c r="P41" i="20"/>
  <c r="M42" i="20"/>
  <c r="N42" i="20"/>
  <c r="O42" i="20"/>
  <c r="P42" i="20"/>
  <c r="M43" i="20"/>
  <c r="N43" i="20"/>
  <c r="O43" i="20"/>
  <c r="P43" i="20"/>
  <c r="M44" i="20"/>
  <c r="N44" i="20"/>
  <c r="O44" i="20"/>
  <c r="P44" i="20"/>
  <c r="M45" i="20"/>
  <c r="N45" i="20"/>
  <c r="O45" i="20"/>
  <c r="P45" i="20"/>
  <c r="M46" i="20"/>
  <c r="N46" i="20"/>
  <c r="O46" i="20"/>
  <c r="P46" i="20"/>
  <c r="M47" i="20"/>
  <c r="N47" i="20"/>
  <c r="O47" i="20"/>
  <c r="P47" i="20"/>
  <c r="M48" i="20"/>
  <c r="N48" i="20"/>
  <c r="O48" i="20"/>
  <c r="P48" i="20"/>
  <c r="C47" i="10" l="1"/>
  <c r="C48" i="10" s="1"/>
  <c r="C49" i="10" s="1"/>
  <c r="C50" i="10" s="1"/>
  <c r="C51" i="10" s="1"/>
  <c r="C52" i="10" s="1"/>
  <c r="C53" i="10" s="1"/>
  <c r="C54" i="10" s="1"/>
  <c r="C55" i="10" s="1"/>
  <c r="D47" i="10"/>
  <c r="AV47" i="10" s="1"/>
  <c r="AV48" i="10" s="1"/>
  <c r="AV49" i="10" s="1"/>
  <c r="AV50" i="10" s="1"/>
  <c r="AV51" i="10" s="1"/>
  <c r="AV52" i="10" s="1"/>
  <c r="AV53" i="10" s="1"/>
  <c r="AV54" i="10" s="1"/>
  <c r="AV55" i="10" s="1"/>
  <c r="B48" i="10"/>
  <c r="AW47" i="10"/>
  <c r="C38" i="10"/>
  <c r="C39" i="10" s="1"/>
  <c r="C40" i="10" s="1"/>
  <c r="C41" i="10" s="1"/>
  <c r="C42" i="10" s="1"/>
  <c r="C43" i="10" s="1"/>
  <c r="C44" i="10" s="1"/>
  <c r="C45" i="10" s="1"/>
  <c r="C46" i="10" s="1"/>
  <c r="D38" i="10"/>
  <c r="AV38" i="10" s="1"/>
  <c r="AV39" i="10" s="1"/>
  <c r="AV40" i="10" s="1"/>
  <c r="AV41" i="10" s="1"/>
  <c r="AV42" i="10" s="1"/>
  <c r="AV43" i="10" s="1"/>
  <c r="AV44" i="10" s="1"/>
  <c r="AV45" i="10" s="1"/>
  <c r="AV46" i="10" s="1"/>
  <c r="AW38" i="10"/>
  <c r="B39" i="10"/>
  <c r="C29" i="10"/>
  <c r="C30" i="10" s="1"/>
  <c r="C31" i="10" s="1"/>
  <c r="C32" i="10" s="1"/>
  <c r="C33" i="10" s="1"/>
  <c r="C34" i="10" s="1"/>
  <c r="C35" i="10" s="1"/>
  <c r="C36" i="10" s="1"/>
  <c r="C37" i="10" s="1"/>
  <c r="D29" i="10"/>
  <c r="AV29" i="10" s="1"/>
  <c r="AV30" i="10" s="1"/>
  <c r="AV31" i="10" s="1"/>
  <c r="AV32" i="10" s="1"/>
  <c r="AV33" i="10" s="1"/>
  <c r="AV34" i="10" s="1"/>
  <c r="AV35" i="10" s="1"/>
  <c r="AV36" i="10" s="1"/>
  <c r="AV37" i="10" s="1"/>
  <c r="AW29" i="10"/>
  <c r="B30" i="10"/>
  <c r="C20" i="10"/>
  <c r="C21" i="10" s="1"/>
  <c r="C22" i="10" s="1"/>
  <c r="C23" i="10" s="1"/>
  <c r="C24" i="10" s="1"/>
  <c r="C25" i="10" s="1"/>
  <c r="C26" i="10" s="1"/>
  <c r="C27" i="10" s="1"/>
  <c r="C28" i="10" s="1"/>
  <c r="D20" i="10"/>
  <c r="AV20" i="10" s="1"/>
  <c r="AV21" i="10" s="1"/>
  <c r="AV22" i="10" s="1"/>
  <c r="AV23" i="10" s="1"/>
  <c r="AV24" i="10" s="1"/>
  <c r="AV25" i="10" s="1"/>
  <c r="AV26" i="10" s="1"/>
  <c r="AV27" i="10" s="1"/>
  <c r="AV28" i="10" s="1"/>
  <c r="AW20" i="10"/>
  <c r="B21" i="10"/>
  <c r="O32" i="20"/>
  <c r="P32" i="20" s="1"/>
  <c r="O30" i="20"/>
  <c r="P30" i="20" s="1"/>
  <c r="O31" i="20"/>
  <c r="P31" i="20" s="1"/>
  <c r="E48" i="10" l="1"/>
  <c r="AW48" i="10"/>
  <c r="B49" i="10"/>
  <c r="E39" i="10"/>
  <c r="AW39" i="10"/>
  <c r="B40" i="10"/>
  <c r="E30" i="10"/>
  <c r="AW30" i="10"/>
  <c r="B31" i="10"/>
  <c r="E21" i="10"/>
  <c r="AW21" i="10"/>
  <c r="B22" i="10"/>
  <c r="A191" i="10"/>
  <c r="A200" i="10" s="1"/>
  <c r="A209" i="10" s="1"/>
  <c r="A218" i="10" s="1"/>
  <c r="A227" i="10" s="1"/>
  <c r="A236" i="10" s="1"/>
  <c r="A245" i="10" s="1"/>
  <c r="A254" i="10" s="1"/>
  <c r="A263" i="10" s="1"/>
  <c r="A272" i="10" s="1"/>
  <c r="A281" i="10" s="1"/>
  <c r="A290" i="10" s="1"/>
  <c r="A299" i="10" s="1"/>
  <c r="A308" i="10" s="1"/>
  <c r="A317" i="10" s="1"/>
  <c r="A326" i="10" s="1"/>
  <c r="A335" i="10" s="1"/>
  <c r="A344" i="10" s="1"/>
  <c r="A353" i="10" s="1"/>
  <c r="A362" i="10" s="1"/>
  <c r="A371" i="10" s="1"/>
  <c r="A380" i="10" s="1"/>
  <c r="A389" i="10" s="1"/>
  <c r="A398" i="10" s="1"/>
  <c r="A407" i="10" s="1"/>
  <c r="A416" i="10" s="1"/>
  <c r="AW49" i="10" l="1"/>
  <c r="B50" i="10"/>
  <c r="AW40" i="10"/>
  <c r="B41" i="10"/>
  <c r="AW31" i="10"/>
  <c r="B32" i="10"/>
  <c r="AW22" i="10"/>
  <c r="B23" i="10"/>
  <c r="AV416" i="10"/>
  <c r="AV417" i="10" s="1"/>
  <c r="AV418" i="10" s="1"/>
  <c r="AV419" i="10" s="1"/>
  <c r="AV420" i="10" s="1"/>
  <c r="AV421" i="10" s="1"/>
  <c r="AV422" i="10" s="1"/>
  <c r="AV423" i="10" s="1"/>
  <c r="AV424" i="10" s="1"/>
  <c r="AW416" i="10"/>
  <c r="AW407" i="10"/>
  <c r="AV407" i="10"/>
  <c r="AV408" i="10" s="1"/>
  <c r="AV409" i="10" s="1"/>
  <c r="AV410" i="10" s="1"/>
  <c r="AV411" i="10" s="1"/>
  <c r="AV412" i="10" s="1"/>
  <c r="AV413" i="10" s="1"/>
  <c r="AV414" i="10" s="1"/>
  <c r="AV415" i="10" s="1"/>
  <c r="AV398" i="10"/>
  <c r="AV399" i="10" s="1"/>
  <c r="AV400" i="10" s="1"/>
  <c r="AV401" i="10" s="1"/>
  <c r="AV402" i="10" s="1"/>
  <c r="AV403" i="10" s="1"/>
  <c r="AV404" i="10" s="1"/>
  <c r="AV405" i="10" s="1"/>
  <c r="AV406" i="10" s="1"/>
  <c r="AW398" i="10"/>
  <c r="AV389" i="10"/>
  <c r="AV390" i="10" s="1"/>
  <c r="AV391" i="10" s="1"/>
  <c r="AV392" i="10" s="1"/>
  <c r="AV393" i="10" s="1"/>
  <c r="AV394" i="10" s="1"/>
  <c r="AV395" i="10" s="1"/>
  <c r="AV396" i="10" s="1"/>
  <c r="AV397" i="10" s="1"/>
  <c r="AW389" i="10"/>
  <c r="AV380" i="10"/>
  <c r="AV381" i="10" s="1"/>
  <c r="AV382" i="10" s="1"/>
  <c r="AV383" i="10" s="1"/>
  <c r="AV384" i="10" s="1"/>
  <c r="AV385" i="10" s="1"/>
  <c r="AV386" i="10" s="1"/>
  <c r="AV387" i="10" s="1"/>
  <c r="AV388" i="10" s="1"/>
  <c r="AW380" i="10"/>
  <c r="AV371" i="10"/>
  <c r="AV372" i="10" s="1"/>
  <c r="AV373" i="10" s="1"/>
  <c r="AV374" i="10" s="1"/>
  <c r="AV375" i="10" s="1"/>
  <c r="AV376" i="10" s="1"/>
  <c r="AV377" i="10" s="1"/>
  <c r="AV378" i="10" s="1"/>
  <c r="AV379" i="10" s="1"/>
  <c r="AW371" i="10"/>
  <c r="AV362" i="10"/>
  <c r="AV363" i="10" s="1"/>
  <c r="AV364" i="10" s="1"/>
  <c r="AV365" i="10" s="1"/>
  <c r="AV366" i="10" s="1"/>
  <c r="AV367" i="10" s="1"/>
  <c r="AV368" i="10" s="1"/>
  <c r="AV369" i="10" s="1"/>
  <c r="AV370" i="10" s="1"/>
  <c r="AW362" i="10"/>
  <c r="AV353" i="10"/>
  <c r="AV354" i="10" s="1"/>
  <c r="AV355" i="10" s="1"/>
  <c r="AV356" i="10" s="1"/>
  <c r="AV357" i="10" s="1"/>
  <c r="AV358" i="10" s="1"/>
  <c r="AV359" i="10" s="1"/>
  <c r="AV360" i="10" s="1"/>
  <c r="AV361" i="10" s="1"/>
  <c r="AW353" i="10"/>
  <c r="AV344" i="10"/>
  <c r="AV345" i="10" s="1"/>
  <c r="AV346" i="10" s="1"/>
  <c r="AV347" i="10" s="1"/>
  <c r="AV348" i="10" s="1"/>
  <c r="AV349" i="10" s="1"/>
  <c r="AV350" i="10" s="1"/>
  <c r="AV351" i="10" s="1"/>
  <c r="AV352" i="10" s="1"/>
  <c r="AW344" i="10"/>
  <c r="AW335" i="10"/>
  <c r="AV335" i="10"/>
  <c r="AV336" i="10" s="1"/>
  <c r="AV337" i="10" s="1"/>
  <c r="AV338" i="10" s="1"/>
  <c r="AV339" i="10" s="1"/>
  <c r="AV340" i="10" s="1"/>
  <c r="AV341" i="10" s="1"/>
  <c r="AV342" i="10" s="1"/>
  <c r="AV343" i="10" s="1"/>
  <c r="AW326" i="10"/>
  <c r="AV326" i="10"/>
  <c r="AV327" i="10" s="1"/>
  <c r="AV328" i="10" s="1"/>
  <c r="AV329" i="10" s="1"/>
  <c r="AV330" i="10" s="1"/>
  <c r="AV331" i="10" s="1"/>
  <c r="AV332" i="10" s="1"/>
  <c r="AV333" i="10" s="1"/>
  <c r="AV334" i="10" s="1"/>
  <c r="AV317" i="10"/>
  <c r="AV318" i="10" s="1"/>
  <c r="AV319" i="10" s="1"/>
  <c r="AV320" i="10" s="1"/>
  <c r="AV321" i="10" s="1"/>
  <c r="AV322" i="10" s="1"/>
  <c r="AV323" i="10" s="1"/>
  <c r="AV324" i="10" s="1"/>
  <c r="AV325" i="10" s="1"/>
  <c r="AW317" i="10"/>
  <c r="AV308" i="10"/>
  <c r="AV309" i="10" s="1"/>
  <c r="AV310" i="10" s="1"/>
  <c r="AV311" i="10" s="1"/>
  <c r="AV312" i="10" s="1"/>
  <c r="AV313" i="10" s="1"/>
  <c r="AV314" i="10" s="1"/>
  <c r="AV315" i="10" s="1"/>
  <c r="AV316" i="10" s="1"/>
  <c r="AW308" i="10"/>
  <c r="AV299" i="10"/>
  <c r="AV300" i="10" s="1"/>
  <c r="AV301" i="10" s="1"/>
  <c r="AV302" i="10" s="1"/>
  <c r="AV303" i="10" s="1"/>
  <c r="AV304" i="10" s="1"/>
  <c r="AV305" i="10" s="1"/>
  <c r="AV306" i="10" s="1"/>
  <c r="AV307" i="10" s="1"/>
  <c r="AW299" i="10"/>
  <c r="AW290" i="10"/>
  <c r="AV290" i="10"/>
  <c r="AV291" i="10" s="1"/>
  <c r="AV292" i="10" s="1"/>
  <c r="AV293" i="10" s="1"/>
  <c r="AV294" i="10" s="1"/>
  <c r="AV295" i="10" s="1"/>
  <c r="AV296" i="10" s="1"/>
  <c r="AV297" i="10" s="1"/>
  <c r="AV298" i="10" s="1"/>
  <c r="AV281" i="10"/>
  <c r="AV282" i="10" s="1"/>
  <c r="AV283" i="10" s="1"/>
  <c r="AV284" i="10" s="1"/>
  <c r="AV285" i="10" s="1"/>
  <c r="AV286" i="10" s="1"/>
  <c r="AV287" i="10" s="1"/>
  <c r="AV288" i="10" s="1"/>
  <c r="AV289" i="10" s="1"/>
  <c r="AW281" i="10"/>
  <c r="AV272" i="10"/>
  <c r="AV273" i="10" s="1"/>
  <c r="AV274" i="10" s="1"/>
  <c r="AV275" i="10" s="1"/>
  <c r="AV276" i="10" s="1"/>
  <c r="AV277" i="10" s="1"/>
  <c r="AV278" i="10" s="1"/>
  <c r="AV279" i="10" s="1"/>
  <c r="AV280" i="10" s="1"/>
  <c r="AW272" i="10"/>
  <c r="AV263" i="10"/>
  <c r="AV264" i="10" s="1"/>
  <c r="AV265" i="10" s="1"/>
  <c r="AV266" i="10" s="1"/>
  <c r="AV267" i="10" s="1"/>
  <c r="AV268" i="10" s="1"/>
  <c r="AV269" i="10" s="1"/>
  <c r="AV270" i="10" s="1"/>
  <c r="AV271" i="10" s="1"/>
  <c r="AW263" i="10"/>
  <c r="AW254" i="10"/>
  <c r="AV254" i="10"/>
  <c r="AV255" i="10" s="1"/>
  <c r="AV256" i="10" s="1"/>
  <c r="AV257" i="10" s="1"/>
  <c r="AV258" i="10" s="1"/>
  <c r="AV259" i="10" s="1"/>
  <c r="AV260" i="10" s="1"/>
  <c r="AV261" i="10" s="1"/>
  <c r="AV262" i="10" s="1"/>
  <c r="AW245" i="10"/>
  <c r="AV245" i="10"/>
  <c r="AV246" i="10" s="1"/>
  <c r="AV247" i="10" s="1"/>
  <c r="AV248" i="10" s="1"/>
  <c r="AV249" i="10" s="1"/>
  <c r="AV250" i="10" s="1"/>
  <c r="AV251" i="10" s="1"/>
  <c r="AV252" i="10" s="1"/>
  <c r="AV253" i="10" s="1"/>
  <c r="AV236" i="10"/>
  <c r="AV237" i="10" s="1"/>
  <c r="AV238" i="10" s="1"/>
  <c r="AV239" i="10" s="1"/>
  <c r="AV240" i="10" s="1"/>
  <c r="AV241" i="10" s="1"/>
  <c r="AV242" i="10" s="1"/>
  <c r="AV243" i="10" s="1"/>
  <c r="AV244" i="10" s="1"/>
  <c r="AW236" i="10"/>
  <c r="AV227" i="10"/>
  <c r="AV228" i="10" s="1"/>
  <c r="AV229" i="10" s="1"/>
  <c r="AV230" i="10" s="1"/>
  <c r="AV231" i="10" s="1"/>
  <c r="AV232" i="10" s="1"/>
  <c r="AV233" i="10" s="1"/>
  <c r="AV234" i="10" s="1"/>
  <c r="AV235" i="10" s="1"/>
  <c r="AW227" i="10"/>
  <c r="AW218" i="10"/>
  <c r="AV218" i="10"/>
  <c r="AV219" i="10" s="1"/>
  <c r="AV220" i="10" s="1"/>
  <c r="AV221" i="10" s="1"/>
  <c r="AV222" i="10" s="1"/>
  <c r="AV223" i="10" s="1"/>
  <c r="AV224" i="10" s="1"/>
  <c r="AV225" i="10" s="1"/>
  <c r="AV226" i="10" s="1"/>
  <c r="AV209" i="10"/>
  <c r="AV210" i="10" s="1"/>
  <c r="AV211" i="10" s="1"/>
  <c r="AV212" i="10" s="1"/>
  <c r="AV213" i="10" s="1"/>
  <c r="AV214" i="10" s="1"/>
  <c r="AV215" i="10" s="1"/>
  <c r="AV216" i="10" s="1"/>
  <c r="AV217" i="10" s="1"/>
  <c r="AW209" i="10"/>
  <c r="AW200" i="10"/>
  <c r="AW201" i="10"/>
  <c r="AV200" i="10"/>
  <c r="AV201" i="10" s="1"/>
  <c r="AV202" i="10" s="1"/>
  <c r="AV203" i="10" s="1"/>
  <c r="AV204" i="10" s="1"/>
  <c r="AV205" i="10" s="1"/>
  <c r="AV206" i="10" s="1"/>
  <c r="AV207" i="10" s="1"/>
  <c r="AV208" i="10" s="1"/>
  <c r="AV191" i="10"/>
  <c r="AV192" i="10" s="1"/>
  <c r="AV193" i="10" s="1"/>
  <c r="AV194" i="10" s="1"/>
  <c r="AV195" i="10" s="1"/>
  <c r="AV196" i="10" s="1"/>
  <c r="AV197" i="10" s="1"/>
  <c r="AV198" i="10" s="1"/>
  <c r="AV199" i="10" s="1"/>
  <c r="AW191" i="10"/>
  <c r="AW50" i="10" l="1"/>
  <c r="B51" i="10"/>
  <c r="AW41" i="10"/>
  <c r="B42" i="10"/>
  <c r="AW32" i="10"/>
  <c r="B33" i="10"/>
  <c r="AW23" i="10"/>
  <c r="B24" i="10"/>
  <c r="AW417" i="10"/>
  <c r="AW408" i="10"/>
  <c r="AW399" i="10"/>
  <c r="AW390" i="10"/>
  <c r="AW381" i="10"/>
  <c r="AW372" i="10"/>
  <c r="AW363" i="10"/>
  <c r="AW354" i="10"/>
  <c r="AW345" i="10"/>
  <c r="AW336" i="10"/>
  <c r="AW327" i="10"/>
  <c r="AW318" i="10"/>
  <c r="AW309" i="10"/>
  <c r="AW300" i="10"/>
  <c r="AW291" i="10"/>
  <c r="AW282" i="10"/>
  <c r="AW273" i="10"/>
  <c r="AW264" i="10"/>
  <c r="AW255" i="10"/>
  <c r="AW246" i="10"/>
  <c r="AW237" i="10"/>
  <c r="AW228" i="10"/>
  <c r="AW219" i="10"/>
  <c r="AW210" i="10"/>
  <c r="AW202" i="10"/>
  <c r="AW192" i="10"/>
  <c r="N51" i="10" l="1"/>
  <c r="V51" i="10"/>
  <c r="AD51" i="10"/>
  <c r="AL51" i="10"/>
  <c r="AT51" i="10"/>
  <c r="G51" i="10"/>
  <c r="O51" i="10"/>
  <c r="W51" i="10"/>
  <c r="AE51" i="10"/>
  <c r="AM51" i="10"/>
  <c r="AU51" i="10"/>
  <c r="H51" i="10"/>
  <c r="P51" i="10"/>
  <c r="X51" i="10"/>
  <c r="AF51" i="10"/>
  <c r="AN51" i="10"/>
  <c r="AK51" i="10"/>
  <c r="I51" i="10"/>
  <c r="Q51" i="10"/>
  <c r="Y51" i="10"/>
  <c r="AG51" i="10"/>
  <c r="AO51" i="10"/>
  <c r="AW51" i="10"/>
  <c r="M51" i="10"/>
  <c r="U51" i="10"/>
  <c r="AC51" i="10"/>
  <c r="J51" i="10"/>
  <c r="R51" i="10"/>
  <c r="Z51" i="10"/>
  <c r="AH51" i="10"/>
  <c r="AP51" i="10"/>
  <c r="B52" i="10"/>
  <c r="AS51" i="10"/>
  <c r="K51" i="10"/>
  <c r="S51" i="10"/>
  <c r="AA51" i="10"/>
  <c r="AI51" i="10"/>
  <c r="AQ51" i="10"/>
  <c r="L51" i="10"/>
  <c r="T51" i="10"/>
  <c r="AB51" i="10"/>
  <c r="AJ51" i="10"/>
  <c r="AR51" i="10"/>
  <c r="N42" i="10"/>
  <c r="V42" i="10"/>
  <c r="AD42" i="10"/>
  <c r="AL42" i="10"/>
  <c r="AT42" i="10"/>
  <c r="G42" i="10"/>
  <c r="O42" i="10"/>
  <c r="W42" i="10"/>
  <c r="AE42" i="10"/>
  <c r="AM42" i="10"/>
  <c r="AU42" i="10"/>
  <c r="H42" i="10"/>
  <c r="P42" i="10"/>
  <c r="X42" i="10"/>
  <c r="AF42" i="10"/>
  <c r="AN42" i="10"/>
  <c r="I42" i="10"/>
  <c r="Q42" i="10"/>
  <c r="Y42" i="10"/>
  <c r="AG42" i="10"/>
  <c r="AO42" i="10"/>
  <c r="AW42" i="10"/>
  <c r="J42" i="10"/>
  <c r="R42" i="10"/>
  <c r="Z42" i="10"/>
  <c r="AH42" i="10"/>
  <c r="AP42" i="10"/>
  <c r="B43" i="10"/>
  <c r="K42" i="10"/>
  <c r="S42" i="10"/>
  <c r="AA42" i="10"/>
  <c r="AI42" i="10"/>
  <c r="AQ42" i="10"/>
  <c r="L42" i="10"/>
  <c r="T42" i="10"/>
  <c r="AB42" i="10"/>
  <c r="AJ42" i="10"/>
  <c r="AR42" i="10"/>
  <c r="M42" i="10"/>
  <c r="U42" i="10"/>
  <c r="AC42" i="10"/>
  <c r="AK42" i="10"/>
  <c r="AS42" i="10"/>
  <c r="N33" i="10"/>
  <c r="V33" i="10"/>
  <c r="AD33" i="10"/>
  <c r="AL33" i="10"/>
  <c r="AT33" i="10"/>
  <c r="G33" i="10"/>
  <c r="O33" i="10"/>
  <c r="W33" i="10"/>
  <c r="AE33" i="10"/>
  <c r="AM33" i="10"/>
  <c r="AU33" i="10"/>
  <c r="H33" i="10"/>
  <c r="P33" i="10"/>
  <c r="X33" i="10"/>
  <c r="AF33" i="10"/>
  <c r="AN33" i="10"/>
  <c r="I33" i="10"/>
  <c r="Q33" i="10"/>
  <c r="Y33" i="10"/>
  <c r="AG33" i="10"/>
  <c r="AO33" i="10"/>
  <c r="AW33" i="10"/>
  <c r="J33" i="10"/>
  <c r="R33" i="10"/>
  <c r="Z33" i="10"/>
  <c r="AH33" i="10"/>
  <c r="AP33" i="10"/>
  <c r="B34" i="10"/>
  <c r="K33" i="10"/>
  <c r="S33" i="10"/>
  <c r="AA33" i="10"/>
  <c r="AI33" i="10"/>
  <c r="AQ33" i="10"/>
  <c r="L33" i="10"/>
  <c r="T33" i="10"/>
  <c r="AB33" i="10"/>
  <c r="AJ33" i="10"/>
  <c r="AR33" i="10"/>
  <c r="M33" i="10"/>
  <c r="U33" i="10"/>
  <c r="AC33" i="10"/>
  <c r="AK33" i="10"/>
  <c r="AS33" i="10"/>
  <c r="N24" i="10"/>
  <c r="V24" i="10"/>
  <c r="AD24" i="10"/>
  <c r="AL24" i="10"/>
  <c r="AT24" i="10"/>
  <c r="G24" i="10"/>
  <c r="O24" i="10"/>
  <c r="W24" i="10"/>
  <c r="AE24" i="10"/>
  <c r="AM24" i="10"/>
  <c r="AU24" i="10"/>
  <c r="H24" i="10"/>
  <c r="P24" i="10"/>
  <c r="X24" i="10"/>
  <c r="AF24" i="10"/>
  <c r="AN24" i="10"/>
  <c r="I24" i="10"/>
  <c r="Q24" i="10"/>
  <c r="Y24" i="10"/>
  <c r="AG24" i="10"/>
  <c r="AO24" i="10"/>
  <c r="AW24" i="10"/>
  <c r="J24" i="10"/>
  <c r="R24" i="10"/>
  <c r="Z24" i="10"/>
  <c r="AH24" i="10"/>
  <c r="AP24" i="10"/>
  <c r="B25" i="10"/>
  <c r="K24" i="10"/>
  <c r="S24" i="10"/>
  <c r="AA24" i="10"/>
  <c r="AI24" i="10"/>
  <c r="AQ24" i="10"/>
  <c r="L24" i="10"/>
  <c r="T24" i="10"/>
  <c r="AB24" i="10"/>
  <c r="AJ24" i="10"/>
  <c r="AR24" i="10"/>
  <c r="M24" i="10"/>
  <c r="U24" i="10"/>
  <c r="AC24" i="10"/>
  <c r="AK24" i="10"/>
  <c r="AS24" i="10"/>
  <c r="AW418" i="10"/>
  <c r="AW409" i="10"/>
  <c r="AW400" i="10"/>
  <c r="AW391" i="10"/>
  <c r="AW382" i="10"/>
  <c r="AW373" i="10"/>
  <c r="AW364" i="10"/>
  <c r="AW355" i="10"/>
  <c r="AW346" i="10"/>
  <c r="AW337" i="10"/>
  <c r="AW328" i="10"/>
  <c r="AW319" i="10"/>
  <c r="AW310" i="10"/>
  <c r="AW301" i="10"/>
  <c r="AW292" i="10"/>
  <c r="AW283" i="10"/>
  <c r="AW274" i="10"/>
  <c r="AW265" i="10"/>
  <c r="AW256" i="10"/>
  <c r="AW247" i="10"/>
  <c r="AW238" i="10"/>
  <c r="AW229" i="10"/>
  <c r="AW220" i="10"/>
  <c r="AW211" i="10"/>
  <c r="AW203" i="10"/>
  <c r="AW193" i="10"/>
  <c r="H52" i="10" l="1"/>
  <c r="P52" i="10"/>
  <c r="X52" i="10"/>
  <c r="AW52" i="10"/>
  <c r="I52" i="10"/>
  <c r="Q52" i="10"/>
  <c r="Y52" i="10"/>
  <c r="B53" i="10"/>
  <c r="J52" i="10"/>
  <c r="R52" i="10"/>
  <c r="Z52" i="10"/>
  <c r="O52" i="10"/>
  <c r="K52" i="10"/>
  <c r="S52" i="10"/>
  <c r="AA52" i="10"/>
  <c r="G52" i="10"/>
  <c r="W52" i="10"/>
  <c r="L52" i="10"/>
  <c r="T52" i="10"/>
  <c r="AB52" i="10"/>
  <c r="M52" i="10"/>
  <c r="U52" i="10"/>
  <c r="AC52" i="10"/>
  <c r="E52" i="10"/>
  <c r="N52" i="10"/>
  <c r="V52" i="10"/>
  <c r="AD52" i="10"/>
  <c r="H43" i="10"/>
  <c r="P43" i="10"/>
  <c r="X43" i="10"/>
  <c r="AW43" i="10"/>
  <c r="I43" i="10"/>
  <c r="Q43" i="10"/>
  <c r="Y43" i="10"/>
  <c r="B44" i="10"/>
  <c r="J43" i="10"/>
  <c r="R43" i="10"/>
  <c r="Z43" i="10"/>
  <c r="K43" i="10"/>
  <c r="S43" i="10"/>
  <c r="AA43" i="10"/>
  <c r="L43" i="10"/>
  <c r="T43" i="10"/>
  <c r="AB43" i="10"/>
  <c r="M43" i="10"/>
  <c r="U43" i="10"/>
  <c r="AC43" i="10"/>
  <c r="E43" i="10"/>
  <c r="N43" i="10"/>
  <c r="V43" i="10"/>
  <c r="AD43" i="10"/>
  <c r="G43" i="10"/>
  <c r="O43" i="10"/>
  <c r="W43" i="10"/>
  <c r="H34" i="10"/>
  <c r="P34" i="10"/>
  <c r="X34" i="10"/>
  <c r="AW34" i="10"/>
  <c r="I34" i="10"/>
  <c r="Q34" i="10"/>
  <c r="Y34" i="10"/>
  <c r="B35" i="10"/>
  <c r="J34" i="10"/>
  <c r="R34" i="10"/>
  <c r="Z34" i="10"/>
  <c r="K34" i="10"/>
  <c r="S34" i="10"/>
  <c r="AA34" i="10"/>
  <c r="L34" i="10"/>
  <c r="T34" i="10"/>
  <c r="AB34" i="10"/>
  <c r="M34" i="10"/>
  <c r="U34" i="10"/>
  <c r="AC34" i="10"/>
  <c r="E34" i="10"/>
  <c r="N34" i="10"/>
  <c r="V34" i="10"/>
  <c r="AD34" i="10"/>
  <c r="G34" i="10"/>
  <c r="O34" i="10"/>
  <c r="W34" i="10"/>
  <c r="H25" i="10"/>
  <c r="P25" i="10"/>
  <c r="X25" i="10"/>
  <c r="AW25" i="10"/>
  <c r="I25" i="10"/>
  <c r="Q25" i="10"/>
  <c r="Y25" i="10"/>
  <c r="B26" i="10"/>
  <c r="J25" i="10"/>
  <c r="R25" i="10"/>
  <c r="Z25" i="10"/>
  <c r="K25" i="10"/>
  <c r="S25" i="10"/>
  <c r="AA25" i="10"/>
  <c r="L25" i="10"/>
  <c r="T25" i="10"/>
  <c r="AB25" i="10"/>
  <c r="M25" i="10"/>
  <c r="U25" i="10"/>
  <c r="AC25" i="10"/>
  <c r="E25" i="10"/>
  <c r="N25" i="10"/>
  <c r="V25" i="10"/>
  <c r="AD25" i="10"/>
  <c r="G25" i="10"/>
  <c r="O25" i="10"/>
  <c r="W25" i="10"/>
  <c r="AW419" i="10"/>
  <c r="AW410" i="10"/>
  <c r="AW401" i="10"/>
  <c r="AW392" i="10"/>
  <c r="AW383" i="10"/>
  <c r="AW374" i="10"/>
  <c r="AW365" i="10"/>
  <c r="AW356" i="10"/>
  <c r="AW347" i="10"/>
  <c r="AW338" i="10"/>
  <c r="AW329" i="10"/>
  <c r="AW320" i="10"/>
  <c r="AW311" i="10"/>
  <c r="AW302" i="10"/>
  <c r="AW293" i="10"/>
  <c r="AW284" i="10"/>
  <c r="AW275" i="10"/>
  <c r="AW266" i="10"/>
  <c r="AW257" i="10"/>
  <c r="AW248" i="10"/>
  <c r="AW239" i="10"/>
  <c r="AW230" i="10"/>
  <c r="AW221" i="10"/>
  <c r="AW212" i="10"/>
  <c r="AL204" i="10"/>
  <c r="AT204" i="10"/>
  <c r="AE204" i="10"/>
  <c r="AM204" i="10"/>
  <c r="AU204" i="10"/>
  <c r="AS204" i="10"/>
  <c r="AF204" i="10"/>
  <c r="AN204" i="10"/>
  <c r="AG204" i="10"/>
  <c r="AO204" i="10"/>
  <c r="AW204" i="10"/>
  <c r="AH204" i="10"/>
  <c r="AP204" i="10"/>
  <c r="AI204" i="10"/>
  <c r="AQ204" i="10"/>
  <c r="AJ204" i="10"/>
  <c r="AR204" i="10"/>
  <c r="AK204" i="10"/>
  <c r="AW194" i="10"/>
  <c r="AW53" i="10" l="1"/>
  <c r="B54" i="10"/>
  <c r="AW44" i="10"/>
  <c r="B45" i="10"/>
  <c r="AW35" i="10"/>
  <c r="B36" i="10"/>
  <c r="AW26" i="10"/>
  <c r="B27" i="10"/>
  <c r="AL420" i="10"/>
  <c r="AT420" i="10"/>
  <c r="AJ420" i="10"/>
  <c r="AE420" i="10"/>
  <c r="AM420" i="10"/>
  <c r="AU420" i="10"/>
  <c r="AK420" i="10"/>
  <c r="AF420" i="10"/>
  <c r="AN420" i="10"/>
  <c r="AG420" i="10"/>
  <c r="AO420" i="10"/>
  <c r="AW420" i="10"/>
  <c r="AR420" i="10"/>
  <c r="AS420" i="10"/>
  <c r="AH420" i="10"/>
  <c r="AP420" i="10"/>
  <c r="AI420" i="10"/>
  <c r="AQ420" i="10"/>
  <c r="AL411" i="10"/>
  <c r="AT411" i="10"/>
  <c r="AR411" i="10"/>
  <c r="AE411" i="10"/>
  <c r="AM411" i="10"/>
  <c r="AU411" i="10"/>
  <c r="AF411" i="10"/>
  <c r="AN411" i="10"/>
  <c r="AK411" i="10"/>
  <c r="AG411" i="10"/>
  <c r="AO411" i="10"/>
  <c r="AW411" i="10"/>
  <c r="AJ411" i="10"/>
  <c r="AH411" i="10"/>
  <c r="AP411" i="10"/>
  <c r="AI411" i="10"/>
  <c r="AQ411" i="10"/>
  <c r="AS411" i="10"/>
  <c r="AL402" i="10"/>
  <c r="AT402" i="10"/>
  <c r="AK402" i="10"/>
  <c r="AE402" i="10"/>
  <c r="AM402" i="10"/>
  <c r="AU402" i="10"/>
  <c r="AF402" i="10"/>
  <c r="AN402" i="10"/>
  <c r="AJ402" i="10"/>
  <c r="AG402" i="10"/>
  <c r="AO402" i="10"/>
  <c r="AW402" i="10"/>
  <c r="AR402" i="10"/>
  <c r="AH402" i="10"/>
  <c r="AP402" i="10"/>
  <c r="AI402" i="10"/>
  <c r="AQ402" i="10"/>
  <c r="AS402" i="10"/>
  <c r="AL393" i="10"/>
  <c r="AT393" i="10"/>
  <c r="AK393" i="10"/>
  <c r="AE393" i="10"/>
  <c r="AM393" i="10"/>
  <c r="AU393" i="10"/>
  <c r="AS393" i="10"/>
  <c r="AF393" i="10"/>
  <c r="AN393" i="10"/>
  <c r="AG393" i="10"/>
  <c r="AO393" i="10"/>
  <c r="AW393" i="10"/>
  <c r="AH393" i="10"/>
  <c r="AP393" i="10"/>
  <c r="AI393" i="10"/>
  <c r="AQ393" i="10"/>
  <c r="AJ393" i="10"/>
  <c r="AR393" i="10"/>
  <c r="AL384" i="10"/>
  <c r="AT384" i="10"/>
  <c r="AE384" i="10"/>
  <c r="AM384" i="10"/>
  <c r="AU384" i="10"/>
  <c r="AP384" i="10"/>
  <c r="AF384" i="10"/>
  <c r="AN384" i="10"/>
  <c r="AH384" i="10"/>
  <c r="AS384" i="10"/>
  <c r="AG384" i="10"/>
  <c r="AO384" i="10"/>
  <c r="AW384" i="10"/>
  <c r="AI384" i="10"/>
  <c r="AQ384" i="10"/>
  <c r="AK384" i="10"/>
  <c r="AJ384" i="10"/>
  <c r="AR384" i="10"/>
  <c r="AL375" i="10"/>
  <c r="AT375" i="10"/>
  <c r="AE375" i="10"/>
  <c r="AM375" i="10"/>
  <c r="AU375" i="10"/>
  <c r="AF375" i="10"/>
  <c r="AN375" i="10"/>
  <c r="AG375" i="10"/>
  <c r="AO375" i="10"/>
  <c r="AW375" i="10"/>
  <c r="AK375" i="10"/>
  <c r="AH375" i="10"/>
  <c r="AP375" i="10"/>
  <c r="AI375" i="10"/>
  <c r="AQ375" i="10"/>
  <c r="AJ375" i="10"/>
  <c r="AR375" i="10"/>
  <c r="AS375" i="10"/>
  <c r="AL366" i="10"/>
  <c r="AT366" i="10"/>
  <c r="AE366" i="10"/>
  <c r="AM366" i="10"/>
  <c r="AU366" i="10"/>
  <c r="AF366" i="10"/>
  <c r="AN366" i="10"/>
  <c r="AG366" i="10"/>
  <c r="AO366" i="10"/>
  <c r="AW366" i="10"/>
  <c r="AH366" i="10"/>
  <c r="AP366" i="10"/>
  <c r="AI366" i="10"/>
  <c r="AQ366" i="10"/>
  <c r="AJ366" i="10"/>
  <c r="AR366" i="10"/>
  <c r="AK366" i="10"/>
  <c r="AS366" i="10"/>
  <c r="AL357" i="10"/>
  <c r="AT357" i="10"/>
  <c r="AE357" i="10"/>
  <c r="AM357" i="10"/>
  <c r="AU357" i="10"/>
  <c r="AK357" i="10"/>
  <c r="AS357" i="10"/>
  <c r="AF357" i="10"/>
  <c r="AN357" i="10"/>
  <c r="AG357" i="10"/>
  <c r="AO357" i="10"/>
  <c r="AW357" i="10"/>
  <c r="AH357" i="10"/>
  <c r="AP357" i="10"/>
  <c r="AI357" i="10"/>
  <c r="AQ357" i="10"/>
  <c r="AJ357" i="10"/>
  <c r="AR357" i="10"/>
  <c r="AL348" i="10"/>
  <c r="AT348" i="10"/>
  <c r="AE348" i="10"/>
  <c r="AM348" i="10"/>
  <c r="AU348" i="10"/>
  <c r="AF348" i="10"/>
  <c r="AN348" i="10"/>
  <c r="AJ348" i="10"/>
  <c r="AK348" i="10"/>
  <c r="AG348" i="10"/>
  <c r="AO348" i="10"/>
  <c r="AW348" i="10"/>
  <c r="AH348" i="10"/>
  <c r="AP348" i="10"/>
  <c r="AI348" i="10"/>
  <c r="AQ348" i="10"/>
  <c r="AR348" i="10"/>
  <c r="AS348" i="10"/>
  <c r="AL339" i="10"/>
  <c r="AT339" i="10"/>
  <c r="AR339" i="10"/>
  <c r="AE339" i="10"/>
  <c r="AM339" i="10"/>
  <c r="AU339" i="10"/>
  <c r="AF339" i="10"/>
  <c r="AN339" i="10"/>
  <c r="AG339" i="10"/>
  <c r="AO339" i="10"/>
  <c r="AW339" i="10"/>
  <c r="AH339" i="10"/>
  <c r="AP339" i="10"/>
  <c r="AJ339" i="10"/>
  <c r="AI339" i="10"/>
  <c r="AQ339" i="10"/>
  <c r="AK339" i="10"/>
  <c r="AS339" i="10"/>
  <c r="AL330" i="10"/>
  <c r="AT330" i="10"/>
  <c r="AE330" i="10"/>
  <c r="AM330" i="10"/>
  <c r="AU330" i="10"/>
  <c r="AF330" i="10"/>
  <c r="AN330" i="10"/>
  <c r="AG330" i="10"/>
  <c r="AO330" i="10"/>
  <c r="AW330" i="10"/>
  <c r="AH330" i="10"/>
  <c r="AP330" i="10"/>
  <c r="AK330" i="10"/>
  <c r="AI330" i="10"/>
  <c r="AQ330" i="10"/>
  <c r="AJ330" i="10"/>
  <c r="AR330" i="10"/>
  <c r="AS330" i="10"/>
  <c r="AL321" i="10"/>
  <c r="AT321" i="10"/>
  <c r="AE321" i="10"/>
  <c r="AM321" i="10"/>
  <c r="AU321" i="10"/>
  <c r="AF321" i="10"/>
  <c r="AN321" i="10"/>
  <c r="AG321" i="10"/>
  <c r="AO321" i="10"/>
  <c r="AW321" i="10"/>
  <c r="AR321" i="10"/>
  <c r="AH321" i="10"/>
  <c r="AP321" i="10"/>
  <c r="AI321" i="10"/>
  <c r="AQ321" i="10"/>
  <c r="AK321" i="10"/>
  <c r="AS321" i="10"/>
  <c r="AJ321" i="10"/>
  <c r="AL312" i="10"/>
  <c r="AT312" i="10"/>
  <c r="AE312" i="10"/>
  <c r="AM312" i="10"/>
  <c r="AU312" i="10"/>
  <c r="AF312" i="10"/>
  <c r="AN312" i="10"/>
  <c r="AK312" i="10"/>
  <c r="AG312" i="10"/>
  <c r="AO312" i="10"/>
  <c r="AW312" i="10"/>
  <c r="AS312" i="10"/>
  <c r="AH312" i="10"/>
  <c r="AP312" i="10"/>
  <c r="AI312" i="10"/>
  <c r="AQ312" i="10"/>
  <c r="AJ312" i="10"/>
  <c r="AR312" i="10"/>
  <c r="AL303" i="10"/>
  <c r="AT303" i="10"/>
  <c r="AS303" i="10"/>
  <c r="AE303" i="10"/>
  <c r="AM303" i="10"/>
  <c r="AU303" i="10"/>
  <c r="AK303" i="10"/>
  <c r="AF303" i="10"/>
  <c r="AN303" i="10"/>
  <c r="AH303" i="10"/>
  <c r="AG303" i="10"/>
  <c r="AO303" i="10"/>
  <c r="AW303" i="10"/>
  <c r="AP303" i="10"/>
  <c r="AI303" i="10"/>
  <c r="AQ303" i="10"/>
  <c r="AJ303" i="10"/>
  <c r="AR303" i="10"/>
  <c r="AL294" i="10"/>
  <c r="AT294" i="10"/>
  <c r="AR294" i="10"/>
  <c r="AK294" i="10"/>
  <c r="AE294" i="10"/>
  <c r="AM294" i="10"/>
  <c r="AU294" i="10"/>
  <c r="AF294" i="10"/>
  <c r="AN294" i="10"/>
  <c r="AG294" i="10"/>
  <c r="AO294" i="10"/>
  <c r="AW294" i="10"/>
  <c r="AQ294" i="10"/>
  <c r="AJ294" i="10"/>
  <c r="AS294" i="10"/>
  <c r="AH294" i="10"/>
  <c r="AP294" i="10"/>
  <c r="AI294" i="10"/>
  <c r="AL285" i="10"/>
  <c r="AT285" i="10"/>
  <c r="AJ285" i="10"/>
  <c r="AE285" i="10"/>
  <c r="AM285" i="10"/>
  <c r="AU285" i="10"/>
  <c r="AF285" i="10"/>
  <c r="AN285" i="10"/>
  <c r="AG285" i="10"/>
  <c r="AO285" i="10"/>
  <c r="AW285" i="10"/>
  <c r="AH285" i="10"/>
  <c r="AP285" i="10"/>
  <c r="AR285" i="10"/>
  <c r="AI285" i="10"/>
  <c r="AQ285" i="10"/>
  <c r="AK285" i="10"/>
  <c r="AS285" i="10"/>
  <c r="AL276" i="10"/>
  <c r="AT276" i="10"/>
  <c r="AE276" i="10"/>
  <c r="AM276" i="10"/>
  <c r="AU276" i="10"/>
  <c r="AF276" i="10"/>
  <c r="AN276" i="10"/>
  <c r="AG276" i="10"/>
  <c r="AO276" i="10"/>
  <c r="AW276" i="10"/>
  <c r="AJ276" i="10"/>
  <c r="AH276" i="10"/>
  <c r="AP276" i="10"/>
  <c r="AI276" i="10"/>
  <c r="AQ276" i="10"/>
  <c r="AK276" i="10"/>
  <c r="AS276" i="10"/>
  <c r="AR276" i="10"/>
  <c r="AL267" i="10"/>
  <c r="AT267" i="10"/>
  <c r="AK267" i="10"/>
  <c r="AE267" i="10"/>
  <c r="AM267" i="10"/>
  <c r="AU267" i="10"/>
  <c r="AR267" i="10"/>
  <c r="AF267" i="10"/>
  <c r="AN267" i="10"/>
  <c r="AG267" i="10"/>
  <c r="AO267" i="10"/>
  <c r="AW267" i="10"/>
  <c r="AS267" i="10"/>
  <c r="AH267" i="10"/>
  <c r="AP267" i="10"/>
  <c r="AI267" i="10"/>
  <c r="AQ267" i="10"/>
  <c r="AJ267" i="10"/>
  <c r="AL258" i="10"/>
  <c r="AT258" i="10"/>
  <c r="AE258" i="10"/>
  <c r="AM258" i="10"/>
  <c r="AU258" i="10"/>
  <c r="AF258" i="10"/>
  <c r="AN258" i="10"/>
  <c r="AJ258" i="10"/>
  <c r="AG258" i="10"/>
  <c r="AO258" i="10"/>
  <c r="AW258" i="10"/>
  <c r="AH258" i="10"/>
  <c r="AP258" i="10"/>
  <c r="AI258" i="10"/>
  <c r="AQ258" i="10"/>
  <c r="AR258" i="10"/>
  <c r="AK258" i="10"/>
  <c r="AS258" i="10"/>
  <c r="AL249" i="10"/>
  <c r="AT249" i="10"/>
  <c r="AE249" i="10"/>
  <c r="AM249" i="10"/>
  <c r="AU249" i="10"/>
  <c r="AR249" i="10"/>
  <c r="AF249" i="10"/>
  <c r="AN249" i="10"/>
  <c r="AG249" i="10"/>
  <c r="AO249" i="10"/>
  <c r="AW249" i="10"/>
  <c r="AH249" i="10"/>
  <c r="AP249" i="10"/>
  <c r="AJ249" i="10"/>
  <c r="AI249" i="10"/>
  <c r="AQ249" i="10"/>
  <c r="AK249" i="10"/>
  <c r="AS249" i="10"/>
  <c r="AL240" i="10"/>
  <c r="AT240" i="10"/>
  <c r="AE240" i="10"/>
  <c r="AM240" i="10"/>
  <c r="AU240" i="10"/>
  <c r="AK240" i="10"/>
  <c r="AF240" i="10"/>
  <c r="AN240" i="10"/>
  <c r="AG240" i="10"/>
  <c r="AO240" i="10"/>
  <c r="AW240" i="10"/>
  <c r="AH240" i="10"/>
  <c r="AP240" i="10"/>
  <c r="AI240" i="10"/>
  <c r="AQ240" i="10"/>
  <c r="AJ240" i="10"/>
  <c r="AR240" i="10"/>
  <c r="AS240" i="10"/>
  <c r="AL231" i="10"/>
  <c r="AT231" i="10"/>
  <c r="AE231" i="10"/>
  <c r="AM231" i="10"/>
  <c r="AU231" i="10"/>
  <c r="AJ231" i="10"/>
  <c r="AF231" i="10"/>
  <c r="AN231" i="10"/>
  <c r="AG231" i="10"/>
  <c r="AO231" i="10"/>
  <c r="AW231" i="10"/>
  <c r="AH231" i="10"/>
  <c r="AP231" i="10"/>
  <c r="AR231" i="10"/>
  <c r="AI231" i="10"/>
  <c r="AQ231" i="10"/>
  <c r="AK231" i="10"/>
  <c r="AS231" i="10"/>
  <c r="AL222" i="10"/>
  <c r="AT222" i="10"/>
  <c r="AE222" i="10"/>
  <c r="AM222" i="10"/>
  <c r="AU222" i="10"/>
  <c r="AF222" i="10"/>
  <c r="AN222" i="10"/>
  <c r="AR222" i="10"/>
  <c r="AG222" i="10"/>
  <c r="AO222" i="10"/>
  <c r="AW222" i="10"/>
  <c r="AH222" i="10"/>
  <c r="AP222" i="10"/>
  <c r="AI222" i="10"/>
  <c r="AQ222" i="10"/>
  <c r="AK222" i="10"/>
  <c r="AS222" i="10"/>
  <c r="AJ222" i="10"/>
  <c r="AL213" i="10"/>
  <c r="AT213" i="10"/>
  <c r="AE213" i="10"/>
  <c r="AM213" i="10"/>
  <c r="AU213" i="10"/>
  <c r="AF213" i="10"/>
  <c r="AN213" i="10"/>
  <c r="AG213" i="10"/>
  <c r="AO213" i="10"/>
  <c r="AW213" i="10"/>
  <c r="AH213" i="10"/>
  <c r="AP213" i="10"/>
  <c r="AI213" i="10"/>
  <c r="AQ213" i="10"/>
  <c r="AJ213" i="10"/>
  <c r="AR213" i="10"/>
  <c r="AK213" i="10"/>
  <c r="AS213" i="10"/>
  <c r="AW205" i="10"/>
  <c r="AL195" i="10"/>
  <c r="AT195" i="10"/>
  <c r="AE195" i="10"/>
  <c r="AM195" i="10"/>
  <c r="AU195" i="10"/>
  <c r="AK195" i="10"/>
  <c r="AF195" i="10"/>
  <c r="AN195" i="10"/>
  <c r="AG195" i="10"/>
  <c r="AO195" i="10"/>
  <c r="AW195" i="10"/>
  <c r="AH195" i="10"/>
  <c r="AP195" i="10"/>
  <c r="AI195" i="10"/>
  <c r="AQ195" i="10"/>
  <c r="AS195" i="10"/>
  <c r="AJ195" i="10"/>
  <c r="AR195" i="10"/>
  <c r="E54" i="10" l="1"/>
  <c r="B55" i="10"/>
  <c r="AW54" i="10"/>
  <c r="E45" i="10"/>
  <c r="AW45" i="10"/>
  <c r="B46" i="10"/>
  <c r="E36" i="10"/>
  <c r="AW36" i="10"/>
  <c r="B37" i="10"/>
  <c r="E27" i="10"/>
  <c r="AW27" i="10"/>
  <c r="B28" i="10"/>
  <c r="AW421" i="10"/>
  <c r="AW412" i="10"/>
  <c r="AW403" i="10"/>
  <c r="AW394" i="10"/>
  <c r="AW385" i="10"/>
  <c r="AW376" i="10"/>
  <c r="AW367" i="10"/>
  <c r="AW358" i="10"/>
  <c r="AW349" i="10"/>
  <c r="AW340" i="10"/>
  <c r="AW331" i="10"/>
  <c r="AW322" i="10"/>
  <c r="AW313" i="10"/>
  <c r="AW304" i="10"/>
  <c r="AW295" i="10"/>
  <c r="AW286" i="10"/>
  <c r="AW277" i="10"/>
  <c r="AW268" i="10"/>
  <c r="AW259" i="10"/>
  <c r="AW250" i="10"/>
  <c r="AW241" i="10"/>
  <c r="AW232" i="10"/>
  <c r="AW223" i="10"/>
  <c r="AW214" i="10"/>
  <c r="AW206" i="10"/>
  <c r="AW196" i="10"/>
  <c r="I55" i="10" l="1"/>
  <c r="Q55" i="10"/>
  <c r="Y55" i="10"/>
  <c r="J55" i="10"/>
  <c r="R55" i="10"/>
  <c r="Z55" i="10"/>
  <c r="L55" i="10"/>
  <c r="T55" i="10"/>
  <c r="AB55" i="10"/>
  <c r="H55" i="10"/>
  <c r="K55" i="10"/>
  <c r="S55" i="10"/>
  <c r="AA55" i="10"/>
  <c r="AW55" i="10"/>
  <c r="P55" i="10"/>
  <c r="M55" i="10"/>
  <c r="U55" i="10"/>
  <c r="AC55" i="10"/>
  <c r="X55" i="10"/>
  <c r="E55" i="10"/>
  <c r="E49" i="10" s="1"/>
  <c r="N55" i="10"/>
  <c r="V55" i="10"/>
  <c r="AD55" i="10"/>
  <c r="G55" i="10"/>
  <c r="O55" i="10"/>
  <c r="W55" i="10"/>
  <c r="I46" i="10"/>
  <c r="Q46" i="10"/>
  <c r="Y46" i="10"/>
  <c r="L46" i="10"/>
  <c r="J46" i="10"/>
  <c r="R46" i="10"/>
  <c r="Z46" i="10"/>
  <c r="K46" i="10"/>
  <c r="S46" i="10"/>
  <c r="AA46" i="10"/>
  <c r="T46" i="10"/>
  <c r="AB46" i="10"/>
  <c r="M46" i="10"/>
  <c r="U46" i="10"/>
  <c r="AC46" i="10"/>
  <c r="E46" i="10"/>
  <c r="E40" i="10" s="1"/>
  <c r="N46" i="10"/>
  <c r="V46" i="10"/>
  <c r="AD46" i="10"/>
  <c r="G46" i="10"/>
  <c r="O46" i="10"/>
  <c r="W46" i="10"/>
  <c r="H46" i="10"/>
  <c r="P46" i="10"/>
  <c r="X46" i="10"/>
  <c r="AW46" i="10"/>
  <c r="I37" i="10"/>
  <c r="Q37" i="10"/>
  <c r="Y37" i="10"/>
  <c r="J37" i="10"/>
  <c r="R37" i="10"/>
  <c r="Z37" i="10"/>
  <c r="AB37" i="10"/>
  <c r="K37" i="10"/>
  <c r="S37" i="10"/>
  <c r="AA37" i="10"/>
  <c r="T37" i="10"/>
  <c r="M37" i="10"/>
  <c r="U37" i="10"/>
  <c r="AC37" i="10"/>
  <c r="E37" i="10"/>
  <c r="E31" i="10" s="1"/>
  <c r="N37" i="10"/>
  <c r="V37" i="10"/>
  <c r="AD37" i="10"/>
  <c r="G37" i="10"/>
  <c r="O37" i="10"/>
  <c r="W37" i="10"/>
  <c r="H37" i="10"/>
  <c r="P37" i="10"/>
  <c r="X37" i="10"/>
  <c r="AW37" i="10"/>
  <c r="L37" i="10"/>
  <c r="I28" i="10"/>
  <c r="Q28" i="10"/>
  <c r="Y28" i="10"/>
  <c r="T28" i="10"/>
  <c r="J28" i="10"/>
  <c r="R28" i="10"/>
  <c r="Z28" i="10"/>
  <c r="K28" i="10"/>
  <c r="S28" i="10"/>
  <c r="AA28" i="10"/>
  <c r="L28" i="10"/>
  <c r="AB28" i="10"/>
  <c r="M28" i="10"/>
  <c r="U28" i="10"/>
  <c r="AC28" i="10"/>
  <c r="E28" i="10"/>
  <c r="E22" i="10" s="1"/>
  <c r="N28" i="10"/>
  <c r="V28" i="10"/>
  <c r="AD28" i="10"/>
  <c r="G28" i="10"/>
  <c r="O28" i="10"/>
  <c r="W28" i="10"/>
  <c r="H28" i="10"/>
  <c r="P28" i="10"/>
  <c r="X28" i="10"/>
  <c r="AW28" i="10"/>
  <c r="AW422" i="10"/>
  <c r="AW413" i="10"/>
  <c r="AW404" i="10"/>
  <c r="AW395" i="10"/>
  <c r="AW386" i="10"/>
  <c r="AW377" i="10"/>
  <c r="AW368" i="10"/>
  <c r="AW359" i="10"/>
  <c r="AW350" i="10"/>
  <c r="AW341" i="10"/>
  <c r="AW332" i="10"/>
  <c r="AW323" i="10"/>
  <c r="AW314" i="10"/>
  <c r="AW305" i="10"/>
  <c r="AW296" i="10"/>
  <c r="AW287" i="10"/>
  <c r="AW278" i="10"/>
  <c r="AW269" i="10"/>
  <c r="AW260" i="10"/>
  <c r="AW251" i="10"/>
  <c r="AW242" i="10"/>
  <c r="AW233" i="10"/>
  <c r="AW224" i="10"/>
  <c r="AW215" i="10"/>
  <c r="AW207" i="10"/>
  <c r="AW197" i="10"/>
  <c r="AW423" i="10" l="1"/>
  <c r="AW414" i="10"/>
  <c r="AW405" i="10"/>
  <c r="AW396" i="10"/>
  <c r="AW387" i="10"/>
  <c r="AW378" i="10"/>
  <c r="AW369" i="10"/>
  <c r="AW360" i="10"/>
  <c r="AW351" i="10"/>
  <c r="AW342" i="10"/>
  <c r="AW333" i="10"/>
  <c r="AW324" i="10"/>
  <c r="AW315" i="10"/>
  <c r="AW306" i="10"/>
  <c r="AW297" i="10"/>
  <c r="AW288" i="10"/>
  <c r="AW279" i="10"/>
  <c r="AW270" i="10"/>
  <c r="AW261" i="10"/>
  <c r="AW252" i="10"/>
  <c r="AW243" i="10"/>
  <c r="AW234" i="10"/>
  <c r="AW225" i="10"/>
  <c r="AW216" i="10"/>
  <c r="AW208" i="10"/>
  <c r="AW198" i="10"/>
  <c r="AW424" i="10" l="1"/>
  <c r="AW415" i="10"/>
  <c r="AW406" i="10"/>
  <c r="AW397" i="10"/>
  <c r="AW388" i="10"/>
  <c r="AW379" i="10"/>
  <c r="AW370" i="10"/>
  <c r="AW361" i="10"/>
  <c r="AW352" i="10"/>
  <c r="AW343" i="10"/>
  <c r="AW334" i="10"/>
  <c r="AW325" i="10"/>
  <c r="AW316" i="10"/>
  <c r="AW307" i="10"/>
  <c r="AW298" i="10"/>
  <c r="AW289" i="10"/>
  <c r="AW280" i="10"/>
  <c r="AW271" i="10"/>
  <c r="AW262" i="10"/>
  <c r="AW253" i="10"/>
  <c r="AW244" i="10"/>
  <c r="AW235" i="10"/>
  <c r="AW226" i="10"/>
  <c r="AW217" i="10"/>
  <c r="AW199" i="10"/>
  <c r="J73" i="12" l="1"/>
  <c r="M19" i="12" l="1"/>
  <c r="M20" i="12"/>
  <c r="M21" i="12"/>
  <c r="M22" i="12"/>
  <c r="M23" i="12"/>
  <c r="M24" i="12"/>
  <c r="M25" i="12"/>
  <c r="M36" i="12"/>
  <c r="M37" i="12"/>
  <c r="M38" i="12"/>
  <c r="M39" i="12"/>
  <c r="M40" i="12"/>
  <c r="M41" i="12"/>
  <c r="M42" i="12"/>
  <c r="B11" i="10"/>
  <c r="C11" i="10" s="1"/>
  <c r="P28" i="16"/>
  <c r="P29" i="16" s="1"/>
  <c r="P30" i="16" s="1"/>
  <c r="P31" i="16" s="1"/>
  <c r="P32" i="16" s="1"/>
  <c r="P33" i="16" s="1"/>
  <c r="P34" i="16" s="1"/>
  <c r="P35" i="16" s="1"/>
  <c r="P36" i="16" s="1"/>
  <c r="P37" i="16" s="1"/>
  <c r="P38" i="16" s="1"/>
  <c r="P39" i="16" s="1"/>
  <c r="P40" i="16" s="1"/>
  <c r="P41" i="16" s="1"/>
  <c r="P42" i="16" s="1"/>
  <c r="P43" i="16" s="1"/>
  <c r="P44" i="16" s="1"/>
  <c r="P45" i="16" s="1"/>
  <c r="P46" i="16" s="1"/>
  <c r="P47" i="16" s="1"/>
  <c r="P48" i="16" s="1"/>
  <c r="P49" i="16" s="1"/>
  <c r="P50" i="16" s="1"/>
  <c r="P51" i="16" s="1"/>
  <c r="P52" i="16" s="1"/>
  <c r="P53" i="16" s="1"/>
  <c r="P54" i="16" s="1"/>
  <c r="P55" i="16" s="1"/>
  <c r="P56" i="16" s="1"/>
  <c r="P57" i="16" s="1"/>
  <c r="P58" i="16" s="1"/>
  <c r="P59" i="16" s="1"/>
  <c r="P60" i="16" s="1"/>
  <c r="P61" i="16" s="1"/>
  <c r="P62" i="16" s="1"/>
  <c r="P63" i="16" s="1"/>
  <c r="P64" i="16" s="1"/>
  <c r="P65" i="16" s="1"/>
  <c r="P66" i="16" s="1"/>
  <c r="P67" i="16" s="1"/>
  <c r="P68" i="16" s="1"/>
  <c r="P69" i="16" s="1"/>
  <c r="P70" i="16" s="1"/>
  <c r="P71" i="16" s="1"/>
  <c r="P72" i="16" s="1"/>
  <c r="P73" i="16" s="1"/>
  <c r="P74" i="16" s="1"/>
  <c r="K8" i="20" l="1"/>
  <c r="H8" i="20"/>
  <c r="E7" i="2" l="1"/>
  <c r="J12" i="20"/>
  <c r="J13" i="20" s="1"/>
  <c r="J14" i="20" s="1"/>
  <c r="J15" i="20" s="1"/>
  <c r="J16" i="20" s="1"/>
  <c r="J17" i="20" s="1"/>
  <c r="J18" i="20" s="1"/>
  <c r="J19" i="20" s="1"/>
  <c r="J20" i="20" s="1"/>
  <c r="J21" i="20" s="1"/>
  <c r="J22" i="20" s="1"/>
  <c r="J23" i="20" s="1"/>
  <c r="B11" i="20"/>
  <c r="P6" i="20"/>
  <c r="O8" i="20" l="1"/>
  <c r="Q78" i="12"/>
  <c r="Q86" i="12"/>
  <c r="Q85" i="12"/>
  <c r="Q84" i="12"/>
  <c r="Q83" i="12"/>
  <c r="Q82" i="12"/>
  <c r="Q81" i="12"/>
  <c r="Q80" i="12"/>
  <c r="Q79" i="12"/>
  <c r="Q77" i="12"/>
  <c r="Q76" i="12"/>
  <c r="Q75" i="12"/>
  <c r="Q74" i="12"/>
  <c r="Q73" i="12"/>
  <c r="J74" i="12"/>
  <c r="P67" i="12"/>
  <c r="L73" i="12" l="1" a="1"/>
  <c r="L73" i="12" s="1"/>
  <c r="L74" i="12" a="1"/>
  <c r="L74" i="12" s="1"/>
  <c r="L78" i="12" a="1"/>
  <c r="L78" i="12" s="1"/>
  <c r="L82" i="12" a="1"/>
  <c r="L82" i="12" s="1"/>
  <c r="L75" i="12" a="1"/>
  <c r="L75" i="12" s="1"/>
  <c r="L79" i="12" a="1"/>
  <c r="L79" i="12" s="1"/>
  <c r="L83" i="12" a="1"/>
  <c r="L83" i="12" s="1"/>
  <c r="L81" i="12" a="1"/>
  <c r="L81" i="12" s="1"/>
  <c r="L76" i="12" a="1"/>
  <c r="L76" i="12" s="1"/>
  <c r="L80" i="12" a="1"/>
  <c r="L80" i="12" s="1"/>
  <c r="L84" i="12" a="1"/>
  <c r="L84" i="12" s="1"/>
  <c r="L77" i="12" a="1"/>
  <c r="L77" i="12" s="1"/>
  <c r="K73" i="12" a="1"/>
  <c r="K73" i="12" s="1"/>
  <c r="K74" i="12" a="1"/>
  <c r="K74" i="12" s="1"/>
  <c r="K78" i="12" a="1"/>
  <c r="K78" i="12" s="1"/>
  <c r="K82" i="12" a="1"/>
  <c r="K82" i="12" s="1"/>
  <c r="K75" i="12" a="1"/>
  <c r="K75" i="12" s="1"/>
  <c r="K79" i="12" a="1"/>
  <c r="K79" i="12" s="1"/>
  <c r="K83" i="12" a="1"/>
  <c r="K83" i="12" s="1"/>
  <c r="K77" i="12" a="1"/>
  <c r="K77" i="12" s="1"/>
  <c r="K76" i="12" a="1"/>
  <c r="K76" i="12" s="1"/>
  <c r="K80" i="12" a="1"/>
  <c r="K80" i="12" s="1"/>
  <c r="K84" i="12" a="1"/>
  <c r="K84" i="12" s="1"/>
  <c r="K81" i="12" a="1"/>
  <c r="K81" i="12" s="1"/>
  <c r="O9" i="20"/>
  <c r="J75" i="12"/>
  <c r="J52" i="12"/>
  <c r="P46" i="12"/>
  <c r="J76" i="12" l="1"/>
  <c r="O52" i="12"/>
  <c r="N52" i="12"/>
  <c r="J77" i="12" l="1"/>
  <c r="J78" i="12" l="1"/>
  <c r="J79" i="12" l="1"/>
  <c r="J80" i="12" l="1"/>
  <c r="J81" i="12" l="1"/>
  <c r="J82" i="12" l="1"/>
  <c r="J83" i="12" l="1"/>
  <c r="J84" i="12" l="1"/>
  <c r="K85" i="12" l="1"/>
  <c r="L85" i="12"/>
  <c r="Q87" i="12"/>
  <c r="B51" i="12" l="1"/>
  <c r="P6" i="12"/>
  <c r="J53" i="12"/>
  <c r="J54" i="12" l="1"/>
  <c r="O53" i="12"/>
  <c r="N53" i="12"/>
  <c r="J55" i="12" l="1"/>
  <c r="O54" i="12"/>
  <c r="N54" i="12"/>
  <c r="J56" i="12" l="1"/>
  <c r="O55" i="12"/>
  <c r="N55" i="12"/>
  <c r="B28" i="12"/>
  <c r="I34" i="12"/>
  <c r="I35" i="12"/>
  <c r="I36" i="12"/>
  <c r="I37" i="12"/>
  <c r="I38" i="12"/>
  <c r="I39" i="12"/>
  <c r="I40" i="12"/>
  <c r="I41" i="12"/>
  <c r="I42" i="12"/>
  <c r="AW27" i="16"/>
  <c r="AW28" i="16" s="1"/>
  <c r="AW29" i="16" s="1"/>
  <c r="AW30" i="16" s="1"/>
  <c r="AW31" i="16" s="1"/>
  <c r="AW32" i="16" s="1"/>
  <c r="AW33" i="16" s="1"/>
  <c r="AW34" i="16" s="1"/>
  <c r="AW35" i="16" s="1"/>
  <c r="AW36" i="16" s="1"/>
  <c r="AW37" i="16" s="1"/>
  <c r="AW38" i="16" s="1"/>
  <c r="AW39" i="16" s="1"/>
  <c r="AW40" i="16" s="1"/>
  <c r="AW41" i="16" s="1"/>
  <c r="AW42" i="16" s="1"/>
  <c r="AW43" i="16" s="1"/>
  <c r="AW44" i="16" s="1"/>
  <c r="AW45" i="16" s="1"/>
  <c r="AW46" i="16" s="1"/>
  <c r="AW47" i="16" s="1"/>
  <c r="AW48" i="16" s="1"/>
  <c r="AW49" i="16" s="1"/>
  <c r="AV26" i="16"/>
  <c r="AV27" i="16" l="1"/>
  <c r="AV28" i="16" s="1"/>
  <c r="AV29" i="16" s="1"/>
  <c r="AV30" i="16" s="1"/>
  <c r="AV31" i="16" s="1"/>
  <c r="AV32" i="16" s="1"/>
  <c r="AV33" i="16" s="1"/>
  <c r="AV34" i="16" s="1"/>
  <c r="AV35" i="16" s="1"/>
  <c r="AV36" i="16" s="1"/>
  <c r="AV37" i="16" s="1"/>
  <c r="AV38" i="16" s="1"/>
  <c r="AV39" i="16" s="1"/>
  <c r="AV40" i="16" s="1"/>
  <c r="AV41" i="16" s="1"/>
  <c r="AV42" i="16" s="1"/>
  <c r="AV43" i="16" s="1"/>
  <c r="AV44" i="16" s="1"/>
  <c r="AV45" i="16" s="1"/>
  <c r="AV46" i="16" s="1"/>
  <c r="AV47" i="16" s="1"/>
  <c r="AV48" i="16" s="1"/>
  <c r="AV49" i="16" s="1"/>
  <c r="J57" i="12"/>
  <c r="O56" i="12"/>
  <c r="N56" i="12"/>
  <c r="O42" i="12"/>
  <c r="N42" i="12"/>
  <c r="O41" i="12"/>
  <c r="N41" i="12"/>
  <c r="O40" i="12"/>
  <c r="N40" i="12"/>
  <c r="O39" i="12"/>
  <c r="N39" i="12"/>
  <c r="O38" i="12"/>
  <c r="N38" i="12"/>
  <c r="O37" i="12"/>
  <c r="N37" i="12"/>
  <c r="O36" i="12"/>
  <c r="N36" i="12"/>
  <c r="O35" i="12"/>
  <c r="N35" i="12"/>
  <c r="O29" i="12"/>
  <c r="N29" i="12"/>
  <c r="K42" i="12"/>
  <c r="K41" i="12"/>
  <c r="K40" i="12"/>
  <c r="K39" i="12"/>
  <c r="K38" i="12"/>
  <c r="K37" i="12"/>
  <c r="K36" i="12"/>
  <c r="K35" i="12"/>
  <c r="K29" i="12"/>
  <c r="C49" i="12" l="1"/>
  <c r="I52" i="12" s="1"/>
  <c r="I53" i="12" s="1"/>
  <c r="I54" i="12" s="1"/>
  <c r="I55" i="12" s="1"/>
  <c r="E70" i="12"/>
  <c r="N9" i="20"/>
  <c r="J58" i="12"/>
  <c r="M58" i="12" s="1"/>
  <c r="O57" i="12"/>
  <c r="N57" i="12"/>
  <c r="O33" i="12"/>
  <c r="I29" i="12"/>
  <c r="O30" i="12"/>
  <c r="I33" i="12"/>
  <c r="O31" i="12"/>
  <c r="I31" i="12"/>
  <c r="O32" i="12"/>
  <c r="I32" i="12"/>
  <c r="O34" i="12"/>
  <c r="I30" i="12"/>
  <c r="K33" i="12"/>
  <c r="K31" i="12"/>
  <c r="K30" i="12"/>
  <c r="N33" i="12"/>
  <c r="N34" i="12"/>
  <c r="N31" i="12"/>
  <c r="N32" i="12"/>
  <c r="N30" i="12"/>
  <c r="K34" i="12"/>
  <c r="K32" i="12"/>
  <c r="O14" i="12"/>
  <c r="N14" i="12"/>
  <c r="K14" i="12"/>
  <c r="O15" i="12"/>
  <c r="N15" i="12"/>
  <c r="K15" i="12"/>
  <c r="O16" i="12"/>
  <c r="N16" i="12"/>
  <c r="K16" i="12"/>
  <c r="O18" i="12"/>
  <c r="N18" i="12"/>
  <c r="K18" i="12"/>
  <c r="O13" i="12"/>
  <c r="N13" i="12"/>
  <c r="K13" i="12"/>
  <c r="I12" i="20" l="1"/>
  <c r="I56" i="12"/>
  <c r="J59" i="12"/>
  <c r="M59" i="12" s="1"/>
  <c r="O58" i="12"/>
  <c r="N58" i="12"/>
  <c r="O43" i="12"/>
  <c r="I43" i="12"/>
  <c r="N43" i="12"/>
  <c r="K43" i="12"/>
  <c r="O12" i="12"/>
  <c r="O17" i="12"/>
  <c r="O19" i="12"/>
  <c r="O20" i="12"/>
  <c r="O21" i="12"/>
  <c r="O22" i="12"/>
  <c r="O23" i="12"/>
  <c r="O24" i="12"/>
  <c r="O25" i="12"/>
  <c r="N25" i="12"/>
  <c r="N24" i="12"/>
  <c r="N23" i="12"/>
  <c r="N22" i="12"/>
  <c r="N21" i="12"/>
  <c r="N20" i="12"/>
  <c r="N19" i="12"/>
  <c r="N17" i="12"/>
  <c r="N12" i="12"/>
  <c r="K12" i="12"/>
  <c r="K17" i="12"/>
  <c r="K19" i="12"/>
  <c r="K20" i="12"/>
  <c r="K21" i="12"/>
  <c r="K22" i="12"/>
  <c r="K23" i="12"/>
  <c r="K24" i="12"/>
  <c r="K25" i="12"/>
  <c r="AO27" i="16"/>
  <c r="I13" i="20" l="1"/>
  <c r="I14" i="20" s="1"/>
  <c r="I57" i="12"/>
  <c r="J60" i="12"/>
  <c r="M60" i="12" s="1"/>
  <c r="O59" i="12"/>
  <c r="N59" i="12"/>
  <c r="N26" i="12"/>
  <c r="K26" i="12"/>
  <c r="O26" i="12"/>
  <c r="AJ13" i="18"/>
  <c r="I15" i="20" l="1"/>
  <c r="I58" i="12"/>
  <c r="J61" i="12"/>
  <c r="M61" i="12" s="1"/>
  <c r="O60" i="12"/>
  <c r="N60" i="12"/>
  <c r="F10" i="10"/>
  <c r="K47" i="10" l="1"/>
  <c r="S47" i="10"/>
  <c r="AA47" i="10"/>
  <c r="AI47" i="10"/>
  <c r="AQ47" i="10"/>
  <c r="K53" i="10"/>
  <c r="S53" i="10"/>
  <c r="AA53" i="10"/>
  <c r="L47" i="10"/>
  <c r="T47" i="10"/>
  <c r="AB47" i="10"/>
  <c r="AJ47" i="10"/>
  <c r="AR47" i="10"/>
  <c r="L53" i="10"/>
  <c r="T53" i="10"/>
  <c r="AB53" i="10"/>
  <c r="N53" i="10"/>
  <c r="V53" i="10"/>
  <c r="AD53" i="10"/>
  <c r="M47" i="10"/>
  <c r="U47" i="10"/>
  <c r="AC47" i="10"/>
  <c r="AK47" i="10"/>
  <c r="AS47" i="10"/>
  <c r="M53" i="10"/>
  <c r="U53" i="10"/>
  <c r="AC53" i="10"/>
  <c r="AP47" i="10"/>
  <c r="J53" i="10"/>
  <c r="N47" i="10"/>
  <c r="V47" i="10"/>
  <c r="AD47" i="10"/>
  <c r="AL47" i="10"/>
  <c r="AT47" i="10"/>
  <c r="J47" i="10"/>
  <c r="R47" i="10"/>
  <c r="Z47" i="10"/>
  <c r="AH47" i="10"/>
  <c r="G49" i="10"/>
  <c r="G48" i="10" s="1"/>
  <c r="R53" i="10"/>
  <c r="G47" i="10"/>
  <c r="O47" i="10"/>
  <c r="W47" i="10"/>
  <c r="AE47" i="10"/>
  <c r="AM47" i="10"/>
  <c r="AU47" i="10"/>
  <c r="G53" i="10"/>
  <c r="O53" i="10"/>
  <c r="W53" i="10"/>
  <c r="Z53" i="10"/>
  <c r="H47" i="10"/>
  <c r="P47" i="10"/>
  <c r="X47" i="10"/>
  <c r="AF47" i="10"/>
  <c r="AN47" i="10"/>
  <c r="H53" i="10"/>
  <c r="P53" i="10"/>
  <c r="X53" i="10"/>
  <c r="I47" i="10"/>
  <c r="Q47" i="10"/>
  <c r="Y47" i="10"/>
  <c r="AG47" i="10"/>
  <c r="AO47" i="10"/>
  <c r="I53" i="10"/>
  <c r="Q53" i="10"/>
  <c r="Y53" i="10"/>
  <c r="K38" i="10"/>
  <c r="S38" i="10"/>
  <c r="AA38" i="10"/>
  <c r="AI38" i="10"/>
  <c r="AQ38" i="10"/>
  <c r="K44" i="10"/>
  <c r="S44" i="10"/>
  <c r="AA44" i="10"/>
  <c r="L38" i="10"/>
  <c r="T38" i="10"/>
  <c r="AB38" i="10"/>
  <c r="AJ38" i="10"/>
  <c r="AR38" i="10"/>
  <c r="L44" i="10"/>
  <c r="T44" i="10"/>
  <c r="AB44" i="10"/>
  <c r="M38" i="10"/>
  <c r="U38" i="10"/>
  <c r="AC38" i="10"/>
  <c r="AK38" i="10"/>
  <c r="AS38" i="10"/>
  <c r="M44" i="10"/>
  <c r="U44" i="10"/>
  <c r="AC44" i="10"/>
  <c r="N44" i="10"/>
  <c r="N38" i="10"/>
  <c r="V38" i="10"/>
  <c r="AD38" i="10"/>
  <c r="AL38" i="10"/>
  <c r="AT38" i="10"/>
  <c r="V44" i="10"/>
  <c r="AD44" i="10"/>
  <c r="G38" i="10"/>
  <c r="O38" i="10"/>
  <c r="W38" i="10"/>
  <c r="AE38" i="10"/>
  <c r="AM38" i="10"/>
  <c r="AU38" i="10"/>
  <c r="G44" i="10"/>
  <c r="O44" i="10"/>
  <c r="W44" i="10"/>
  <c r="H38" i="10"/>
  <c r="P38" i="10"/>
  <c r="X38" i="10"/>
  <c r="AF38" i="10"/>
  <c r="AN38" i="10"/>
  <c r="H44" i="10"/>
  <c r="P44" i="10"/>
  <c r="X44" i="10"/>
  <c r="I38" i="10"/>
  <c r="Q38" i="10"/>
  <c r="Y38" i="10"/>
  <c r="AG38" i="10"/>
  <c r="AO38" i="10"/>
  <c r="I44" i="10"/>
  <c r="Q44" i="10"/>
  <c r="Y44" i="10"/>
  <c r="J38" i="10"/>
  <c r="R38" i="10"/>
  <c r="Z38" i="10"/>
  <c r="AH38" i="10"/>
  <c r="AP38" i="10"/>
  <c r="G40" i="10"/>
  <c r="G39" i="10" s="1"/>
  <c r="J44" i="10"/>
  <c r="R44" i="10"/>
  <c r="Z44" i="10"/>
  <c r="K29" i="10"/>
  <c r="S29" i="10"/>
  <c r="AA29" i="10"/>
  <c r="AI29" i="10"/>
  <c r="AQ29" i="10"/>
  <c r="K35" i="10"/>
  <c r="S35" i="10"/>
  <c r="AA35" i="10"/>
  <c r="L29" i="10"/>
  <c r="T29" i="10"/>
  <c r="AB29" i="10"/>
  <c r="AJ29" i="10"/>
  <c r="AR29" i="10"/>
  <c r="L35" i="10"/>
  <c r="T35" i="10"/>
  <c r="AB35" i="10"/>
  <c r="N35" i="10"/>
  <c r="M29" i="10"/>
  <c r="U29" i="10"/>
  <c r="AC29" i="10"/>
  <c r="AK29" i="10"/>
  <c r="AS29" i="10"/>
  <c r="M35" i="10"/>
  <c r="U35" i="10"/>
  <c r="AC35" i="10"/>
  <c r="N29" i="10"/>
  <c r="V29" i="10"/>
  <c r="AD29" i="10"/>
  <c r="AL29" i="10"/>
  <c r="AT29" i="10"/>
  <c r="AD35" i="10"/>
  <c r="G29" i="10"/>
  <c r="O29" i="10"/>
  <c r="W29" i="10"/>
  <c r="AE29" i="10"/>
  <c r="AM29" i="10"/>
  <c r="AU29" i="10"/>
  <c r="G35" i="10"/>
  <c r="O35" i="10"/>
  <c r="W35" i="10"/>
  <c r="H29" i="10"/>
  <c r="P29" i="10"/>
  <c r="X29" i="10"/>
  <c r="AF29" i="10"/>
  <c r="AN29" i="10"/>
  <c r="H35" i="10"/>
  <c r="P35" i="10"/>
  <c r="X35" i="10"/>
  <c r="I29" i="10"/>
  <c r="Q29" i="10"/>
  <c r="Y29" i="10"/>
  <c r="AG29" i="10"/>
  <c r="AO29" i="10"/>
  <c r="I35" i="10"/>
  <c r="Q35" i="10"/>
  <c r="Y35" i="10"/>
  <c r="J29" i="10"/>
  <c r="R29" i="10"/>
  <c r="Z29" i="10"/>
  <c r="AH29" i="10"/>
  <c r="AP29" i="10"/>
  <c r="G31" i="10"/>
  <c r="G30" i="10" s="1"/>
  <c r="J35" i="10"/>
  <c r="R35" i="10"/>
  <c r="Z35" i="10"/>
  <c r="V35" i="10"/>
  <c r="K20" i="10"/>
  <c r="S20" i="10"/>
  <c r="AA20" i="10"/>
  <c r="AI20" i="10"/>
  <c r="AQ20" i="10"/>
  <c r="K26" i="10"/>
  <c r="S26" i="10"/>
  <c r="AA26" i="10"/>
  <c r="L20" i="10"/>
  <c r="T20" i="10"/>
  <c r="AB20" i="10"/>
  <c r="AJ20" i="10"/>
  <c r="AR20" i="10"/>
  <c r="L26" i="10"/>
  <c r="T26" i="10"/>
  <c r="AB26" i="10"/>
  <c r="M20" i="10"/>
  <c r="U20" i="10"/>
  <c r="AC20" i="10"/>
  <c r="AK20" i="10"/>
  <c r="AS20" i="10"/>
  <c r="M26" i="10"/>
  <c r="U26" i="10"/>
  <c r="AC26" i="10"/>
  <c r="N20" i="10"/>
  <c r="V20" i="10"/>
  <c r="AD20" i="10"/>
  <c r="AL20" i="10"/>
  <c r="AT20" i="10"/>
  <c r="N26" i="10"/>
  <c r="V26" i="10"/>
  <c r="AD26" i="10"/>
  <c r="G20" i="10"/>
  <c r="O20" i="10"/>
  <c r="W20" i="10"/>
  <c r="AE20" i="10"/>
  <c r="AM20" i="10"/>
  <c r="AU20" i="10"/>
  <c r="G26" i="10"/>
  <c r="O26" i="10"/>
  <c r="W26" i="10"/>
  <c r="H20" i="10"/>
  <c r="P20" i="10"/>
  <c r="X20" i="10"/>
  <c r="AF20" i="10"/>
  <c r="AN20" i="10"/>
  <c r="H26" i="10"/>
  <c r="P26" i="10"/>
  <c r="X26" i="10"/>
  <c r="I20" i="10"/>
  <c r="Q20" i="10"/>
  <c r="Y20" i="10"/>
  <c r="AG20" i="10"/>
  <c r="AO20" i="10"/>
  <c r="I26" i="10"/>
  <c r="Q26" i="10"/>
  <c r="Y26" i="10"/>
  <c r="J20" i="10"/>
  <c r="R20" i="10"/>
  <c r="Z20" i="10"/>
  <c r="AH20" i="10"/>
  <c r="AP20" i="10"/>
  <c r="G22" i="10"/>
  <c r="G21" i="10" s="1"/>
  <c r="J26" i="10"/>
  <c r="R26" i="10"/>
  <c r="Z26" i="10"/>
  <c r="AI416" i="10"/>
  <c r="AQ416" i="10"/>
  <c r="AO416" i="10"/>
  <c r="AJ416" i="10"/>
  <c r="AR416" i="10"/>
  <c r="AP416" i="10"/>
  <c r="AK416" i="10"/>
  <c r="AS416" i="10"/>
  <c r="AG416" i="10"/>
  <c r="AL416" i="10"/>
  <c r="AT416" i="10"/>
  <c r="AE416" i="10"/>
  <c r="AM416" i="10"/>
  <c r="AU416" i="10"/>
  <c r="AF416" i="10"/>
  <c r="AN416" i="10"/>
  <c r="AH416" i="10"/>
  <c r="AI407" i="10"/>
  <c r="AQ407" i="10"/>
  <c r="AO407" i="10"/>
  <c r="AJ407" i="10"/>
  <c r="AR407" i="10"/>
  <c r="AK407" i="10"/>
  <c r="AS407" i="10"/>
  <c r="AP407" i="10"/>
  <c r="AL407" i="10"/>
  <c r="AT407" i="10"/>
  <c r="AG407" i="10"/>
  <c r="AE407" i="10"/>
  <c r="AM407" i="10"/>
  <c r="AU407" i="10"/>
  <c r="AF407" i="10"/>
  <c r="AN407" i="10"/>
  <c r="AH407" i="10"/>
  <c r="AI398" i="10"/>
  <c r="AQ398" i="10"/>
  <c r="AG398" i="10"/>
  <c r="AH398" i="10"/>
  <c r="AJ398" i="10"/>
  <c r="AR398" i="10"/>
  <c r="AK398" i="10"/>
  <c r="AS398" i="10"/>
  <c r="AL398" i="10"/>
  <c r="AT398" i="10"/>
  <c r="AE398" i="10"/>
  <c r="AM398" i="10"/>
  <c r="AU398" i="10"/>
  <c r="AP398" i="10"/>
  <c r="AF398" i="10"/>
  <c r="AN398" i="10"/>
  <c r="AO398" i="10"/>
  <c r="AI389" i="10"/>
  <c r="AQ389" i="10"/>
  <c r="AJ389" i="10"/>
  <c r="AR389" i="10"/>
  <c r="AP389" i="10"/>
  <c r="AK389" i="10"/>
  <c r="AS389" i="10"/>
  <c r="AL389" i="10"/>
  <c r="AT389" i="10"/>
  <c r="AH389" i="10"/>
  <c r="AE389" i="10"/>
  <c r="AM389" i="10"/>
  <c r="AU389" i="10"/>
  <c r="AF389" i="10"/>
  <c r="AN389" i="10"/>
  <c r="AG389" i="10"/>
  <c r="AO389" i="10"/>
  <c r="AI380" i="10"/>
  <c r="AQ380" i="10"/>
  <c r="AJ380" i="10"/>
  <c r="AR380" i="10"/>
  <c r="AK380" i="10"/>
  <c r="AS380" i="10"/>
  <c r="AL380" i="10"/>
  <c r="AT380" i="10"/>
  <c r="AE380" i="10"/>
  <c r="AM380" i="10"/>
  <c r="AU380" i="10"/>
  <c r="AF380" i="10"/>
  <c r="AN380" i="10"/>
  <c r="AH380" i="10"/>
  <c r="AG380" i="10"/>
  <c r="AO380" i="10"/>
  <c r="AP380" i="10"/>
  <c r="AI371" i="10"/>
  <c r="AQ371" i="10"/>
  <c r="AJ371" i="10"/>
  <c r="AR371" i="10"/>
  <c r="AH371" i="10"/>
  <c r="AK371" i="10"/>
  <c r="AS371" i="10"/>
  <c r="AP371" i="10"/>
  <c r="AL371" i="10"/>
  <c r="AT371" i="10"/>
  <c r="AE371" i="10"/>
  <c r="AM371" i="10"/>
  <c r="AU371" i="10"/>
  <c r="AF371" i="10"/>
  <c r="AN371" i="10"/>
  <c r="AG371" i="10"/>
  <c r="AO371" i="10"/>
  <c r="AI362" i="10"/>
  <c r="AQ362" i="10"/>
  <c r="AJ362" i="10"/>
  <c r="AR362" i="10"/>
  <c r="AK362" i="10"/>
  <c r="AS362" i="10"/>
  <c r="AL362" i="10"/>
  <c r="AT362" i="10"/>
  <c r="AE362" i="10"/>
  <c r="AM362" i="10"/>
  <c r="AU362" i="10"/>
  <c r="AF362" i="10"/>
  <c r="AN362" i="10"/>
  <c r="AG362" i="10"/>
  <c r="AO362" i="10"/>
  <c r="AH362" i="10"/>
  <c r="AP362" i="10"/>
  <c r="AI353" i="10"/>
  <c r="AQ353" i="10"/>
  <c r="AP353" i="10"/>
  <c r="AJ353" i="10"/>
  <c r="AR353" i="10"/>
  <c r="AH353" i="10"/>
  <c r="AK353" i="10"/>
  <c r="AS353" i="10"/>
  <c r="AL353" i="10"/>
  <c r="AT353" i="10"/>
  <c r="AE353" i="10"/>
  <c r="AM353" i="10"/>
  <c r="AU353" i="10"/>
  <c r="AF353" i="10"/>
  <c r="AN353" i="10"/>
  <c r="AG353" i="10"/>
  <c r="AO353" i="10"/>
  <c r="AI344" i="10"/>
  <c r="AQ344" i="10"/>
  <c r="AP344" i="10"/>
  <c r="AJ344" i="10"/>
  <c r="AR344" i="10"/>
  <c r="AK344" i="10"/>
  <c r="AS344" i="10"/>
  <c r="AH344" i="10"/>
  <c r="AL344" i="10"/>
  <c r="AT344" i="10"/>
  <c r="AE344" i="10"/>
  <c r="AM344" i="10"/>
  <c r="AU344" i="10"/>
  <c r="AF344" i="10"/>
  <c r="AN344" i="10"/>
  <c r="AG344" i="10"/>
  <c r="AO344" i="10"/>
  <c r="AI335" i="10"/>
  <c r="AQ335" i="10"/>
  <c r="AJ335" i="10"/>
  <c r="AR335" i="10"/>
  <c r="AK335" i="10"/>
  <c r="AS335" i="10"/>
  <c r="AL335" i="10"/>
  <c r="AT335" i="10"/>
  <c r="AO335" i="10"/>
  <c r="AE335" i="10"/>
  <c r="AM335" i="10"/>
  <c r="AU335" i="10"/>
  <c r="AF335" i="10"/>
  <c r="AN335" i="10"/>
  <c r="AH335" i="10"/>
  <c r="AP335" i="10"/>
  <c r="AG335" i="10"/>
  <c r="AI326" i="10"/>
  <c r="AQ326" i="10"/>
  <c r="AJ326" i="10"/>
  <c r="AR326" i="10"/>
  <c r="AK326" i="10"/>
  <c r="AS326" i="10"/>
  <c r="AL326" i="10"/>
  <c r="AT326" i="10"/>
  <c r="AE326" i="10"/>
  <c r="AM326" i="10"/>
  <c r="AU326" i="10"/>
  <c r="AF326" i="10"/>
  <c r="AN326" i="10"/>
  <c r="AH326" i="10"/>
  <c r="AP326" i="10"/>
  <c r="AG326" i="10"/>
  <c r="AO326" i="10"/>
  <c r="AI317" i="10"/>
  <c r="AQ317" i="10"/>
  <c r="AJ317" i="10"/>
  <c r="AR317" i="10"/>
  <c r="AG317" i="10"/>
  <c r="AK317" i="10"/>
  <c r="AS317" i="10"/>
  <c r="AL317" i="10"/>
  <c r="AT317" i="10"/>
  <c r="AE317" i="10"/>
  <c r="AM317" i="10"/>
  <c r="AU317" i="10"/>
  <c r="AF317" i="10"/>
  <c r="AN317" i="10"/>
  <c r="AH317" i="10"/>
  <c r="AP317" i="10"/>
  <c r="AO317" i="10"/>
  <c r="AI308" i="10"/>
  <c r="AQ308" i="10"/>
  <c r="AJ308" i="10"/>
  <c r="AR308" i="10"/>
  <c r="AH308" i="10"/>
  <c r="AK308" i="10"/>
  <c r="AS308" i="10"/>
  <c r="AP308" i="10"/>
  <c r="AL308" i="10"/>
  <c r="AT308" i="10"/>
  <c r="AE308" i="10"/>
  <c r="AM308" i="10"/>
  <c r="AU308" i="10"/>
  <c r="AF308" i="10"/>
  <c r="AN308" i="10"/>
  <c r="AG308" i="10"/>
  <c r="AO308" i="10"/>
  <c r="AI299" i="10"/>
  <c r="AQ299" i="10"/>
  <c r="AE299" i="10"/>
  <c r="AJ299" i="10"/>
  <c r="AR299" i="10"/>
  <c r="AK299" i="10"/>
  <c r="AS299" i="10"/>
  <c r="AU299" i="10"/>
  <c r="AL299" i="10"/>
  <c r="AT299" i="10"/>
  <c r="AM299" i="10"/>
  <c r="AF299" i="10"/>
  <c r="AN299" i="10"/>
  <c r="AP299" i="10"/>
  <c r="AG299" i="10"/>
  <c r="AO299" i="10"/>
  <c r="AH299" i="10"/>
  <c r="AI290" i="10"/>
  <c r="AQ290" i="10"/>
  <c r="AO290" i="10"/>
  <c r="AJ290" i="10"/>
  <c r="AR290" i="10"/>
  <c r="AN290" i="10"/>
  <c r="AG290" i="10"/>
  <c r="AP290" i="10"/>
  <c r="AK290" i="10"/>
  <c r="AS290" i="10"/>
  <c r="AH290" i="10"/>
  <c r="AL290" i="10"/>
  <c r="AT290" i="10"/>
  <c r="AF290" i="10"/>
  <c r="AE290" i="10"/>
  <c r="AM290" i="10"/>
  <c r="AU290" i="10"/>
  <c r="AI281" i="10"/>
  <c r="AQ281" i="10"/>
  <c r="AG281" i="10"/>
  <c r="AJ281" i="10"/>
  <c r="AR281" i="10"/>
  <c r="AO281" i="10"/>
  <c r="AK281" i="10"/>
  <c r="AS281" i="10"/>
  <c r="AL281" i="10"/>
  <c r="AT281" i="10"/>
  <c r="AE281" i="10"/>
  <c r="AM281" i="10"/>
  <c r="AU281" i="10"/>
  <c r="AF281" i="10"/>
  <c r="AN281" i="10"/>
  <c r="AH281" i="10"/>
  <c r="AP281" i="10"/>
  <c r="AI272" i="10"/>
  <c r="AQ272" i="10"/>
  <c r="AG272" i="10"/>
  <c r="AJ272" i="10"/>
  <c r="AR272" i="10"/>
  <c r="AK272" i="10"/>
  <c r="AS272" i="10"/>
  <c r="AO272" i="10"/>
  <c r="AL272" i="10"/>
  <c r="AT272" i="10"/>
  <c r="AE272" i="10"/>
  <c r="AM272" i="10"/>
  <c r="AU272" i="10"/>
  <c r="AF272" i="10"/>
  <c r="AN272" i="10"/>
  <c r="AH272" i="10"/>
  <c r="AP272" i="10"/>
  <c r="AI263" i="10"/>
  <c r="AQ263" i="10"/>
  <c r="AP263" i="10"/>
  <c r="AJ263" i="10"/>
  <c r="AR263" i="10"/>
  <c r="AG263" i="10"/>
  <c r="AK263" i="10"/>
  <c r="AS263" i="10"/>
  <c r="AO263" i="10"/>
  <c r="AL263" i="10"/>
  <c r="AT263" i="10"/>
  <c r="AH263" i="10"/>
  <c r="AE263" i="10"/>
  <c r="AM263" i="10"/>
  <c r="AU263" i="10"/>
  <c r="AF263" i="10"/>
  <c r="AN263" i="10"/>
  <c r="AI254" i="10"/>
  <c r="AQ254" i="10"/>
  <c r="AG254" i="10"/>
  <c r="AJ254" i="10"/>
  <c r="AR254" i="10"/>
  <c r="AK254" i="10"/>
  <c r="AS254" i="10"/>
  <c r="AO254" i="10"/>
  <c r="AL254" i="10"/>
  <c r="AT254" i="10"/>
  <c r="AE254" i="10"/>
  <c r="AM254" i="10"/>
  <c r="AU254" i="10"/>
  <c r="AF254" i="10"/>
  <c r="AN254" i="10"/>
  <c r="AH254" i="10"/>
  <c r="AP254" i="10"/>
  <c r="AI245" i="10"/>
  <c r="AQ245" i="10"/>
  <c r="AG245" i="10"/>
  <c r="AJ245" i="10"/>
  <c r="AR245" i="10"/>
  <c r="AK245" i="10"/>
  <c r="AS245" i="10"/>
  <c r="AL245" i="10"/>
  <c r="AT245" i="10"/>
  <c r="AE245" i="10"/>
  <c r="AM245" i="10"/>
  <c r="AU245" i="10"/>
  <c r="AF245" i="10"/>
  <c r="AN245" i="10"/>
  <c r="AH245" i="10"/>
  <c r="AP245" i="10"/>
  <c r="AO245" i="10"/>
  <c r="AI236" i="10"/>
  <c r="AQ236" i="10"/>
  <c r="AJ236" i="10"/>
  <c r="AR236" i="10"/>
  <c r="AK236" i="10"/>
  <c r="AS236" i="10"/>
  <c r="AH236" i="10"/>
  <c r="AL236" i="10"/>
  <c r="AT236" i="10"/>
  <c r="AE236" i="10"/>
  <c r="AM236" i="10"/>
  <c r="AU236" i="10"/>
  <c r="AF236" i="10"/>
  <c r="AN236" i="10"/>
  <c r="AG236" i="10"/>
  <c r="AO236" i="10"/>
  <c r="AP236" i="10"/>
  <c r="AI227" i="10"/>
  <c r="AQ227" i="10"/>
  <c r="AO227" i="10"/>
  <c r="AJ227" i="10"/>
  <c r="AR227" i="10"/>
  <c r="AG227" i="10"/>
  <c r="AK227" i="10"/>
  <c r="AS227" i="10"/>
  <c r="AL227" i="10"/>
  <c r="AT227" i="10"/>
  <c r="AE227" i="10"/>
  <c r="AM227" i="10"/>
  <c r="AU227" i="10"/>
  <c r="AF227" i="10"/>
  <c r="AN227" i="10"/>
  <c r="AH227" i="10"/>
  <c r="AP227" i="10"/>
  <c r="AI218" i="10"/>
  <c r="AQ218" i="10"/>
  <c r="AO218" i="10"/>
  <c r="AJ218" i="10"/>
  <c r="AR218" i="10"/>
  <c r="AK218" i="10"/>
  <c r="AS218" i="10"/>
  <c r="AG218" i="10"/>
  <c r="AL218" i="10"/>
  <c r="AT218" i="10"/>
  <c r="AE218" i="10"/>
  <c r="AM218" i="10"/>
  <c r="AU218" i="10"/>
  <c r="AF218" i="10"/>
  <c r="AN218" i="10"/>
  <c r="AH218" i="10"/>
  <c r="AP218" i="10"/>
  <c r="AI209" i="10"/>
  <c r="AQ209" i="10"/>
  <c r="AJ209" i="10"/>
  <c r="AR209" i="10"/>
  <c r="AK209" i="10"/>
  <c r="AS209" i="10"/>
  <c r="AL209" i="10"/>
  <c r="AT209" i="10"/>
  <c r="AE209" i="10"/>
  <c r="AM209" i="10"/>
  <c r="AU209" i="10"/>
  <c r="AF209" i="10"/>
  <c r="AN209" i="10"/>
  <c r="AG209" i="10"/>
  <c r="AO209" i="10"/>
  <c r="AH209" i="10"/>
  <c r="AP209" i="10"/>
  <c r="AI200" i="10"/>
  <c r="AQ200" i="10"/>
  <c r="AJ200" i="10"/>
  <c r="AR200" i="10"/>
  <c r="AK200" i="10"/>
  <c r="AS200" i="10"/>
  <c r="AH200" i="10"/>
  <c r="AL200" i="10"/>
  <c r="AT200" i="10"/>
  <c r="AP200" i="10"/>
  <c r="AE200" i="10"/>
  <c r="AM200" i="10"/>
  <c r="AU200" i="10"/>
  <c r="AF200" i="10"/>
  <c r="AN200" i="10"/>
  <c r="AG200" i="10"/>
  <c r="AO200" i="10"/>
  <c r="AI191" i="10"/>
  <c r="AQ191" i="10"/>
  <c r="AJ191" i="10"/>
  <c r="AR191" i="10"/>
  <c r="AK191" i="10"/>
  <c r="AS191" i="10"/>
  <c r="AL191" i="10"/>
  <c r="AT191" i="10"/>
  <c r="AE191" i="10"/>
  <c r="AM191" i="10"/>
  <c r="AU191" i="10"/>
  <c r="AF191" i="10"/>
  <c r="AN191" i="10"/>
  <c r="AH191" i="10"/>
  <c r="AG191" i="10"/>
  <c r="AO191" i="10"/>
  <c r="AP191" i="10"/>
  <c r="I16" i="20"/>
  <c r="I59" i="12"/>
  <c r="J62" i="12"/>
  <c r="M62" i="12" s="1"/>
  <c r="O61" i="12"/>
  <c r="N61" i="12"/>
  <c r="Q10" i="18"/>
  <c r="B5" i="18"/>
  <c r="G36" i="10" l="1"/>
  <c r="G32" i="10" s="1"/>
  <c r="G45" i="10"/>
  <c r="G41" i="10" s="1"/>
  <c r="G54" i="10"/>
  <c r="G50" i="10" s="1"/>
  <c r="H49" i="10" s="1"/>
  <c r="E53" i="10"/>
  <c r="G27" i="10"/>
  <c r="G23" i="10" s="1"/>
  <c r="E51" i="10"/>
  <c r="E44" i="10"/>
  <c r="H40" i="10"/>
  <c r="E42" i="10"/>
  <c r="E35" i="10"/>
  <c r="H31" i="10"/>
  <c r="E33" i="10"/>
  <c r="E26" i="10"/>
  <c r="H22" i="10"/>
  <c r="E24" i="10"/>
  <c r="I17" i="20"/>
  <c r="I60" i="12"/>
  <c r="J63" i="12"/>
  <c r="M63" i="12" s="1"/>
  <c r="O62" i="12"/>
  <c r="N62" i="12"/>
  <c r="G35" i="18"/>
  <c r="H48" i="10" l="1"/>
  <c r="I49" i="10"/>
  <c r="H54" i="10"/>
  <c r="H50" i="10" s="1"/>
  <c r="H39" i="10"/>
  <c r="I40" i="10"/>
  <c r="H45" i="10"/>
  <c r="H41" i="10" s="1"/>
  <c r="H30" i="10"/>
  <c r="I31" i="10"/>
  <c r="H36" i="10"/>
  <c r="H32" i="10" s="1"/>
  <c r="H21" i="10"/>
  <c r="H27" i="10"/>
  <c r="H23" i="10" s="1"/>
  <c r="I22" i="10" s="1"/>
  <c r="I18" i="20"/>
  <c r="I61" i="12"/>
  <c r="O63" i="12"/>
  <c r="O64" i="12" s="1"/>
  <c r="N63" i="12"/>
  <c r="N64" i="12" s="1"/>
  <c r="E10" i="18"/>
  <c r="C6" i="18"/>
  <c r="I48" i="10" l="1"/>
  <c r="I54" i="10"/>
  <c r="I50" i="10" s="1"/>
  <c r="J49" i="10"/>
  <c r="I39" i="10"/>
  <c r="I45" i="10"/>
  <c r="I41" i="10" s="1"/>
  <c r="J40" i="10" s="1"/>
  <c r="I30" i="10"/>
  <c r="I36" i="10"/>
  <c r="I32" i="10" s="1"/>
  <c r="J31" i="10" s="1"/>
  <c r="I21" i="10"/>
  <c r="I27" i="10"/>
  <c r="I23" i="10" s="1"/>
  <c r="J22" i="10" s="1"/>
  <c r="I19" i="20"/>
  <c r="I20" i="20" s="1"/>
  <c r="I62" i="12"/>
  <c r="R1515" i="19"/>
  <c r="R1514" i="19"/>
  <c r="R1513" i="19"/>
  <c r="R1512" i="19"/>
  <c r="R1511" i="19"/>
  <c r="R1510" i="19"/>
  <c r="R1509" i="19"/>
  <c r="R1508" i="19"/>
  <c r="R1507" i="19"/>
  <c r="R1506" i="19"/>
  <c r="R1505" i="19"/>
  <c r="R1504" i="19"/>
  <c r="R1503" i="19"/>
  <c r="R1502" i="19"/>
  <c r="R1501" i="19"/>
  <c r="R1500" i="19"/>
  <c r="R1499" i="19"/>
  <c r="R1498" i="19"/>
  <c r="R1497" i="19"/>
  <c r="R1496" i="19"/>
  <c r="R1495" i="19"/>
  <c r="R1494" i="19"/>
  <c r="R1493" i="19"/>
  <c r="R1492" i="19"/>
  <c r="R1491" i="19"/>
  <c r="R1490" i="19"/>
  <c r="R1489" i="19"/>
  <c r="R1488" i="19"/>
  <c r="R1487" i="19"/>
  <c r="R1486" i="19"/>
  <c r="R1485" i="19"/>
  <c r="R1484" i="19"/>
  <c r="R1483" i="19"/>
  <c r="R1482" i="19"/>
  <c r="R1481" i="19"/>
  <c r="R1480" i="19"/>
  <c r="R1479" i="19"/>
  <c r="R1478" i="19"/>
  <c r="R1477" i="19"/>
  <c r="R1476" i="19"/>
  <c r="R1475" i="19"/>
  <c r="R1474" i="19"/>
  <c r="R1473" i="19"/>
  <c r="R1472" i="19"/>
  <c r="R1471" i="19"/>
  <c r="R1470" i="19"/>
  <c r="R1469" i="19"/>
  <c r="R1468" i="19"/>
  <c r="R1467" i="19"/>
  <c r="R1466" i="19"/>
  <c r="R1465" i="19"/>
  <c r="R1464" i="19"/>
  <c r="R1463" i="19"/>
  <c r="R1462" i="19"/>
  <c r="R1461" i="19"/>
  <c r="R1460" i="19"/>
  <c r="R1459" i="19"/>
  <c r="R1458" i="19"/>
  <c r="R1457" i="19"/>
  <c r="R1456" i="19"/>
  <c r="R1455" i="19"/>
  <c r="R1454" i="19"/>
  <c r="R1453" i="19"/>
  <c r="R1452" i="19"/>
  <c r="R1451" i="19"/>
  <c r="R1450" i="19"/>
  <c r="R1449" i="19"/>
  <c r="R1448" i="19"/>
  <c r="R1447" i="19"/>
  <c r="R1446" i="19"/>
  <c r="R1445" i="19"/>
  <c r="R1444" i="19"/>
  <c r="R1443" i="19"/>
  <c r="R1442" i="19"/>
  <c r="R1441" i="19"/>
  <c r="R1440" i="19"/>
  <c r="R1439" i="19"/>
  <c r="R1438" i="19"/>
  <c r="R1437" i="19"/>
  <c r="R1436" i="19"/>
  <c r="R1435" i="19"/>
  <c r="R1434" i="19"/>
  <c r="R1433" i="19"/>
  <c r="R1432" i="19"/>
  <c r="R1431" i="19"/>
  <c r="R1430" i="19"/>
  <c r="R1429" i="19"/>
  <c r="R1428" i="19"/>
  <c r="R1427" i="19"/>
  <c r="R1426" i="19"/>
  <c r="R1425" i="19"/>
  <c r="R1424" i="19"/>
  <c r="R1423" i="19"/>
  <c r="R1422" i="19"/>
  <c r="R1421" i="19"/>
  <c r="R1420" i="19"/>
  <c r="R1419" i="19"/>
  <c r="R1418" i="19"/>
  <c r="R1417" i="19"/>
  <c r="R1416" i="19"/>
  <c r="R1415" i="19"/>
  <c r="R1414" i="19"/>
  <c r="R1413" i="19"/>
  <c r="R1412" i="19"/>
  <c r="R1411" i="19"/>
  <c r="R1410" i="19"/>
  <c r="R1409" i="19"/>
  <c r="R1408" i="19"/>
  <c r="R1407" i="19"/>
  <c r="R1406" i="19"/>
  <c r="R1405" i="19"/>
  <c r="R1404" i="19"/>
  <c r="R1403" i="19"/>
  <c r="R1402" i="19"/>
  <c r="R1401" i="19"/>
  <c r="R1400" i="19"/>
  <c r="R1399" i="19"/>
  <c r="R1398" i="19"/>
  <c r="R1397" i="19"/>
  <c r="R1396" i="19"/>
  <c r="R1395" i="19"/>
  <c r="R1394" i="19"/>
  <c r="R1393" i="19"/>
  <c r="R1392" i="19"/>
  <c r="R1391" i="19"/>
  <c r="R1390" i="19"/>
  <c r="R1389" i="19"/>
  <c r="R1388" i="19"/>
  <c r="R1387" i="19"/>
  <c r="R1386" i="19"/>
  <c r="R1385" i="19"/>
  <c r="R1384" i="19"/>
  <c r="R1383" i="19"/>
  <c r="R1382" i="19"/>
  <c r="R1381" i="19"/>
  <c r="R1380" i="19"/>
  <c r="R1379" i="19"/>
  <c r="R1378" i="19"/>
  <c r="R1377" i="19"/>
  <c r="R1376" i="19"/>
  <c r="R1375" i="19"/>
  <c r="R1374" i="19"/>
  <c r="R1373" i="19"/>
  <c r="R1372" i="19"/>
  <c r="R1371" i="19"/>
  <c r="R1370" i="19"/>
  <c r="R1369" i="19"/>
  <c r="R1368" i="19"/>
  <c r="R1367" i="19"/>
  <c r="R1366" i="19"/>
  <c r="R1365" i="19"/>
  <c r="R1364" i="19"/>
  <c r="R1363" i="19"/>
  <c r="R1362" i="19"/>
  <c r="R1361" i="19"/>
  <c r="R1360" i="19"/>
  <c r="R1359" i="19"/>
  <c r="R1358" i="19"/>
  <c r="R1357" i="19"/>
  <c r="R1356" i="19"/>
  <c r="R1355" i="19"/>
  <c r="R1354" i="19"/>
  <c r="R1353" i="19"/>
  <c r="R1352" i="19"/>
  <c r="R1351" i="19"/>
  <c r="R1350" i="19"/>
  <c r="R1349" i="19"/>
  <c r="R1348" i="19"/>
  <c r="R1347" i="19"/>
  <c r="R1346" i="19"/>
  <c r="R1345" i="19"/>
  <c r="R1344" i="19"/>
  <c r="R1343" i="19"/>
  <c r="R1342" i="19"/>
  <c r="R1341" i="19"/>
  <c r="R1340" i="19"/>
  <c r="R1339" i="19"/>
  <c r="R1338" i="19"/>
  <c r="R1337" i="19"/>
  <c r="R1336" i="19"/>
  <c r="R1335" i="19"/>
  <c r="R1334" i="19"/>
  <c r="R1333" i="19"/>
  <c r="R1332" i="19"/>
  <c r="R1331" i="19"/>
  <c r="R1330" i="19"/>
  <c r="R1329" i="19"/>
  <c r="R1328" i="19"/>
  <c r="R1327" i="19"/>
  <c r="R1326" i="19"/>
  <c r="R1325" i="19"/>
  <c r="R1324" i="19"/>
  <c r="R1323" i="19"/>
  <c r="R1322" i="19"/>
  <c r="R1321" i="19"/>
  <c r="R1320" i="19"/>
  <c r="R1319" i="19"/>
  <c r="R1318" i="19"/>
  <c r="R1317" i="19"/>
  <c r="R1316" i="19"/>
  <c r="R1315" i="19"/>
  <c r="R1314" i="19"/>
  <c r="R1313" i="19"/>
  <c r="R1312" i="19"/>
  <c r="R1311" i="19"/>
  <c r="R1310" i="19"/>
  <c r="R1309" i="19"/>
  <c r="R1308" i="19"/>
  <c r="R1307" i="19"/>
  <c r="R1306" i="19"/>
  <c r="R1305" i="19"/>
  <c r="R1304" i="19"/>
  <c r="R1303" i="19"/>
  <c r="R1302" i="19"/>
  <c r="R1301" i="19"/>
  <c r="R1300" i="19"/>
  <c r="R1299" i="19"/>
  <c r="R1298" i="19"/>
  <c r="R1297" i="19"/>
  <c r="R1296" i="19"/>
  <c r="R1295" i="19"/>
  <c r="R1294" i="19"/>
  <c r="R1293" i="19"/>
  <c r="R1292" i="19"/>
  <c r="R1291" i="19"/>
  <c r="R1290" i="19"/>
  <c r="R1289" i="19"/>
  <c r="R1288" i="19"/>
  <c r="R1287" i="19"/>
  <c r="R1286" i="19"/>
  <c r="R1285" i="19"/>
  <c r="R1284" i="19"/>
  <c r="R1283" i="19"/>
  <c r="R1282" i="19"/>
  <c r="R1281" i="19"/>
  <c r="R1280" i="19"/>
  <c r="R1279" i="19"/>
  <c r="R1278" i="19"/>
  <c r="R1277" i="19"/>
  <c r="R1276" i="19"/>
  <c r="R1275" i="19"/>
  <c r="R1274" i="19"/>
  <c r="R1273" i="19"/>
  <c r="R1272" i="19"/>
  <c r="R1271" i="19"/>
  <c r="R1270" i="19"/>
  <c r="R1269" i="19"/>
  <c r="R1268" i="19"/>
  <c r="R1267" i="19"/>
  <c r="R1266" i="19"/>
  <c r="R1265" i="19"/>
  <c r="R1264" i="19"/>
  <c r="R1263" i="19"/>
  <c r="R1262" i="19"/>
  <c r="R1261" i="19"/>
  <c r="R1260" i="19"/>
  <c r="R1259" i="19"/>
  <c r="R1258" i="19"/>
  <c r="R1257" i="19"/>
  <c r="R1256" i="19"/>
  <c r="R1255" i="19"/>
  <c r="R1254" i="19"/>
  <c r="R1253" i="19"/>
  <c r="R1252" i="19"/>
  <c r="R1251" i="19"/>
  <c r="R1250" i="19"/>
  <c r="R1249" i="19"/>
  <c r="R1248" i="19"/>
  <c r="R1247" i="19"/>
  <c r="R1246" i="19"/>
  <c r="R1245" i="19"/>
  <c r="R1244" i="19"/>
  <c r="R1243" i="19"/>
  <c r="R1242" i="19"/>
  <c r="R1241" i="19"/>
  <c r="R1240" i="19"/>
  <c r="R1239" i="19"/>
  <c r="R1238" i="19"/>
  <c r="R1237" i="19"/>
  <c r="R1236" i="19"/>
  <c r="R1235" i="19"/>
  <c r="R1234" i="19"/>
  <c r="R1233" i="19"/>
  <c r="R1232" i="19"/>
  <c r="R1231" i="19"/>
  <c r="R1230" i="19"/>
  <c r="R1229" i="19"/>
  <c r="R1228" i="19"/>
  <c r="R1227" i="19"/>
  <c r="R1226" i="19"/>
  <c r="R1225" i="19"/>
  <c r="R1224" i="19"/>
  <c r="R1223" i="19"/>
  <c r="R1222" i="19"/>
  <c r="R1221" i="19"/>
  <c r="R1220" i="19"/>
  <c r="R1219" i="19"/>
  <c r="R1218" i="19"/>
  <c r="R1217" i="19"/>
  <c r="R1216" i="19"/>
  <c r="R1215" i="19"/>
  <c r="R1214" i="19"/>
  <c r="R1213" i="19"/>
  <c r="R1212" i="19"/>
  <c r="R1211" i="19"/>
  <c r="R1210" i="19"/>
  <c r="R1209" i="19"/>
  <c r="R1208" i="19"/>
  <c r="R1207" i="19"/>
  <c r="R1206" i="19"/>
  <c r="R1205" i="19"/>
  <c r="R1204" i="19"/>
  <c r="R1203" i="19"/>
  <c r="R1202" i="19"/>
  <c r="R1201" i="19"/>
  <c r="R1200" i="19"/>
  <c r="R1199" i="19"/>
  <c r="R1198" i="19"/>
  <c r="R1197" i="19"/>
  <c r="R1196" i="19"/>
  <c r="R1195" i="19"/>
  <c r="R1194" i="19"/>
  <c r="R1193" i="19"/>
  <c r="R1192" i="19"/>
  <c r="R1191" i="19"/>
  <c r="R1190" i="19"/>
  <c r="R1189" i="19"/>
  <c r="R1188" i="19"/>
  <c r="R1187" i="19"/>
  <c r="R1186" i="19"/>
  <c r="R1185" i="19"/>
  <c r="R1184" i="19"/>
  <c r="R1183" i="19"/>
  <c r="R1182" i="19"/>
  <c r="R1181" i="19"/>
  <c r="R1180" i="19"/>
  <c r="R1179" i="19"/>
  <c r="R1178" i="19"/>
  <c r="R1177" i="19"/>
  <c r="R1176" i="19"/>
  <c r="R1175" i="19"/>
  <c r="R1174" i="19"/>
  <c r="R1173" i="19"/>
  <c r="R1172" i="19"/>
  <c r="R1171" i="19"/>
  <c r="R1170" i="19"/>
  <c r="R1169" i="19"/>
  <c r="R1168" i="19"/>
  <c r="R1167" i="19"/>
  <c r="R1166" i="19"/>
  <c r="R1165" i="19"/>
  <c r="R1164" i="19"/>
  <c r="R1163" i="19"/>
  <c r="R1162" i="19"/>
  <c r="R1161" i="19"/>
  <c r="R1160" i="19"/>
  <c r="R1159" i="19"/>
  <c r="R1158" i="19"/>
  <c r="R1157" i="19"/>
  <c r="R1156" i="19"/>
  <c r="R1155" i="19"/>
  <c r="R1154" i="19"/>
  <c r="R1153" i="19"/>
  <c r="R1152" i="19"/>
  <c r="R1151" i="19"/>
  <c r="R1150" i="19"/>
  <c r="R1149" i="19"/>
  <c r="R1148" i="19"/>
  <c r="R1147" i="19"/>
  <c r="R1146" i="19"/>
  <c r="R1145" i="19"/>
  <c r="R1144" i="19"/>
  <c r="R1143" i="19"/>
  <c r="R1142" i="19"/>
  <c r="R1141" i="19"/>
  <c r="R1140" i="19"/>
  <c r="R1139" i="19"/>
  <c r="R1138" i="19"/>
  <c r="R1137" i="19"/>
  <c r="R1136" i="19"/>
  <c r="R1135" i="19"/>
  <c r="R1134" i="19"/>
  <c r="R1133" i="19"/>
  <c r="R1132" i="19"/>
  <c r="R1131" i="19"/>
  <c r="R1130" i="19"/>
  <c r="R1129" i="19"/>
  <c r="R1128" i="19"/>
  <c r="R1127" i="19"/>
  <c r="R1126" i="19"/>
  <c r="R1125" i="19"/>
  <c r="R1124" i="19"/>
  <c r="R1123" i="19"/>
  <c r="R1122" i="19"/>
  <c r="R1121" i="19"/>
  <c r="R1120" i="19"/>
  <c r="R1119" i="19"/>
  <c r="R1118" i="19"/>
  <c r="R1117" i="19"/>
  <c r="R1116" i="19"/>
  <c r="R1115" i="19"/>
  <c r="R1114" i="19"/>
  <c r="R1113" i="19"/>
  <c r="R1112" i="19"/>
  <c r="R1111" i="19"/>
  <c r="R1110" i="19"/>
  <c r="R1109" i="19"/>
  <c r="R1108" i="19"/>
  <c r="R1107" i="19"/>
  <c r="R1106" i="19"/>
  <c r="R1105" i="19"/>
  <c r="R1104" i="19"/>
  <c r="R1103" i="19"/>
  <c r="R1102" i="19"/>
  <c r="R1101" i="19"/>
  <c r="R1100" i="19"/>
  <c r="R1099" i="19"/>
  <c r="R1098" i="19"/>
  <c r="R1097" i="19"/>
  <c r="R1096" i="19"/>
  <c r="R1095" i="19"/>
  <c r="R1094" i="19"/>
  <c r="R1093" i="19"/>
  <c r="R1092" i="19"/>
  <c r="R1091" i="19"/>
  <c r="R1090" i="19"/>
  <c r="R1089" i="19"/>
  <c r="R1088" i="19"/>
  <c r="R1087" i="19"/>
  <c r="R1086" i="19"/>
  <c r="R1085" i="19"/>
  <c r="R1084" i="19"/>
  <c r="R1083" i="19"/>
  <c r="R1082" i="19"/>
  <c r="R1081" i="19"/>
  <c r="R1080" i="19"/>
  <c r="R1079" i="19"/>
  <c r="R1078" i="19"/>
  <c r="R1077" i="19"/>
  <c r="R1076" i="19"/>
  <c r="R1075" i="19"/>
  <c r="R1074" i="19"/>
  <c r="R1073" i="19"/>
  <c r="R1072" i="19"/>
  <c r="R1071" i="19"/>
  <c r="R1070" i="19"/>
  <c r="R1069" i="19"/>
  <c r="R1068" i="19"/>
  <c r="R1067" i="19"/>
  <c r="R1066" i="19"/>
  <c r="R1065" i="19"/>
  <c r="R1064" i="19"/>
  <c r="R1063" i="19"/>
  <c r="R1062" i="19"/>
  <c r="R1061" i="19"/>
  <c r="R1060" i="19"/>
  <c r="R1059" i="19"/>
  <c r="R1058" i="19"/>
  <c r="R1057" i="19"/>
  <c r="R1056" i="19"/>
  <c r="R1055" i="19"/>
  <c r="R1054" i="19"/>
  <c r="R1053" i="19"/>
  <c r="R1052" i="19"/>
  <c r="R1051" i="19"/>
  <c r="R1050" i="19"/>
  <c r="R1049" i="19"/>
  <c r="R1048" i="19"/>
  <c r="R1047" i="19"/>
  <c r="R1046" i="19"/>
  <c r="R1045" i="19"/>
  <c r="R1044" i="19"/>
  <c r="R1043" i="19"/>
  <c r="R1042" i="19"/>
  <c r="R1041" i="19"/>
  <c r="R1040" i="19"/>
  <c r="R1039" i="19"/>
  <c r="R1038" i="19"/>
  <c r="R1037" i="19"/>
  <c r="R1036" i="19"/>
  <c r="R1035" i="19"/>
  <c r="R1034" i="19"/>
  <c r="R1033" i="19"/>
  <c r="R1032" i="19"/>
  <c r="R1031" i="19"/>
  <c r="R1030" i="19"/>
  <c r="R1029" i="19"/>
  <c r="R1028" i="19"/>
  <c r="R1027" i="19"/>
  <c r="R1026" i="19"/>
  <c r="R1025" i="19"/>
  <c r="R1024" i="19"/>
  <c r="R1023" i="19"/>
  <c r="R1022" i="19"/>
  <c r="R1021" i="19"/>
  <c r="R1020" i="19"/>
  <c r="R1019" i="19"/>
  <c r="R1018" i="19"/>
  <c r="R1017" i="19"/>
  <c r="R1016" i="19"/>
  <c r="R1015" i="19"/>
  <c r="R1014" i="19"/>
  <c r="R1013" i="19"/>
  <c r="R1012" i="19"/>
  <c r="R1011" i="19"/>
  <c r="R1010" i="19"/>
  <c r="R1009" i="19"/>
  <c r="R1008" i="19"/>
  <c r="R1007" i="19"/>
  <c r="R1006" i="19"/>
  <c r="R1005" i="19"/>
  <c r="R1004" i="19"/>
  <c r="R1003" i="19"/>
  <c r="R1002" i="19"/>
  <c r="R1001" i="19"/>
  <c r="R1000" i="19"/>
  <c r="R999" i="19"/>
  <c r="R998" i="19"/>
  <c r="R997" i="19"/>
  <c r="R996" i="19"/>
  <c r="R995" i="19"/>
  <c r="R994" i="19"/>
  <c r="R993" i="19"/>
  <c r="R992" i="19"/>
  <c r="R991" i="19"/>
  <c r="R990" i="19"/>
  <c r="R989" i="19"/>
  <c r="R988" i="19"/>
  <c r="R987" i="19"/>
  <c r="R986" i="19"/>
  <c r="R985" i="19"/>
  <c r="R984" i="19"/>
  <c r="R983" i="19"/>
  <c r="R982" i="19"/>
  <c r="R981" i="19"/>
  <c r="R980" i="19"/>
  <c r="R979" i="19"/>
  <c r="R978" i="19"/>
  <c r="R977" i="19"/>
  <c r="R976" i="19"/>
  <c r="R975" i="19"/>
  <c r="R974" i="19"/>
  <c r="R973" i="19"/>
  <c r="R972" i="19"/>
  <c r="R971" i="19"/>
  <c r="R970" i="19"/>
  <c r="R969" i="19"/>
  <c r="R968" i="19"/>
  <c r="R967" i="19"/>
  <c r="R966" i="19"/>
  <c r="R965" i="19"/>
  <c r="R964" i="19"/>
  <c r="R963" i="19"/>
  <c r="R962" i="19"/>
  <c r="R961" i="19"/>
  <c r="R960" i="19"/>
  <c r="R959" i="19"/>
  <c r="R958" i="19"/>
  <c r="R957" i="19"/>
  <c r="R956" i="19"/>
  <c r="R955" i="19"/>
  <c r="R954" i="19"/>
  <c r="R953" i="19"/>
  <c r="R952" i="19"/>
  <c r="R951" i="19"/>
  <c r="R950" i="19"/>
  <c r="R949" i="19"/>
  <c r="R948" i="19"/>
  <c r="R947" i="19"/>
  <c r="R946" i="19"/>
  <c r="R945" i="19"/>
  <c r="R944" i="19"/>
  <c r="R943" i="19"/>
  <c r="R942" i="19"/>
  <c r="R941" i="19"/>
  <c r="R940" i="19"/>
  <c r="R939" i="19"/>
  <c r="R938" i="19"/>
  <c r="R937" i="19"/>
  <c r="R936" i="19"/>
  <c r="R935" i="19"/>
  <c r="R934" i="19"/>
  <c r="R933" i="19"/>
  <c r="R932" i="19"/>
  <c r="R931" i="19"/>
  <c r="R930" i="19"/>
  <c r="R929" i="19"/>
  <c r="R928" i="19"/>
  <c r="R927" i="19"/>
  <c r="R926" i="19"/>
  <c r="R925" i="19"/>
  <c r="R924" i="19"/>
  <c r="R923" i="19"/>
  <c r="R922" i="19"/>
  <c r="R921" i="19"/>
  <c r="R920" i="19"/>
  <c r="R919" i="19"/>
  <c r="R918" i="19"/>
  <c r="R917" i="19"/>
  <c r="R916" i="19"/>
  <c r="R915" i="19"/>
  <c r="R914" i="19"/>
  <c r="R913" i="19"/>
  <c r="R912" i="19"/>
  <c r="R911" i="19"/>
  <c r="R910" i="19"/>
  <c r="R909" i="19"/>
  <c r="R908" i="19"/>
  <c r="R907" i="19"/>
  <c r="R906" i="19"/>
  <c r="R905" i="19"/>
  <c r="R904" i="19"/>
  <c r="R903" i="19"/>
  <c r="R902" i="19"/>
  <c r="R901" i="19"/>
  <c r="R900" i="19"/>
  <c r="R899" i="19"/>
  <c r="R898" i="19"/>
  <c r="R897" i="19"/>
  <c r="R896" i="19"/>
  <c r="R895" i="19"/>
  <c r="R894" i="19"/>
  <c r="R893" i="19"/>
  <c r="R892" i="19"/>
  <c r="R891" i="19"/>
  <c r="R890" i="19"/>
  <c r="R889" i="19"/>
  <c r="R888" i="19"/>
  <c r="R887" i="19"/>
  <c r="R886" i="19"/>
  <c r="R885" i="19"/>
  <c r="R884" i="19"/>
  <c r="R883" i="19"/>
  <c r="R882" i="19"/>
  <c r="R881" i="19"/>
  <c r="R880" i="19"/>
  <c r="R879" i="19"/>
  <c r="R878" i="19"/>
  <c r="R877" i="19"/>
  <c r="R876" i="19"/>
  <c r="R875" i="19"/>
  <c r="R874" i="19"/>
  <c r="R873" i="19"/>
  <c r="R872" i="19"/>
  <c r="R871" i="19"/>
  <c r="R870" i="19"/>
  <c r="R869" i="19"/>
  <c r="R868" i="19"/>
  <c r="R867" i="19"/>
  <c r="R866" i="19"/>
  <c r="R865" i="19"/>
  <c r="R864" i="19"/>
  <c r="R863" i="19"/>
  <c r="R862" i="19"/>
  <c r="R861" i="19"/>
  <c r="R860" i="19"/>
  <c r="R859" i="19"/>
  <c r="R858" i="19"/>
  <c r="R857" i="19"/>
  <c r="R856" i="19"/>
  <c r="R855" i="19"/>
  <c r="R854" i="19"/>
  <c r="R853" i="19"/>
  <c r="R852" i="19"/>
  <c r="R851" i="19"/>
  <c r="R850" i="19"/>
  <c r="R849" i="19"/>
  <c r="R848" i="19"/>
  <c r="R847" i="19"/>
  <c r="R846" i="19"/>
  <c r="R845" i="19"/>
  <c r="R844" i="19"/>
  <c r="R843" i="19"/>
  <c r="R842" i="19"/>
  <c r="R841" i="19"/>
  <c r="R840" i="19"/>
  <c r="R839" i="19"/>
  <c r="R838" i="19"/>
  <c r="R837" i="19"/>
  <c r="R836" i="19"/>
  <c r="R835" i="19"/>
  <c r="R834" i="19"/>
  <c r="R833" i="19"/>
  <c r="R832" i="19"/>
  <c r="R831" i="19"/>
  <c r="R830" i="19"/>
  <c r="R829" i="19"/>
  <c r="R828" i="19"/>
  <c r="R827" i="19"/>
  <c r="R826" i="19"/>
  <c r="R825" i="19"/>
  <c r="R824" i="19"/>
  <c r="R823" i="19"/>
  <c r="R822" i="19"/>
  <c r="R821" i="19"/>
  <c r="R820" i="19"/>
  <c r="R819" i="19"/>
  <c r="R818" i="19"/>
  <c r="R817" i="19"/>
  <c r="R816" i="19"/>
  <c r="R815" i="19"/>
  <c r="R814" i="19"/>
  <c r="R813" i="19"/>
  <c r="R812" i="19"/>
  <c r="R811" i="19"/>
  <c r="R810" i="19"/>
  <c r="R809" i="19"/>
  <c r="R808" i="19"/>
  <c r="R807" i="19"/>
  <c r="R806" i="19"/>
  <c r="R805" i="19"/>
  <c r="R804" i="19"/>
  <c r="R803" i="19"/>
  <c r="R802" i="19"/>
  <c r="R801" i="19"/>
  <c r="R800" i="19"/>
  <c r="R799" i="19"/>
  <c r="R798" i="19"/>
  <c r="R797" i="19"/>
  <c r="R796" i="19"/>
  <c r="R795" i="19"/>
  <c r="R794" i="19"/>
  <c r="R793" i="19"/>
  <c r="R792" i="19"/>
  <c r="R791" i="19"/>
  <c r="R790" i="19"/>
  <c r="R789" i="19"/>
  <c r="R788" i="19"/>
  <c r="R787" i="19"/>
  <c r="R786" i="19"/>
  <c r="R785" i="19"/>
  <c r="R784" i="19"/>
  <c r="R783" i="19"/>
  <c r="R782" i="19"/>
  <c r="R781" i="19"/>
  <c r="R780" i="19"/>
  <c r="R779" i="19"/>
  <c r="R778" i="19"/>
  <c r="R777" i="19"/>
  <c r="R776" i="19"/>
  <c r="R775" i="19"/>
  <c r="R774" i="19"/>
  <c r="R773" i="19"/>
  <c r="R772" i="19"/>
  <c r="R771" i="19"/>
  <c r="R770" i="19"/>
  <c r="R769" i="19"/>
  <c r="R768" i="19"/>
  <c r="R767" i="19"/>
  <c r="R766" i="19"/>
  <c r="R765" i="19"/>
  <c r="R764" i="19"/>
  <c r="R763" i="19"/>
  <c r="R762" i="19"/>
  <c r="R761" i="19"/>
  <c r="R760" i="19"/>
  <c r="R759" i="19"/>
  <c r="R758" i="19"/>
  <c r="R757" i="19"/>
  <c r="R756" i="19"/>
  <c r="R755" i="19"/>
  <c r="R754" i="19"/>
  <c r="R753" i="19"/>
  <c r="R752" i="19"/>
  <c r="R751" i="19"/>
  <c r="R750" i="19"/>
  <c r="R749" i="19"/>
  <c r="R748" i="19"/>
  <c r="R747" i="19"/>
  <c r="R746" i="19"/>
  <c r="R745" i="19"/>
  <c r="R744" i="19"/>
  <c r="R743" i="19"/>
  <c r="R742" i="19"/>
  <c r="R741" i="19"/>
  <c r="R740" i="19"/>
  <c r="R739" i="19"/>
  <c r="R738" i="19"/>
  <c r="R737" i="19"/>
  <c r="R736" i="19"/>
  <c r="R735" i="19"/>
  <c r="R734" i="19"/>
  <c r="R733" i="19"/>
  <c r="R732" i="19"/>
  <c r="R731" i="19"/>
  <c r="R730" i="19"/>
  <c r="R729" i="19"/>
  <c r="R728" i="19"/>
  <c r="R727" i="19"/>
  <c r="R726" i="19"/>
  <c r="R725" i="19"/>
  <c r="R724" i="19"/>
  <c r="R723" i="19"/>
  <c r="R722" i="19"/>
  <c r="R721" i="19"/>
  <c r="R720" i="19"/>
  <c r="R719" i="19"/>
  <c r="R718" i="19"/>
  <c r="R717" i="19"/>
  <c r="R716" i="19"/>
  <c r="R715" i="19"/>
  <c r="R714" i="19"/>
  <c r="R713" i="19"/>
  <c r="R712" i="19"/>
  <c r="R711" i="19"/>
  <c r="R710" i="19"/>
  <c r="R709" i="19"/>
  <c r="R708" i="19"/>
  <c r="R707" i="19"/>
  <c r="R706" i="19"/>
  <c r="R705" i="19"/>
  <c r="R704" i="19"/>
  <c r="R703" i="19"/>
  <c r="R702" i="19"/>
  <c r="R701" i="19"/>
  <c r="R700" i="19"/>
  <c r="R699" i="19"/>
  <c r="R698" i="19"/>
  <c r="R697" i="19"/>
  <c r="R696" i="19"/>
  <c r="R695" i="19"/>
  <c r="R694" i="19"/>
  <c r="R693" i="19"/>
  <c r="R692" i="19"/>
  <c r="R691" i="19"/>
  <c r="R690" i="19"/>
  <c r="R689" i="19"/>
  <c r="R688" i="19"/>
  <c r="R687" i="19"/>
  <c r="R686" i="19"/>
  <c r="R685" i="19"/>
  <c r="R684" i="19"/>
  <c r="R683" i="19"/>
  <c r="R682" i="19"/>
  <c r="R681" i="19"/>
  <c r="R680" i="19"/>
  <c r="R679" i="19"/>
  <c r="R678" i="19"/>
  <c r="R677" i="19"/>
  <c r="R676" i="19"/>
  <c r="R675" i="19"/>
  <c r="R674" i="19"/>
  <c r="R673" i="19"/>
  <c r="R672" i="19"/>
  <c r="R671" i="19"/>
  <c r="R670" i="19"/>
  <c r="R669" i="19"/>
  <c r="R668" i="19"/>
  <c r="R667" i="19"/>
  <c r="R666" i="19"/>
  <c r="R665" i="19"/>
  <c r="R664" i="19"/>
  <c r="R663" i="19"/>
  <c r="R662" i="19"/>
  <c r="R661" i="19"/>
  <c r="R660" i="19"/>
  <c r="R659" i="19"/>
  <c r="R658" i="19"/>
  <c r="R657" i="19"/>
  <c r="R656" i="19"/>
  <c r="R655" i="19"/>
  <c r="R654" i="19"/>
  <c r="R653" i="19"/>
  <c r="R652" i="19"/>
  <c r="R651" i="19"/>
  <c r="R650" i="19"/>
  <c r="R649" i="19"/>
  <c r="R648" i="19"/>
  <c r="R647" i="19"/>
  <c r="R646" i="19"/>
  <c r="R645" i="19"/>
  <c r="R644" i="19"/>
  <c r="R643" i="19"/>
  <c r="R642" i="19"/>
  <c r="R641" i="19"/>
  <c r="R640" i="19"/>
  <c r="R639" i="19"/>
  <c r="R638" i="19"/>
  <c r="R637" i="19"/>
  <c r="R636" i="19"/>
  <c r="R635" i="19"/>
  <c r="R634" i="19"/>
  <c r="R633" i="19"/>
  <c r="R632" i="19"/>
  <c r="R631" i="19"/>
  <c r="R630" i="19"/>
  <c r="R629" i="19"/>
  <c r="R628" i="19"/>
  <c r="R627" i="19"/>
  <c r="R626" i="19"/>
  <c r="R625" i="19"/>
  <c r="R624" i="19"/>
  <c r="R623" i="19"/>
  <c r="R622" i="19"/>
  <c r="R621" i="19"/>
  <c r="R620" i="19"/>
  <c r="R619" i="19"/>
  <c r="R618" i="19"/>
  <c r="R617" i="19"/>
  <c r="R616" i="19"/>
  <c r="R615" i="19"/>
  <c r="R614" i="19"/>
  <c r="R613" i="19"/>
  <c r="R612" i="19"/>
  <c r="R611" i="19"/>
  <c r="R610" i="19"/>
  <c r="R609" i="19"/>
  <c r="R608" i="19"/>
  <c r="R607" i="19"/>
  <c r="R606" i="19"/>
  <c r="R605" i="19"/>
  <c r="R604" i="19"/>
  <c r="R603" i="19"/>
  <c r="R602" i="19"/>
  <c r="R601" i="19"/>
  <c r="R600" i="19"/>
  <c r="R599" i="19"/>
  <c r="R598" i="19"/>
  <c r="R597" i="19"/>
  <c r="R596" i="19"/>
  <c r="R595" i="19"/>
  <c r="R594" i="19"/>
  <c r="R593" i="19"/>
  <c r="R592" i="19"/>
  <c r="R591" i="19"/>
  <c r="R590" i="19"/>
  <c r="R589" i="19"/>
  <c r="R588" i="19"/>
  <c r="R587" i="19"/>
  <c r="R586" i="19"/>
  <c r="R585" i="19"/>
  <c r="R584" i="19"/>
  <c r="R583" i="19"/>
  <c r="R582" i="19"/>
  <c r="R581" i="19"/>
  <c r="R580" i="19"/>
  <c r="R579" i="19"/>
  <c r="R578" i="19"/>
  <c r="R577" i="19"/>
  <c r="R576" i="19"/>
  <c r="R575" i="19"/>
  <c r="R574" i="19"/>
  <c r="R573" i="19"/>
  <c r="R572" i="19"/>
  <c r="R571" i="19"/>
  <c r="R570" i="19"/>
  <c r="R569" i="19"/>
  <c r="R568" i="19"/>
  <c r="R567" i="19"/>
  <c r="R566" i="19"/>
  <c r="R565" i="19"/>
  <c r="R564" i="19"/>
  <c r="R563" i="19"/>
  <c r="R562" i="19"/>
  <c r="R561" i="19"/>
  <c r="R560" i="19"/>
  <c r="R559" i="19"/>
  <c r="R558" i="19"/>
  <c r="R557" i="19"/>
  <c r="R556" i="19"/>
  <c r="R555" i="19"/>
  <c r="R554" i="19"/>
  <c r="R553" i="19"/>
  <c r="R552" i="19"/>
  <c r="R551" i="19"/>
  <c r="R550" i="19"/>
  <c r="R549" i="19"/>
  <c r="R548" i="19"/>
  <c r="R547" i="19"/>
  <c r="R546" i="19"/>
  <c r="R545" i="19"/>
  <c r="R544" i="19"/>
  <c r="R543" i="19"/>
  <c r="R542" i="19"/>
  <c r="R541" i="19"/>
  <c r="R540" i="19"/>
  <c r="R539" i="19"/>
  <c r="R538" i="19"/>
  <c r="R537" i="19"/>
  <c r="R536" i="19"/>
  <c r="R535" i="19"/>
  <c r="R534" i="19"/>
  <c r="R533" i="19"/>
  <c r="R532" i="19"/>
  <c r="R531" i="19"/>
  <c r="R530" i="19"/>
  <c r="R529" i="19"/>
  <c r="R528" i="19"/>
  <c r="R527" i="19"/>
  <c r="R526" i="19"/>
  <c r="R525" i="19"/>
  <c r="R524" i="19"/>
  <c r="R523" i="19"/>
  <c r="R522" i="19"/>
  <c r="R521" i="19"/>
  <c r="R520" i="19"/>
  <c r="R519" i="19"/>
  <c r="R518" i="19"/>
  <c r="R517" i="19"/>
  <c r="R516" i="19"/>
  <c r="R515" i="19"/>
  <c r="R514" i="19"/>
  <c r="R513" i="19"/>
  <c r="R512" i="19"/>
  <c r="R511" i="19"/>
  <c r="R510" i="19"/>
  <c r="R509" i="19"/>
  <c r="R508" i="19"/>
  <c r="R507" i="19"/>
  <c r="R506" i="19"/>
  <c r="R505" i="19"/>
  <c r="R504" i="19"/>
  <c r="R503" i="19"/>
  <c r="R502" i="19"/>
  <c r="R501" i="19"/>
  <c r="R500" i="19"/>
  <c r="R499" i="19"/>
  <c r="R498" i="19"/>
  <c r="R497" i="19"/>
  <c r="R496" i="19"/>
  <c r="R495" i="19"/>
  <c r="R494" i="19"/>
  <c r="R493" i="19"/>
  <c r="R492" i="19"/>
  <c r="R491" i="19"/>
  <c r="R490" i="19"/>
  <c r="R489" i="19"/>
  <c r="R488" i="19"/>
  <c r="R487" i="19"/>
  <c r="R486" i="19"/>
  <c r="R485" i="19"/>
  <c r="R484" i="19"/>
  <c r="R483" i="19"/>
  <c r="R482" i="19"/>
  <c r="R481" i="19"/>
  <c r="R480" i="19"/>
  <c r="R479" i="19"/>
  <c r="R478" i="19"/>
  <c r="R477" i="19"/>
  <c r="R476" i="19"/>
  <c r="R475" i="19"/>
  <c r="R474" i="19"/>
  <c r="R473" i="19"/>
  <c r="R472" i="19"/>
  <c r="R471" i="19"/>
  <c r="R470" i="19"/>
  <c r="R469" i="19"/>
  <c r="R468" i="19"/>
  <c r="R467" i="19"/>
  <c r="R466" i="19"/>
  <c r="R465" i="19"/>
  <c r="R464" i="19"/>
  <c r="R463" i="19"/>
  <c r="R462" i="19"/>
  <c r="R461" i="19"/>
  <c r="R460" i="19"/>
  <c r="R459" i="19"/>
  <c r="R458" i="19"/>
  <c r="R457" i="19"/>
  <c r="R456" i="19"/>
  <c r="R455" i="19"/>
  <c r="R454" i="19"/>
  <c r="R453" i="19"/>
  <c r="R452" i="19"/>
  <c r="R451" i="19"/>
  <c r="R450" i="19"/>
  <c r="R449" i="19"/>
  <c r="R448" i="19"/>
  <c r="R447" i="19"/>
  <c r="R446" i="19"/>
  <c r="R445" i="19"/>
  <c r="R444" i="19"/>
  <c r="R443" i="19"/>
  <c r="R442" i="19"/>
  <c r="R441" i="19"/>
  <c r="R440" i="19"/>
  <c r="R439" i="19"/>
  <c r="R438" i="19"/>
  <c r="R437" i="19"/>
  <c r="R436" i="19"/>
  <c r="R435" i="19"/>
  <c r="R434" i="19"/>
  <c r="R433" i="19"/>
  <c r="R432" i="19"/>
  <c r="R431" i="19"/>
  <c r="R430" i="19"/>
  <c r="R429" i="19"/>
  <c r="R428" i="19"/>
  <c r="R427" i="19"/>
  <c r="R426" i="19"/>
  <c r="R425" i="19"/>
  <c r="R424" i="19"/>
  <c r="R423" i="19"/>
  <c r="R422" i="19"/>
  <c r="R421" i="19"/>
  <c r="R420" i="19"/>
  <c r="R419" i="19"/>
  <c r="R418" i="19"/>
  <c r="R417" i="19"/>
  <c r="R416" i="19"/>
  <c r="R415" i="19"/>
  <c r="R414" i="19"/>
  <c r="R413" i="19"/>
  <c r="R412" i="19"/>
  <c r="R411" i="19"/>
  <c r="R410" i="19"/>
  <c r="R409" i="19"/>
  <c r="R408" i="19"/>
  <c r="R407" i="19"/>
  <c r="R406" i="19"/>
  <c r="R405" i="19"/>
  <c r="R404" i="19"/>
  <c r="R403" i="19"/>
  <c r="R402" i="19"/>
  <c r="R401" i="19"/>
  <c r="R400" i="19"/>
  <c r="R399" i="19"/>
  <c r="R398" i="19"/>
  <c r="R397" i="19"/>
  <c r="R396" i="19"/>
  <c r="R395" i="19"/>
  <c r="R394" i="19"/>
  <c r="R393" i="19"/>
  <c r="R392" i="19"/>
  <c r="R391" i="19"/>
  <c r="R390" i="19"/>
  <c r="R389" i="19"/>
  <c r="R388" i="19"/>
  <c r="R387" i="19"/>
  <c r="R386" i="19"/>
  <c r="R385" i="19"/>
  <c r="R384" i="19"/>
  <c r="R383" i="19"/>
  <c r="R382" i="19"/>
  <c r="R381" i="19"/>
  <c r="R380" i="19"/>
  <c r="R379" i="19"/>
  <c r="R378" i="19"/>
  <c r="R377" i="19"/>
  <c r="R376" i="19"/>
  <c r="R375" i="19"/>
  <c r="R374" i="19"/>
  <c r="R373" i="19"/>
  <c r="R372" i="19"/>
  <c r="R371" i="19"/>
  <c r="R370" i="19"/>
  <c r="R369" i="19"/>
  <c r="R368" i="19"/>
  <c r="R367" i="19"/>
  <c r="R366" i="19"/>
  <c r="R365" i="19"/>
  <c r="R364" i="19"/>
  <c r="R363" i="19"/>
  <c r="R362" i="19"/>
  <c r="R361" i="19"/>
  <c r="R360" i="19"/>
  <c r="R359" i="19"/>
  <c r="R358" i="19"/>
  <c r="R357" i="19"/>
  <c r="R356" i="19"/>
  <c r="R355" i="19"/>
  <c r="R354" i="19"/>
  <c r="R353" i="19"/>
  <c r="R352" i="19"/>
  <c r="R351" i="19"/>
  <c r="R350" i="19"/>
  <c r="R349" i="19"/>
  <c r="R348" i="19"/>
  <c r="R347" i="19"/>
  <c r="R346" i="19"/>
  <c r="R345" i="19"/>
  <c r="R344" i="19"/>
  <c r="R343" i="19"/>
  <c r="R342" i="19"/>
  <c r="R341" i="19"/>
  <c r="R340" i="19"/>
  <c r="R339" i="19"/>
  <c r="R338" i="19"/>
  <c r="R337" i="19"/>
  <c r="R336" i="19"/>
  <c r="R335" i="19"/>
  <c r="R334" i="19"/>
  <c r="R333" i="19"/>
  <c r="R332" i="19"/>
  <c r="R331" i="19"/>
  <c r="R330" i="19"/>
  <c r="R329" i="19"/>
  <c r="R328" i="19"/>
  <c r="R327" i="19"/>
  <c r="R326" i="19"/>
  <c r="R325" i="19"/>
  <c r="R324" i="19"/>
  <c r="R323" i="19"/>
  <c r="R322" i="19"/>
  <c r="R321" i="19"/>
  <c r="R320" i="19"/>
  <c r="R319" i="19"/>
  <c r="R318" i="19"/>
  <c r="R317" i="19"/>
  <c r="R316" i="19"/>
  <c r="R315" i="19"/>
  <c r="R314" i="19"/>
  <c r="R313" i="19"/>
  <c r="R312" i="19"/>
  <c r="R311" i="19"/>
  <c r="R310" i="19"/>
  <c r="R309" i="19"/>
  <c r="R308" i="19"/>
  <c r="R307" i="19"/>
  <c r="R306" i="19"/>
  <c r="R305" i="19"/>
  <c r="R304" i="19"/>
  <c r="R303" i="19"/>
  <c r="R302" i="19"/>
  <c r="R301" i="19"/>
  <c r="R300" i="19"/>
  <c r="R299" i="19"/>
  <c r="R298" i="19"/>
  <c r="R297" i="19"/>
  <c r="R296" i="19"/>
  <c r="R295" i="19"/>
  <c r="R294" i="19"/>
  <c r="R293" i="19"/>
  <c r="R292" i="19"/>
  <c r="R291" i="19"/>
  <c r="R290" i="19"/>
  <c r="R289" i="19"/>
  <c r="R288" i="19"/>
  <c r="R287" i="19"/>
  <c r="R286" i="19"/>
  <c r="R285" i="19"/>
  <c r="R284" i="19"/>
  <c r="R283" i="19"/>
  <c r="R282" i="19"/>
  <c r="R281" i="19"/>
  <c r="R280" i="19"/>
  <c r="R279" i="19"/>
  <c r="R278" i="19"/>
  <c r="R277" i="19"/>
  <c r="R276" i="19"/>
  <c r="R275" i="19"/>
  <c r="R274" i="19"/>
  <c r="R273" i="19"/>
  <c r="R272" i="19"/>
  <c r="R271" i="19"/>
  <c r="R270" i="19"/>
  <c r="R269" i="19"/>
  <c r="R268" i="19"/>
  <c r="R267" i="19"/>
  <c r="R266" i="19"/>
  <c r="R265" i="19"/>
  <c r="R264" i="19"/>
  <c r="R263" i="19"/>
  <c r="R262" i="19"/>
  <c r="R261" i="19"/>
  <c r="R260" i="19"/>
  <c r="R259" i="19"/>
  <c r="R258" i="19"/>
  <c r="R257" i="19"/>
  <c r="R256" i="19"/>
  <c r="R255" i="19"/>
  <c r="R254" i="19"/>
  <c r="R253" i="19"/>
  <c r="R252" i="19"/>
  <c r="R251" i="19"/>
  <c r="R250" i="19"/>
  <c r="R249" i="19"/>
  <c r="R248" i="19"/>
  <c r="R247" i="19"/>
  <c r="R246" i="19"/>
  <c r="R245" i="19"/>
  <c r="R244" i="19"/>
  <c r="R243" i="19"/>
  <c r="R242" i="19"/>
  <c r="R241" i="19"/>
  <c r="R240" i="19"/>
  <c r="R239" i="19"/>
  <c r="R238" i="19"/>
  <c r="R237" i="19"/>
  <c r="R236" i="19"/>
  <c r="R235" i="19"/>
  <c r="R234" i="19"/>
  <c r="R233" i="19"/>
  <c r="R232" i="19"/>
  <c r="R231" i="19"/>
  <c r="R230" i="19"/>
  <c r="R229" i="19"/>
  <c r="R228" i="19"/>
  <c r="R227" i="19"/>
  <c r="R226" i="19"/>
  <c r="R225" i="19"/>
  <c r="R224" i="19"/>
  <c r="R223" i="19"/>
  <c r="R222" i="19"/>
  <c r="R221" i="19"/>
  <c r="R220" i="19"/>
  <c r="R219" i="19"/>
  <c r="R218" i="19"/>
  <c r="R217" i="19"/>
  <c r="R216" i="19"/>
  <c r="R215" i="19"/>
  <c r="R214" i="19"/>
  <c r="R213" i="19"/>
  <c r="R212" i="19"/>
  <c r="R211" i="19"/>
  <c r="R210" i="19"/>
  <c r="R209" i="19"/>
  <c r="R208" i="19"/>
  <c r="R207" i="19"/>
  <c r="R206" i="19"/>
  <c r="R205" i="19"/>
  <c r="R204" i="19"/>
  <c r="R203" i="19"/>
  <c r="R202" i="19"/>
  <c r="R201" i="19"/>
  <c r="R200" i="19"/>
  <c r="R199" i="19"/>
  <c r="R198" i="19"/>
  <c r="R197" i="19"/>
  <c r="R196" i="19"/>
  <c r="R195" i="19"/>
  <c r="R194" i="19"/>
  <c r="R193" i="19"/>
  <c r="R192" i="19"/>
  <c r="R191" i="19"/>
  <c r="R190" i="19"/>
  <c r="R189" i="19"/>
  <c r="R188" i="19"/>
  <c r="R187" i="19"/>
  <c r="R186" i="19"/>
  <c r="R185" i="19"/>
  <c r="R184" i="19"/>
  <c r="R183" i="19"/>
  <c r="R182" i="19"/>
  <c r="R181" i="19"/>
  <c r="R180" i="19"/>
  <c r="R179" i="19"/>
  <c r="R178" i="19"/>
  <c r="R177" i="19"/>
  <c r="R176" i="19"/>
  <c r="R175" i="19"/>
  <c r="R174" i="19"/>
  <c r="R173" i="19"/>
  <c r="R172" i="19"/>
  <c r="R171" i="19"/>
  <c r="R170" i="19"/>
  <c r="R169" i="19"/>
  <c r="R168" i="19"/>
  <c r="R167" i="19"/>
  <c r="R166" i="19"/>
  <c r="R165" i="19"/>
  <c r="R164" i="19"/>
  <c r="R163" i="19"/>
  <c r="R162" i="19"/>
  <c r="R161" i="19"/>
  <c r="R160" i="19"/>
  <c r="R159" i="19"/>
  <c r="R158" i="19"/>
  <c r="R157" i="19"/>
  <c r="R156" i="19"/>
  <c r="R155" i="19"/>
  <c r="R154" i="19"/>
  <c r="R153" i="19"/>
  <c r="R152" i="19"/>
  <c r="R151" i="19"/>
  <c r="R150" i="19"/>
  <c r="R149" i="19"/>
  <c r="R148" i="19"/>
  <c r="R147" i="19"/>
  <c r="R146" i="19"/>
  <c r="R145" i="19"/>
  <c r="R144" i="19"/>
  <c r="R143" i="19"/>
  <c r="R142" i="19"/>
  <c r="R141" i="19"/>
  <c r="R140" i="19"/>
  <c r="R139" i="19"/>
  <c r="R138" i="19"/>
  <c r="R137" i="19"/>
  <c r="R136" i="19"/>
  <c r="R135" i="19"/>
  <c r="R134" i="19"/>
  <c r="R133" i="19"/>
  <c r="R132" i="19"/>
  <c r="R131" i="19"/>
  <c r="R130" i="19"/>
  <c r="R129" i="19"/>
  <c r="R128" i="19"/>
  <c r="R127" i="19"/>
  <c r="R126" i="19"/>
  <c r="R125" i="19"/>
  <c r="R124" i="19"/>
  <c r="R123" i="19"/>
  <c r="R122" i="19"/>
  <c r="R121" i="19"/>
  <c r="R120" i="19"/>
  <c r="R119" i="19"/>
  <c r="R118" i="19"/>
  <c r="R117" i="19"/>
  <c r="R116" i="19"/>
  <c r="R115" i="19"/>
  <c r="R114" i="19"/>
  <c r="R113" i="19"/>
  <c r="R112" i="19"/>
  <c r="R111" i="19"/>
  <c r="R110" i="19"/>
  <c r="R109" i="19"/>
  <c r="R108" i="19"/>
  <c r="R107" i="19"/>
  <c r="R106" i="19"/>
  <c r="R105" i="19"/>
  <c r="R104" i="19"/>
  <c r="R103" i="19"/>
  <c r="R102" i="19"/>
  <c r="R101" i="19"/>
  <c r="R100" i="19"/>
  <c r="R99" i="19"/>
  <c r="R98" i="19"/>
  <c r="R97" i="19"/>
  <c r="R96" i="19"/>
  <c r="R95" i="19"/>
  <c r="R94" i="19"/>
  <c r="R93" i="19"/>
  <c r="R92" i="19"/>
  <c r="R91" i="19"/>
  <c r="R90" i="19"/>
  <c r="R89" i="19"/>
  <c r="R88" i="19"/>
  <c r="R87" i="19"/>
  <c r="R86" i="19"/>
  <c r="R85" i="19"/>
  <c r="R84" i="19"/>
  <c r="R83" i="19"/>
  <c r="R82" i="19"/>
  <c r="R81" i="19"/>
  <c r="R80" i="19"/>
  <c r="R79" i="19"/>
  <c r="R78" i="19"/>
  <c r="R77" i="19"/>
  <c r="R76" i="19"/>
  <c r="R75" i="19"/>
  <c r="R74" i="19"/>
  <c r="R73" i="19"/>
  <c r="R72" i="19"/>
  <c r="R71" i="19"/>
  <c r="R70" i="19"/>
  <c r="R69" i="19"/>
  <c r="R68" i="19"/>
  <c r="R67" i="19"/>
  <c r="R66" i="19"/>
  <c r="R65" i="19"/>
  <c r="R64" i="19"/>
  <c r="R63" i="19"/>
  <c r="R62" i="19"/>
  <c r="R61" i="19"/>
  <c r="R60" i="19"/>
  <c r="R59" i="19"/>
  <c r="R58" i="19"/>
  <c r="R57" i="19"/>
  <c r="R56" i="19"/>
  <c r="R55" i="19"/>
  <c r="R54" i="19"/>
  <c r="R53" i="19"/>
  <c r="R52" i="19"/>
  <c r="R51" i="19"/>
  <c r="R50" i="19"/>
  <c r="R49" i="19"/>
  <c r="R48" i="19"/>
  <c r="R47" i="19"/>
  <c r="R46" i="19"/>
  <c r="R45" i="19"/>
  <c r="R44" i="19"/>
  <c r="R43" i="19"/>
  <c r="R42" i="19"/>
  <c r="R41" i="19"/>
  <c r="R40" i="19"/>
  <c r="R39" i="19"/>
  <c r="R38" i="19"/>
  <c r="R37" i="19"/>
  <c r="R36" i="19"/>
  <c r="R35" i="19"/>
  <c r="R34" i="19"/>
  <c r="R33" i="19"/>
  <c r="R32" i="19"/>
  <c r="R31" i="19"/>
  <c r="R30" i="19"/>
  <c r="R29" i="19"/>
  <c r="R28" i="19"/>
  <c r="R27" i="19"/>
  <c r="R26" i="19"/>
  <c r="R25" i="19"/>
  <c r="R24" i="19"/>
  <c r="R23" i="19"/>
  <c r="R22" i="19"/>
  <c r="R21" i="19"/>
  <c r="R20" i="19"/>
  <c r="R19" i="19"/>
  <c r="R18" i="19"/>
  <c r="R17" i="19"/>
  <c r="R16" i="19"/>
  <c r="R15" i="19"/>
  <c r="T14" i="19"/>
  <c r="I4" i="19"/>
  <c r="H4" i="19"/>
  <c r="G4" i="19"/>
  <c r="F4" i="19"/>
  <c r="E4" i="19"/>
  <c r="D4" i="19"/>
  <c r="C4" i="19"/>
  <c r="J48" i="10" l="1"/>
  <c r="J54" i="10"/>
  <c r="J50" i="10" s="1"/>
  <c r="K49" i="10"/>
  <c r="J39" i="10"/>
  <c r="J45" i="10"/>
  <c r="J41" i="10" s="1"/>
  <c r="K40" i="10" s="1"/>
  <c r="J30" i="10"/>
  <c r="J36" i="10"/>
  <c r="J32" i="10" s="1"/>
  <c r="K31" i="10" s="1"/>
  <c r="J21" i="10"/>
  <c r="J27" i="10"/>
  <c r="J23" i="10" s="1"/>
  <c r="K22" i="10"/>
  <c r="I21" i="20"/>
  <c r="I63" i="12"/>
  <c r="S14" i="19"/>
  <c r="U14" i="19" s="1"/>
  <c r="F7" i="19" s="1"/>
  <c r="B4" i="19" s="1"/>
  <c r="K48" i="10" l="1"/>
  <c r="K54" i="10"/>
  <c r="K50" i="10" s="1"/>
  <c r="L49" i="10"/>
  <c r="K39" i="10"/>
  <c r="L40" i="10"/>
  <c r="K45" i="10"/>
  <c r="K41" i="10" s="1"/>
  <c r="K30" i="10"/>
  <c r="K36" i="10"/>
  <c r="K32" i="10" s="1"/>
  <c r="L31" i="10" s="1"/>
  <c r="K21" i="10"/>
  <c r="K27" i="10"/>
  <c r="K23" i="10" s="1"/>
  <c r="L22" i="10" s="1"/>
  <c r="I22" i="20"/>
  <c r="H34" i="18"/>
  <c r="AL13" i="18"/>
  <c r="N7" i="18"/>
  <c r="L48" i="10" l="1"/>
  <c r="L54" i="10"/>
  <c r="L50" i="10" s="1"/>
  <c r="M49" i="10" s="1"/>
  <c r="L39" i="10"/>
  <c r="L45" i="10"/>
  <c r="L41" i="10" s="1"/>
  <c r="M40" i="10"/>
  <c r="L30" i="10"/>
  <c r="L36" i="10"/>
  <c r="L32" i="10" s="1"/>
  <c r="M31" i="10" s="1"/>
  <c r="L21" i="10"/>
  <c r="L27" i="10"/>
  <c r="L23" i="10" s="1"/>
  <c r="M22" i="10"/>
  <c r="I23" i="20"/>
  <c r="Q9" i="18"/>
  <c r="B11" i="18" s="1"/>
  <c r="M48" i="10" l="1"/>
  <c r="M54" i="10"/>
  <c r="M50" i="10" s="1"/>
  <c r="N49" i="10" s="1"/>
  <c r="M39" i="10"/>
  <c r="M45" i="10"/>
  <c r="M41" i="10" s="1"/>
  <c r="N40" i="10" s="1"/>
  <c r="M30" i="10"/>
  <c r="M36" i="10"/>
  <c r="M32" i="10" s="1"/>
  <c r="N31" i="10" s="1"/>
  <c r="M21" i="10"/>
  <c r="M27" i="10"/>
  <c r="M23" i="10" s="1"/>
  <c r="N22" i="10" s="1"/>
  <c r="B10" i="18"/>
  <c r="L32" i="18"/>
  <c r="M32" i="18" s="1"/>
  <c r="L31" i="18"/>
  <c r="M31" i="18" s="1"/>
  <c r="L30" i="18"/>
  <c r="M30" i="18" s="1"/>
  <c r="L29" i="18"/>
  <c r="M29" i="18" s="1"/>
  <c r="L28" i="18"/>
  <c r="M28" i="18" s="1"/>
  <c r="L27" i="18"/>
  <c r="M27" i="18" s="1"/>
  <c r="L26" i="18"/>
  <c r="M26" i="18" s="1"/>
  <c r="L25" i="18"/>
  <c r="M25" i="18" s="1"/>
  <c r="L24" i="18"/>
  <c r="M24" i="18" s="1"/>
  <c r="L23" i="18"/>
  <c r="L22" i="18"/>
  <c r="L21" i="18"/>
  <c r="L20" i="18"/>
  <c r="L19" i="18"/>
  <c r="L18" i="18"/>
  <c r="L17" i="18"/>
  <c r="L16" i="18"/>
  <c r="L15" i="18"/>
  <c r="L14" i="18"/>
  <c r="L13" i="18"/>
  <c r="K32" i="18"/>
  <c r="J32" i="18"/>
  <c r="O32" i="18" s="1"/>
  <c r="K31" i="18"/>
  <c r="J31" i="18"/>
  <c r="O31" i="18" s="1"/>
  <c r="K30" i="18"/>
  <c r="J30" i="18"/>
  <c r="O30" i="18" s="1"/>
  <c r="K29" i="18"/>
  <c r="J29" i="18"/>
  <c r="O29" i="18" s="1"/>
  <c r="K28" i="18"/>
  <c r="J28" i="18"/>
  <c r="O28" i="18" s="1"/>
  <c r="K27" i="18"/>
  <c r="J27" i="18"/>
  <c r="O27" i="18" s="1"/>
  <c r="K26" i="18"/>
  <c r="J26" i="18"/>
  <c r="O26" i="18" s="1"/>
  <c r="K25" i="18"/>
  <c r="J25" i="18"/>
  <c r="O25" i="18" s="1"/>
  <c r="K24" i="18"/>
  <c r="J24" i="18"/>
  <c r="K23" i="18"/>
  <c r="J23" i="18"/>
  <c r="K22" i="18"/>
  <c r="J22" i="18"/>
  <c r="K21" i="18"/>
  <c r="J21" i="18"/>
  <c r="K20" i="18"/>
  <c r="J20" i="18"/>
  <c r="K19" i="18"/>
  <c r="J19" i="18"/>
  <c r="K18" i="18"/>
  <c r="J18" i="18"/>
  <c r="K17" i="18"/>
  <c r="J17" i="18"/>
  <c r="K16" i="18"/>
  <c r="J16" i="18"/>
  <c r="K15" i="18"/>
  <c r="J15" i="18"/>
  <c r="K14" i="18"/>
  <c r="J14" i="18"/>
  <c r="K13" i="18"/>
  <c r="J1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C32" i="18"/>
  <c r="F32" i="18" s="1"/>
  <c r="C31" i="18"/>
  <c r="F31" i="18" s="1"/>
  <c r="C30" i="18"/>
  <c r="F30" i="18" s="1"/>
  <c r="C29" i="18"/>
  <c r="F29" i="18" s="1"/>
  <c r="C28" i="18"/>
  <c r="F28" i="18" s="1"/>
  <c r="C27" i="18"/>
  <c r="F27" i="18" s="1"/>
  <c r="C26" i="18"/>
  <c r="F26" i="18" s="1"/>
  <c r="C25" i="18"/>
  <c r="F25" i="18" s="1"/>
  <c r="C24" i="18"/>
  <c r="F24" i="18" s="1"/>
  <c r="C23" i="18"/>
  <c r="F23" i="18" s="1"/>
  <c r="C22" i="18"/>
  <c r="F22" i="18" s="1"/>
  <c r="C21" i="18"/>
  <c r="F21" i="18" s="1"/>
  <c r="C20" i="18"/>
  <c r="F20" i="18" s="1"/>
  <c r="C19" i="18"/>
  <c r="F19" i="18" s="1"/>
  <c r="C18" i="18"/>
  <c r="F18" i="18" s="1"/>
  <c r="C17" i="18"/>
  <c r="F17" i="18" s="1"/>
  <c r="C16" i="18"/>
  <c r="F16" i="18" s="1"/>
  <c r="C15" i="18"/>
  <c r="F15" i="18" s="1"/>
  <c r="C14" i="18"/>
  <c r="F14" i="18" s="1"/>
  <c r="C13" i="18"/>
  <c r="F13" i="18" s="1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E9" i="18"/>
  <c r="N48" i="10" l="1"/>
  <c r="N54" i="10"/>
  <c r="N50" i="10" s="1"/>
  <c r="O49" i="10" s="1"/>
  <c r="N39" i="10"/>
  <c r="N45" i="10"/>
  <c r="N41" i="10" s="1"/>
  <c r="O40" i="10" s="1"/>
  <c r="N30" i="10"/>
  <c r="N36" i="10"/>
  <c r="N32" i="10" s="1"/>
  <c r="O31" i="10" s="1"/>
  <c r="N21" i="10"/>
  <c r="N27" i="10"/>
  <c r="N23" i="10" s="1"/>
  <c r="O22" i="10" s="1"/>
  <c r="R10" i="18"/>
  <c r="BM25" i="18"/>
  <c r="BN25" i="18"/>
  <c r="BM26" i="18"/>
  <c r="BN26" i="18"/>
  <c r="BM27" i="18"/>
  <c r="BN27" i="18"/>
  <c r="BM28" i="18"/>
  <c r="BN28" i="18"/>
  <c r="BM29" i="18"/>
  <c r="BN29" i="18"/>
  <c r="BM30" i="18"/>
  <c r="BN30" i="18"/>
  <c r="BM31" i="18"/>
  <c r="BN31" i="18"/>
  <c r="BM32" i="18"/>
  <c r="BN32" i="18"/>
  <c r="N25" i="18"/>
  <c r="N27" i="18"/>
  <c r="N29" i="18"/>
  <c r="N31" i="18"/>
  <c r="N26" i="18"/>
  <c r="N28" i="18"/>
  <c r="N30" i="18"/>
  <c r="N32" i="18"/>
  <c r="Q36" i="17"/>
  <c r="Q35" i="17"/>
  <c r="Q34" i="17"/>
  <c r="Q33" i="17"/>
  <c r="Q32" i="17"/>
  <c r="P32" i="17" s="1"/>
  <c r="AP32" i="17" s="1"/>
  <c r="AQ32" i="17" s="1"/>
  <c r="Q31" i="17"/>
  <c r="Q30" i="17"/>
  <c r="Q29" i="17"/>
  <c r="Q28" i="17"/>
  <c r="P29" i="17" s="1"/>
  <c r="AP29" i="17" s="1"/>
  <c r="AQ29" i="17" s="1"/>
  <c r="Q27" i="17"/>
  <c r="Q26" i="17"/>
  <c r="Q25" i="17"/>
  <c r="Q24" i="17"/>
  <c r="Q23" i="17"/>
  <c r="Q22" i="17"/>
  <c r="Q21" i="17"/>
  <c r="Q20" i="17"/>
  <c r="Q19" i="17"/>
  <c r="Q18" i="17"/>
  <c r="Q17" i="17"/>
  <c r="O48" i="10" l="1"/>
  <c r="O54" i="10"/>
  <c r="O50" i="10" s="1"/>
  <c r="P49" i="10" s="1"/>
  <c r="O39" i="10"/>
  <c r="O45" i="10"/>
  <c r="O41" i="10" s="1"/>
  <c r="P40" i="10" s="1"/>
  <c r="O30" i="10"/>
  <c r="O36" i="10"/>
  <c r="O32" i="10" s="1"/>
  <c r="P31" i="10" s="1"/>
  <c r="O21" i="10"/>
  <c r="O27" i="10"/>
  <c r="O23" i="10" s="1"/>
  <c r="P22" i="10" s="1"/>
  <c r="AR32" i="17"/>
  <c r="AT32" i="17"/>
  <c r="AR29" i="17"/>
  <c r="AT29" i="17"/>
  <c r="E32" i="18"/>
  <c r="H32" i="18" s="1"/>
  <c r="E31" i="18"/>
  <c r="H31" i="18" s="1"/>
  <c r="E28" i="18"/>
  <c r="H28" i="18" s="1"/>
  <c r="E27" i="18"/>
  <c r="H27" i="18" s="1"/>
  <c r="E30" i="18"/>
  <c r="H30" i="18" s="1"/>
  <c r="E26" i="18"/>
  <c r="H26" i="18" s="1"/>
  <c r="E29" i="18"/>
  <c r="H29" i="18" s="1"/>
  <c r="E25" i="18"/>
  <c r="H25" i="18" s="1"/>
  <c r="P22" i="17"/>
  <c r="AP22" i="17" s="1"/>
  <c r="AQ22" i="17" s="1"/>
  <c r="P25" i="17"/>
  <c r="AP25" i="17" s="1"/>
  <c r="AQ25" i="17" s="1"/>
  <c r="P19" i="17"/>
  <c r="AP19" i="17" s="1"/>
  <c r="AQ19" i="17" s="1"/>
  <c r="P24" i="17"/>
  <c r="AP24" i="17" s="1"/>
  <c r="AQ24" i="17" s="1"/>
  <c r="P17" i="17"/>
  <c r="AP17" i="17" s="1"/>
  <c r="AQ17" i="17" s="1"/>
  <c r="P33" i="17"/>
  <c r="AP33" i="17" s="1"/>
  <c r="AQ33" i="17" s="1"/>
  <c r="P35" i="17"/>
  <c r="AP35" i="17" s="1"/>
  <c r="AQ35" i="17" s="1"/>
  <c r="P18" i="17"/>
  <c r="AP18" i="17" s="1"/>
  <c r="AQ18" i="17" s="1"/>
  <c r="P23" i="17"/>
  <c r="AP23" i="17" s="1"/>
  <c r="AQ23" i="17" s="1"/>
  <c r="P31" i="17"/>
  <c r="AP31" i="17" s="1"/>
  <c r="AQ31" i="17" s="1"/>
  <c r="P20" i="17"/>
  <c r="AP20" i="17" s="1"/>
  <c r="AQ20" i="17" s="1"/>
  <c r="P36" i="17"/>
  <c r="AP36" i="17" s="1"/>
  <c r="AQ36" i="17" s="1"/>
  <c r="P21" i="17"/>
  <c r="AP21" i="17" s="1"/>
  <c r="AQ21" i="17" s="1"/>
  <c r="P28" i="17"/>
  <c r="AP28" i="17" s="1"/>
  <c r="AQ28" i="17" s="1"/>
  <c r="P26" i="17"/>
  <c r="AP26" i="17" s="1"/>
  <c r="AQ26" i="17" s="1"/>
  <c r="P34" i="17"/>
  <c r="AP34" i="17" s="1"/>
  <c r="AQ34" i="17" s="1"/>
  <c r="P30" i="17"/>
  <c r="AP30" i="17" s="1"/>
  <c r="AQ30" i="17" s="1"/>
  <c r="P27" i="17"/>
  <c r="AP27" i="17" s="1"/>
  <c r="AQ27" i="17" s="1"/>
  <c r="AB11" i="17"/>
  <c r="P48" i="10" l="1"/>
  <c r="Q49" i="10"/>
  <c r="P54" i="10"/>
  <c r="P50" i="10" s="1"/>
  <c r="P39" i="10"/>
  <c r="P45" i="10"/>
  <c r="P41" i="10" s="1"/>
  <c r="Q40" i="10" s="1"/>
  <c r="P30" i="10"/>
  <c r="P36" i="10"/>
  <c r="P32" i="10" s="1"/>
  <c r="Q31" i="10" s="1"/>
  <c r="P21" i="10"/>
  <c r="P27" i="10"/>
  <c r="P23" i="10" s="1"/>
  <c r="Q22" i="10" s="1"/>
  <c r="AT34" i="17"/>
  <c r="AR34" i="17"/>
  <c r="AT20" i="17"/>
  <c r="AR20" i="17"/>
  <c r="AR19" i="17"/>
  <c r="AT19" i="17"/>
  <c r="AT27" i="17"/>
  <c r="AR27" i="17"/>
  <c r="AR31" i="17"/>
  <c r="AT31" i="17"/>
  <c r="AT25" i="17"/>
  <c r="AR25" i="17"/>
  <c r="AR18" i="17"/>
  <c r="AT18" i="17"/>
  <c r="AT26" i="17"/>
  <c r="AR26" i="17"/>
  <c r="AT35" i="17"/>
  <c r="AR35" i="17"/>
  <c r="AT28" i="17"/>
  <c r="AR28" i="17"/>
  <c r="AT33" i="17"/>
  <c r="AR33" i="17"/>
  <c r="AR21" i="17"/>
  <c r="AT21" i="17"/>
  <c r="AT17" i="17"/>
  <c r="AR17" i="17"/>
  <c r="AR36" i="17"/>
  <c r="AT36" i="17"/>
  <c r="AR24" i="17"/>
  <c r="AT24" i="17"/>
  <c r="AR30" i="17"/>
  <c r="AT30" i="17"/>
  <c r="AR23" i="17"/>
  <c r="AT23" i="17"/>
  <c r="AT22" i="17"/>
  <c r="AR22" i="17"/>
  <c r="AA11" i="17"/>
  <c r="AB9" i="17" s="1"/>
  <c r="Q48" i="10" l="1"/>
  <c r="Q54" i="10"/>
  <c r="Q50" i="10" s="1"/>
  <c r="R49" i="10" s="1"/>
  <c r="Q39" i="10"/>
  <c r="Q45" i="10"/>
  <c r="Q41" i="10" s="1"/>
  <c r="R40" i="10" s="1"/>
  <c r="Q30" i="10"/>
  <c r="Q36" i="10"/>
  <c r="Q32" i="10" s="1"/>
  <c r="R31" i="10" s="1"/>
  <c r="Q21" i="10"/>
  <c r="Q27" i="10"/>
  <c r="Q23" i="10" s="1"/>
  <c r="R22" i="10" s="1"/>
  <c r="AC11" i="17"/>
  <c r="R48" i="10" l="1"/>
  <c r="R54" i="10"/>
  <c r="R50" i="10" s="1"/>
  <c r="S49" i="10" s="1"/>
  <c r="R39" i="10"/>
  <c r="R45" i="10"/>
  <c r="R41" i="10" s="1"/>
  <c r="S40" i="10"/>
  <c r="R30" i="10"/>
  <c r="R36" i="10"/>
  <c r="R32" i="10" s="1"/>
  <c r="S31" i="10" s="1"/>
  <c r="R21" i="10"/>
  <c r="R27" i="10"/>
  <c r="R23" i="10" s="1"/>
  <c r="S22" i="10" s="1"/>
  <c r="E17" i="17"/>
  <c r="AE17" i="17" s="1"/>
  <c r="E25" i="17"/>
  <c r="AE25" i="17" s="1"/>
  <c r="E29" i="17"/>
  <c r="AE29" i="17" s="1"/>
  <c r="E24" i="17"/>
  <c r="AE24" i="17" s="1"/>
  <c r="E32" i="17"/>
  <c r="AE32" i="17" s="1"/>
  <c r="E33" i="17"/>
  <c r="AE33" i="17" s="1"/>
  <c r="E22" i="17"/>
  <c r="AE22" i="17" s="1"/>
  <c r="E18" i="17"/>
  <c r="AE18" i="17" s="1"/>
  <c r="E35" i="17"/>
  <c r="AE35" i="17" s="1"/>
  <c r="E19" i="17"/>
  <c r="AE19" i="17" s="1"/>
  <c r="E27" i="17"/>
  <c r="AE27" i="17" s="1"/>
  <c r="E20" i="17"/>
  <c r="AE20" i="17" s="1"/>
  <c r="E23" i="17"/>
  <c r="AE23" i="17" s="1"/>
  <c r="E31" i="17"/>
  <c r="AE31" i="17" s="1"/>
  <c r="E30" i="17"/>
  <c r="AE30" i="17" s="1"/>
  <c r="E26" i="17"/>
  <c r="AE26" i="17" s="1"/>
  <c r="E36" i="17"/>
  <c r="AE36" i="17" s="1"/>
  <c r="E28" i="17"/>
  <c r="AE28" i="17" s="1"/>
  <c r="E34" i="17"/>
  <c r="AE34" i="17" s="1"/>
  <c r="E21" i="17"/>
  <c r="AE21" i="17" s="1"/>
  <c r="C17" i="17"/>
  <c r="AC17" i="17" s="1"/>
  <c r="C25" i="17"/>
  <c r="AC25" i="17" s="1"/>
  <c r="C29" i="17"/>
  <c r="AC29" i="17" s="1"/>
  <c r="C24" i="17"/>
  <c r="AC24" i="17" s="1"/>
  <c r="C32" i="17"/>
  <c r="AC32" i="17" s="1"/>
  <c r="C33" i="17"/>
  <c r="AC33" i="17" s="1"/>
  <c r="C22" i="17"/>
  <c r="AC22" i="17" s="1"/>
  <c r="C18" i="17"/>
  <c r="AC18" i="17" s="1"/>
  <c r="C35" i="17"/>
  <c r="AC35" i="17" s="1"/>
  <c r="C19" i="17"/>
  <c r="AC19" i="17" s="1"/>
  <c r="C27" i="17"/>
  <c r="AC27" i="17" s="1"/>
  <c r="C20" i="17"/>
  <c r="AC20" i="17" s="1"/>
  <c r="C23" i="17"/>
  <c r="AC23" i="17" s="1"/>
  <c r="C31" i="17"/>
  <c r="AC31" i="17" s="1"/>
  <c r="C30" i="17"/>
  <c r="AC30" i="17" s="1"/>
  <c r="C26" i="17"/>
  <c r="AC26" i="17" s="1"/>
  <c r="C36" i="17"/>
  <c r="AC36" i="17" s="1"/>
  <c r="C28" i="17"/>
  <c r="AC28" i="17" s="1"/>
  <c r="C34" i="17"/>
  <c r="AC34" i="17" s="1"/>
  <c r="C21" i="17"/>
  <c r="AC21" i="17" s="1"/>
  <c r="S48" i="10" l="1"/>
  <c r="S54" i="10"/>
  <c r="S50" i="10" s="1"/>
  <c r="T49" i="10" s="1"/>
  <c r="S39" i="10"/>
  <c r="S45" i="10"/>
  <c r="S41" i="10" s="1"/>
  <c r="T40" i="10" s="1"/>
  <c r="S30" i="10"/>
  <c r="S36" i="10"/>
  <c r="S32" i="10" s="1"/>
  <c r="T31" i="10" s="1"/>
  <c r="S21" i="10"/>
  <c r="S27" i="10"/>
  <c r="S23" i="10" s="1"/>
  <c r="T22" i="10" s="1"/>
  <c r="AG36" i="17"/>
  <c r="AD36" i="17"/>
  <c r="AJ36" i="17"/>
  <c r="AD17" i="17"/>
  <c r="AJ17" i="17"/>
  <c r="AG17" i="17"/>
  <c r="AD26" i="17"/>
  <c r="AJ26" i="17"/>
  <c r="AG26" i="17"/>
  <c r="AD18" i="17"/>
  <c r="AJ18" i="17"/>
  <c r="AG18" i="17"/>
  <c r="AG35" i="17"/>
  <c r="AD35" i="17"/>
  <c r="AJ35" i="17"/>
  <c r="AD30" i="17"/>
  <c r="AG30" i="17"/>
  <c r="AJ30" i="17"/>
  <c r="AD22" i="17"/>
  <c r="AJ22" i="17"/>
  <c r="AG22" i="17"/>
  <c r="AD31" i="17"/>
  <c r="AG31" i="17"/>
  <c r="AJ31" i="17"/>
  <c r="AG33" i="17"/>
  <c r="AJ33" i="17"/>
  <c r="AD33" i="17"/>
  <c r="AD23" i="17"/>
  <c r="AG23" i="17"/>
  <c r="AJ23" i="17"/>
  <c r="AJ32" i="17"/>
  <c r="AG32" i="17"/>
  <c r="AD32" i="17"/>
  <c r="AD21" i="17"/>
  <c r="AG21" i="17"/>
  <c r="AJ21" i="17"/>
  <c r="AD24" i="17"/>
  <c r="AJ24" i="17"/>
  <c r="AG24" i="17"/>
  <c r="AJ20" i="17"/>
  <c r="AD20" i="17"/>
  <c r="AG20" i="17"/>
  <c r="AD34" i="17"/>
  <c r="AJ34" i="17"/>
  <c r="AG34" i="17"/>
  <c r="AG27" i="17"/>
  <c r="AD27" i="17"/>
  <c r="AJ27" i="17"/>
  <c r="AG29" i="17"/>
  <c r="AJ29" i="17"/>
  <c r="AD29" i="17"/>
  <c r="AJ28" i="17"/>
  <c r="AD28" i="17"/>
  <c r="AG28" i="17"/>
  <c r="AG19" i="17"/>
  <c r="AD19" i="17"/>
  <c r="AJ19" i="17"/>
  <c r="AG25" i="17"/>
  <c r="AD25" i="17"/>
  <c r="AJ25" i="17"/>
  <c r="I17" i="17"/>
  <c r="AI17" i="17" s="1"/>
  <c r="I25" i="17"/>
  <c r="AI25" i="17" s="1"/>
  <c r="I29" i="17"/>
  <c r="AI29" i="17" s="1"/>
  <c r="I24" i="17"/>
  <c r="AI24" i="17" s="1"/>
  <c r="I32" i="17"/>
  <c r="AI32" i="17" s="1"/>
  <c r="I33" i="17"/>
  <c r="AI33" i="17" s="1"/>
  <c r="I22" i="17"/>
  <c r="AI22" i="17" s="1"/>
  <c r="I18" i="17"/>
  <c r="AI18" i="17" s="1"/>
  <c r="I35" i="17"/>
  <c r="AI35" i="17" s="1"/>
  <c r="I19" i="17"/>
  <c r="AI19" i="17" s="1"/>
  <c r="F27" i="17"/>
  <c r="AF27" i="17" s="1"/>
  <c r="I27" i="17"/>
  <c r="AI27" i="17" s="1"/>
  <c r="F20" i="17"/>
  <c r="AF20" i="17" s="1"/>
  <c r="I20" i="17"/>
  <c r="AI20" i="17" s="1"/>
  <c r="F23" i="17"/>
  <c r="AF23" i="17" s="1"/>
  <c r="I23" i="17"/>
  <c r="AI23" i="17" s="1"/>
  <c r="F31" i="17"/>
  <c r="AF31" i="17" s="1"/>
  <c r="I31" i="17"/>
  <c r="AI31" i="17" s="1"/>
  <c r="F17" i="17"/>
  <c r="AF17" i="17" s="1"/>
  <c r="F25" i="17"/>
  <c r="AF25" i="17" s="1"/>
  <c r="F29" i="17"/>
  <c r="AF29" i="17" s="1"/>
  <c r="F24" i="17"/>
  <c r="AF24" i="17" s="1"/>
  <c r="F32" i="17"/>
  <c r="AF32" i="17" s="1"/>
  <c r="F33" i="17"/>
  <c r="AF33" i="17" s="1"/>
  <c r="F22" i="17"/>
  <c r="AF22" i="17" s="1"/>
  <c r="F18" i="17"/>
  <c r="AF18" i="17" s="1"/>
  <c r="F35" i="17"/>
  <c r="AF35" i="17" s="1"/>
  <c r="F19" i="17"/>
  <c r="AF19" i="17" s="1"/>
  <c r="F30" i="17"/>
  <c r="AF30" i="17" s="1"/>
  <c r="I30" i="17"/>
  <c r="AI30" i="17" s="1"/>
  <c r="F26" i="17"/>
  <c r="AF26" i="17" s="1"/>
  <c r="I26" i="17"/>
  <c r="AI26" i="17" s="1"/>
  <c r="F36" i="17"/>
  <c r="AF36" i="17" s="1"/>
  <c r="I36" i="17"/>
  <c r="AI36" i="17" s="1"/>
  <c r="F28" i="17"/>
  <c r="AF28" i="17" s="1"/>
  <c r="I28" i="17"/>
  <c r="AI28" i="17" s="1"/>
  <c r="F34" i="17"/>
  <c r="AF34" i="17" s="1"/>
  <c r="I34" i="17"/>
  <c r="AI34" i="17" s="1"/>
  <c r="F21" i="17"/>
  <c r="AF21" i="17" s="1"/>
  <c r="I21" i="17"/>
  <c r="AI21" i="17" s="1"/>
  <c r="K31" i="17"/>
  <c r="AK31" i="17" s="1"/>
  <c r="T48" i="10" l="1"/>
  <c r="T54" i="10"/>
  <c r="T50" i="10" s="1"/>
  <c r="U49" i="10" s="1"/>
  <c r="T39" i="10"/>
  <c r="U40" i="10"/>
  <c r="T45" i="10"/>
  <c r="T41" i="10" s="1"/>
  <c r="T30" i="10"/>
  <c r="T36" i="10"/>
  <c r="T32" i="10" s="1"/>
  <c r="U31" i="10" s="1"/>
  <c r="T21" i="10"/>
  <c r="T27" i="10"/>
  <c r="T23" i="10" s="1"/>
  <c r="U22" i="10" s="1"/>
  <c r="AB31" i="17"/>
  <c r="AB34" i="17"/>
  <c r="AB35" i="17"/>
  <c r="AB27" i="17"/>
  <c r="AB29" i="17"/>
  <c r="AB36" i="17"/>
  <c r="AB32" i="17"/>
  <c r="AB33" i="17"/>
  <c r="AB26" i="17"/>
  <c r="AB28" i="17"/>
  <c r="AB30" i="17"/>
  <c r="T22" i="17"/>
  <c r="K17" i="17"/>
  <c r="AK17" i="17" s="1"/>
  <c r="K25" i="17"/>
  <c r="AK25" i="17" s="1"/>
  <c r="K29" i="17"/>
  <c r="AK29" i="17" s="1"/>
  <c r="K24" i="17"/>
  <c r="AK24" i="17" s="1"/>
  <c r="K32" i="17"/>
  <c r="AK32" i="17" s="1"/>
  <c r="K33" i="17"/>
  <c r="AK33" i="17" s="1"/>
  <c r="K22" i="17"/>
  <c r="AK22" i="17" s="1"/>
  <c r="K18" i="17"/>
  <c r="AK18" i="17" s="1"/>
  <c r="K35" i="17"/>
  <c r="AK35" i="17" s="1"/>
  <c r="K19" i="17"/>
  <c r="AK19" i="17" s="1"/>
  <c r="T36" i="17"/>
  <c r="T35" i="17"/>
  <c r="T34" i="17"/>
  <c r="T33" i="17"/>
  <c r="T32" i="17"/>
  <c r="T31" i="17"/>
  <c r="T30" i="17"/>
  <c r="T29" i="17"/>
  <c r="T28" i="17"/>
  <c r="T27" i="17"/>
  <c r="T26" i="17"/>
  <c r="K34" i="17"/>
  <c r="AK34" i="17" s="1"/>
  <c r="K20" i="17"/>
  <c r="AK20" i="17" s="1"/>
  <c r="K23" i="17"/>
  <c r="AK23" i="17" s="1"/>
  <c r="T25" i="17"/>
  <c r="T24" i="17"/>
  <c r="T23" i="17"/>
  <c r="K27" i="17"/>
  <c r="AK27" i="17" s="1"/>
  <c r="K30" i="17"/>
  <c r="AK30" i="17" s="1"/>
  <c r="K26" i="17"/>
  <c r="AK26" i="17" s="1"/>
  <c r="K21" i="17"/>
  <c r="AK21" i="17" s="1"/>
  <c r="K36" i="17"/>
  <c r="AK36" i="17" s="1"/>
  <c r="K28" i="17"/>
  <c r="AK28" i="17" s="1"/>
  <c r="T17" i="17"/>
  <c r="T20" i="17"/>
  <c r="T18" i="17"/>
  <c r="T21" i="17"/>
  <c r="T19" i="17"/>
  <c r="U48" i="10" l="1"/>
  <c r="U54" i="10"/>
  <c r="U50" i="10" s="1"/>
  <c r="V49" i="10" s="1"/>
  <c r="U39" i="10"/>
  <c r="U45" i="10"/>
  <c r="U41" i="10" s="1"/>
  <c r="V40" i="10"/>
  <c r="U30" i="10"/>
  <c r="V31" i="10"/>
  <c r="U36" i="10"/>
  <c r="U32" i="10" s="1"/>
  <c r="U21" i="10"/>
  <c r="U27" i="10"/>
  <c r="U23" i="10" s="1"/>
  <c r="V22" i="10"/>
  <c r="S23" i="17"/>
  <c r="S17" i="17"/>
  <c r="S18" i="17"/>
  <c r="S36" i="17"/>
  <c r="S35" i="17"/>
  <c r="S34" i="17"/>
  <c r="S33" i="17"/>
  <c r="S32" i="17"/>
  <c r="S31" i="17"/>
  <c r="S30" i="17"/>
  <c r="S29" i="17"/>
  <c r="S28" i="17"/>
  <c r="S27" i="17"/>
  <c r="S26" i="17"/>
  <c r="S25" i="17"/>
  <c r="S24" i="17"/>
  <c r="S22" i="17"/>
  <c r="S21" i="17"/>
  <c r="S20" i="17"/>
  <c r="S19" i="17"/>
  <c r="AD11" i="17"/>
  <c r="V48" i="10" l="1"/>
  <c r="V54" i="10"/>
  <c r="V50" i="10" s="1"/>
  <c r="W49" i="10" s="1"/>
  <c r="V39" i="10"/>
  <c r="V45" i="10"/>
  <c r="V41" i="10" s="1"/>
  <c r="W40" i="10" s="1"/>
  <c r="V30" i="10"/>
  <c r="V36" i="10"/>
  <c r="V32" i="10" s="1"/>
  <c r="W31" i="10" s="1"/>
  <c r="V21" i="10"/>
  <c r="W22" i="10"/>
  <c r="V27" i="10"/>
  <c r="V23" i="10" s="1"/>
  <c r="AE11" i="17"/>
  <c r="W48" i="10" l="1"/>
  <c r="W54" i="10"/>
  <c r="W50" i="10" s="1"/>
  <c r="X49" i="10"/>
  <c r="W39" i="10"/>
  <c r="W45" i="10"/>
  <c r="W41" i="10" s="1"/>
  <c r="X40" i="10"/>
  <c r="W30" i="10"/>
  <c r="W36" i="10"/>
  <c r="W32" i="10" s="1"/>
  <c r="X31" i="10" s="1"/>
  <c r="W21" i="10"/>
  <c r="W27" i="10"/>
  <c r="W23" i="10" s="1"/>
  <c r="X22" i="10"/>
  <c r="O25" i="17"/>
  <c r="AO25" i="17" s="1"/>
  <c r="N25" i="17"/>
  <c r="AN25" i="17" s="1"/>
  <c r="O29" i="17"/>
  <c r="AO29" i="17" s="1"/>
  <c r="N29" i="17"/>
  <c r="AN29" i="17" s="1"/>
  <c r="O24" i="17"/>
  <c r="AO24" i="17" s="1"/>
  <c r="N24" i="17"/>
  <c r="AN24" i="17" s="1"/>
  <c r="O32" i="17"/>
  <c r="AO32" i="17" s="1"/>
  <c r="N32" i="17"/>
  <c r="AN32" i="17" s="1"/>
  <c r="O33" i="17"/>
  <c r="AO33" i="17" s="1"/>
  <c r="N33" i="17"/>
  <c r="AN33" i="17" s="1"/>
  <c r="O35" i="17"/>
  <c r="AO35" i="17" s="1"/>
  <c r="N35" i="17"/>
  <c r="AN35" i="17" s="1"/>
  <c r="O31" i="17"/>
  <c r="AO31" i="17" s="1"/>
  <c r="N31" i="17"/>
  <c r="AN31" i="17" s="1"/>
  <c r="L8" i="17"/>
  <c r="X48" i="10" l="1"/>
  <c r="Y49" i="10"/>
  <c r="X54" i="10"/>
  <c r="X50" i="10" s="1"/>
  <c r="X39" i="10"/>
  <c r="X45" i="10"/>
  <c r="X41" i="10" s="1"/>
  <c r="Y40" i="10" s="1"/>
  <c r="X30" i="10"/>
  <c r="Y31" i="10"/>
  <c r="X36" i="10"/>
  <c r="X32" i="10" s="1"/>
  <c r="X21" i="10"/>
  <c r="X27" i="10"/>
  <c r="X23" i="10" s="1"/>
  <c r="Y22" i="10" s="1"/>
  <c r="AY33" i="17"/>
  <c r="AW33" i="17"/>
  <c r="AS33" i="17"/>
  <c r="AU33" i="17"/>
  <c r="AV33" i="17"/>
  <c r="AX33" i="17"/>
  <c r="AX25" i="17"/>
  <c r="AY25" i="17"/>
  <c r="AW25" i="17"/>
  <c r="AS25" i="17"/>
  <c r="AU25" i="17"/>
  <c r="AV25" i="17"/>
  <c r="AU32" i="17"/>
  <c r="AS32" i="17"/>
  <c r="AW32" i="17"/>
  <c r="AX32" i="17"/>
  <c r="AY32" i="17"/>
  <c r="AV32" i="17"/>
  <c r="AY31" i="17"/>
  <c r="AX31" i="17"/>
  <c r="AW31" i="17"/>
  <c r="AU31" i="17"/>
  <c r="AV31" i="17"/>
  <c r="AS31" i="17"/>
  <c r="AU24" i="17"/>
  <c r="AS24" i="17"/>
  <c r="AW24" i="17"/>
  <c r="AX24" i="17"/>
  <c r="AY24" i="17"/>
  <c r="AV24" i="17"/>
  <c r="AX35" i="17"/>
  <c r="AS35" i="17"/>
  <c r="AU35" i="17"/>
  <c r="AV35" i="17"/>
  <c r="AW35" i="17"/>
  <c r="AY35" i="17"/>
  <c r="AY29" i="17"/>
  <c r="AW29" i="17"/>
  <c r="AX29" i="17"/>
  <c r="AU29" i="17"/>
  <c r="AV29" i="17"/>
  <c r="AS29" i="17"/>
  <c r="O28" i="17"/>
  <c r="AO28" i="17" s="1"/>
  <c r="N28" i="17"/>
  <c r="AN28" i="17" s="1"/>
  <c r="N30" i="17"/>
  <c r="AN30" i="17" s="1"/>
  <c r="O30" i="17"/>
  <c r="AO30" i="17" s="1"/>
  <c r="O26" i="17"/>
  <c r="AO26" i="17" s="1"/>
  <c r="N26" i="17"/>
  <c r="AN26" i="17" s="1"/>
  <c r="O36" i="17"/>
  <c r="AO36" i="17" s="1"/>
  <c r="N36" i="17"/>
  <c r="AN36" i="17" s="1"/>
  <c r="O27" i="17"/>
  <c r="AO27" i="17" s="1"/>
  <c r="N27" i="17"/>
  <c r="AN27" i="17" s="1"/>
  <c r="O34" i="17"/>
  <c r="AO34" i="17" s="1"/>
  <c r="N34" i="17"/>
  <c r="AN34" i="17" s="1"/>
  <c r="A11" i="10"/>
  <c r="Y48" i="10" l="1"/>
  <c r="Y54" i="10"/>
  <c r="Y50" i="10" s="1"/>
  <c r="Z49" i="10" s="1"/>
  <c r="Y39" i="10"/>
  <c r="Y45" i="10"/>
  <c r="Y41" i="10" s="1"/>
  <c r="Z40" i="10" s="1"/>
  <c r="Y30" i="10"/>
  <c r="Y36" i="10"/>
  <c r="Y32" i="10" s="1"/>
  <c r="Z31" i="10" s="1"/>
  <c r="Y21" i="10"/>
  <c r="Y27" i="10"/>
  <c r="Y23" i="10" s="1"/>
  <c r="Z22" i="10" s="1"/>
  <c r="AX30" i="17"/>
  <c r="AW30" i="17"/>
  <c r="AV30" i="17"/>
  <c r="AY30" i="17"/>
  <c r="AS30" i="17"/>
  <c r="AU30" i="17"/>
  <c r="AX34" i="17"/>
  <c r="AU34" i="17"/>
  <c r="AV34" i="17"/>
  <c r="AW34" i="17"/>
  <c r="AY34" i="17"/>
  <c r="AS34" i="17"/>
  <c r="AX27" i="17"/>
  <c r="AS27" i="17"/>
  <c r="AU27" i="17"/>
  <c r="AV27" i="17"/>
  <c r="AW27" i="17"/>
  <c r="AY27" i="17"/>
  <c r="AX28" i="17"/>
  <c r="AU28" i="17"/>
  <c r="AV28" i="17"/>
  <c r="AW28" i="17"/>
  <c r="AY28" i="17"/>
  <c r="AS28" i="17"/>
  <c r="AU36" i="17"/>
  <c r="AY36" i="17"/>
  <c r="AS36" i="17"/>
  <c r="AV36" i="17"/>
  <c r="AW36" i="17"/>
  <c r="AX36" i="17"/>
  <c r="AU26" i="17"/>
  <c r="AV26" i="17"/>
  <c r="AW26" i="17"/>
  <c r="AX26" i="17"/>
  <c r="AY26" i="17"/>
  <c r="AS26" i="17"/>
  <c r="E4" i="2"/>
  <c r="Z48" i="10" l="1"/>
  <c r="Z54" i="10"/>
  <c r="Z50" i="10" s="1"/>
  <c r="AA49" i="10"/>
  <c r="Z39" i="10"/>
  <c r="AA40" i="10"/>
  <c r="Z45" i="10"/>
  <c r="Z41" i="10" s="1"/>
  <c r="Z30" i="10"/>
  <c r="Z36" i="10"/>
  <c r="Z32" i="10" s="1"/>
  <c r="AA31" i="10" s="1"/>
  <c r="Z21" i="10"/>
  <c r="Z27" i="10"/>
  <c r="Z23" i="10" s="1"/>
  <c r="AA22" i="10" s="1"/>
  <c r="G10" i="10"/>
  <c r="AA48" i="10" l="1"/>
  <c r="AA54" i="10"/>
  <c r="AA50" i="10" s="1"/>
  <c r="AB49" i="10" s="1"/>
  <c r="AA39" i="10"/>
  <c r="AB40" i="10"/>
  <c r="AA45" i="10"/>
  <c r="AA41" i="10" s="1"/>
  <c r="AA30" i="10"/>
  <c r="AA36" i="10"/>
  <c r="AA32" i="10" s="1"/>
  <c r="AB31" i="10" s="1"/>
  <c r="AA21" i="10"/>
  <c r="AA27" i="10"/>
  <c r="AA23" i="10" s="1"/>
  <c r="AB22" i="10" s="1"/>
  <c r="M9" i="20"/>
  <c r="BG16" i="2"/>
  <c r="AB48" i="10" l="1"/>
  <c r="AB54" i="10"/>
  <c r="AB50" i="10" s="1"/>
  <c r="AC49" i="10"/>
  <c r="AB39" i="10"/>
  <c r="AB45" i="10"/>
  <c r="AB41" i="10" s="1"/>
  <c r="AC40" i="10" s="1"/>
  <c r="AB30" i="10"/>
  <c r="AC31" i="10"/>
  <c r="AB36" i="10"/>
  <c r="AB32" i="10" s="1"/>
  <c r="AB21" i="10"/>
  <c r="AB27" i="10"/>
  <c r="AB23" i="10" s="1"/>
  <c r="AC22" i="10"/>
  <c r="AZ11" i="10"/>
  <c r="AZ12" i="10" s="1"/>
  <c r="AZ13" i="10" s="1"/>
  <c r="AZ14" i="10" s="1"/>
  <c r="AZ15" i="10" s="1"/>
  <c r="AZ16" i="10" s="1"/>
  <c r="AZ17" i="10" s="1"/>
  <c r="AZ18" i="10" s="1"/>
  <c r="AZ19" i="10" s="1"/>
  <c r="AZ20" i="10" s="1"/>
  <c r="AZ21" i="10" s="1"/>
  <c r="AZ22" i="10" s="1"/>
  <c r="AZ23" i="10" s="1"/>
  <c r="AC48" i="10" l="1"/>
  <c r="AC54" i="10"/>
  <c r="AC50" i="10" s="1"/>
  <c r="AD49" i="10" s="1"/>
  <c r="AC39" i="10"/>
  <c r="AC45" i="10"/>
  <c r="AC41" i="10" s="1"/>
  <c r="AD40" i="10" s="1"/>
  <c r="AC30" i="10"/>
  <c r="AC36" i="10"/>
  <c r="AC32" i="10" s="1"/>
  <c r="AD31" i="10" s="1"/>
  <c r="AC21" i="10"/>
  <c r="AC27" i="10"/>
  <c r="AC23" i="10" s="1"/>
  <c r="AD22" i="10" s="1"/>
  <c r="F7" i="10"/>
  <c r="AD48" i="10" l="1"/>
  <c r="AD54" i="10"/>
  <c r="AD50" i="10" s="1"/>
  <c r="AE49" i="10" s="1"/>
  <c r="AF49" i="10" s="1"/>
  <c r="AG49" i="10" s="1"/>
  <c r="AH49" i="10" s="1"/>
  <c r="AI49" i="10" s="1"/>
  <c r="AJ49" i="10" s="1"/>
  <c r="AK49" i="10" s="1"/>
  <c r="AL49" i="10" s="1"/>
  <c r="AM49" i="10" s="1"/>
  <c r="AN49" i="10" s="1"/>
  <c r="AO49" i="10" s="1"/>
  <c r="AP49" i="10" s="1"/>
  <c r="AQ49" i="10" s="1"/>
  <c r="AR49" i="10" s="1"/>
  <c r="AS49" i="10" s="1"/>
  <c r="AT49" i="10" s="1"/>
  <c r="AU49" i="10" s="1"/>
  <c r="AD39" i="10"/>
  <c r="AD45" i="10"/>
  <c r="AD41" i="10" s="1"/>
  <c r="AE40" i="10" s="1"/>
  <c r="AF40" i="10" s="1"/>
  <c r="AG40" i="10" s="1"/>
  <c r="AH40" i="10" s="1"/>
  <c r="AI40" i="10" s="1"/>
  <c r="AJ40" i="10" s="1"/>
  <c r="AK40" i="10" s="1"/>
  <c r="AL40" i="10" s="1"/>
  <c r="AM40" i="10" s="1"/>
  <c r="AN40" i="10" s="1"/>
  <c r="AO40" i="10" s="1"/>
  <c r="AP40" i="10" s="1"/>
  <c r="AQ40" i="10" s="1"/>
  <c r="AR40" i="10" s="1"/>
  <c r="AS40" i="10" s="1"/>
  <c r="AT40" i="10" s="1"/>
  <c r="AU40" i="10" s="1"/>
  <c r="AD30" i="10"/>
  <c r="AD36" i="10"/>
  <c r="AD32" i="10" s="1"/>
  <c r="AE31" i="10" s="1"/>
  <c r="AF31" i="10" s="1"/>
  <c r="AG31" i="10" s="1"/>
  <c r="AH31" i="10" s="1"/>
  <c r="AI31" i="10" s="1"/>
  <c r="AJ31" i="10" s="1"/>
  <c r="AK31" i="10" s="1"/>
  <c r="AL31" i="10" s="1"/>
  <c r="AM31" i="10" s="1"/>
  <c r="AN31" i="10" s="1"/>
  <c r="AO31" i="10" s="1"/>
  <c r="AP31" i="10" s="1"/>
  <c r="AQ31" i="10" s="1"/>
  <c r="AR31" i="10" s="1"/>
  <c r="AS31" i="10" s="1"/>
  <c r="AT31" i="10" s="1"/>
  <c r="AU31" i="10" s="1"/>
  <c r="AD21" i="10"/>
  <c r="AD27" i="10"/>
  <c r="AD23" i="10" s="1"/>
  <c r="AE22" i="10" s="1"/>
  <c r="AF22" i="10" s="1"/>
  <c r="AG22" i="10" s="1"/>
  <c r="AH22" i="10" s="1"/>
  <c r="AI22" i="10" s="1"/>
  <c r="AJ22" i="10" s="1"/>
  <c r="AK22" i="10" s="1"/>
  <c r="AL22" i="10" s="1"/>
  <c r="AM22" i="10" s="1"/>
  <c r="AN22" i="10" s="1"/>
  <c r="AO22" i="10" s="1"/>
  <c r="AP22" i="10" s="1"/>
  <c r="AQ22" i="10" s="1"/>
  <c r="AR22" i="10" s="1"/>
  <c r="AS22" i="10" s="1"/>
  <c r="AT22" i="10" s="1"/>
  <c r="AU22" i="10" s="1"/>
  <c r="AE418" i="10"/>
  <c r="AF418" i="10" s="1"/>
  <c r="AG418" i="10" s="1"/>
  <c r="AH418" i="10" s="1"/>
  <c r="AI418" i="10" s="1"/>
  <c r="AJ418" i="10" s="1"/>
  <c r="AK418" i="10" s="1"/>
  <c r="AL418" i="10" s="1"/>
  <c r="AM418" i="10" s="1"/>
  <c r="AN418" i="10" s="1"/>
  <c r="AO418" i="10" s="1"/>
  <c r="AP418" i="10" s="1"/>
  <c r="AQ418" i="10" s="1"/>
  <c r="AR418" i="10" s="1"/>
  <c r="AS418" i="10" s="1"/>
  <c r="AT418" i="10" s="1"/>
  <c r="AU418" i="10" s="1"/>
  <c r="AE409" i="10"/>
  <c r="AF409" i="10" s="1"/>
  <c r="AG409" i="10" s="1"/>
  <c r="AH409" i="10" s="1"/>
  <c r="AI409" i="10" s="1"/>
  <c r="AJ409" i="10" s="1"/>
  <c r="AK409" i="10" s="1"/>
  <c r="AL409" i="10" s="1"/>
  <c r="AM409" i="10" s="1"/>
  <c r="AN409" i="10" s="1"/>
  <c r="AO409" i="10" s="1"/>
  <c r="AP409" i="10" s="1"/>
  <c r="AQ409" i="10" s="1"/>
  <c r="AR409" i="10" s="1"/>
  <c r="AS409" i="10" s="1"/>
  <c r="AT409" i="10" s="1"/>
  <c r="AU409" i="10" s="1"/>
  <c r="AE400" i="10"/>
  <c r="AF400" i="10" s="1"/>
  <c r="AG400" i="10" s="1"/>
  <c r="AH400" i="10" s="1"/>
  <c r="AI400" i="10" s="1"/>
  <c r="AJ400" i="10" s="1"/>
  <c r="AK400" i="10" s="1"/>
  <c r="AL400" i="10" s="1"/>
  <c r="AM400" i="10" s="1"/>
  <c r="AN400" i="10" s="1"/>
  <c r="AO400" i="10" s="1"/>
  <c r="AP400" i="10" s="1"/>
  <c r="AQ400" i="10" s="1"/>
  <c r="AR400" i="10" s="1"/>
  <c r="AS400" i="10" s="1"/>
  <c r="AT400" i="10" s="1"/>
  <c r="AU400" i="10" s="1"/>
  <c r="AE391" i="10"/>
  <c r="AF391" i="10" s="1"/>
  <c r="AG391" i="10" s="1"/>
  <c r="AH391" i="10" s="1"/>
  <c r="AI391" i="10" s="1"/>
  <c r="AJ391" i="10" s="1"/>
  <c r="AK391" i="10" s="1"/>
  <c r="AL391" i="10" s="1"/>
  <c r="AM391" i="10" s="1"/>
  <c r="AN391" i="10" s="1"/>
  <c r="AO391" i="10" s="1"/>
  <c r="AP391" i="10" s="1"/>
  <c r="AQ391" i="10" s="1"/>
  <c r="AR391" i="10" s="1"/>
  <c r="AS391" i="10" s="1"/>
  <c r="AT391" i="10" s="1"/>
  <c r="AU391" i="10" s="1"/>
  <c r="AE382" i="10"/>
  <c r="AF382" i="10" s="1"/>
  <c r="AG382" i="10" s="1"/>
  <c r="AH382" i="10" s="1"/>
  <c r="AI382" i="10" s="1"/>
  <c r="AJ382" i="10" s="1"/>
  <c r="AK382" i="10" s="1"/>
  <c r="AL382" i="10" s="1"/>
  <c r="AM382" i="10" s="1"/>
  <c r="AN382" i="10" s="1"/>
  <c r="AO382" i="10" s="1"/>
  <c r="AP382" i="10" s="1"/>
  <c r="AQ382" i="10" s="1"/>
  <c r="AR382" i="10" s="1"/>
  <c r="AS382" i="10" s="1"/>
  <c r="AT382" i="10" s="1"/>
  <c r="AU382" i="10" s="1"/>
  <c r="AE373" i="10"/>
  <c r="AF373" i="10" s="1"/>
  <c r="AG373" i="10" s="1"/>
  <c r="AH373" i="10" s="1"/>
  <c r="AI373" i="10" s="1"/>
  <c r="AJ373" i="10" s="1"/>
  <c r="AK373" i="10" s="1"/>
  <c r="AL373" i="10" s="1"/>
  <c r="AM373" i="10" s="1"/>
  <c r="AN373" i="10" s="1"/>
  <c r="AO373" i="10" s="1"/>
  <c r="AP373" i="10" s="1"/>
  <c r="AQ373" i="10" s="1"/>
  <c r="AR373" i="10" s="1"/>
  <c r="AS373" i="10" s="1"/>
  <c r="AT373" i="10" s="1"/>
  <c r="AU373" i="10" s="1"/>
  <c r="AE364" i="10"/>
  <c r="AF364" i="10" s="1"/>
  <c r="AG364" i="10" s="1"/>
  <c r="AH364" i="10" s="1"/>
  <c r="AI364" i="10" s="1"/>
  <c r="AJ364" i="10" s="1"/>
  <c r="AK364" i="10" s="1"/>
  <c r="AL364" i="10" s="1"/>
  <c r="AM364" i="10" s="1"/>
  <c r="AN364" i="10" s="1"/>
  <c r="AO364" i="10" s="1"/>
  <c r="AP364" i="10" s="1"/>
  <c r="AQ364" i="10" s="1"/>
  <c r="AR364" i="10" s="1"/>
  <c r="AS364" i="10" s="1"/>
  <c r="AT364" i="10" s="1"/>
  <c r="AU364" i="10" s="1"/>
  <c r="AE355" i="10"/>
  <c r="AF355" i="10" s="1"/>
  <c r="AG355" i="10" s="1"/>
  <c r="AH355" i="10" s="1"/>
  <c r="AI355" i="10" s="1"/>
  <c r="AJ355" i="10" s="1"/>
  <c r="AK355" i="10" s="1"/>
  <c r="AL355" i="10" s="1"/>
  <c r="AM355" i="10" s="1"/>
  <c r="AN355" i="10" s="1"/>
  <c r="AO355" i="10" s="1"/>
  <c r="AP355" i="10" s="1"/>
  <c r="AQ355" i="10" s="1"/>
  <c r="AR355" i="10" s="1"/>
  <c r="AS355" i="10" s="1"/>
  <c r="AT355" i="10" s="1"/>
  <c r="AU355" i="10" s="1"/>
  <c r="AE346" i="10"/>
  <c r="AF346" i="10" s="1"/>
  <c r="AG346" i="10" s="1"/>
  <c r="AH346" i="10" s="1"/>
  <c r="AI346" i="10" s="1"/>
  <c r="AJ346" i="10" s="1"/>
  <c r="AK346" i="10" s="1"/>
  <c r="AL346" i="10" s="1"/>
  <c r="AM346" i="10" s="1"/>
  <c r="AN346" i="10" s="1"/>
  <c r="AO346" i="10" s="1"/>
  <c r="AP346" i="10" s="1"/>
  <c r="AQ346" i="10" s="1"/>
  <c r="AR346" i="10" s="1"/>
  <c r="AS346" i="10" s="1"/>
  <c r="AT346" i="10" s="1"/>
  <c r="AU346" i="10" s="1"/>
  <c r="AE337" i="10"/>
  <c r="AF337" i="10" s="1"/>
  <c r="AG337" i="10" s="1"/>
  <c r="AH337" i="10" s="1"/>
  <c r="AI337" i="10" s="1"/>
  <c r="AJ337" i="10" s="1"/>
  <c r="AK337" i="10" s="1"/>
  <c r="AL337" i="10" s="1"/>
  <c r="AM337" i="10" s="1"/>
  <c r="AN337" i="10" s="1"/>
  <c r="AO337" i="10" s="1"/>
  <c r="AP337" i="10" s="1"/>
  <c r="AQ337" i="10" s="1"/>
  <c r="AR337" i="10" s="1"/>
  <c r="AS337" i="10" s="1"/>
  <c r="AT337" i="10" s="1"/>
  <c r="AU337" i="10" s="1"/>
  <c r="AE328" i="10"/>
  <c r="AF328" i="10" s="1"/>
  <c r="AG328" i="10" s="1"/>
  <c r="AH328" i="10" s="1"/>
  <c r="AI328" i="10" s="1"/>
  <c r="AJ328" i="10" s="1"/>
  <c r="AK328" i="10" s="1"/>
  <c r="AL328" i="10" s="1"/>
  <c r="AM328" i="10" s="1"/>
  <c r="AN328" i="10" s="1"/>
  <c r="AO328" i="10" s="1"/>
  <c r="AP328" i="10" s="1"/>
  <c r="AQ328" i="10" s="1"/>
  <c r="AR328" i="10" s="1"/>
  <c r="AS328" i="10" s="1"/>
  <c r="AT328" i="10" s="1"/>
  <c r="AU328" i="10" s="1"/>
  <c r="AE319" i="10"/>
  <c r="AF319" i="10" s="1"/>
  <c r="AG319" i="10" s="1"/>
  <c r="AH319" i="10" s="1"/>
  <c r="AI319" i="10" s="1"/>
  <c r="AJ319" i="10" s="1"/>
  <c r="AK319" i="10" s="1"/>
  <c r="AL319" i="10" s="1"/>
  <c r="AM319" i="10" s="1"/>
  <c r="AN319" i="10" s="1"/>
  <c r="AO319" i="10" s="1"/>
  <c r="AP319" i="10" s="1"/>
  <c r="AQ319" i="10" s="1"/>
  <c r="AR319" i="10" s="1"/>
  <c r="AS319" i="10" s="1"/>
  <c r="AT319" i="10" s="1"/>
  <c r="AU319" i="10" s="1"/>
  <c r="AE310" i="10"/>
  <c r="AF310" i="10" s="1"/>
  <c r="AG310" i="10" s="1"/>
  <c r="AH310" i="10" s="1"/>
  <c r="AI310" i="10" s="1"/>
  <c r="AJ310" i="10" s="1"/>
  <c r="AK310" i="10" s="1"/>
  <c r="AL310" i="10" s="1"/>
  <c r="AM310" i="10" s="1"/>
  <c r="AN310" i="10" s="1"/>
  <c r="AO310" i="10" s="1"/>
  <c r="AP310" i="10" s="1"/>
  <c r="AQ310" i="10" s="1"/>
  <c r="AR310" i="10" s="1"/>
  <c r="AS310" i="10" s="1"/>
  <c r="AT310" i="10" s="1"/>
  <c r="AU310" i="10" s="1"/>
  <c r="AE301" i="10"/>
  <c r="AF301" i="10" s="1"/>
  <c r="AG301" i="10" s="1"/>
  <c r="AH301" i="10" s="1"/>
  <c r="AI301" i="10" s="1"/>
  <c r="AJ301" i="10" s="1"/>
  <c r="AK301" i="10" s="1"/>
  <c r="AL301" i="10" s="1"/>
  <c r="AM301" i="10" s="1"/>
  <c r="AN301" i="10" s="1"/>
  <c r="AO301" i="10" s="1"/>
  <c r="AP301" i="10" s="1"/>
  <c r="AQ301" i="10" s="1"/>
  <c r="AR301" i="10" s="1"/>
  <c r="AS301" i="10" s="1"/>
  <c r="AT301" i="10" s="1"/>
  <c r="AU301" i="10" s="1"/>
  <c r="AE292" i="10"/>
  <c r="AF292" i="10" s="1"/>
  <c r="AG292" i="10" s="1"/>
  <c r="AH292" i="10" s="1"/>
  <c r="AI292" i="10" s="1"/>
  <c r="AJ292" i="10" s="1"/>
  <c r="AK292" i="10" s="1"/>
  <c r="AL292" i="10" s="1"/>
  <c r="AM292" i="10" s="1"/>
  <c r="AN292" i="10" s="1"/>
  <c r="AO292" i="10" s="1"/>
  <c r="AP292" i="10" s="1"/>
  <c r="AQ292" i="10" s="1"/>
  <c r="AR292" i="10" s="1"/>
  <c r="AS292" i="10" s="1"/>
  <c r="AT292" i="10" s="1"/>
  <c r="AU292" i="10" s="1"/>
  <c r="AE283" i="10"/>
  <c r="AF283" i="10" s="1"/>
  <c r="AG283" i="10" s="1"/>
  <c r="AH283" i="10" s="1"/>
  <c r="AI283" i="10" s="1"/>
  <c r="AJ283" i="10" s="1"/>
  <c r="AK283" i="10" s="1"/>
  <c r="AL283" i="10" s="1"/>
  <c r="AM283" i="10" s="1"/>
  <c r="AN283" i="10" s="1"/>
  <c r="AO283" i="10" s="1"/>
  <c r="AP283" i="10" s="1"/>
  <c r="AQ283" i="10" s="1"/>
  <c r="AR283" i="10" s="1"/>
  <c r="AS283" i="10" s="1"/>
  <c r="AT283" i="10" s="1"/>
  <c r="AU283" i="10" s="1"/>
  <c r="AE274" i="10"/>
  <c r="AF274" i="10" s="1"/>
  <c r="AG274" i="10" s="1"/>
  <c r="AH274" i="10" s="1"/>
  <c r="AI274" i="10" s="1"/>
  <c r="AJ274" i="10" s="1"/>
  <c r="AK274" i="10" s="1"/>
  <c r="AL274" i="10" s="1"/>
  <c r="AM274" i="10" s="1"/>
  <c r="AN274" i="10" s="1"/>
  <c r="AO274" i="10" s="1"/>
  <c r="AP274" i="10" s="1"/>
  <c r="AQ274" i="10" s="1"/>
  <c r="AR274" i="10" s="1"/>
  <c r="AS274" i="10" s="1"/>
  <c r="AT274" i="10" s="1"/>
  <c r="AU274" i="10" s="1"/>
  <c r="AE265" i="10"/>
  <c r="AF265" i="10" s="1"/>
  <c r="AG265" i="10" s="1"/>
  <c r="AH265" i="10" s="1"/>
  <c r="AI265" i="10" s="1"/>
  <c r="AJ265" i="10" s="1"/>
  <c r="AK265" i="10" s="1"/>
  <c r="AL265" i="10" s="1"/>
  <c r="AM265" i="10" s="1"/>
  <c r="AN265" i="10" s="1"/>
  <c r="AO265" i="10" s="1"/>
  <c r="AP265" i="10" s="1"/>
  <c r="AQ265" i="10" s="1"/>
  <c r="AR265" i="10" s="1"/>
  <c r="AS265" i="10" s="1"/>
  <c r="AT265" i="10" s="1"/>
  <c r="AU265" i="10" s="1"/>
  <c r="AE256" i="10"/>
  <c r="AF256" i="10" s="1"/>
  <c r="AG256" i="10" s="1"/>
  <c r="AH256" i="10" s="1"/>
  <c r="AI256" i="10" s="1"/>
  <c r="AJ256" i="10" s="1"/>
  <c r="AK256" i="10" s="1"/>
  <c r="AL256" i="10" s="1"/>
  <c r="AM256" i="10" s="1"/>
  <c r="AN256" i="10" s="1"/>
  <c r="AO256" i="10" s="1"/>
  <c r="AP256" i="10" s="1"/>
  <c r="AQ256" i="10" s="1"/>
  <c r="AR256" i="10" s="1"/>
  <c r="AS256" i="10" s="1"/>
  <c r="AT256" i="10" s="1"/>
  <c r="AU256" i="10" s="1"/>
  <c r="AE247" i="10"/>
  <c r="AF247" i="10" s="1"/>
  <c r="AG247" i="10" s="1"/>
  <c r="AH247" i="10" s="1"/>
  <c r="AI247" i="10" s="1"/>
  <c r="AJ247" i="10" s="1"/>
  <c r="AK247" i="10" s="1"/>
  <c r="AL247" i="10" s="1"/>
  <c r="AM247" i="10" s="1"/>
  <c r="AN247" i="10" s="1"/>
  <c r="AO247" i="10" s="1"/>
  <c r="AP247" i="10" s="1"/>
  <c r="AQ247" i="10" s="1"/>
  <c r="AR247" i="10" s="1"/>
  <c r="AS247" i="10" s="1"/>
  <c r="AT247" i="10" s="1"/>
  <c r="AU247" i="10" s="1"/>
  <c r="AE238" i="10"/>
  <c r="AF238" i="10" s="1"/>
  <c r="AG238" i="10" s="1"/>
  <c r="AH238" i="10" s="1"/>
  <c r="AI238" i="10" s="1"/>
  <c r="AJ238" i="10" s="1"/>
  <c r="AK238" i="10" s="1"/>
  <c r="AL238" i="10" s="1"/>
  <c r="AM238" i="10" s="1"/>
  <c r="AN238" i="10" s="1"/>
  <c r="AO238" i="10" s="1"/>
  <c r="AP238" i="10" s="1"/>
  <c r="AQ238" i="10" s="1"/>
  <c r="AR238" i="10" s="1"/>
  <c r="AS238" i="10" s="1"/>
  <c r="AT238" i="10" s="1"/>
  <c r="AU238" i="10" s="1"/>
  <c r="AE229" i="10"/>
  <c r="AF229" i="10" s="1"/>
  <c r="AG229" i="10" s="1"/>
  <c r="AH229" i="10" s="1"/>
  <c r="AI229" i="10" s="1"/>
  <c r="AJ229" i="10" s="1"/>
  <c r="AK229" i="10" s="1"/>
  <c r="AL229" i="10" s="1"/>
  <c r="AM229" i="10" s="1"/>
  <c r="AN229" i="10" s="1"/>
  <c r="AO229" i="10" s="1"/>
  <c r="AP229" i="10" s="1"/>
  <c r="AQ229" i="10" s="1"/>
  <c r="AR229" i="10" s="1"/>
  <c r="AS229" i="10" s="1"/>
  <c r="AT229" i="10" s="1"/>
  <c r="AU229" i="10" s="1"/>
  <c r="AE220" i="10"/>
  <c r="AF220" i="10" s="1"/>
  <c r="AG220" i="10" s="1"/>
  <c r="AH220" i="10" s="1"/>
  <c r="AI220" i="10" s="1"/>
  <c r="AJ220" i="10" s="1"/>
  <c r="AK220" i="10" s="1"/>
  <c r="AL220" i="10" s="1"/>
  <c r="AM220" i="10" s="1"/>
  <c r="AN220" i="10" s="1"/>
  <c r="AO220" i="10" s="1"/>
  <c r="AP220" i="10" s="1"/>
  <c r="AQ220" i="10" s="1"/>
  <c r="AR220" i="10" s="1"/>
  <c r="AS220" i="10" s="1"/>
  <c r="AT220" i="10" s="1"/>
  <c r="AU220" i="10" s="1"/>
  <c r="AE211" i="10"/>
  <c r="AF211" i="10" s="1"/>
  <c r="AG211" i="10" s="1"/>
  <c r="AH211" i="10" s="1"/>
  <c r="AI211" i="10" s="1"/>
  <c r="AJ211" i="10" s="1"/>
  <c r="AK211" i="10" s="1"/>
  <c r="AL211" i="10" s="1"/>
  <c r="AM211" i="10" s="1"/>
  <c r="AN211" i="10" s="1"/>
  <c r="AO211" i="10" s="1"/>
  <c r="AP211" i="10" s="1"/>
  <c r="AQ211" i="10" s="1"/>
  <c r="AR211" i="10" s="1"/>
  <c r="AS211" i="10" s="1"/>
  <c r="AT211" i="10" s="1"/>
  <c r="AU211" i="10" s="1"/>
  <c r="AE202" i="10"/>
  <c r="AF202" i="10" s="1"/>
  <c r="AG202" i="10" s="1"/>
  <c r="AH202" i="10" s="1"/>
  <c r="AI202" i="10" s="1"/>
  <c r="AJ202" i="10" s="1"/>
  <c r="AK202" i="10" s="1"/>
  <c r="AL202" i="10" s="1"/>
  <c r="AM202" i="10" s="1"/>
  <c r="AN202" i="10" s="1"/>
  <c r="AO202" i="10" s="1"/>
  <c r="AP202" i="10" s="1"/>
  <c r="AQ202" i="10" s="1"/>
  <c r="AR202" i="10" s="1"/>
  <c r="AS202" i="10" s="1"/>
  <c r="AT202" i="10" s="1"/>
  <c r="AU202" i="10" s="1"/>
  <c r="AE193" i="10"/>
  <c r="AF193" i="10" s="1"/>
  <c r="AG193" i="10" s="1"/>
  <c r="AH193" i="10" s="1"/>
  <c r="AI193" i="10" s="1"/>
  <c r="AJ193" i="10" s="1"/>
  <c r="AK193" i="10" s="1"/>
  <c r="AL193" i="10" s="1"/>
  <c r="AM193" i="10" s="1"/>
  <c r="AN193" i="10" s="1"/>
  <c r="AO193" i="10" s="1"/>
  <c r="AP193" i="10" s="1"/>
  <c r="AQ193" i="10" s="1"/>
  <c r="AR193" i="10" s="1"/>
  <c r="AS193" i="10" s="1"/>
  <c r="AT193" i="10" s="1"/>
  <c r="AU193" i="10" s="1"/>
  <c r="K15" i="2"/>
  <c r="H10" i="10" s="1"/>
  <c r="L15" i="2" l="1"/>
  <c r="I10" i="10" s="1"/>
  <c r="B12" i="2"/>
  <c r="L10" i="2" l="1"/>
  <c r="M15" i="2"/>
  <c r="J10" i="10" s="1"/>
  <c r="N15" i="2" l="1"/>
  <c r="K10" i="10" s="1"/>
  <c r="O15" i="2" l="1"/>
  <c r="L10" i="10" s="1"/>
  <c r="P15" i="2" l="1"/>
  <c r="M10" i="10" s="1"/>
  <c r="Q15" i="2" l="1"/>
  <c r="N10" i="10" s="1"/>
  <c r="R15" i="2" l="1"/>
  <c r="O10" i="10" s="1"/>
  <c r="AX11" i="10"/>
  <c r="AX12" i="10" s="1"/>
  <c r="AX13" i="10" s="1"/>
  <c r="AX14" i="10" s="1"/>
  <c r="AX15" i="10" s="1"/>
  <c r="AX16" i="10" s="1"/>
  <c r="AX17" i="10" s="1"/>
  <c r="AX18" i="10" s="1"/>
  <c r="AX19" i="10" s="1"/>
  <c r="AX20" i="10" s="1"/>
  <c r="AX21" i="10" s="1"/>
  <c r="AX22" i="10" s="1"/>
  <c r="AX23" i="10" s="1"/>
  <c r="AX24" i="10" s="1"/>
  <c r="AX25" i="10" s="1"/>
  <c r="AX26" i="10" s="1"/>
  <c r="AX27" i="10" s="1"/>
  <c r="AX28" i="10" s="1"/>
  <c r="AX29" i="10" s="1"/>
  <c r="AX30" i="10" s="1"/>
  <c r="AX31" i="10" s="1"/>
  <c r="AX32" i="10" s="1"/>
  <c r="AX33" i="10" s="1"/>
  <c r="AX34" i="10" s="1"/>
  <c r="I4" i="2"/>
  <c r="H4" i="2"/>
  <c r="G4" i="2"/>
  <c r="F4" i="2"/>
  <c r="J7" i="2"/>
  <c r="R12" i="2" l="1"/>
  <c r="S15" i="2"/>
  <c r="P10" i="10" s="1"/>
  <c r="T15" i="2" l="1"/>
  <c r="Q10" i="10" s="1"/>
  <c r="Q11" i="10" l="1"/>
  <c r="U15" i="2"/>
  <c r="R10" i="10" s="1"/>
  <c r="R11" i="10" l="1"/>
  <c r="V15" i="2"/>
  <c r="S10" i="10" s="1"/>
  <c r="D4" i="2"/>
  <c r="C4" i="2"/>
  <c r="W15" i="2" l="1"/>
  <c r="T10" i="10" s="1"/>
  <c r="BG215" i="2"/>
  <c r="BG214" i="2"/>
  <c r="BG213" i="2"/>
  <c r="BG212" i="2"/>
  <c r="BG211" i="2"/>
  <c r="BG210" i="2"/>
  <c r="BG209" i="2"/>
  <c r="BG208" i="2"/>
  <c r="BG207" i="2"/>
  <c r="BG206" i="2"/>
  <c r="BG205" i="2"/>
  <c r="BG204" i="2"/>
  <c r="BG203" i="2"/>
  <c r="BG202" i="2"/>
  <c r="BG201" i="2"/>
  <c r="BG200" i="2"/>
  <c r="BG199" i="2"/>
  <c r="BG198" i="2"/>
  <c r="BG197" i="2"/>
  <c r="BG196" i="2"/>
  <c r="BG195" i="2"/>
  <c r="BG194" i="2"/>
  <c r="BG193" i="2"/>
  <c r="BG192" i="2"/>
  <c r="BG191" i="2"/>
  <c r="BG190" i="2"/>
  <c r="BG189" i="2"/>
  <c r="BG188" i="2"/>
  <c r="BG187" i="2"/>
  <c r="BG186" i="2"/>
  <c r="BG185" i="2"/>
  <c r="BG184" i="2"/>
  <c r="BG183" i="2"/>
  <c r="BG182" i="2"/>
  <c r="BG181" i="2"/>
  <c r="BG180" i="2"/>
  <c r="BG179" i="2"/>
  <c r="BG178" i="2"/>
  <c r="BG177" i="2"/>
  <c r="BG176" i="2"/>
  <c r="BG175" i="2"/>
  <c r="BG174" i="2"/>
  <c r="BG173" i="2"/>
  <c r="BG172" i="2"/>
  <c r="BG171" i="2"/>
  <c r="BG170" i="2"/>
  <c r="BG169" i="2"/>
  <c r="BG168" i="2"/>
  <c r="BG167" i="2"/>
  <c r="BG166" i="2"/>
  <c r="BG165" i="2"/>
  <c r="BG164" i="2"/>
  <c r="BG163" i="2"/>
  <c r="BG162" i="2"/>
  <c r="BG161" i="2"/>
  <c r="BG160" i="2"/>
  <c r="BG159" i="2"/>
  <c r="BG158" i="2"/>
  <c r="BG157" i="2"/>
  <c r="BG156" i="2"/>
  <c r="BG155" i="2"/>
  <c r="BG154" i="2"/>
  <c r="BG153" i="2"/>
  <c r="BG152" i="2"/>
  <c r="BG151" i="2"/>
  <c r="BG150" i="2"/>
  <c r="BG149" i="2"/>
  <c r="BG148" i="2"/>
  <c r="BG147" i="2"/>
  <c r="BG146" i="2"/>
  <c r="BG145" i="2"/>
  <c r="BG144" i="2"/>
  <c r="BG143" i="2"/>
  <c r="BG142" i="2"/>
  <c r="BG141" i="2"/>
  <c r="BG140" i="2"/>
  <c r="BG139" i="2"/>
  <c r="BG138" i="2"/>
  <c r="BG137" i="2"/>
  <c r="BG136" i="2"/>
  <c r="BG135" i="2"/>
  <c r="BG134" i="2"/>
  <c r="BG133" i="2"/>
  <c r="BG132" i="2"/>
  <c r="BG131" i="2"/>
  <c r="BG130" i="2"/>
  <c r="BG129" i="2"/>
  <c r="BG128" i="2"/>
  <c r="BG127" i="2"/>
  <c r="BG126" i="2"/>
  <c r="BG125" i="2"/>
  <c r="BG124" i="2"/>
  <c r="BG123" i="2"/>
  <c r="BG122" i="2"/>
  <c r="BG121" i="2"/>
  <c r="BG120" i="2"/>
  <c r="BG119" i="2"/>
  <c r="BG118" i="2"/>
  <c r="BG117" i="2"/>
  <c r="BG116" i="2"/>
  <c r="BG115" i="2"/>
  <c r="BG114" i="2"/>
  <c r="BG113" i="2"/>
  <c r="BG112" i="2"/>
  <c r="BG111" i="2"/>
  <c r="BG110" i="2"/>
  <c r="BG109" i="2"/>
  <c r="BG108" i="2"/>
  <c r="BG107" i="2"/>
  <c r="BG106" i="2"/>
  <c r="BG105" i="2"/>
  <c r="BG104" i="2"/>
  <c r="BG103" i="2"/>
  <c r="BG102" i="2"/>
  <c r="BG101" i="2"/>
  <c r="BG100" i="2"/>
  <c r="BG99" i="2"/>
  <c r="BG98" i="2"/>
  <c r="BG97" i="2"/>
  <c r="BG96" i="2"/>
  <c r="BG95" i="2"/>
  <c r="BG94" i="2"/>
  <c r="BG93" i="2"/>
  <c r="BG92" i="2"/>
  <c r="BG91" i="2"/>
  <c r="BG90" i="2"/>
  <c r="BG89" i="2"/>
  <c r="BG88" i="2"/>
  <c r="BG87" i="2"/>
  <c r="BG86" i="2"/>
  <c r="BG85" i="2"/>
  <c r="BG84" i="2"/>
  <c r="BG83" i="2"/>
  <c r="BG82" i="2"/>
  <c r="BG81" i="2"/>
  <c r="BG80" i="2"/>
  <c r="BG79" i="2"/>
  <c r="BG78" i="2"/>
  <c r="BG77" i="2"/>
  <c r="BG76" i="2"/>
  <c r="BG75" i="2"/>
  <c r="BG74" i="2"/>
  <c r="BG73" i="2"/>
  <c r="BG72" i="2"/>
  <c r="BG71" i="2"/>
  <c r="BG70" i="2"/>
  <c r="BG69" i="2"/>
  <c r="BG68" i="2"/>
  <c r="BG67" i="2"/>
  <c r="BG66" i="2"/>
  <c r="BG65" i="2"/>
  <c r="BG64" i="2"/>
  <c r="BG63" i="2"/>
  <c r="BG62" i="2"/>
  <c r="BG61" i="2"/>
  <c r="BG60" i="2"/>
  <c r="BG59" i="2"/>
  <c r="BG58" i="2"/>
  <c r="BG57" i="2"/>
  <c r="BG56" i="2"/>
  <c r="BG55" i="2"/>
  <c r="BG54" i="2"/>
  <c r="BG53" i="2"/>
  <c r="BG52" i="2"/>
  <c r="BG51" i="2"/>
  <c r="BG50" i="2"/>
  <c r="BG49" i="2"/>
  <c r="BG48" i="2"/>
  <c r="BG47" i="2"/>
  <c r="BG46" i="2"/>
  <c r="BG45" i="2"/>
  <c r="BG44" i="2"/>
  <c r="BG43" i="2"/>
  <c r="BG42" i="2"/>
  <c r="BG41" i="2"/>
  <c r="BG40" i="2"/>
  <c r="BG39" i="2"/>
  <c r="BG38" i="2"/>
  <c r="BG37" i="2"/>
  <c r="BG36" i="2"/>
  <c r="BG35" i="2"/>
  <c r="BG34" i="2"/>
  <c r="BG33" i="2"/>
  <c r="BG32" i="2"/>
  <c r="BG31" i="2"/>
  <c r="BG30" i="2"/>
  <c r="BG29" i="2"/>
  <c r="BG28" i="2"/>
  <c r="BG27" i="2"/>
  <c r="BG26" i="2"/>
  <c r="BG25" i="2"/>
  <c r="BG24" i="2"/>
  <c r="BG23" i="2"/>
  <c r="BG22" i="2"/>
  <c r="BG21" i="2"/>
  <c r="BG20" i="2"/>
  <c r="BG19" i="2"/>
  <c r="BG18" i="2"/>
  <c r="BG17" i="2"/>
  <c r="BI15" i="2"/>
  <c r="X15" i="2" l="1"/>
  <c r="U10" i="10" s="1"/>
  <c r="BH15" i="2"/>
  <c r="BJ15" i="2" s="1"/>
  <c r="B4" i="2" s="1"/>
  <c r="Y15" i="2" l="1"/>
  <c r="V10" i="10" s="1"/>
  <c r="AW11" i="10"/>
  <c r="D11" i="10"/>
  <c r="AV11" i="10" s="1"/>
  <c r="AV12" i="10" s="1"/>
  <c r="AV13" i="10" s="1"/>
  <c r="AV14" i="10" s="1"/>
  <c r="AV15" i="10" s="1"/>
  <c r="AV16" i="10" s="1"/>
  <c r="AV17" i="10" s="1"/>
  <c r="AV18" i="10" s="1"/>
  <c r="AV19" i="10" s="1"/>
  <c r="B12" i="10"/>
  <c r="C12" i="10" l="1"/>
  <c r="C13" i="10" s="1"/>
  <c r="C14" i="10" s="1"/>
  <c r="C15" i="10" s="1"/>
  <c r="C16" i="10" s="1"/>
  <c r="C17" i="10" s="1"/>
  <c r="C18" i="10" s="1"/>
  <c r="C19" i="10" s="1"/>
  <c r="Z15" i="2"/>
  <c r="W10" i="10" s="1"/>
  <c r="E12" i="10"/>
  <c r="AW12" i="10"/>
  <c r="B13" i="10"/>
  <c r="AW13" i="10" l="1"/>
  <c r="AA15" i="2"/>
  <c r="X10" i="10" s="1"/>
  <c r="B14" i="10"/>
  <c r="AW14" i="10" l="1"/>
  <c r="AB15" i="2"/>
  <c r="Y10" i="10" s="1"/>
  <c r="B15" i="10"/>
  <c r="AW15" i="10" l="1"/>
  <c r="I15" i="10"/>
  <c r="H15" i="10"/>
  <c r="AC15" i="2"/>
  <c r="Z10" i="10" s="1"/>
  <c r="L15" i="10"/>
  <c r="J15" i="10"/>
  <c r="M15" i="10"/>
  <c r="K15" i="10"/>
  <c r="G15" i="10"/>
  <c r="G11" i="10" s="1"/>
  <c r="B16" i="10"/>
  <c r="N15" i="10"/>
  <c r="E16" i="10" l="1"/>
  <c r="L11" i="10"/>
  <c r="M11" i="10"/>
  <c r="N11" i="10"/>
  <c r="K11" i="10"/>
  <c r="J11" i="10"/>
  <c r="I11" i="10"/>
  <c r="H11" i="10"/>
  <c r="Z16" i="10"/>
  <c r="X16" i="10"/>
  <c r="V16" i="10"/>
  <c r="T16" i="10"/>
  <c r="R16" i="10"/>
  <c r="P16" i="10"/>
  <c r="N16" i="10"/>
  <c r="N17" i="10" s="1"/>
  <c r="L16" i="10"/>
  <c r="J16" i="10"/>
  <c r="H16" i="10"/>
  <c r="Y16" i="10"/>
  <c r="W16" i="10"/>
  <c r="U16" i="10"/>
  <c r="S16" i="10"/>
  <c r="Q16" i="10"/>
  <c r="O16" i="10"/>
  <c r="M16" i="10"/>
  <c r="K16" i="10"/>
  <c r="I16" i="10"/>
  <c r="G16" i="10"/>
  <c r="AD15" i="2"/>
  <c r="AA10" i="10" s="1"/>
  <c r="AW16" i="10"/>
  <c r="B17" i="10"/>
  <c r="O15" i="10"/>
  <c r="L17" i="10" l="1"/>
  <c r="M17" i="10"/>
  <c r="K17" i="10"/>
  <c r="B18" i="10"/>
  <c r="B19" i="10" s="1"/>
  <c r="J17" i="10"/>
  <c r="I17" i="10"/>
  <c r="H17" i="10"/>
  <c r="O17" i="10"/>
  <c r="O11" i="10"/>
  <c r="G17" i="10"/>
  <c r="AA16" i="10"/>
  <c r="AE15" i="2"/>
  <c r="AB10" i="10" s="1"/>
  <c r="AW17" i="10"/>
  <c r="P15" i="10"/>
  <c r="AW18" i="10" l="1"/>
  <c r="P14" i="20"/>
  <c r="P13" i="20"/>
  <c r="P16" i="20"/>
  <c r="P23" i="20"/>
  <c r="E18" i="10"/>
  <c r="P21" i="20"/>
  <c r="L13" i="20"/>
  <c r="L20" i="20"/>
  <c r="L14" i="20"/>
  <c r="L17" i="20"/>
  <c r="L16" i="20"/>
  <c r="L18" i="20"/>
  <c r="L21" i="20"/>
  <c r="L15" i="20"/>
  <c r="P18" i="20"/>
  <c r="P22" i="20"/>
  <c r="P17" i="20"/>
  <c r="P20" i="20"/>
  <c r="P19" i="20"/>
  <c r="P15" i="20"/>
  <c r="P17" i="10"/>
  <c r="P11" i="10"/>
  <c r="AB16" i="10"/>
  <c r="AB19" i="10"/>
  <c r="Z19" i="10"/>
  <c r="X19" i="10"/>
  <c r="V19" i="10"/>
  <c r="T19" i="10"/>
  <c r="R19" i="10"/>
  <c r="P19" i="10"/>
  <c r="N19" i="10"/>
  <c r="L19" i="10"/>
  <c r="J19" i="10"/>
  <c r="H19" i="10"/>
  <c r="E19" i="10"/>
  <c r="AA19" i="10"/>
  <c r="Y19" i="10"/>
  <c r="W19" i="10"/>
  <c r="U19" i="10"/>
  <c r="S19" i="10"/>
  <c r="Q19" i="10"/>
  <c r="O19" i="10"/>
  <c r="M19" i="10"/>
  <c r="K19" i="10"/>
  <c r="I19" i="10"/>
  <c r="G19" i="10"/>
  <c r="M21" i="20" s="1"/>
  <c r="AW19" i="10"/>
  <c r="AF15" i="2"/>
  <c r="AC10" i="10" s="1"/>
  <c r="Q15" i="10"/>
  <c r="Q17" i="10" s="1"/>
  <c r="L22" i="20" l="1"/>
  <c r="M18" i="20"/>
  <c r="M16" i="20"/>
  <c r="M20" i="20"/>
  <c r="M15" i="20"/>
  <c r="M17" i="20"/>
  <c r="M19" i="20"/>
  <c r="M13" i="20"/>
  <c r="M22" i="20"/>
  <c r="M14" i="20"/>
  <c r="M23" i="20"/>
  <c r="AC11" i="10"/>
  <c r="AC16" i="10"/>
  <c r="AC19" i="10"/>
  <c r="AG15" i="2"/>
  <c r="AD10" i="10" s="1"/>
  <c r="R15" i="10"/>
  <c r="R17" i="10" l="1"/>
  <c r="E17" i="10" s="1"/>
  <c r="L23" i="20"/>
  <c r="AD11" i="10"/>
  <c r="AD16" i="10"/>
  <c r="AD19" i="10"/>
  <c r="AH15" i="2"/>
  <c r="AE10" i="10" s="1"/>
  <c r="S15" i="10"/>
  <c r="S17" i="10" l="1"/>
  <c r="S11" i="10"/>
  <c r="E13" i="10"/>
  <c r="AE11" i="10"/>
  <c r="AI15" i="2"/>
  <c r="AF10" i="10" s="1"/>
  <c r="T15" i="10"/>
  <c r="T17" i="10" l="1"/>
  <c r="T11" i="10"/>
  <c r="G13" i="10"/>
  <c r="AF11" i="10"/>
  <c r="AJ15" i="2"/>
  <c r="AG10" i="10" s="1"/>
  <c r="U15" i="10"/>
  <c r="G18" i="10" l="1"/>
  <c r="U17" i="10"/>
  <c r="U11" i="10"/>
  <c r="AG11" i="10"/>
  <c r="AK15" i="2"/>
  <c r="AH10" i="10" s="1"/>
  <c r="V15" i="10"/>
  <c r="V17" i="10" l="1"/>
  <c r="V11" i="10"/>
  <c r="AH11" i="10"/>
  <c r="AL15" i="2"/>
  <c r="AI10" i="10" s="1"/>
  <c r="W15" i="10"/>
  <c r="AA12" i="2"/>
  <c r="W11" i="10" l="1"/>
  <c r="W17" i="10"/>
  <c r="AM15" i="2"/>
  <c r="AJ10" i="10" s="1"/>
  <c r="X15" i="10"/>
  <c r="X11" i="10" l="1"/>
  <c r="X17" i="10"/>
  <c r="AN15" i="2"/>
  <c r="AK10" i="10" s="1"/>
  <c r="Y15" i="10"/>
  <c r="Y11" i="10" l="1"/>
  <c r="Y17" i="10"/>
  <c r="AO15" i="2"/>
  <c r="AL10" i="10" s="1"/>
  <c r="Z15" i="10"/>
  <c r="Z11" i="10" l="1"/>
  <c r="Z17" i="10"/>
  <c r="AP15" i="2"/>
  <c r="AM10" i="10" s="1"/>
  <c r="AA15" i="10"/>
  <c r="AA17" i="10" l="1"/>
  <c r="AA11" i="10"/>
  <c r="AQ15" i="2"/>
  <c r="AN10" i="10" s="1"/>
  <c r="AB15" i="10"/>
  <c r="AB11" i="10" l="1"/>
  <c r="AB17" i="10"/>
  <c r="AR15" i="2"/>
  <c r="AO10" i="10" s="1"/>
  <c r="AC15" i="10"/>
  <c r="AC17" i="10" s="1"/>
  <c r="AO11" i="10" l="1"/>
  <c r="AS15" i="2"/>
  <c r="AP10" i="10" s="1"/>
  <c r="AD15" i="10"/>
  <c r="AD17" i="10" s="1"/>
  <c r="AP11" i="10" l="1"/>
  <c r="AT15" i="2"/>
  <c r="AQ10" i="10" s="1"/>
  <c r="AE15" i="10"/>
  <c r="AQ11" i="10" l="1"/>
  <c r="AU15" i="2"/>
  <c r="AR10" i="10" s="1"/>
  <c r="AF15" i="10"/>
  <c r="AR11" i="10" l="1"/>
  <c r="E15" i="10"/>
  <c r="H29" i="17"/>
  <c r="H32" i="17"/>
  <c r="H33" i="17"/>
  <c r="AH33" i="17" s="1"/>
  <c r="H35" i="17"/>
  <c r="H31" i="17"/>
  <c r="AH31" i="17" s="1"/>
  <c r="H30" i="17"/>
  <c r="AH30" i="17" s="1"/>
  <c r="H36" i="17"/>
  <c r="AH36" i="17" s="1"/>
  <c r="H34" i="17"/>
  <c r="AH34" i="17" s="1"/>
  <c r="AV15" i="2"/>
  <c r="AS10" i="10" s="1"/>
  <c r="AG15" i="10"/>
  <c r="E29" i="20" l="1" a="1"/>
  <c r="E29" i="20" s="1"/>
  <c r="E30" i="20" a="1"/>
  <c r="E30" i="20" s="1"/>
  <c r="E31" i="20" a="1"/>
  <c r="E31" i="20" s="1"/>
  <c r="E32" i="20" a="1"/>
  <c r="E32" i="20" s="1"/>
  <c r="L19" i="20"/>
  <c r="L35" i="17"/>
  <c r="AL35" i="17" s="1"/>
  <c r="AH35" i="17"/>
  <c r="L32" i="17"/>
  <c r="AL32" i="17" s="1"/>
  <c r="AH32" i="17"/>
  <c r="L29" i="17"/>
  <c r="AL29" i="17" s="1"/>
  <c r="AH29" i="17"/>
  <c r="AS11" i="10"/>
  <c r="L42" i="12"/>
  <c r="L40" i="12"/>
  <c r="L38" i="12"/>
  <c r="L36" i="12"/>
  <c r="L41" i="12"/>
  <c r="L39" i="12"/>
  <c r="L37" i="12"/>
  <c r="L22" i="12"/>
  <c r="L19" i="12"/>
  <c r="L23" i="12"/>
  <c r="L20" i="12"/>
  <c r="L24" i="12"/>
  <c r="L21" i="12"/>
  <c r="L25" i="12"/>
  <c r="H22" i="17"/>
  <c r="M23" i="18"/>
  <c r="M19" i="18"/>
  <c r="N19" i="18" s="1"/>
  <c r="M22" i="18"/>
  <c r="N22" i="18" s="1"/>
  <c r="M21" i="18"/>
  <c r="N21" i="18" s="1"/>
  <c r="M20" i="18"/>
  <c r="N20" i="18" s="1"/>
  <c r="N23" i="18"/>
  <c r="E23" i="18" s="1"/>
  <c r="H23" i="18" s="1"/>
  <c r="N24" i="18"/>
  <c r="H21" i="17"/>
  <c r="H26" i="17"/>
  <c r="AH26" i="17" s="1"/>
  <c r="H27" i="17"/>
  <c r="H18" i="17"/>
  <c r="H20" i="17"/>
  <c r="AH20" i="17" s="1"/>
  <c r="H23" i="17"/>
  <c r="H28" i="17"/>
  <c r="AH28" i="17" s="1"/>
  <c r="H25" i="17"/>
  <c r="H19" i="17"/>
  <c r="AH19" i="17" s="1"/>
  <c r="H24" i="17"/>
  <c r="AH24" i="17" s="1"/>
  <c r="H17" i="17"/>
  <c r="G14" i="10"/>
  <c r="M29" i="17"/>
  <c r="AM29" i="17" s="1"/>
  <c r="M32" i="17"/>
  <c r="AM32" i="17" s="1"/>
  <c r="L33" i="17"/>
  <c r="AL33" i="17" s="1"/>
  <c r="M35" i="17"/>
  <c r="AM35" i="17" s="1"/>
  <c r="L31" i="17"/>
  <c r="AL31" i="17" s="1"/>
  <c r="L30" i="17"/>
  <c r="AL30" i="17" s="1"/>
  <c r="M31" i="17"/>
  <c r="AM31" i="17" s="1"/>
  <c r="L34" i="17"/>
  <c r="AL34" i="17" s="1"/>
  <c r="L36" i="17"/>
  <c r="AL36" i="17" s="1"/>
  <c r="AW15" i="2"/>
  <c r="AT10" i="10" s="1"/>
  <c r="G12" i="10"/>
  <c r="AH15" i="10"/>
  <c r="F29" i="20" l="1" a="1"/>
  <c r="F29" i="20" s="1"/>
  <c r="F30" i="20" a="1"/>
  <c r="F30" i="20" s="1"/>
  <c r="F31" i="20" a="1"/>
  <c r="F31" i="20" s="1"/>
  <c r="F32" i="20" a="1"/>
  <c r="F32" i="20" s="1"/>
  <c r="K12" i="20" a="1"/>
  <c r="K12" i="20" s="1"/>
  <c r="L17" i="17"/>
  <c r="AH17" i="17"/>
  <c r="L27" i="17"/>
  <c r="AL27" i="17" s="1"/>
  <c r="AH27" i="17"/>
  <c r="L22" i="17"/>
  <c r="AH22" i="17"/>
  <c r="L25" i="17"/>
  <c r="AL25" i="17" s="1"/>
  <c r="AH25" i="17"/>
  <c r="L21" i="17"/>
  <c r="AL21" i="17" s="1"/>
  <c r="AH21" i="17"/>
  <c r="L23" i="17"/>
  <c r="AH23" i="17"/>
  <c r="L18" i="17"/>
  <c r="AL18" i="17" s="1"/>
  <c r="AH18" i="17"/>
  <c r="AT11" i="10"/>
  <c r="H13" i="10"/>
  <c r="E20" i="18"/>
  <c r="H20" i="18" s="1"/>
  <c r="O23" i="18"/>
  <c r="O19" i="18"/>
  <c r="E19" i="18"/>
  <c r="H19" i="18" s="1"/>
  <c r="E24" i="18"/>
  <c r="H24" i="18" s="1"/>
  <c r="O24" i="18"/>
  <c r="E22" i="18"/>
  <c r="H22" i="18" s="1"/>
  <c r="O22" i="18"/>
  <c r="E21" i="18"/>
  <c r="H21" i="18" s="1"/>
  <c r="O21" i="18"/>
  <c r="O20" i="18"/>
  <c r="L26" i="17"/>
  <c r="AL26" i="17" s="1"/>
  <c r="L20" i="17"/>
  <c r="L28" i="17"/>
  <c r="L19" i="17"/>
  <c r="L24" i="17"/>
  <c r="M25" i="17"/>
  <c r="AM25" i="17" s="1"/>
  <c r="M33" i="17"/>
  <c r="AM33" i="17" s="1"/>
  <c r="M18" i="17"/>
  <c r="AM18" i="17" s="1"/>
  <c r="M27" i="17"/>
  <c r="AM27" i="17" s="1"/>
  <c r="M30" i="17"/>
  <c r="AM30" i="17" s="1"/>
  <c r="M21" i="17"/>
  <c r="AM21" i="17" s="1"/>
  <c r="M36" i="17"/>
  <c r="AM36" i="17" s="1"/>
  <c r="M34" i="17"/>
  <c r="AM34" i="17" s="1"/>
  <c r="AX15" i="2"/>
  <c r="AU10" i="10" s="1"/>
  <c r="AI15" i="10"/>
  <c r="AI11" i="10" s="1"/>
  <c r="AM12" i="2"/>
  <c r="M28" i="17" l="1"/>
  <c r="AM28" i="17" s="1"/>
  <c r="AL28" i="17"/>
  <c r="M22" i="17"/>
  <c r="AM22" i="17" s="1"/>
  <c r="AL22" i="17"/>
  <c r="M20" i="17"/>
  <c r="AM20" i="17" s="1"/>
  <c r="AL20" i="17"/>
  <c r="M23" i="17"/>
  <c r="AM23" i="17" s="1"/>
  <c r="AL23" i="17"/>
  <c r="M24" i="17"/>
  <c r="AM24" i="17" s="1"/>
  <c r="AL24" i="17"/>
  <c r="M19" i="17"/>
  <c r="AM19" i="17" s="1"/>
  <c r="AL19" i="17"/>
  <c r="M17" i="17"/>
  <c r="AM17" i="17" s="1"/>
  <c r="AL17" i="17"/>
  <c r="H18" i="10"/>
  <c r="H12" i="10"/>
  <c r="AU11" i="10"/>
  <c r="M18" i="18"/>
  <c r="N18" i="18" s="1"/>
  <c r="M13" i="18"/>
  <c r="N13" i="18" s="1"/>
  <c r="M14" i="18"/>
  <c r="N14" i="18" s="1"/>
  <c r="M17" i="18"/>
  <c r="N17" i="18" s="1"/>
  <c r="M15" i="18"/>
  <c r="N15" i="18" s="1"/>
  <c r="M16" i="18"/>
  <c r="N16" i="18" s="1"/>
  <c r="BM21" i="18"/>
  <c r="BN21" i="18"/>
  <c r="BM23" i="18"/>
  <c r="BN23" i="18"/>
  <c r="BM22" i="18"/>
  <c r="BN22" i="18"/>
  <c r="BM24" i="18"/>
  <c r="BN24" i="18"/>
  <c r="BM19" i="18"/>
  <c r="BN19" i="18"/>
  <c r="BM20" i="18"/>
  <c r="BN20" i="18"/>
  <c r="M26" i="17"/>
  <c r="AM26" i="17" s="1"/>
  <c r="AY15" i="2"/>
  <c r="AZ15" i="2" s="1"/>
  <c r="BA15" i="2" s="1"/>
  <c r="BB15" i="2" s="1"/>
  <c r="BC15" i="2" s="1"/>
  <c r="BD15" i="2" s="1"/>
  <c r="BE15" i="2" s="1"/>
  <c r="AJ15" i="10"/>
  <c r="AJ11" i="10" s="1"/>
  <c r="K13" i="20" l="1" a="1"/>
  <c r="K13" i="20" s="1"/>
  <c r="AB25" i="17"/>
  <c r="AB24" i="17"/>
  <c r="H14" i="10"/>
  <c r="I13" i="10" s="1"/>
  <c r="E15" i="18"/>
  <c r="H15" i="18" s="1"/>
  <c r="O15" i="18"/>
  <c r="O17" i="18"/>
  <c r="E17" i="18"/>
  <c r="H17" i="18" s="1"/>
  <c r="O13" i="18"/>
  <c r="BM13" i="18" s="1"/>
  <c r="E13" i="18"/>
  <c r="H13" i="18" s="1"/>
  <c r="O16" i="18"/>
  <c r="E16" i="18"/>
  <c r="H16" i="18" s="1"/>
  <c r="E14" i="18"/>
  <c r="H14" i="18" s="1"/>
  <c r="O14" i="18"/>
  <c r="O18" i="18"/>
  <c r="E18" i="18"/>
  <c r="H18" i="18" s="1"/>
  <c r="AB22" i="17"/>
  <c r="AB21" i="17"/>
  <c r="AB18" i="17"/>
  <c r="AB19" i="17"/>
  <c r="AB17" i="17"/>
  <c r="AK15" i="10"/>
  <c r="AK11" i="10" s="1"/>
  <c r="I12" i="10" l="1"/>
  <c r="I18" i="10"/>
  <c r="BN17" i="18"/>
  <c r="BM17" i="18"/>
  <c r="BN14" i="18"/>
  <c r="BM14" i="18"/>
  <c r="BN18" i="18"/>
  <c r="BM18" i="18"/>
  <c r="BN16" i="18"/>
  <c r="BM16" i="18"/>
  <c r="BN13" i="18"/>
  <c r="H33" i="18"/>
  <c r="H35" i="18" s="1"/>
  <c r="H36" i="18" s="1"/>
  <c r="BN15" i="18"/>
  <c r="BM15" i="18"/>
  <c r="AB23" i="17"/>
  <c r="AB20" i="17"/>
  <c r="AL15" i="10"/>
  <c r="AL11" i="10" s="1"/>
  <c r="K14" i="20" l="1" a="1"/>
  <c r="K14" i="20" s="1"/>
  <c r="I14" i="10"/>
  <c r="J13" i="10" s="1"/>
  <c r="AM15" i="10"/>
  <c r="AM11" i="10" s="1"/>
  <c r="J18" i="10" l="1"/>
  <c r="AN15" i="10"/>
  <c r="AN11" i="10" s="1"/>
  <c r="AO15" i="10" l="1"/>
  <c r="K53" i="12" l="1"/>
  <c r="L58" i="12"/>
  <c r="L54" i="12"/>
  <c r="L55" i="12"/>
  <c r="L60" i="12"/>
  <c r="K56" i="12"/>
  <c r="K55" i="12"/>
  <c r="P12" i="20"/>
  <c r="L56" i="12"/>
  <c r="M12" i="20"/>
  <c r="K52" i="12"/>
  <c r="K63" i="12"/>
  <c r="K58" i="12"/>
  <c r="K59" i="12"/>
  <c r="K60" i="12"/>
  <c r="K61" i="12"/>
  <c r="K62" i="12"/>
  <c r="L57" i="12"/>
  <c r="L61" i="12"/>
  <c r="L63" i="12"/>
  <c r="L12" i="20"/>
  <c r="L53" i="12"/>
  <c r="K57" i="12"/>
  <c r="L59" i="12"/>
  <c r="K54" i="12"/>
  <c r="L52" i="12"/>
  <c r="L62" i="12"/>
  <c r="AP15" i="10"/>
  <c r="M54" i="12" l="1"/>
  <c r="M57" i="12"/>
  <c r="M55" i="12"/>
  <c r="M56" i="12"/>
  <c r="M53" i="12"/>
  <c r="M52" i="12"/>
  <c r="L64" i="12"/>
  <c r="P24" i="20"/>
  <c r="L24" i="20"/>
  <c r="K64" i="12"/>
  <c r="L12" i="12"/>
  <c r="L17" i="12"/>
  <c r="M17" i="12" s="1"/>
  <c r="M24" i="20"/>
  <c r="AQ15" i="10"/>
  <c r="L33" i="12" l="1"/>
  <c r="M33" i="12" s="1"/>
  <c r="L34" i="12"/>
  <c r="M34" i="12" s="1"/>
  <c r="L31" i="12"/>
  <c r="M31" i="12" s="1"/>
  <c r="L16" i="12"/>
  <c r="M16" i="12" s="1"/>
  <c r="L32" i="12"/>
  <c r="M32" i="12" s="1"/>
  <c r="L18" i="12"/>
  <c r="M18" i="12" s="1"/>
  <c r="L14" i="12"/>
  <c r="M14" i="12" s="1"/>
  <c r="L35" i="12"/>
  <c r="M35" i="12" s="1"/>
  <c r="L15" i="12"/>
  <c r="M15" i="12" s="1"/>
  <c r="L13" i="12"/>
  <c r="M13" i="12" s="1"/>
  <c r="L30" i="12"/>
  <c r="M30" i="12" s="1"/>
  <c r="M12" i="12"/>
  <c r="L29" i="12"/>
  <c r="AR15" i="10"/>
  <c r="L26" i="12" l="1"/>
  <c r="M26" i="12" s="1"/>
  <c r="M29" i="12"/>
  <c r="L43" i="12"/>
  <c r="M43" i="12" s="1"/>
  <c r="AS15" i="10"/>
  <c r="AT15" i="10" l="1"/>
  <c r="AY12" i="2" l="1"/>
  <c r="AU15" i="10"/>
  <c r="J14" i="10" l="1"/>
  <c r="J12" i="10"/>
  <c r="K15" i="20" l="1" a="1"/>
  <c r="K15" i="20" s="1"/>
  <c r="K13" i="10"/>
  <c r="K18" i="10" l="1"/>
  <c r="K12" i="10"/>
  <c r="K16" i="20" l="1" a="1"/>
  <c r="K16" i="20" s="1"/>
  <c r="K14" i="10"/>
  <c r="L13" i="10" s="1"/>
  <c r="L12" i="10" l="1"/>
  <c r="L18" i="10"/>
  <c r="L14" i="10" l="1"/>
  <c r="M13" i="10" s="1"/>
  <c r="K17" i="20" l="1" a="1"/>
  <c r="K17" i="20" s="1"/>
  <c r="M18" i="10"/>
  <c r="M12" i="10"/>
  <c r="K18" i="20" l="1" a="1"/>
  <c r="K18" i="20" s="1"/>
  <c r="N13" i="20"/>
  <c r="O13" i="20"/>
  <c r="O12" i="20"/>
  <c r="M14" i="10"/>
  <c r="N13" i="10" s="1"/>
  <c r="N12" i="20"/>
  <c r="N18" i="10" l="1"/>
  <c r="N12" i="10"/>
  <c r="O14" i="20" l="1"/>
  <c r="K19" i="20" a="1"/>
  <c r="K19" i="20" s="1"/>
  <c r="N14" i="20"/>
  <c r="N14" i="10"/>
  <c r="O13" i="10" s="1"/>
  <c r="O12" i="10" l="1"/>
  <c r="O18" i="10"/>
  <c r="O15" i="20" l="1"/>
  <c r="K20" i="20" a="1"/>
  <c r="K20" i="20" s="1"/>
  <c r="N15" i="20"/>
  <c r="O14" i="10"/>
  <c r="P13" i="10" s="1"/>
  <c r="P12" i="10" l="1"/>
  <c r="P18" i="10"/>
  <c r="O16" i="20" l="1"/>
  <c r="K21" i="20" a="1"/>
  <c r="K21" i="20" s="1"/>
  <c r="N16" i="20"/>
  <c r="P14" i="10"/>
  <c r="Q13" i="10" s="1"/>
  <c r="Q12" i="10" l="1"/>
  <c r="Q18" i="10"/>
  <c r="O17" i="20" l="1"/>
  <c r="K22" i="20" a="1"/>
  <c r="K22" i="20" s="1"/>
  <c r="N17" i="20"/>
  <c r="Q14" i="10"/>
  <c r="R13" i="10" s="1"/>
  <c r="R12" i="10" l="1"/>
  <c r="R18" i="10"/>
  <c r="O18" i="20" l="1"/>
  <c r="K23" i="20" a="1"/>
  <c r="K23" i="20" s="1"/>
  <c r="N18" i="20"/>
  <c r="R14" i="10"/>
  <c r="S13" i="10" s="1"/>
  <c r="S12" i="10" l="1"/>
  <c r="O19" i="20" s="1"/>
  <c r="S18" i="10"/>
  <c r="N19" i="20" l="1"/>
  <c r="S14" i="10"/>
  <c r="T13" i="10" s="1"/>
  <c r="T18" i="10" l="1"/>
  <c r="N20" i="20" s="1"/>
  <c r="T12" i="10"/>
  <c r="T14" i="10" l="1"/>
  <c r="U13" i="10" s="1"/>
  <c r="U18" i="10" s="1"/>
  <c r="N21" i="20" s="1"/>
  <c r="O20" i="20"/>
  <c r="U12" i="10" l="1"/>
  <c r="U14" i="10"/>
  <c r="V13" i="10" s="1"/>
  <c r="V12" i="10" l="1"/>
  <c r="O21" i="20"/>
  <c r="V18" i="10"/>
  <c r="N22" i="20" s="1"/>
  <c r="O22" i="20" l="1"/>
  <c r="V14" i="10"/>
  <c r="W13" i="10" s="1"/>
  <c r="W12" i="10" l="1"/>
  <c r="W18" i="10"/>
  <c r="N23" i="20" s="1"/>
  <c r="O23" i="20" l="1"/>
  <c r="W14" i="10"/>
  <c r="X13" i="10" s="1"/>
  <c r="X12" i="10" s="1"/>
  <c r="X18" i="10" l="1"/>
  <c r="X14" i="10" l="1"/>
  <c r="Y13" i="10" s="1"/>
  <c r="Y18" i="10" s="1"/>
  <c r="Y14" i="10" s="1"/>
  <c r="K24" i="20"/>
  <c r="Z13" i="10" l="1"/>
  <c r="Z18" i="10" s="1"/>
  <c r="Z14" i="10" s="1"/>
  <c r="Y12" i="10"/>
  <c r="N24" i="20"/>
  <c r="AA13" i="10" l="1"/>
  <c r="Z12" i="10"/>
  <c r="AA18" i="10" l="1"/>
  <c r="AA14" i="10" s="1"/>
  <c r="AB13" i="10" l="1"/>
  <c r="AA12" i="10"/>
  <c r="AB18" i="10" l="1"/>
  <c r="AB14" i="10" s="1"/>
  <c r="AC13" i="10" l="1"/>
  <c r="AB12" i="10"/>
  <c r="AC18" i="10" l="1"/>
  <c r="AC14" i="10" s="1"/>
  <c r="AD13" i="10" l="1"/>
  <c r="AC12" i="10"/>
  <c r="AD18" i="10" l="1"/>
  <c r="AD14" i="10" s="1"/>
  <c r="AE13" i="10" s="1"/>
  <c r="AF13" i="10" s="1"/>
  <c r="AG13" i="10" s="1"/>
  <c r="AH13" i="10" s="1"/>
  <c r="AI13" i="10" s="1"/>
  <c r="AJ13" i="10" s="1"/>
  <c r="AK13" i="10" s="1"/>
  <c r="AL13" i="10" s="1"/>
  <c r="AM13" i="10" s="1"/>
  <c r="AN13" i="10" s="1"/>
  <c r="AO13" i="10" s="1"/>
  <c r="AP13" i="10" s="1"/>
  <c r="AQ13" i="10" s="1"/>
  <c r="AR13" i="10" s="1"/>
  <c r="AS13" i="10" s="1"/>
  <c r="AT13" i="10" s="1"/>
  <c r="AU13" i="10" s="1"/>
  <c r="AD12" i="10" l="1"/>
  <c r="J7" i="17"/>
  <c r="L7" i="17"/>
  <c r="L9" i="17"/>
  <c r="O9" i="17" l="1"/>
  <c r="O11" i="17"/>
  <c r="Q7" i="17"/>
  <c r="O7" i="17"/>
  <c r="O22" i="17"/>
  <c r="AO22" i="17" s="1"/>
  <c r="O23" i="17"/>
  <c r="AO23" i="17" s="1"/>
  <c r="N23" i="17"/>
  <c r="AN23" i="17" s="1"/>
  <c r="P7" i="17"/>
  <c r="O17" i="17"/>
  <c r="AO17" i="17" s="1"/>
  <c r="N19" i="17"/>
  <c r="AN19" i="17" s="1"/>
  <c r="N20" i="17"/>
  <c r="AN20" i="17" s="1"/>
  <c r="N18" i="17"/>
  <c r="AN18" i="17" s="1"/>
  <c r="N17" i="17"/>
  <c r="AN17" i="17" s="1"/>
  <c r="N21" i="17"/>
  <c r="AN21" i="17" s="1"/>
  <c r="N22" i="17"/>
  <c r="AN22" i="17" s="1"/>
  <c r="O19" i="17"/>
  <c r="AO19" i="17" s="1"/>
  <c r="O20" i="17"/>
  <c r="AO20" i="17" s="1"/>
  <c r="O18" i="17"/>
  <c r="AO18" i="17" s="1"/>
  <c r="O21" i="17"/>
  <c r="AO21" i="17" s="1"/>
  <c r="AV17" i="17" l="1"/>
  <c r="AW17" i="17"/>
  <c r="AU17" i="17"/>
  <c r="AX17" i="17"/>
  <c r="AS17" i="17"/>
  <c r="AY17" i="17"/>
  <c r="AX20" i="17"/>
  <c r="AW20" i="17"/>
  <c r="AU20" i="17"/>
  <c r="AV20" i="17"/>
  <c r="AS20" i="17"/>
  <c r="AY20" i="17"/>
  <c r="AX19" i="17"/>
  <c r="AW19" i="17"/>
  <c r="AS19" i="17"/>
  <c r="AU19" i="17"/>
  <c r="AV19" i="17"/>
  <c r="AY19" i="17"/>
  <c r="AX21" i="17"/>
  <c r="AW21" i="17"/>
  <c r="AV21" i="17"/>
  <c r="AU21" i="17"/>
  <c r="AY21" i="17"/>
  <c r="AS21" i="17"/>
  <c r="AY23" i="17"/>
  <c r="AX23" i="17"/>
  <c r="AW23" i="17"/>
  <c r="AV23" i="17"/>
  <c r="AU23" i="17"/>
  <c r="AS23" i="17"/>
  <c r="AS18" i="17"/>
  <c r="AU18" i="17"/>
  <c r="AV18" i="17"/>
  <c r="AX18" i="17"/>
  <c r="AY18" i="17"/>
  <c r="AW18" i="17"/>
  <c r="AX22" i="17"/>
  <c r="AV22" i="17"/>
  <c r="AY22" i="17"/>
  <c r="AU22" i="17"/>
  <c r="AW22" i="17"/>
  <c r="AS2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Pablo Garcia Paez</author>
  </authors>
  <commentList>
    <comment ref="E1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Minimum Sales Order</t>
        </r>
      </text>
    </comment>
    <comment ref="F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Minimum Order Quantity for Planned Orders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Pablo Garcia Paez</author>
  </authors>
  <commentList>
    <comment ref="F1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Minimum Sales Order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Pablo Garcia Paez</author>
  </authors>
  <commentList>
    <comment ref="N28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Gross Margin 
Relative Frequency %</t>
        </r>
      </text>
    </comment>
    <comment ref="O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Gross Margin Absolute Frequency %</t>
        </r>
      </text>
    </comment>
    <comment ref="AH254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Relative Frequency %</t>
        </r>
      </text>
    </comment>
    <comment ref="AI254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Absolute Frequency %</t>
        </r>
      </text>
    </comment>
  </commentList>
</comments>
</file>

<file path=xl/sharedStrings.xml><?xml version="1.0" encoding="utf-8"?>
<sst xmlns="http://schemas.openxmlformats.org/spreadsheetml/2006/main" count="1513" uniqueCount="286">
  <si>
    <t>x</t>
  </si>
  <si>
    <t>Add New Product</t>
  </si>
  <si>
    <t>Category</t>
  </si>
  <si>
    <t>Date</t>
  </si>
  <si>
    <t>Product Description</t>
  </si>
  <si>
    <t>Code</t>
  </si>
  <si>
    <t>Codes</t>
  </si>
  <si>
    <t>Last Code N°</t>
  </si>
  <si>
    <t>New Code</t>
  </si>
  <si>
    <t>Unit Cost $</t>
  </si>
  <si>
    <t>M.O.Q.</t>
  </si>
  <si>
    <t>Min. Order Quantity</t>
  </si>
  <si>
    <t>Sales Price $</t>
  </si>
  <si>
    <t>Edit Master Data &amp; Forecast</t>
  </si>
  <si>
    <t>ABC Class.</t>
  </si>
  <si>
    <t>A</t>
  </si>
  <si>
    <t>B</t>
  </si>
  <si>
    <t>C</t>
  </si>
  <si>
    <t>Street Address</t>
  </si>
  <si>
    <t>City</t>
  </si>
  <si>
    <t>Post Code</t>
  </si>
  <si>
    <t>Email</t>
  </si>
  <si>
    <t>Contact Person</t>
  </si>
  <si>
    <t>Phone Number</t>
  </si>
  <si>
    <t>Supplier</t>
  </si>
  <si>
    <t>Product</t>
  </si>
  <si>
    <t>Coverage</t>
  </si>
  <si>
    <t>Available Stock</t>
  </si>
  <si>
    <t>Inventory</t>
  </si>
  <si>
    <t>Stock In</t>
  </si>
  <si>
    <t>Forecast</t>
  </si>
  <si>
    <t>Minimum Order Quantity</t>
  </si>
  <si>
    <t>Planned Orders</t>
  </si>
  <si>
    <t>Transit</t>
  </si>
  <si>
    <t>Total Received</t>
  </si>
  <si>
    <t>Quantity</t>
  </si>
  <si>
    <t>Month</t>
  </si>
  <si>
    <t>Description</t>
  </si>
  <si>
    <t>Total Cost $</t>
  </si>
  <si>
    <t>Consumed</t>
  </si>
  <si>
    <t>MASTER DATA &amp; FORECAST</t>
  </si>
  <si>
    <t>PLANNING TABLE</t>
  </si>
  <si>
    <t>Status</t>
  </si>
  <si>
    <t>-</t>
  </si>
  <si>
    <t>D1999</t>
  </si>
  <si>
    <t>P.O. Nº</t>
  </si>
  <si>
    <t>Rec. Month</t>
  </si>
  <si>
    <t>Company Name</t>
  </si>
  <si>
    <t>Company Address</t>
  </si>
  <si>
    <t>Company
Logo</t>
  </si>
  <si>
    <t>Tax Rate %</t>
  </si>
  <si>
    <t>Qty.</t>
  </si>
  <si>
    <t>Total $</t>
  </si>
  <si>
    <t>Sub-Total</t>
  </si>
  <si>
    <t>TOTAL</t>
  </si>
  <si>
    <t>Tax Rate</t>
  </si>
  <si>
    <t>ID</t>
  </si>
  <si>
    <t>Search Product</t>
  </si>
  <si>
    <t>Range Chart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</si>
  <si>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</si>
  <si>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</si>
  <si>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</si>
  <si>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</si>
  <si>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</si>
  <si>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NAVIGATION MENU</t>
  </si>
  <si>
    <t>Total</t>
  </si>
  <si>
    <t>D1001</t>
  </si>
  <si>
    <t>D1029</t>
  </si>
  <si>
    <t>D1004</t>
  </si>
  <si>
    <t>D1025</t>
  </si>
  <si>
    <t>D1023</t>
  </si>
  <si>
    <t>D1015</t>
  </si>
  <si>
    <t>D1019</t>
  </si>
  <si>
    <t>D1022</t>
  </si>
  <si>
    <t>D1008</t>
  </si>
  <si>
    <t>D1026</t>
  </si>
  <si>
    <t>D1024</t>
  </si>
  <si>
    <t>D1027</t>
  </si>
  <si>
    <t>D1007</t>
  </si>
  <si>
    <t>D1010</t>
  </si>
  <si>
    <t>D1006</t>
  </si>
  <si>
    <t>D1036</t>
  </si>
  <si>
    <t>Paste Company Logo Here</t>
  </si>
  <si>
    <t>Forecast Month</t>
  </si>
  <si>
    <t>CUSTOMERS</t>
  </si>
  <si>
    <t>Customer Name</t>
  </si>
  <si>
    <t>Add New Customer</t>
  </si>
  <si>
    <t>Dummy Customer</t>
  </si>
  <si>
    <t>Edit Customers</t>
  </si>
  <si>
    <t>Min. Sales Order</t>
  </si>
  <si>
    <t>M.S.O.</t>
  </si>
  <si>
    <t>Sales</t>
  </si>
  <si>
    <t>MAPE %</t>
  </si>
  <si>
    <t>Error %</t>
  </si>
  <si>
    <t>SALES ORDERS</t>
  </si>
  <si>
    <t>Select Customer</t>
  </si>
  <si>
    <t>Customer Code</t>
  </si>
  <si>
    <t>Sales Order Nº</t>
  </si>
  <si>
    <t>In Stock</t>
  </si>
  <si>
    <t>Discount %</t>
  </si>
  <si>
    <t>Create New Sales Order</t>
  </si>
  <si>
    <t xml:space="preserve">Select Products            </t>
  </si>
  <si>
    <t>Check</t>
  </si>
  <si>
    <t>Back-Order</t>
  </si>
  <si>
    <t>Filter 1</t>
  </si>
  <si>
    <t>Customer Contact</t>
  </si>
  <si>
    <t>Phone Nº</t>
  </si>
  <si>
    <t>Customer:</t>
  </si>
  <si>
    <t>Paste Company Logo here</t>
  </si>
  <si>
    <t>Invoice</t>
  </si>
  <si>
    <t>Invoice Nº</t>
  </si>
  <si>
    <t>Search Sales Order</t>
  </si>
  <si>
    <t>S.O. Number</t>
  </si>
  <si>
    <t>Total Pending</t>
  </si>
  <si>
    <t>Locker</t>
  </si>
  <si>
    <t>Duplicate</t>
  </si>
  <si>
    <t>Contact</t>
  </si>
  <si>
    <t>MOQ Check</t>
  </si>
  <si>
    <t>Checking Constrains</t>
  </si>
  <si>
    <t>Numeric Check</t>
  </si>
  <si>
    <t>Errors</t>
  </si>
  <si>
    <t>Customer</t>
  </si>
  <si>
    <t>Dis. %</t>
  </si>
  <si>
    <t>Sales Order Qty.</t>
  </si>
  <si>
    <t>PURCHASE ORDERS</t>
  </si>
  <si>
    <t>Select Sales Order Nº</t>
  </si>
  <si>
    <t>Create Delivery</t>
  </si>
  <si>
    <t>Credit Note $</t>
  </si>
  <si>
    <t>Cumulative Sales</t>
  </si>
  <si>
    <t>Invoice Qty.</t>
  </si>
  <si>
    <t>Filtro Avanzado</t>
  </si>
  <si>
    <t>CustomerList_Invoice</t>
  </si>
  <si>
    <t>Customer_Invoice</t>
  </si>
  <si>
    <t>Invoice_Number</t>
  </si>
  <si>
    <t>Our Company Data</t>
  </si>
  <si>
    <t>Consult Invoice</t>
  </si>
  <si>
    <t>Credit Note:</t>
  </si>
  <si>
    <t>Taxt Invoice</t>
  </si>
  <si>
    <t>Credit Note</t>
  </si>
  <si>
    <t>SO_Area3</t>
  </si>
  <si>
    <t>Ok</t>
  </si>
  <si>
    <t>SO_Data</t>
  </si>
  <si>
    <t>Cumulative Forecast</t>
  </si>
  <si>
    <t>D1003</t>
  </si>
  <si>
    <t>D1016</t>
  </si>
  <si>
    <t>D1002</t>
  </si>
  <si>
    <t>D1034</t>
  </si>
  <si>
    <t>D1000</t>
  </si>
  <si>
    <t>D1033</t>
  </si>
  <si>
    <t>D1018</t>
  </si>
  <si>
    <t>S1021</t>
  </si>
  <si>
    <t>S1005</t>
  </si>
  <si>
    <t>S1028</t>
  </si>
  <si>
    <t>M1011</t>
  </si>
  <si>
    <t>M1032</t>
  </si>
  <si>
    <t>M1030</t>
  </si>
  <si>
    <t>M1009</t>
  </si>
  <si>
    <t>M1031</t>
  </si>
  <si>
    <t>M1014</t>
  </si>
  <si>
    <t>M1020</t>
  </si>
  <si>
    <t>M1035</t>
  </si>
  <si>
    <t>S1017</t>
  </si>
  <si>
    <t>S1012</t>
  </si>
  <si>
    <t>S1013</t>
  </si>
  <si>
    <t/>
  </si>
  <si>
    <t>Gross Margin $</t>
  </si>
  <si>
    <t>Total Sales $</t>
  </si>
  <si>
    <t>Category_MD</t>
  </si>
  <si>
    <t>Category List</t>
  </si>
  <si>
    <t>Sold Quantity</t>
  </si>
  <si>
    <t>Select Month</t>
  </si>
  <si>
    <t>Month_PT</t>
  </si>
  <si>
    <t>Total Sales Vs. Gross Margin by Category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</si>
  <si>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</si>
  <si>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</si>
  <si>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</si>
  <si>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</si>
  <si>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</si>
  <si>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</si>
  <si>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</si>
  <si>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</si>
  <si>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</si>
  <si>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</si>
  <si>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</si>
  <si>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</si>
  <si>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Select Category</t>
  </si>
  <si>
    <t>Chart's Starting Date</t>
  </si>
  <si>
    <t>Customers:</t>
  </si>
  <si>
    <t>Sales $</t>
  </si>
  <si>
    <t>Planning Scenario by Product</t>
  </si>
  <si>
    <t>Select Product</t>
  </si>
  <si>
    <t>Back - Order $</t>
  </si>
  <si>
    <t>Total Back - Orders</t>
  </si>
  <si>
    <t>Back - Orders by Category</t>
  </si>
  <si>
    <t>Total Back - Orders $</t>
  </si>
  <si>
    <t>Total Sales By Customers ($)</t>
  </si>
  <si>
    <t>Sales Quantity Vs. Forecast by Category</t>
  </si>
  <si>
    <t>Sales &amp; Inventory Reports</t>
  </si>
  <si>
    <t>PRODUCT REPORT</t>
  </si>
  <si>
    <t>Sales Qty.</t>
  </si>
  <si>
    <t>Back - Orders</t>
  </si>
  <si>
    <t>Suggested ABC</t>
  </si>
  <si>
    <t>Rel. Freq. %</t>
  </si>
  <si>
    <t>Abs. Freq. %</t>
  </si>
  <si>
    <t>Suma de Back-Order</t>
  </si>
  <si>
    <t>Suma de Quantity</t>
  </si>
  <si>
    <t>Suma de Total $</t>
  </si>
  <si>
    <t>Suma de Gross Margin $</t>
  </si>
  <si>
    <t>Product_Report1</t>
  </si>
  <si>
    <t>Product_Report2</t>
  </si>
  <si>
    <t>Product_Report3</t>
  </si>
  <si>
    <t>Coverage: Unit of Measure in Months</t>
  </si>
  <si>
    <t>Purchase Orders List</t>
  </si>
  <si>
    <t>M1037</t>
  </si>
  <si>
    <t>M1038</t>
  </si>
  <si>
    <t>CategoryList</t>
  </si>
  <si>
    <t>Sales &amp; Gross Margin for April - 2019</t>
  </si>
  <si>
    <t>D1039</t>
  </si>
  <si>
    <t>S1040</t>
  </si>
  <si>
    <t>Company Adress</t>
  </si>
  <si>
    <t>D1044</t>
  </si>
  <si>
    <t>S1045</t>
  </si>
  <si>
    <t>D1046</t>
  </si>
  <si>
    <t>DELIVERY &amp; INVOICES</t>
  </si>
  <si>
    <t>Breakfast</t>
  </si>
  <si>
    <t>B1047</t>
  </si>
  <si>
    <t>L1048</t>
  </si>
  <si>
    <t>Pending</t>
  </si>
  <si>
    <t>CHARTS &amp; REPORTS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</si>
  <si>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</si>
  <si>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</si>
  <si>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</si>
  <si>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</si>
  <si>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Desserts</t>
  </si>
  <si>
    <t>(All)</t>
  </si>
  <si>
    <t>A2000</t>
  </si>
  <si>
    <t>A Odio Semper Consulting</t>
  </si>
  <si>
    <t>P.O. Box 773, 8484 Nullam Avenue</t>
  </si>
  <si>
    <t>Lincoln</t>
  </si>
  <si>
    <t>sit.amet@Fusce.org</t>
  </si>
  <si>
    <t>Maria Victoria</t>
  </si>
  <si>
    <t>(03) 3231 8535</t>
  </si>
  <si>
    <t>A2001</t>
  </si>
  <si>
    <t>Arcu Limited Home</t>
  </si>
  <si>
    <t>228-2634 Fermentum Av.</t>
  </si>
  <si>
    <t>Cawdor</t>
  </si>
  <si>
    <t>orci@Maecenas.co.uk</t>
  </si>
  <si>
    <t>Amy Adams</t>
  </si>
  <si>
    <t>(09) 5629 1231</t>
  </si>
  <si>
    <t>C2002</t>
  </si>
  <si>
    <t>Cards Dolor Company Cards</t>
  </si>
  <si>
    <t>1477 Tortor. Road</t>
  </si>
  <si>
    <t>Alphen aan den Rijn</t>
  </si>
  <si>
    <t>mi.lorem@risusDonec.net</t>
  </si>
  <si>
    <t>Alexa Johnsons</t>
  </si>
  <si>
    <t>(07) 7147 2926</t>
  </si>
  <si>
    <t>Drinks</t>
  </si>
  <si>
    <t>Apple Juice 900 ml</t>
  </si>
  <si>
    <t>Apple Pie</t>
  </si>
  <si>
    <t>Apple Strudel</t>
  </si>
  <si>
    <t>Apple Tea 250 ml</t>
  </si>
  <si>
    <t>Meals</t>
  </si>
  <si>
    <t>Bacon Burguer</t>
  </si>
  <si>
    <t>Aliquet Inc. Stationary</t>
  </si>
  <si>
    <t>1000-3</t>
  </si>
  <si>
    <t>Received</t>
  </si>
  <si>
    <t>Amet Faucibus Company</t>
  </si>
  <si>
    <t>Active</t>
  </si>
  <si>
    <t>1009-4</t>
  </si>
  <si>
    <t>1010-4</t>
  </si>
  <si>
    <t>1011-8</t>
  </si>
  <si>
    <t>Invoiced</t>
  </si>
  <si>
    <t>D10031000-11</t>
  </si>
  <si>
    <t>1000-11</t>
  </si>
  <si>
    <t>1000-110</t>
  </si>
  <si>
    <t>D10161000-11</t>
  </si>
  <si>
    <t>M10371000-11</t>
  </si>
  <si>
    <t>D10031001-11</t>
  </si>
  <si>
    <t>1001-11</t>
  </si>
  <si>
    <t>1001-110</t>
  </si>
  <si>
    <t>D10461001-11</t>
  </si>
  <si>
    <t>M10371001-11</t>
  </si>
  <si>
    <t>D10461002-11</t>
  </si>
  <si>
    <t>1002-11</t>
  </si>
  <si>
    <t>1002-110</t>
  </si>
  <si>
    <t>ORDER PLANNING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</si>
</sst>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"/>
    <numFmt numFmtId="165" formatCode="[$-409]mmm\-yy;@"/>
    <numFmt numFmtId="166" formatCode="[$-409]d\-mmm\-yy;@"/>
    <numFmt numFmtId="167" formatCode="[$-F800]dddd\,\ mmmm\ dd\,\ yyyy"/>
    <numFmt numFmtId="168" formatCode="&quot;$&quot;#,##0.00"/>
    <numFmt numFmtId="169" formatCode="0.0%"/>
  </numFmts>
  <fonts count="10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b/>
      <i/>
      <sz val="14"/>
      <color rgb="FF70AD47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b/>
      <i/>
      <sz val="11"/>
      <color theme="2" tint="-0.249977111117893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sz val="12"/>
      <color theme="1"/>
      <name val="Arial"/>
      <family val="2"/>
      <scheme val="minor"/>
    </font>
    <font>
      <b/>
      <i/>
      <sz val="12"/>
      <color theme="8" tint="-0.499984740745262"/>
      <name val="Arial"/>
      <family val="2"/>
      <scheme val="minor"/>
    </font>
    <font>
      <sz val="12"/>
      <color theme="8" tint="-0.499984740745262"/>
      <name val="Arial"/>
      <family val="2"/>
      <scheme val="minor"/>
    </font>
    <font>
      <i/>
      <sz val="11"/>
      <color theme="1"/>
      <name val="Arial"/>
      <family val="2"/>
      <scheme val="minor"/>
    </font>
    <font>
      <b/>
      <i/>
      <sz val="11"/>
      <color rgb="FF70AD47"/>
      <name val="Arial"/>
      <family val="2"/>
      <scheme val="minor"/>
    </font>
    <font>
      <i/>
      <sz val="11"/>
      <name val="Arial"/>
      <family val="2"/>
      <scheme val="minor"/>
    </font>
    <font>
      <i/>
      <sz val="11"/>
      <color theme="0"/>
      <name val="Arial"/>
      <family val="2"/>
      <scheme val="minor"/>
    </font>
    <font>
      <i/>
      <sz val="11"/>
      <color theme="0" tint="-4.9989318521683403E-2"/>
      <name val="Arial"/>
      <family val="2"/>
      <scheme val="minor"/>
    </font>
    <font>
      <sz val="11"/>
      <color theme="0" tint="-4.9989318521683403E-2"/>
      <name val="Arial"/>
      <family val="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20"/>
      <color theme="0"/>
      <name val="Arial"/>
      <family val="2"/>
      <scheme val="minor"/>
    </font>
    <font>
      <sz val="12"/>
      <color rgb="FFFFFFFF"/>
      <name val="Arial"/>
      <family val="2"/>
      <scheme val="minor"/>
    </font>
    <font>
      <sz val="11"/>
      <color rgb="FFFFFFFF"/>
      <name val="Arial"/>
      <family val="2"/>
      <scheme val="minor"/>
    </font>
    <font>
      <i/>
      <sz val="11"/>
      <color rgb="FFFFFFFF"/>
      <name val="Arial"/>
      <family val="2"/>
      <scheme val="minor"/>
    </font>
    <font>
      <sz val="11"/>
      <name val="Arial"/>
      <family val="2"/>
      <scheme val="minor"/>
    </font>
    <font>
      <b/>
      <i/>
      <sz val="14"/>
      <name val="Arial"/>
      <family val="2"/>
      <scheme val="minor"/>
    </font>
    <font>
      <b/>
      <i/>
      <sz val="11"/>
      <color rgb="FFFFFFFF"/>
      <name val="Arial"/>
      <family val="2"/>
      <scheme val="minor"/>
    </font>
    <font>
      <b/>
      <i/>
      <sz val="12"/>
      <color rgb="FFFFFFFF"/>
      <name val="Arial"/>
      <family val="2"/>
      <scheme val="minor"/>
    </font>
    <font>
      <b/>
      <i/>
      <sz val="10"/>
      <color rgb="FFFFFFFF"/>
      <name val="Arial"/>
      <family val="2"/>
      <scheme val="minor"/>
    </font>
    <font>
      <b/>
      <i/>
      <sz val="12"/>
      <color theme="0" tint="-4.9989318521683403E-2"/>
      <name val="Arial"/>
      <family val="2"/>
      <scheme val="minor"/>
    </font>
    <font>
      <b/>
      <i/>
      <sz val="18"/>
      <color theme="0"/>
      <name val="Arial"/>
      <family val="2"/>
      <scheme val="minor"/>
    </font>
    <font>
      <b/>
      <i/>
      <sz val="11.0"/>
      <color theme="0"/>
      <name val="Arial"/>
      <family val="2"/>
      <scheme val="minor"/>
    </font>
    <font>
      <b/>
      <i/>
      <sz val="11"/>
      <color theme="3" tint="-0.499984740745262"/>
      <name val="Arial"/>
      <family val="2"/>
      <scheme val="minor"/>
    </font>
    <font>
      <b/>
      <i/>
      <sz val="14"/>
      <color theme="3" tint="-0.499984740745262"/>
      <name val="Arial"/>
      <family val="2"/>
      <scheme val="minor"/>
    </font>
    <font>
      <b/>
      <i/>
      <sz val="10"/>
      <color theme="3" tint="-0.499984740745262"/>
      <name val="Arial"/>
      <family val="2"/>
      <scheme val="minor"/>
    </font>
    <font>
      <i/>
      <sz val="10"/>
      <color theme="3" tint="-0.499984740745262"/>
      <name val="Arial"/>
      <family val="2"/>
      <scheme val="minor"/>
    </font>
    <font>
      <sz val="11"/>
      <color theme="1"/>
      <name val="Arial"/>
      <family val="2"/>
      <scheme val="minor"/>
    </font>
    <font>
      <b/>
      <i/>
      <u/>
      <sz val="10"/>
      <color theme="3" tint="-0.499984740745262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theme="0" tint="-4.9989318521683403E-2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rgb="FFFFFFFF"/>
      <name val="Arial"/>
      <family val="2"/>
      <scheme val="minor"/>
    </font>
    <font>
      <b/>
      <i/>
      <sz val="16"/>
      <color theme="0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theme="0" tint="-4.9989318521683403E-2"/>
      <name val="Arial"/>
      <family val="2"/>
      <scheme val="minor"/>
    </font>
    <font>
      <sz val="11"/>
      <color theme="0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i/>
      <sz val="11"/>
      <color theme="0" tint="-4.9989318521683403E-2"/>
      <name val="Arial"/>
      <family val="2"/>
      <scheme val="minor"/>
    </font>
    <font>
      <sz val="11"/>
      <color theme="0" tint="-0.14999847407452621"/>
      <name val="Arial"/>
      <family val="2"/>
      <scheme val="minor"/>
    </font>
    <font>
      <i/>
      <sz val="12"/>
      <color rgb="FFFFFFFF"/>
      <name val="Arial"/>
      <family val="2"/>
      <scheme val="minor"/>
    </font>
    <font>
      <sz val="9"/>
      <color indexed="81"/>
      <name val="Arial"/>
      <family val="2"/>
    </font>
    <font>
      <b/>
      <sz val="9"/>
      <color indexed="81"/>
      <name val="Arial"/>
      <family val="2"/>
    </font>
    <font>
      <i/>
      <sz val="11"/>
      <color theme="0" tint="-0.1499984740745262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i/>
      <sz val="20"/>
      <color theme="0" tint="-4.9989318521683403E-2"/>
      <name val="Arial"/>
      <family val="2"/>
      <scheme val="minor"/>
    </font>
    <font>
      <i/>
      <sz val="10"/>
      <color theme="0" tint="-4.9989318521683403E-2"/>
      <name val="Arial"/>
      <family val="2"/>
      <scheme val="minor"/>
    </font>
    <font>
      <i/>
      <sz val="10"/>
      <color rgb="FFFFFFFF"/>
      <name val="Arial"/>
      <family val="2"/>
      <scheme val="minor"/>
    </font>
    <font>
      <b/>
      <i/>
      <sz val="13"/>
      <color theme="3" tint="-0.499984740745262"/>
      <name val="Arial"/>
      <family val="2"/>
      <scheme val="minor"/>
    </font>
    <font>
      <i/>
      <sz val="10"/>
      <color theme="0"/>
      <name val="Arial"/>
      <family val="2"/>
      <scheme val="minor"/>
    </font>
    <font>
      <b/>
      <sz val="11"/>
      <color theme="3" tint="-0.499984740745262"/>
      <name val="Arial"/>
      <family val="2"/>
      <scheme val="minor"/>
    </font>
    <font>
      <i/>
      <sz val="10"/>
      <color theme="1"/>
      <name val="Arial"/>
      <family val="2"/>
      <scheme val="minor"/>
    </font>
    <font>
      <i/>
      <sz val="11"/>
      <color theme="0" tint="-0.499984740745262"/>
      <name val="Arial"/>
      <family val="2"/>
      <scheme val="minor"/>
    </font>
    <font>
      <i/>
      <sz val="11"/>
      <color theme="0" tint="-0.34998626667073579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i/>
      <sz val="11"/>
      <color theme="2" tint="-0.249977111117893"/>
      <name val="Arial"/>
      <family val="2"/>
      <scheme val="minor"/>
    </font>
    <font>
      <i/>
      <sz val="12"/>
      <color rgb="FFFFFFFF"/>
      <name val="Arial"/>
      <family val="2"/>
      <scheme val="minor"/>
    </font>
    <font>
      <i/>
      <sz val="12"/>
      <color theme="1"/>
      <name val="Arial"/>
      <family val="2"/>
      <scheme val="minor"/>
    </font>
    <font>
      <sz val="13"/>
      <color rgb="FFFFFFFF"/>
      <name val="Arial"/>
      <family val="2"/>
      <scheme val="minor"/>
    </font>
    <font>
      <b/>
      <sz val="16"/>
      <color theme="0"/>
      <name val="Arial"/>
      <family val="2"/>
      <scheme val="minor"/>
    </font>
    <font>
      <i/>
      <sz val="12"/>
      <color theme="0" tint="-4.9989318521683403E-2"/>
      <name val="Arial"/>
      <family val="2"/>
      <scheme val="minor"/>
    </font>
    <font>
      <i/>
      <sz val="12"/>
      <color theme="2" tint="-0.249977111117893"/>
      <name val="Arial"/>
      <family val="2"/>
      <scheme val="minor"/>
    </font>
    <font>
      <b/>
      <i/>
      <sz val="12"/>
      <color theme="3" tint="-0.499984740745262"/>
      <name val="Arial"/>
      <family val="2"/>
      <scheme val="minor"/>
    </font>
    <font>
      <i/>
      <sz val="11"/>
      <color theme="3" tint="-0.499984740745262"/>
      <name val="Arial"/>
      <family val="2"/>
      <scheme val="minor"/>
    </font>
    <font>
      <b/>
      <sz val="11"/>
      <color rgb="FF70AD47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i/>
      <sz val="11"/>
      <name val="Arial"/>
      <family val="2"/>
      <scheme val="minor"/>
    </font>
    <font>
      <u/>
      <sz val="11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3"/>
      <color theme="0" tint="-4.9989318521683403E-2"/>
      <name val="Arial"/>
      <family val="2"/>
      <scheme val="minor"/>
    </font>
    <font>
      <b/>
      <sz val="13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b/>
      <sz val="16"/>
      <color theme="0" tint="-4.9989318521683403E-2"/>
      <name val="Arial"/>
      <family val="2"/>
      <scheme val="minor"/>
    </font>
    <font>
      <sz val="13"/>
      <color rgb="FFFFFFFF"/>
      <name val="Arial"/>
      <family val="2"/>
      <scheme val="minor"/>
    </font>
    <font>
      <sz val="13"/>
      <name val="Arial"/>
      <family val="2"/>
      <scheme val="minor"/>
    </font>
    <font>
      <b/>
      <sz val="16"/>
      <name val="Arial"/>
      <family val="2"/>
      <scheme val="minor"/>
    </font>
    <font>
      <i/>
      <sz val="13"/>
      <name val="Arial"/>
      <family val="2"/>
      <scheme val="minor"/>
    </font>
    <font>
      <i/>
      <sz val="13"/>
      <color theme="0"/>
      <name val="Arial"/>
      <family val="2"/>
      <scheme val="minor"/>
    </font>
    <font>
      <sz val="13"/>
      <color theme="0"/>
      <name val="Arial"/>
      <family val="2"/>
      <scheme val="minor"/>
    </font>
    <font>
      <b/>
      <sz val="16"/>
      <color theme="2" tint="-0.249977111117893"/>
      <name val="Arial"/>
      <family val="2"/>
      <scheme val="minor"/>
    </font>
    <font>
      <b/>
      <i/>
      <sz val="16"/>
      <name val="Arial"/>
      <family val="2"/>
      <scheme val="minor"/>
    </font>
    <font>
      <i/>
      <sz val="13"/>
      <color theme="0" tint="-4.9989318521683403E-2"/>
      <name val="Arial"/>
      <family val="2"/>
      <scheme val="minor"/>
    </font>
    <font>
      <b/>
      <i/>
      <sz val="13"/>
      <color theme="1"/>
      <name val="Arial"/>
      <family val="2"/>
      <scheme val="minor"/>
    </font>
    <font>
      <i/>
      <sz val="13"/>
      <color theme="1"/>
      <name val="Arial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1F4E78"/>
        <bgColor theme="4" tint="-0.499984740745262"/>
      </patternFill>
    </fill>
    <fill>
      <patternFill patternType="solid">
        <fgColor rgb="FFD9E2EC"/>
        <bgColor theme="4" tint="0.79998168889431442"/>
      </patternFill>
    </fill>
    <fill>
      <patternFill patternType="solid">
        <fgColor rgb="FF70AD47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</fills>
  <borders count="1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C00000"/>
      </left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ck">
        <color rgb="FFC0000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double">
        <color rgb="FFFF0000"/>
      </left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ck">
        <color rgb="FFC00000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/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 style="double">
        <color theme="0" tint="-0.24994659260841701"/>
      </top>
      <bottom/>
      <diagonal/>
    </border>
    <border>
      <left style="thin">
        <color theme="0" tint="-0.24994659260841701"/>
      </left>
      <right/>
      <top/>
      <bottom style="double">
        <color theme="0" tint="-0.24994659260841701"/>
      </bottom>
      <diagonal/>
    </border>
    <border>
      <left/>
      <right style="double">
        <color theme="0" tint="-0.24994659260841701"/>
      </right>
      <top/>
      <bottom style="double">
        <color theme="0" tint="-0.24994659260841701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/>
      <diagonal/>
    </border>
    <border>
      <left/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/>
      <top/>
      <bottom style="double">
        <color theme="0" tint="-0.24994659260841701"/>
      </bottom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 style="double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/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double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double">
        <color theme="0" tint="-0.24994659260841701"/>
      </bottom>
      <diagonal/>
    </border>
    <border>
      <left/>
      <right style="thin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/>
      <top style="double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 style="double">
        <color rgb="FFFF0000"/>
      </left>
      <right/>
      <top/>
      <bottom style="thin">
        <color indexed="64"/>
      </bottom>
      <diagonal/>
    </border>
    <border>
      <left/>
      <right/>
      <top/>
      <bottom style="double">
        <color rgb="FF44546A"/>
      </bottom>
      <diagonal/>
    </border>
    <border>
      <left style="thin">
        <color rgb="FF44546A"/>
      </left>
      <right/>
      <top style="thin">
        <color rgb="FF44546A"/>
      </top>
      <bottom style="thin">
        <color rgb="FF44546A"/>
      </bottom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 style="thin">
        <color rgb="FF44546A"/>
      </left>
      <right/>
      <top style="thin">
        <color rgb="FF44546A"/>
      </top>
      <bottom/>
      <diagonal/>
    </border>
    <border>
      <left/>
      <right/>
      <top style="thin">
        <color rgb="FF44546A"/>
      </top>
      <bottom/>
      <diagonal/>
    </border>
    <border>
      <left/>
      <right style="thin">
        <color rgb="FF44546A"/>
      </right>
      <top style="thin">
        <color rgb="FF44546A"/>
      </top>
      <bottom/>
      <diagonal/>
    </border>
    <border>
      <left style="thin">
        <color rgb="FF44546A"/>
      </left>
      <right/>
      <top/>
      <bottom/>
      <diagonal/>
    </border>
    <border>
      <left/>
      <right style="thin">
        <color rgb="FF44546A"/>
      </right>
      <top/>
      <bottom/>
      <diagonal/>
    </border>
    <border>
      <left style="thin">
        <color rgb="FF44546A"/>
      </left>
      <right/>
      <top/>
      <bottom style="thin">
        <color rgb="FF44546A"/>
      </bottom>
      <diagonal/>
    </border>
    <border>
      <left/>
      <right/>
      <top/>
      <bottom style="thin">
        <color rgb="FF44546A"/>
      </bottom>
      <diagonal/>
    </border>
    <border>
      <left/>
      <right style="thin">
        <color rgb="FF44546A"/>
      </right>
      <top/>
      <bottom style="thin">
        <color rgb="FF44546A"/>
      </bottom>
      <diagonal/>
    </border>
    <border>
      <left style="thick">
        <color rgb="FFC00000"/>
      </left>
      <right style="thin">
        <color theme="8" tint="-0.499984740745262"/>
      </right>
      <top style="thin">
        <color indexed="64"/>
      </top>
      <bottom style="thin">
        <color theme="8" tint="-0.499984740745262"/>
      </bottom>
      <diagonal/>
    </border>
    <border>
      <left style="double">
        <color theme="0" tint="-4.9989318521683403E-2"/>
      </left>
      <right style="double">
        <color theme="0" tint="-4.9989318521683403E-2"/>
      </right>
      <top style="double">
        <color theme="0" tint="-4.9989318521683403E-2"/>
      </top>
      <bottom style="double">
        <color theme="0" tint="-4.9989318521683403E-2"/>
      </bottom>
      <diagonal/>
    </border>
    <border>
      <left style="double">
        <color theme="0" tint="-4.9989318521683403E-2"/>
      </left>
      <right/>
      <top style="double">
        <color theme="0" tint="-4.9989318521683403E-2"/>
      </top>
      <bottom style="double">
        <color theme="0" tint="-4.9989318521683403E-2"/>
      </bottom>
      <diagonal/>
    </border>
    <border>
      <left/>
      <right/>
      <top style="double">
        <color theme="0" tint="-4.9989318521683403E-2"/>
      </top>
      <bottom style="double">
        <color theme="0" tint="-4.9989318521683403E-2"/>
      </bottom>
      <diagonal/>
    </border>
    <border>
      <left/>
      <right style="double">
        <color theme="0" tint="-4.9989318521683403E-2"/>
      </right>
      <top style="double">
        <color theme="0" tint="-4.9989318521683403E-2"/>
      </top>
      <bottom style="double">
        <color theme="0" tint="-4.9989318521683403E-2"/>
      </bottom>
      <diagonal/>
    </border>
    <border>
      <left style="double">
        <color rgb="FF44546A"/>
      </left>
      <right style="double">
        <color theme="0" tint="-4.9989318521683403E-2"/>
      </right>
      <top style="double">
        <color rgb="FF44546A"/>
      </top>
      <bottom style="double">
        <color theme="0" tint="-4.9989318521683403E-2"/>
      </bottom>
      <diagonal/>
    </border>
    <border>
      <left style="double">
        <color rgb="FF44546A"/>
      </left>
      <right style="double">
        <color theme="0" tint="-4.9989318521683403E-2"/>
      </right>
      <top style="double">
        <color rgb="FF44546A"/>
      </top>
      <bottom style="double">
        <color rgb="FF44546A"/>
      </bottom>
      <diagonal/>
    </border>
    <border>
      <left style="double">
        <color theme="0" tint="-4.9989318521683403E-2"/>
      </left>
      <right style="double">
        <color rgb="FF44546A"/>
      </right>
      <top style="double">
        <color theme="0" tint="-4.9989318521683403E-2"/>
      </top>
      <bottom style="double">
        <color theme="0" tint="-4.9989318521683403E-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/>
      <right style="thin">
        <color theme="8" tint="-0.499984740745262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3" tint="-0.499984740745262"/>
      </left>
      <right/>
      <top style="thin">
        <color theme="3" tint="-0.499984740745262"/>
      </top>
      <bottom style="double">
        <color theme="0" tint="-0.24994659260841701"/>
      </bottom>
      <diagonal/>
    </border>
    <border>
      <left/>
      <right/>
      <top style="thin">
        <color theme="3" tint="-0.499984740745262"/>
      </top>
      <bottom style="double">
        <color theme="0" tint="-0.24994659260841701"/>
      </bottom>
      <diagonal/>
    </border>
    <border>
      <left/>
      <right style="thin">
        <color theme="3" tint="-0.499984740745262"/>
      </right>
      <top style="thin">
        <color theme="3" tint="-0.499984740745262"/>
      </top>
      <bottom style="double">
        <color theme="0" tint="-0.24994659260841701"/>
      </bottom>
      <diagonal/>
    </border>
    <border>
      <left/>
      <right/>
      <top/>
      <bottom style="thick">
        <color theme="0" tint="-4.9989318521683403E-2"/>
      </bottom>
      <diagonal/>
    </border>
    <border>
      <left style="double">
        <color rgb="FF44546A"/>
      </left>
      <right/>
      <top/>
      <bottom/>
      <diagonal/>
    </border>
    <border>
      <left/>
      <right style="double">
        <color rgb="FF44546A"/>
      </right>
      <top/>
      <bottom/>
      <diagonal/>
    </border>
    <border>
      <left style="double">
        <color rgb="FF44546A"/>
      </left>
      <right/>
      <top/>
      <bottom style="double">
        <color rgb="FF44546A"/>
      </bottom>
      <diagonal/>
    </border>
    <border>
      <left/>
      <right style="double">
        <color rgb="FF44546A"/>
      </right>
      <top/>
      <bottom style="double">
        <color rgb="FF44546A"/>
      </bottom>
      <diagonal/>
    </border>
    <border>
      <left style="double">
        <color theme="0" tint="-4.9989318521683403E-2"/>
      </left>
      <right/>
      <top/>
      <bottom/>
      <diagonal/>
    </border>
    <border>
      <left style="double">
        <color theme="0" tint="-4.9989318521683403E-2"/>
      </left>
      <right/>
      <top/>
      <bottom style="double">
        <color rgb="FF44546A"/>
      </bottom>
      <diagonal/>
    </border>
    <border>
      <left style="double">
        <color rgb="FF44546A"/>
      </left>
      <right style="double">
        <color theme="0" tint="-4.9989318521683403E-2"/>
      </right>
      <top/>
      <bottom style="double">
        <color rgb="FF44546A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ck">
        <color theme="0" tint="-4.9989318521683403E-2"/>
      </top>
      <bottom style="medium">
        <color theme="0" tint="-4.9989318521683403E-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thin">
        <color rgb="FF44546A"/>
      </top>
      <bottom style="thin">
        <color rgb="FF44546A"/>
      </bottom>
      <diagonal/>
    </border>
    <border>
      <left/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theme="3" tint="-0.499984740745262"/>
      </left>
      <right/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/>
      <top style="thin">
        <color theme="3" tint="-0.499984740745262"/>
      </top>
      <bottom/>
      <diagonal/>
    </border>
    <border>
      <left style="thin">
        <color theme="3" tint="-0.499984740745262"/>
      </left>
      <right/>
      <top/>
      <bottom/>
      <diagonal/>
    </border>
    <border>
      <left/>
      <right style="thin">
        <color theme="3" tint="-0.499984740745262"/>
      </right>
      <top/>
      <bottom/>
      <diagonal/>
    </border>
    <border>
      <left style="double">
        <color theme="0" tint="-4.9989318521683403E-2"/>
      </left>
      <right style="double">
        <color theme="0" tint="-4.9989318521683403E-2"/>
      </right>
      <top style="double">
        <color theme="0" tint="-4.9989318521683403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3" tint="-0.499984740745262"/>
      </bottom>
      <diagonal/>
    </border>
    <border>
      <left/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8" tint="-0.499984740745262"/>
      </left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 tint="-0.499984740745262"/>
      </right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8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8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8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8" tint="-0.499984740745262"/>
      </bottom>
      <diagonal/>
    </border>
    <border>
      <left style="thin">
        <color theme="0" tint="-0.34998626667073579"/>
      </left>
      <right style="thin">
        <color theme="8" tint="-0.499984740745262"/>
      </right>
      <top style="thin">
        <color theme="0" tint="-0.34998626667073579"/>
      </top>
      <bottom style="thin">
        <color theme="8" tint="-0.499984740745262"/>
      </bottom>
      <diagonal/>
    </border>
    <border>
      <left style="thin">
        <color theme="0" tint="-0.34998626667073579"/>
      </left>
      <right/>
      <top style="thin">
        <color theme="8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8" tint="-0.499984740745262"/>
      </bottom>
      <diagonal/>
    </border>
    <border>
      <left/>
      <right style="thin">
        <color theme="0" tint="-0.34998626667073579"/>
      </right>
      <top style="thin">
        <color theme="8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8" tint="-0.499984740745262"/>
      </bottom>
      <diagonal/>
    </border>
    <border>
      <left/>
      <right style="thin">
        <color theme="0" tint="-0.34998626667073579"/>
      </right>
      <top style="thin">
        <color theme="3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3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3" tint="-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7">
    <xf numFmtId="0" fontId="0" fillId="0" borderId="0"/>
    <xf numFmtId="9" fontId="36" fillId="0" borderId="0" applyFont="0" applyFill="0" applyBorder="0" applyAlignment="0" applyProtection="0"/>
    <xf numFmtId="0" fontId="46" fillId="0" borderId="0"/>
    <xf numFmtId="0" fontId="36" fillId="0" borderId="0"/>
    <xf numFmtId="0" fontId="71" fillId="0" borderId="0" applyNumberFormat="0" applyFill="0" applyBorder="0" applyAlignment="0" applyProtection="0"/>
    <xf numFmtId="0" fontId="46" fillId="0" borderId="0"/>
    <xf numFmtId="0" fontId="1" fillId="0" borderId="0"/>
  </cellStyleXfs>
  <cellXfs count="1016">
    <xf numFmtId="0" fontId="0" fillId="0" borderId="0" xfId="0"/>
    <xf numFmtId="3" fontId="9" fillId="2" borderId="0" xfId="0" applyNumberFormat="1" applyFont="1" applyFill="1" applyBorder="1" applyAlignment="1" applyProtection="1">
      <alignment horizontal="center" vertical="center"/>
      <protection locked="0"/>
    </xf>
    <xf numFmtId="15" fontId="9" fillId="3" borderId="0" xfId="0" applyNumberFormat="1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Border="1" applyAlignment="1" applyProtection="1">
      <alignment horizontal="center" vertical="center"/>
      <protection hidden="1"/>
    </xf>
    <xf numFmtId="4" fontId="9" fillId="2" borderId="0" xfId="0" applyNumberFormat="1" applyFont="1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Border="1" applyAlignment="1" applyProtection="1">
      <alignment horizontal="center" vertical="center"/>
      <protection locked="0"/>
    </xf>
    <xf numFmtId="49" fontId="11" fillId="3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Fill="1" applyBorder="1" applyAlignment="1" applyProtection="1">
      <alignment horizontal="center" vertical="center"/>
      <protection hidden="1"/>
    </xf>
    <xf numFmtId="49" fontId="11" fillId="3" borderId="14" xfId="0" applyNumberFormat="1" applyFont="1" applyFill="1" applyBorder="1" applyAlignment="1" applyProtection="1">
      <alignment horizontal="center" vertical="center"/>
      <protection hidden="1"/>
    </xf>
    <xf numFmtId="49" fontId="11" fillId="3" borderId="5" xfId="0" applyNumberFormat="1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Alignment="1" applyProtection="1">
      <alignment horizontal="center" vertic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0" fontId="16" fillId="5" borderId="0" xfId="0" applyFont="1" applyFill="1" applyAlignment="1" applyProtection="1">
      <alignment horizontal="center" vertical="center"/>
      <protection hidden="1"/>
    </xf>
    <xf numFmtId="0" fontId="16" fillId="5" borderId="0" xfId="0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Border="1" applyAlignment="1" applyProtection="1">
      <alignment horizontal="center" vertical="center"/>
      <protection hidden="1"/>
    </xf>
    <xf numFmtId="3" fontId="16" fillId="5" borderId="0" xfId="0" applyNumberFormat="1" applyFont="1" applyFill="1" applyBorder="1" applyAlignment="1" applyProtection="1">
      <alignment horizontal="center" vertical="center"/>
      <protection hidden="1"/>
    </xf>
    <xf numFmtId="4" fontId="16" fillId="5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9" xfId="0" applyFill="1" applyBorder="1" applyAlignment="1" applyProtection="1">
      <alignment horizontal="center" vertical="center"/>
      <protection hidden="1"/>
    </xf>
    <xf numFmtId="0" fontId="4" fillId="5" borderId="0" xfId="0" applyFont="1" applyFill="1" applyBorder="1" applyAlignment="1" applyProtection="1">
      <alignment horizontal="center" vertical="center"/>
      <protection hidden="1"/>
    </xf>
    <xf numFmtId="0" fontId="0" fillId="7" borderId="4" xfId="0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5" xfId="0" applyFill="1" applyBorder="1" applyAlignment="1" applyProtection="1">
      <alignment horizontal="center" vertical="center"/>
      <protection hidden="1"/>
    </xf>
    <xf numFmtId="0" fontId="0" fillId="7" borderId="6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8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7" fillId="7" borderId="0" xfId="0" applyFont="1" applyFill="1" applyBorder="1" applyAlignment="1" applyProtection="1">
      <alignment horizontal="right" vertical="center"/>
      <protection hidden="1"/>
    </xf>
    <xf numFmtId="0" fontId="8" fillId="7" borderId="0" xfId="0" applyFont="1" applyFill="1" applyBorder="1" applyAlignment="1" applyProtection="1">
      <alignment horizontal="center" vertical="center"/>
      <protection hidden="1"/>
    </xf>
    <xf numFmtId="0" fontId="7" fillId="7" borderId="0" xfId="0" applyFont="1" applyFill="1" applyBorder="1" applyAlignment="1" applyProtection="1">
      <alignment vertical="center" wrapText="1"/>
      <protection hidden="1"/>
    </xf>
    <xf numFmtId="0" fontId="8" fillId="7" borderId="0" xfId="0" applyFont="1" applyFill="1" applyBorder="1" applyAlignment="1" applyProtection="1">
      <alignment horizontal="right" vertical="center"/>
      <protection hidden="1"/>
    </xf>
    <xf numFmtId="0" fontId="21" fillId="7" borderId="0" xfId="0" applyFont="1" applyFill="1" applyBorder="1" applyAlignment="1" applyProtection="1">
      <alignment horizontal="center" vertical="center"/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21" fillId="7" borderId="0" xfId="0" applyFont="1" applyFill="1" applyBorder="1" applyAlignment="1" applyProtection="1">
      <alignment horizontal="right" vertical="center"/>
      <protection hidden="1"/>
    </xf>
    <xf numFmtId="15" fontId="21" fillId="7" borderId="0" xfId="0" applyNumberFormat="1" applyFont="1" applyFill="1" applyBorder="1" applyAlignment="1" applyProtection="1">
      <alignment horizontal="center" vertical="center"/>
      <protection hidden="1"/>
    </xf>
    <xf numFmtId="0" fontId="3" fillId="7" borderId="0" xfId="0" applyFont="1" applyFill="1" applyBorder="1" applyAlignment="1" applyProtection="1">
      <alignment horizontal="right" vertical="center"/>
      <protection hidden="1"/>
    </xf>
    <xf numFmtId="0" fontId="0" fillId="5" borderId="0" xfId="0" applyFill="1"/>
    <xf numFmtId="49" fontId="2" fillId="5" borderId="0" xfId="0" applyNumberFormat="1" applyFont="1" applyFill="1" applyAlignment="1" applyProtection="1">
      <alignment horizontal="center" vertical="center"/>
      <protection hidden="1"/>
    </xf>
    <xf numFmtId="49" fontId="2" fillId="5" borderId="0" xfId="0" applyNumberFormat="1" applyFont="1" applyFill="1" applyBorder="1" applyAlignment="1" applyProtection="1">
      <alignment horizontal="center" vertical="center"/>
      <protection hidden="1"/>
    </xf>
    <xf numFmtId="49" fontId="16" fillId="5" borderId="0" xfId="0" applyNumberFormat="1" applyFont="1" applyFill="1" applyBorder="1" applyAlignment="1" applyProtection="1">
      <alignment horizontal="center" vertical="center"/>
      <protection hidden="1"/>
    </xf>
    <xf numFmtId="17" fontId="5" fillId="5" borderId="0" xfId="0" applyNumberFormat="1" applyFont="1" applyFill="1" applyBorder="1" applyAlignment="1" applyProtection="1">
      <alignment horizontal="center" vertical="center"/>
      <protection hidden="1"/>
    </xf>
    <xf numFmtId="0" fontId="9" fillId="7" borderId="0" xfId="0" applyFont="1" applyFill="1" applyBorder="1" applyAlignment="1" applyProtection="1">
      <alignment vertical="center"/>
      <protection hidden="1"/>
    </xf>
    <xf numFmtId="0" fontId="0" fillId="5" borderId="0" xfId="0" applyFill="1" applyAlignment="1" applyProtection="1">
      <alignment vertical="center"/>
      <protection hidden="1"/>
    </xf>
    <xf numFmtId="0" fontId="12" fillId="2" borderId="0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left" vertical="center"/>
      <protection hidden="1"/>
    </xf>
    <xf numFmtId="49" fontId="15" fillId="2" borderId="0" xfId="0" applyNumberFormat="1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49" fontId="14" fillId="2" borderId="0" xfId="0" applyNumberFormat="1" applyFont="1" applyFill="1" applyBorder="1" applyAlignment="1" applyProtection="1">
      <alignment horizontal="center" vertical="center"/>
      <protection hidden="1"/>
    </xf>
    <xf numFmtId="3" fontId="14" fillId="2" borderId="0" xfId="0" applyNumberFormat="1" applyFont="1" applyFill="1" applyBorder="1" applyAlignment="1" applyProtection="1">
      <alignment horizontal="center" vertical="center"/>
      <protection hidden="1"/>
    </xf>
    <xf numFmtId="49" fontId="15" fillId="2" borderId="14" xfId="0" applyNumberFormat="1" applyFont="1" applyFill="1" applyBorder="1" applyAlignment="1" applyProtection="1">
      <alignment horizontal="center" vertical="center"/>
      <protection hidden="1"/>
    </xf>
    <xf numFmtId="49" fontId="15" fillId="2" borderId="5" xfId="0" applyNumberFormat="1" applyFont="1" applyFill="1" applyBorder="1" applyAlignment="1" applyProtection="1">
      <alignment horizontal="center" vertical="center"/>
      <protection hidden="1"/>
    </xf>
    <xf numFmtId="0" fontId="8" fillId="7" borderId="7" xfId="0" applyFont="1" applyFill="1" applyBorder="1" applyAlignment="1" applyProtection="1">
      <alignment horizontal="center" vertical="center"/>
      <protection hidden="1"/>
    </xf>
    <xf numFmtId="3" fontId="14" fillId="7" borderId="0" xfId="0" applyNumberFormat="1" applyFont="1" applyFill="1" applyBorder="1" applyAlignment="1" applyProtection="1">
      <alignment horizontal="center" vertical="center"/>
      <protection hidden="1"/>
    </xf>
    <xf numFmtId="0" fontId="5" fillId="6" borderId="2" xfId="0" applyFont="1" applyFill="1" applyBorder="1" applyAlignment="1" applyProtection="1">
      <alignment horizontal="center" vertical="center"/>
      <protection hidden="1"/>
    </xf>
    <xf numFmtId="17" fontId="5" fillId="6" borderId="2" xfId="0" applyNumberFormat="1" applyFont="1" applyFill="1" applyBorder="1" applyAlignment="1" applyProtection="1">
      <alignment horizontal="center" vertical="center"/>
      <protection hidden="1"/>
    </xf>
    <xf numFmtId="0" fontId="14" fillId="6" borderId="0" xfId="0" applyFont="1" applyFill="1" applyBorder="1" applyAlignment="1" applyProtection="1">
      <alignment horizontal="right" vertical="center"/>
      <protection hidden="1"/>
    </xf>
    <xf numFmtId="3" fontId="14" fillId="6" borderId="0" xfId="0" applyNumberFormat="1" applyFont="1" applyFill="1" applyBorder="1" applyAlignment="1" applyProtection="1">
      <alignment horizontal="center" vertical="center"/>
      <protection hidden="1"/>
    </xf>
    <xf numFmtId="49" fontId="14" fillId="6" borderId="0" xfId="0" applyNumberFormat="1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right" vertical="center"/>
      <protection hidden="1"/>
    </xf>
    <xf numFmtId="3" fontId="23" fillId="2" borderId="0" xfId="0" applyNumberFormat="1" applyFont="1" applyFill="1" applyBorder="1" applyAlignment="1" applyProtection="1">
      <alignment horizontal="center" vertical="center"/>
      <protection hidden="1"/>
    </xf>
    <xf numFmtId="49" fontId="23" fillId="2" borderId="0" xfId="0" applyNumberFormat="1" applyFont="1" applyFill="1" applyBorder="1" applyAlignment="1" applyProtection="1">
      <alignment horizontal="center" vertical="center"/>
      <protection hidden="1"/>
    </xf>
    <xf numFmtId="3" fontId="23" fillId="2" borderId="14" xfId="0" applyNumberFormat="1" applyFont="1" applyFill="1" applyBorder="1" applyAlignment="1" applyProtection="1">
      <alignment horizontal="center" vertical="center"/>
      <protection hidden="1"/>
    </xf>
    <xf numFmtId="3" fontId="23" fillId="2" borderId="5" xfId="0" applyNumberFormat="1" applyFont="1" applyFill="1" applyBorder="1" applyAlignment="1" applyProtection="1">
      <alignment horizontal="center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3" fontId="14" fillId="2" borderId="15" xfId="0" applyNumberFormat="1" applyFont="1" applyFill="1" applyBorder="1" applyAlignment="1" applyProtection="1">
      <alignment horizontal="center" vertical="center"/>
      <protection hidden="1"/>
    </xf>
    <xf numFmtId="3" fontId="23" fillId="2" borderId="15" xfId="0" applyNumberFormat="1" applyFont="1" applyFill="1" applyBorder="1" applyAlignment="1" applyProtection="1">
      <alignment horizontal="center" vertical="center"/>
      <protection hidden="1"/>
    </xf>
    <xf numFmtId="3" fontId="14" fillId="6" borderId="15" xfId="0" applyNumberFormat="1" applyFont="1" applyFill="1" applyBorder="1" applyAlignment="1" applyProtection="1">
      <alignment horizontal="center" vertical="center"/>
      <protection hidden="1"/>
    </xf>
    <xf numFmtId="3" fontId="14" fillId="7" borderId="14" xfId="0" applyNumberFormat="1" applyFont="1" applyFill="1" applyBorder="1" applyAlignment="1" applyProtection="1">
      <alignment horizontal="center" vertical="center"/>
      <protection hidden="1"/>
    </xf>
    <xf numFmtId="3" fontId="14" fillId="7" borderId="5" xfId="0" applyNumberFormat="1" applyFont="1" applyFill="1" applyBorder="1" applyAlignment="1" applyProtection="1">
      <alignment horizontal="center" vertical="center"/>
      <protection hidden="1"/>
    </xf>
    <xf numFmtId="3" fontId="14" fillId="2" borderId="5" xfId="0" applyNumberFormat="1" applyFont="1" applyFill="1" applyBorder="1" applyAlignment="1" applyProtection="1">
      <alignment horizontal="center" vertical="center"/>
      <protection hidden="1"/>
    </xf>
    <xf numFmtId="3" fontId="0" fillId="5" borderId="0" xfId="0" applyNumberFormat="1" applyFill="1" applyAlignment="1" applyProtection="1">
      <alignment horizontal="center" vertical="center"/>
      <protection hidden="1"/>
    </xf>
    <xf numFmtId="4" fontId="0" fillId="5" borderId="0" xfId="0" applyNumberFormat="1" applyFill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Alignment="1" applyProtection="1">
      <alignment horizontal="center" vertical="center"/>
      <protection hidden="1"/>
    </xf>
    <xf numFmtId="0" fontId="25" fillId="5" borderId="0" xfId="0" applyFont="1" applyFill="1" applyBorder="1" applyAlignment="1" applyProtection="1">
      <alignment horizontal="center" vertical="center"/>
      <protection hidden="1"/>
    </xf>
    <xf numFmtId="0" fontId="24" fillId="5" borderId="9" xfId="0" applyFont="1" applyFill="1" applyBorder="1" applyAlignment="1" applyProtection="1">
      <alignment horizontal="center" vertical="center"/>
      <protection hidden="1"/>
    </xf>
    <xf numFmtId="49" fontId="23" fillId="3" borderId="0" xfId="0" applyNumberFormat="1" applyFont="1" applyFill="1" applyBorder="1" applyAlignment="1" applyProtection="1">
      <alignment horizontal="center" vertical="center"/>
      <protection hidden="1"/>
    </xf>
    <xf numFmtId="164" fontId="23" fillId="3" borderId="15" xfId="0" applyNumberFormat="1" applyFont="1" applyFill="1" applyBorder="1" applyAlignment="1" applyProtection="1">
      <alignment horizontal="center" vertical="center"/>
      <protection hidden="1"/>
    </xf>
    <xf numFmtId="164" fontId="23" fillId="3" borderId="0" xfId="0" applyNumberFormat="1" applyFont="1" applyFill="1" applyBorder="1" applyAlignment="1" applyProtection="1">
      <alignment horizontal="center" vertical="center"/>
      <protection hidden="1"/>
    </xf>
    <xf numFmtId="3" fontId="14" fillId="2" borderId="14" xfId="0" applyNumberFormat="1" applyFont="1" applyFill="1" applyBorder="1" applyAlignment="1" applyProtection="1">
      <alignment horizontal="center" vertical="center"/>
      <protection hidden="1"/>
    </xf>
    <xf numFmtId="4" fontId="0" fillId="5" borderId="0" xfId="0" applyNumberFormat="1" applyFill="1" applyBorder="1" applyAlignment="1" applyProtection="1">
      <alignment horizontal="center" vertical="center"/>
      <protection hidden="1"/>
    </xf>
    <xf numFmtId="3" fontId="0" fillId="7" borderId="0" xfId="0" applyNumberFormat="1" applyFill="1" applyAlignment="1" applyProtection="1">
      <alignment horizontal="center" vertical="center"/>
      <protection hidden="1"/>
    </xf>
    <xf numFmtId="3" fontId="21" fillId="7" borderId="0" xfId="0" applyNumberFormat="1" applyFont="1" applyFill="1" applyBorder="1" applyAlignment="1" applyProtection="1">
      <alignment horizontal="center" vertical="center"/>
      <protection hidden="1"/>
    </xf>
    <xf numFmtId="3" fontId="0" fillId="7" borderId="7" xfId="0" applyNumberFormat="1" applyFill="1" applyBorder="1" applyAlignment="1" applyProtection="1">
      <alignment horizontal="center" vertical="center"/>
      <protection hidden="1"/>
    </xf>
    <xf numFmtId="0" fontId="16" fillId="5" borderId="16" xfId="0" applyFont="1" applyFill="1" applyBorder="1" applyAlignment="1" applyProtection="1">
      <alignment horizontal="center" vertical="center"/>
      <protection hidden="1"/>
    </xf>
    <xf numFmtId="0" fontId="22" fillId="5" borderId="0" xfId="0" applyFont="1" applyFill="1" applyAlignment="1" applyProtection="1">
      <alignment horizontal="center" vertical="center"/>
      <protection hidden="1"/>
    </xf>
    <xf numFmtId="0" fontId="22" fillId="5" borderId="0" xfId="0" applyFont="1" applyFill="1" applyBorder="1" applyAlignment="1" applyProtection="1">
      <alignment horizontal="center" vertical="center"/>
      <protection hidden="1"/>
    </xf>
    <xf numFmtId="0" fontId="5" fillId="6" borderId="19" xfId="0" applyFont="1" applyFill="1" applyBorder="1" applyAlignment="1" applyProtection="1">
      <alignment horizontal="center" vertical="center"/>
      <protection hidden="1"/>
    </xf>
    <xf numFmtId="0" fontId="5" fillId="6" borderId="2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28" fillId="5" borderId="0" xfId="0" applyFont="1" applyFill="1" applyAlignment="1" applyProtection="1">
      <alignment horizontal="center" vertical="center"/>
      <protection hidden="1"/>
    </xf>
    <xf numFmtId="0" fontId="23" fillId="5" borderId="0" xfId="0" applyFont="1" applyFill="1" applyBorder="1" applyAlignment="1" applyProtection="1">
      <alignment horizontal="center" vertical="center"/>
      <protection hidden="1"/>
    </xf>
    <xf numFmtId="49" fontId="14" fillId="5" borderId="0" xfId="0" applyNumberFormat="1" applyFont="1" applyFill="1" applyBorder="1" applyAlignment="1" applyProtection="1">
      <alignment horizontal="center" vertical="center"/>
      <protection hidden="1"/>
    </xf>
    <xf numFmtId="3" fontId="14" fillId="5" borderId="0" xfId="0" applyNumberFormat="1" applyFont="1" applyFill="1" applyBorder="1" applyAlignment="1" applyProtection="1">
      <alignment horizontal="center" vertical="center"/>
      <protection hidden="1"/>
    </xf>
    <xf numFmtId="17" fontId="29" fillId="7" borderId="0" xfId="0" applyNumberFormat="1" applyFont="1" applyFill="1" applyBorder="1" applyAlignment="1" applyProtection="1">
      <alignment horizontal="center" vertical="center"/>
      <protection hidden="1"/>
    </xf>
    <xf numFmtId="0" fontId="23" fillId="5" borderId="0" xfId="0" applyFont="1" applyFill="1" applyAlignment="1" applyProtection="1">
      <alignment horizontal="left" vertical="center"/>
      <protection hidden="1"/>
    </xf>
    <xf numFmtId="0" fontId="14" fillId="5" borderId="0" xfId="0" applyFont="1" applyFill="1" applyBorder="1" applyAlignment="1" applyProtection="1">
      <alignment horizontal="center" vertical="center"/>
      <protection hidden="1"/>
    </xf>
    <xf numFmtId="15" fontId="5" fillId="5" borderId="0" xfId="0" applyNumberFormat="1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Border="1" applyAlignment="1" applyProtection="1">
      <alignment horizontal="left" vertical="center"/>
      <protection hidden="1"/>
    </xf>
    <xf numFmtId="3" fontId="22" fillId="5" borderId="0" xfId="0" applyNumberFormat="1" applyFont="1" applyFill="1" applyBorder="1" applyAlignment="1" applyProtection="1">
      <alignment horizontal="center" vertical="center"/>
      <protection hidden="1"/>
    </xf>
    <xf numFmtId="0" fontId="22" fillId="7" borderId="0" xfId="0" applyFont="1" applyFill="1" applyBorder="1" applyAlignment="1" applyProtection="1">
      <alignment horizontal="center" vertical="center"/>
      <protection hidden="1"/>
    </xf>
    <xf numFmtId="0" fontId="24" fillId="5" borderId="0" xfId="0" applyFont="1" applyFill="1" applyBorder="1" applyAlignment="1" applyProtection="1">
      <alignment horizontal="center" vertical="center"/>
      <protection hidden="1"/>
    </xf>
    <xf numFmtId="0" fontId="24" fillId="7" borderId="5" xfId="0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Border="1" applyAlignment="1" applyProtection="1">
      <alignment vertical="center"/>
      <protection hidden="1"/>
    </xf>
    <xf numFmtId="49" fontId="2" fillId="7" borderId="5" xfId="0" applyNumberFormat="1" applyFont="1" applyFill="1" applyBorder="1" applyAlignment="1" applyProtection="1">
      <alignment horizontal="center" vertical="center"/>
      <protection hidden="1"/>
    </xf>
    <xf numFmtId="49" fontId="2" fillId="7" borderId="8" xfId="0" applyNumberFormat="1" applyFont="1" applyFill="1" applyBorder="1" applyAlignment="1" applyProtection="1">
      <alignment horizontal="center" vertical="center"/>
      <protection hidden="1"/>
    </xf>
    <xf numFmtId="0" fontId="26" fillId="7" borderId="0" xfId="0" applyFont="1" applyFill="1" applyBorder="1" applyAlignment="1" applyProtection="1">
      <alignment horizontal="center" vertical="center"/>
      <protection hidden="1"/>
    </xf>
    <xf numFmtId="3" fontId="0" fillId="5" borderId="0" xfId="0" applyNumberFormat="1" applyFill="1" applyBorder="1" applyAlignment="1" applyProtection="1">
      <alignment horizontal="center" vertical="center"/>
      <protection hidden="1"/>
    </xf>
    <xf numFmtId="3" fontId="31" fillId="9" borderId="24" xfId="0" applyNumberFormat="1" applyFont="1" applyFill="1" applyBorder="1" applyAlignment="1" applyProtection="1">
      <alignment horizontal="center" vertical="center"/>
      <protection hidden="1"/>
    </xf>
    <xf numFmtId="3" fontId="31" fillId="9" borderId="0" xfId="0" applyNumberFormat="1" applyFont="1" applyFill="1" applyBorder="1" applyAlignment="1" applyProtection="1">
      <alignment horizontal="center" vertical="center"/>
      <protection hidden="1"/>
    </xf>
    <xf numFmtId="3" fontId="31" fillId="9" borderId="25" xfId="0" applyNumberFormat="1" applyFont="1" applyFill="1" applyBorder="1" applyAlignment="1" applyProtection="1">
      <alignment horizontal="center" vertical="center"/>
      <protection hidden="1"/>
    </xf>
    <xf numFmtId="3" fontId="34" fillId="2" borderId="37" xfId="0" applyNumberFormat="1" applyFont="1" applyFill="1" applyBorder="1" applyAlignment="1" applyProtection="1">
      <alignment horizontal="center"/>
      <protection hidden="1"/>
    </xf>
    <xf numFmtId="3" fontId="34" fillId="2" borderId="0" xfId="0" applyNumberFormat="1" applyFont="1" applyFill="1" applyBorder="1" applyAlignment="1" applyProtection="1">
      <alignment vertical="center" wrapText="1"/>
      <protection hidden="1"/>
    </xf>
    <xf numFmtId="3" fontId="7" fillId="7" borderId="0" xfId="0" applyNumberFormat="1" applyFont="1" applyFill="1" applyBorder="1" applyAlignment="1" applyProtection="1">
      <alignment horizontal="center" vertical="center"/>
      <protection hidden="1"/>
    </xf>
    <xf numFmtId="3" fontId="9" fillId="7" borderId="0" xfId="0" applyNumberFormat="1" applyFont="1" applyFill="1" applyBorder="1" applyAlignment="1" applyProtection="1">
      <alignment horizontal="center" vertical="center"/>
      <protection hidden="1"/>
    </xf>
    <xf numFmtId="3" fontId="37" fillId="2" borderId="34" xfId="0" applyNumberFormat="1" applyFont="1" applyFill="1" applyBorder="1" applyAlignment="1" applyProtection="1">
      <alignment vertical="center" wrapText="1"/>
      <protection hidden="1"/>
    </xf>
    <xf numFmtId="3" fontId="0" fillId="7" borderId="0" xfId="0" applyNumberFormat="1" applyFill="1" applyBorder="1" applyAlignment="1" applyProtection="1">
      <alignment horizontal="center" vertical="center"/>
      <protection hidden="1"/>
    </xf>
    <xf numFmtId="3" fontId="38" fillId="2" borderId="40" xfId="0" applyNumberFormat="1" applyFont="1" applyFill="1" applyBorder="1" applyAlignment="1" applyProtection="1">
      <alignment horizontal="center" vertical="center"/>
      <protection hidden="1"/>
    </xf>
    <xf numFmtId="3" fontId="38" fillId="2" borderId="40" xfId="0" applyNumberFormat="1" applyFont="1" applyFill="1" applyBorder="1" applyAlignment="1" applyProtection="1">
      <alignment horizontal="left" vertical="center"/>
      <protection hidden="1"/>
    </xf>
    <xf numFmtId="4" fontId="38" fillId="2" borderId="41" xfId="0" applyNumberFormat="1" applyFont="1" applyFill="1" applyBorder="1" applyAlignment="1" applyProtection="1">
      <alignment horizontal="center" vertical="center"/>
      <protection hidden="1"/>
    </xf>
    <xf numFmtId="3" fontId="33" fillId="10" borderId="26" xfId="0" applyNumberFormat="1" applyFont="1" applyFill="1" applyBorder="1" applyAlignment="1" applyProtection="1">
      <alignment vertical="center" wrapText="1"/>
      <protection hidden="1"/>
    </xf>
    <xf numFmtId="9" fontId="32" fillId="10" borderId="42" xfId="1" applyFont="1" applyFill="1" applyBorder="1" applyAlignment="1" applyProtection="1">
      <alignment horizontal="center" vertical="center"/>
      <protection hidden="1"/>
    </xf>
    <xf numFmtId="3" fontId="38" fillId="2" borderId="43" xfId="0" applyNumberFormat="1" applyFont="1" applyFill="1" applyBorder="1" applyAlignment="1" applyProtection="1">
      <alignment horizontal="center" vertical="center"/>
      <protection hidden="1"/>
    </xf>
    <xf numFmtId="4" fontId="38" fillId="2" borderId="44" xfId="0" applyNumberFormat="1" applyFont="1" applyFill="1" applyBorder="1" applyAlignment="1" applyProtection="1">
      <alignment horizontal="right" vertical="center"/>
      <protection hidden="1"/>
    </xf>
    <xf numFmtId="4" fontId="5" fillId="9" borderId="25" xfId="0" applyNumberFormat="1" applyFont="1" applyFill="1" applyBorder="1" applyAlignment="1" applyProtection="1">
      <alignment horizontal="center" vertical="center"/>
      <protection hidden="1"/>
    </xf>
    <xf numFmtId="4" fontId="5" fillId="9" borderId="49" xfId="0" applyNumberFormat="1" applyFont="1" applyFill="1" applyBorder="1" applyAlignment="1" applyProtection="1">
      <alignment horizontal="center" vertical="center"/>
      <protection hidden="1"/>
    </xf>
    <xf numFmtId="4" fontId="32" fillId="10" borderId="46" xfId="0" applyNumberFormat="1" applyFont="1" applyFill="1" applyBorder="1" applyAlignment="1" applyProtection="1">
      <alignment horizontal="center" vertical="center"/>
      <protection hidden="1"/>
    </xf>
    <xf numFmtId="3" fontId="33" fillId="10" borderId="0" xfId="0" applyNumberFormat="1" applyFont="1" applyFill="1" applyBorder="1" applyAlignment="1" applyProtection="1">
      <alignment vertical="center" wrapText="1"/>
      <protection hidden="1"/>
    </xf>
    <xf numFmtId="0" fontId="0" fillId="5" borderId="0" xfId="0" applyFill="1" applyBorder="1" applyAlignment="1" applyProtection="1">
      <alignment horizontal="left" vertical="center"/>
      <protection hidden="1"/>
    </xf>
    <xf numFmtId="15" fontId="21" fillId="5" borderId="0" xfId="0" applyNumberFormat="1" applyFont="1" applyFill="1" applyBorder="1" applyAlignment="1" applyProtection="1">
      <alignment horizontal="center" vertical="center"/>
      <protection hidden="1"/>
    </xf>
    <xf numFmtId="0" fontId="9" fillId="5" borderId="0" xfId="0" applyFont="1" applyFill="1" applyBorder="1" applyAlignment="1" applyProtection="1">
      <alignment horizontal="center" vertical="center"/>
      <protection hidden="1"/>
    </xf>
    <xf numFmtId="3" fontId="9" fillId="5" borderId="0" xfId="0" applyNumberFormat="1" applyFont="1" applyFill="1" applyBorder="1" applyAlignment="1" applyProtection="1">
      <alignment horizontal="center" vertical="center"/>
      <protection hidden="1"/>
    </xf>
    <xf numFmtId="49" fontId="0" fillId="5" borderId="0" xfId="0" applyNumberFormat="1" applyFill="1" applyAlignment="1" applyProtection="1">
      <alignment horizontal="center" vertical="center"/>
      <protection hidden="1"/>
    </xf>
    <xf numFmtId="49" fontId="0" fillId="7" borderId="0" xfId="0" applyNumberFormat="1" applyFill="1" applyBorder="1" applyAlignment="1" applyProtection="1">
      <alignment horizontal="center" vertical="center"/>
      <protection hidden="1"/>
    </xf>
    <xf numFmtId="49" fontId="9" fillId="3" borderId="0" xfId="0" applyNumberFormat="1" applyFont="1" applyFill="1" applyBorder="1" applyAlignment="1" applyProtection="1">
      <alignment horizontal="center" vertical="center"/>
      <protection hidden="1"/>
    </xf>
    <xf numFmtId="49" fontId="8" fillId="7" borderId="0" xfId="0" applyNumberFormat="1" applyFont="1" applyFill="1" applyBorder="1" applyAlignment="1" applyProtection="1">
      <alignment horizontal="center" vertical="center"/>
      <protection hidden="1"/>
    </xf>
    <xf numFmtId="49" fontId="7" fillId="7" borderId="0" xfId="0" applyNumberFormat="1" applyFont="1" applyFill="1" applyBorder="1" applyAlignment="1" applyProtection="1">
      <alignment horizontal="right" vertical="center"/>
      <protection hidden="1"/>
    </xf>
    <xf numFmtId="49" fontId="0" fillId="7" borderId="7" xfId="0" applyNumberFormat="1" applyFill="1" applyBorder="1" applyAlignment="1" applyProtection="1">
      <alignment horizontal="center" vertical="center"/>
      <protection hidden="1"/>
    </xf>
    <xf numFmtId="0" fontId="39" fillId="5" borderId="0" xfId="0" applyFont="1" applyFill="1" applyBorder="1" applyAlignment="1" applyProtection="1">
      <alignment horizontal="center" vertical="center"/>
      <protection hidden="1"/>
    </xf>
    <xf numFmtId="0" fontId="29" fillId="5" borderId="0" xfId="0" applyFont="1" applyFill="1" applyBorder="1" applyAlignment="1" applyProtection="1">
      <alignment horizontal="center" vertical="center"/>
      <protection hidden="1"/>
    </xf>
    <xf numFmtId="0" fontId="41" fillId="7" borderId="0" xfId="0" applyFont="1" applyFill="1" applyAlignment="1" applyProtection="1">
      <alignment horizontal="center" vertical="center"/>
      <protection hidden="1"/>
    </xf>
    <xf numFmtId="0" fontId="16" fillId="5" borderId="0" xfId="0" applyFont="1" applyFill="1" applyBorder="1" applyAlignment="1" applyProtection="1">
      <alignment horizontal="right" vertical="center"/>
      <protection hidden="1"/>
    </xf>
    <xf numFmtId="0" fontId="12" fillId="5" borderId="0" xfId="0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Border="1" applyAlignment="1" applyProtection="1">
      <alignment horizontal="left" vertical="center"/>
      <protection hidden="1"/>
    </xf>
    <xf numFmtId="0" fontId="23" fillId="5" borderId="0" xfId="0" applyFont="1" applyFill="1" applyBorder="1" applyAlignment="1" applyProtection="1">
      <alignment horizontal="right" vertical="center"/>
      <protection hidden="1"/>
    </xf>
    <xf numFmtId="3" fontId="23" fillId="5" borderId="0" xfId="0" applyNumberFormat="1" applyFont="1" applyFill="1" applyBorder="1" applyAlignment="1" applyProtection="1">
      <alignment horizontal="center" vertical="center"/>
      <protection hidden="1"/>
    </xf>
    <xf numFmtId="49" fontId="23" fillId="5" borderId="0" xfId="0" applyNumberFormat="1" applyFont="1" applyFill="1" applyBorder="1" applyAlignment="1" applyProtection="1">
      <alignment horizontal="center" vertical="center"/>
      <protection hidden="1"/>
    </xf>
    <xf numFmtId="164" fontId="23" fillId="5" borderId="0" xfId="0" applyNumberFormat="1" applyFont="1" applyFill="1" applyBorder="1" applyAlignment="1" applyProtection="1">
      <alignment horizontal="center" vertical="center"/>
      <protection hidden="1"/>
    </xf>
    <xf numFmtId="49" fontId="11" fillId="5" borderId="0" xfId="0" applyNumberFormat="1" applyFont="1" applyFill="1" applyBorder="1" applyAlignment="1" applyProtection="1">
      <alignment horizontal="center" vertical="center"/>
      <protection hidden="1"/>
    </xf>
    <xf numFmtId="49" fontId="15" fillId="5" borderId="0" xfId="0" applyNumberFormat="1" applyFont="1" applyFill="1" applyBorder="1" applyAlignment="1" applyProtection="1">
      <alignment horizontal="center" vertical="center"/>
      <protection hidden="1"/>
    </xf>
    <xf numFmtId="3" fontId="15" fillId="5" borderId="0" xfId="0" applyNumberFormat="1" applyFont="1" applyFill="1" applyBorder="1" applyAlignment="1" applyProtection="1">
      <alignment horizontal="center" vertical="center"/>
      <protection hidden="1"/>
    </xf>
    <xf numFmtId="0" fontId="13" fillId="5" borderId="0" xfId="0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Border="1" applyAlignment="1" applyProtection="1">
      <alignment horizontal="right" vertical="center"/>
      <protection hidden="1"/>
    </xf>
    <xf numFmtId="0" fontId="13" fillId="6" borderId="7" xfId="0" applyFont="1" applyFill="1" applyBorder="1" applyAlignment="1" applyProtection="1">
      <alignment horizontal="center" vertical="center"/>
      <protection hidden="1"/>
    </xf>
    <xf numFmtId="0" fontId="14" fillId="6" borderId="7" xfId="0" applyFont="1" applyFill="1" applyBorder="1" applyAlignment="1" applyProtection="1">
      <alignment horizontal="right" vertical="center"/>
      <protection hidden="1"/>
    </xf>
    <xf numFmtId="3" fontId="14" fillId="6" borderId="7" xfId="0" applyNumberFormat="1" applyFont="1" applyFill="1" applyBorder="1" applyAlignment="1" applyProtection="1">
      <alignment horizontal="center" vertical="center"/>
      <protection hidden="1"/>
    </xf>
    <xf numFmtId="49" fontId="14" fillId="6" borderId="7" xfId="0" applyNumberFormat="1" applyFont="1" applyFill="1" applyBorder="1" applyAlignment="1" applyProtection="1">
      <alignment horizontal="center" vertical="center"/>
      <protection hidden="1"/>
    </xf>
    <xf numFmtId="3" fontId="14" fillId="6" borderId="50" xfId="0" applyNumberFormat="1" applyFont="1" applyFill="1" applyBorder="1" applyAlignment="1" applyProtection="1">
      <alignment horizontal="center" vertical="center"/>
      <protection hidden="1"/>
    </xf>
    <xf numFmtId="3" fontId="14" fillId="7" borderId="51" xfId="0" applyNumberFormat="1" applyFont="1" applyFill="1" applyBorder="1" applyAlignment="1" applyProtection="1">
      <alignment horizontal="center" vertical="center"/>
      <protection hidden="1"/>
    </xf>
    <xf numFmtId="3" fontId="14" fillId="7" borderId="7" xfId="0" applyNumberFormat="1" applyFont="1" applyFill="1" applyBorder="1" applyAlignment="1" applyProtection="1">
      <alignment horizontal="center" vertical="center"/>
      <protection hidden="1"/>
    </xf>
    <xf numFmtId="3" fontId="14" fillId="7" borderId="8" xfId="0" applyNumberFormat="1" applyFont="1" applyFill="1" applyBorder="1" applyAlignment="1" applyProtection="1">
      <alignment horizontal="center" vertical="center"/>
      <protection hidden="1"/>
    </xf>
    <xf numFmtId="0" fontId="26" fillId="7" borderId="4" xfId="0" applyFont="1" applyFill="1" applyBorder="1" applyAlignment="1" applyProtection="1">
      <alignment horizontal="center" vertical="center"/>
      <protection hidden="1"/>
    </xf>
    <xf numFmtId="165" fontId="9" fillId="3" borderId="0" xfId="0" applyNumberFormat="1" applyFont="1" applyFill="1" applyBorder="1" applyAlignment="1" applyProtection="1">
      <alignment horizontal="center" vertical="center"/>
      <protection hidden="1"/>
    </xf>
    <xf numFmtId="165" fontId="5" fillId="6" borderId="20" xfId="0" applyNumberFormat="1" applyFont="1" applyFill="1" applyBorder="1" applyAlignment="1" applyProtection="1">
      <alignment horizontal="center" vertical="center"/>
      <protection hidden="1"/>
    </xf>
    <xf numFmtId="165" fontId="5" fillId="6" borderId="23" xfId="0" applyNumberFormat="1" applyFont="1" applyFill="1" applyBorder="1" applyAlignment="1" applyProtection="1">
      <alignment horizontal="center" vertical="center"/>
      <protection hidden="1"/>
    </xf>
    <xf numFmtId="165" fontId="5" fillId="6" borderId="21" xfId="0" applyNumberFormat="1" applyFont="1" applyFill="1" applyBorder="1" applyAlignment="1" applyProtection="1">
      <alignment horizontal="center" vertical="center"/>
      <protection hidden="1"/>
    </xf>
    <xf numFmtId="166" fontId="5" fillId="6" borderId="2" xfId="0" applyNumberFormat="1" applyFont="1" applyFill="1" applyBorder="1" applyAlignment="1" applyProtection="1">
      <alignment horizontal="center" vertical="center"/>
      <protection hidden="1"/>
    </xf>
    <xf numFmtId="165" fontId="5" fillId="6" borderId="2" xfId="0" applyNumberFormat="1" applyFont="1" applyFill="1" applyBorder="1" applyAlignment="1" applyProtection="1">
      <alignment horizontal="center" vertical="center"/>
      <protection hidden="1"/>
    </xf>
    <xf numFmtId="165" fontId="5" fillId="7" borderId="2" xfId="0" applyNumberFormat="1" applyFont="1" applyFill="1" applyBorder="1" applyAlignment="1" applyProtection="1">
      <alignment horizontal="center" vertical="center"/>
      <protection hidden="1"/>
    </xf>
    <xf numFmtId="165" fontId="5" fillId="7" borderId="3" xfId="0" applyNumberFormat="1" applyFont="1" applyFill="1" applyBorder="1" applyAlignment="1" applyProtection="1">
      <alignment horizontal="center" vertical="center"/>
      <protection hidden="1"/>
    </xf>
    <xf numFmtId="166" fontId="16" fillId="5" borderId="0" xfId="0" applyNumberFormat="1" applyFont="1" applyFill="1" applyBorder="1" applyAlignment="1" applyProtection="1">
      <alignment horizontal="center" vertical="center"/>
      <protection hidden="1"/>
    </xf>
    <xf numFmtId="166" fontId="5" fillId="7" borderId="0" xfId="0" applyNumberFormat="1" applyFont="1" applyFill="1" applyBorder="1" applyAlignment="1" applyProtection="1">
      <alignment horizontal="right" vertical="center"/>
      <protection hidden="1"/>
    </xf>
    <xf numFmtId="166" fontId="0" fillId="7" borderId="0" xfId="0" applyNumberFormat="1" applyFill="1" applyBorder="1" applyAlignment="1" applyProtection="1">
      <alignment horizontal="center" vertical="center"/>
      <protection hidden="1"/>
    </xf>
    <xf numFmtId="166" fontId="9" fillId="3" borderId="0" xfId="0" applyNumberFormat="1" applyFont="1" applyFill="1" applyBorder="1" applyAlignment="1" applyProtection="1">
      <alignment horizontal="center" vertical="center"/>
      <protection hidden="1"/>
    </xf>
    <xf numFmtId="0" fontId="16" fillId="5" borderId="0" xfId="0" applyFont="1" applyFill="1" applyBorder="1" applyAlignment="1" applyProtection="1">
      <alignment vertical="center"/>
      <protection hidden="1"/>
    </xf>
    <xf numFmtId="0" fontId="0" fillId="5" borderId="0" xfId="0" applyFill="1" applyProtection="1">
      <protection hidden="1"/>
    </xf>
    <xf numFmtId="0" fontId="0" fillId="5" borderId="0" xfId="0" applyFill="1" applyAlignment="1" applyProtection="1">
      <alignment horizontal="center"/>
      <protection hidden="1"/>
    </xf>
    <xf numFmtId="1" fontId="16" fillId="5" borderId="0" xfId="0" applyNumberFormat="1" applyFont="1" applyFill="1" applyBorder="1" applyAlignment="1" applyProtection="1">
      <alignment horizontal="center" vertical="center"/>
      <protection hidden="1"/>
    </xf>
    <xf numFmtId="166" fontId="0" fillId="5" borderId="0" xfId="0" applyNumberFormat="1" applyFill="1" applyBorder="1" applyAlignment="1" applyProtection="1">
      <alignment horizontal="center" vertical="center"/>
      <protection hidden="1"/>
    </xf>
    <xf numFmtId="4" fontId="0" fillId="5" borderId="0" xfId="0" applyNumberFormat="1" applyFill="1" applyBorder="1" applyAlignment="1" applyProtection="1">
      <alignment horizontal="right" vertical="center"/>
      <protection hidden="1"/>
    </xf>
    <xf numFmtId="49" fontId="0" fillId="5" borderId="0" xfId="0" applyNumberFormat="1" applyFill="1" applyBorder="1" applyAlignment="1" applyProtection="1">
      <alignment horizontal="center" vertical="center"/>
      <protection hidden="1"/>
    </xf>
    <xf numFmtId="3" fontId="7" fillId="7" borderId="0" xfId="0" applyNumberFormat="1" applyFont="1" applyFill="1" applyBorder="1" applyAlignment="1" applyProtection="1">
      <alignment horizontal="right" vertical="center"/>
      <protection hidden="1"/>
    </xf>
    <xf numFmtId="0" fontId="0" fillId="7" borderId="0" xfId="0" applyFill="1" applyBorder="1" applyAlignment="1" applyProtection="1">
      <alignment horizontal="right" vertical="center"/>
      <protection hidden="1"/>
    </xf>
    <xf numFmtId="0" fontId="44" fillId="5" borderId="0" xfId="0" applyFont="1" applyFill="1" applyBorder="1" applyAlignment="1" applyProtection="1">
      <alignment horizontal="center" vertical="center"/>
      <protection hidden="1"/>
    </xf>
    <xf numFmtId="1" fontId="44" fillId="5" borderId="0" xfId="0" applyNumberFormat="1" applyFont="1" applyFill="1" applyBorder="1" applyAlignment="1" applyProtection="1">
      <alignment horizontal="center" vertical="center"/>
      <protection hidden="1"/>
    </xf>
    <xf numFmtId="166" fontId="31" fillId="7" borderId="0" xfId="0" applyNumberFormat="1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Border="1" applyAlignment="1" applyProtection="1">
      <alignment horizontal="left" vertical="center"/>
      <protection hidden="1"/>
    </xf>
    <xf numFmtId="3" fontId="5" fillId="5" borderId="0" xfId="0" applyNumberFormat="1" applyFont="1" applyFill="1" applyBorder="1" applyAlignment="1" applyProtection="1">
      <alignment horizontal="center" vertical="center"/>
      <protection hidden="1"/>
    </xf>
    <xf numFmtId="4" fontId="5" fillId="5" borderId="0" xfId="0" applyNumberFormat="1" applyFont="1" applyFill="1" applyBorder="1" applyAlignment="1" applyProtection="1">
      <alignment horizontal="center" vertical="center"/>
      <protection hidden="1"/>
    </xf>
    <xf numFmtId="165" fontId="5" fillId="5" borderId="0" xfId="0" applyNumberFormat="1" applyFont="1" applyFill="1" applyBorder="1" applyAlignment="1" applyProtection="1">
      <alignment horizontal="center" vertical="center"/>
      <protection hidden="1"/>
    </xf>
    <xf numFmtId="166" fontId="5" fillId="5" borderId="0" xfId="0" applyNumberFormat="1" applyFont="1" applyFill="1" applyBorder="1" applyAlignment="1" applyProtection="1">
      <alignment horizontal="center" vertical="center"/>
      <protection hidden="1"/>
    </xf>
    <xf numFmtId="1" fontId="5" fillId="5" borderId="0" xfId="0" applyNumberFormat="1" applyFont="1" applyFill="1" applyBorder="1" applyAlignment="1" applyProtection="1">
      <alignment horizontal="center" vertical="center"/>
      <protection hidden="1"/>
    </xf>
    <xf numFmtId="0" fontId="45" fillId="5" borderId="0" xfId="0" applyFont="1" applyFill="1" applyAlignment="1" applyProtection="1">
      <alignment vertical="center"/>
      <protection hidden="1"/>
    </xf>
    <xf numFmtId="0" fontId="47" fillId="5" borderId="0" xfId="2" applyFont="1" applyFill="1" applyAlignment="1" applyProtection="1">
      <alignment vertical="center"/>
      <protection hidden="1"/>
    </xf>
    <xf numFmtId="0" fontId="18" fillId="5" borderId="0" xfId="0" applyFont="1" applyFill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24" fillId="7" borderId="0" xfId="0" applyFont="1" applyFill="1" applyBorder="1" applyAlignment="1" applyProtection="1">
      <alignment horizontal="center" vertical="center"/>
      <protection hidden="1"/>
    </xf>
    <xf numFmtId="0" fontId="42" fillId="7" borderId="0" xfId="0" applyFont="1" applyFill="1" applyBorder="1" applyAlignment="1" applyProtection="1">
      <alignment vertical="center"/>
      <protection hidden="1"/>
    </xf>
    <xf numFmtId="0" fontId="42" fillId="7" borderId="5" xfId="0" applyFont="1" applyFill="1" applyBorder="1" applyAlignment="1" applyProtection="1">
      <alignment vertical="center"/>
      <protection hidden="1"/>
    </xf>
    <xf numFmtId="4" fontId="54" fillId="5" borderId="0" xfId="0" applyNumberFormat="1" applyFont="1" applyFill="1" applyBorder="1" applyAlignment="1" applyProtection="1">
      <alignment horizontal="center" vertical="center"/>
      <protection hidden="1"/>
    </xf>
    <xf numFmtId="1" fontId="54" fillId="5" borderId="0" xfId="0" applyNumberFormat="1" applyFont="1" applyFill="1" applyBorder="1" applyAlignment="1" applyProtection="1">
      <alignment horizontal="center" vertical="center"/>
      <protection hidden="1"/>
    </xf>
    <xf numFmtId="0" fontId="24" fillId="3" borderId="10" xfId="0" applyFont="1" applyFill="1" applyBorder="1" applyAlignment="1" applyProtection="1">
      <alignment horizontal="left" vertical="center"/>
      <protection hidden="1"/>
    </xf>
    <xf numFmtId="3" fontId="24" fillId="3" borderId="10" xfId="0" applyNumberFormat="1" applyFont="1" applyFill="1" applyBorder="1" applyAlignment="1" applyProtection="1">
      <alignment horizontal="center" vertical="center"/>
      <protection hidden="1"/>
    </xf>
    <xf numFmtId="4" fontId="24" fillId="3" borderId="10" xfId="0" applyNumberFormat="1" applyFont="1" applyFill="1" applyBorder="1" applyAlignment="1" applyProtection="1">
      <alignment horizontal="center" vertical="center"/>
      <protection hidden="1"/>
    </xf>
    <xf numFmtId="0" fontId="24" fillId="3" borderId="10" xfId="0" applyFont="1" applyFill="1" applyBorder="1" applyAlignment="1" applyProtection="1">
      <alignment horizontal="center" vertical="center"/>
      <protection hidden="1"/>
    </xf>
    <xf numFmtId="0" fontId="24" fillId="3" borderId="17" xfId="0" applyFont="1" applyFill="1" applyBorder="1" applyAlignment="1" applyProtection="1">
      <alignment horizontal="center" vertical="center"/>
      <protection hidden="1"/>
    </xf>
    <xf numFmtId="1" fontId="16" fillId="5" borderId="0" xfId="0" applyNumberFormat="1" applyFont="1" applyFill="1" applyAlignment="1" applyProtection="1">
      <alignment horizontal="center" vertical="center"/>
      <protection hidden="1"/>
    </xf>
    <xf numFmtId="1" fontId="54" fillId="5" borderId="57" xfId="0" applyNumberFormat="1" applyFont="1" applyFill="1" applyBorder="1" applyAlignment="1" applyProtection="1">
      <alignment horizontal="center" vertical="center"/>
      <protection hidden="1"/>
    </xf>
    <xf numFmtId="165" fontId="54" fillId="5" borderId="0" xfId="0" applyNumberFormat="1" applyFont="1" applyFill="1" applyBorder="1" applyAlignment="1" applyProtection="1">
      <alignment horizontal="center" vertical="center"/>
      <protection hidden="1"/>
    </xf>
    <xf numFmtId="3" fontId="54" fillId="5" borderId="0" xfId="0" applyNumberFormat="1" applyFont="1" applyFill="1" applyBorder="1" applyAlignment="1" applyProtection="1">
      <alignment horizontal="center" vertical="center"/>
      <protection hidden="1"/>
    </xf>
    <xf numFmtId="3" fontId="27" fillId="7" borderId="0" xfId="0" applyNumberFormat="1" applyFont="1" applyFill="1" applyBorder="1" applyAlignment="1" applyProtection="1">
      <alignment horizontal="center" vertical="center"/>
      <protection hidden="1"/>
    </xf>
    <xf numFmtId="166" fontId="56" fillId="7" borderId="0" xfId="0" applyNumberFormat="1" applyFont="1" applyFill="1" applyBorder="1" applyAlignment="1" applyProtection="1">
      <alignment horizontal="center" vertical="center"/>
      <protection hidden="1"/>
    </xf>
    <xf numFmtId="0" fontId="22" fillId="7" borderId="4" xfId="0" applyFont="1" applyFill="1" applyBorder="1" applyAlignment="1" applyProtection="1">
      <alignment horizontal="center" vertical="center"/>
      <protection hidden="1"/>
    </xf>
    <xf numFmtId="0" fontId="22" fillId="7" borderId="6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20" fillId="7" borderId="61" xfId="0" applyFont="1" applyFill="1" applyBorder="1" applyAlignment="1" applyProtection="1">
      <alignment horizontal="center" vertical="center"/>
      <protection hidden="1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165" fontId="6" fillId="5" borderId="0" xfId="0" applyNumberFormat="1" applyFont="1" applyFill="1" applyAlignment="1" applyProtection="1">
      <alignment horizontal="center" vertical="center"/>
      <protection hidden="1"/>
    </xf>
    <xf numFmtId="3" fontId="14" fillId="3" borderId="0" xfId="0" applyNumberFormat="1" applyFont="1" applyFill="1" applyBorder="1" applyAlignment="1" applyProtection="1">
      <alignment horizontal="center" vertical="center"/>
      <protection hidden="1"/>
    </xf>
    <xf numFmtId="0" fontId="23" fillId="3" borderId="0" xfId="0" applyFont="1" applyFill="1" applyBorder="1" applyAlignment="1" applyProtection="1">
      <alignment horizontal="right" vertical="center"/>
      <protection hidden="1"/>
    </xf>
    <xf numFmtId="3" fontId="23" fillId="3" borderId="0" xfId="0" applyNumberFormat="1" applyFont="1" applyFill="1" applyBorder="1" applyAlignment="1" applyProtection="1">
      <alignment horizontal="center" vertical="center"/>
      <protection hidden="1"/>
    </xf>
    <xf numFmtId="3" fontId="23" fillId="3" borderId="15" xfId="0" applyNumberFormat="1" applyFont="1" applyFill="1" applyBorder="1" applyAlignment="1" applyProtection="1">
      <alignment horizontal="center" vertical="center"/>
      <protection hidden="1"/>
    </xf>
    <xf numFmtId="0" fontId="59" fillId="3" borderId="0" xfId="0" applyFont="1" applyFill="1" applyBorder="1" applyAlignment="1" applyProtection="1">
      <alignment horizontal="center" vertical="center"/>
      <protection hidden="1"/>
    </xf>
    <xf numFmtId="9" fontId="23" fillId="3" borderId="15" xfId="0" applyNumberFormat="1" applyFont="1" applyFill="1" applyBorder="1" applyAlignment="1" applyProtection="1">
      <alignment horizontal="center" vertical="center"/>
      <protection hidden="1"/>
    </xf>
    <xf numFmtId="9" fontId="23" fillId="3" borderId="0" xfId="0" applyNumberFormat="1" applyFont="1" applyFill="1" applyBorder="1" applyAlignment="1" applyProtection="1">
      <alignment horizontal="center" vertical="center"/>
      <protection hidden="1"/>
    </xf>
    <xf numFmtId="3" fontId="14" fillId="3" borderId="14" xfId="0" applyNumberFormat="1" applyFont="1" applyFill="1" applyBorder="1" applyAlignment="1" applyProtection="1">
      <alignment horizontal="center" vertical="center"/>
      <protection hidden="1"/>
    </xf>
    <xf numFmtId="3" fontId="14" fillId="3" borderId="5" xfId="0" applyNumberFormat="1" applyFont="1" applyFill="1" applyBorder="1" applyAlignment="1" applyProtection="1">
      <alignment horizontal="center" vertical="center"/>
      <protection hidden="1"/>
    </xf>
    <xf numFmtId="0" fontId="2" fillId="7" borderId="0" xfId="0" applyFont="1" applyFill="1" applyAlignment="1" applyProtection="1">
      <alignment horizontal="center" vertical="center"/>
      <protection hidden="1"/>
    </xf>
    <xf numFmtId="3" fontId="2" fillId="7" borderId="0" xfId="0" applyNumberFormat="1" applyFont="1" applyFill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horizontal="center" vertical="center"/>
      <protection hidden="1"/>
    </xf>
    <xf numFmtId="0" fontId="3" fillId="7" borderId="0" xfId="0" applyFont="1" applyFill="1" applyBorder="1" applyAlignment="1" applyProtection="1">
      <alignment horizontal="center" vertical="center"/>
      <protection hidden="1"/>
    </xf>
    <xf numFmtId="17" fontId="5" fillId="6" borderId="20" xfId="0" applyNumberFormat="1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right" vertical="center"/>
      <protection hidden="1"/>
    </xf>
    <xf numFmtId="3" fontId="8" fillId="7" borderId="0" xfId="0" applyNumberFormat="1" applyFont="1" applyFill="1" applyBorder="1" applyAlignment="1" applyProtection="1">
      <alignment vertical="center"/>
      <protection hidden="1"/>
    </xf>
    <xf numFmtId="0" fontId="62" fillId="7" borderId="7" xfId="0" applyFont="1" applyFill="1" applyBorder="1" applyAlignment="1" applyProtection="1">
      <alignment horizontal="left" vertical="center"/>
      <protection hidden="1"/>
    </xf>
    <xf numFmtId="3" fontId="14" fillId="2" borderId="0" xfId="0" applyNumberFormat="1" applyFont="1" applyFill="1" applyAlignment="1" applyProtection="1">
      <alignment horizontal="center" vertical="center"/>
      <protection hidden="1"/>
    </xf>
    <xf numFmtId="0" fontId="2" fillId="5" borderId="0" xfId="0" applyFont="1" applyFill="1" applyAlignment="1" applyProtection="1">
      <alignment vertical="center"/>
      <protection hidden="1"/>
    </xf>
    <xf numFmtId="0" fontId="23" fillId="7" borderId="0" xfId="0" applyFont="1" applyFill="1" applyBorder="1" applyAlignment="1" applyProtection="1">
      <alignment horizontal="center" vertical="center"/>
      <protection hidden="1"/>
    </xf>
    <xf numFmtId="0" fontId="23" fillId="3" borderId="0" xfId="0" applyFont="1" applyFill="1" applyBorder="1" applyAlignment="1" applyProtection="1">
      <alignment horizontal="center" vertical="center" wrapText="1"/>
      <protection hidden="1"/>
    </xf>
    <xf numFmtId="0" fontId="23" fillId="5" borderId="4" xfId="0" applyFont="1" applyFill="1" applyBorder="1" applyAlignment="1" applyProtection="1">
      <alignment horizontal="center" vertical="center"/>
      <protection hidden="1"/>
    </xf>
    <xf numFmtId="0" fontId="23" fillId="5" borderId="5" xfId="0" applyFont="1" applyFill="1" applyBorder="1" applyAlignment="1" applyProtection="1">
      <alignment horizontal="center" vertical="center"/>
      <protection hidden="1"/>
    </xf>
    <xf numFmtId="0" fontId="23" fillId="5" borderId="6" xfId="0" applyFont="1" applyFill="1" applyBorder="1" applyAlignment="1" applyProtection="1">
      <alignment horizontal="center" vertical="center"/>
      <protection hidden="1"/>
    </xf>
    <xf numFmtId="0" fontId="23" fillId="5" borderId="8" xfId="0" applyFont="1" applyFill="1" applyBorder="1" applyAlignment="1" applyProtection="1">
      <alignment horizontal="center" vertical="center"/>
      <protection hidden="1"/>
    </xf>
    <xf numFmtId="0" fontId="15" fillId="7" borderId="1" xfId="0" applyFont="1" applyFill="1" applyBorder="1" applyAlignment="1" applyProtection="1">
      <alignment horizontal="center" vertical="center"/>
      <protection hidden="1"/>
    </xf>
    <xf numFmtId="0" fontId="16" fillId="7" borderId="2" xfId="0" applyFont="1" applyFill="1" applyBorder="1" applyAlignment="1" applyProtection="1">
      <alignment horizontal="center" vertical="center"/>
      <protection hidden="1"/>
    </xf>
    <xf numFmtId="0" fontId="23" fillId="5" borderId="7" xfId="0" applyFont="1" applyFill="1" applyBorder="1" applyAlignment="1" applyProtection="1">
      <alignment horizontal="center" vertical="center"/>
      <protection hidden="1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4" fillId="3" borderId="13" xfId="0" applyFont="1" applyFill="1" applyBorder="1" applyAlignment="1" applyProtection="1">
      <alignment horizontal="center" vertical="center"/>
      <protection hidden="1"/>
    </xf>
    <xf numFmtId="0" fontId="24" fillId="3" borderId="74" xfId="0" applyFont="1" applyFill="1" applyBorder="1" applyAlignment="1" applyProtection="1">
      <alignment horizontal="center" vertical="center"/>
      <protection hidden="1"/>
    </xf>
    <xf numFmtId="0" fontId="24" fillId="3" borderId="13" xfId="0" applyFont="1" applyFill="1" applyBorder="1" applyAlignment="1" applyProtection="1">
      <alignment horizontal="left" vertical="center"/>
      <protection hidden="1"/>
    </xf>
    <xf numFmtId="0" fontId="55" fillId="3" borderId="12" xfId="0" applyFont="1" applyFill="1" applyBorder="1" applyAlignment="1" applyProtection="1">
      <alignment horizontal="center" vertical="center"/>
      <protection hidden="1"/>
    </xf>
    <xf numFmtId="9" fontId="16" fillId="5" borderId="0" xfId="0" applyNumberFormat="1" applyFont="1" applyFill="1" applyBorder="1" applyAlignment="1" applyProtection="1">
      <alignment horizontal="center" vertical="center"/>
      <protection hidden="1"/>
    </xf>
    <xf numFmtId="9" fontId="0" fillId="7" borderId="0" xfId="0" applyNumberFormat="1" applyFill="1" applyBorder="1" applyAlignment="1" applyProtection="1">
      <alignment horizontal="center" vertical="center"/>
      <protection hidden="1"/>
    </xf>
    <xf numFmtId="9" fontId="9" fillId="3" borderId="0" xfId="0" applyNumberFormat="1" applyFont="1" applyFill="1" applyBorder="1" applyAlignment="1" applyProtection="1">
      <alignment horizontal="center" vertical="center"/>
      <protection hidden="1"/>
    </xf>
    <xf numFmtId="9" fontId="7" fillId="7" borderId="0" xfId="0" applyNumberFormat="1" applyFont="1" applyFill="1" applyBorder="1" applyAlignment="1" applyProtection="1">
      <alignment horizontal="center" vertical="center"/>
      <protection hidden="1"/>
    </xf>
    <xf numFmtId="9" fontId="9" fillId="7" borderId="0" xfId="0" applyNumberFormat="1" applyFont="1" applyFill="1" applyBorder="1" applyAlignment="1" applyProtection="1">
      <alignment horizontal="center" vertical="center"/>
      <protection hidden="1"/>
    </xf>
    <xf numFmtId="9" fontId="0" fillId="7" borderId="7" xfId="0" applyNumberFormat="1" applyFill="1" applyBorder="1" applyAlignment="1" applyProtection="1">
      <alignment horizontal="center" vertical="center"/>
      <protection hidden="1"/>
    </xf>
    <xf numFmtId="9" fontId="0" fillId="5" borderId="0" xfId="0" applyNumberFormat="1" applyFill="1" applyAlignment="1" applyProtection="1">
      <alignment horizontal="center" vertical="center"/>
      <protection hidden="1"/>
    </xf>
    <xf numFmtId="9" fontId="0" fillId="7" borderId="0" xfId="0" applyNumberFormat="1" applyFill="1" applyAlignment="1" applyProtection="1">
      <alignment horizontal="center" vertical="center"/>
      <protection hidden="1"/>
    </xf>
    <xf numFmtId="9" fontId="2" fillId="7" borderId="0" xfId="0" applyNumberFormat="1" applyFont="1" applyFill="1" applyAlignment="1" applyProtection="1">
      <alignment horizontal="center" vertical="center"/>
      <protection hidden="1"/>
    </xf>
    <xf numFmtId="9" fontId="2" fillId="5" borderId="0" xfId="0" applyNumberFormat="1" applyFont="1" applyFill="1" applyAlignment="1" applyProtection="1">
      <alignment vertical="center"/>
      <protection hidden="1"/>
    </xf>
    <xf numFmtId="9" fontId="24" fillId="3" borderId="13" xfId="0" applyNumberFormat="1" applyFont="1" applyFill="1" applyBorder="1" applyAlignment="1" applyProtection="1">
      <alignment horizontal="center" vertical="center"/>
      <protection hidden="1"/>
    </xf>
    <xf numFmtId="9" fontId="24" fillId="3" borderId="10" xfId="0" applyNumberFormat="1" applyFont="1" applyFill="1" applyBorder="1" applyAlignment="1" applyProtection="1">
      <alignment horizontal="center" vertical="center"/>
      <protection hidden="1"/>
    </xf>
    <xf numFmtId="0" fontId="22" fillId="7" borderId="12" xfId="0" applyFont="1" applyFill="1" applyBorder="1" applyAlignment="1" applyProtection="1">
      <alignment horizontal="center" vertical="center"/>
      <protection hidden="1"/>
    </xf>
    <xf numFmtId="0" fontId="7" fillId="7" borderId="54" xfId="0" applyFont="1" applyFill="1" applyBorder="1" applyAlignment="1" applyProtection="1">
      <alignment horizontal="center" vertical="center"/>
      <protection hidden="1"/>
    </xf>
    <xf numFmtId="0" fontId="22" fillId="7" borderId="75" xfId="0" applyFont="1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3" fontId="24" fillId="3" borderId="13" xfId="0" applyNumberFormat="1" applyFont="1" applyFill="1" applyBorder="1" applyAlignment="1" applyProtection="1">
      <alignment horizontal="center" vertical="center"/>
      <protection hidden="1"/>
    </xf>
    <xf numFmtId="4" fontId="24" fillId="3" borderId="13" xfId="0" applyNumberFormat="1" applyFont="1" applyFill="1" applyBorder="1" applyAlignment="1" applyProtection="1">
      <alignment horizontal="center" vertical="center"/>
      <protection hidden="1"/>
    </xf>
    <xf numFmtId="3" fontId="0" fillId="7" borderId="0" xfId="0" applyNumberFormat="1" applyFill="1" applyBorder="1" applyAlignment="1" applyProtection="1">
      <alignment vertical="center"/>
      <protection hidden="1"/>
    </xf>
    <xf numFmtId="3" fontId="27" fillId="7" borderId="0" xfId="0" applyNumberFormat="1" applyFont="1" applyFill="1" applyBorder="1" applyAlignment="1" applyProtection="1">
      <alignment vertical="center"/>
      <protection hidden="1"/>
    </xf>
    <xf numFmtId="3" fontId="3" fillId="7" borderId="0" xfId="0" applyNumberFormat="1" applyFont="1" applyFill="1" applyBorder="1" applyAlignment="1" applyProtection="1">
      <alignment horizontal="right" vertical="center"/>
      <protection hidden="1"/>
    </xf>
    <xf numFmtId="3" fontId="3" fillId="7" borderId="0" xfId="0" applyNumberFormat="1" applyFont="1" applyFill="1" applyBorder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vertical="center"/>
      <protection hidden="1"/>
    </xf>
    <xf numFmtId="3" fontId="7" fillId="7" borderId="0" xfId="0" applyNumberFormat="1" applyFont="1" applyFill="1" applyBorder="1" applyAlignment="1" applyProtection="1">
      <alignment vertical="center" wrapText="1"/>
      <protection hidden="1"/>
    </xf>
    <xf numFmtId="3" fontId="7" fillId="7" borderId="0" xfId="0" applyNumberFormat="1" applyFont="1" applyFill="1" applyBorder="1" applyAlignment="1" applyProtection="1">
      <alignment horizontal="right" vertical="center" wrapText="1"/>
      <protection hidden="1"/>
    </xf>
    <xf numFmtId="3" fontId="23" fillId="7" borderId="0" xfId="0" applyNumberFormat="1" applyFont="1" applyFill="1" applyBorder="1" applyAlignment="1" applyProtection="1">
      <alignment horizontal="center" vertical="center"/>
      <protection hidden="1"/>
    </xf>
    <xf numFmtId="4" fontId="0" fillId="7" borderId="0" xfId="0" applyNumberFormat="1" applyFill="1" applyBorder="1" applyAlignment="1" applyProtection="1">
      <alignment horizontal="center" vertical="center"/>
      <protection hidden="1"/>
    </xf>
    <xf numFmtId="4" fontId="7" fillId="7" borderId="0" xfId="0" applyNumberFormat="1" applyFont="1" applyFill="1" applyBorder="1" applyAlignment="1" applyProtection="1">
      <alignment horizontal="right" vertical="center"/>
      <protection hidden="1"/>
    </xf>
    <xf numFmtId="4" fontId="22" fillId="7" borderId="0" xfId="0" applyNumberFormat="1" applyFont="1" applyFill="1" applyBorder="1" applyAlignment="1" applyProtection="1">
      <alignment horizontal="center" vertical="center"/>
      <protection hidden="1"/>
    </xf>
    <xf numFmtId="4" fontId="0" fillId="7" borderId="7" xfId="0" applyNumberFormat="1" applyFill="1" applyBorder="1" applyAlignment="1" applyProtection="1">
      <alignment horizontal="center" vertical="center"/>
      <protection hidden="1"/>
    </xf>
    <xf numFmtId="4" fontId="0" fillId="7" borderId="0" xfId="0" applyNumberFormat="1" applyFill="1" applyAlignment="1" applyProtection="1">
      <alignment horizontal="center" vertical="center"/>
      <protection hidden="1"/>
    </xf>
    <xf numFmtId="4" fontId="2" fillId="7" borderId="0" xfId="0" applyNumberFormat="1" applyFont="1" applyFill="1" applyAlignment="1" applyProtection="1">
      <alignment horizontal="center" vertical="center"/>
      <protection hidden="1"/>
    </xf>
    <xf numFmtId="4" fontId="2" fillId="5" borderId="0" xfId="0" applyNumberFormat="1" applyFont="1" applyFill="1" applyAlignment="1" applyProtection="1">
      <alignment vertical="center"/>
      <protection hidden="1"/>
    </xf>
    <xf numFmtId="4" fontId="7" fillId="7" borderId="0" xfId="0" applyNumberFormat="1" applyFont="1" applyFill="1" applyBorder="1" applyAlignment="1" applyProtection="1">
      <alignment vertical="center" wrapText="1"/>
      <protection hidden="1"/>
    </xf>
    <xf numFmtId="4" fontId="21" fillId="7" borderId="0" xfId="0" applyNumberFormat="1" applyFont="1" applyFill="1" applyBorder="1" applyAlignment="1" applyProtection="1">
      <alignment horizontal="right" vertical="center"/>
      <protection hidden="1"/>
    </xf>
    <xf numFmtId="166" fontId="24" fillId="3" borderId="13" xfId="0" applyNumberFormat="1" applyFont="1" applyFill="1" applyBorder="1" applyAlignment="1" applyProtection="1">
      <alignment horizontal="center" vertical="center"/>
      <protection hidden="1"/>
    </xf>
    <xf numFmtId="0" fontId="55" fillId="3" borderId="18" xfId="0" applyFont="1" applyFill="1" applyBorder="1" applyAlignment="1" applyProtection="1">
      <alignment horizontal="center" vertical="center"/>
      <protection hidden="1"/>
    </xf>
    <xf numFmtId="0" fontId="7" fillId="7" borderId="0" xfId="0" applyFont="1" applyFill="1" applyBorder="1" applyAlignment="1" applyProtection="1">
      <alignment horizontal="center" vertical="center"/>
      <protection hidden="1"/>
    </xf>
    <xf numFmtId="4" fontId="7" fillId="7" borderId="0" xfId="0" applyNumberFormat="1" applyFont="1" applyFill="1" applyBorder="1" applyAlignment="1" applyProtection="1">
      <alignment horizontal="center" vertical="center"/>
      <protection hidden="1"/>
    </xf>
    <xf numFmtId="0" fontId="63" fillId="7" borderId="0" xfId="0" applyFont="1" applyFill="1" applyBorder="1" applyAlignment="1" applyProtection="1">
      <alignment horizontal="center" vertical="center"/>
      <protection hidden="1"/>
    </xf>
    <xf numFmtId="0" fontId="63" fillId="7" borderId="0" xfId="0" applyFont="1" applyFill="1" applyAlignment="1" applyProtection="1">
      <alignment horizontal="center" vertical="center"/>
      <protection hidden="1"/>
    </xf>
    <xf numFmtId="0" fontId="7" fillId="7" borderId="75" xfId="0" applyFont="1" applyFill="1" applyBorder="1" applyAlignment="1" applyProtection="1">
      <alignment horizontal="center" vertical="center"/>
      <protection hidden="1"/>
    </xf>
    <xf numFmtId="0" fontId="7" fillId="7" borderId="55" xfId="0" applyFont="1" applyFill="1" applyBorder="1" applyAlignment="1" applyProtection="1">
      <alignment horizontal="center" vertical="center"/>
      <protection hidden="1"/>
    </xf>
    <xf numFmtId="3" fontId="7" fillId="7" borderId="55" xfId="0" applyNumberFormat="1" applyFont="1" applyFill="1" applyBorder="1" applyAlignment="1" applyProtection="1">
      <alignment horizontal="center" vertical="center"/>
      <protection hidden="1"/>
    </xf>
    <xf numFmtId="4" fontId="7" fillId="7" borderId="55" xfId="0" applyNumberFormat="1" applyFont="1" applyFill="1" applyBorder="1" applyAlignment="1" applyProtection="1">
      <alignment horizontal="center" vertical="center"/>
      <protection hidden="1"/>
    </xf>
    <xf numFmtId="9" fontId="7" fillId="7" borderId="55" xfId="0" applyNumberFormat="1" applyFont="1" applyFill="1" applyBorder="1" applyAlignment="1" applyProtection="1">
      <alignment horizontal="center" vertical="center"/>
      <protection hidden="1"/>
    </xf>
    <xf numFmtId="0" fontId="7" fillId="7" borderId="56" xfId="0" applyFont="1" applyFill="1" applyBorder="1" applyAlignment="1" applyProtection="1">
      <alignment horizontal="center" vertical="center"/>
      <protection hidden="1"/>
    </xf>
    <xf numFmtId="0" fontId="20" fillId="7" borderId="3" xfId="0" applyFont="1" applyFill="1" applyBorder="1" applyAlignment="1" applyProtection="1">
      <alignment vertical="center" wrapText="1"/>
      <protection hidden="1"/>
    </xf>
    <xf numFmtId="0" fontId="23" fillId="7" borderId="5" xfId="0" applyFont="1" applyFill="1" applyBorder="1" applyAlignment="1" applyProtection="1">
      <alignment horizontal="center" vertical="center"/>
      <protection hidden="1"/>
    </xf>
    <xf numFmtId="9" fontId="38" fillId="2" borderId="41" xfId="0" applyNumberFormat="1" applyFont="1" applyFill="1" applyBorder="1" applyAlignment="1" applyProtection="1">
      <alignment horizontal="center" vertical="center"/>
      <protection hidden="1"/>
    </xf>
    <xf numFmtId="15" fontId="34" fillId="2" borderId="38" xfId="0" applyNumberFormat="1" applyFont="1" applyFill="1" applyBorder="1" applyAlignment="1" applyProtection="1">
      <alignment horizontal="center" vertical="center"/>
      <protection hidden="1"/>
    </xf>
    <xf numFmtId="166" fontId="0" fillId="7" borderId="82" xfId="0" applyNumberFormat="1" applyFill="1" applyBorder="1" applyAlignment="1" applyProtection="1">
      <alignment horizontal="center" vertical="center"/>
      <protection hidden="1"/>
    </xf>
    <xf numFmtId="0" fontId="0" fillId="7" borderId="82" xfId="0" applyFill="1" applyBorder="1" applyAlignment="1" applyProtection="1">
      <alignment horizontal="center" vertical="center"/>
      <protection hidden="1"/>
    </xf>
    <xf numFmtId="0" fontId="26" fillId="7" borderId="82" xfId="0" applyFont="1" applyFill="1" applyBorder="1" applyAlignment="1" applyProtection="1">
      <alignment horizontal="center" vertical="center"/>
      <protection hidden="1"/>
    </xf>
    <xf numFmtId="0" fontId="0" fillId="7" borderId="82" xfId="0" applyFill="1" applyBorder="1" applyAlignment="1" applyProtection="1">
      <alignment horizontal="right" vertical="center"/>
      <protection hidden="1"/>
    </xf>
    <xf numFmtId="0" fontId="43" fillId="10" borderId="0" xfId="0" applyFont="1" applyFill="1" applyBorder="1" applyAlignment="1" applyProtection="1">
      <alignment horizontal="left" vertical="center"/>
      <protection hidden="1"/>
    </xf>
    <xf numFmtId="3" fontId="43" fillId="10" borderId="0" xfId="0" applyNumberFormat="1" applyFont="1" applyFill="1" applyBorder="1" applyAlignment="1" applyProtection="1">
      <alignment horizontal="center" vertical="center"/>
      <protection hidden="1"/>
    </xf>
    <xf numFmtId="0" fontId="43" fillId="10" borderId="52" xfId="0" applyFont="1" applyFill="1" applyBorder="1" applyAlignment="1" applyProtection="1">
      <alignment horizontal="left" vertical="center"/>
      <protection hidden="1"/>
    </xf>
    <xf numFmtId="3" fontId="43" fillId="10" borderId="5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pivotButton="1"/>
    <xf numFmtId="0" fontId="0" fillId="0" borderId="0" xfId="0" applyFill="1" applyProtection="1">
      <protection hidden="1"/>
    </xf>
    <xf numFmtId="166" fontId="43" fillId="10" borderId="83" xfId="0" applyNumberFormat="1" applyFont="1" applyFill="1" applyBorder="1" applyAlignment="1" applyProtection="1">
      <alignment horizontal="center" vertical="center"/>
      <protection hidden="1"/>
    </xf>
    <xf numFmtId="166" fontId="43" fillId="10" borderId="85" xfId="0" applyNumberFormat="1" applyFont="1" applyFill="1" applyBorder="1" applyAlignment="1" applyProtection="1">
      <alignment horizontal="center" vertical="center"/>
      <protection hidden="1"/>
    </xf>
    <xf numFmtId="4" fontId="43" fillId="7" borderId="0" xfId="0" applyNumberFormat="1" applyFont="1" applyFill="1" applyBorder="1" applyAlignment="1" applyProtection="1">
      <alignment horizontal="center" vertical="center"/>
      <protection hidden="1"/>
    </xf>
    <xf numFmtId="4" fontId="43" fillId="7" borderId="52" xfId="0" applyNumberFormat="1" applyFont="1" applyFill="1" applyBorder="1" applyAlignment="1" applyProtection="1">
      <alignment horizontal="center" vertical="center"/>
      <protection hidden="1"/>
    </xf>
    <xf numFmtId="4" fontId="43" fillId="7" borderId="87" xfId="0" applyNumberFormat="1" applyFont="1" applyFill="1" applyBorder="1" applyAlignment="1" applyProtection="1">
      <alignment horizontal="center" vertical="center"/>
      <protection hidden="1"/>
    </xf>
    <xf numFmtId="4" fontId="43" fillId="7" borderId="88" xfId="0" applyNumberFormat="1" applyFont="1" applyFill="1" applyBorder="1" applyAlignment="1" applyProtection="1">
      <alignment horizontal="center" vertical="center"/>
      <protection hidden="1"/>
    </xf>
    <xf numFmtId="4" fontId="5" fillId="7" borderId="87" xfId="0" applyNumberFormat="1" applyFont="1" applyFill="1" applyBorder="1" applyAlignment="1" applyProtection="1">
      <alignment horizontal="right" vertical="center"/>
      <protection hidden="1"/>
    </xf>
    <xf numFmtId="4" fontId="43" fillId="2" borderId="0" xfId="0" applyNumberFormat="1" applyFont="1" applyFill="1" applyBorder="1" applyAlignment="1" applyProtection="1">
      <alignment horizontal="center" vertical="center"/>
      <protection locked="0"/>
    </xf>
    <xf numFmtId="9" fontId="43" fillId="2" borderId="0" xfId="0" applyNumberFormat="1" applyFont="1" applyFill="1" applyBorder="1" applyAlignment="1" applyProtection="1">
      <alignment horizontal="center" vertical="center"/>
      <protection locked="0"/>
    </xf>
    <xf numFmtId="166" fontId="31" fillId="7" borderId="0" xfId="0" applyNumberFormat="1" applyFont="1" applyFill="1" applyBorder="1" applyAlignment="1" applyProtection="1">
      <alignment horizontal="right" vertical="center"/>
      <protection hidden="1"/>
    </xf>
    <xf numFmtId="4" fontId="60" fillId="12" borderId="70" xfId="0" applyNumberFormat="1" applyFont="1" applyFill="1" applyBorder="1" applyAlignment="1" applyProtection="1">
      <alignment horizontal="center" vertical="center"/>
      <protection hidden="1"/>
    </xf>
    <xf numFmtId="0" fontId="60" fillId="12" borderId="70" xfId="0" applyFont="1" applyFill="1" applyBorder="1" applyAlignment="1" applyProtection="1">
      <alignment horizontal="center" vertical="center"/>
      <protection hidden="1"/>
    </xf>
    <xf numFmtId="3" fontId="60" fillId="12" borderId="70" xfId="0" applyNumberFormat="1" applyFont="1" applyFill="1" applyBorder="1" applyAlignment="1" applyProtection="1">
      <alignment horizontal="center" vertical="center"/>
      <protection hidden="1"/>
    </xf>
    <xf numFmtId="4" fontId="60" fillId="12" borderId="68" xfId="0" applyNumberFormat="1" applyFont="1" applyFill="1" applyBorder="1" applyAlignment="1" applyProtection="1">
      <alignment horizontal="center" vertical="center"/>
      <protection hidden="1"/>
    </xf>
    <xf numFmtId="0" fontId="60" fillId="12" borderId="69" xfId="0" applyFont="1" applyFill="1" applyBorder="1" applyAlignment="1" applyProtection="1">
      <alignment horizontal="center" vertical="center"/>
      <protection hidden="1"/>
    </xf>
    <xf numFmtId="3" fontId="60" fillId="12" borderId="73" xfId="0" applyNumberFormat="1" applyFont="1" applyFill="1" applyBorder="1" applyAlignment="1" applyProtection="1">
      <alignment horizontal="center" vertical="center"/>
      <protection hidden="1"/>
    </xf>
    <xf numFmtId="0" fontId="60" fillId="12" borderId="68" xfId="0" applyFont="1" applyFill="1" applyBorder="1" applyAlignment="1" applyProtection="1">
      <alignment horizontal="center" vertical="center"/>
      <protection hidden="1"/>
    </xf>
    <xf numFmtId="4" fontId="60" fillId="13" borderId="70" xfId="0" applyNumberFormat="1" applyFont="1" applyFill="1" applyBorder="1" applyAlignment="1" applyProtection="1">
      <alignment horizontal="center" vertical="center"/>
      <protection hidden="1"/>
    </xf>
    <xf numFmtId="0" fontId="60" fillId="13" borderId="70" xfId="0" applyFont="1" applyFill="1" applyBorder="1" applyAlignment="1" applyProtection="1">
      <alignment horizontal="center" vertical="center"/>
      <protection hidden="1"/>
    </xf>
    <xf numFmtId="3" fontId="60" fillId="13" borderId="70" xfId="0" applyNumberFormat="1" applyFont="1" applyFill="1" applyBorder="1" applyAlignment="1" applyProtection="1">
      <alignment horizontal="center" vertical="center"/>
      <protection hidden="1"/>
    </xf>
    <xf numFmtId="4" fontId="60" fillId="13" borderId="68" xfId="0" applyNumberFormat="1" applyFont="1" applyFill="1" applyBorder="1" applyAlignment="1" applyProtection="1">
      <alignment horizontal="center" vertical="center"/>
      <protection hidden="1"/>
    </xf>
    <xf numFmtId="0" fontId="60" fillId="13" borderId="69" xfId="0" applyFont="1" applyFill="1" applyBorder="1" applyAlignment="1" applyProtection="1">
      <alignment horizontal="center" vertical="center"/>
      <protection hidden="1"/>
    </xf>
    <xf numFmtId="3" fontId="60" fillId="13" borderId="73" xfId="0" applyNumberFormat="1" applyFont="1" applyFill="1" applyBorder="1" applyAlignment="1" applyProtection="1">
      <alignment horizontal="center" vertical="center"/>
      <protection hidden="1"/>
    </xf>
    <xf numFmtId="0" fontId="60" fillId="13" borderId="68" xfId="0" applyFont="1" applyFill="1" applyBorder="1" applyAlignment="1" applyProtection="1">
      <alignment horizontal="center" vertical="center"/>
      <protection hidden="1"/>
    </xf>
    <xf numFmtId="0" fontId="7" fillId="6" borderId="67" xfId="0" applyFont="1" applyFill="1" applyBorder="1" applyAlignment="1" applyProtection="1">
      <alignment horizontal="center" vertical="center"/>
      <protection hidden="1"/>
    </xf>
    <xf numFmtId="3" fontId="7" fillId="6" borderId="67" xfId="0" applyNumberFormat="1" applyFont="1" applyFill="1" applyBorder="1" applyAlignment="1" applyProtection="1">
      <alignment horizontal="center" vertical="center"/>
      <protection hidden="1"/>
    </xf>
    <xf numFmtId="4" fontId="7" fillId="6" borderId="67" xfId="0" applyNumberFormat="1" applyFont="1" applyFill="1" applyBorder="1" applyAlignment="1" applyProtection="1">
      <alignment horizontal="center" vertical="center"/>
      <protection hidden="1"/>
    </xf>
    <xf numFmtId="0" fontId="7" fillId="6" borderId="70" xfId="0" applyFont="1" applyFill="1" applyBorder="1" applyAlignment="1" applyProtection="1">
      <alignment horizontal="center" vertical="center"/>
      <protection hidden="1"/>
    </xf>
    <xf numFmtId="0" fontId="67" fillId="6" borderId="68" xfId="0" applyFont="1" applyFill="1" applyBorder="1" applyAlignment="1" applyProtection="1">
      <alignment horizontal="center" vertical="center"/>
      <protection hidden="1"/>
    </xf>
    <xf numFmtId="0" fontId="68" fillId="13" borderId="68" xfId="0" applyFont="1" applyFill="1" applyBorder="1" applyAlignment="1" applyProtection="1">
      <alignment horizontal="center" vertical="center"/>
      <protection hidden="1"/>
    </xf>
    <xf numFmtId="0" fontId="69" fillId="12" borderId="68" xfId="0" applyFont="1" applyFill="1" applyBorder="1" applyAlignment="1" applyProtection="1">
      <alignment horizontal="center" vertical="center"/>
      <protection hidden="1"/>
    </xf>
    <xf numFmtId="0" fontId="66" fillId="8" borderId="89" xfId="0" applyFont="1" applyFill="1" applyBorder="1" applyAlignment="1" applyProtection="1">
      <alignment horizontal="left" vertical="center"/>
      <protection hidden="1"/>
    </xf>
    <xf numFmtId="0" fontId="66" fillId="8" borderId="72" xfId="0" applyFont="1" applyFill="1" applyBorder="1" applyAlignment="1" applyProtection="1">
      <alignment horizontal="left" vertical="center"/>
      <protection hidden="1"/>
    </xf>
    <xf numFmtId="0" fontId="66" fillId="8" borderId="71" xfId="0" applyFont="1" applyFill="1" applyBorder="1" applyAlignment="1" applyProtection="1">
      <alignment horizontal="left" vertical="center"/>
      <protection hidden="1"/>
    </xf>
    <xf numFmtId="3" fontId="66" fillId="8" borderId="89" xfId="0" applyNumberFormat="1" applyFont="1" applyFill="1" applyBorder="1" applyAlignment="1" applyProtection="1">
      <alignment horizontal="center" vertical="center"/>
      <protection hidden="1"/>
    </xf>
    <xf numFmtId="3" fontId="66" fillId="8" borderId="72" xfId="0" applyNumberFormat="1" applyFont="1" applyFill="1" applyBorder="1" applyAlignment="1" applyProtection="1">
      <alignment horizontal="center" vertical="center"/>
      <protection hidden="1"/>
    </xf>
    <xf numFmtId="3" fontId="66" fillId="8" borderId="71" xfId="0" applyNumberFormat="1" applyFont="1" applyFill="1" applyBorder="1" applyAlignment="1" applyProtection="1">
      <alignment horizontal="center" vertical="center"/>
      <protection hidden="1"/>
    </xf>
    <xf numFmtId="9" fontId="66" fillId="8" borderId="89" xfId="0" applyNumberFormat="1" applyFont="1" applyFill="1" applyBorder="1" applyAlignment="1" applyProtection="1">
      <alignment horizontal="center" vertical="center"/>
      <protection hidden="1"/>
    </xf>
    <xf numFmtId="9" fontId="66" fillId="8" borderId="72" xfId="0" applyNumberFormat="1" applyFont="1" applyFill="1" applyBorder="1" applyAlignment="1" applyProtection="1">
      <alignment horizontal="center" vertical="center"/>
      <protection hidden="1"/>
    </xf>
    <xf numFmtId="9" fontId="66" fillId="8" borderId="71" xfId="0" applyNumberFormat="1" applyFont="1" applyFill="1" applyBorder="1" applyAlignment="1" applyProtection="1">
      <alignment horizontal="center" vertical="center"/>
      <protection hidden="1"/>
    </xf>
    <xf numFmtId="0" fontId="70" fillId="15" borderId="91" xfId="0" applyFont="1" applyFill="1" applyBorder="1"/>
    <xf numFmtId="0" fontId="60" fillId="14" borderId="90" xfId="0" applyFont="1" applyFill="1" applyBorder="1"/>
    <xf numFmtId="0" fontId="6" fillId="5" borderId="0" xfId="0" applyFont="1" applyFill="1" applyAlignment="1" applyProtection="1">
      <alignment horizontal="center" vertical="center"/>
      <protection hidden="1"/>
    </xf>
    <xf numFmtId="0" fontId="3" fillId="7" borderId="0" xfId="0" applyFont="1" applyFill="1" applyBorder="1" applyAlignment="1" applyProtection="1">
      <alignment horizontal="center" vertical="center"/>
      <protection hidden="1"/>
    </xf>
    <xf numFmtId="3" fontId="0" fillId="7" borderId="4" xfId="0" applyNumberFormat="1" applyFill="1" applyBorder="1" applyAlignment="1" applyProtection="1">
      <alignment horizontal="center" vertical="center"/>
      <protection hidden="1"/>
    </xf>
    <xf numFmtId="3" fontId="0" fillId="7" borderId="5" xfId="0" applyNumberFormat="1" applyFill="1" applyBorder="1" applyAlignment="1" applyProtection="1">
      <alignment horizontal="center" vertical="center"/>
      <protection hidden="1"/>
    </xf>
    <xf numFmtId="3" fontId="0" fillId="7" borderId="6" xfId="0" applyNumberFormat="1" applyFill="1" applyBorder="1" applyAlignment="1" applyProtection="1">
      <alignment horizontal="center" vertical="center"/>
      <protection hidden="1"/>
    </xf>
    <xf numFmtId="3" fontId="5" fillId="7" borderId="7" xfId="0" applyNumberFormat="1" applyFont="1" applyFill="1" applyBorder="1" applyAlignment="1" applyProtection="1">
      <alignment vertical="center" wrapText="1"/>
      <protection hidden="1"/>
    </xf>
    <xf numFmtId="3" fontId="0" fillId="7" borderId="8" xfId="0" applyNumberFormat="1" applyFill="1" applyBorder="1" applyAlignment="1" applyProtection="1">
      <alignment horizontal="center" vertical="center"/>
      <protection hidden="1"/>
    </xf>
    <xf numFmtId="0" fontId="4" fillId="7" borderId="0" xfId="0" applyFont="1" applyFill="1" applyBorder="1" applyAlignment="1" applyProtection="1">
      <alignment horizontal="center" vertical="center"/>
      <protection hidden="1"/>
    </xf>
    <xf numFmtId="0" fontId="5" fillId="7" borderId="2" xfId="0" applyFont="1" applyFill="1" applyBorder="1" applyAlignment="1" applyProtection="1">
      <alignment horizontal="center" vertical="center"/>
      <protection hidden="1"/>
    </xf>
    <xf numFmtId="17" fontId="5" fillId="7" borderId="2" xfId="0" applyNumberFormat="1" applyFont="1" applyFill="1" applyBorder="1" applyAlignment="1" applyProtection="1">
      <alignment horizontal="center" vertical="center"/>
      <protection hidden="1"/>
    </xf>
    <xf numFmtId="49" fontId="5" fillId="7" borderId="2" xfId="0" applyNumberFormat="1" applyFont="1" applyFill="1" applyBorder="1" applyAlignment="1" applyProtection="1">
      <alignment horizontal="center" vertical="center"/>
      <protection hidden="1"/>
    </xf>
    <xf numFmtId="17" fontId="5" fillId="7" borderId="3" xfId="0" applyNumberFormat="1" applyFont="1" applyFill="1" applyBorder="1" applyAlignment="1" applyProtection="1">
      <alignment horizontal="center" vertical="center"/>
      <protection hidden="1"/>
    </xf>
    <xf numFmtId="0" fontId="4" fillId="7" borderId="7" xfId="0" applyFont="1" applyFill="1" applyBorder="1" applyAlignment="1" applyProtection="1">
      <alignment horizontal="center" vertical="center"/>
      <protection hidden="1"/>
    </xf>
    <xf numFmtId="15" fontId="9" fillId="7" borderId="0" xfId="0" applyNumberFormat="1" applyFont="1" applyFill="1" applyBorder="1" applyAlignment="1" applyProtection="1">
      <alignment horizontal="center" vertical="center"/>
      <protection hidden="1"/>
    </xf>
    <xf numFmtId="15" fontId="10" fillId="7" borderId="0" xfId="0" applyNumberFormat="1" applyFont="1" applyFill="1" applyBorder="1" applyAlignment="1" applyProtection="1">
      <alignment horizontal="center" vertical="center"/>
      <protection hidden="1"/>
    </xf>
    <xf numFmtId="0" fontId="9" fillId="7" borderId="0" xfId="0" applyFont="1" applyFill="1" applyBorder="1" applyAlignment="1" applyProtection="1">
      <alignment horizontal="left" vertical="center"/>
      <protection hidden="1"/>
    </xf>
    <xf numFmtId="3" fontId="9" fillId="7" borderId="0" xfId="0" applyNumberFormat="1" applyFont="1" applyFill="1" applyBorder="1" applyAlignment="1" applyProtection="1">
      <alignment vertical="center"/>
      <protection hidden="1"/>
    </xf>
    <xf numFmtId="0" fontId="5" fillId="7" borderId="1" xfId="0" applyFont="1" applyFill="1" applyBorder="1" applyAlignment="1" applyProtection="1">
      <alignment horizontal="center" vertical="center"/>
      <protection hidden="1"/>
    </xf>
    <xf numFmtId="0" fontId="26" fillId="7" borderId="7" xfId="0" applyFont="1" applyFill="1" applyBorder="1" applyAlignment="1" applyProtection="1">
      <alignment vertical="center" wrapText="1"/>
      <protection hidden="1"/>
    </xf>
    <xf numFmtId="49" fontId="44" fillId="7" borderId="0" xfId="0" applyNumberFormat="1" applyFont="1" applyFill="1" applyBorder="1" applyAlignment="1" applyProtection="1">
      <alignment horizontal="center" vertical="center"/>
      <protection hidden="1"/>
    </xf>
    <xf numFmtId="3" fontId="44" fillId="7" borderId="84" xfId="0" applyNumberFormat="1" applyFont="1" applyFill="1" applyBorder="1" applyAlignment="1" applyProtection="1">
      <alignment horizontal="center" vertical="center"/>
      <protection hidden="1"/>
    </xf>
    <xf numFmtId="3" fontId="44" fillId="7" borderId="86" xfId="0" applyNumberFormat="1" applyFont="1" applyFill="1" applyBorder="1" applyAlignment="1" applyProtection="1">
      <alignment horizontal="center" vertical="center"/>
      <protection hidden="1"/>
    </xf>
    <xf numFmtId="166" fontId="5" fillId="7" borderId="92" xfId="0" applyNumberFormat="1" applyFont="1" applyFill="1" applyBorder="1" applyAlignment="1" applyProtection="1">
      <alignment horizontal="center" vertical="center"/>
      <protection hidden="1"/>
    </xf>
    <xf numFmtId="0" fontId="5" fillId="7" borderId="92" xfId="0" applyFont="1" applyFill="1" applyBorder="1" applyAlignment="1" applyProtection="1">
      <alignment horizontal="center" vertical="center"/>
      <protection hidden="1"/>
    </xf>
    <xf numFmtId="4" fontId="5" fillId="7" borderId="92" xfId="0" applyNumberFormat="1" applyFont="1" applyFill="1" applyBorder="1" applyAlignment="1" applyProtection="1">
      <alignment horizontal="center" vertical="center"/>
      <protection hidden="1"/>
    </xf>
    <xf numFmtId="0" fontId="3" fillId="7" borderId="0" xfId="0" applyFont="1" applyFill="1" applyBorder="1" applyAlignment="1" applyProtection="1">
      <alignment horizontal="center" vertical="center"/>
      <protection hidden="1"/>
    </xf>
    <xf numFmtId="0" fontId="71" fillId="2" borderId="0" xfId="4" applyFill="1" applyBorder="1" applyAlignment="1" applyProtection="1">
      <alignment horizontal="left" vertical="center"/>
      <protection locked="0"/>
    </xf>
    <xf numFmtId="4" fontId="16" fillId="5" borderId="0" xfId="0" applyNumberFormat="1" applyFont="1" applyFill="1" applyAlignment="1" applyProtection="1">
      <alignment horizontal="center" vertical="center"/>
      <protection hidden="1"/>
    </xf>
    <xf numFmtId="0" fontId="43" fillId="7" borderId="0" xfId="0" applyNumberFormat="1" applyFont="1" applyFill="1" applyBorder="1" applyAlignment="1" applyProtection="1">
      <alignment horizontal="center" vertical="center"/>
      <protection hidden="1"/>
    </xf>
    <xf numFmtId="0" fontId="61" fillId="5" borderId="0" xfId="0" applyFont="1" applyFill="1" applyBorder="1" applyAlignment="1" applyProtection="1">
      <alignment vertical="center" wrapText="1"/>
      <protection hidden="1"/>
    </xf>
    <xf numFmtId="0" fontId="62" fillId="5" borderId="0" xfId="0" applyFont="1" applyFill="1" applyAlignment="1" applyProtection="1">
      <alignment horizontal="left" vertical="center"/>
      <protection hidden="1"/>
    </xf>
    <xf numFmtId="0" fontId="16" fillId="5" borderId="0" xfId="0" applyFont="1" applyFill="1" applyAlignment="1" applyProtection="1">
      <alignment horizontal="left" vertical="center"/>
      <protection hidden="1"/>
    </xf>
    <xf numFmtId="0" fontId="27" fillId="7" borderId="0" xfId="0" applyFont="1" applyFill="1" applyBorder="1" applyAlignment="1" applyProtection="1">
      <alignment horizontal="center" vertical="center"/>
      <protection hidden="1"/>
    </xf>
    <xf numFmtId="1" fontId="26" fillId="7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3" borderId="10" xfId="0" applyFont="1" applyFill="1" applyBorder="1" applyAlignment="1" applyProtection="1">
      <alignment horizontal="center" vertical="center"/>
      <protection hidden="1"/>
    </xf>
    <xf numFmtId="4" fontId="0" fillId="3" borderId="10" xfId="0" applyNumberFormat="1" applyFont="1" applyFill="1" applyBorder="1" applyAlignment="1" applyProtection="1">
      <alignment horizontal="center" vertical="center"/>
      <protection hidden="1"/>
    </xf>
    <xf numFmtId="9" fontId="0" fillId="3" borderId="10" xfId="0" applyNumberFormat="1" applyFont="1" applyFill="1" applyBorder="1" applyAlignment="1" applyProtection="1">
      <alignment horizontal="center" vertical="center"/>
      <protection hidden="1"/>
    </xf>
    <xf numFmtId="165" fontId="0" fillId="3" borderId="17" xfId="0" applyNumberFormat="1" applyFont="1" applyFill="1" applyBorder="1" applyAlignment="1" applyProtection="1">
      <alignment horizontal="center" vertical="center"/>
      <protection hidden="1"/>
    </xf>
    <xf numFmtId="0" fontId="27" fillId="7" borderId="75" xfId="0" applyFont="1" applyFill="1" applyBorder="1" applyAlignment="1" applyProtection="1">
      <alignment horizontal="center" vertical="center"/>
      <protection hidden="1"/>
    </xf>
    <xf numFmtId="0" fontId="7" fillId="7" borderId="74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/>
    </xf>
    <xf numFmtId="0" fontId="60" fillId="14" borderId="90" xfId="0" applyFont="1" applyFill="1" applyBorder="1" applyAlignment="1">
      <alignment horizontal="center"/>
    </xf>
    <xf numFmtId="4" fontId="5" fillId="5" borderId="0" xfId="0" applyNumberFormat="1" applyFont="1" applyFill="1" applyBorder="1" applyAlignment="1" applyProtection="1">
      <alignment vertical="center" wrapText="1"/>
      <protection hidden="1"/>
    </xf>
    <xf numFmtId="165" fontId="0" fillId="0" borderId="0" xfId="0" applyNumberFormat="1"/>
    <xf numFmtId="165" fontId="9" fillId="2" borderId="0" xfId="0" applyNumberFormat="1" applyFont="1" applyFill="1" applyBorder="1" applyAlignment="1" applyProtection="1">
      <alignment horizontal="center" vertical="center"/>
      <protection locked="0"/>
    </xf>
    <xf numFmtId="165" fontId="0" fillId="5" borderId="0" xfId="0" applyNumberFormat="1" applyFill="1" applyAlignment="1" applyProtection="1">
      <alignment horizontal="center"/>
      <protection hidden="1"/>
    </xf>
    <xf numFmtId="0" fontId="7" fillId="7" borderId="61" xfId="0" applyFont="1" applyFill="1" applyBorder="1" applyAlignment="1" applyProtection="1">
      <alignment horizontal="right" vertical="center" wrapText="1"/>
      <protection hidden="1"/>
    </xf>
    <xf numFmtId="0" fontId="15" fillId="5" borderId="0" xfId="0" applyFont="1" applyFill="1" applyAlignment="1" applyProtection="1">
      <alignment horizontal="center" vertical="center"/>
      <protection hidden="1"/>
    </xf>
    <xf numFmtId="15" fontId="11" fillId="5" borderId="0" xfId="0" applyNumberFormat="1" applyFont="1" applyFill="1" applyAlignment="1" applyProtection="1">
      <alignment horizontal="center" vertical="center"/>
      <protection hidden="1"/>
    </xf>
    <xf numFmtId="0" fontId="11" fillId="5" borderId="0" xfId="0" applyFont="1" applyFill="1" applyAlignment="1" applyProtection="1">
      <alignment horizontal="center" vertical="center"/>
      <protection hidden="1"/>
    </xf>
    <xf numFmtId="3" fontId="11" fillId="5" borderId="0" xfId="0" applyNumberFormat="1" applyFont="1" applyFill="1" applyAlignment="1" applyProtection="1">
      <alignment horizontal="center" vertical="center"/>
      <protection hidden="1"/>
    </xf>
    <xf numFmtId="4" fontId="11" fillId="5" borderId="0" xfId="0" applyNumberFormat="1" applyFont="1" applyFill="1" applyAlignment="1" applyProtection="1">
      <alignment horizontal="center" vertical="center"/>
      <protection hidden="1"/>
    </xf>
    <xf numFmtId="0" fontId="14" fillId="5" borderId="0" xfId="0" applyFont="1" applyFill="1" applyAlignment="1" applyProtection="1">
      <alignment horizontal="center" vertical="center"/>
      <protection hidden="1"/>
    </xf>
    <xf numFmtId="0" fontId="11" fillId="5" borderId="0" xfId="0" applyFont="1" applyFill="1" applyBorder="1" applyAlignment="1" applyProtection="1">
      <alignment horizontal="center" vertical="center"/>
      <protection hidden="1"/>
    </xf>
    <xf numFmtId="15" fontId="14" fillId="5" borderId="0" xfId="0" applyNumberFormat="1" applyFont="1" applyFill="1" applyAlignment="1" applyProtection="1">
      <alignment horizontal="center" vertical="center"/>
      <protection hidden="1"/>
    </xf>
    <xf numFmtId="3" fontId="14" fillId="5" borderId="0" xfId="0" applyNumberFormat="1" applyFont="1" applyFill="1" applyAlignment="1" applyProtection="1">
      <alignment horizontal="center" vertical="center"/>
      <protection hidden="1"/>
    </xf>
    <xf numFmtId="4" fontId="14" fillId="5" borderId="0" xfId="0" applyNumberFormat="1" applyFont="1" applyFill="1" applyAlignment="1" applyProtection="1">
      <alignment horizontal="center" vertical="center"/>
      <protection hidden="1"/>
    </xf>
    <xf numFmtId="4" fontId="72" fillId="5" borderId="0" xfId="0" applyNumberFormat="1" applyFont="1" applyFill="1" applyAlignment="1" applyProtection="1">
      <alignment horizontal="center" vertical="center"/>
      <protection hidden="1"/>
    </xf>
    <xf numFmtId="0" fontId="72" fillId="5" borderId="0" xfId="0" applyFont="1" applyFill="1" applyAlignment="1" applyProtection="1">
      <alignment horizontal="center" vertical="center"/>
      <protection hidden="1"/>
    </xf>
    <xf numFmtId="3" fontId="72" fillId="5" borderId="0" xfId="0" applyNumberFormat="1" applyFont="1" applyFill="1" applyAlignment="1" applyProtection="1">
      <alignment horizontal="center" vertical="center"/>
      <protection hidden="1"/>
    </xf>
    <xf numFmtId="0" fontId="72" fillId="5" borderId="0" xfId="0" applyFont="1" applyFill="1" applyBorder="1" applyAlignment="1" applyProtection="1">
      <alignment horizontal="center" vertical="center"/>
      <protection hidden="1"/>
    </xf>
    <xf numFmtId="0" fontId="11" fillId="7" borderId="0" xfId="0" applyFont="1" applyFill="1" applyBorder="1" applyAlignment="1" applyProtection="1">
      <alignment horizontal="center" vertical="center"/>
      <protection hidden="1"/>
    </xf>
    <xf numFmtId="4" fontId="11" fillId="5" borderId="0" xfId="0" applyNumberFormat="1" applyFont="1" applyFill="1" applyBorder="1" applyAlignment="1" applyProtection="1">
      <alignment horizontal="center" vertical="center"/>
      <protection hidden="1"/>
    </xf>
    <xf numFmtId="0" fontId="73" fillId="7" borderId="64" xfId="0" applyFont="1" applyFill="1" applyBorder="1" applyAlignment="1" applyProtection="1">
      <alignment horizontal="center" vertical="center"/>
      <protection hidden="1"/>
    </xf>
    <xf numFmtId="0" fontId="74" fillId="7" borderId="64" xfId="0" applyFont="1" applyFill="1" applyBorder="1" applyAlignment="1" applyProtection="1">
      <alignment horizontal="center" vertical="center"/>
      <protection hidden="1"/>
    </xf>
    <xf numFmtId="0" fontId="11" fillId="7" borderId="64" xfId="0" applyFont="1" applyFill="1" applyBorder="1" applyAlignment="1" applyProtection="1">
      <alignment horizontal="center" vertical="center"/>
      <protection hidden="1"/>
    </xf>
    <xf numFmtId="0" fontId="11" fillId="5" borderId="0" xfId="0" applyFont="1" applyFill="1" applyBorder="1" applyAlignment="1" applyProtection="1">
      <alignment horizontal="left" vertical="center"/>
      <protection hidden="1"/>
    </xf>
    <xf numFmtId="3" fontId="11" fillId="5" borderId="0" xfId="0" applyNumberFormat="1" applyFont="1" applyFill="1" applyBorder="1" applyAlignment="1" applyProtection="1">
      <alignment horizontal="center" vertical="center"/>
      <protection hidden="1"/>
    </xf>
    <xf numFmtId="0" fontId="15" fillId="5" borderId="0" xfId="0" applyFont="1" applyFill="1" applyBorder="1" applyAlignment="1" applyProtection="1">
      <alignment horizontal="center" vertical="center"/>
      <protection hidden="1"/>
    </xf>
    <xf numFmtId="165" fontId="11" fillId="5" borderId="0" xfId="0" applyNumberFormat="1" applyFont="1" applyFill="1" applyBorder="1" applyAlignment="1" applyProtection="1">
      <alignment horizontal="center" vertical="center"/>
      <protection hidden="1"/>
    </xf>
    <xf numFmtId="166" fontId="11" fillId="5" borderId="0" xfId="0" applyNumberFormat="1" applyFont="1" applyFill="1" applyBorder="1" applyAlignment="1" applyProtection="1">
      <alignment horizontal="center" vertical="center"/>
      <protection hidden="1"/>
    </xf>
    <xf numFmtId="4" fontId="11" fillId="5" borderId="0" xfId="0" applyNumberFormat="1" applyFont="1" applyFill="1" applyBorder="1" applyAlignment="1" applyProtection="1">
      <alignment horizontal="right" vertical="center"/>
      <protection hidden="1"/>
    </xf>
    <xf numFmtId="1" fontId="11" fillId="5" borderId="0" xfId="0" applyNumberFormat="1" applyFont="1" applyFill="1" applyBorder="1" applyAlignment="1" applyProtection="1">
      <alignment horizontal="center" vertical="center"/>
      <protection hidden="1"/>
    </xf>
    <xf numFmtId="49" fontId="76" fillId="7" borderId="0" xfId="0" applyNumberFormat="1" applyFont="1" applyFill="1" applyAlignment="1">
      <alignment horizontal="left" vertical="center" indent="1"/>
    </xf>
    <xf numFmtId="0" fontId="7" fillId="7" borderId="61" xfId="0" applyFont="1" applyFill="1" applyBorder="1" applyAlignment="1" applyProtection="1">
      <alignment vertical="center" wrapText="1"/>
      <protection hidden="1"/>
    </xf>
    <xf numFmtId="0" fontId="7" fillId="7" borderId="63" xfId="0" applyFont="1" applyFill="1" applyBorder="1" applyAlignment="1" applyProtection="1">
      <alignment vertical="center" wrapText="1"/>
      <protection hidden="1"/>
    </xf>
    <xf numFmtId="4" fontId="5" fillId="7" borderId="0" xfId="0" applyNumberFormat="1" applyFont="1" applyFill="1" applyBorder="1" applyAlignment="1" applyProtection="1">
      <alignment horizontal="center" vertical="center"/>
      <protection hidden="1"/>
    </xf>
    <xf numFmtId="4" fontId="11" fillId="7" borderId="0" xfId="0" applyNumberFormat="1" applyFont="1" applyFill="1" applyBorder="1" applyAlignment="1" applyProtection="1">
      <alignment horizontal="center" vertical="center"/>
      <protection hidden="1"/>
    </xf>
    <xf numFmtId="49" fontId="14" fillId="7" borderId="0" xfId="0" applyNumberFormat="1" applyFont="1" applyFill="1" applyBorder="1" applyAlignment="1" applyProtection="1">
      <alignment horizontal="center" vertical="center"/>
      <protection hidden="1"/>
    </xf>
    <xf numFmtId="0" fontId="7" fillId="7" borderId="0" xfId="0" applyFont="1" applyFill="1" applyBorder="1" applyAlignment="1" applyProtection="1">
      <alignment horizontal="center" vertical="top"/>
      <protection hidden="1"/>
    </xf>
    <xf numFmtId="49" fontId="14" fillId="7" borderId="64" xfId="0" applyNumberFormat="1" applyFont="1" applyFill="1" applyBorder="1" applyAlignment="1" applyProtection="1">
      <alignment horizontal="center" vertical="center"/>
      <protection hidden="1"/>
    </xf>
    <xf numFmtId="4" fontId="11" fillId="7" borderId="64" xfId="0" applyNumberFormat="1" applyFont="1" applyFill="1" applyBorder="1" applyAlignment="1" applyProtection="1">
      <alignment horizontal="center" vertical="center"/>
      <protection hidden="1"/>
    </xf>
    <xf numFmtId="0" fontId="7" fillId="7" borderId="0" xfId="0" applyFont="1" applyFill="1" applyBorder="1" applyAlignment="1" applyProtection="1">
      <alignment horizontal="right" vertical="top"/>
      <protection hidden="1"/>
    </xf>
    <xf numFmtId="4" fontId="22" fillId="7" borderId="75" xfId="0" applyNumberFormat="1" applyFont="1" applyFill="1" applyBorder="1" applyAlignment="1" applyProtection="1">
      <alignment horizontal="center" vertical="center"/>
      <protection hidden="1"/>
    </xf>
    <xf numFmtId="15" fontId="11" fillId="0" borderId="0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left" vertical="center"/>
      <protection hidden="1"/>
    </xf>
    <xf numFmtId="0" fontId="77" fillId="5" borderId="0" xfId="0" applyFont="1" applyFill="1" applyAlignment="1" applyProtection="1">
      <alignment horizontal="center" vertical="center"/>
      <protection hidden="1"/>
    </xf>
    <xf numFmtId="4" fontId="74" fillId="2" borderId="0" xfId="0" applyNumberFormat="1" applyFont="1" applyFill="1" applyBorder="1" applyAlignment="1" applyProtection="1">
      <alignment horizontal="center" vertical="center"/>
      <protection hidden="1"/>
    </xf>
    <xf numFmtId="0" fontId="78" fillId="5" borderId="0" xfId="0" applyFont="1" applyFill="1" applyAlignment="1" applyProtection="1">
      <alignment horizontal="center" vertical="center"/>
      <protection hidden="1"/>
    </xf>
    <xf numFmtId="165" fontId="29" fillId="5" borderId="0" xfId="0" applyNumberFormat="1" applyFont="1" applyFill="1" applyBorder="1" applyAlignment="1" applyProtection="1">
      <alignment horizontal="center" vertical="center"/>
      <protection hidden="1"/>
    </xf>
    <xf numFmtId="0" fontId="77" fillId="5" borderId="0" xfId="0" applyFont="1" applyFill="1" applyBorder="1" applyAlignment="1" applyProtection="1">
      <alignment horizontal="center" vertical="center"/>
      <protection hidden="1"/>
    </xf>
    <xf numFmtId="0" fontId="74" fillId="5" borderId="0" xfId="0" applyFont="1" applyFill="1" applyAlignment="1" applyProtection="1">
      <alignment horizontal="center" vertical="center"/>
      <protection hidden="1"/>
    </xf>
    <xf numFmtId="0" fontId="74" fillId="5" borderId="0" xfId="0" applyFont="1" applyFill="1" applyBorder="1" applyAlignment="1" applyProtection="1">
      <alignment horizontal="center" vertical="center"/>
      <protection hidden="1"/>
    </xf>
    <xf numFmtId="4" fontId="7" fillId="5" borderId="0" xfId="0" applyNumberFormat="1" applyFont="1" applyFill="1" applyBorder="1" applyAlignment="1" applyProtection="1">
      <alignment vertical="center" wrapText="1"/>
      <protection hidden="1"/>
    </xf>
    <xf numFmtId="3" fontId="0" fillId="0" borderId="0" xfId="0" applyNumberFormat="1"/>
    <xf numFmtId="4" fontId="0" fillId="0" borderId="0" xfId="0" applyNumberFormat="1"/>
    <xf numFmtId="0" fontId="0" fillId="0" borderId="0" xfId="0" applyFill="1"/>
    <xf numFmtId="0" fontId="0" fillId="16" borderId="0" xfId="0" applyFill="1" applyProtection="1">
      <protection hidden="1"/>
    </xf>
    <xf numFmtId="0" fontId="0" fillId="17" borderId="0" xfId="0" applyFill="1" applyProtection="1">
      <protection hidden="1"/>
    </xf>
    <xf numFmtId="0" fontId="0" fillId="18" borderId="0" xfId="0" applyFill="1" applyProtection="1">
      <protection hidden="1"/>
    </xf>
    <xf numFmtId="0" fontId="20" fillId="5" borderId="0" xfId="0" applyFont="1" applyFill="1" applyBorder="1" applyAlignment="1" applyProtection="1">
      <alignment vertical="center"/>
      <protection hidden="1"/>
    </xf>
    <xf numFmtId="166" fontId="20" fillId="5" borderId="0" xfId="0" applyNumberFormat="1" applyFont="1" applyFill="1" applyBorder="1" applyAlignment="1" applyProtection="1">
      <alignment vertical="center" wrapText="1"/>
      <protection hidden="1"/>
    </xf>
    <xf numFmtId="0" fontId="20" fillId="7" borderId="0" xfId="0" applyFont="1" applyFill="1" applyBorder="1" applyAlignment="1" applyProtection="1">
      <alignment horizontal="center" vertical="center"/>
      <protection hidden="1"/>
    </xf>
    <xf numFmtId="49" fontId="76" fillId="7" borderId="0" xfId="0" applyNumberFormat="1" applyFont="1" applyFill="1" applyAlignment="1" applyProtection="1">
      <alignment horizontal="left" vertical="center" indent="1"/>
      <protection hidden="1"/>
    </xf>
    <xf numFmtId="0" fontId="11" fillId="0" borderId="0" xfId="0" pivotButton="1" applyFont="1" applyProtection="1">
      <protection hidden="1"/>
    </xf>
    <xf numFmtId="0" fontId="11" fillId="0" borderId="0" xfId="0" applyFont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165" fontId="26" fillId="2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/>
      <protection locked="0"/>
    </xf>
    <xf numFmtId="4" fontId="11" fillId="0" borderId="0" xfId="0" applyNumberFormat="1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pivotButton="1" applyFont="1" applyProtection="1">
      <protection locked="0"/>
    </xf>
    <xf numFmtId="0" fontId="81" fillId="2" borderId="4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55" fillId="3" borderId="4" xfId="0" applyFont="1" applyFill="1" applyBorder="1" applyAlignment="1" applyProtection="1">
      <alignment horizontal="center" vertical="center"/>
      <protection hidden="1"/>
    </xf>
    <xf numFmtId="0" fontId="24" fillId="6" borderId="4" xfId="0" applyFont="1" applyFill="1" applyBorder="1" applyAlignment="1" applyProtection="1">
      <alignment horizontal="center" vertical="center"/>
      <protection hidden="1"/>
    </xf>
    <xf numFmtId="0" fontId="24" fillId="6" borderId="6" xfId="0" applyFont="1" applyFill="1" applyBorder="1" applyAlignment="1" applyProtection="1">
      <alignment horizontal="center" vertical="center"/>
      <protection hidden="1"/>
    </xf>
    <xf numFmtId="165" fontId="16" fillId="5" borderId="0" xfId="0" applyNumberFormat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Border="1" applyAlignment="1" applyProtection="1">
      <alignment horizontal="center" vertical="center"/>
      <protection hidden="1"/>
    </xf>
    <xf numFmtId="3" fontId="16" fillId="7" borderId="0" xfId="0" applyNumberFormat="1" applyFont="1" applyFill="1" applyBorder="1" applyAlignment="1" applyProtection="1">
      <alignment horizontal="center" vertical="center"/>
      <protection hidden="1"/>
    </xf>
    <xf numFmtId="4" fontId="16" fillId="7" borderId="0" xfId="0" applyNumberFormat="1" applyFont="1" applyFill="1" applyBorder="1" applyAlignment="1" applyProtection="1">
      <alignment horizontal="center" vertical="center"/>
      <protection hidden="1"/>
    </xf>
    <xf numFmtId="165" fontId="16" fillId="7" borderId="0" xfId="0" applyNumberFormat="1" applyFont="1" applyFill="1" applyBorder="1" applyAlignment="1" applyProtection="1">
      <alignment horizontal="center" vertical="center"/>
      <protection hidden="1"/>
    </xf>
    <xf numFmtId="166" fontId="16" fillId="7" borderId="0" xfId="0" applyNumberFormat="1" applyFont="1" applyFill="1" applyBorder="1" applyAlignment="1" applyProtection="1">
      <alignment horizontal="center" vertical="center"/>
      <protection hidden="1"/>
    </xf>
    <xf numFmtId="165" fontId="5" fillId="7" borderId="54" xfId="0" applyNumberFormat="1" applyFont="1" applyFill="1" applyBorder="1" applyAlignment="1" applyProtection="1">
      <alignment horizontal="center" vertical="center"/>
      <protection hidden="1"/>
    </xf>
    <xf numFmtId="166" fontId="5" fillId="7" borderId="55" xfId="0" applyNumberFormat="1" applyFont="1" applyFill="1" applyBorder="1" applyAlignment="1" applyProtection="1">
      <alignment horizontal="center" vertical="center"/>
      <protection hidden="1"/>
    </xf>
    <xf numFmtId="0" fontId="5" fillId="7" borderId="55" xfId="0" applyFont="1" applyFill="1" applyBorder="1" applyAlignment="1" applyProtection="1">
      <alignment horizontal="center" vertical="center"/>
      <protection hidden="1"/>
    </xf>
    <xf numFmtId="17" fontId="5" fillId="7" borderId="55" xfId="0" applyNumberFormat="1" applyFont="1" applyFill="1" applyBorder="1" applyAlignment="1" applyProtection="1">
      <alignment horizontal="center" vertical="center"/>
      <protection hidden="1"/>
    </xf>
    <xf numFmtId="3" fontId="5" fillId="7" borderId="55" xfId="0" applyNumberFormat="1" applyFont="1" applyFill="1" applyBorder="1" applyAlignment="1" applyProtection="1">
      <alignment horizontal="center" vertical="center"/>
      <protection hidden="1"/>
    </xf>
    <xf numFmtId="4" fontId="5" fillId="7" borderId="55" xfId="0" applyNumberFormat="1" applyFont="1" applyFill="1" applyBorder="1" applyAlignment="1" applyProtection="1">
      <alignment horizontal="center" vertical="center"/>
      <protection hidden="1"/>
    </xf>
    <xf numFmtId="4" fontId="5" fillId="7" borderId="56" xfId="0" applyNumberFormat="1" applyFont="1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hidden="1"/>
    </xf>
    <xf numFmtId="3" fontId="0" fillId="8" borderId="11" xfId="0" applyNumberFormat="1" applyFill="1" applyBorder="1" applyAlignment="1" applyProtection="1">
      <alignment horizontal="center" vertical="center"/>
      <protection locked="0"/>
    </xf>
    <xf numFmtId="3" fontId="0" fillId="8" borderId="10" xfId="0" applyNumberFormat="1" applyFill="1" applyBorder="1" applyAlignment="1" applyProtection="1">
      <alignment horizontal="center" vertical="center"/>
      <protection locked="0"/>
    </xf>
    <xf numFmtId="3" fontId="0" fillId="8" borderId="12" xfId="0" applyNumberFormat="1" applyFill="1" applyBorder="1" applyAlignment="1" applyProtection="1">
      <alignment horizontal="center" vertical="center"/>
      <protection locked="0"/>
    </xf>
    <xf numFmtId="165" fontId="5" fillId="9" borderId="20" xfId="0" applyNumberFormat="1" applyFont="1" applyFill="1" applyBorder="1" applyAlignment="1" applyProtection="1">
      <alignment horizontal="center" vertical="center"/>
      <protection hidden="1"/>
    </xf>
    <xf numFmtId="49" fontId="75" fillId="6" borderId="0" xfId="0" applyNumberFormat="1" applyFont="1" applyFill="1" applyBorder="1" applyAlignment="1" applyProtection="1">
      <alignment horizontal="left" vertical="center" indent="1"/>
      <protection hidden="1"/>
    </xf>
    <xf numFmtId="49" fontId="75" fillId="6" borderId="0" xfId="0" applyNumberFormat="1" applyFont="1" applyFill="1" applyBorder="1" applyAlignment="1">
      <alignment horizontal="left" vertical="center" indent="1"/>
    </xf>
    <xf numFmtId="9" fontId="7" fillId="6" borderId="102" xfId="0" applyNumberFormat="1" applyFont="1" applyFill="1" applyBorder="1" applyAlignment="1" applyProtection="1">
      <alignment horizontal="center" vertical="center"/>
      <protection hidden="1"/>
    </xf>
    <xf numFmtId="3" fontId="7" fillId="6" borderId="102" xfId="0" applyNumberFormat="1" applyFont="1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locked="0"/>
    </xf>
    <xf numFmtId="0" fontId="82" fillId="6" borderId="102" xfId="0" applyFont="1" applyFill="1" applyBorder="1" applyAlignment="1" applyProtection="1">
      <alignment horizontal="center" vertical="center"/>
      <protection hidden="1"/>
    </xf>
    <xf numFmtId="0" fontId="0" fillId="8" borderId="10" xfId="0" applyFill="1" applyBorder="1" applyAlignment="1" applyProtection="1">
      <alignment horizontal="left" vertical="center"/>
      <protection hidden="1"/>
    </xf>
    <xf numFmtId="49" fontId="0" fillId="8" borderId="10" xfId="0" applyNumberFormat="1" applyFill="1" applyBorder="1" applyAlignment="1" applyProtection="1">
      <alignment horizontal="center" vertical="center"/>
      <protection hidden="1"/>
    </xf>
    <xf numFmtId="4" fontId="0" fillId="8" borderId="10" xfId="0" applyNumberFormat="1" applyFill="1" applyBorder="1" applyAlignment="1" applyProtection="1">
      <alignment horizontal="left" vertical="center" shrinkToFit="1"/>
      <protection hidden="1"/>
    </xf>
    <xf numFmtId="3" fontId="0" fillId="8" borderId="10" xfId="0" applyNumberFormat="1" applyFill="1" applyBorder="1" applyAlignment="1" applyProtection="1">
      <alignment horizontal="left" vertical="center"/>
      <protection hidden="1"/>
    </xf>
    <xf numFmtId="0" fontId="0" fillId="8" borderId="13" xfId="0" applyFill="1" applyBorder="1" applyAlignment="1" applyProtection="1">
      <alignment horizontal="left" vertical="center"/>
      <protection hidden="1"/>
    </xf>
    <xf numFmtId="49" fontId="0" fillId="8" borderId="13" xfId="0" applyNumberFormat="1" applyFill="1" applyBorder="1" applyAlignment="1" applyProtection="1">
      <alignment horizontal="center" vertical="center"/>
      <protection hidden="1"/>
    </xf>
    <xf numFmtId="4" fontId="0" fillId="8" borderId="13" xfId="0" applyNumberFormat="1" applyFill="1" applyBorder="1" applyAlignment="1" applyProtection="1">
      <alignment horizontal="left" vertical="center" shrinkToFit="1"/>
      <protection hidden="1"/>
    </xf>
    <xf numFmtId="3" fontId="0" fillId="8" borderId="13" xfId="0" applyNumberFormat="1" applyFill="1" applyBorder="1" applyAlignment="1" applyProtection="1">
      <alignment horizontal="left" vertical="center"/>
      <protection hidden="1"/>
    </xf>
    <xf numFmtId="4" fontId="11" fillId="0" borderId="0" xfId="0" applyNumberFormat="1" applyFont="1" applyAlignment="1" applyProtection="1">
      <alignment shrinkToFit="1"/>
      <protection locked="0"/>
    </xf>
    <xf numFmtId="165" fontId="0" fillId="5" borderId="0" xfId="0" applyNumberFormat="1" applyFill="1" applyAlignment="1" applyProtection="1">
      <alignment horizontal="center"/>
    </xf>
    <xf numFmtId="0" fontId="70" fillId="15" borderId="91" xfId="0" applyFont="1" applyFill="1" applyBorder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0" fontId="83" fillId="5" borderId="103" xfId="0" applyFont="1" applyFill="1" applyBorder="1" applyAlignment="1" applyProtection="1">
      <alignment horizontal="center" vertical="center"/>
      <protection hidden="1"/>
    </xf>
    <xf numFmtId="165" fontId="83" fillId="5" borderId="103" xfId="0" applyNumberFormat="1" applyFont="1" applyFill="1" applyBorder="1" applyAlignment="1" applyProtection="1">
      <alignment horizontal="center" vertical="center"/>
      <protection hidden="1"/>
    </xf>
    <xf numFmtId="0" fontId="24" fillId="3" borderId="0" xfId="0" applyFont="1" applyFill="1" applyBorder="1" applyAlignment="1" applyProtection="1">
      <alignment horizontal="center" vertical="center"/>
      <protection hidden="1"/>
    </xf>
    <xf numFmtId="0" fontId="24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Border="1" applyAlignment="1" applyProtection="1">
      <alignment horizontal="left" vertical="center"/>
      <protection hidden="1"/>
    </xf>
    <xf numFmtId="0" fontId="13" fillId="3" borderId="0" xfId="0" applyFont="1" applyFill="1" applyBorder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hidden="1"/>
    </xf>
    <xf numFmtId="15" fontId="83" fillId="3" borderId="0" xfId="0" applyNumberFormat="1" applyFont="1" applyFill="1" applyAlignment="1" applyProtection="1">
      <alignment horizontal="center" vertical="center"/>
      <protection hidden="1"/>
    </xf>
    <xf numFmtId="49" fontId="13" fillId="3" borderId="0" xfId="0" applyNumberFormat="1" applyFont="1" applyFill="1" applyAlignment="1" applyProtection="1">
      <alignment horizontal="center" vertical="center"/>
      <protection hidden="1"/>
    </xf>
    <xf numFmtId="165" fontId="13" fillId="3" borderId="0" xfId="0" applyNumberFormat="1" applyFont="1" applyFill="1" applyAlignment="1" applyProtection="1">
      <alignment horizontal="center" vertical="center"/>
      <protection hidden="1"/>
    </xf>
    <xf numFmtId="0" fontId="0" fillId="20" borderId="0" xfId="0" applyFill="1"/>
    <xf numFmtId="0" fontId="84" fillId="20" borderId="0" xfId="4" applyFont="1" applyFill="1" applyBorder="1" applyAlignment="1" applyProtection="1">
      <alignment vertical="center"/>
    </xf>
    <xf numFmtId="0" fontId="0" fillId="20" borderId="0" xfId="0" applyFill="1" applyAlignment="1">
      <alignment horizontal="center"/>
    </xf>
    <xf numFmtId="0" fontId="36" fillId="5" borderId="0" xfId="0" applyFont="1" applyFill="1" applyAlignment="1">
      <alignment vertical="center"/>
    </xf>
    <xf numFmtId="49" fontId="36" fillId="5" borderId="0" xfId="0" applyNumberFormat="1" applyFont="1" applyFill="1" applyAlignment="1">
      <alignment horizontal="center" vertical="center"/>
    </xf>
    <xf numFmtId="0" fontId="85" fillId="5" borderId="0" xfId="0" applyFont="1" applyFill="1" applyAlignment="1">
      <alignment vertical="center"/>
    </xf>
    <xf numFmtId="49" fontId="17" fillId="6" borderId="0" xfId="0" applyNumberFormat="1" applyFont="1" applyFill="1" applyAlignment="1">
      <alignment horizontal="left" vertical="center" indent="2"/>
    </xf>
    <xf numFmtId="0" fontId="86" fillId="5" borderId="0" xfId="0" applyFont="1" applyFill="1" applyAlignment="1">
      <alignment horizontal="right" vertical="center"/>
    </xf>
    <xf numFmtId="0" fontId="85" fillId="5" borderId="0" xfId="0" applyFont="1" applyFill="1" applyAlignment="1">
      <alignment horizontal="center" vertical="center"/>
    </xf>
    <xf numFmtId="49" fontId="19" fillId="21" borderId="0" xfId="0" applyNumberFormat="1" applyFont="1" applyFill="1" applyAlignment="1">
      <alignment horizontal="left" vertical="center" indent="2"/>
    </xf>
    <xf numFmtId="0" fontId="87" fillId="5" borderId="0" xfId="0" applyFont="1" applyFill="1" applyAlignment="1">
      <alignment horizontal="right" vertical="center"/>
    </xf>
    <xf numFmtId="0" fontId="19" fillId="5" borderId="0" xfId="0" applyFont="1" applyFill="1" applyAlignment="1">
      <alignment horizontal="center" vertical="center"/>
    </xf>
    <xf numFmtId="0" fontId="47" fillId="5" borderId="0" xfId="5" applyFont="1" applyFill="1" applyAlignment="1" applyProtection="1">
      <alignment vertical="center"/>
      <protection locked="0"/>
    </xf>
    <xf numFmtId="0" fontId="1" fillId="0" borderId="104" xfId="6" applyBorder="1" applyAlignment="1">
      <alignment horizontal="left" wrapText="1" indent="1"/>
    </xf>
    <xf numFmtId="0" fontId="1" fillId="5" borderId="0" xfId="6" applyFill="1"/>
    <xf numFmtId="0" fontId="49" fillId="5" borderId="0" xfId="5" applyFont="1" applyFill="1" applyAlignment="1" applyProtection="1">
      <alignment vertical="center"/>
      <protection locked="0"/>
    </xf>
    <xf numFmtId="0" fontId="1" fillId="0" borderId="105" xfId="6" applyBorder="1" applyAlignment="1">
      <alignment horizontal="left" indent="1"/>
    </xf>
    <xf numFmtId="0" fontId="1" fillId="0" borderId="105" xfId="6" applyBorder="1" applyAlignment="1">
      <alignment horizontal="left" vertical="center" wrapText="1" indent="1"/>
    </xf>
    <xf numFmtId="0" fontId="1" fillId="0" borderId="105" xfId="6" applyBorder="1" applyAlignment="1">
      <alignment horizontal="left" vertical="top" wrapText="1" indent="2"/>
    </xf>
    <xf numFmtId="0" fontId="50" fillId="5" borderId="0" xfId="5" applyFont="1" applyFill="1" applyAlignment="1" applyProtection="1">
      <alignment vertical="center"/>
      <protection locked="0"/>
    </xf>
    <xf numFmtId="0" fontId="48" fillId="0" borderId="105" xfId="6" applyFont="1" applyBorder="1" applyAlignment="1">
      <alignment horizontal="left" indent="1"/>
    </xf>
    <xf numFmtId="0" fontId="1" fillId="0" borderId="106" xfId="6" applyBorder="1" applyAlignment="1">
      <alignment horizontal="left" indent="1"/>
    </xf>
    <xf numFmtId="49" fontId="75" fillId="6" borderId="0" xfId="0" applyNumberFormat="1" applyFont="1" applyFill="1" applyAlignment="1">
      <alignment horizontal="left" vertical="center" indent="1"/>
    </xf>
    <xf numFmtId="0" fontId="88" fillId="11" borderId="0" xfId="0" applyFont="1" applyFill="1" applyAlignment="1">
      <alignment horizontal="right" vertical="center"/>
    </xf>
    <xf numFmtId="0" fontId="89" fillId="5" borderId="0" xfId="0" applyFont="1" applyFill="1" applyAlignment="1">
      <alignment vertical="center"/>
    </xf>
    <xf numFmtId="0" fontId="90" fillId="5" borderId="0" xfId="0" applyFont="1" applyFill="1"/>
    <xf numFmtId="49" fontId="76" fillId="7" borderId="0" xfId="0" applyNumberFormat="1" applyFont="1" applyFill="1" applyAlignment="1">
      <alignment vertical="center"/>
    </xf>
    <xf numFmtId="0" fontId="91" fillId="7" borderId="0" xfId="0" applyFont="1" applyFill="1" applyAlignment="1">
      <alignment horizontal="right" vertical="center"/>
    </xf>
    <xf numFmtId="0" fontId="40" fillId="5" borderId="0" xfId="0" applyFont="1" applyFill="1" applyAlignment="1">
      <alignment vertical="center"/>
    </xf>
    <xf numFmtId="0" fontId="40" fillId="5" borderId="0" xfId="0" applyFont="1" applyFill="1"/>
    <xf numFmtId="49" fontId="75" fillId="6" borderId="0" xfId="0" applyNumberFormat="1" applyFont="1" applyFill="1" applyAlignment="1">
      <alignment horizontal="left" vertical="center"/>
    </xf>
    <xf numFmtId="49" fontId="76" fillId="7" borderId="0" xfId="0" applyNumberFormat="1" applyFont="1" applyFill="1" applyAlignment="1">
      <alignment horizontal="left" vertical="center"/>
    </xf>
    <xf numFmtId="49" fontId="41" fillId="7" borderId="0" xfId="0" applyNumberFormat="1" applyFont="1" applyFill="1" applyAlignment="1" applyProtection="1">
      <alignment horizontal="left" vertical="center" indent="1"/>
      <protection hidden="1"/>
    </xf>
    <xf numFmtId="0" fontId="76" fillId="7" borderId="0" xfId="0" applyFont="1" applyFill="1" applyAlignment="1" applyProtection="1">
      <alignment horizontal="center" vertical="center"/>
      <protection hidden="1"/>
    </xf>
    <xf numFmtId="49" fontId="76" fillId="7" borderId="0" xfId="0" applyNumberFormat="1" applyFont="1" applyFill="1" applyAlignment="1" applyProtection="1">
      <alignment horizontal="center" vertical="center"/>
      <protection hidden="1"/>
    </xf>
    <xf numFmtId="0" fontId="92" fillId="5" borderId="0" xfId="0" applyFont="1" applyFill="1" applyBorder="1" applyAlignment="1" applyProtection="1">
      <alignment horizontal="center" vertical="center"/>
      <protection hidden="1"/>
    </xf>
    <xf numFmtId="0" fontId="91" fillId="7" borderId="0" xfId="0" applyFont="1" applyFill="1" applyBorder="1" applyAlignment="1" applyProtection="1">
      <alignment horizontal="right" vertical="center"/>
      <protection hidden="1"/>
    </xf>
    <xf numFmtId="0" fontId="41" fillId="5" borderId="0" xfId="0" applyFont="1" applyFill="1" applyBorder="1" applyAlignment="1" applyProtection="1">
      <alignment horizontal="center" vertical="center"/>
      <protection hidden="1"/>
    </xf>
    <xf numFmtId="0" fontId="88" fillId="5" borderId="0" xfId="0" applyFont="1" applyFill="1" applyBorder="1" applyAlignment="1" applyProtection="1">
      <alignment horizontal="center" vertical="center"/>
      <protection hidden="1"/>
    </xf>
    <xf numFmtId="49" fontId="90" fillId="6" borderId="0" xfId="0" applyNumberFormat="1" applyFont="1" applyFill="1" applyBorder="1" applyAlignment="1" applyProtection="1">
      <alignment horizontal="left" vertical="center" indent="1"/>
      <protection hidden="1"/>
    </xf>
    <xf numFmtId="0" fontId="89" fillId="6" borderId="0" xfId="0" applyFont="1" applyFill="1" applyAlignment="1" applyProtection="1">
      <alignment horizontal="center" vertical="center"/>
      <protection hidden="1"/>
    </xf>
    <xf numFmtId="49" fontId="89" fillId="6" borderId="0" xfId="0" applyNumberFormat="1" applyFont="1" applyFill="1" applyAlignment="1" applyProtection="1">
      <alignment horizontal="center" vertical="center"/>
      <protection hidden="1"/>
    </xf>
    <xf numFmtId="0" fontId="88" fillId="6" borderId="0" xfId="0" applyFont="1" applyFill="1" applyBorder="1" applyAlignment="1" applyProtection="1">
      <alignment horizontal="right" vertical="center"/>
      <protection hidden="1"/>
    </xf>
    <xf numFmtId="0" fontId="93" fillId="5" borderId="0" xfId="0" applyFont="1" applyFill="1" applyBorder="1" applyAlignment="1" applyProtection="1">
      <alignment horizontal="center" vertical="center"/>
      <protection hidden="1"/>
    </xf>
    <xf numFmtId="0" fontId="90" fillId="5" borderId="0" xfId="0" applyFont="1" applyFill="1" applyBorder="1" applyAlignment="1" applyProtection="1">
      <alignment horizontal="center" vertical="center"/>
      <protection hidden="1"/>
    </xf>
    <xf numFmtId="0" fontId="94" fillId="3" borderId="0" xfId="0" applyFont="1" applyFill="1" applyBorder="1" applyAlignment="1" applyProtection="1">
      <alignment horizontal="center" vertical="center"/>
      <protection hidden="1"/>
    </xf>
    <xf numFmtId="0" fontId="95" fillId="3" borderId="0" xfId="0" applyFont="1" applyFill="1" applyBorder="1" applyAlignment="1" applyProtection="1">
      <alignment horizontal="center" vertical="center"/>
      <protection hidden="1"/>
    </xf>
    <xf numFmtId="0" fontId="89" fillId="6" borderId="0" xfId="0" applyFont="1" applyFill="1" applyAlignment="1">
      <alignment horizontal="center" vertical="center"/>
    </xf>
    <xf numFmtId="0" fontId="88" fillId="6" borderId="0" xfId="0" applyFont="1" applyFill="1" applyBorder="1" applyAlignment="1">
      <alignment horizontal="right" vertical="center"/>
    </xf>
    <xf numFmtId="0" fontId="96" fillId="3" borderId="0" xfId="0" applyFont="1" applyFill="1" applyBorder="1" applyAlignment="1" applyProtection="1">
      <alignment horizontal="left" vertical="center"/>
      <protection hidden="1"/>
    </xf>
    <xf numFmtId="0" fontId="96" fillId="3" borderId="0" xfId="0" applyFont="1" applyFill="1" applyBorder="1" applyAlignment="1" applyProtection="1">
      <alignment horizontal="center" vertical="center"/>
      <protection hidden="1"/>
    </xf>
    <xf numFmtId="0" fontId="97" fillId="5" borderId="0" xfId="0" applyFont="1" applyFill="1" applyBorder="1" applyAlignment="1" applyProtection="1">
      <alignment horizontal="center" vertical="center"/>
      <protection hidden="1"/>
    </xf>
    <xf numFmtId="0" fontId="98" fillId="5" borderId="0" xfId="0" applyFont="1" applyFill="1" applyBorder="1" applyAlignment="1" applyProtection="1">
      <alignment horizontal="center" vertical="center"/>
      <protection hidden="1"/>
    </xf>
    <xf numFmtId="0" fontId="76" fillId="7" borderId="0" xfId="0" applyFont="1" applyFill="1" applyAlignment="1">
      <alignment horizontal="center" vertical="center"/>
    </xf>
    <xf numFmtId="0" fontId="91" fillId="7" borderId="0" xfId="0" applyFont="1" applyFill="1" applyBorder="1" applyAlignment="1">
      <alignment horizontal="right" vertical="center"/>
    </xf>
    <xf numFmtId="0" fontId="99" fillId="5" borderId="0" xfId="0" applyFont="1" applyFill="1" applyBorder="1" applyAlignment="1" applyProtection="1">
      <alignment horizontal="center" vertical="center"/>
      <protection hidden="1"/>
    </xf>
    <xf numFmtId="0" fontId="100" fillId="3" borderId="0" xfId="0" applyFont="1" applyFill="1" applyBorder="1" applyAlignment="1" applyProtection="1">
      <alignment horizontal="left" vertical="center"/>
      <protection hidden="1"/>
    </xf>
    <xf numFmtId="0" fontId="100" fillId="3" borderId="0" xfId="0" applyFont="1" applyFill="1" applyBorder="1" applyAlignment="1" applyProtection="1">
      <alignment horizontal="center" vertical="center"/>
      <protection hidden="1"/>
    </xf>
    <xf numFmtId="0" fontId="42" fillId="5" borderId="0" xfId="0" applyFont="1" applyFill="1" applyBorder="1" applyAlignment="1" applyProtection="1">
      <alignment horizontal="center" vertical="center"/>
      <protection hidden="1"/>
    </xf>
    <xf numFmtId="0" fontId="76" fillId="5" borderId="0" xfId="0" applyFont="1" applyFill="1" applyBorder="1" applyAlignment="1" applyProtection="1">
      <alignment horizontal="center" vertical="center"/>
      <protection hidden="1"/>
    </xf>
    <xf numFmtId="3" fontId="89" fillId="6" borderId="0" xfId="0" applyNumberFormat="1" applyFont="1" applyFill="1" applyAlignment="1" applyProtection="1">
      <alignment horizontal="center" vertical="center"/>
      <protection hidden="1"/>
    </xf>
    <xf numFmtId="165" fontId="89" fillId="6" borderId="0" xfId="0" applyNumberFormat="1" applyFont="1" applyFill="1" applyAlignment="1" applyProtection="1">
      <alignment horizontal="center" vertical="center"/>
      <protection hidden="1"/>
    </xf>
    <xf numFmtId="166" fontId="88" fillId="6" borderId="0" xfId="0" applyNumberFormat="1" applyFont="1" applyFill="1" applyBorder="1" applyAlignment="1" applyProtection="1">
      <alignment horizontal="right" vertical="center"/>
      <protection hidden="1"/>
    </xf>
    <xf numFmtId="0" fontId="88" fillId="5" borderId="0" xfId="0" applyFont="1" applyFill="1" applyBorder="1" applyAlignment="1" applyProtection="1">
      <alignment horizontal="right" vertical="center"/>
      <protection hidden="1"/>
    </xf>
    <xf numFmtId="1" fontId="88" fillId="5" borderId="0" xfId="0" applyNumberFormat="1" applyFont="1" applyFill="1" applyBorder="1" applyAlignment="1" applyProtection="1">
      <alignment horizontal="center" vertical="center"/>
      <protection hidden="1"/>
    </xf>
    <xf numFmtId="3" fontId="76" fillId="7" borderId="0" xfId="0" applyNumberFormat="1" applyFont="1" applyFill="1" applyAlignment="1" applyProtection="1">
      <alignment horizontal="center" vertical="center"/>
      <protection hidden="1"/>
    </xf>
    <xf numFmtId="165" fontId="76" fillId="7" borderId="0" xfId="0" applyNumberFormat="1" applyFont="1" applyFill="1" applyAlignment="1" applyProtection="1">
      <alignment horizontal="center" vertical="center"/>
      <protection hidden="1"/>
    </xf>
    <xf numFmtId="166" fontId="91" fillId="7" borderId="0" xfId="0" applyNumberFormat="1" applyFont="1" applyFill="1" applyBorder="1" applyAlignment="1" applyProtection="1">
      <alignment horizontal="right" vertical="center"/>
      <protection hidden="1"/>
    </xf>
    <xf numFmtId="0" fontId="91" fillId="5" borderId="0" xfId="0" applyFont="1" applyFill="1" applyBorder="1" applyAlignment="1" applyProtection="1">
      <alignment horizontal="right" vertical="center"/>
      <protection hidden="1"/>
    </xf>
    <xf numFmtId="1" fontId="92" fillId="5" borderId="0" xfId="0" applyNumberFormat="1" applyFont="1" applyFill="1" applyBorder="1" applyAlignment="1" applyProtection="1">
      <alignment horizontal="center" vertical="center"/>
      <protection hidden="1"/>
    </xf>
    <xf numFmtId="4" fontId="89" fillId="6" borderId="0" xfId="0" applyNumberFormat="1" applyFont="1" applyFill="1" applyAlignment="1" applyProtection="1">
      <alignment horizontal="center" vertical="center"/>
      <protection hidden="1"/>
    </xf>
    <xf numFmtId="9" fontId="89" fillId="6" borderId="0" xfId="0" applyNumberFormat="1" applyFont="1" applyFill="1" applyAlignment="1" applyProtection="1">
      <alignment horizontal="center" vertical="center"/>
      <protection hidden="1"/>
    </xf>
    <xf numFmtId="3" fontId="88" fillId="6" borderId="0" xfId="0" applyNumberFormat="1" applyFont="1" applyFill="1" applyBorder="1" applyAlignment="1" applyProtection="1">
      <alignment horizontal="right" vertical="center"/>
      <protection hidden="1"/>
    </xf>
    <xf numFmtId="4" fontId="88" fillId="5" borderId="0" xfId="0" applyNumberFormat="1" applyFont="1" applyFill="1" applyBorder="1" applyAlignment="1" applyProtection="1">
      <alignment horizontal="center" vertical="center"/>
      <protection hidden="1"/>
    </xf>
    <xf numFmtId="3" fontId="88" fillId="5" borderId="0" xfId="0" applyNumberFormat="1" applyFont="1" applyFill="1" applyBorder="1" applyAlignment="1" applyProtection="1">
      <alignment horizontal="center" vertical="center"/>
      <protection hidden="1"/>
    </xf>
    <xf numFmtId="9" fontId="88" fillId="5" borderId="0" xfId="0" applyNumberFormat="1" applyFont="1" applyFill="1" applyBorder="1" applyAlignment="1" applyProtection="1">
      <alignment horizontal="center" vertical="center"/>
      <protection hidden="1"/>
    </xf>
    <xf numFmtId="4" fontId="76" fillId="7" borderId="0" xfId="0" applyNumberFormat="1" applyFont="1" applyFill="1" applyAlignment="1" applyProtection="1">
      <alignment horizontal="center" vertical="center"/>
      <protection hidden="1"/>
    </xf>
    <xf numFmtId="9" fontId="76" fillId="7" borderId="0" xfId="0" applyNumberFormat="1" applyFont="1" applyFill="1" applyAlignment="1" applyProtection="1">
      <alignment horizontal="center" vertical="center"/>
      <protection hidden="1"/>
    </xf>
    <xf numFmtId="3" fontId="91" fillId="7" borderId="0" xfId="0" applyNumberFormat="1" applyFont="1" applyFill="1" applyBorder="1" applyAlignment="1" applyProtection="1">
      <alignment horizontal="right" vertical="center"/>
      <protection hidden="1"/>
    </xf>
    <xf numFmtId="4" fontId="92" fillId="5" borderId="0" xfId="0" applyNumberFormat="1" applyFont="1" applyFill="1" applyBorder="1" applyAlignment="1" applyProtection="1">
      <alignment horizontal="center" vertical="center"/>
      <protection hidden="1"/>
    </xf>
    <xf numFmtId="3" fontId="92" fillId="5" borderId="0" xfId="0" applyNumberFormat="1" applyFont="1" applyFill="1" applyBorder="1" applyAlignment="1" applyProtection="1">
      <alignment horizontal="center" vertical="center"/>
      <protection hidden="1"/>
    </xf>
    <xf numFmtId="9" fontId="92" fillId="5" borderId="0" xfId="0" applyNumberFormat="1" applyFont="1" applyFill="1" applyBorder="1" applyAlignment="1" applyProtection="1">
      <alignment horizontal="center" vertical="center"/>
      <protection hidden="1"/>
    </xf>
    <xf numFmtId="0" fontId="88" fillId="5" borderId="0" xfId="0" applyFont="1" applyFill="1" applyBorder="1" applyAlignment="1" applyProtection="1">
      <alignment vertical="center"/>
      <protection hidden="1"/>
    </xf>
    <xf numFmtId="0" fontId="92" fillId="5" borderId="0" xfId="0" applyFont="1" applyFill="1" applyBorder="1" applyAlignment="1" applyProtection="1">
      <alignment vertical="center"/>
      <protection hidden="1"/>
    </xf>
    <xf numFmtId="0" fontId="101" fillId="5" borderId="0" xfId="0" applyFont="1" applyFill="1" applyAlignment="1" applyProtection="1">
      <alignment horizontal="center" vertical="center"/>
      <protection hidden="1"/>
    </xf>
    <xf numFmtId="0" fontId="102" fillId="6" borderId="0" xfId="0" applyFont="1" applyFill="1" applyAlignment="1">
      <alignment horizontal="center" vertical="center"/>
    </xf>
    <xf numFmtId="3" fontId="102" fillId="6" borderId="0" xfId="0" applyNumberFormat="1" applyFont="1" applyFill="1" applyAlignment="1">
      <alignment horizontal="center" vertical="center"/>
    </xf>
    <xf numFmtId="0" fontId="102" fillId="5" borderId="0" xfId="0" applyFont="1" applyFill="1" applyAlignment="1">
      <alignment horizontal="center" vertical="center"/>
    </xf>
    <xf numFmtId="0" fontId="103" fillId="5" borderId="0" xfId="0" applyFont="1" applyFill="1" applyBorder="1" applyAlignment="1" applyProtection="1">
      <alignment horizontal="center" vertical="center"/>
      <protection hidden="1"/>
    </xf>
    <xf numFmtId="3" fontId="76" fillId="7" borderId="0" xfId="0" applyNumberFormat="1" applyFont="1" applyFill="1" applyAlignment="1">
      <alignment horizontal="center" vertical="center"/>
    </xf>
    <xf numFmtId="0" fontId="76" fillId="5" borderId="0" xfId="0" applyFont="1" applyFill="1" applyAlignment="1">
      <alignment horizontal="center" vertical="center"/>
    </xf>
    <xf numFmtId="0" fontId="92" fillId="5" borderId="0" xfId="0" applyFont="1" applyFill="1" applyAlignment="1" applyProtection="1">
      <alignment horizontal="center" vertical="center"/>
      <protection hidden="1"/>
    </xf>
    <xf numFmtId="0" fontId="40" fillId="5" borderId="0" xfId="0" applyFont="1" applyFill="1" applyBorder="1" applyAlignment="1" applyProtection="1">
      <alignment horizontal="center" vertical="center"/>
      <protection hidden="1"/>
    </xf>
    <xf numFmtId="0" fontId="88" fillId="5" borderId="0" xfId="0" applyFont="1" applyFill="1" applyAlignment="1" applyProtection="1">
      <alignment horizontal="center" vertical="center"/>
      <protection hidden="1"/>
    </xf>
    <xf numFmtId="0" fontId="7" fillId="9" borderId="55" xfId="0" applyFont="1" applyFill="1" applyBorder="1" applyAlignment="1" applyProtection="1">
      <alignment horizontal="center" vertical="center" shrinkToFit="1"/>
      <protection hidden="1"/>
    </xf>
    <xf numFmtId="0" fontId="20" fillId="7" borderId="0" xfId="0" applyFont="1" applyFill="1" applyBorder="1" applyAlignment="1" applyProtection="1">
      <alignment horizontal="center" vertical="center" shrinkToFit="1"/>
      <protection hidden="1"/>
    </xf>
    <xf numFmtId="0" fontId="11" fillId="7" borderId="0" xfId="0" applyFont="1" applyFill="1" applyBorder="1" applyAlignment="1">
      <alignment horizontal="center" vertical="center" shrinkToFit="1"/>
    </xf>
    <xf numFmtId="4" fontId="5" fillId="7" borderId="0" xfId="0" applyNumberFormat="1" applyFont="1" applyFill="1" applyBorder="1" applyAlignment="1" applyProtection="1">
      <alignment horizontal="center" vertical="center" shrinkToFit="1"/>
      <protection hidden="1"/>
    </xf>
    <xf numFmtId="3" fontId="3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11" fillId="7" borderId="0" xfId="0" applyFont="1" applyFill="1" applyBorder="1" applyAlignment="1" applyProtection="1">
      <alignment horizontal="center" vertical="center" shrinkToFit="1"/>
      <protection hidden="1"/>
    </xf>
    <xf numFmtId="0" fontId="26" fillId="7" borderId="0" xfId="0" applyFont="1" applyFill="1" applyBorder="1" applyAlignment="1" applyProtection="1">
      <alignment horizontal="center" vertical="center" shrinkToFit="1"/>
      <protection hidden="1"/>
    </xf>
    <xf numFmtId="0" fontId="7" fillId="7" borderId="0" xfId="0" applyFont="1" applyFill="1" applyBorder="1" applyAlignment="1" applyProtection="1">
      <alignment horizontal="center" vertical="center" shrinkToFit="1"/>
      <protection hidden="1"/>
    </xf>
    <xf numFmtId="4" fontId="11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0" xfId="0" applyFont="1" applyFill="1" applyBorder="1" applyAlignment="1" applyProtection="1">
      <alignment horizontal="center" vertical="top" shrinkToFit="1"/>
      <protection hidden="1"/>
    </xf>
    <xf numFmtId="0" fontId="5" fillId="7" borderId="0" xfId="0" applyFont="1" applyFill="1" applyBorder="1" applyAlignment="1" applyProtection="1">
      <alignment horizontal="center" vertical="center" shrinkToFit="1"/>
      <protection hidden="1"/>
    </xf>
    <xf numFmtId="0" fontId="7" fillId="7" borderId="0" xfId="0" applyFont="1" applyFill="1" applyBorder="1" applyAlignment="1" applyProtection="1">
      <alignment horizontal="right" vertical="center" shrinkToFit="1"/>
      <protection hidden="1"/>
    </xf>
    <xf numFmtId="0" fontId="9" fillId="7" borderId="0" xfId="0" applyFont="1" applyFill="1" applyBorder="1" applyAlignment="1" applyProtection="1">
      <alignment horizontal="center" vertical="center" shrinkToFit="1"/>
      <protection hidden="1"/>
    </xf>
    <xf numFmtId="165" fontId="26" fillId="2" borderId="0" xfId="0" applyNumberFormat="1" applyFont="1" applyFill="1" applyBorder="1" applyAlignment="1" applyProtection="1">
      <alignment horizontal="center" vertical="center" shrinkToFit="1"/>
      <protection locked="0"/>
    </xf>
    <xf numFmtId="165" fontId="26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73" fillId="7" borderId="0" xfId="0" applyFont="1" applyFill="1" applyBorder="1" applyAlignment="1" applyProtection="1">
      <alignment horizontal="center" vertical="center" shrinkToFit="1"/>
      <protection hidden="1"/>
    </xf>
    <xf numFmtId="0" fontId="74" fillId="7" borderId="0" xfId="0" applyFont="1" applyFill="1" applyBorder="1" applyAlignment="1" applyProtection="1">
      <alignment horizontal="center" vertical="center" shrinkToFit="1"/>
      <protection hidden="1"/>
    </xf>
    <xf numFmtId="49" fontId="14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72" fillId="7" borderId="0" xfId="0" applyFont="1" applyFill="1" applyBorder="1" applyAlignment="1" applyProtection="1">
      <alignment horizontal="center" vertical="center" shrinkToFit="1"/>
      <protection hidden="1"/>
    </xf>
    <xf numFmtId="3" fontId="72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15" fillId="5" borderId="0" xfId="0" applyFont="1" applyFill="1" applyAlignment="1" applyProtection="1">
      <alignment horizontal="center" vertical="center" shrinkToFit="1"/>
      <protection hidden="1"/>
    </xf>
    <xf numFmtId="15" fontId="11" fillId="5" borderId="0" xfId="0" applyNumberFormat="1" applyFont="1" applyFill="1" applyBorder="1" applyAlignment="1" applyProtection="1">
      <alignment horizontal="center" vertical="center" shrinkToFit="1"/>
      <protection hidden="1"/>
    </xf>
    <xf numFmtId="0" fontId="11" fillId="5" borderId="0" xfId="0" applyFont="1" applyFill="1" applyBorder="1" applyAlignment="1" applyProtection="1">
      <alignment horizontal="left" vertical="center" shrinkToFit="1"/>
      <protection hidden="1"/>
    </xf>
    <xf numFmtId="3" fontId="11" fillId="5" borderId="0" xfId="0" applyNumberFormat="1" applyFont="1" applyFill="1" applyBorder="1" applyAlignment="1" applyProtection="1">
      <alignment horizontal="center" vertical="center" shrinkToFit="1"/>
      <protection hidden="1"/>
    </xf>
    <xf numFmtId="4" fontId="11" fillId="5" borderId="0" xfId="0" applyNumberFormat="1" applyFont="1" applyFill="1" applyBorder="1" applyAlignment="1" applyProtection="1">
      <alignment horizontal="center" vertical="center" shrinkToFit="1"/>
      <protection hidden="1"/>
    </xf>
    <xf numFmtId="0" fontId="72" fillId="5" borderId="0" xfId="0" applyFont="1" applyFill="1" applyAlignment="1" applyProtection="1">
      <alignment horizontal="center" vertical="center" shrinkToFit="1"/>
      <protection hidden="1"/>
    </xf>
    <xf numFmtId="3" fontId="72" fillId="5" borderId="0" xfId="0" applyNumberFormat="1" applyFont="1" applyFill="1" applyAlignment="1" applyProtection="1">
      <alignment horizontal="center" vertical="center" shrinkToFit="1"/>
      <protection hidden="1"/>
    </xf>
    <xf numFmtId="4" fontId="5" fillId="5" borderId="0" xfId="0" applyNumberFormat="1" applyFont="1" applyFill="1" applyBorder="1" applyAlignment="1" applyProtection="1">
      <alignment vertical="center" shrinkToFit="1"/>
      <protection hidden="1"/>
    </xf>
    <xf numFmtId="0" fontId="11" fillId="5" borderId="0" xfId="0" applyFont="1" applyFill="1" applyBorder="1" applyAlignment="1" applyProtection="1">
      <alignment horizontal="center" vertical="center" shrinkToFit="1"/>
      <protection hidden="1"/>
    </xf>
    <xf numFmtId="0" fontId="11" fillId="5" borderId="0" xfId="0" applyFont="1" applyFill="1" applyAlignment="1" applyProtection="1">
      <alignment horizontal="center" vertical="center" shrinkToFit="1"/>
      <protection hidden="1"/>
    </xf>
    <xf numFmtId="0" fontId="77" fillId="5" borderId="0" xfId="0" applyFont="1" applyFill="1" applyAlignment="1" applyProtection="1">
      <alignment horizontal="center" vertical="center" shrinkToFit="1"/>
      <protection hidden="1"/>
    </xf>
    <xf numFmtId="165" fontId="7" fillId="9" borderId="96" xfId="0" applyNumberFormat="1" applyFont="1" applyFill="1" applyBorder="1" applyAlignment="1" applyProtection="1">
      <alignment horizontal="center" vertical="center" shrinkToFit="1"/>
      <protection hidden="1"/>
    </xf>
    <xf numFmtId="3" fontId="7" fillId="9" borderId="97" xfId="0" applyNumberFormat="1" applyFont="1" applyFill="1" applyBorder="1" applyAlignment="1" applyProtection="1">
      <alignment horizontal="center" vertical="center" shrinkToFit="1"/>
      <protection hidden="1"/>
    </xf>
    <xf numFmtId="0" fontId="7" fillId="9" borderId="97" xfId="0" applyFont="1" applyFill="1" applyBorder="1" applyAlignment="1" applyProtection="1">
      <alignment horizontal="center" vertical="center" shrinkToFit="1"/>
      <protection hidden="1"/>
    </xf>
    <xf numFmtId="17" fontId="7" fillId="9" borderId="97" xfId="0" applyNumberFormat="1" applyFont="1" applyFill="1" applyBorder="1" applyAlignment="1" applyProtection="1">
      <alignment horizontal="center" vertical="center" shrinkToFit="1"/>
      <protection hidden="1"/>
    </xf>
    <xf numFmtId="0" fontId="7" fillId="9" borderId="98" xfId="0" applyFont="1" applyFill="1" applyBorder="1" applyAlignment="1" applyProtection="1">
      <alignment horizontal="center" vertical="center" shrinkToFit="1"/>
      <protection hidden="1"/>
    </xf>
    <xf numFmtId="0" fontId="78" fillId="5" borderId="0" xfId="0" applyFont="1" applyFill="1" applyAlignment="1" applyProtection="1">
      <alignment horizontal="center" vertical="center" shrinkToFit="1"/>
      <protection hidden="1"/>
    </xf>
    <xf numFmtId="4" fontId="7" fillId="5" borderId="0" xfId="0" applyNumberFormat="1" applyFont="1" applyFill="1" applyBorder="1" applyAlignment="1" applyProtection="1">
      <alignment vertical="center" shrinkToFit="1"/>
      <protection hidden="1"/>
    </xf>
    <xf numFmtId="0" fontId="74" fillId="5" borderId="0" xfId="0" applyFont="1" applyFill="1" applyBorder="1" applyAlignment="1" applyProtection="1">
      <alignment horizontal="center" vertical="center" shrinkToFit="1"/>
      <protection hidden="1"/>
    </xf>
    <xf numFmtId="0" fontId="74" fillId="5" borderId="0" xfId="0" applyFont="1" applyFill="1" applyAlignment="1" applyProtection="1">
      <alignment horizontal="center" vertical="center" shrinkToFit="1"/>
      <protection hidden="1"/>
    </xf>
    <xf numFmtId="165" fontId="13" fillId="10" borderId="93" xfId="0" applyNumberFormat="1" applyFont="1" applyFill="1" applyBorder="1" applyAlignment="1" applyProtection="1">
      <alignment horizontal="center" vertical="center" shrinkToFit="1"/>
      <protection hidden="1"/>
    </xf>
    <xf numFmtId="3" fontId="13" fillId="10" borderId="93" xfId="0" applyNumberFormat="1" applyFont="1" applyFill="1" applyBorder="1" applyAlignment="1" applyProtection="1">
      <alignment horizontal="center" vertical="center" shrinkToFit="1"/>
      <protection hidden="1"/>
    </xf>
    <xf numFmtId="164" fontId="13" fillId="10" borderId="93" xfId="0" applyNumberFormat="1" applyFont="1" applyFill="1" applyBorder="1" applyAlignment="1" applyProtection="1">
      <alignment horizontal="center" vertical="center" shrinkToFit="1"/>
      <protection hidden="1"/>
    </xf>
    <xf numFmtId="165" fontId="7" fillId="9" borderId="93" xfId="0" applyNumberFormat="1" applyFont="1" applyFill="1" applyBorder="1" applyAlignment="1" applyProtection="1">
      <alignment horizontal="center" vertical="center" shrinkToFit="1"/>
      <protection hidden="1"/>
    </xf>
    <xf numFmtId="3" fontId="7" fillId="9" borderId="93" xfId="0" applyNumberFormat="1" applyFont="1" applyFill="1" applyBorder="1" applyAlignment="1" applyProtection="1">
      <alignment horizontal="center" vertical="center" shrinkToFit="1"/>
      <protection hidden="1"/>
    </xf>
    <xf numFmtId="164" fontId="7" fillId="9" borderId="93" xfId="0" applyNumberFormat="1" applyFont="1" applyFill="1" applyBorder="1" applyAlignment="1" applyProtection="1">
      <alignment horizontal="center" vertical="center" shrinkToFit="1"/>
      <protection hidden="1"/>
    </xf>
    <xf numFmtId="0" fontId="72" fillId="5" borderId="0" xfId="0" applyFont="1" applyFill="1" applyBorder="1" applyAlignment="1" applyProtection="1">
      <alignment horizontal="center" vertical="center" shrinkToFit="1"/>
      <protection hidden="1"/>
    </xf>
    <xf numFmtId="0" fontId="13" fillId="5" borderId="0" xfId="0" applyFont="1" applyFill="1" applyBorder="1" applyAlignment="1" applyProtection="1">
      <alignment horizontal="center" vertical="center" shrinkToFit="1"/>
      <protection hidden="1"/>
    </xf>
    <xf numFmtId="4" fontId="13" fillId="19" borderId="93" xfId="0" applyNumberFormat="1" applyFont="1" applyFill="1" applyBorder="1" applyAlignment="1" applyProtection="1">
      <alignment horizontal="center" vertical="center" shrinkToFit="1"/>
      <protection hidden="1"/>
    </xf>
    <xf numFmtId="3" fontId="13" fillId="9" borderId="93" xfId="0" applyNumberFormat="1" applyFont="1" applyFill="1" applyBorder="1" applyAlignment="1" applyProtection="1">
      <alignment horizontal="center" vertical="center" shrinkToFit="1"/>
      <protection hidden="1"/>
    </xf>
    <xf numFmtId="4" fontId="13" fillId="10" borderId="93" xfId="0" applyNumberFormat="1" applyFont="1" applyFill="1" applyBorder="1" applyAlignment="1" applyProtection="1">
      <alignment horizontal="center" vertical="center" shrinkToFit="1"/>
      <protection hidden="1"/>
    </xf>
    <xf numFmtId="3" fontId="13" fillId="17" borderId="93" xfId="0" applyNumberFormat="1" applyFont="1" applyFill="1" applyBorder="1" applyAlignment="1" applyProtection="1">
      <alignment horizontal="center" vertical="center" shrinkToFit="1"/>
      <protection hidden="1"/>
    </xf>
    <xf numFmtId="169" fontId="13" fillId="17" borderId="93" xfId="1" applyNumberFormat="1" applyFont="1" applyFill="1" applyBorder="1" applyAlignment="1" applyProtection="1">
      <alignment horizontal="center" vertical="center" shrinkToFit="1"/>
      <protection hidden="1"/>
    </xf>
    <xf numFmtId="3" fontId="11" fillId="5" borderId="0" xfId="0" applyNumberFormat="1" applyFont="1" applyFill="1" applyAlignment="1" applyProtection="1">
      <alignment horizontal="center" vertical="center" shrinkToFit="1"/>
      <protection hidden="1"/>
    </xf>
    <xf numFmtId="0" fontId="89" fillId="6" borderId="0" xfId="0" applyFont="1" applyFill="1" applyAlignment="1" applyProtection="1">
      <alignment horizontal="center" vertical="center" shrinkToFit="1"/>
      <protection hidden="1"/>
    </xf>
    <xf numFmtId="3" fontId="89" fillId="6" borderId="0" xfId="0" applyNumberFormat="1" applyFont="1" applyFill="1" applyAlignment="1" applyProtection="1">
      <alignment horizontal="center" vertical="center" shrinkToFit="1"/>
      <protection hidden="1"/>
    </xf>
    <xf numFmtId="0" fontId="76" fillId="7" borderId="0" xfId="0" applyFont="1" applyFill="1" applyAlignment="1" applyProtection="1">
      <alignment horizontal="center" vertical="center" shrinkToFit="1"/>
      <protection hidden="1"/>
    </xf>
    <xf numFmtId="3" fontId="76" fillId="7" borderId="0" xfId="0" applyNumberFormat="1" applyFont="1" applyFill="1" applyAlignment="1" applyProtection="1">
      <alignment horizontal="center" vertical="center" shrinkToFit="1"/>
      <protection hidden="1"/>
    </xf>
    <xf numFmtId="3" fontId="11" fillId="7" borderId="0" xfId="0" applyNumberFormat="1" applyFont="1" applyFill="1" applyBorder="1" applyAlignment="1" applyProtection="1">
      <alignment horizontal="center" vertical="center" shrinkToFit="1"/>
      <protection hidden="1"/>
    </xf>
    <xf numFmtId="3" fontId="5" fillId="7" borderId="0" xfId="0" applyNumberFormat="1" applyFont="1" applyFill="1" applyBorder="1" applyAlignment="1" applyProtection="1">
      <alignment horizontal="right" vertical="center" shrinkToFit="1"/>
      <protection hidden="1"/>
    </xf>
    <xf numFmtId="0" fontId="5" fillId="7" borderId="0" xfId="0" applyFont="1" applyFill="1" applyBorder="1" applyAlignment="1" applyProtection="1">
      <alignment horizontal="right" vertical="center" shrinkToFit="1"/>
      <protection hidden="1"/>
    </xf>
    <xf numFmtId="0" fontId="72" fillId="7" borderId="64" xfId="0" applyFont="1" applyFill="1" applyBorder="1" applyAlignment="1" applyProtection="1">
      <alignment horizontal="center" vertical="center" shrinkToFit="1"/>
      <protection hidden="1"/>
    </xf>
    <xf numFmtId="3" fontId="72" fillId="7" borderId="64" xfId="0" applyNumberFormat="1" applyFont="1" applyFill="1" applyBorder="1" applyAlignment="1" applyProtection="1">
      <alignment horizontal="center" vertical="center" shrinkToFit="1"/>
      <protection hidden="1"/>
    </xf>
    <xf numFmtId="0" fontId="5" fillId="7" borderId="64" xfId="0" applyFont="1" applyFill="1" applyBorder="1" applyAlignment="1" applyProtection="1">
      <alignment horizontal="center" vertical="center" shrinkToFit="1"/>
      <protection hidden="1"/>
    </xf>
    <xf numFmtId="0" fontId="73" fillId="7" borderId="64" xfId="0" applyFont="1" applyFill="1" applyBorder="1" applyAlignment="1" applyProtection="1">
      <alignment horizontal="center" vertical="center" shrinkToFit="1"/>
      <protection hidden="1"/>
    </xf>
    <xf numFmtId="165" fontId="7" fillId="9" borderId="54" xfId="0" applyNumberFormat="1" applyFont="1" applyFill="1" applyBorder="1" applyAlignment="1" applyProtection="1">
      <alignment horizontal="center" vertical="center" shrinkToFit="1"/>
      <protection hidden="1"/>
    </xf>
    <xf numFmtId="3" fontId="7" fillId="9" borderId="55" xfId="0" applyNumberFormat="1" applyFont="1" applyFill="1" applyBorder="1" applyAlignment="1" applyProtection="1">
      <alignment horizontal="center" vertical="center" shrinkToFit="1"/>
      <protection hidden="1"/>
    </xf>
    <xf numFmtId="17" fontId="7" fillId="9" borderId="55" xfId="0" applyNumberFormat="1" applyFont="1" applyFill="1" applyBorder="1" applyAlignment="1" applyProtection="1">
      <alignment horizontal="center" vertical="center" shrinkToFit="1"/>
      <protection hidden="1"/>
    </xf>
    <xf numFmtId="0" fontId="7" fillId="9" borderId="56" xfId="0" applyFont="1" applyFill="1" applyBorder="1" applyAlignment="1" applyProtection="1">
      <alignment horizontal="center" vertical="center" shrinkToFit="1"/>
      <protection hidden="1"/>
    </xf>
    <xf numFmtId="9" fontId="13" fillId="10" borderId="93" xfId="1" applyFont="1" applyFill="1" applyBorder="1" applyAlignment="1" applyProtection="1">
      <alignment horizontal="center" vertical="center" shrinkToFit="1"/>
      <protection hidden="1"/>
    </xf>
    <xf numFmtId="9" fontId="7" fillId="9" borderId="93" xfId="1" applyFont="1" applyFill="1" applyBorder="1" applyAlignment="1" applyProtection="1">
      <alignment horizontal="center" vertical="center" shrinkToFit="1"/>
      <protection hidden="1"/>
    </xf>
    <xf numFmtId="0" fontId="20" fillId="7" borderId="60" xfId="0" applyFont="1" applyFill="1" applyBorder="1" applyAlignment="1" applyProtection="1">
      <alignment vertical="center" shrinkToFit="1"/>
      <protection hidden="1"/>
    </xf>
    <xf numFmtId="0" fontId="20" fillId="7" borderId="62" xfId="0" applyFont="1" applyFill="1" applyBorder="1" applyAlignment="1" applyProtection="1">
      <alignment horizontal="center" vertical="center" shrinkToFit="1"/>
      <protection hidden="1"/>
    </xf>
    <xf numFmtId="0" fontId="20" fillId="7" borderId="61" xfId="0" applyFont="1" applyFill="1" applyBorder="1" applyAlignment="1" applyProtection="1">
      <alignment horizontal="center" vertical="center" shrinkToFit="1"/>
      <protection hidden="1"/>
    </xf>
    <xf numFmtId="0" fontId="5" fillId="7" borderId="62" xfId="0" applyFont="1" applyFill="1" applyBorder="1" applyAlignment="1" applyProtection="1">
      <alignment horizontal="center" vertical="center" shrinkToFit="1"/>
      <protection hidden="1"/>
    </xf>
    <xf numFmtId="0" fontId="5" fillId="7" borderId="61" xfId="0" applyFont="1" applyFill="1" applyBorder="1" applyAlignment="1" applyProtection="1">
      <alignment horizontal="center" vertical="center" shrinkToFit="1"/>
      <protection hidden="1"/>
    </xf>
    <xf numFmtId="49" fontId="14" fillId="7" borderId="64" xfId="0" applyNumberFormat="1" applyFont="1" applyFill="1" applyBorder="1" applyAlignment="1" applyProtection="1">
      <alignment horizontal="center" vertical="center" shrinkToFit="1"/>
      <protection hidden="1"/>
    </xf>
    <xf numFmtId="0" fontId="72" fillId="7" borderId="65" xfId="0" applyFont="1" applyFill="1" applyBorder="1" applyAlignment="1" applyProtection="1">
      <alignment horizontal="center" vertical="center" shrinkToFit="1"/>
      <protection hidden="1"/>
    </xf>
    <xf numFmtId="0" fontId="72" fillId="7" borderId="63" xfId="0" applyFont="1" applyFill="1" applyBorder="1" applyAlignment="1" applyProtection="1">
      <alignment horizontal="center" vertical="center" shrinkToFit="1"/>
      <protection hidden="1"/>
    </xf>
    <xf numFmtId="3" fontId="7" fillId="9" borderId="98" xfId="0" applyNumberFormat="1" applyFont="1" applyFill="1" applyBorder="1" applyAlignment="1" applyProtection="1">
      <alignment horizontal="center" vertical="center" shrinkToFit="1"/>
      <protection hidden="1"/>
    </xf>
    <xf numFmtId="165" fontId="7" fillId="9" borderId="99" xfId="0" applyNumberFormat="1" applyFont="1" applyFill="1" applyBorder="1" applyAlignment="1" applyProtection="1">
      <alignment horizontal="center" vertical="center" shrinkToFit="1"/>
      <protection hidden="1"/>
    </xf>
    <xf numFmtId="4" fontId="7" fillId="9" borderId="93" xfId="0" applyNumberFormat="1" applyFont="1" applyFill="1" applyBorder="1" applyAlignment="1" applyProtection="1">
      <alignment horizontal="center" vertical="center" shrinkToFit="1"/>
      <protection hidden="1"/>
    </xf>
    <xf numFmtId="49" fontId="75" fillId="6" borderId="0" xfId="0" applyNumberFormat="1" applyFont="1" applyFill="1" applyBorder="1" applyAlignment="1" applyProtection="1">
      <alignment vertical="center"/>
      <protection hidden="1"/>
    </xf>
    <xf numFmtId="49" fontId="76" fillId="7" borderId="0" xfId="0" applyNumberFormat="1" applyFont="1" applyFill="1" applyAlignment="1" applyProtection="1">
      <alignment vertical="center"/>
      <protection hidden="1"/>
    </xf>
    <xf numFmtId="49" fontId="75" fillId="6" borderId="0" xfId="0" applyNumberFormat="1" applyFont="1" applyFill="1" applyBorder="1" applyAlignment="1" applyProtection="1">
      <alignment horizontal="left" vertical="center" indent="8"/>
      <protection hidden="1"/>
    </xf>
    <xf numFmtId="49" fontId="76" fillId="7" borderId="0" xfId="0" applyNumberFormat="1" applyFont="1" applyFill="1" applyAlignment="1" applyProtection="1">
      <alignment horizontal="left" vertical="center" indent="8"/>
      <protection hidden="1"/>
    </xf>
    <xf numFmtId="49" fontId="75" fillId="6" borderId="0" xfId="0" applyNumberFormat="1" applyFont="1" applyFill="1" applyBorder="1" applyAlignment="1">
      <alignment vertical="center"/>
    </xf>
    <xf numFmtId="15" fontId="15" fillId="5" borderId="0" xfId="0" applyNumberFormat="1" applyFont="1" applyFill="1" applyAlignment="1" applyProtection="1">
      <alignment horizontal="center" vertical="center"/>
      <protection hidden="1"/>
    </xf>
    <xf numFmtId="0" fontId="16" fillId="8" borderId="16" xfId="0" applyFont="1" applyFill="1" applyBorder="1" applyAlignment="1" applyProtection="1">
      <alignment horizontal="left" vertical="center"/>
      <protection hidden="1"/>
    </xf>
    <xf numFmtId="49" fontId="16" fillId="8" borderId="16" xfId="0" applyNumberFormat="1" applyFont="1" applyFill="1" applyBorder="1" applyAlignment="1" applyProtection="1">
      <alignment horizontal="left" vertical="center"/>
      <protection hidden="1"/>
    </xf>
    <xf numFmtId="0" fontId="16" fillId="8" borderId="16" xfId="0" applyFont="1" applyFill="1" applyBorder="1" applyAlignment="1" applyProtection="1">
      <alignment horizontal="left" vertical="center" shrinkToFit="1"/>
      <protection hidden="1"/>
    </xf>
    <xf numFmtId="0" fontId="0" fillId="5" borderId="105" xfId="0" applyFill="1" applyBorder="1" applyAlignment="1" applyProtection="1">
      <alignment horizontal="center" vertical="center"/>
      <protection hidden="1"/>
    </xf>
    <xf numFmtId="0" fontId="26" fillId="3" borderId="0" xfId="0" applyNumberFormat="1" applyFont="1" applyFill="1" applyBorder="1" applyAlignment="1" applyProtection="1">
      <alignment horizontal="center" vertical="center" shrinkToFit="1"/>
      <protection hidden="1"/>
    </xf>
    <xf numFmtId="0" fontId="0" fillId="4" borderId="12" xfId="0" applyFill="1" applyBorder="1" applyAlignment="1" applyProtection="1">
      <alignment horizontal="left" vertical="center"/>
      <protection hidden="1"/>
    </xf>
    <xf numFmtId="3" fontId="0" fillId="4" borderId="66" xfId="0" applyNumberFormat="1" applyFill="1" applyBorder="1" applyAlignment="1" applyProtection="1">
      <alignment horizontal="center" vertical="center"/>
      <protection hidden="1"/>
    </xf>
    <xf numFmtId="3" fontId="0" fillId="4" borderId="17" xfId="0" applyNumberFormat="1" applyFill="1" applyBorder="1" applyAlignment="1" applyProtection="1">
      <alignment horizontal="center" vertical="center"/>
      <protection hidden="1"/>
    </xf>
    <xf numFmtId="4" fontId="0" fillId="4" borderId="10" xfId="0" applyNumberFormat="1" applyFill="1" applyBorder="1" applyAlignment="1" applyProtection="1">
      <alignment horizontal="center" vertical="center"/>
      <protection hidden="1"/>
    </xf>
    <xf numFmtId="3" fontId="0" fillId="4" borderId="10" xfId="0" applyNumberFormat="1" applyFill="1" applyBorder="1" applyAlignment="1" applyProtection="1">
      <alignment horizontal="center" vertical="center"/>
      <protection hidden="1"/>
    </xf>
    <xf numFmtId="3" fontId="0" fillId="4" borderId="11" xfId="0" applyNumberFormat="1" applyFill="1" applyBorder="1" applyAlignment="1" applyProtection="1">
      <alignment horizontal="center" vertical="center"/>
      <protection hidden="1"/>
    </xf>
    <xf numFmtId="0" fontId="13" fillId="5" borderId="0" xfId="0" applyFont="1" applyFill="1" applyBorder="1" applyAlignment="1" applyProtection="1">
      <alignment horizontal="left" vertical="center"/>
      <protection hidden="1"/>
    </xf>
    <xf numFmtId="49" fontId="13" fillId="5" borderId="0" xfId="0" applyNumberFormat="1" applyFont="1" applyFill="1" applyBorder="1" applyAlignment="1" applyProtection="1">
      <alignment horizontal="center" vertical="center"/>
      <protection hidden="1"/>
    </xf>
    <xf numFmtId="3" fontId="32" fillId="17" borderId="96" xfId="0" applyNumberFormat="1" applyFont="1" applyFill="1" applyBorder="1" applyAlignment="1" applyProtection="1">
      <alignment horizontal="center" vertical="center" shrinkToFit="1"/>
      <protection hidden="1"/>
    </xf>
    <xf numFmtId="165" fontId="7" fillId="9" borderId="107" xfId="0" applyNumberFormat="1" applyFont="1" applyFill="1" applyBorder="1" applyAlignment="1" applyProtection="1">
      <alignment horizontal="center" vertical="center" shrinkToFit="1"/>
      <protection hidden="1"/>
    </xf>
    <xf numFmtId="3" fontId="7" fillId="9" borderId="107" xfId="0" applyNumberFormat="1" applyFont="1" applyFill="1" applyBorder="1" applyAlignment="1" applyProtection="1">
      <alignment horizontal="center" vertical="center" shrinkToFit="1"/>
      <protection hidden="1"/>
    </xf>
    <xf numFmtId="0" fontId="7" fillId="9" borderId="107" xfId="0" applyFont="1" applyFill="1" applyBorder="1" applyAlignment="1" applyProtection="1">
      <alignment horizontal="center" vertical="center" shrinkToFit="1"/>
      <protection hidden="1"/>
    </xf>
    <xf numFmtId="0" fontId="7" fillId="9" borderId="108" xfId="0" applyFont="1" applyFill="1" applyBorder="1" applyAlignment="1" applyProtection="1">
      <alignment horizontal="center" vertical="center" shrinkToFit="1"/>
      <protection hidden="1"/>
    </xf>
    <xf numFmtId="0" fontId="79" fillId="9" borderId="108" xfId="0" applyFont="1" applyFill="1" applyBorder="1" applyAlignment="1" applyProtection="1">
      <alignment horizontal="center" vertical="center" shrinkToFit="1"/>
      <protection hidden="1"/>
    </xf>
    <xf numFmtId="0" fontId="11" fillId="0" borderId="0" xfId="0" applyFont="1" applyProtection="1">
      <protection locked="0"/>
    </xf>
    <xf numFmtId="3" fontId="0" fillId="8" borderId="22" xfId="0" applyNumberFormat="1" applyFill="1" applyBorder="1" applyAlignment="1" applyProtection="1">
      <alignment horizontal="center" vertical="center"/>
      <protection locked="0"/>
    </xf>
    <xf numFmtId="3" fontId="0" fillId="8" borderId="13" xfId="0" applyNumberFormat="1" applyFill="1" applyBorder="1" applyAlignment="1" applyProtection="1">
      <alignment horizontal="center" vertical="center"/>
      <protection locked="0"/>
    </xf>
    <xf numFmtId="3" fontId="0" fillId="8" borderId="18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/>
    <xf numFmtId="0" fontId="0" fillId="22" borderId="109" xfId="0" applyFill="1" applyBorder="1" applyAlignment="1" applyProtection="1">
      <alignment horizontal="center" vertical="center"/>
    </xf>
    <xf numFmtId="0" fontId="0" fillId="22" borderId="112" xfId="0" applyFill="1" applyBorder="1" applyAlignment="1" applyProtection="1">
      <alignment horizontal="center" vertical="center"/>
    </xf>
    <xf numFmtId="0" fontId="0" fillId="22" borderId="115" xfId="0" applyFill="1" applyBorder="1" applyAlignment="1" applyProtection="1">
      <alignment horizontal="center" vertical="center"/>
    </xf>
    <xf numFmtId="0" fontId="0" fillId="22" borderId="113" xfId="0" applyFill="1" applyBorder="1" applyAlignment="1" applyProtection="1">
      <alignment horizontal="center" vertical="center"/>
    </xf>
    <xf numFmtId="3" fontId="0" fillId="22" borderId="113" xfId="0" applyNumberFormat="1" applyFill="1" applyBorder="1" applyAlignment="1" applyProtection="1">
      <alignment horizontal="center" vertical="center"/>
    </xf>
    <xf numFmtId="0" fontId="0" fillId="22" borderId="116" xfId="0" applyFill="1" applyBorder="1" applyAlignment="1" applyProtection="1">
      <alignment horizontal="center" vertical="center"/>
    </xf>
    <xf numFmtId="3" fontId="0" fillId="22" borderId="116" xfId="0" applyNumberFormat="1" applyFill="1" applyBorder="1" applyAlignment="1" applyProtection="1">
      <alignment horizontal="center" vertical="center"/>
    </xf>
    <xf numFmtId="165" fontId="24" fillId="22" borderId="109" xfId="0" applyNumberFormat="1" applyFont="1" applyFill="1" applyBorder="1" applyAlignment="1" applyProtection="1">
      <alignment horizontal="center" vertical="center"/>
    </xf>
    <xf numFmtId="166" fontId="24" fillId="22" borderId="110" xfId="0" applyNumberFormat="1" applyFont="1" applyFill="1" applyBorder="1" applyAlignment="1" applyProtection="1">
      <alignment horizontal="center" vertical="center"/>
    </xf>
    <xf numFmtId="0" fontId="24" fillId="22" borderId="110" xfId="0" applyFont="1" applyFill="1" applyBorder="1" applyAlignment="1" applyProtection="1">
      <alignment horizontal="left" vertical="center"/>
    </xf>
    <xf numFmtId="3" fontId="24" fillId="22" borderId="110" xfId="0" applyNumberFormat="1" applyFont="1" applyFill="1" applyBorder="1" applyAlignment="1" applyProtection="1">
      <alignment horizontal="center" vertical="center"/>
    </xf>
    <xf numFmtId="4" fontId="24" fillId="22" borderId="110" xfId="0" applyNumberFormat="1" applyFont="1" applyFill="1" applyBorder="1" applyAlignment="1" applyProtection="1">
      <alignment horizontal="center" vertical="center"/>
    </xf>
    <xf numFmtId="4" fontId="24" fillId="22" borderId="110" xfId="0" applyNumberFormat="1" applyFont="1" applyFill="1" applyBorder="1" applyAlignment="1" applyProtection="1">
      <alignment horizontal="right" vertical="center"/>
    </xf>
    <xf numFmtId="0" fontId="24" fillId="22" borderId="110" xfId="0" applyFont="1" applyFill="1" applyBorder="1" applyAlignment="1" applyProtection="1">
      <alignment horizontal="center" vertical="center"/>
    </xf>
    <xf numFmtId="49" fontId="24" fillId="22" borderId="111" xfId="0" applyNumberFormat="1" applyFont="1" applyFill="1" applyBorder="1" applyAlignment="1" applyProtection="1">
      <alignment horizontal="center" vertical="center"/>
    </xf>
    <xf numFmtId="165" fontId="24" fillId="22" borderId="112" xfId="0" applyNumberFormat="1" applyFont="1" applyFill="1" applyBorder="1" applyAlignment="1" applyProtection="1">
      <alignment horizontal="center" vertical="center"/>
    </xf>
    <xf numFmtId="166" fontId="24" fillId="22" borderId="113" xfId="0" applyNumberFormat="1" applyFont="1" applyFill="1" applyBorder="1" applyAlignment="1" applyProtection="1">
      <alignment horizontal="center" vertical="center"/>
    </xf>
    <xf numFmtId="0" fontId="24" fillId="22" borderId="113" xfId="0" applyFont="1" applyFill="1" applyBorder="1" applyAlignment="1" applyProtection="1">
      <alignment horizontal="left" vertical="center"/>
    </xf>
    <xf numFmtId="3" fontId="24" fillId="22" borderId="113" xfId="0" applyNumberFormat="1" applyFont="1" applyFill="1" applyBorder="1" applyAlignment="1" applyProtection="1">
      <alignment horizontal="center" vertical="center"/>
    </xf>
    <xf numFmtId="4" fontId="24" fillId="22" borderId="113" xfId="0" applyNumberFormat="1" applyFont="1" applyFill="1" applyBorder="1" applyAlignment="1" applyProtection="1">
      <alignment horizontal="center" vertical="center"/>
    </xf>
    <xf numFmtId="4" fontId="24" fillId="22" borderId="113" xfId="0" applyNumberFormat="1" applyFont="1" applyFill="1" applyBorder="1" applyAlignment="1" applyProtection="1">
      <alignment horizontal="right" vertical="center"/>
    </xf>
    <xf numFmtId="0" fontId="24" fillId="22" borderId="113" xfId="0" applyFont="1" applyFill="1" applyBorder="1" applyAlignment="1" applyProtection="1">
      <alignment horizontal="center" vertical="center"/>
    </xf>
    <xf numFmtId="49" fontId="24" fillId="22" borderId="114" xfId="0" applyNumberFormat="1" applyFont="1" applyFill="1" applyBorder="1" applyAlignment="1" applyProtection="1">
      <alignment horizontal="center" vertical="center"/>
    </xf>
    <xf numFmtId="3" fontId="24" fillId="22" borderId="113" xfId="0" applyNumberFormat="1" applyFont="1" applyFill="1" applyBorder="1" applyAlignment="1" applyProtection="1">
      <alignment vertical="center"/>
    </xf>
    <xf numFmtId="0" fontId="24" fillId="22" borderId="114" xfId="0" applyFont="1" applyFill="1" applyBorder="1" applyAlignment="1" applyProtection="1">
      <alignment horizontal="center" vertical="center"/>
    </xf>
    <xf numFmtId="0" fontId="16" fillId="22" borderId="113" xfId="0" applyFont="1" applyFill="1" applyBorder="1" applyAlignment="1" applyProtection="1">
      <alignment horizontal="center" vertical="center"/>
    </xf>
    <xf numFmtId="165" fontId="16" fillId="22" borderId="113" xfId="0" applyNumberFormat="1" applyFont="1" applyFill="1" applyBorder="1" applyAlignment="1" applyProtection="1">
      <alignment horizontal="center" vertical="center"/>
    </xf>
    <xf numFmtId="166" fontId="16" fillId="22" borderId="113" xfId="0" applyNumberFormat="1" applyFont="1" applyFill="1" applyBorder="1" applyAlignment="1" applyProtection="1">
      <alignment horizontal="center" vertical="center"/>
    </xf>
    <xf numFmtId="0" fontId="16" fillId="22" borderId="114" xfId="0" applyFont="1" applyFill="1" applyBorder="1" applyAlignment="1" applyProtection="1">
      <alignment horizontal="center" vertical="center"/>
    </xf>
    <xf numFmtId="0" fontId="16" fillId="22" borderId="116" xfId="0" applyFont="1" applyFill="1" applyBorder="1" applyAlignment="1" applyProtection="1">
      <alignment horizontal="center" vertical="center"/>
    </xf>
    <xf numFmtId="165" fontId="16" fillId="22" borderId="116" xfId="0" applyNumberFormat="1" applyFont="1" applyFill="1" applyBorder="1" applyAlignment="1" applyProtection="1">
      <alignment horizontal="center" vertical="center"/>
    </xf>
    <xf numFmtId="166" fontId="16" fillId="22" borderId="116" xfId="0" applyNumberFormat="1" applyFont="1" applyFill="1" applyBorder="1" applyAlignment="1" applyProtection="1">
      <alignment horizontal="center" vertical="center"/>
    </xf>
    <xf numFmtId="0" fontId="16" fillId="22" borderId="117" xfId="0" applyFont="1" applyFill="1" applyBorder="1" applyAlignment="1" applyProtection="1">
      <alignment horizontal="center" vertical="center"/>
    </xf>
    <xf numFmtId="0" fontId="24" fillId="22" borderId="109" xfId="0" applyFont="1" applyFill="1" applyBorder="1" applyAlignment="1" applyProtection="1">
      <alignment horizontal="center" vertical="center"/>
    </xf>
    <xf numFmtId="9" fontId="24" fillId="22" borderId="110" xfId="0" applyNumberFormat="1" applyFont="1" applyFill="1" applyBorder="1" applyAlignment="1" applyProtection="1">
      <alignment horizontal="center" vertical="center"/>
    </xf>
    <xf numFmtId="0" fontId="0" fillId="22" borderId="110" xfId="0" applyFont="1" applyFill="1" applyBorder="1" applyAlignment="1" applyProtection="1">
      <alignment horizontal="center" vertical="center"/>
    </xf>
    <xf numFmtId="4" fontId="0" fillId="22" borderId="110" xfId="0" applyNumberFormat="1" applyFont="1" applyFill="1" applyBorder="1" applyAlignment="1" applyProtection="1">
      <alignment horizontal="center" vertical="center"/>
    </xf>
    <xf numFmtId="9" fontId="0" fillId="22" borderId="110" xfId="0" applyNumberFormat="1" applyFont="1" applyFill="1" applyBorder="1" applyAlignment="1" applyProtection="1">
      <alignment horizontal="center" vertical="center"/>
    </xf>
    <xf numFmtId="4" fontId="0" fillId="22" borderId="111" xfId="0" applyNumberFormat="1" applyFont="1" applyFill="1" applyBorder="1" applyAlignment="1" applyProtection="1">
      <alignment horizontal="center" vertical="center"/>
    </xf>
    <xf numFmtId="0" fontId="24" fillId="22" borderId="112" xfId="0" applyFont="1" applyFill="1" applyBorder="1" applyAlignment="1" applyProtection="1">
      <alignment horizontal="center" vertical="center"/>
    </xf>
    <xf numFmtId="9" fontId="24" fillId="22" borderId="113" xfId="0" applyNumberFormat="1" applyFont="1" applyFill="1" applyBorder="1" applyAlignment="1" applyProtection="1">
      <alignment horizontal="center" vertical="center"/>
    </xf>
    <xf numFmtId="0" fontId="0" fillId="22" borderId="113" xfId="0" applyFont="1" applyFill="1" applyBorder="1" applyAlignment="1" applyProtection="1">
      <alignment horizontal="center" vertical="center"/>
    </xf>
    <xf numFmtId="4" fontId="0" fillId="22" borderId="113" xfId="0" applyNumberFormat="1" applyFont="1" applyFill="1" applyBorder="1" applyAlignment="1" applyProtection="1">
      <alignment horizontal="center" vertical="center"/>
    </xf>
    <xf numFmtId="9" fontId="0" fillId="22" borderId="113" xfId="0" applyNumberFormat="1" applyFont="1" applyFill="1" applyBorder="1" applyAlignment="1" applyProtection="1">
      <alignment horizontal="center" vertical="center"/>
    </xf>
    <xf numFmtId="4" fontId="0" fillId="22" borderId="114" xfId="0" applyNumberFormat="1" applyFont="1" applyFill="1" applyBorder="1" applyAlignment="1" applyProtection="1">
      <alignment horizontal="center" vertical="center"/>
    </xf>
    <xf numFmtId="0" fontId="24" fillId="22" borderId="115" xfId="0" applyFont="1" applyFill="1" applyBorder="1" applyAlignment="1" applyProtection="1">
      <alignment horizontal="center" vertical="center"/>
    </xf>
    <xf numFmtId="0" fontId="24" fillId="22" borderId="116" xfId="0" applyFont="1" applyFill="1" applyBorder="1" applyAlignment="1" applyProtection="1">
      <alignment horizontal="left" vertical="center"/>
    </xf>
    <xf numFmtId="0" fontId="24" fillId="22" borderId="116" xfId="0" applyFont="1" applyFill="1" applyBorder="1" applyAlignment="1" applyProtection="1">
      <alignment horizontal="center" vertical="center"/>
    </xf>
    <xf numFmtId="3" fontId="24" fillId="22" borderId="116" xfId="0" applyNumberFormat="1" applyFont="1" applyFill="1" applyBorder="1" applyAlignment="1" applyProtection="1">
      <alignment horizontal="center" vertical="center"/>
    </xf>
    <xf numFmtId="4" fontId="24" fillId="22" borderId="116" xfId="0" applyNumberFormat="1" applyFont="1" applyFill="1" applyBorder="1" applyAlignment="1" applyProtection="1">
      <alignment horizontal="center" vertical="center"/>
    </xf>
    <xf numFmtId="9" fontId="24" fillId="22" borderId="116" xfId="0" applyNumberFormat="1" applyFont="1" applyFill="1" applyBorder="1" applyAlignment="1" applyProtection="1">
      <alignment horizontal="center" vertical="center"/>
    </xf>
    <xf numFmtId="166" fontId="24" fillId="22" borderId="116" xfId="0" applyNumberFormat="1" applyFont="1" applyFill="1" applyBorder="1" applyAlignment="1" applyProtection="1">
      <alignment horizontal="center" vertical="center"/>
    </xf>
    <xf numFmtId="0" fontId="0" fillId="22" borderId="116" xfId="0" applyFont="1" applyFill="1" applyBorder="1" applyAlignment="1" applyProtection="1">
      <alignment horizontal="center" vertical="center"/>
    </xf>
    <xf numFmtId="4" fontId="0" fillId="22" borderId="116" xfId="0" applyNumberFormat="1" applyFont="1" applyFill="1" applyBorder="1" applyAlignment="1" applyProtection="1">
      <alignment horizontal="center" vertical="center"/>
    </xf>
    <xf numFmtId="9" fontId="0" fillId="22" borderId="116" xfId="0" applyNumberFormat="1" applyFont="1" applyFill="1" applyBorder="1" applyAlignment="1" applyProtection="1">
      <alignment horizontal="center" vertical="center"/>
    </xf>
    <xf numFmtId="4" fontId="0" fillId="22" borderId="117" xfId="0" applyNumberFormat="1" applyFont="1" applyFill="1" applyBorder="1" applyAlignment="1" applyProtection="1">
      <alignment horizontal="center" vertical="center"/>
    </xf>
    <xf numFmtId="0" fontId="55" fillId="22" borderId="118" xfId="0" applyFont="1" applyFill="1" applyBorder="1" applyAlignment="1" applyProtection="1">
      <alignment horizontal="center" vertical="center"/>
    </xf>
    <xf numFmtId="0" fontId="55" fillId="22" borderId="119" xfId="0" applyFont="1" applyFill="1" applyBorder="1" applyAlignment="1" applyProtection="1">
      <alignment horizontal="center" vertical="center"/>
    </xf>
    <xf numFmtId="0" fontId="55" fillId="22" borderId="120" xfId="0" applyFont="1" applyFill="1" applyBorder="1" applyAlignment="1" applyProtection="1">
      <alignment horizontal="center" vertical="center"/>
    </xf>
    <xf numFmtId="0" fontId="24" fillId="22" borderId="121" xfId="0" applyFont="1" applyFill="1" applyBorder="1" applyAlignment="1" applyProtection="1">
      <alignment horizontal="center" vertical="center"/>
    </xf>
    <xf numFmtId="0" fontId="24" fillId="22" borderId="122" xfId="0" applyFont="1" applyFill="1" applyBorder="1" applyAlignment="1" applyProtection="1">
      <alignment horizontal="center" vertical="center"/>
    </xf>
    <xf numFmtId="0" fontId="24" fillId="22" borderId="123" xfId="0" applyFont="1" applyFill="1" applyBorder="1" applyAlignment="1" applyProtection="1">
      <alignment horizontal="center" vertical="center"/>
    </xf>
    <xf numFmtId="165" fontId="0" fillId="22" borderId="121" xfId="0" applyNumberFormat="1" applyFont="1" applyFill="1" applyBorder="1" applyAlignment="1" applyProtection="1">
      <alignment horizontal="center" vertical="center"/>
    </xf>
    <xf numFmtId="165" fontId="0" fillId="22" borderId="122" xfId="0" applyNumberFormat="1" applyFont="1" applyFill="1" applyBorder="1" applyAlignment="1" applyProtection="1">
      <alignment horizontal="center" vertical="center"/>
    </xf>
    <xf numFmtId="165" fontId="0" fillId="22" borderId="123" xfId="0" applyNumberFormat="1" applyFont="1" applyFill="1" applyBorder="1" applyAlignment="1" applyProtection="1">
      <alignment horizontal="center" vertical="center"/>
    </xf>
    <xf numFmtId="3" fontId="13" fillId="22" borderId="124" xfId="0" applyNumberFormat="1" applyFont="1" applyFill="1" applyBorder="1" applyAlignment="1" applyProtection="1">
      <alignment horizontal="center" vertical="center" shrinkToFit="1"/>
    </xf>
    <xf numFmtId="3" fontId="13" fillId="22" borderId="125" xfId="0" applyNumberFormat="1" applyFont="1" applyFill="1" applyBorder="1" applyAlignment="1" applyProtection="1">
      <alignment horizontal="left" vertical="center" shrinkToFit="1"/>
    </xf>
    <xf numFmtId="3" fontId="13" fillId="22" borderId="125" xfId="0" applyNumberFormat="1" applyFont="1" applyFill="1" applyBorder="1" applyAlignment="1" applyProtection="1">
      <alignment horizontal="center" vertical="center" shrinkToFit="1"/>
    </xf>
    <xf numFmtId="164" fontId="13" fillId="22" borderId="125" xfId="0" applyNumberFormat="1" applyFont="1" applyFill="1" applyBorder="1" applyAlignment="1" applyProtection="1">
      <alignment horizontal="center" vertical="center" shrinkToFit="1"/>
    </xf>
    <xf numFmtId="4" fontId="13" fillId="22" borderId="125" xfId="0" applyNumberFormat="1" applyFont="1" applyFill="1" applyBorder="1" applyAlignment="1" applyProtection="1">
      <alignment horizontal="center" vertical="center" shrinkToFit="1"/>
    </xf>
    <xf numFmtId="169" fontId="13" fillId="22" borderId="125" xfId="1" applyNumberFormat="1" applyFont="1" applyFill="1" applyBorder="1" applyAlignment="1" applyProtection="1">
      <alignment horizontal="center" vertical="center" shrinkToFit="1"/>
    </xf>
    <xf numFmtId="3" fontId="32" fillId="22" borderId="126" xfId="0" applyNumberFormat="1" applyFont="1" applyFill="1" applyBorder="1" applyAlignment="1" applyProtection="1">
      <alignment horizontal="center" vertical="center" shrinkToFit="1"/>
    </xf>
    <xf numFmtId="3" fontId="13" fillId="22" borderId="122" xfId="0" applyNumberFormat="1" applyFont="1" applyFill="1" applyBorder="1" applyAlignment="1" applyProtection="1">
      <alignment horizontal="center" vertical="center" shrinkToFit="1"/>
    </xf>
    <xf numFmtId="3" fontId="13" fillId="22" borderId="113" xfId="0" applyNumberFormat="1" applyFont="1" applyFill="1" applyBorder="1" applyAlignment="1" applyProtection="1">
      <alignment horizontal="left" vertical="center" shrinkToFit="1"/>
    </xf>
    <xf numFmtId="3" fontId="13" fillId="22" borderId="113" xfId="0" applyNumberFormat="1" applyFont="1" applyFill="1" applyBorder="1" applyAlignment="1" applyProtection="1">
      <alignment horizontal="center" vertical="center" shrinkToFit="1"/>
    </xf>
    <xf numFmtId="164" fontId="13" fillId="22" borderId="113" xfId="0" applyNumberFormat="1" applyFont="1" applyFill="1" applyBorder="1" applyAlignment="1" applyProtection="1">
      <alignment horizontal="center" vertical="center" shrinkToFit="1"/>
    </xf>
    <xf numFmtId="4" fontId="13" fillId="22" borderId="113" xfId="0" applyNumberFormat="1" applyFont="1" applyFill="1" applyBorder="1" applyAlignment="1" applyProtection="1">
      <alignment horizontal="center" vertical="center" shrinkToFit="1"/>
    </xf>
    <xf numFmtId="169" fontId="13" fillId="22" borderId="113" xfId="1" applyNumberFormat="1" applyFont="1" applyFill="1" applyBorder="1" applyAlignment="1" applyProtection="1">
      <alignment horizontal="center" vertical="center" shrinkToFit="1"/>
    </xf>
    <xf numFmtId="3" fontId="32" fillId="22" borderId="119" xfId="0" applyNumberFormat="1" applyFont="1" applyFill="1" applyBorder="1" applyAlignment="1" applyProtection="1">
      <alignment horizontal="center" vertical="center" shrinkToFit="1"/>
    </xf>
    <xf numFmtId="3" fontId="13" fillId="22" borderId="127" xfId="0" applyNumberFormat="1" applyFont="1" applyFill="1" applyBorder="1" applyAlignment="1" applyProtection="1">
      <alignment horizontal="center" vertical="center" shrinkToFit="1"/>
    </xf>
    <xf numFmtId="3" fontId="13" fillId="22" borderId="128" xfId="0" applyNumberFormat="1" applyFont="1" applyFill="1" applyBorder="1" applyAlignment="1" applyProtection="1">
      <alignment horizontal="left" vertical="center" shrinkToFit="1"/>
    </xf>
    <xf numFmtId="3" fontId="13" fillId="22" borderId="128" xfId="0" applyNumberFormat="1" applyFont="1" applyFill="1" applyBorder="1" applyAlignment="1" applyProtection="1">
      <alignment horizontal="center" vertical="center" shrinkToFit="1"/>
    </xf>
    <xf numFmtId="164" fontId="13" fillId="22" borderId="128" xfId="0" applyNumberFormat="1" applyFont="1" applyFill="1" applyBorder="1" applyAlignment="1" applyProtection="1">
      <alignment horizontal="center" vertical="center" shrinkToFit="1"/>
    </xf>
    <xf numFmtId="4" fontId="13" fillId="22" borderId="128" xfId="0" applyNumberFormat="1" applyFont="1" applyFill="1" applyBorder="1" applyAlignment="1" applyProtection="1">
      <alignment horizontal="center" vertical="center" shrinkToFit="1"/>
    </xf>
    <xf numFmtId="169" fontId="13" fillId="22" borderId="128" xfId="1" applyNumberFormat="1" applyFont="1" applyFill="1" applyBorder="1" applyAlignment="1" applyProtection="1">
      <alignment horizontal="center" vertical="center" shrinkToFit="1"/>
    </xf>
    <xf numFmtId="3" fontId="32" fillId="22" borderId="129" xfId="0" applyNumberFormat="1" applyFont="1" applyFill="1" applyBorder="1" applyAlignment="1" applyProtection="1">
      <alignment horizontal="center" vertical="center" shrinkToFit="1"/>
    </xf>
    <xf numFmtId="3" fontId="13" fillId="5" borderId="0" xfId="0" applyNumberFormat="1" applyFont="1" applyFill="1" applyBorder="1" applyAlignment="1" applyProtection="1">
      <alignment horizontal="center" vertical="center" shrinkToFit="1"/>
      <protection hidden="1"/>
    </xf>
    <xf numFmtId="15" fontId="14" fillId="5" borderId="0" xfId="0" applyNumberFormat="1" applyFont="1" applyFill="1" applyAlignment="1" applyProtection="1">
      <alignment horizontal="center" vertical="center" shrinkToFit="1"/>
      <protection hidden="1"/>
    </xf>
    <xf numFmtId="0" fontId="14" fillId="5" borderId="0" xfId="0" applyFont="1" applyFill="1" applyAlignment="1" applyProtection="1">
      <alignment horizontal="center" vertical="center" shrinkToFit="1"/>
      <protection hidden="1"/>
    </xf>
    <xf numFmtId="3" fontId="14" fillId="5" borderId="0" xfId="0" applyNumberFormat="1" applyFont="1" applyFill="1" applyAlignment="1" applyProtection="1">
      <alignment horizontal="center" vertical="center" shrinkToFit="1"/>
      <protection hidden="1"/>
    </xf>
    <xf numFmtId="4" fontId="14" fillId="5" borderId="0" xfId="0" applyNumberFormat="1" applyFont="1" applyFill="1" applyAlignment="1" applyProtection="1">
      <alignment horizontal="center" vertical="center" shrinkToFit="1"/>
      <protection hidden="1"/>
    </xf>
    <xf numFmtId="4" fontId="72" fillId="5" borderId="0" xfId="0" applyNumberFormat="1" applyFont="1" applyFill="1" applyAlignment="1" applyProtection="1">
      <alignment horizontal="center" vertical="center" shrinkToFit="1"/>
      <protection hidden="1"/>
    </xf>
    <xf numFmtId="0" fontId="80" fillId="5" borderId="0" xfId="0" applyFont="1" applyFill="1" applyAlignment="1" applyProtection="1">
      <alignment horizontal="center" vertical="center"/>
      <protection hidden="1"/>
    </xf>
    <xf numFmtId="0" fontId="0" fillId="8" borderId="110" xfId="0" applyFill="1" applyBorder="1" applyAlignment="1" applyProtection="1">
      <alignment horizontal="left" vertical="center"/>
    </xf>
    <xf numFmtId="49" fontId="0" fillId="8" borderId="110" xfId="0" applyNumberFormat="1" applyFill="1" applyBorder="1" applyAlignment="1" applyProtection="1">
      <alignment horizontal="center" vertical="center"/>
    </xf>
    <xf numFmtId="4" fontId="0" fillId="8" borderId="110" xfId="0" applyNumberFormat="1" applyFill="1" applyBorder="1" applyAlignment="1" applyProtection="1">
      <alignment horizontal="left" vertical="center" shrinkToFit="1"/>
    </xf>
    <xf numFmtId="3" fontId="0" fillId="8" borderId="110" xfId="0" applyNumberFormat="1" applyFill="1" applyBorder="1" applyAlignment="1" applyProtection="1">
      <alignment horizontal="left" vertical="center"/>
    </xf>
    <xf numFmtId="49" fontId="0" fillId="8" borderId="111" xfId="0" applyNumberFormat="1" applyFill="1" applyBorder="1" applyAlignment="1" applyProtection="1">
      <alignment horizontal="center" vertical="center"/>
    </xf>
    <xf numFmtId="0" fontId="0" fillId="8" borderId="113" xfId="0" applyFill="1" applyBorder="1" applyAlignment="1" applyProtection="1">
      <alignment horizontal="left" vertical="center"/>
    </xf>
    <xf numFmtId="49" fontId="0" fillId="8" borderId="113" xfId="0" applyNumberFormat="1" applyFill="1" applyBorder="1" applyAlignment="1" applyProtection="1">
      <alignment horizontal="center" vertical="center"/>
    </xf>
    <xf numFmtId="4" fontId="0" fillId="8" borderId="113" xfId="0" applyNumberFormat="1" applyFill="1" applyBorder="1" applyAlignment="1" applyProtection="1">
      <alignment horizontal="left" vertical="center" shrinkToFit="1"/>
    </xf>
    <xf numFmtId="3" fontId="0" fillId="8" borderId="113" xfId="0" applyNumberFormat="1" applyFill="1" applyBorder="1" applyAlignment="1" applyProtection="1">
      <alignment horizontal="left" vertical="center"/>
    </xf>
    <xf numFmtId="49" fontId="0" fillId="8" borderId="114" xfId="0" applyNumberFormat="1" applyFill="1" applyBorder="1" applyAlignment="1" applyProtection="1">
      <alignment horizontal="center" vertical="center"/>
    </xf>
    <xf numFmtId="0" fontId="0" fillId="8" borderId="116" xfId="0" applyFill="1" applyBorder="1" applyAlignment="1" applyProtection="1">
      <alignment horizontal="left" vertical="center"/>
    </xf>
    <xf numFmtId="49" fontId="0" fillId="8" borderId="116" xfId="0" applyNumberFormat="1" applyFill="1" applyBorder="1" applyAlignment="1" applyProtection="1">
      <alignment horizontal="center" vertical="center"/>
    </xf>
    <xf numFmtId="4" fontId="0" fillId="8" borderId="116" xfId="0" applyNumberFormat="1" applyFill="1" applyBorder="1" applyAlignment="1" applyProtection="1">
      <alignment horizontal="left" vertical="center" shrinkToFit="1"/>
    </xf>
    <xf numFmtId="3" fontId="0" fillId="8" borderId="116" xfId="0" applyNumberFormat="1" applyFill="1" applyBorder="1" applyAlignment="1" applyProtection="1">
      <alignment horizontal="left" vertical="center"/>
    </xf>
    <xf numFmtId="49" fontId="0" fillId="8" borderId="117" xfId="0" applyNumberFormat="1" applyFill="1" applyBorder="1" applyAlignment="1" applyProtection="1">
      <alignment horizontal="center" vertical="center"/>
    </xf>
    <xf numFmtId="49" fontId="13" fillId="3" borderId="0" xfId="0" applyNumberFormat="1" applyFont="1" applyFill="1" applyBorder="1" applyAlignment="1" applyProtection="1">
      <alignment horizontal="center" vertical="center"/>
      <protection hidden="1"/>
    </xf>
    <xf numFmtId="3" fontId="13" fillId="10" borderId="98" xfId="0" applyNumberFormat="1" applyFont="1" applyFill="1" applyBorder="1" applyAlignment="1" applyProtection="1">
      <alignment horizontal="center" vertical="center" shrinkToFit="1"/>
      <protection locked="0"/>
    </xf>
    <xf numFmtId="3" fontId="13" fillId="10" borderId="93" xfId="0" applyNumberFormat="1" applyFont="1" applyFill="1" applyBorder="1" applyAlignment="1" applyProtection="1">
      <alignment horizontal="left" vertical="center" shrinkToFit="1"/>
      <protection locked="0"/>
    </xf>
    <xf numFmtId="3" fontId="13" fillId="10" borderId="93" xfId="0" applyNumberFormat="1" applyFont="1" applyFill="1" applyBorder="1" applyAlignment="1" applyProtection="1">
      <alignment horizontal="center" vertical="center" shrinkToFit="1"/>
      <protection locked="0"/>
    </xf>
    <xf numFmtId="3" fontId="13" fillId="19" borderId="93" xfId="0" applyNumberFormat="1" applyFont="1" applyFill="1" applyBorder="1" applyAlignment="1" applyProtection="1">
      <alignment horizontal="center" vertical="center" shrinkToFit="1"/>
      <protection locked="0"/>
    </xf>
    <xf numFmtId="4" fontId="13" fillId="10" borderId="93" xfId="0" applyNumberFormat="1" applyFont="1" applyFill="1" applyBorder="1" applyAlignment="1" applyProtection="1">
      <alignment horizontal="center" vertical="center" shrinkToFit="1"/>
      <protection locked="0"/>
    </xf>
    <xf numFmtId="0" fontId="59" fillId="5" borderId="0" xfId="0" applyFont="1" applyFill="1" applyBorder="1" applyAlignment="1" applyProtection="1">
      <alignment horizontal="center" vertical="center"/>
      <protection hidden="1"/>
    </xf>
    <xf numFmtId="9" fontId="23" fillId="5" borderId="0" xfId="0" applyNumberFormat="1" applyFont="1" applyFill="1" applyBorder="1" applyAlignment="1" applyProtection="1">
      <alignment horizontal="center" vertical="center"/>
      <protection hidden="1"/>
    </xf>
    <xf numFmtId="0" fontId="81" fillId="5" borderId="0" xfId="0" applyFont="1" applyFill="1" applyBorder="1" applyAlignment="1" applyProtection="1">
      <alignment horizontal="center" vertical="center"/>
      <protection hidden="1"/>
    </xf>
    <xf numFmtId="0" fontId="55" fillId="5" borderId="0" xfId="0" applyFont="1" applyFill="1" applyBorder="1" applyAlignment="1" applyProtection="1">
      <alignment horizontal="center" vertical="center"/>
      <protection hidden="1"/>
    </xf>
    <xf numFmtId="0" fontId="27" fillId="7" borderId="0" xfId="0" applyFont="1" applyFill="1" applyBorder="1" applyAlignment="1" applyProtection="1">
      <alignment horizontal="center" vertical="center" shrinkToFit="1"/>
      <protection hidden="1"/>
    </xf>
    <xf numFmtId="0" fontId="0" fillId="4" borderId="109" xfId="0" applyFill="1" applyBorder="1" applyAlignment="1" applyProtection="1">
      <alignment horizontal="center" vertical="center"/>
    </xf>
    <xf numFmtId="0" fontId="0" fillId="4" borderId="110" xfId="0" applyFill="1" applyBorder="1" applyAlignment="1" applyProtection="1">
      <alignment horizontal="center" vertical="center"/>
    </xf>
    <xf numFmtId="0" fontId="0" fillId="4" borderId="110" xfId="0" applyFill="1" applyBorder="1" applyAlignment="1" applyProtection="1">
      <alignment horizontal="left" vertical="center"/>
    </xf>
    <xf numFmtId="3" fontId="0" fillId="4" borderId="110" xfId="0" applyNumberFormat="1" applyFill="1" applyBorder="1" applyAlignment="1" applyProtection="1">
      <alignment horizontal="center" vertical="center"/>
    </xf>
    <xf numFmtId="4" fontId="0" fillId="4" borderId="110" xfId="0" applyNumberFormat="1" applyFill="1" applyBorder="1" applyAlignment="1" applyProtection="1">
      <alignment horizontal="center" vertical="center"/>
    </xf>
    <xf numFmtId="0" fontId="0" fillId="4" borderId="112" xfId="0" applyFill="1" applyBorder="1" applyAlignment="1" applyProtection="1">
      <alignment horizontal="center" vertical="center"/>
    </xf>
    <xf numFmtId="0" fontId="0" fillId="4" borderId="113" xfId="0" applyFill="1" applyBorder="1" applyAlignment="1" applyProtection="1">
      <alignment horizontal="center" vertical="center"/>
    </xf>
    <xf numFmtId="0" fontId="0" fillId="4" borderId="113" xfId="0" applyFill="1" applyBorder="1" applyAlignment="1" applyProtection="1">
      <alignment horizontal="left" vertical="center"/>
    </xf>
    <xf numFmtId="3" fontId="0" fillId="4" borderId="113" xfId="0" applyNumberFormat="1" applyFill="1" applyBorder="1" applyAlignment="1" applyProtection="1">
      <alignment horizontal="center" vertical="center"/>
    </xf>
    <xf numFmtId="4" fontId="0" fillId="4" borderId="113" xfId="0" applyNumberFormat="1" applyFill="1" applyBorder="1" applyAlignment="1" applyProtection="1">
      <alignment horizontal="center" vertical="center"/>
    </xf>
    <xf numFmtId="0" fontId="0" fillId="4" borderId="115" xfId="0" applyFill="1" applyBorder="1" applyAlignment="1" applyProtection="1">
      <alignment horizontal="center" vertical="center"/>
    </xf>
    <xf numFmtId="0" fontId="0" fillId="4" borderId="116" xfId="0" applyFill="1" applyBorder="1" applyAlignment="1" applyProtection="1">
      <alignment horizontal="center" vertical="center"/>
    </xf>
    <xf numFmtId="0" fontId="0" fillId="4" borderId="116" xfId="0" applyFill="1" applyBorder="1" applyAlignment="1" applyProtection="1">
      <alignment horizontal="left" vertical="center"/>
    </xf>
    <xf numFmtId="3" fontId="0" fillId="4" borderId="116" xfId="0" applyNumberFormat="1" applyFill="1" applyBorder="1" applyAlignment="1" applyProtection="1">
      <alignment horizontal="center" vertical="center"/>
    </xf>
    <xf numFmtId="4" fontId="0" fillId="4" borderId="116" xfId="0" applyNumberFormat="1" applyFill="1" applyBorder="1" applyAlignment="1" applyProtection="1">
      <alignment horizontal="center" vertical="center"/>
    </xf>
    <xf numFmtId="3" fontId="0" fillId="8" borderId="110" xfId="0" applyNumberFormat="1" applyFill="1" applyBorder="1" applyAlignment="1" applyProtection="1">
      <alignment horizontal="center" vertical="center"/>
    </xf>
    <xf numFmtId="3" fontId="0" fillId="8" borderId="111" xfId="0" applyNumberFormat="1" applyFill="1" applyBorder="1" applyAlignment="1" applyProtection="1">
      <alignment horizontal="center" vertical="center"/>
    </xf>
    <xf numFmtId="3" fontId="0" fillId="8" borderId="113" xfId="0" applyNumberFormat="1" applyFill="1" applyBorder="1" applyAlignment="1" applyProtection="1">
      <alignment horizontal="center" vertical="center"/>
    </xf>
    <xf numFmtId="3" fontId="0" fillId="8" borderId="114" xfId="0" applyNumberFormat="1" applyFill="1" applyBorder="1" applyAlignment="1" applyProtection="1">
      <alignment horizontal="center" vertical="center"/>
    </xf>
    <xf numFmtId="3" fontId="0" fillId="8" borderId="116" xfId="0" applyNumberFormat="1" applyFill="1" applyBorder="1" applyAlignment="1" applyProtection="1">
      <alignment horizontal="center" vertical="center"/>
    </xf>
    <xf numFmtId="3" fontId="0" fillId="8" borderId="117" xfId="0" applyNumberFormat="1" applyFill="1" applyBorder="1" applyAlignment="1" applyProtection="1">
      <alignment horizontal="center" vertical="center"/>
    </xf>
    <xf numFmtId="15" fontId="11" fillId="5" borderId="0" xfId="0" applyNumberFormat="1" applyFont="1" applyFill="1" applyBorder="1" applyAlignment="1" applyProtection="1">
      <alignment horizontal="center" vertical="center"/>
      <protection hidden="1"/>
    </xf>
    <xf numFmtId="4" fontId="74" fillId="5" borderId="0" xfId="0" applyNumberFormat="1" applyFont="1" applyFill="1" applyBorder="1" applyAlignment="1" applyProtection="1">
      <alignment horizontal="center" vertical="center"/>
      <protection hidden="1"/>
    </xf>
    <xf numFmtId="0" fontId="14" fillId="5" borderId="0" xfId="0" applyNumberFormat="1" applyFont="1" applyFill="1" applyBorder="1" applyAlignment="1" applyProtection="1">
      <alignment horizontal="right" vertical="center"/>
      <protection hidden="1"/>
    </xf>
    <xf numFmtId="0" fontId="14" fillId="5" borderId="0" xfId="0" applyNumberFormat="1" applyFont="1" applyFill="1" applyBorder="1" applyAlignment="1" applyProtection="1">
      <alignment horizontal="center" vertical="center"/>
      <protection hidden="1"/>
    </xf>
    <xf numFmtId="15" fontId="11" fillId="5" borderId="0" xfId="0" applyNumberFormat="1" applyFont="1" applyFill="1" applyBorder="1" applyAlignment="1" applyProtection="1">
      <alignment vertical="center"/>
      <protection hidden="1"/>
    </xf>
    <xf numFmtId="15" fontId="11" fillId="5" borderId="0" xfId="0" applyNumberFormat="1" applyFont="1" applyFill="1" applyBorder="1" applyAlignment="1" applyProtection="1">
      <alignment vertical="center" shrinkToFit="1"/>
      <protection hidden="1"/>
    </xf>
    <xf numFmtId="3" fontId="26" fillId="5" borderId="0" xfId="0" applyNumberFormat="1" applyFont="1" applyFill="1" applyBorder="1" applyAlignment="1" applyProtection="1">
      <alignment horizontal="left"/>
      <protection hidden="1"/>
    </xf>
    <xf numFmtId="3" fontId="26" fillId="5" borderId="0" xfId="0" applyNumberFormat="1" applyFont="1" applyFill="1" applyBorder="1" applyAlignment="1" applyProtection="1">
      <alignment horizontal="right"/>
      <protection hidden="1"/>
    </xf>
    <xf numFmtId="3" fontId="23" fillId="5" borderId="0" xfId="0" applyNumberFormat="1" applyFont="1" applyFill="1" applyBorder="1" applyAlignment="1" applyProtection="1">
      <alignment horizontal="left"/>
      <protection hidden="1"/>
    </xf>
    <xf numFmtId="0" fontId="11" fillId="5" borderId="0" xfId="0" applyFont="1" applyFill="1" applyBorder="1" applyAlignment="1" applyProtection="1">
      <alignment vertical="center"/>
      <protection hidden="1"/>
    </xf>
    <xf numFmtId="4" fontId="23" fillId="5" borderId="0" xfId="0" applyNumberFormat="1" applyFont="1" applyFill="1" applyBorder="1" applyAlignment="1" applyProtection="1">
      <alignment horizontal="right" vertical="center"/>
      <protection hidden="1"/>
    </xf>
    <xf numFmtId="0" fontId="7" fillId="5" borderId="0" xfId="0" applyNumberFormat="1" applyFont="1" applyFill="1" applyBorder="1" applyAlignment="1" applyProtection="1">
      <alignment vertical="center" wrapText="1"/>
      <protection hidden="1"/>
    </xf>
    <xf numFmtId="0" fontId="7" fillId="5" borderId="0" xfId="0" applyNumberFormat="1" applyFont="1" applyFill="1" applyBorder="1" applyAlignment="1" applyProtection="1">
      <alignment vertical="center" shrinkToFit="1"/>
      <protection hidden="1"/>
    </xf>
    <xf numFmtId="15" fontId="11" fillId="5" borderId="0" xfId="0" applyNumberFormat="1" applyFont="1" applyFill="1" applyBorder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 vertical="center"/>
      <protection locked="0"/>
    </xf>
    <xf numFmtId="4" fontId="74" fillId="5" borderId="0" xfId="0" applyNumberFormat="1" applyFont="1" applyFill="1" applyBorder="1" applyAlignment="1" applyProtection="1">
      <alignment horizontal="center" vertical="center" shrinkToFit="1"/>
      <protection hidden="1"/>
    </xf>
    <xf numFmtId="0" fontId="14" fillId="5" borderId="0" xfId="0" applyNumberFormat="1" applyFont="1" applyFill="1" applyBorder="1" applyAlignment="1" applyProtection="1">
      <alignment horizontal="center" vertical="center" shrinkToFit="1"/>
      <protection hidden="1"/>
    </xf>
    <xf numFmtId="0" fontId="20" fillId="7" borderId="1" xfId="0" applyFont="1" applyFill="1" applyBorder="1" applyAlignment="1" applyProtection="1">
      <alignment horizontal="center" vertical="center"/>
      <protection hidden="1"/>
    </xf>
    <xf numFmtId="0" fontId="20" fillId="7" borderId="2" xfId="0" applyFont="1" applyFill="1" applyBorder="1" applyAlignment="1" applyProtection="1">
      <alignment horizontal="center" vertical="center"/>
      <protection hidden="1"/>
    </xf>
    <xf numFmtId="0" fontId="20" fillId="7" borderId="2" xfId="0" applyFont="1" applyFill="1" applyBorder="1" applyAlignment="1" applyProtection="1">
      <alignment horizontal="center" wrapText="1"/>
      <protection hidden="1"/>
    </xf>
    <xf numFmtId="0" fontId="20" fillId="7" borderId="3" xfId="0" applyFont="1" applyFill="1" applyBorder="1" applyAlignment="1" applyProtection="1">
      <alignment horizontal="center" wrapText="1"/>
      <protection hidden="1"/>
    </xf>
    <xf numFmtId="0" fontId="9" fillId="0" borderId="0" xfId="0" applyFont="1" applyFill="1" applyBorder="1" applyAlignment="1" applyProtection="1">
      <alignment horizontal="left" vertical="center"/>
      <protection locked="0"/>
    </xf>
    <xf numFmtId="3" fontId="9" fillId="2" borderId="0" xfId="0" applyNumberFormat="1" applyFont="1" applyFill="1" applyBorder="1" applyAlignment="1" applyProtection="1">
      <alignment horizontal="left" vertical="center"/>
      <protection locked="0"/>
    </xf>
    <xf numFmtId="0" fontId="26" fillId="5" borderId="0" xfId="0" applyFont="1" applyFill="1" applyAlignment="1" applyProtection="1">
      <alignment horizontal="center" vertical="center"/>
      <protection hidden="1"/>
    </xf>
    <xf numFmtId="3" fontId="26" fillId="8" borderId="0" xfId="0" applyNumberFormat="1" applyFont="1" applyFill="1" applyBorder="1" applyAlignment="1" applyProtection="1">
      <alignment horizontal="left" vertical="center"/>
      <protection hidden="1"/>
    </xf>
    <xf numFmtId="3" fontId="5" fillId="7" borderId="0" xfId="0" applyNumberFormat="1" applyFont="1" applyFill="1" applyBorder="1" applyAlignment="1" applyProtection="1">
      <alignment horizontal="right" vertical="center" wrapText="1"/>
      <protection hidden="1"/>
    </xf>
    <xf numFmtId="0" fontId="26" fillId="2" borderId="0" xfId="0" applyFont="1" applyFill="1" applyBorder="1" applyAlignment="1" applyProtection="1">
      <alignment horizontal="center" vertical="center" wrapText="1"/>
      <protection hidden="1"/>
    </xf>
    <xf numFmtId="0" fontId="20" fillId="7" borderId="1" xfId="0" applyFont="1" applyFill="1" applyBorder="1" applyAlignment="1" applyProtection="1">
      <alignment horizontal="center" vertical="center" wrapText="1"/>
      <protection hidden="1"/>
    </xf>
    <xf numFmtId="0" fontId="20" fillId="7" borderId="2" xfId="0" applyFont="1" applyFill="1" applyBorder="1" applyAlignment="1" applyProtection="1">
      <alignment horizontal="center" vertical="center" wrapText="1"/>
      <protection hidden="1"/>
    </xf>
    <xf numFmtId="0" fontId="20" fillId="7" borderId="3" xfId="0" applyFont="1" applyFill="1" applyBorder="1" applyAlignment="1" applyProtection="1">
      <alignment horizontal="center" vertical="center" wrapText="1"/>
      <protection hidden="1"/>
    </xf>
    <xf numFmtId="3" fontId="5" fillId="7" borderId="0" xfId="0" applyNumberFormat="1" applyFont="1" applyFill="1" applyBorder="1" applyAlignment="1" applyProtection="1">
      <alignment horizontal="left" vertical="center"/>
      <protection hidden="1"/>
    </xf>
    <xf numFmtId="0" fontId="83" fillId="3" borderId="0" xfId="0" applyFont="1" applyFill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hidden="1"/>
    </xf>
    <xf numFmtId="0" fontId="30" fillId="7" borderId="0" xfId="0" applyFont="1" applyFill="1" applyBorder="1" applyAlignment="1" applyProtection="1">
      <alignment horizontal="center" vertical="center" wrapText="1"/>
      <protection hidden="1"/>
    </xf>
    <xf numFmtId="0" fontId="30" fillId="7" borderId="5" xfId="0" applyFont="1" applyFill="1" applyBorder="1" applyAlignment="1" applyProtection="1">
      <alignment horizontal="center" vertical="center" wrapText="1"/>
      <protection hidden="1"/>
    </xf>
    <xf numFmtId="0" fontId="3" fillId="7" borderId="0" xfId="0" applyFont="1" applyFill="1" applyBorder="1" applyAlignment="1" applyProtection="1">
      <alignment horizontal="center" vertical="center"/>
      <protection hidden="1"/>
    </xf>
    <xf numFmtId="0" fontId="3" fillId="7" borderId="5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/>
    </xf>
    <xf numFmtId="0" fontId="20" fillId="7" borderId="0" xfId="0" applyFont="1" applyFill="1" applyBorder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vertical="center"/>
      <protection locked="0"/>
    </xf>
    <xf numFmtId="0" fontId="23" fillId="3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61" fillId="7" borderId="1" xfId="0" applyFont="1" applyFill="1" applyBorder="1" applyAlignment="1" applyProtection="1">
      <alignment horizontal="center" vertical="center"/>
      <protection hidden="1"/>
    </xf>
    <xf numFmtId="0" fontId="61" fillId="7" borderId="2" xfId="0" applyFont="1" applyFill="1" applyBorder="1" applyAlignment="1" applyProtection="1">
      <alignment horizontal="center" vertical="center"/>
      <protection hidden="1"/>
    </xf>
    <xf numFmtId="15" fontId="20" fillId="7" borderId="0" xfId="0" applyNumberFormat="1" applyFont="1" applyFill="1" applyBorder="1" applyAlignment="1" applyProtection="1">
      <alignment horizontal="center" vertical="top" wrapText="1"/>
      <protection hidden="1"/>
    </xf>
    <xf numFmtId="4" fontId="30" fillId="7" borderId="87" xfId="0" applyNumberFormat="1" applyFont="1" applyFill="1" applyBorder="1" applyAlignment="1" applyProtection="1">
      <alignment horizontal="center" vertical="center" wrapText="1"/>
      <protection hidden="1"/>
    </xf>
    <xf numFmtId="4" fontId="30" fillId="7" borderId="0" xfId="0" applyNumberFormat="1" applyFont="1" applyFill="1" applyBorder="1" applyAlignment="1" applyProtection="1">
      <alignment horizontal="center" vertical="center" wrapText="1"/>
      <protection hidden="1"/>
    </xf>
    <xf numFmtId="4" fontId="30" fillId="7" borderId="84" xfId="0" applyNumberFormat="1" applyFont="1" applyFill="1" applyBorder="1" applyAlignment="1" applyProtection="1">
      <alignment horizontal="center" vertical="center" wrapText="1"/>
      <protection hidden="1"/>
    </xf>
    <xf numFmtId="4" fontId="30" fillId="7" borderId="87" xfId="0" applyNumberFormat="1" applyFont="1" applyFill="1" applyBorder="1" applyAlignment="1" applyProtection="1">
      <alignment horizontal="center" vertical="top" wrapText="1"/>
      <protection hidden="1"/>
    </xf>
    <xf numFmtId="4" fontId="30" fillId="7" borderId="0" xfId="0" applyNumberFormat="1" applyFont="1" applyFill="1" applyBorder="1" applyAlignment="1" applyProtection="1">
      <alignment horizontal="center" vertical="top" wrapText="1"/>
      <protection hidden="1"/>
    </xf>
    <xf numFmtId="4" fontId="30" fillId="7" borderId="84" xfId="0" applyNumberFormat="1" applyFont="1" applyFill="1" applyBorder="1" applyAlignment="1" applyProtection="1">
      <alignment horizontal="center" vertical="top" wrapText="1"/>
      <protection hidden="1"/>
    </xf>
    <xf numFmtId="4" fontId="43" fillId="2" borderId="0" xfId="0" applyNumberFormat="1" applyFont="1" applyFill="1" applyBorder="1" applyAlignment="1" applyProtection="1">
      <alignment horizontal="left" vertical="center" wrapText="1"/>
      <protection locked="0"/>
    </xf>
    <xf numFmtId="4" fontId="65" fillId="7" borderId="87" xfId="0" applyNumberFormat="1" applyFont="1" applyFill="1" applyBorder="1" applyAlignment="1" applyProtection="1">
      <alignment horizontal="center" vertical="center" wrapText="1"/>
      <protection hidden="1"/>
    </xf>
    <xf numFmtId="4" fontId="65" fillId="7" borderId="0" xfId="0" applyNumberFormat="1" applyFont="1" applyFill="1" applyBorder="1" applyAlignment="1" applyProtection="1">
      <alignment horizontal="center" vertical="center" wrapText="1"/>
      <protection hidden="1"/>
    </xf>
    <xf numFmtId="166" fontId="26" fillId="3" borderId="0" xfId="0" applyNumberFormat="1" applyFont="1" applyFill="1" applyBorder="1" applyAlignment="1" applyProtection="1">
      <alignment horizontal="left" vertical="center"/>
      <protection hidden="1"/>
    </xf>
    <xf numFmtId="17" fontId="5" fillId="9" borderId="79" xfId="0" applyNumberFormat="1" applyFont="1" applyFill="1" applyBorder="1" applyAlignment="1" applyProtection="1">
      <alignment horizontal="center" vertical="center"/>
      <protection hidden="1"/>
    </xf>
    <xf numFmtId="17" fontId="5" fillId="9" borderId="80" xfId="0" applyNumberFormat="1" applyFont="1" applyFill="1" applyBorder="1" applyAlignment="1" applyProtection="1">
      <alignment horizontal="center" vertical="center"/>
      <protection hidden="1"/>
    </xf>
    <xf numFmtId="17" fontId="5" fillId="9" borderId="81" xfId="0" applyNumberFormat="1" applyFont="1" applyFill="1" applyBorder="1" applyAlignment="1" applyProtection="1">
      <alignment horizontal="center" vertical="center"/>
      <protection hidden="1"/>
    </xf>
    <xf numFmtId="0" fontId="26" fillId="2" borderId="76" xfId="0" applyFont="1" applyFill="1" applyBorder="1" applyAlignment="1" applyProtection="1">
      <alignment horizontal="center" vertical="center" wrapText="1"/>
      <protection hidden="1"/>
    </xf>
    <xf numFmtId="0" fontId="26" fillId="2" borderId="77" xfId="0" applyFont="1" applyFill="1" applyBorder="1" applyAlignment="1" applyProtection="1">
      <alignment horizontal="center" vertical="center" wrapText="1"/>
      <protection hidden="1"/>
    </xf>
    <xf numFmtId="0" fontId="26" fillId="2" borderId="78" xfId="0" applyFont="1" applyFill="1" applyBorder="1" applyAlignment="1" applyProtection="1">
      <alignment horizontal="center" vertical="center" wrapText="1"/>
      <protection hidden="1"/>
    </xf>
    <xf numFmtId="3" fontId="33" fillId="10" borderId="0" xfId="0" applyNumberFormat="1" applyFont="1" applyFill="1" applyBorder="1" applyAlignment="1" applyProtection="1">
      <alignment horizontal="center" vertical="center" wrapText="1"/>
      <protection hidden="1"/>
    </xf>
    <xf numFmtId="3" fontId="33" fillId="10" borderId="26" xfId="0" applyNumberFormat="1" applyFont="1" applyFill="1" applyBorder="1" applyAlignment="1" applyProtection="1">
      <alignment horizontal="center" vertical="center" wrapText="1"/>
      <protection hidden="1"/>
    </xf>
    <xf numFmtId="3" fontId="33" fillId="10" borderId="25" xfId="0" applyNumberFormat="1" applyFont="1" applyFill="1" applyBorder="1" applyAlignment="1" applyProtection="1">
      <alignment horizontal="center" vertical="center" wrapText="1"/>
      <protection hidden="1"/>
    </xf>
    <xf numFmtId="3" fontId="33" fillId="10" borderId="29" xfId="0" applyNumberFormat="1" applyFont="1" applyFill="1" applyBorder="1" applyAlignment="1" applyProtection="1">
      <alignment horizontal="center" vertical="center" wrapText="1"/>
      <protection hidden="1"/>
    </xf>
    <xf numFmtId="3" fontId="34" fillId="2" borderId="35" xfId="0" applyNumberFormat="1" applyFont="1" applyFill="1" applyBorder="1" applyAlignment="1" applyProtection="1">
      <alignment horizontal="center" vertical="center" wrapText="1"/>
      <protection hidden="1"/>
    </xf>
    <xf numFmtId="3" fontId="34" fillId="2" borderId="32" xfId="0" applyNumberFormat="1" applyFont="1" applyFill="1" applyBorder="1" applyAlignment="1" applyProtection="1">
      <alignment horizontal="center" vertical="center" wrapText="1"/>
      <protection hidden="1"/>
    </xf>
    <xf numFmtId="3" fontId="34" fillId="2" borderId="33" xfId="0" applyNumberFormat="1" applyFont="1" applyFill="1" applyBorder="1" applyAlignment="1" applyProtection="1">
      <alignment horizontal="center" wrapText="1"/>
      <protection hidden="1"/>
    </xf>
    <xf numFmtId="3" fontId="34" fillId="2" borderId="35" xfId="0" applyNumberFormat="1" applyFont="1" applyFill="1" applyBorder="1" applyAlignment="1" applyProtection="1">
      <alignment horizontal="center" wrapText="1"/>
      <protection hidden="1"/>
    </xf>
    <xf numFmtId="3" fontId="64" fillId="2" borderId="30" xfId="0" applyNumberFormat="1" applyFont="1" applyFill="1" applyBorder="1" applyAlignment="1" applyProtection="1">
      <alignment horizontal="center" wrapText="1"/>
      <protection hidden="1"/>
    </xf>
    <xf numFmtId="3" fontId="64" fillId="2" borderId="28" xfId="0" applyNumberFormat="1" applyFont="1" applyFill="1" applyBorder="1" applyAlignment="1" applyProtection="1">
      <alignment horizontal="center" wrapText="1"/>
      <protection hidden="1"/>
    </xf>
    <xf numFmtId="168" fontId="34" fillId="2" borderId="36" xfId="0" applyNumberFormat="1" applyFont="1" applyFill="1" applyBorder="1" applyAlignment="1" applyProtection="1">
      <alignment horizontal="center" vertical="center" wrapText="1"/>
      <protection hidden="1"/>
    </xf>
    <xf numFmtId="168" fontId="34" fillId="2" borderId="32" xfId="0" applyNumberFormat="1" applyFont="1" applyFill="1" applyBorder="1" applyAlignment="1" applyProtection="1">
      <alignment horizontal="center" vertical="center" wrapText="1"/>
      <protection hidden="1"/>
    </xf>
    <xf numFmtId="3" fontId="5" fillId="9" borderId="47" xfId="0" applyNumberFormat="1" applyFont="1" applyFill="1" applyBorder="1" applyAlignment="1" applyProtection="1">
      <alignment horizontal="right" vertical="center"/>
      <protection hidden="1"/>
    </xf>
    <xf numFmtId="0" fontId="2" fillId="9" borderId="48" xfId="0" applyFont="1" applyFill="1" applyBorder="1" applyAlignment="1" applyProtection="1">
      <alignment horizontal="right" vertical="center"/>
      <protection hidden="1"/>
    </xf>
    <xf numFmtId="3" fontId="65" fillId="2" borderId="39" xfId="0" applyNumberFormat="1" applyFont="1" applyFill="1" applyBorder="1" applyAlignment="1" applyProtection="1">
      <alignment horizontal="left" vertical="center" wrapText="1"/>
      <protection hidden="1"/>
    </xf>
    <xf numFmtId="3" fontId="65" fillId="2" borderId="34" xfId="0" applyNumberFormat="1" applyFont="1" applyFill="1" applyBorder="1" applyAlignment="1" applyProtection="1">
      <alignment horizontal="left" vertical="center" wrapText="1"/>
      <protection hidden="1"/>
    </xf>
    <xf numFmtId="3" fontId="65" fillId="2" borderId="35" xfId="0" applyNumberFormat="1" applyFont="1" applyFill="1" applyBorder="1" applyAlignment="1" applyProtection="1">
      <alignment horizontal="left" vertical="center" wrapText="1"/>
      <protection hidden="1"/>
    </xf>
    <xf numFmtId="3" fontId="35" fillId="2" borderId="33" xfId="0" applyNumberFormat="1" applyFont="1" applyFill="1" applyBorder="1" applyAlignment="1" applyProtection="1">
      <alignment horizontal="center" vertical="center" wrapText="1"/>
      <protection hidden="1"/>
    </xf>
    <xf numFmtId="3" fontId="35" fillId="2" borderId="34" xfId="0" applyNumberFormat="1" applyFont="1" applyFill="1" applyBorder="1" applyAlignment="1" applyProtection="1">
      <alignment horizontal="center" vertical="center" wrapText="1"/>
      <protection hidden="1"/>
    </xf>
    <xf numFmtId="3" fontId="35" fillId="2" borderId="35" xfId="0" applyNumberFormat="1" applyFont="1" applyFill="1" applyBorder="1" applyAlignment="1" applyProtection="1">
      <alignment horizontal="center" vertical="center" wrapText="1"/>
      <protection hidden="1"/>
    </xf>
    <xf numFmtId="3" fontId="35" fillId="2" borderId="36" xfId="0" applyNumberFormat="1" applyFont="1" applyFill="1" applyBorder="1" applyAlignment="1" applyProtection="1">
      <alignment horizontal="center" vertical="center" wrapText="1"/>
      <protection hidden="1"/>
    </xf>
    <xf numFmtId="3" fontId="35" fillId="2" borderId="26" xfId="0" applyNumberFormat="1" applyFont="1" applyFill="1" applyBorder="1" applyAlignment="1" applyProtection="1">
      <alignment horizontal="center" vertical="center" wrapText="1"/>
      <protection hidden="1"/>
    </xf>
    <xf numFmtId="3" fontId="35" fillId="2" borderId="32" xfId="0" applyNumberFormat="1" applyFont="1" applyFill="1" applyBorder="1" applyAlignment="1" applyProtection="1">
      <alignment horizontal="center" vertical="center" wrapText="1"/>
      <protection hidden="1"/>
    </xf>
    <xf numFmtId="3" fontId="33" fillId="2" borderId="28" xfId="0" applyNumberFormat="1" applyFont="1" applyFill="1" applyBorder="1" applyAlignment="1" applyProtection="1">
      <alignment horizontal="center" vertical="top" wrapText="1"/>
      <protection hidden="1"/>
    </xf>
    <xf numFmtId="3" fontId="33" fillId="2" borderId="27" xfId="0" applyNumberFormat="1" applyFont="1" applyFill="1" applyBorder="1" applyAlignment="1" applyProtection="1">
      <alignment horizontal="center" vertical="top" wrapText="1"/>
      <protection hidden="1"/>
    </xf>
    <xf numFmtId="3" fontId="65" fillId="2" borderId="31" xfId="0" applyNumberFormat="1" applyFont="1" applyFill="1" applyBorder="1" applyAlignment="1" applyProtection="1">
      <alignment horizontal="left" vertical="center" wrapText="1"/>
      <protection hidden="1"/>
    </xf>
    <xf numFmtId="3" fontId="65" fillId="2" borderId="26" xfId="0" applyNumberFormat="1" applyFont="1" applyFill="1" applyBorder="1" applyAlignment="1" applyProtection="1">
      <alignment horizontal="left" vertical="center" wrapText="1"/>
      <protection hidden="1"/>
    </xf>
    <xf numFmtId="3" fontId="65" fillId="2" borderId="32" xfId="0" applyNumberFormat="1" applyFont="1" applyFill="1" applyBorder="1" applyAlignment="1" applyProtection="1">
      <alignment horizontal="left" vertical="center" wrapText="1"/>
      <protection hidden="1"/>
    </xf>
    <xf numFmtId="3" fontId="5" fillId="9" borderId="39" xfId="0" applyNumberFormat="1" applyFont="1" applyFill="1" applyBorder="1" applyAlignment="1" applyProtection="1">
      <alignment horizontal="right" vertical="center"/>
      <protection hidden="1"/>
    </xf>
    <xf numFmtId="0" fontId="2" fillId="9" borderId="34" xfId="0" applyFont="1" applyFill="1" applyBorder="1" applyAlignment="1" applyProtection="1">
      <alignment horizontal="right" vertical="center"/>
      <protection hidden="1"/>
    </xf>
    <xf numFmtId="3" fontId="32" fillId="10" borderId="45" xfId="0" applyNumberFormat="1" applyFont="1" applyFill="1" applyBorder="1" applyAlignment="1" applyProtection="1">
      <alignment horizontal="right" vertical="center"/>
      <protection hidden="1"/>
    </xf>
    <xf numFmtId="0" fontId="0" fillId="0" borderId="42" xfId="0" applyBorder="1" applyAlignment="1" applyProtection="1">
      <alignment vertical="center"/>
      <protection hidden="1"/>
    </xf>
    <xf numFmtId="3" fontId="32" fillId="10" borderId="42" xfId="0" applyNumberFormat="1" applyFont="1" applyFill="1" applyBorder="1" applyAlignment="1" applyProtection="1">
      <alignment horizontal="right" vertical="center"/>
      <protection hidden="1"/>
    </xf>
    <xf numFmtId="0" fontId="20" fillId="7" borderId="53" xfId="0" applyFont="1" applyFill="1" applyBorder="1" applyAlignment="1" applyProtection="1">
      <alignment horizontal="center" vertical="center" shrinkToFit="1"/>
      <protection hidden="1"/>
    </xf>
    <xf numFmtId="0" fontId="20" fillId="7" borderId="94" xfId="0" applyFont="1" applyFill="1" applyBorder="1" applyAlignment="1" applyProtection="1">
      <alignment horizontal="center" vertical="center" shrinkToFit="1"/>
      <protection hidden="1"/>
    </xf>
    <xf numFmtId="0" fontId="20" fillId="7" borderId="95" xfId="0" applyFont="1" applyFill="1" applyBorder="1" applyAlignment="1" applyProtection="1">
      <alignment horizontal="center" vertical="center" shrinkToFit="1"/>
      <protection hidden="1"/>
    </xf>
    <xf numFmtId="0" fontId="20" fillId="7" borderId="0" xfId="0" applyFont="1" applyFill="1" applyBorder="1" applyAlignment="1" applyProtection="1">
      <alignment horizontal="center" vertical="center" shrinkToFit="1"/>
      <protection hidden="1"/>
    </xf>
    <xf numFmtId="165" fontId="27" fillId="2" borderId="0" xfId="0" applyNumberFormat="1" applyFont="1" applyFill="1" applyBorder="1" applyAlignment="1" applyProtection="1">
      <alignment horizontal="left" vertical="center" shrinkToFit="1"/>
      <protection locked="0"/>
    </xf>
    <xf numFmtId="0" fontId="7" fillId="7" borderId="0" xfId="0" applyFont="1" applyFill="1" applyBorder="1" applyAlignment="1" applyProtection="1">
      <alignment horizontal="center" vertical="center" wrapText="1"/>
      <protection hidden="1"/>
    </xf>
    <xf numFmtId="0" fontId="26" fillId="3" borderId="0" xfId="0" applyNumberFormat="1" applyFont="1" applyFill="1" applyBorder="1" applyAlignment="1" applyProtection="1">
      <alignment horizontal="center" vertical="center" shrinkToFit="1"/>
      <protection hidden="1"/>
    </xf>
    <xf numFmtId="165" fontId="7" fillId="9" borderId="0" xfId="0" applyNumberFormat="1" applyFont="1" applyFill="1" applyBorder="1" applyAlignment="1" applyProtection="1">
      <alignment horizontal="center" vertical="center" shrinkToFit="1"/>
      <protection hidden="1"/>
    </xf>
    <xf numFmtId="0" fontId="7" fillId="9" borderId="0" xfId="0" applyNumberFormat="1" applyFont="1" applyFill="1" applyBorder="1" applyAlignment="1" applyProtection="1">
      <alignment horizontal="center" vertical="center" shrinkToFit="1"/>
      <protection hidden="1"/>
    </xf>
    <xf numFmtId="166" fontId="20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20" fillId="7" borderId="53" xfId="0" applyFont="1" applyFill="1" applyBorder="1" applyAlignment="1" applyProtection="1">
      <alignment horizontal="center" vertical="center"/>
      <protection hidden="1"/>
    </xf>
    <xf numFmtId="0" fontId="20" fillId="7" borderId="94" xfId="0" applyFont="1" applyFill="1" applyBorder="1" applyAlignment="1" applyProtection="1">
      <alignment horizontal="center" vertical="center"/>
      <protection hidden="1"/>
    </xf>
    <xf numFmtId="0" fontId="20" fillId="7" borderId="95" xfId="0" applyFont="1" applyFill="1" applyBorder="1" applyAlignment="1" applyProtection="1">
      <alignment horizontal="center" vertical="center"/>
      <protection hidden="1"/>
    </xf>
    <xf numFmtId="165" fontId="7" fillId="9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9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9" borderId="100" xfId="0" applyFont="1" applyFill="1" applyBorder="1" applyAlignment="1" applyProtection="1">
      <alignment horizontal="center" vertical="center" shrinkToFit="1"/>
      <protection hidden="1"/>
    </xf>
    <xf numFmtId="0" fontId="7" fillId="9" borderId="0" xfId="0" applyFont="1" applyFill="1" applyBorder="1" applyAlignment="1" applyProtection="1">
      <alignment horizontal="center" vertical="center" shrinkToFit="1"/>
      <protection hidden="1"/>
    </xf>
    <xf numFmtId="0" fontId="7" fillId="9" borderId="101" xfId="0" applyFont="1" applyFill="1" applyBorder="1" applyAlignment="1" applyProtection="1">
      <alignment horizontal="center" vertical="center" shrinkToFit="1"/>
      <protection hidden="1"/>
    </xf>
    <xf numFmtId="167" fontId="23" fillId="5" borderId="0" xfId="0" applyNumberFormat="1" applyFont="1" applyFill="1" applyBorder="1" applyAlignment="1" applyProtection="1">
      <alignment horizontal="left" vertical="center"/>
      <protection hidden="1"/>
    </xf>
    <xf numFmtId="0" fontId="11" fillId="5" borderId="0" xfId="0" applyFont="1" applyFill="1" applyBorder="1" applyAlignment="1" applyProtection="1">
      <alignment vertical="center"/>
      <protection hidden="1"/>
    </xf>
    <xf numFmtId="166" fontId="20" fillId="7" borderId="62" xfId="0" applyNumberFormat="1" applyFont="1" applyFill="1" applyBorder="1" applyAlignment="1" applyProtection="1">
      <alignment horizontal="center" vertical="center" shrinkToFit="1"/>
      <protection hidden="1"/>
    </xf>
    <xf numFmtId="166" fontId="20" fillId="7" borderId="64" xfId="0" applyNumberFormat="1" applyFont="1" applyFill="1" applyBorder="1" applyAlignment="1" applyProtection="1">
      <alignment horizontal="center" vertical="center" shrinkToFit="1"/>
      <protection hidden="1"/>
    </xf>
    <xf numFmtId="166" fontId="20" fillId="7" borderId="65" xfId="0" applyNumberFormat="1" applyFont="1" applyFill="1" applyBorder="1" applyAlignment="1" applyProtection="1">
      <alignment horizontal="center" vertical="center" shrinkToFit="1"/>
      <protection hidden="1"/>
    </xf>
    <xf numFmtId="0" fontId="20" fillId="7" borderId="58" xfId="0" applyFont="1" applyFill="1" applyBorder="1" applyAlignment="1" applyProtection="1">
      <alignment horizontal="center" vertical="center" shrinkToFit="1"/>
      <protection hidden="1"/>
    </xf>
    <xf numFmtId="0" fontId="20" fillId="7" borderId="59" xfId="0" applyFont="1" applyFill="1" applyBorder="1" applyAlignment="1" applyProtection="1">
      <alignment horizontal="center" vertical="center" shrinkToFit="1"/>
      <protection hidden="1"/>
    </xf>
    <xf numFmtId="0" fontId="20" fillId="7" borderId="58" xfId="0" applyFont="1" applyFill="1" applyBorder="1" applyAlignment="1" applyProtection="1">
      <alignment horizontal="center" vertical="center"/>
      <protection hidden="1"/>
    </xf>
    <xf numFmtId="0" fontId="20" fillId="7" borderId="59" xfId="0" applyFont="1" applyFill="1" applyBorder="1" applyAlignment="1" applyProtection="1">
      <alignment horizontal="center" vertical="center"/>
      <protection hidden="1"/>
    </xf>
    <xf numFmtId="0" fontId="20" fillId="7" borderId="60" xfId="0" applyFont="1" applyFill="1" applyBorder="1" applyAlignment="1" applyProtection="1">
      <alignment horizontal="center" vertical="center"/>
      <protection hidden="1"/>
    </xf>
    <xf numFmtId="0" fontId="20" fillId="7" borderId="58" xfId="0" applyFont="1" applyFill="1" applyBorder="1" applyAlignment="1" applyProtection="1">
      <alignment horizontal="center" vertical="center" wrapText="1"/>
      <protection hidden="1"/>
    </xf>
    <xf numFmtId="0" fontId="20" fillId="7" borderId="59" xfId="0" applyFont="1" applyFill="1" applyBorder="1" applyAlignment="1" applyProtection="1">
      <alignment horizontal="center" vertical="center" wrapText="1"/>
      <protection hidden="1"/>
    </xf>
    <xf numFmtId="0" fontId="20" fillId="7" borderId="60" xfId="0" applyFont="1" applyFill="1" applyBorder="1" applyAlignment="1" applyProtection="1">
      <alignment horizontal="center" vertical="center" wrapText="1"/>
      <protection hidden="1"/>
    </xf>
    <xf numFmtId="3" fontId="26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7" fillId="7" borderId="61" xfId="0" applyFont="1" applyFill="1" applyBorder="1" applyAlignment="1" applyProtection="1">
      <alignment horizontal="center" vertical="center" wrapText="1"/>
      <protection hidden="1"/>
    </xf>
    <xf numFmtId="0" fontId="7" fillId="7" borderId="63" xfId="0" applyFont="1" applyFill="1" applyBorder="1" applyAlignment="1" applyProtection="1">
      <alignment horizontal="center" vertical="center" wrapText="1"/>
      <protection hidden="1"/>
    </xf>
    <xf numFmtId="3" fontId="26" fillId="7" borderId="0" xfId="0" applyNumberFormat="1" applyFont="1" applyFill="1" applyBorder="1" applyAlignment="1" applyProtection="1">
      <alignment horizontal="center" vertical="center" shrinkToFit="1"/>
      <protection hidden="1"/>
    </xf>
    <xf numFmtId="0" fontId="24" fillId="8" borderId="10" xfId="0" applyFont="1" applyFill="1" applyBorder="1" applyAlignment="1" applyProtection="1">
      <alignment horizontal="left" vertical="center"/>
    </xf>
    <xf numFmtId="4" fontId="24" fillId="8" borderId="10" xfId="0" applyNumberFormat="1" applyFont="1" applyFill="1" applyBorder="1" applyAlignment="1" applyProtection="1">
      <alignment horizontal="center" vertical="center"/>
    </xf>
    <xf numFmtId="165" fontId="24" fillId="8" borderId="10" xfId="0" applyNumberFormat="1" applyFont="1" applyFill="1" applyBorder="1" applyAlignment="1" applyProtection="1">
      <alignment horizontal="center" vertical="center"/>
    </xf>
    <xf numFmtId="166" fontId="24" fillId="8" borderId="10" xfId="0" applyNumberFormat="1" applyFont="1" applyFill="1" applyBorder="1" applyAlignment="1" applyProtection="1">
      <alignment horizontal="center" vertical="center"/>
    </xf>
    <xf numFmtId="3" fontId="24" fillId="8" borderId="10" xfId="0" applyNumberFormat="1" applyFont="1" applyFill="1" applyBorder="1" applyAlignment="1" applyProtection="1">
      <alignment horizontal="center" vertical="center"/>
    </xf>
    <xf numFmtId="3" fontId="24" fillId="8" borderId="10" xfId="0" applyNumberFormat="1" applyFont="1" applyFill="1" applyBorder="1" applyAlignment="1" applyProtection="1">
      <alignment vertical="center"/>
    </xf>
    <xf numFmtId="4" fontId="24" fillId="8" borderId="10" xfId="0" applyNumberFormat="1" applyFont="1" applyFill="1" applyBorder="1" applyAlignment="1" applyProtection="1">
      <alignment horizontal="right" vertical="center"/>
    </xf>
    <xf numFmtId="0" fontId="24" fillId="8" borderId="10" xfId="0" applyFont="1" applyFill="1" applyBorder="1" applyAlignment="1" applyProtection="1">
      <alignment horizontal="center" vertical="center"/>
    </xf>
    <xf numFmtId="0" fontId="16" fillId="5" borderId="0" xfId="0" applyFont="1" applyFill="1" applyAlignment="1" applyProtection="1">
      <alignment horizontal="center" vertical="center"/>
      <protection locked="0"/>
    </xf>
  </cellXfs>
  <cellStyles count="7">
    <cellStyle name="Hyperlink" xfId="4" builtinId="8"/>
    <cellStyle name="Normal" xfId="0" builtinId="0"/>
    <cellStyle name="Normal 2" xfId="2" xr:uid="{00000000-0005-0000-0000-000002000000}"/>
    <cellStyle name="Normal 2 2" xfId="5" xr:uid="{269555E4-1E06-4F06-BAA3-27D178464D88}"/>
    <cellStyle name="Normal 3 2" xfId="6" xr:uid="{916BAF7B-520D-4029-B3A5-1B7BA738BE98}"/>
    <cellStyle name="Normal 3 3" xfId="3" xr:uid="{00000000-0005-0000-0000-000003000000}"/>
    <cellStyle name="Percent" xfId="1" builtinId="5"/>
  </cellStyles>
  <dxfs count="64">
    <dxf>
      <alignment shrinkToFit="1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1"/>
    </dxf>
    <dxf>
      <font>
        <i/>
      </font>
    </dxf>
    <dxf>
      <alignment horizontal="right" readingOrder="0"/>
    </dxf>
    <dxf>
      <alignment horizontal="center" readingOrder="0"/>
    </dxf>
    <dxf>
      <font>
        <b/>
        <i/>
        <color rgb="FF00B050"/>
      </font>
      <fill>
        <patternFill>
          <bgColor theme="6" tint="0.79998168889431442"/>
        </patternFill>
      </fill>
    </dxf>
    <dxf>
      <font>
        <b/>
        <i/>
        <color rgb="FFC00000"/>
      </font>
      <fill>
        <patternFill>
          <bgColor theme="5" tint="0.79998168889431442"/>
        </patternFill>
      </fill>
    </dxf>
    <dxf>
      <font>
        <b/>
        <i/>
        <color rgb="FF44546A"/>
      </font>
      <fill>
        <patternFill>
          <bgColor theme="8" tint="0.79998168889431442"/>
        </patternFill>
      </fill>
    </dxf>
    <dxf>
      <font>
        <b/>
        <i/>
        <color rgb="FF00B050"/>
      </font>
      <fill>
        <patternFill>
          <bgColor theme="6" tint="0.79998168889431442"/>
        </patternFill>
      </fill>
    </dxf>
    <dxf>
      <font>
        <b/>
        <i/>
        <color rgb="FFC00000"/>
      </font>
      <fill>
        <patternFill>
          <bgColor theme="5" tint="0.79998168889431442"/>
        </patternFill>
      </fill>
    </dxf>
    <dxf>
      <font>
        <b/>
        <i/>
        <color rgb="FF44546A"/>
      </font>
      <fill>
        <patternFill>
          <bgColor theme="8" tint="0.79998168889431442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family val="2"/>
        <scheme val="min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/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0.0%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0.0%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3" tint="-0.49998474074526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1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/>
        <horizontal/>
      </border>
      <protection locked="1" hidden="1"/>
    </dxf>
    <dxf>
      <border outline="0">
        <top style="thin">
          <color theme="3" tint="-0.499984740745262"/>
        </top>
      </border>
    </dxf>
    <dxf>
      <border outline="0"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</border>
    </dxf>
    <dxf>
      <border outline="0">
        <bottom style="thin">
          <color theme="3" tint="-0.499984740745262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0" indent="0" justifyLastLine="0" shrinkToFit="1" readingOrder="0"/>
      <protection locked="1" hidden="1"/>
    </dxf>
    <dxf>
      <font>
        <b/>
        <i/>
        <color rgb="FF00B050"/>
      </font>
      <fill>
        <patternFill>
          <bgColor theme="6" tint="0.79998168889431442"/>
        </patternFill>
      </fill>
    </dxf>
    <dxf>
      <font>
        <b/>
        <i/>
        <color rgb="FFC00000"/>
      </font>
      <fill>
        <patternFill>
          <bgColor theme="5" tint="0.79998168889431442"/>
        </patternFill>
      </fill>
    </dxf>
    <dxf>
      <font>
        <b/>
        <i/>
        <color rgb="FF44546A"/>
      </font>
      <fill>
        <patternFill>
          <bgColor theme="8" tint="0.79998168889431442"/>
        </patternFill>
      </fill>
    </dxf>
    <dxf>
      <font>
        <b/>
        <i/>
        <color rgb="FF00B050"/>
      </font>
      <fill>
        <patternFill>
          <bgColor theme="6" tint="0.79998168889431442"/>
        </patternFill>
      </fill>
    </dxf>
    <dxf>
      <font>
        <b/>
        <i/>
        <color rgb="FFC00000"/>
      </font>
      <fill>
        <patternFill>
          <bgColor theme="5" tint="0.79998168889431442"/>
        </patternFill>
      </fill>
    </dxf>
    <dxf>
      <font>
        <b/>
        <i/>
        <color rgb="FF44546A"/>
      </font>
      <fill>
        <patternFill>
          <bgColor theme="8" tint="0.79998168889431442"/>
        </patternFill>
      </fill>
    </dxf>
    <dxf>
      <font>
        <b val="0"/>
        <i/>
        <color theme="3" tint="0.79998168889431442"/>
      </font>
      <fill>
        <patternFill>
          <bgColor theme="3" tint="0.79998168889431442"/>
        </patternFill>
      </fill>
    </dxf>
    <dxf>
      <font>
        <b/>
        <i/>
        <color rgb="FF00B050"/>
      </font>
      <fill>
        <patternFill>
          <bgColor theme="6" tint="0.79998168889431442"/>
        </patternFill>
      </fill>
    </dxf>
    <dxf>
      <font>
        <b/>
        <i/>
        <color rgb="FFC00000"/>
      </font>
      <fill>
        <patternFill>
          <bgColor theme="5" tint="0.79998168889431442"/>
        </patternFill>
      </fill>
    </dxf>
    <dxf>
      <font>
        <b/>
        <i/>
        <color rgb="FF44546A"/>
      </font>
      <fill>
        <patternFill>
          <bgColor theme="8" tint="0.79998168889431442"/>
        </patternFill>
      </fill>
    </dxf>
    <dxf>
      <font>
        <color theme="0"/>
      </font>
    </dxf>
    <dxf>
      <font>
        <color rgb="FF9C0006"/>
      </font>
      <fill>
        <patternFill>
          <fgColor indexed="64"/>
          <bgColor rgb="FFFFC7CE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CCCCCC"/>
      <color rgb="FF44546A"/>
      <color rgb="FFFF5B5B"/>
      <color rgb="FF4476B2"/>
      <color rgb="FF676EF9"/>
      <color rgb="FF4A6CFC"/>
      <color rgb="FF3F6DFF"/>
      <color rgb="FF698DFF"/>
      <color rgb="FF3366FF"/>
      <color rgb="FF198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5"/>
          <c:order val="5"/>
          <c:tx>
            <c:strRef>
              <c:f>Product_Report!$P$11</c:f>
              <c:strCache>
                <c:ptCount val="1"/>
                <c:pt idx="0">
                  <c:v>Sales</c:v>
                </c:pt>
              </c:strCache>
            </c:strRef>
          </c:tx>
          <c:spPr>
            <a:solidFill>
              <a:srgbClr val="00B050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Product_Report!$P$12:$P$23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74-4649-A234-A1C312C44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775488"/>
        <c:axId val="147777024"/>
      </c:areaChart>
      <c:barChart>
        <c:barDir val="col"/>
        <c:grouping val="clustered"/>
        <c:varyColors val="0"/>
        <c:ser>
          <c:idx val="0"/>
          <c:order val="0"/>
          <c:tx>
            <c:strRef>
              <c:f>Product_Report!$K$11</c:f>
              <c:strCache>
                <c:ptCount val="1"/>
                <c:pt idx="0">
                  <c:v>Inventory</c:v>
                </c:pt>
              </c:strCache>
            </c:strRef>
          </c:tx>
          <c:spPr>
            <a:solidFill>
              <a:srgbClr val="66CCFF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Product_Report!$K$12:$K$23</c:f>
              <c:numCache>
                <c:formatCode>#,##0</c:formatCode>
                <c:ptCount val="12"/>
                <c:pt idx="0">
                  <c:v>8800</c:v>
                </c:pt>
                <c:pt idx="1">
                  <c:v>6516</c:v>
                </c:pt>
                <c:pt idx="2">
                  <c:v>5453</c:v>
                </c:pt>
                <c:pt idx="3">
                  <c:v>5304</c:v>
                </c:pt>
                <c:pt idx="4">
                  <c:v>5113</c:v>
                </c:pt>
                <c:pt idx="5">
                  <c:v>4970</c:v>
                </c:pt>
                <c:pt idx="6">
                  <c:v>7324</c:v>
                </c:pt>
                <c:pt idx="7">
                  <c:v>4836</c:v>
                </c:pt>
                <c:pt idx="8">
                  <c:v>6477</c:v>
                </c:pt>
                <c:pt idx="9">
                  <c:v>5461</c:v>
                </c:pt>
                <c:pt idx="10">
                  <c:v>3487</c:v>
                </c:pt>
                <c:pt idx="11">
                  <c:v>5596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74-4649-A234-A1C312C447FB}"/>
            </c:ext>
          </c:extLst>
        </c:ser>
        <c:ser>
          <c:idx val="2"/>
          <c:order val="2"/>
          <c:tx>
            <c:strRef>
              <c:f>Product_Report!$M$11</c:f>
              <c:strCache>
                <c:ptCount val="1"/>
                <c:pt idx="0">
                  <c:v>Transit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Product_Report!$M$12:$M$23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74-4649-A234-A1C312C447FB}"/>
            </c:ext>
          </c:extLst>
        </c:ser>
        <c:ser>
          <c:idx val="3"/>
          <c:order val="3"/>
          <c:tx>
            <c:strRef>
              <c:f>Product_Report!$N$11</c:f>
              <c:strCache>
                <c:ptCount val="1"/>
                <c:pt idx="0">
                  <c:v>Planned Orders</c:v>
                </c:pt>
              </c:strCache>
            </c:strRef>
          </c:tx>
          <c:spPr>
            <a:solidFill>
              <a:schemeClr val="bg2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Product_Report!$N$12:$N$23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3500</c:v>
                </c:pt>
                <c:pt idx="6">
                  <c:v>0</c:v>
                </c:pt>
                <c:pt idx="7">
                  <c:v>3500</c:v>
                </c:pt>
                <c:pt idx="8">
                  <c:v>0</c:v>
                </c:pt>
                <c:pt idx="9">
                  <c:v>0</c:v>
                </c:pt>
                <c:pt idx="10">
                  <c:v>3500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74-4649-A234-A1C312C44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775488"/>
        <c:axId val="147777024"/>
      </c:barChart>
      <c:lineChart>
        <c:grouping val="standard"/>
        <c:varyColors val="0"/>
        <c:ser>
          <c:idx val="1"/>
          <c:order val="1"/>
          <c:tx>
            <c:strRef>
              <c:f>Product_Report!$L$11</c:f>
              <c:strCache>
                <c:ptCount val="1"/>
                <c:pt idx="0">
                  <c:v>Forecast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Product_Report!$L$12:$L$23</c:f>
              <c:numCache>
                <c:formatCode>#,##0</c:formatCode>
                <c:ptCount val="12"/>
                <c:pt idx="0">
                  <c:v>2284</c:v>
                </c:pt>
                <c:pt idx="1">
                  <c:v>1063</c:v>
                </c:pt>
                <c:pt idx="2">
                  <c:v>149</c:v>
                </c:pt>
                <c:pt idx="3">
                  <c:v>191</c:v>
                </c:pt>
                <c:pt idx="4">
                  <c:v>143</c:v>
                </c:pt>
                <c:pt idx="5">
                  <c:v>1146</c:v>
                </c:pt>
                <c:pt idx="6">
                  <c:v>2488</c:v>
                </c:pt>
                <c:pt idx="7">
                  <c:v>1859</c:v>
                </c:pt>
                <c:pt idx="8">
                  <c:v>1016</c:v>
                </c:pt>
                <c:pt idx="9">
                  <c:v>1974</c:v>
                </c:pt>
                <c:pt idx="10">
                  <c:v>1391</c:v>
                </c:pt>
                <c:pt idx="11">
                  <c:v>1406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274-4649-A234-A1C312C44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75488"/>
        <c:axId val="147777024"/>
      </c:lineChart>
      <c:lineChart>
        <c:grouping val="standard"/>
        <c:varyColors val="0"/>
        <c:ser>
          <c:idx val="4"/>
          <c:order val="4"/>
          <c:tx>
            <c:strRef>
              <c:f>Product_Report!$O$11</c:f>
              <c:strCache>
                <c:ptCount val="1"/>
                <c:pt idx="0">
                  <c:v>Coverage</c:v>
                </c:pt>
              </c:strCache>
            </c:strRef>
          </c:tx>
          <c:spPr>
            <a:ln>
              <a:solidFill>
                <a:srgbClr val="00FFFF"/>
              </a:solidFill>
              <a:prstDash val="sys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1">
                    <a:solidFill>
                      <a:srgbClr val="00FFFF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Product_Report!$O$12:$O$23</c:f>
              <c:numCache>
                <c:formatCode>#,##0.0</c:formatCode>
                <c:ptCount val="12"/>
                <c:pt idx="0">
                  <c:v>7.7186659494351799</c:v>
                </c:pt>
                <c:pt idx="1">
                  <c:v>6.7186659494351799</c:v>
                </c:pt>
                <c:pt idx="2">
                  <c:v>5.7186659494351799</c:v>
                </c:pt>
                <c:pt idx="3">
                  <c:v>4.7186659494351799</c:v>
                </c:pt>
                <c:pt idx="4">
                  <c:v>3.7186659494351804</c:v>
                </c:pt>
                <c:pt idx="5">
                  <c:v>2.7186659494351804</c:v>
                </c:pt>
                <c:pt idx="6">
                  <c:v>3.9934143870314083</c:v>
                </c:pt>
                <c:pt idx="7">
                  <c:v>2.9934143870314083</c:v>
                </c:pt>
                <c:pt idx="8">
                  <c:v>4.621062106210621</c:v>
                </c:pt>
                <c:pt idx="9">
                  <c:v>3.621062106210621</c:v>
                </c:pt>
                <c:pt idx="10">
                  <c:v>2.621062106210621</c:v>
                </c:pt>
                <c:pt idx="11">
                  <c:v>3.365302382406842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274-4649-A234-A1C312C447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56768"/>
        <c:axId val="147778560"/>
      </c:lineChart>
      <c:dateAx>
        <c:axId val="14777548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7777024"/>
        <c:crosses val="autoZero"/>
        <c:auto val="1"/>
        <c:lblOffset val="100"/>
        <c:baseTimeUnit val="months"/>
      </c:dateAx>
      <c:valAx>
        <c:axId val="147777024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47775488"/>
        <c:crosses val="autoZero"/>
        <c:crossBetween val="between"/>
      </c:valAx>
      <c:valAx>
        <c:axId val="147778560"/>
        <c:scaling>
          <c:orientation val="minMax"/>
        </c:scaling>
        <c:delete val="0"/>
        <c:axPos val="r"/>
        <c:numFmt formatCode="#,##0.0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rgbClr val="00FFFF"/>
                </a:solidFill>
              </a:defRPr>
            </a:pPr>
            <a:endParaRPr lang="en-US"/>
          </a:p>
        </c:txPr>
        <c:crossAx val="147456768"/>
        <c:crosses val="max"/>
        <c:crossBetween val="between"/>
      </c:valAx>
      <c:dateAx>
        <c:axId val="147456768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extTo"/>
        <c:crossAx val="147778560"/>
        <c:crosses val="autoZero"/>
        <c:auto val="1"/>
        <c:lblOffset val="100"/>
        <c:baseTimeUnit val="months"/>
      </c:dateAx>
      <c:spPr>
        <a:noFill/>
      </c:spPr>
    </c:plotArea>
    <c:legend>
      <c:legendPos val="b"/>
      <c:overlay val="0"/>
      <c:txPr>
        <a:bodyPr/>
        <a:lstStyle/>
        <a:p>
          <a:pPr>
            <a:defRPr b="1" i="1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55000">
          <a:srgbClr val="44546A"/>
        </a:gs>
        <a:gs pos="45000">
          <a:srgbClr val="44546A"/>
        </a:gs>
        <a:gs pos="100000">
          <a:schemeClr val="tx2">
            <a:lumMod val="50000"/>
          </a:schemeClr>
        </a:gs>
      </a:gsLst>
      <a:lin ang="10800000" scaled="0"/>
    </a:gradFill>
    <a:scene3d>
      <a:camera prst="orthographicFront"/>
      <a:lightRig rig="threePt" dir="t"/>
    </a:scene3d>
    <a:sp3d>
      <a:bevelT/>
    </a:sp3d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5"/>
          <c:order val="5"/>
          <c:tx>
            <c:strRef>
              <c:f>Product_Report!$P$11</c:f>
              <c:strCache>
                <c:ptCount val="1"/>
                <c:pt idx="0">
                  <c:v>Sales</c:v>
                </c:pt>
              </c:strCache>
            </c:strRef>
          </c:tx>
          <c:spPr>
            <a:solidFill>
              <a:srgbClr val="00B050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Product_Report!$P$12:$P$23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C3-4275-A972-9C15BDC63A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507456"/>
        <c:axId val="147595264"/>
      </c:areaChart>
      <c:barChart>
        <c:barDir val="col"/>
        <c:grouping val="clustered"/>
        <c:varyColors val="0"/>
        <c:ser>
          <c:idx val="0"/>
          <c:order val="0"/>
          <c:tx>
            <c:strRef>
              <c:f>Product_Report!$K$11</c:f>
              <c:strCache>
                <c:ptCount val="1"/>
                <c:pt idx="0">
                  <c:v>Inventory</c:v>
                </c:pt>
              </c:strCache>
            </c:strRef>
          </c:tx>
          <c:spPr>
            <a:solidFill>
              <a:srgbClr val="66CCFF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Product_Report!$K$12:$K$23</c:f>
              <c:numCache>
                <c:formatCode>#,##0</c:formatCode>
                <c:ptCount val="12"/>
                <c:pt idx="0">
                  <c:v>8800</c:v>
                </c:pt>
                <c:pt idx="1">
                  <c:v>6516</c:v>
                </c:pt>
                <c:pt idx="2">
                  <c:v>5453</c:v>
                </c:pt>
                <c:pt idx="3">
                  <c:v>5304</c:v>
                </c:pt>
                <c:pt idx="4">
                  <c:v>5113</c:v>
                </c:pt>
                <c:pt idx="5">
                  <c:v>4970</c:v>
                </c:pt>
                <c:pt idx="6">
                  <c:v>7324</c:v>
                </c:pt>
                <c:pt idx="7">
                  <c:v>4836</c:v>
                </c:pt>
                <c:pt idx="8">
                  <c:v>6477</c:v>
                </c:pt>
                <c:pt idx="9">
                  <c:v>5461</c:v>
                </c:pt>
                <c:pt idx="10">
                  <c:v>3487</c:v>
                </c:pt>
                <c:pt idx="11">
                  <c:v>5596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C3-4275-A972-9C15BDC63AB3}"/>
            </c:ext>
          </c:extLst>
        </c:ser>
        <c:ser>
          <c:idx val="2"/>
          <c:order val="2"/>
          <c:tx>
            <c:strRef>
              <c:f>Product_Report!$M$11</c:f>
              <c:strCache>
                <c:ptCount val="1"/>
                <c:pt idx="0">
                  <c:v>Transit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Product_Report!$M$12:$M$23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C3-4275-A972-9C15BDC63AB3}"/>
            </c:ext>
          </c:extLst>
        </c:ser>
        <c:ser>
          <c:idx val="3"/>
          <c:order val="3"/>
          <c:tx>
            <c:strRef>
              <c:f>Product_Report!$N$11</c:f>
              <c:strCache>
                <c:ptCount val="1"/>
                <c:pt idx="0">
                  <c:v>Planned Orders</c:v>
                </c:pt>
              </c:strCache>
            </c:strRef>
          </c:tx>
          <c:spPr>
            <a:solidFill>
              <a:schemeClr val="bg2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Product_Report!$N$12:$N$23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3500</c:v>
                </c:pt>
                <c:pt idx="6">
                  <c:v>0</c:v>
                </c:pt>
                <c:pt idx="7">
                  <c:v>3500</c:v>
                </c:pt>
                <c:pt idx="8">
                  <c:v>0</c:v>
                </c:pt>
                <c:pt idx="9">
                  <c:v>0</c:v>
                </c:pt>
                <c:pt idx="10">
                  <c:v>3500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CC3-4275-A972-9C15BDC63A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507456"/>
        <c:axId val="147595264"/>
      </c:barChart>
      <c:lineChart>
        <c:grouping val="standard"/>
        <c:varyColors val="0"/>
        <c:ser>
          <c:idx val="1"/>
          <c:order val="1"/>
          <c:tx>
            <c:strRef>
              <c:f>Product_Report!$L$11</c:f>
              <c:strCache>
                <c:ptCount val="1"/>
                <c:pt idx="0">
                  <c:v>Forecast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Product_Report!$L$12:$L$23</c:f>
              <c:numCache>
                <c:formatCode>#,##0</c:formatCode>
                <c:ptCount val="12"/>
                <c:pt idx="0">
                  <c:v>2284</c:v>
                </c:pt>
                <c:pt idx="1">
                  <c:v>1063</c:v>
                </c:pt>
                <c:pt idx="2">
                  <c:v>149</c:v>
                </c:pt>
                <c:pt idx="3">
                  <c:v>191</c:v>
                </c:pt>
                <c:pt idx="4">
                  <c:v>143</c:v>
                </c:pt>
                <c:pt idx="5">
                  <c:v>1146</c:v>
                </c:pt>
                <c:pt idx="6">
                  <c:v>2488</c:v>
                </c:pt>
                <c:pt idx="7">
                  <c:v>1859</c:v>
                </c:pt>
                <c:pt idx="8">
                  <c:v>1016</c:v>
                </c:pt>
                <c:pt idx="9">
                  <c:v>1974</c:v>
                </c:pt>
                <c:pt idx="10">
                  <c:v>1391</c:v>
                </c:pt>
                <c:pt idx="11">
                  <c:v>1406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CC3-4275-A972-9C15BDC63A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07456"/>
        <c:axId val="147595264"/>
      </c:lineChart>
      <c:lineChart>
        <c:grouping val="standard"/>
        <c:varyColors val="0"/>
        <c:ser>
          <c:idx val="4"/>
          <c:order val="4"/>
          <c:tx>
            <c:strRef>
              <c:f>Product_Report!$O$11</c:f>
              <c:strCache>
                <c:ptCount val="1"/>
                <c:pt idx="0">
                  <c:v>Coverage</c:v>
                </c:pt>
              </c:strCache>
            </c:strRef>
          </c:tx>
          <c:spPr>
            <a:ln>
              <a:solidFill>
                <a:srgbClr val="00FFFF"/>
              </a:solidFill>
              <a:prstDash val="sysDot"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1">
                    <a:solidFill>
                      <a:srgbClr val="00FFFF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Product_Report!$J$12:$J$23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Product_Report!$O$12:$O$23</c:f>
              <c:numCache>
                <c:formatCode>#,##0.0</c:formatCode>
                <c:ptCount val="12"/>
                <c:pt idx="0">
                  <c:v>7.7186659494351799</c:v>
                </c:pt>
                <c:pt idx="1">
                  <c:v>6.7186659494351799</c:v>
                </c:pt>
                <c:pt idx="2">
                  <c:v>5.7186659494351799</c:v>
                </c:pt>
                <c:pt idx="3">
                  <c:v>4.7186659494351799</c:v>
                </c:pt>
                <c:pt idx="4">
                  <c:v>3.7186659494351804</c:v>
                </c:pt>
                <c:pt idx="5">
                  <c:v>2.7186659494351804</c:v>
                </c:pt>
                <c:pt idx="6">
                  <c:v>3.9934143870314083</c:v>
                </c:pt>
                <c:pt idx="7">
                  <c:v>2.9934143870314083</c:v>
                </c:pt>
                <c:pt idx="8">
                  <c:v>4.621062106210621</c:v>
                </c:pt>
                <c:pt idx="9">
                  <c:v>3.621062106210621</c:v>
                </c:pt>
                <c:pt idx="10">
                  <c:v>2.621062106210621</c:v>
                </c:pt>
                <c:pt idx="11">
                  <c:v>3.365302382406842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CC3-4275-A972-9C15BDC63A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98336"/>
        <c:axId val="147596800"/>
      </c:lineChart>
      <c:dateAx>
        <c:axId val="14750745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7595264"/>
        <c:crosses val="autoZero"/>
        <c:auto val="1"/>
        <c:lblOffset val="100"/>
        <c:baseTimeUnit val="months"/>
      </c:dateAx>
      <c:valAx>
        <c:axId val="147595264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47507456"/>
        <c:crosses val="autoZero"/>
        <c:crossBetween val="between"/>
      </c:valAx>
      <c:valAx>
        <c:axId val="147596800"/>
        <c:scaling>
          <c:orientation val="minMax"/>
        </c:scaling>
        <c:delete val="0"/>
        <c:axPos val="r"/>
        <c:numFmt formatCode="#,##0.0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rgbClr val="00FFFF"/>
                </a:solidFill>
              </a:defRPr>
            </a:pPr>
            <a:endParaRPr lang="en-US"/>
          </a:p>
        </c:txPr>
        <c:crossAx val="147598336"/>
        <c:crosses val="max"/>
        <c:crossBetween val="between"/>
      </c:valAx>
      <c:dateAx>
        <c:axId val="147598336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extTo"/>
        <c:crossAx val="147596800"/>
        <c:crosses val="autoZero"/>
        <c:auto val="1"/>
        <c:lblOffset val="100"/>
        <c:baseTimeUnit val="months"/>
      </c:dateAx>
      <c:spPr>
        <a:noFill/>
      </c:spPr>
    </c:plotArea>
    <c:legend>
      <c:legendPos val="b"/>
      <c:overlay val="0"/>
      <c:txPr>
        <a:bodyPr/>
        <a:lstStyle/>
        <a:p>
          <a:pPr>
            <a:defRPr b="1" i="1">
              <a:solidFill>
                <a:schemeClr val="bg1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55000">
          <a:srgbClr val="44546A"/>
        </a:gs>
        <a:gs pos="45000">
          <a:srgbClr val="44546A"/>
        </a:gs>
        <a:gs pos="100000">
          <a:schemeClr val="tx2">
            <a:lumMod val="50000"/>
          </a:schemeClr>
        </a:gs>
      </a:gsLst>
      <a:lin ang="10800000" scaled="0"/>
    </a:gradFill>
    <a:scene3d>
      <a:camera prst="orthographicFront"/>
      <a:lightRig rig="threePt" dir="t"/>
    </a:scene3d>
    <a:sp3d>
      <a:bevelT/>
    </a:sp3d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Charts_Reports!$N$11</c:f>
              <c:strCache>
                <c:ptCount val="1"/>
                <c:pt idx="0">
                  <c:v>Total Sales $</c:v>
                </c:pt>
              </c:strCache>
            </c:strRef>
          </c:tx>
          <c:spPr>
            <a:gradFill flip="none" rotWithShape="1">
              <a:gsLst>
                <a:gs pos="52000">
                  <a:srgbClr val="00CCFF"/>
                </a:gs>
                <a:gs pos="0">
                  <a:srgbClr val="0000FF"/>
                </a:gs>
                <a:gs pos="48000">
                  <a:srgbClr val="00CCFF"/>
                </a:gs>
                <a:gs pos="100000">
                  <a:srgbClr val="0000FF"/>
                </a:gs>
              </a:gsLst>
              <a:path path="circle">
                <a:fillToRect l="100000" t="100000"/>
              </a:path>
              <a:tileRect r="-100000" b="-100000"/>
            </a:gra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 i="1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Charts_Reports!$J$12:$J$31</c:f>
              <c:strCache>
                <c:ptCount val="20"/>
                <c:pt idx="0">
                  <c:v>Desserts</c:v>
                </c:pt>
                <c:pt idx="1">
                  <c:v>Drinks</c:v>
                </c:pt>
                <c:pt idx="2">
                  <c:v>Meals</c:v>
                </c:pt>
                <c:pt idx="14">
                  <c:v>Total</c:v>
                </c:pt>
                <c:pt idx="16">
                  <c:v>Category</c:v>
                </c:pt>
                <c:pt idx="17">
                  <c:v>Desserts</c:v>
                </c:pt>
                <c:pt idx="18">
                  <c:v>Drinks</c:v>
                </c:pt>
                <c:pt idx="19">
                  <c:v>Meals</c:v>
                </c:pt>
              </c:strCache>
            </c:strRef>
          </c:cat>
          <c:val>
            <c:numRef>
              <c:f>[0]!TotalSales_Chart</c:f>
              <c:numCache>
                <c:formatCode>#,##0.00</c:formatCode>
                <c:ptCount val="3"/>
                <c:pt idx="0">
                  <c:v>1738.02</c:v>
                </c:pt>
                <c:pt idx="1">
                  <c:v>0</c:v>
                </c:pt>
                <c:pt idx="2">
                  <c:v>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DC-4D53-A20D-75C2E4054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252352"/>
        <c:axId val="147253888"/>
      </c:barChart>
      <c:lineChart>
        <c:grouping val="standard"/>
        <c:varyColors val="0"/>
        <c:ser>
          <c:idx val="1"/>
          <c:order val="1"/>
          <c:tx>
            <c:strRef>
              <c:f>Charts_Reports!$O$11</c:f>
              <c:strCache>
                <c:ptCount val="1"/>
                <c:pt idx="0">
                  <c:v>Gross Margin $</c:v>
                </c:pt>
              </c:strCache>
            </c:strRef>
          </c:tx>
          <c:spPr>
            <a:ln w="50800" cmpd="sng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Charts_Reports!$J$12:$J$25</c:f>
              <c:strCache>
                <c:ptCount val="3"/>
                <c:pt idx="0">
                  <c:v>Desserts</c:v>
                </c:pt>
                <c:pt idx="1">
                  <c:v>Drinks</c:v>
                </c:pt>
                <c:pt idx="2">
                  <c:v>Meals</c:v>
                </c:pt>
              </c:strCache>
            </c:strRef>
          </c:cat>
          <c:val>
            <c:numRef>
              <c:f>[0]!GrossMargin_Chart</c:f>
              <c:numCache>
                <c:formatCode>#,##0.00</c:formatCode>
                <c:ptCount val="3"/>
                <c:pt idx="0">
                  <c:v>888.02</c:v>
                </c:pt>
                <c:pt idx="1">
                  <c:v>0</c:v>
                </c:pt>
                <c:pt idx="2">
                  <c:v>227.5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DC-4D53-A20D-75C2E4054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52352"/>
        <c:axId val="147253888"/>
      </c:lineChart>
      <c:catAx>
        <c:axId val="14725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47253888"/>
        <c:crosses val="autoZero"/>
        <c:auto val="1"/>
        <c:lblAlgn val="ctr"/>
        <c:lblOffset val="100"/>
        <c:noMultiLvlLbl val="1"/>
      </c:catAx>
      <c:valAx>
        <c:axId val="14725388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.0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7252352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b="1" i="1">
              <a:solidFill>
                <a:schemeClr val="bg1"/>
              </a:solidFill>
            </a:defRPr>
          </a:pPr>
          <a:endParaRPr lang="en-US"/>
        </a:p>
      </c:txPr>
    </c:legend>
    <c:plotVisOnly val="0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45000">
          <a:srgbClr val="44546A"/>
        </a:gs>
        <a:gs pos="55000">
          <a:srgbClr val="44546A"/>
        </a:gs>
        <a:gs pos="100000">
          <a:schemeClr val="tx2">
            <a:lumMod val="50000"/>
          </a:schemeClr>
        </a:gs>
      </a:gsLst>
      <a:lin ang="10800000" scaled="0"/>
    </a:gradFill>
    <a:ln>
      <a:noFill/>
    </a:ln>
    <a:scene3d>
      <a:camera prst="orthographicFront"/>
      <a:lightRig rig="threePt" dir="t"/>
    </a:scene3d>
    <a:sp3d>
      <a:bevelT/>
    </a:sp3d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Charts_Reports!$N$28</c:f>
              <c:strCache>
                <c:ptCount val="1"/>
                <c:pt idx="0">
                  <c:v>Total Sales $</c:v>
                </c:pt>
              </c:strCache>
            </c:strRef>
          </c:tx>
          <c:spPr>
            <a:gradFill flip="none" rotWithShape="1">
              <a:gsLst>
                <a:gs pos="52000">
                  <a:srgbClr val="00CCFF"/>
                </a:gs>
                <a:gs pos="0">
                  <a:srgbClr val="0000FF"/>
                </a:gs>
                <a:gs pos="48000">
                  <a:srgbClr val="00CCFF"/>
                </a:gs>
                <a:gs pos="100000">
                  <a:srgbClr val="0000FF"/>
                </a:gs>
              </a:gsLst>
              <a:path path="circle">
                <a:fillToRect l="100000" t="100000"/>
              </a:path>
              <a:tileRect r="-100000" b="-100000"/>
            </a:gra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 i="1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[0]!Category_Chart2</c:f>
              <c:strCache>
                <c:ptCount val="3"/>
                <c:pt idx="0">
                  <c:v>Desserts</c:v>
                </c:pt>
                <c:pt idx="1">
                  <c:v>Drinks</c:v>
                </c:pt>
                <c:pt idx="2">
                  <c:v>Meals</c:v>
                </c:pt>
              </c:strCache>
            </c:strRef>
          </c:cat>
          <c:val>
            <c:numRef>
              <c:f>[0]!TotalSales_Chart2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3C-4EA5-BBC5-1ED835B0A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695104"/>
        <c:axId val="147696640"/>
      </c:barChart>
      <c:lineChart>
        <c:grouping val="standard"/>
        <c:varyColors val="0"/>
        <c:ser>
          <c:idx val="1"/>
          <c:order val="1"/>
          <c:tx>
            <c:strRef>
              <c:f>Charts_Reports!$O$28</c:f>
              <c:strCache>
                <c:ptCount val="1"/>
                <c:pt idx="0">
                  <c:v>Gross Margin $</c:v>
                </c:pt>
              </c:strCache>
            </c:strRef>
          </c:tx>
          <c:spPr>
            <a:ln w="50800" cmpd="sng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Charts_Reports!$J$29:$J$42</c:f>
              <c:strCache>
                <c:ptCount val="3"/>
                <c:pt idx="0">
                  <c:v>Desserts</c:v>
                </c:pt>
                <c:pt idx="1">
                  <c:v>Drinks</c:v>
                </c:pt>
                <c:pt idx="2">
                  <c:v>Meals</c:v>
                </c:pt>
              </c:strCache>
            </c:strRef>
          </c:cat>
          <c:val>
            <c:numRef>
              <c:f>[0]!GrossMargin_Chart2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3C-4EA5-BBC5-1ED835B0A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95104"/>
        <c:axId val="147696640"/>
      </c:lineChart>
      <c:catAx>
        <c:axId val="147695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47696640"/>
        <c:crosses val="autoZero"/>
        <c:auto val="1"/>
        <c:lblAlgn val="ctr"/>
        <c:lblOffset val="100"/>
        <c:noMultiLvlLbl val="1"/>
      </c:catAx>
      <c:valAx>
        <c:axId val="14769664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.0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7695104"/>
        <c:crosses val="autoZero"/>
        <c:crossBetween val="between"/>
      </c:valAx>
      <c:spPr>
        <a:noFill/>
      </c:spPr>
    </c:plotArea>
    <c:legend>
      <c:legendPos val="b"/>
      <c:overlay val="0"/>
      <c:txPr>
        <a:bodyPr/>
        <a:lstStyle/>
        <a:p>
          <a:pPr>
            <a:defRPr b="1" i="1">
              <a:solidFill>
                <a:schemeClr val="bg1"/>
              </a:solidFill>
            </a:defRPr>
          </a:pPr>
          <a:endParaRPr lang="en-US"/>
        </a:p>
      </c:txPr>
    </c:legend>
    <c:plotVisOnly val="0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45000">
          <a:srgbClr val="44546A"/>
        </a:gs>
        <a:gs pos="55000">
          <a:srgbClr val="44546A"/>
        </a:gs>
        <a:gs pos="100000">
          <a:schemeClr val="tx2">
            <a:lumMod val="50000"/>
          </a:schemeClr>
        </a:gs>
      </a:gsLst>
      <a:lin ang="10800000" scaled="0"/>
    </a:gradFill>
    <a:ln>
      <a:noFill/>
    </a:ln>
    <a:scene3d>
      <a:camera prst="orthographicFront"/>
      <a:lightRig rig="threePt" dir="t"/>
    </a:scene3d>
    <a:sp3d>
      <a:bevelT/>
    </a:sp3d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2"/>
          <c:order val="0"/>
          <c:tx>
            <c:strRef>
              <c:f>Charts_Reports!$K$51</c:f>
              <c:strCache>
                <c:ptCount val="1"/>
                <c:pt idx="0">
                  <c:v>Sold Quantity</c:v>
                </c:pt>
              </c:strCache>
            </c:strRef>
          </c:tx>
          <c:spPr>
            <a:solidFill>
              <a:srgbClr val="00B050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Charts_Reports!$J$52:$J$63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Charts_Reports!$K$52:$K$63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35-4A1F-8DFE-B90CBD074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52608"/>
        <c:axId val="148070784"/>
      </c:areaChart>
      <c:lineChart>
        <c:grouping val="standard"/>
        <c:varyColors val="0"/>
        <c:ser>
          <c:idx val="3"/>
          <c:order val="1"/>
          <c:tx>
            <c:strRef>
              <c:f>Charts_Reports!$L$51</c:f>
              <c:strCache>
                <c:ptCount val="1"/>
                <c:pt idx="0">
                  <c:v>Forecast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Charts_Reports!$J$52:$J$63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Charts_Reports!$L$52:$L$63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35-4A1F-8DFE-B90CBD074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52608"/>
        <c:axId val="148070784"/>
      </c:lineChart>
      <c:lineChart>
        <c:grouping val="standard"/>
        <c:varyColors val="0"/>
        <c:ser>
          <c:idx val="0"/>
          <c:order val="2"/>
          <c:tx>
            <c:strRef>
              <c:f>Charts_Reports!$M$51</c:f>
              <c:strCache>
                <c:ptCount val="1"/>
                <c:pt idx="0">
                  <c:v>Error %</c:v>
                </c:pt>
              </c:strCache>
            </c:strRef>
          </c:tx>
          <c:spPr>
            <a:ln>
              <a:solidFill>
                <a:srgbClr val="66FFFF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1">
                    <a:solidFill>
                      <a:srgbClr val="66FFFF"/>
                    </a:solidFill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[0]!Error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35-4A1F-8DFE-B90CBD074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3856"/>
        <c:axId val="148072320"/>
      </c:lineChart>
      <c:dateAx>
        <c:axId val="148052608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8070784"/>
        <c:crosses val="autoZero"/>
        <c:auto val="1"/>
        <c:lblOffset val="100"/>
        <c:baseTimeUnit val="months"/>
      </c:dateAx>
      <c:valAx>
        <c:axId val="148070784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8052608"/>
        <c:crosses val="autoZero"/>
        <c:crossBetween val="between"/>
      </c:valAx>
      <c:valAx>
        <c:axId val="1480723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rgbClr val="66FFFF"/>
                </a:solidFill>
              </a:defRPr>
            </a:pPr>
            <a:endParaRPr lang="en-US"/>
          </a:p>
        </c:txPr>
        <c:crossAx val="148073856"/>
        <c:crosses val="max"/>
        <c:crossBetween val="between"/>
      </c:valAx>
      <c:catAx>
        <c:axId val="148073856"/>
        <c:scaling>
          <c:orientation val="minMax"/>
        </c:scaling>
        <c:delete val="1"/>
        <c:axPos val="b"/>
        <c:majorTickMark val="out"/>
        <c:minorTickMark val="none"/>
        <c:tickLblPos val="nextTo"/>
        <c:crossAx val="148072320"/>
        <c:crosses val="autoZero"/>
        <c:auto val="1"/>
        <c:lblAlgn val="ctr"/>
        <c:lblOffset val="100"/>
        <c:noMultiLvlLbl val="0"/>
      </c:catAx>
      <c:spPr>
        <a:noFill/>
      </c:spPr>
    </c:plotArea>
    <c:legend>
      <c:legendPos val="b"/>
      <c:overlay val="0"/>
      <c:txPr>
        <a:bodyPr/>
        <a:lstStyle/>
        <a:p>
          <a:pPr>
            <a:defRPr b="1" i="1">
              <a:solidFill>
                <a:schemeClr val="bg1"/>
              </a:solidFill>
            </a:defRPr>
          </a:pPr>
          <a:endParaRPr lang="en-US"/>
        </a:p>
      </c:txPr>
    </c:legend>
    <c:plotVisOnly val="0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45000">
          <a:srgbClr val="44546A"/>
        </a:gs>
        <a:gs pos="55000">
          <a:srgbClr val="44546A"/>
        </a:gs>
        <a:gs pos="100000">
          <a:schemeClr val="tx2">
            <a:lumMod val="50000"/>
          </a:schemeClr>
        </a:gs>
      </a:gsLst>
      <a:lin ang="10800000" scaled="0"/>
    </a:gradFill>
    <a:ln>
      <a:noFill/>
    </a:ln>
    <a:scene3d>
      <a:camera prst="orthographicFront"/>
      <a:lightRig rig="threePt" dir="t"/>
    </a:scene3d>
    <a:sp3d>
      <a:bevelT/>
    </a:sp3d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[Order-Planning--Excel-Template-V2-Free-Version-dv6.xlsm]Charts_Reports!Tabla dinámica1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gradFill>
            <a:gsLst>
              <a:gs pos="0">
                <a:srgbClr val="006600"/>
              </a:gs>
              <a:gs pos="55000">
                <a:srgbClr val="00FF00"/>
              </a:gs>
              <a:gs pos="45000">
                <a:srgbClr val="00FF00"/>
              </a:gs>
              <a:gs pos="100000">
                <a:srgbClr val="006600"/>
              </a:gs>
            </a:gsLst>
            <a:lin ang="10800000" scaled="0"/>
          </a:gradFill>
        </c:spPr>
        <c:marker>
          <c:symbol val="none"/>
        </c:marker>
        <c:dLbl>
          <c:idx val="0"/>
          <c:numFmt formatCode="#,##0" sourceLinked="0"/>
          <c:spPr/>
          <c:txPr>
            <a:bodyPr/>
            <a:lstStyle/>
            <a:p>
              <a:pPr>
                <a:defRPr i="1">
                  <a:solidFill>
                    <a:schemeClr val="bg1"/>
                  </a:solidFill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Charts_Reports!$C$94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rgbClr val="006600"/>
                </a:gs>
                <a:gs pos="55000">
                  <a:srgbClr val="00FF00"/>
                </a:gs>
                <a:gs pos="45000">
                  <a:srgbClr val="00FF00"/>
                </a:gs>
                <a:gs pos="100000">
                  <a:srgbClr val="006600"/>
                </a:gs>
              </a:gsLst>
              <a:lin ang="10800000" scaled="0"/>
            </a:gradFill>
          </c:spPr>
          <c:invertIfNegative val="0"/>
          <c:dLbls>
            <c:numFmt formatCode="#,##0" sourceLinked="0"/>
            <c:spPr/>
            <c:txPr>
              <a:bodyPr/>
              <a:lstStyle/>
              <a:p>
                <a:pPr>
                  <a:defRPr i="1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Charts_Reports!$B$95:$B$98</c:f>
              <c:strCache>
                <c:ptCount val="3"/>
                <c:pt idx="0">
                  <c:v>A Odio Semper Consulting</c:v>
                </c:pt>
                <c:pt idx="1">
                  <c:v>Arcu Limited Home</c:v>
                </c:pt>
                <c:pt idx="2">
                  <c:v>Cards Dolor Company Cards</c:v>
                </c:pt>
              </c:strCache>
            </c:strRef>
          </c:cat>
          <c:val>
            <c:numRef>
              <c:f>Charts_Reports!$C$95:$C$98</c:f>
              <c:numCache>
                <c:formatCode>#,##0.00</c:formatCode>
                <c:ptCount val="3"/>
                <c:pt idx="0">
                  <c:v>2453.02</c:v>
                </c:pt>
                <c:pt idx="1">
                  <c:v>1499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7-4CE3-BFF2-204B95CB33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107648"/>
        <c:axId val="148109184"/>
      </c:barChart>
      <c:catAx>
        <c:axId val="148107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 b="1" i="1">
                <a:solidFill>
                  <a:schemeClr val="bg1"/>
                </a:solidFill>
              </a:defRPr>
            </a:pPr>
            <a:endParaRPr lang="en-US"/>
          </a:p>
        </c:txPr>
        <c:crossAx val="148109184"/>
        <c:crosses val="autoZero"/>
        <c:auto val="1"/>
        <c:lblAlgn val="ctr"/>
        <c:lblOffset val="100"/>
        <c:noMultiLvlLbl val="0"/>
      </c:catAx>
      <c:valAx>
        <c:axId val="148109184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481076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55000">
          <a:srgbClr val="44546A"/>
        </a:gs>
        <a:gs pos="45000">
          <a:srgbClr val="44546A"/>
        </a:gs>
        <a:gs pos="100000">
          <a:schemeClr val="tx2">
            <a:lumMod val="50000"/>
          </a:schemeClr>
        </a:gs>
      </a:gsLst>
      <a:lin ang="10800000" scaled="0"/>
    </a:gradFill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Charts_Reports!$L$72</c:f>
              <c:strCache>
                <c:ptCount val="1"/>
                <c:pt idx="0">
                  <c:v>Back - Order $</c:v>
                </c:pt>
              </c:strCache>
            </c:strRef>
          </c:tx>
          <c:spPr>
            <a:gradFill flip="none" rotWithShape="1">
              <a:gsLst>
                <a:gs pos="55000">
                  <a:schemeClr val="accent6">
                    <a:lumMod val="75000"/>
                  </a:schemeClr>
                </a:gs>
                <a:gs pos="45000">
                  <a:schemeClr val="accent6">
                    <a:lumMod val="75000"/>
                  </a:schemeClr>
                </a:gs>
                <a:gs pos="0">
                  <a:srgbClr val="C00000"/>
                </a:gs>
                <a:gs pos="100000">
                  <a:srgbClr val="C00000"/>
                </a:gs>
              </a:gsLst>
              <a:lin ang="10800000" scaled="0"/>
              <a:tileRect/>
            </a:gra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55000">
                    <a:schemeClr val="accent6">
                      <a:lumMod val="75000"/>
                    </a:schemeClr>
                  </a:gs>
                  <a:gs pos="45000">
                    <a:schemeClr val="accent6">
                      <a:lumMod val="75000"/>
                    </a:schemeClr>
                  </a:gs>
                  <a:gs pos="0">
                    <a:srgbClr val="C00000"/>
                  </a:gs>
                  <a:gs pos="100000">
                    <a:srgbClr val="C00000"/>
                  </a:gs>
                </a:gsLst>
                <a:lin ang="10800000" scaled="0"/>
                <a:tileRect/>
              </a:gradFill>
              <a:ln w="25400"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2D2F-4595-A96C-795ECDF94033}"/>
              </c:ext>
            </c:extLst>
          </c:dPt>
          <c:cat>
            <c:numRef>
              <c:f>Charts_Reports!$J$73:$J$84</c:f>
              <c:numCache>
                <c:formatCode>[$-409]mmm\-yy;@</c:formatCode>
                <c:ptCount val="12"/>
                <c:pt idx="0">
                  <c:v>44773</c:v>
                </c:pt>
                <c:pt idx="1">
                  <c:v>44804</c:v>
                </c:pt>
                <c:pt idx="2">
                  <c:v>44834</c:v>
                </c:pt>
                <c:pt idx="3">
                  <c:v>44865</c:v>
                </c:pt>
                <c:pt idx="4">
                  <c:v>44895</c:v>
                </c:pt>
                <c:pt idx="5">
                  <c:v>44926</c:v>
                </c:pt>
                <c:pt idx="6">
                  <c:v>44957</c:v>
                </c:pt>
                <c:pt idx="7">
                  <c:v>44985</c:v>
                </c:pt>
                <c:pt idx="8">
                  <c:v>45016</c:v>
                </c:pt>
                <c:pt idx="9">
                  <c:v>45046</c:v>
                </c:pt>
                <c:pt idx="10">
                  <c:v>45077</c:v>
                </c:pt>
                <c:pt idx="11">
                  <c:v>45107</c:v>
                </c:pt>
              </c:numCache>
            </c:numRef>
          </c:cat>
          <c:val>
            <c:numRef>
              <c:f>Charts_Reports!$L$73:$L$84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2F-4595-A96C-795ECDF94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153856"/>
        <c:axId val="148155392"/>
      </c:barChart>
      <c:dateAx>
        <c:axId val="148153856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900" b="1" i="1">
                <a:solidFill>
                  <a:schemeClr val="bg1"/>
                </a:solidFill>
              </a:defRPr>
            </a:pPr>
            <a:endParaRPr lang="en-US"/>
          </a:p>
        </c:txPr>
        <c:crossAx val="148155392"/>
        <c:crosses val="autoZero"/>
        <c:auto val="1"/>
        <c:lblOffset val="100"/>
        <c:baseTimeUnit val="months"/>
      </c:dateAx>
      <c:valAx>
        <c:axId val="148155392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5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="1" i="1">
                <a:solidFill>
                  <a:schemeClr val="bg1"/>
                </a:solidFill>
              </a:defRPr>
            </a:pPr>
            <a:endParaRPr lang="en-US"/>
          </a:p>
        </c:txPr>
        <c:crossAx val="148153856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gradFill>
      <a:gsLst>
        <a:gs pos="0">
          <a:schemeClr val="tx2">
            <a:lumMod val="50000"/>
          </a:schemeClr>
        </a:gs>
        <a:gs pos="55000">
          <a:srgbClr val="44546A"/>
        </a:gs>
        <a:gs pos="45000">
          <a:srgbClr val="44546A"/>
        </a:gs>
        <a:gs pos="100000">
          <a:schemeClr val="tx2">
            <a:lumMod val="50000"/>
          </a:schemeClr>
        </a:gs>
      </a:gsLst>
      <a:lin ang="10800000" scaled="0"/>
    </a:gradFill>
    <a:scene3d>
      <a:camera prst="orthographicFront"/>
      <a:lightRig rig="threePt" dir="t"/>
    </a:scene3d>
    <a:sp3d>
      <a:bevelT/>
    </a:sp3d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9840792537462685E-2"/>
          <c:y val="0.13478265367512007"/>
          <c:w val="0.91580182277902378"/>
          <c:h val="0.73116005576900422"/>
        </c:manualLayout>
      </c:layout>
      <c:pie3DChart>
        <c:varyColors val="1"/>
        <c:ser>
          <c:idx val="0"/>
          <c:order val="0"/>
          <c:tx>
            <c:strRef>
              <c:f>Charts_Reports!$Q$72</c:f>
              <c:strCache>
                <c:ptCount val="1"/>
                <c:pt idx="0">
                  <c:v>Back - Order $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explosion val="15"/>
          <c:dPt>
            <c:idx val="4"/>
            <c:bubble3D val="0"/>
            <c:explosion val="5"/>
            <c:extLst>
              <c:ext xmlns:c16="http://schemas.microsoft.com/office/drawing/2014/chart" uri="{C3380CC4-5D6E-409C-BE32-E72D297353CC}">
                <c16:uniqueId val="{00000000-6A2C-4D24-8E2E-3F3CE289410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1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[0]!Category_Cake</c:f>
              <c:strCache>
                <c:ptCount val="3"/>
                <c:pt idx="0">
                  <c:v>Desserts</c:v>
                </c:pt>
                <c:pt idx="1">
                  <c:v>Drinks</c:v>
                </c:pt>
                <c:pt idx="2">
                  <c:v>Meals</c:v>
                </c:pt>
              </c:strCache>
            </c:strRef>
          </c:cat>
          <c:val>
            <c:numRef>
              <c:f>[0]!BackOrder_Cake</c:f>
              <c:numCache>
                <c:formatCode>#,##0.00</c:formatCode>
                <c:ptCount val="3"/>
                <c:pt idx="0">
                  <c:v>0</c:v>
                </c:pt>
                <c:pt idx="1">
                  <c:v>1125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2C-4D24-8E2E-3F3CE28941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gradFill>
      <a:gsLst>
        <a:gs pos="55000">
          <a:srgbClr val="44546A"/>
        </a:gs>
        <a:gs pos="45000">
          <a:srgbClr val="44546A"/>
        </a:gs>
        <a:gs pos="0">
          <a:schemeClr val="tx2">
            <a:lumMod val="50000"/>
          </a:schemeClr>
        </a:gs>
        <a:gs pos="100000">
          <a:schemeClr val="tx2">
            <a:lumMod val="50000"/>
          </a:schemeClr>
        </a:gs>
      </a:gsLst>
      <a:lin ang="108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image" Target="../media/image7.png"/><Relationship Id="rId3" Type="http://schemas.openxmlformats.org/officeDocument/2006/relationships/hyperlink" Target="#Master_Data!A16"/><Relationship Id="rId7" Type="http://schemas.openxmlformats.org/officeDocument/2006/relationships/hyperlink" Target="#Product_Report!A10"/><Relationship Id="rId12" Type="http://schemas.openxmlformats.org/officeDocument/2006/relationships/image" Target="../media/image6.png"/><Relationship Id="rId17" Type="http://schemas.openxmlformats.org/officeDocument/2006/relationships/image" Target="../media/image9.png"/><Relationship Id="rId25" Type="http://schemas.openxmlformats.org/officeDocument/2006/relationships/image" Target="../media/image12.png"/><Relationship Id="rId2" Type="http://schemas.openxmlformats.org/officeDocument/2006/relationships/image" Target="../media/image1.png"/><Relationship Id="rId16" Type="http://schemas.openxmlformats.org/officeDocument/2006/relationships/hyperlink" Target="#Customers!A16"/><Relationship Id="rId20" Type="http://schemas.openxmlformats.org/officeDocument/2006/relationships/image" Target="../media/image10.png"/><Relationship Id="rId1" Type="http://schemas.openxmlformats.org/officeDocument/2006/relationships/hyperlink" Target="#Planning!A11"/><Relationship Id="rId6" Type="http://schemas.openxmlformats.org/officeDocument/2006/relationships/image" Target="../media/image3.png"/><Relationship Id="rId11" Type="http://schemas.openxmlformats.org/officeDocument/2006/relationships/hyperlink" Target="#Purchase_Orders!A11"/><Relationship Id="rId5" Type="http://schemas.openxmlformats.org/officeDocument/2006/relationships/hyperlink" Target="#Sales_Orders!A40"/><Relationship Id="rId15" Type="http://schemas.openxmlformats.org/officeDocument/2006/relationships/image" Target="../media/image8.png"/><Relationship Id="rId23" Type="http://schemas.microsoft.com/office/2007/relationships/hdphoto" Target="../media/hdphoto1.wdp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#Charts_Reports!A5"/><Relationship Id="rId14" Type="http://schemas.openxmlformats.org/officeDocument/2006/relationships/hyperlink" Target="#Delivery!A13"/><Relationship Id="rId22" Type="http://schemas.openxmlformats.org/officeDocument/2006/relationships/image" Target="../media/image11.png"/><Relationship Id="rId26" Type="http://schemas.openxmlformats.org/officeDocument/2006/relationships/image" Target="../media/image18.png"/><Relationship Id="rId27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14.png"/><Relationship Id="rId2" Type="http://schemas.openxmlformats.org/officeDocument/2006/relationships/hyperlink" Target="#Menu!A5"/><Relationship Id="rId1" Type="http://schemas.openxmlformats.org/officeDocument/2006/relationships/image" Target="../media/image13.png"/><Relationship Id="rId6" Type="http://schemas.openxmlformats.org/officeDocument/2006/relationships/image" Target="../media/image10.png"/><Relationship Id="rId4" Type="http://schemas.openxmlformats.org/officeDocument/2006/relationships/image" Target="../media/image7.png"/><Relationship Id="rId9" Type="http://schemas.openxmlformats.org/officeDocument/2006/relationships/image" Target="../media/image15.png"/><Relationship Id="rId10" Type="http://schemas.openxmlformats.org/officeDocument/2006/relationships/image" Target="../media/image19.png"/><Relationship Id="rId11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hyperlink" Target="#Master_Data!A15"/><Relationship Id="rId6" Type="http://schemas.openxmlformats.org/officeDocument/2006/relationships/image" Target="../media/image14.png"/><Relationship Id="rId5" Type="http://schemas.openxmlformats.org/officeDocument/2006/relationships/hyperlink" Target="#Menu!A5"/><Relationship Id="rId4" Type="http://schemas.openxmlformats.org/officeDocument/2006/relationships/image" Target="../media/image10.png"/><Relationship Id="rId9" Type="http://schemas.openxmlformats.org/officeDocument/2006/relationships/image" Target="../media/image15.png"/><Relationship Id="rId10" Type="http://schemas.openxmlformats.org/officeDocument/2006/relationships/image" Target="../media/image20.png"/><Relationship Id="rId11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14.png"/><Relationship Id="rId2" Type="http://schemas.openxmlformats.org/officeDocument/2006/relationships/hyperlink" Target="#Menu!A5"/><Relationship Id="rId1" Type="http://schemas.openxmlformats.org/officeDocument/2006/relationships/hyperlink" Target="#Planning!A10"/><Relationship Id="rId6" Type="http://schemas.openxmlformats.org/officeDocument/2006/relationships/image" Target="../media/image10.png"/><Relationship Id="rId4" Type="http://schemas.openxmlformats.org/officeDocument/2006/relationships/image" Target="../media/image7.png"/><Relationship Id="rId9" Type="http://schemas.openxmlformats.org/officeDocument/2006/relationships/image" Target="../media/image21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7.png"/><Relationship Id="rId7" Type="http://schemas.openxmlformats.org/officeDocument/2006/relationships/image" Target="../media/image12.png"/><Relationship Id="rId2" Type="http://schemas.openxmlformats.org/officeDocument/2006/relationships/image" Target="../media/image14.png"/><Relationship Id="rId1" Type="http://schemas.openxmlformats.org/officeDocument/2006/relationships/hyperlink" Target="#Menu!A5"/><Relationship Id="rId5" Type="http://schemas.openxmlformats.org/officeDocument/2006/relationships/image" Target="../media/image10.png"/><Relationship Id="rId9" Type="http://schemas.openxmlformats.org/officeDocument/2006/relationships/image" Target="../media/image22.png"/><Relationship Id="rId10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2.png"/><Relationship Id="rId1" Type="http://schemas.openxmlformats.org/officeDocument/2006/relationships/image" Target="../media/image7.png"/><Relationship Id="rId5" Type="http://schemas.openxmlformats.org/officeDocument/2006/relationships/image" Target="../media/image14.png"/><Relationship Id="rId4" Type="http://schemas.openxmlformats.org/officeDocument/2006/relationships/hyperlink" Target="#Menu!A5"/><Relationship Id="rId9" Type="http://schemas.openxmlformats.org/officeDocument/2006/relationships/image" Target="../media/image23.png"/><Relationship Id="rId10" Type="http://schemas.openxmlformats.org/officeDocument/2006/relationships/hyperlink" Target="https://masterproductivitykit.com/" TargetMode="Externa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14.png"/><Relationship Id="rId2" Type="http://schemas.openxmlformats.org/officeDocument/2006/relationships/hyperlink" Target="#Menu!A5"/><Relationship Id="rId1" Type="http://schemas.openxmlformats.org/officeDocument/2006/relationships/image" Target="../media/image16.emf"/><Relationship Id="rId6" Type="http://schemas.openxmlformats.org/officeDocument/2006/relationships/image" Target="../media/image10.png"/><Relationship Id="rId4" Type="http://schemas.openxmlformats.org/officeDocument/2006/relationships/image" Target="../media/image7.png"/><Relationship Id="rId9" Type="http://schemas.openxmlformats.org/officeDocument/2006/relationships/image" Target="../media/image24.png"/><Relationship Id="rId10" Type="http://schemas.openxmlformats.org/officeDocument/2006/relationships/hyperlink" Target="https://masterproductivitykit.com/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Menu!A5"/><Relationship Id="rId7" Type="http://schemas.openxmlformats.org/officeDocument/2006/relationships/image" Target="../media/image10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7.png"/><Relationship Id="rId10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2.png"/><Relationship Id="rId11" Type="http://schemas.openxmlformats.org/officeDocument/2006/relationships/image" Target="../media/image25.png"/><Relationship Id="rId12" Type="http://schemas.openxmlformats.org/officeDocument/2006/relationships/hyperlink" Target="https://masterproductivitykit.com/" TargetMode="Externa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Charts_Reports!J76"/><Relationship Id="rId13" Type="http://schemas.openxmlformats.org/officeDocument/2006/relationships/hyperlink" Target="#Menu!A5"/><Relationship Id="rId3" Type="http://schemas.openxmlformats.org/officeDocument/2006/relationships/chart" Target="../charts/chart5.xml"/><Relationship Id="rId7" Type="http://schemas.openxmlformats.org/officeDocument/2006/relationships/chart" Target="../charts/chart6.xml"/><Relationship Id="rId12" Type="http://schemas.openxmlformats.org/officeDocument/2006/relationships/hyperlink" Target="#Charts_Reports!J118"/><Relationship Id="rId17" Type="http://schemas.openxmlformats.org/officeDocument/2006/relationships/image" Target="../media/image10.png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hyperlink" Target="#Charts_Reports!A5"/><Relationship Id="rId11" Type="http://schemas.openxmlformats.org/officeDocument/2006/relationships/hyperlink" Target="#Charts_Reports!J119"/><Relationship Id="rId5" Type="http://schemas.openxmlformats.org/officeDocument/2006/relationships/hyperlink" Target="#Charts_Reports!J96"/><Relationship Id="rId15" Type="http://schemas.openxmlformats.org/officeDocument/2006/relationships/image" Target="../media/image7.png"/><Relationship Id="rId10" Type="http://schemas.openxmlformats.org/officeDocument/2006/relationships/chart" Target="../charts/chart8.xml"/><Relationship Id="rId19" Type="http://schemas.openxmlformats.org/officeDocument/2006/relationships/image" Target="../media/image12.png"/><Relationship Id="rId4" Type="http://schemas.openxmlformats.org/officeDocument/2006/relationships/hyperlink" Target="#Charts_Reports!J44"/><Relationship Id="rId9" Type="http://schemas.openxmlformats.org/officeDocument/2006/relationships/chart" Target="../charts/chart7.xml"/><Relationship Id="rId14" Type="http://schemas.openxmlformats.org/officeDocument/2006/relationships/image" Target="../media/image14.png"/><Relationship Id="rId20" Type="http://schemas.openxmlformats.org/officeDocument/2006/relationships/image" Target="../media/image26.png"/><Relationship Id="rId21" Type="http://schemas.openxmlformats.org/officeDocument/2006/relationships/hyperlink" Target="https://masterproductivitykit.com/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Menu!A5"/><Relationship Id="rId2" Type="http://schemas.openxmlformats.org/officeDocument/2006/relationships/image" Target="../media/image10.png"/><Relationship Id="rId4" Type="http://schemas.openxmlformats.org/officeDocument/2006/relationships/image" Target="../media/image1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17</xdr:row>
      <xdr:rowOff>80198</xdr:rowOff>
    </xdr:from>
    <xdr:to>
      <xdr:col>3</xdr:col>
      <xdr:colOff>539496</xdr:colOff>
      <xdr:row>21</xdr:row>
      <xdr:rowOff>3998</xdr:rowOff>
    </xdr:to>
    <xdr:grpSp>
      <xdr:nvGrpSpPr>
        <xdr:cNvPr id="15" name="Group 14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76D31CB0-68FC-3956-BAE9-BF3087E09DC6}"/>
            </a:ext>
          </a:extLst>
        </xdr:cNvPr>
        <xdr:cNvGrpSpPr/>
      </xdr:nvGrpSpPr>
      <xdr:grpSpPr>
        <a:xfrm>
          <a:off x="428625" y="3118673"/>
          <a:ext cx="2139696" cy="685800"/>
          <a:chOff x="428625" y="3116999"/>
          <a:chExt cx="2139696" cy="685800"/>
        </a:xfrm>
      </xdr:grpSpPr>
      <xdr:sp macro="" textlink="">
        <xdr:nvSpPr>
          <xdr:cNvPr id="35" name="Rounded Rectangle 13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428625" y="3116999"/>
            <a:ext cx="2139696" cy="6858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n-US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PLANNING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36" name="Picture 24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2023" y="3257161"/>
            <a:ext cx="372109" cy="405476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2</xdr:col>
      <xdr:colOff>462952</xdr:colOff>
      <xdr:row>10</xdr:row>
      <xdr:rowOff>20216</xdr:rowOff>
    </xdr:from>
    <xdr:to>
      <xdr:col>2</xdr:col>
      <xdr:colOff>628995</xdr:colOff>
      <xdr:row>11</xdr:row>
      <xdr:rowOff>16355</xdr:rowOff>
    </xdr:to>
    <xdr:sp macro="" textlink="">
      <xdr:nvSpPr>
        <xdr:cNvPr id="27" name="1 Flecha abaj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415452" y="1725191"/>
          <a:ext cx="166043" cy="18663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1</xdr:col>
      <xdr:colOff>180975</xdr:colOff>
      <xdr:row>11</xdr:row>
      <xdr:rowOff>127823</xdr:rowOff>
    </xdr:from>
    <xdr:to>
      <xdr:col>3</xdr:col>
      <xdr:colOff>539496</xdr:colOff>
      <xdr:row>15</xdr:row>
      <xdr:rowOff>51623</xdr:rowOff>
    </xdr:to>
    <xdr:grpSp>
      <xdr:nvGrpSpPr>
        <xdr:cNvPr id="13" name="Group 12">
          <a:hlinkClick xmlns:r="http://schemas.openxmlformats.org/officeDocument/2006/relationships" r:id="rId3" tooltip="Go to:"/>
          <a:extLst>
            <a:ext uri="{FF2B5EF4-FFF2-40B4-BE49-F238E27FC236}">
              <a16:creationId xmlns:a16="http://schemas.microsoft.com/office/drawing/2014/main" id="{3793F69E-5A73-C6F4-1332-FD6EFDE7775B}"/>
            </a:ext>
          </a:extLst>
        </xdr:cNvPr>
        <xdr:cNvGrpSpPr/>
      </xdr:nvGrpSpPr>
      <xdr:grpSpPr>
        <a:xfrm>
          <a:off x="428625" y="2023298"/>
          <a:ext cx="2139696" cy="685800"/>
          <a:chOff x="428625" y="2021624"/>
          <a:chExt cx="2139696" cy="685800"/>
        </a:xfrm>
      </xdr:grpSpPr>
      <xdr:sp macro="" textlink="">
        <xdr:nvSpPr>
          <xdr:cNvPr id="44" name="Rectangle: Rounded Corners 40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428625" y="2021624"/>
            <a:ext cx="2139696" cy="685800"/>
          </a:xfrm>
          <a:prstGeom prst="roundRect">
            <a:avLst/>
          </a:prstGeom>
          <a:solidFill>
            <a:schemeClr val="accent1"/>
          </a:solidFill>
          <a:ln w="19050">
            <a:noFill/>
          </a:ln>
          <a:effectLst>
            <a:outerShdw blurRad="107950" dist="12700" dir="5400000" algn="ctr" rotWithShape="0">
              <a:prstClr val="black"/>
            </a:outerShdw>
          </a:effectLst>
          <a:scene3d>
            <a:camera prst="orthographicFront"/>
            <a:lightRig rig="soft" dir="t"/>
          </a:scene3d>
          <a:sp3d contourW="44450" prstMaterial="matte">
            <a:bevelT w="63500" h="63500" prst="artDeco"/>
            <a:contourClr>
              <a:schemeClr val="bg1">
                <a:lumMod val="95000"/>
              </a:schemeClr>
            </a:contourClr>
          </a:sp3d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VE" sz="1200" b="1">
                <a:solidFill>
                  <a:schemeClr val="lt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t>MASTER DATA</a:t>
            </a:r>
            <a:endParaRPr lang="tr-TR" sz="12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45" name="Picture 2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4242" y="2076807"/>
            <a:ext cx="567670" cy="575435"/>
          </a:xfrm>
          <a:prstGeom prst="ellipse">
            <a:avLst/>
          </a:prstGeom>
          <a:ln>
            <a:noFill/>
          </a:ln>
          <a:effectLst>
            <a:softEdge rad="112500"/>
          </a:effectLst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</xdr:grpSp>
    <xdr:clientData/>
  </xdr:twoCellAnchor>
  <xdr:twoCellAnchor editAs="oneCell">
    <xdr:from>
      <xdr:col>8</xdr:col>
      <xdr:colOff>124767</xdr:colOff>
      <xdr:row>10</xdr:row>
      <xdr:rowOff>20216</xdr:rowOff>
    </xdr:from>
    <xdr:to>
      <xdr:col>8</xdr:col>
      <xdr:colOff>290810</xdr:colOff>
      <xdr:row>11</xdr:row>
      <xdr:rowOff>16355</xdr:rowOff>
    </xdr:to>
    <xdr:sp macro="" textlink="">
      <xdr:nvSpPr>
        <xdr:cNvPr id="58" name="1 Flecha abajo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7049442" y="1810916"/>
          <a:ext cx="166043" cy="18663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2</xdr:col>
      <xdr:colOff>462952</xdr:colOff>
      <xdr:row>15</xdr:row>
      <xdr:rowOff>163091</xdr:rowOff>
    </xdr:from>
    <xdr:to>
      <xdr:col>2</xdr:col>
      <xdr:colOff>628995</xdr:colOff>
      <xdr:row>16</xdr:row>
      <xdr:rowOff>159230</xdr:rowOff>
    </xdr:to>
    <xdr:sp macro="" textlink="">
      <xdr:nvSpPr>
        <xdr:cNvPr id="59" name="1 Flecha abajo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415452" y="2820566"/>
          <a:ext cx="166043" cy="18663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8</xdr:col>
      <xdr:colOff>124767</xdr:colOff>
      <xdr:row>15</xdr:row>
      <xdr:rowOff>163091</xdr:rowOff>
    </xdr:from>
    <xdr:to>
      <xdr:col>8</xdr:col>
      <xdr:colOff>290810</xdr:colOff>
      <xdr:row>16</xdr:row>
      <xdr:rowOff>159230</xdr:rowOff>
    </xdr:to>
    <xdr:sp macro="" textlink="">
      <xdr:nvSpPr>
        <xdr:cNvPr id="60" name="1 Flecha abaj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7049442" y="2906291"/>
          <a:ext cx="166043" cy="18663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2</xdr:col>
      <xdr:colOff>462952</xdr:colOff>
      <xdr:row>21</xdr:row>
      <xdr:rowOff>115466</xdr:rowOff>
    </xdr:from>
    <xdr:to>
      <xdr:col>2</xdr:col>
      <xdr:colOff>628995</xdr:colOff>
      <xdr:row>22</xdr:row>
      <xdr:rowOff>111605</xdr:rowOff>
    </xdr:to>
    <xdr:sp macro="" textlink="">
      <xdr:nvSpPr>
        <xdr:cNvPr id="61" name="1 Flecha abajo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415452" y="3915941"/>
          <a:ext cx="166043" cy="18663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8</xdr:col>
      <xdr:colOff>124767</xdr:colOff>
      <xdr:row>21</xdr:row>
      <xdr:rowOff>115466</xdr:rowOff>
    </xdr:from>
    <xdr:to>
      <xdr:col>8</xdr:col>
      <xdr:colOff>290810</xdr:colOff>
      <xdr:row>22</xdr:row>
      <xdr:rowOff>111605</xdr:rowOff>
    </xdr:to>
    <xdr:sp macro="" textlink="">
      <xdr:nvSpPr>
        <xdr:cNvPr id="66" name="1 Flecha abaj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7049442" y="4001666"/>
          <a:ext cx="166043" cy="186639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s-V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Arial"/>
              <a:ea typeface="+mn-ea"/>
              <a:cs typeface="Arial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7</xdr:col>
      <xdr:colOff>242840</xdr:colOff>
      <xdr:row>5</xdr:row>
      <xdr:rowOff>175448</xdr:rowOff>
    </xdr:from>
    <xdr:to>
      <xdr:col>9</xdr:col>
      <xdr:colOff>220361</xdr:colOff>
      <xdr:row>9</xdr:row>
      <xdr:rowOff>99248</xdr:rowOff>
    </xdr:to>
    <xdr:grpSp>
      <xdr:nvGrpSpPr>
        <xdr:cNvPr id="23" name="Group 22">
          <a:hlinkClick xmlns:r="http://schemas.openxmlformats.org/officeDocument/2006/relationships" r:id="rId5" tooltip="Go to:"/>
          <a:extLst>
            <a:ext uri="{FF2B5EF4-FFF2-40B4-BE49-F238E27FC236}">
              <a16:creationId xmlns:a16="http://schemas.microsoft.com/office/drawing/2014/main" id="{638B3D70-A20D-F036-47B8-86C71080A989}"/>
            </a:ext>
          </a:extLst>
        </xdr:cNvPr>
        <xdr:cNvGrpSpPr/>
      </xdr:nvGrpSpPr>
      <xdr:grpSpPr>
        <a:xfrm>
          <a:off x="6062615" y="927923"/>
          <a:ext cx="2139696" cy="685800"/>
          <a:chOff x="6072140" y="926249"/>
          <a:chExt cx="2139696" cy="685800"/>
        </a:xfrm>
      </xdr:grpSpPr>
      <xdr:sp macro="" textlink="">
        <xdr:nvSpPr>
          <xdr:cNvPr id="29" name="Rounded Rectangle 13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6072140" y="926249"/>
            <a:ext cx="2139696" cy="685800"/>
          </a:xfrm>
          <a:prstGeom prst="roundRect">
            <a:avLst/>
          </a:prstGeom>
          <a:solidFill>
            <a:schemeClr val="accent5">
              <a:lumMod val="75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SALES</a:t>
            </a:r>
          </a:p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ORDERS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9" name="8 Imagen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6210301" y="1028860"/>
            <a:ext cx="485775" cy="480579"/>
          </a:xfrm>
          <a:prstGeom prst="rect">
            <a:avLst/>
          </a:prstGeom>
          <a:ln>
            <a:noFill/>
          </a:ln>
          <a:effectLst>
            <a:softEdge rad="112500"/>
          </a:effectLst>
        </xdr:spPr>
      </xdr:pic>
    </xdr:grpSp>
    <xdr:clientData/>
  </xdr:twoCellAnchor>
  <xdr:twoCellAnchor editAs="oneCell">
    <xdr:from>
      <xdr:col>7</xdr:col>
      <xdr:colOff>242840</xdr:colOff>
      <xdr:row>17</xdr:row>
      <xdr:rowOff>80198</xdr:rowOff>
    </xdr:from>
    <xdr:to>
      <xdr:col>9</xdr:col>
      <xdr:colOff>220361</xdr:colOff>
      <xdr:row>21</xdr:row>
      <xdr:rowOff>3998</xdr:rowOff>
    </xdr:to>
    <xdr:grpSp>
      <xdr:nvGrpSpPr>
        <xdr:cNvPr id="28" name="Group 27">
          <a:hlinkClick xmlns:r="http://schemas.openxmlformats.org/officeDocument/2006/relationships" r:id="rId7" tooltip="Go to:"/>
          <a:extLst>
            <a:ext uri="{FF2B5EF4-FFF2-40B4-BE49-F238E27FC236}">
              <a16:creationId xmlns:a16="http://schemas.microsoft.com/office/drawing/2014/main" id="{756353BB-4D9F-9EF2-AD95-EB54ED35C8A2}"/>
            </a:ext>
          </a:extLst>
        </xdr:cNvPr>
        <xdr:cNvGrpSpPr/>
      </xdr:nvGrpSpPr>
      <xdr:grpSpPr>
        <a:xfrm>
          <a:off x="6062615" y="3118673"/>
          <a:ext cx="2139696" cy="685800"/>
          <a:chOff x="6072140" y="3116999"/>
          <a:chExt cx="2139696" cy="685800"/>
        </a:xfrm>
      </xdr:grpSpPr>
      <xdr:sp macro="" textlink="">
        <xdr:nvSpPr>
          <xdr:cNvPr id="46" name="Rounded Rectangle 13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6072140" y="3116999"/>
            <a:ext cx="2139696" cy="685800"/>
          </a:xfrm>
          <a:prstGeom prst="roundRect">
            <a:avLst/>
          </a:prstGeom>
          <a:solidFill>
            <a:schemeClr val="accent5">
              <a:lumMod val="50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PRODUCT</a:t>
            </a:r>
          </a:p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REPORT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4" name="13 Imagen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00776" y="3157963"/>
            <a:ext cx="504825" cy="603873"/>
          </a:xfrm>
          <a:prstGeom prst="rect">
            <a:avLst/>
          </a:prstGeom>
          <a:ln>
            <a:noFill/>
          </a:ln>
          <a:effectLst>
            <a:softEdge rad="112500"/>
          </a:effectLst>
        </xdr:spPr>
      </xdr:pic>
    </xdr:grpSp>
    <xdr:clientData/>
  </xdr:twoCellAnchor>
  <xdr:twoCellAnchor editAs="oneCell">
    <xdr:from>
      <xdr:col>7</xdr:col>
      <xdr:colOff>242840</xdr:colOff>
      <xdr:row>23</xdr:row>
      <xdr:rowOff>32571</xdr:rowOff>
    </xdr:from>
    <xdr:to>
      <xdr:col>9</xdr:col>
      <xdr:colOff>220361</xdr:colOff>
      <xdr:row>26</xdr:row>
      <xdr:rowOff>146871</xdr:rowOff>
    </xdr:to>
    <xdr:grpSp>
      <xdr:nvGrpSpPr>
        <xdr:cNvPr id="30" name="Group 29">
          <a:hlinkClick xmlns:r="http://schemas.openxmlformats.org/officeDocument/2006/relationships" r:id="rId9" tooltip="Go to:"/>
          <a:extLst>
            <a:ext uri="{FF2B5EF4-FFF2-40B4-BE49-F238E27FC236}">
              <a16:creationId xmlns:a16="http://schemas.microsoft.com/office/drawing/2014/main" id="{FBB4B77F-F611-995F-8148-001CFFFB4804}"/>
            </a:ext>
          </a:extLst>
        </xdr:cNvPr>
        <xdr:cNvGrpSpPr/>
      </xdr:nvGrpSpPr>
      <xdr:grpSpPr>
        <a:xfrm>
          <a:off x="6062615" y="4214046"/>
          <a:ext cx="2139696" cy="685800"/>
          <a:chOff x="6072140" y="4212372"/>
          <a:chExt cx="2139696" cy="685800"/>
        </a:xfrm>
      </xdr:grpSpPr>
      <xdr:sp macro="" textlink="">
        <xdr:nvSpPr>
          <xdr:cNvPr id="63" name="Rounded Rectangle 13">
            <a:hlinkClick xmlns:r="http://schemas.openxmlformats.org/officeDocument/2006/relationships" r:id="rId9" tooltip="Go to:"/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>
            <a:off x="6072140" y="4212372"/>
            <a:ext cx="2139696" cy="685800"/>
          </a:xfrm>
          <a:prstGeom prst="roundRect">
            <a:avLst/>
          </a:prstGeom>
          <a:solidFill>
            <a:schemeClr val="tx2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CHARTS &amp;</a:t>
            </a:r>
          </a:p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REPORTS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7" name="16 Imagen">
            <a:hlinkClick xmlns:r="http://schemas.openxmlformats.org/officeDocument/2006/relationships" r:id="rId9" tooltip="Go to: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6162676" y="4273157"/>
            <a:ext cx="581024" cy="564231"/>
          </a:xfrm>
          <a:prstGeom prst="rect">
            <a:avLst/>
          </a:prstGeom>
          <a:ln>
            <a:noFill/>
          </a:ln>
          <a:effectLst>
            <a:softEdge rad="112500"/>
          </a:effectLst>
        </xdr:spPr>
      </xdr:pic>
    </xdr:grpSp>
    <xdr:clientData/>
  </xdr:twoCellAnchor>
  <xdr:twoCellAnchor editAs="oneCell">
    <xdr:from>
      <xdr:col>1</xdr:col>
      <xdr:colOff>180975</xdr:colOff>
      <xdr:row>23</xdr:row>
      <xdr:rowOff>32571</xdr:rowOff>
    </xdr:from>
    <xdr:to>
      <xdr:col>3</xdr:col>
      <xdr:colOff>539496</xdr:colOff>
      <xdr:row>26</xdr:row>
      <xdr:rowOff>146871</xdr:rowOff>
    </xdr:to>
    <xdr:grpSp>
      <xdr:nvGrpSpPr>
        <xdr:cNvPr id="19" name="Group 18">
          <a:hlinkClick xmlns:r="http://schemas.openxmlformats.org/officeDocument/2006/relationships" r:id="rId11" tooltip="Go to:"/>
          <a:extLst>
            <a:ext uri="{FF2B5EF4-FFF2-40B4-BE49-F238E27FC236}">
              <a16:creationId xmlns:a16="http://schemas.microsoft.com/office/drawing/2014/main" id="{D03477AE-AE40-0F5E-A0FD-E3B734E01562}"/>
            </a:ext>
          </a:extLst>
        </xdr:cNvPr>
        <xdr:cNvGrpSpPr/>
      </xdr:nvGrpSpPr>
      <xdr:grpSpPr>
        <a:xfrm>
          <a:off x="428625" y="4214046"/>
          <a:ext cx="2139696" cy="685800"/>
          <a:chOff x="428625" y="4212372"/>
          <a:chExt cx="2139696" cy="685800"/>
        </a:xfrm>
      </xdr:grpSpPr>
      <xdr:sp macro="" textlink="">
        <xdr:nvSpPr>
          <xdr:cNvPr id="55" name="Rounded Rectangle 13">
            <a:hlinkClick xmlns:r="http://schemas.openxmlformats.org/officeDocument/2006/relationships" r:id="rId11" tooltip="Go to:"/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428625" y="4212372"/>
            <a:ext cx="2139696" cy="685800"/>
          </a:xfrm>
          <a:prstGeom prst="roundRect">
            <a:avLst/>
          </a:prstGeom>
          <a:solidFill>
            <a:schemeClr val="tx2">
              <a:lumMod val="50000"/>
            </a:schemeClr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PURCHASE</a:t>
            </a:r>
          </a:p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ORDERS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0" name="19 Imagen">
            <a:hlinkClick xmlns:r="http://schemas.openxmlformats.org/officeDocument/2006/relationships" r:id="rId11" tooltip="Go to:"/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457311" y="4307776"/>
            <a:ext cx="741533" cy="494992"/>
          </a:xfrm>
          <a:prstGeom prst="rect">
            <a:avLst/>
          </a:prstGeom>
          <a:ln>
            <a:noFill/>
          </a:ln>
          <a:effectLst>
            <a:softEdge rad="112500"/>
          </a:effectLst>
        </xdr:spPr>
      </xdr:pic>
    </xdr:grpSp>
    <xdr:clientData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244575</xdr:rowOff>
    </xdr:to>
    <xdr:pic>
      <xdr:nvPicPr>
        <xdr:cNvPr id="5" name="mainicon">
          <a:extLst>
            <a:ext uri="{FF2B5EF4-FFF2-40B4-BE49-F238E27FC236}">
              <a16:creationId xmlns:a16="http://schemas.microsoft.com/office/drawing/2014/main" id="{4139ABA3-6C39-4847-9345-9C0D54198A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5484" y="145950"/>
          <a:ext cx="469182" cy="432000"/>
        </a:xfrm>
        <a:prstGeom prst="rect">
          <a:avLst/>
        </a:prstGeom>
      </xdr:spPr>
    </xdr:pic>
    <xdr:clientData/>
  </xdr:twoCellAnchor>
  <xdr:twoCellAnchor editAs="oneCell">
    <xdr:from>
      <xdr:col>7</xdr:col>
      <xdr:colOff>242840</xdr:colOff>
      <xdr:row>11</xdr:row>
      <xdr:rowOff>127823</xdr:rowOff>
    </xdr:from>
    <xdr:to>
      <xdr:col>9</xdr:col>
      <xdr:colOff>220361</xdr:colOff>
      <xdr:row>15</xdr:row>
      <xdr:rowOff>51623</xdr:rowOff>
    </xdr:to>
    <xdr:grpSp>
      <xdr:nvGrpSpPr>
        <xdr:cNvPr id="24" name="Group 23">
          <a:hlinkClick xmlns:r="http://schemas.openxmlformats.org/officeDocument/2006/relationships" r:id="rId14" tooltip="Go to:"/>
          <a:extLst>
            <a:ext uri="{FF2B5EF4-FFF2-40B4-BE49-F238E27FC236}">
              <a16:creationId xmlns:a16="http://schemas.microsoft.com/office/drawing/2014/main" id="{F7D12F31-5DF2-5BBE-8011-5F3D7CCE1592}"/>
            </a:ext>
          </a:extLst>
        </xdr:cNvPr>
        <xdr:cNvGrpSpPr/>
      </xdr:nvGrpSpPr>
      <xdr:grpSpPr>
        <a:xfrm>
          <a:off x="6062615" y="2023298"/>
          <a:ext cx="2139696" cy="685800"/>
          <a:chOff x="6053090" y="2050199"/>
          <a:chExt cx="2139696" cy="685800"/>
        </a:xfrm>
      </xdr:grpSpPr>
      <xdr:sp macro="" textlink="">
        <xdr:nvSpPr>
          <xdr:cNvPr id="42" name="Rounded Rectangle 13">
            <a:hlinkClick xmlns:r="http://schemas.openxmlformats.org/officeDocument/2006/relationships" r:id="rId14" tooltip="Go to: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6053090" y="2050199"/>
            <a:ext cx="2139696" cy="685800"/>
          </a:xfrm>
          <a:prstGeom prst="roundRect">
            <a:avLst/>
          </a:prstGeom>
          <a:solidFill>
            <a:srgbClr val="C00000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algn="ctr">
              <a:spcAft>
                <a:spcPts val="0"/>
              </a:spcAft>
            </a:pPr>
            <a:r>
              <a:rPr lang="es-VE" sz="1200" b="1"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DELIVERY</a:t>
            </a:r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2" name="Picture 11">
            <a:hlinkClick xmlns:r="http://schemas.openxmlformats.org/officeDocument/2006/relationships" r:id="rId14" tooltip="Go to:"/>
            <a:extLst>
              <a:ext uri="{FF2B5EF4-FFF2-40B4-BE49-F238E27FC236}">
                <a16:creationId xmlns:a16="http://schemas.microsoft.com/office/drawing/2014/main" id="{C9F2500F-FC4F-4E60-ABD5-AF8DA2BC25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10301" y="2150212"/>
            <a:ext cx="485775" cy="485775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1</xdr:col>
      <xdr:colOff>180975</xdr:colOff>
      <xdr:row>5</xdr:row>
      <xdr:rowOff>175448</xdr:rowOff>
    </xdr:from>
    <xdr:to>
      <xdr:col>3</xdr:col>
      <xdr:colOff>539496</xdr:colOff>
      <xdr:row>9</xdr:row>
      <xdr:rowOff>99248</xdr:rowOff>
    </xdr:to>
    <xdr:grpSp>
      <xdr:nvGrpSpPr>
        <xdr:cNvPr id="6" name="Group 5">
          <a:hlinkClick xmlns:r="http://schemas.openxmlformats.org/officeDocument/2006/relationships" r:id="rId16" tooltip="Go to:"/>
          <a:extLst>
            <a:ext uri="{FF2B5EF4-FFF2-40B4-BE49-F238E27FC236}">
              <a16:creationId xmlns:a16="http://schemas.microsoft.com/office/drawing/2014/main" id="{3535D33C-778C-5C22-2958-118372384626}"/>
            </a:ext>
          </a:extLst>
        </xdr:cNvPr>
        <xdr:cNvGrpSpPr/>
      </xdr:nvGrpSpPr>
      <xdr:grpSpPr>
        <a:xfrm>
          <a:off x="428625" y="927923"/>
          <a:ext cx="2139696" cy="685800"/>
          <a:chOff x="428625" y="926249"/>
          <a:chExt cx="2139696" cy="685800"/>
        </a:xfrm>
      </xdr:grpSpPr>
      <xdr:sp macro="" textlink="">
        <xdr:nvSpPr>
          <xdr:cNvPr id="31" name="Rectangle: Rounded Corners 40">
            <a:hlinkClick xmlns:r="http://schemas.openxmlformats.org/officeDocument/2006/relationships" r:id="rId16" tooltip="Go to:"/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428625" y="926249"/>
            <a:ext cx="2139696" cy="685800"/>
          </a:xfrm>
          <a:prstGeom prst="roundRect">
            <a:avLst/>
          </a:prstGeom>
          <a:solidFill>
            <a:schemeClr val="tx2">
              <a:lumMod val="40000"/>
              <a:lumOff val="60000"/>
            </a:schemeClr>
          </a:solidFill>
          <a:ln w="19050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/>
            <a:lightRig rig="soft" dir="t"/>
          </a:scene3d>
          <a:sp3d contourW="44450" prstMaterial="matte">
            <a:bevelT w="63500" h="63500" prst="artDeco"/>
            <a:contourClr>
              <a:schemeClr val="bg1">
                <a:lumMod val="95000"/>
              </a:schemeClr>
            </a:contourClr>
          </a:sp3d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>
            <a:defPPr>
              <a:defRPr lang="es-VE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Arial"/>
                <a:ea typeface="+mn-ea"/>
                <a:cs typeface="Arial"/>
              </a:defRPr>
            </a:lvl9pPr>
          </a:lstStyle>
          <a:p>
            <a:pPr marL="36000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VE" sz="1200" b="1">
                <a:solidFill>
                  <a:schemeClr val="lt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t>CUSTOMERS</a:t>
            </a:r>
            <a:endParaRPr lang="tr-TR" sz="12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25" name="Picture 24">
            <a:hlinkClick xmlns:r="http://schemas.openxmlformats.org/officeDocument/2006/relationships" r:id="rId16" tooltip="Go to:"/>
            <a:extLst>
              <a:ext uri="{FF2B5EF4-FFF2-40B4-BE49-F238E27FC236}">
                <a16:creationId xmlns:a16="http://schemas.microsoft.com/office/drawing/2014/main" id="{C95D49B0-970A-49DA-B836-49AFE671B9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4240" y="1045312"/>
            <a:ext cx="447675" cy="447675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7</xdr:col>
      <xdr:colOff>457200</xdr:colOff>
      <xdr:row>1</xdr:row>
      <xdr:rowOff>104775</xdr:rowOff>
    </xdr:from>
    <xdr:to>
      <xdr:col>9</xdr:col>
      <xdr:colOff>95025</xdr:colOff>
      <xdr:row>2</xdr:row>
      <xdr:rowOff>217125</xdr:rowOff>
    </xdr:to>
    <xdr:sp macro="[0]!clearTempl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64D9457-5D85-BD59-9A4F-081B9FADB3B9}"/>
            </a:ext>
          </a:extLst>
        </xdr:cNvPr>
        <xdr:cNvSpPr/>
      </xdr:nvSpPr>
      <xdr:spPr>
        <a:xfrm>
          <a:off x="6276975" y="190500"/>
          <a:ext cx="1800000" cy="360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300" b="1"/>
            <a:t>CLEAR TEMPLATE</a:t>
          </a:r>
          <a:endParaRPr lang="en-US" sz="1300" b="1"/>
        </a:p>
      </xdr:txBody>
    </xdr:sp>
    <xdr:clientData/>
  </xdr:twoCellAnchor>
  <xdr:oneCellAnchor>
    <xdr:from>
      <xdr:col>11</xdr:col>
      <xdr:colOff>217954</xdr:colOff>
      <xdr:row>1</xdr:row>
      <xdr:rowOff>52491</xdr:rowOff>
    </xdr:from>
    <xdr:ext cx="1325166" cy="381000"/>
    <xdr:pic>
      <xdr:nvPicPr>
        <xdr:cNvPr id="1066" name="mpkLogo">
          <a:hlinkClick xmlns:a="http://schemas.openxmlformats.org/drawingml/2006/main" xmlns:r="http://schemas.openxmlformats.org/officeDocument/2006/relationships" r:id="rId27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6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149186</xdr:colOff>
      <xdr:row>6</xdr:row>
      <xdr:rowOff>34427</xdr:rowOff>
    </xdr:from>
    <xdr:to>
      <xdr:col>16</xdr:col>
      <xdr:colOff>45903</xdr:colOff>
      <xdr:row>10</xdr:row>
      <xdr:rowOff>22952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417386" y="1253627"/>
          <a:ext cx="3459067" cy="655275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FFFFFF"/>
            </a:gs>
            <a:gs pos="10000">
              <a:srgbClr val="FFFFFF"/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126234</xdr:colOff>
      <xdr:row>22</xdr:row>
      <xdr:rowOff>68854</xdr:rowOff>
    </xdr:from>
    <xdr:to>
      <xdr:col>13</xdr:col>
      <xdr:colOff>906595</xdr:colOff>
      <xdr:row>25</xdr:row>
      <xdr:rowOff>137710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2546834" y="4078879"/>
          <a:ext cx="1389961" cy="6403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FFFFFF"/>
            </a:gs>
            <a:gs pos="10000">
              <a:srgbClr val="FFFFFF"/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39428</xdr:colOff>
      <xdr:row>4</xdr:row>
      <xdr:rowOff>208088</xdr:rowOff>
    </xdr:from>
    <xdr:to>
      <xdr:col>8</xdr:col>
      <xdr:colOff>926396</xdr:colOff>
      <xdr:row>6</xdr:row>
      <xdr:rowOff>4900</xdr:rowOff>
    </xdr:to>
    <xdr:sp macro="[0]!Save_Customer" textlink="">
      <xdr:nvSpPr>
        <xdr:cNvPr id="5" name="Rounded Rectangl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1145578" y="922463"/>
          <a:ext cx="886968" cy="301637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</a:t>
          </a:r>
          <a:endParaRPr lang="tr-TR" sz="1100" b="1"/>
        </a:p>
      </xdr:txBody>
    </xdr:sp>
    <xdr:clientData/>
  </xdr:twoCellAnchor>
  <xdr:twoCellAnchor editAs="oneCell">
    <xdr:from>
      <xdr:col>7</xdr:col>
      <xdr:colOff>420177</xdr:colOff>
      <xdr:row>4</xdr:row>
      <xdr:rowOff>208980</xdr:rowOff>
    </xdr:from>
    <xdr:to>
      <xdr:col>7</xdr:col>
      <xdr:colOff>1307145</xdr:colOff>
      <xdr:row>6</xdr:row>
      <xdr:rowOff>5792</xdr:rowOff>
    </xdr:to>
    <xdr:sp macro="[0]!ClearAll_S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0069002" y="923355"/>
          <a:ext cx="886968" cy="301637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ALL</a:t>
          </a:r>
          <a:endParaRPr lang="tr-TR" sz="1100" b="1"/>
        </a:p>
      </xdr:txBody>
    </xdr:sp>
    <xdr:clientData/>
  </xdr:twoCellAnchor>
  <xdr:twoCellAnchor editAs="oneCell">
    <xdr:from>
      <xdr:col>13</xdr:col>
      <xdr:colOff>665601</xdr:colOff>
      <xdr:row>6</xdr:row>
      <xdr:rowOff>172136</xdr:rowOff>
    </xdr:from>
    <xdr:to>
      <xdr:col>14</xdr:col>
      <xdr:colOff>386691</xdr:colOff>
      <xdr:row>9</xdr:row>
      <xdr:rowOff>10005</xdr:rowOff>
    </xdr:to>
    <xdr:sp macro="[0]!EDIT_SUPPLIER" textlink="">
      <xdr:nvSpPr>
        <xdr:cNvPr id="7" name="Rounded Rectangle 5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695801" y="1391336"/>
          <a:ext cx="873615" cy="371269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  <a:p>
          <a:pPr algn="ctr"/>
          <a:r>
            <a:rPr lang="es-VE" sz="1000" b="1" baseline="0"/>
            <a:t>CUSTOMER</a:t>
          </a:r>
          <a:endParaRPr lang="tr-TR" sz="1000" b="1"/>
        </a:p>
      </xdr:txBody>
    </xdr:sp>
    <xdr:clientData/>
  </xdr:twoCellAnchor>
  <xdr:twoCellAnchor editAs="oneCell">
    <xdr:from>
      <xdr:col>15</xdr:col>
      <xdr:colOff>172137</xdr:colOff>
      <xdr:row>6</xdr:row>
      <xdr:rowOff>172136</xdr:rowOff>
    </xdr:from>
    <xdr:to>
      <xdr:col>15</xdr:col>
      <xdr:colOff>1040817</xdr:colOff>
      <xdr:row>9</xdr:row>
      <xdr:rowOff>10005</xdr:rowOff>
    </xdr:to>
    <xdr:sp macro="[0]!Save_Changes_S" textlink="">
      <xdr:nvSpPr>
        <xdr:cNvPr id="8" name="Rounded Rectangle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878737" y="1391336"/>
          <a:ext cx="868680" cy="37126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SAVE </a:t>
          </a:r>
        </a:p>
        <a:p>
          <a:pPr algn="ctr"/>
          <a:r>
            <a:rPr lang="es-VE" sz="1000" b="1"/>
            <a:t>CHANGES</a:t>
          </a:r>
          <a:endParaRPr lang="tr-TR" sz="1000" b="1"/>
        </a:p>
      </xdr:txBody>
    </xdr:sp>
    <xdr:clientData/>
  </xdr:twoCellAnchor>
  <xdr:twoCellAnchor editAs="oneCell">
    <xdr:from>
      <xdr:col>12</xdr:col>
      <xdr:colOff>91806</xdr:colOff>
      <xdr:row>6</xdr:row>
      <xdr:rowOff>172136</xdr:rowOff>
    </xdr:from>
    <xdr:to>
      <xdr:col>13</xdr:col>
      <xdr:colOff>352263</xdr:colOff>
      <xdr:row>9</xdr:row>
      <xdr:rowOff>10005</xdr:rowOff>
    </xdr:to>
    <xdr:sp macro="[0]!LOAD_SUPPLIERS" textlink="">
      <xdr:nvSpPr>
        <xdr:cNvPr id="18" name="Rounded Rectangle 5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2512406" y="1391336"/>
          <a:ext cx="870057" cy="371269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 baseline="0"/>
            <a:t>LOAD</a:t>
          </a:r>
        </a:p>
        <a:p>
          <a:pPr algn="ctr"/>
          <a:r>
            <a:rPr lang="es-VE" sz="1000" b="1" baseline="0"/>
            <a:t>CUSTOMERS</a:t>
          </a:r>
          <a:endParaRPr lang="tr-TR" sz="1000" b="1"/>
        </a:p>
      </xdr:txBody>
    </xdr:sp>
    <xdr:clientData/>
  </xdr:twoCellAnchor>
  <xdr:twoCellAnchor editAs="oneCell">
    <xdr:from>
      <xdr:col>21</xdr:col>
      <xdr:colOff>114759</xdr:colOff>
      <xdr:row>6</xdr:row>
      <xdr:rowOff>120496</xdr:rowOff>
    </xdr:from>
    <xdr:to>
      <xdr:col>21</xdr:col>
      <xdr:colOff>436085</xdr:colOff>
      <xdr:row>8</xdr:row>
      <xdr:rowOff>5738</xdr:rowOff>
    </xdr:to>
    <xdr:sp macro="" textlink="">
      <xdr:nvSpPr>
        <xdr:cNvPr id="20" name="19 Flecha derecha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 rot="10800000">
          <a:off x="18745659" y="1339696"/>
          <a:ext cx="321326" cy="218617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22951</xdr:colOff>
      <xdr:row>23</xdr:row>
      <xdr:rowOff>22952</xdr:rowOff>
    </xdr:from>
    <xdr:to>
      <xdr:col>15</xdr:col>
      <xdr:colOff>1090211</xdr:colOff>
      <xdr:row>24</xdr:row>
      <xdr:rowOff>169663</xdr:rowOff>
    </xdr:to>
    <xdr:pic>
      <xdr:nvPicPr>
        <xdr:cNvPr id="21" name="20 Imagen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23584" y="4257560"/>
          <a:ext cx="1067260" cy="341802"/>
        </a:xfrm>
        <a:prstGeom prst="rect">
          <a:avLst/>
        </a:prstGeom>
      </xdr:spPr>
    </xdr:pic>
    <xdr:clientData/>
  </xdr:twoCellAnchor>
  <xdr:twoCellAnchor editAs="oneCell">
    <xdr:from>
      <xdr:col>12</xdr:col>
      <xdr:colOff>263945</xdr:colOff>
      <xdr:row>23</xdr:row>
      <xdr:rowOff>91808</xdr:rowOff>
    </xdr:from>
    <xdr:to>
      <xdr:col>13</xdr:col>
      <xdr:colOff>112922</xdr:colOff>
      <xdr:row>24</xdr:row>
      <xdr:rowOff>116173</xdr:rowOff>
    </xdr:to>
    <xdr:sp macro="[0]!Edit_Company2" textlink="">
      <xdr:nvSpPr>
        <xdr:cNvPr id="22" name="Rounded Rectangle 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2684545" y="4292333"/>
          <a:ext cx="458577" cy="214865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</xdr:txBody>
    </xdr:sp>
    <xdr:clientData/>
  </xdr:twoCellAnchor>
  <xdr:twoCellAnchor editAs="oneCell">
    <xdr:from>
      <xdr:col>13</xdr:col>
      <xdr:colOff>286895</xdr:colOff>
      <xdr:row>23</xdr:row>
      <xdr:rowOff>80332</xdr:rowOff>
    </xdr:from>
    <xdr:to>
      <xdr:col>13</xdr:col>
      <xdr:colOff>744095</xdr:colOff>
      <xdr:row>24</xdr:row>
      <xdr:rowOff>104697</xdr:rowOff>
    </xdr:to>
    <xdr:sp macro="[0]!Save_Company2" textlink="">
      <xdr:nvSpPr>
        <xdr:cNvPr id="23" name="Rounded Rectangle 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3317095" y="4280857"/>
          <a:ext cx="457200" cy="214865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SAVE </a:t>
          </a:r>
        </a:p>
      </xdr:txBody>
    </xdr:sp>
    <xdr:clientData/>
  </xdr:twoCellAnchor>
  <xdr:twoCellAnchor editAs="oneCell">
    <xdr:from>
      <xdr:col>5</xdr:col>
      <xdr:colOff>403800</xdr:colOff>
      <xdr:row>1</xdr:row>
      <xdr:rowOff>51225</xdr:rowOff>
    </xdr:from>
    <xdr:to>
      <xdr:col>6</xdr:col>
      <xdr:colOff>757237</xdr:colOff>
      <xdr:row>2</xdr:row>
      <xdr:rowOff>251194</xdr:rowOff>
    </xdr:to>
    <xdr:grpSp>
      <xdr:nvGrpSpPr>
        <xdr:cNvPr id="42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157B040D-45FD-4A0A-A3DB-08382BB27932}"/>
            </a:ext>
          </a:extLst>
        </xdr:cNvPr>
        <xdr:cNvGrpSpPr/>
      </xdr:nvGrpSpPr>
      <xdr:grpSpPr>
        <a:xfrm>
          <a:off x="6947475" y="136950"/>
          <a:ext cx="1039237" cy="447619"/>
          <a:chOff x="6972831" y="127063"/>
          <a:chExt cx="1044000" cy="450000"/>
        </a:xfrm>
      </xdr:grpSpPr>
      <xdr:sp macro="" textlink="">
        <xdr:nvSpPr>
          <xdr:cNvPr id="43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42958C60-4F3C-B698-34D1-239BDDD95F8D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4" name="Picture 43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D466E05C-4B17-14B3-967D-F955AC6B5A0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46" name="mainicon">
          <a:extLst>
            <a:ext uri="{FF2B5EF4-FFF2-40B4-BE49-F238E27FC236}">
              <a16:creationId xmlns:a16="http://schemas.microsoft.com/office/drawing/2014/main" id="{B8697F96-191C-4E8D-8E60-B48F2822AA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oneCellAnchor>
    <xdr:from>
      <xdr:col>14</xdr:col>
      <xdr:colOff>415598</xdr:colOff>
      <xdr:row>1</xdr:row>
      <xdr:rowOff>52491</xdr:rowOff>
    </xdr:from>
    <xdr:ext cx="1325166" cy="381000"/>
    <xdr:pic>
      <xdr:nvPicPr>
        <xdr:cNvPr id="1046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68854</xdr:colOff>
      <xdr:row>5</xdr:row>
      <xdr:rowOff>57379</xdr:rowOff>
    </xdr:from>
    <xdr:to>
      <xdr:col>15</xdr:col>
      <xdr:colOff>688554</xdr:colOff>
      <xdr:row>12</xdr:row>
      <xdr:rowOff>11476</xdr:rowOff>
    </xdr:to>
    <xdr:sp macro="" textlink="">
      <xdr:nvSpPr>
        <xdr:cNvPr id="38" name="37 Rectángulo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12290691" y="1193493"/>
          <a:ext cx="2995212" cy="1101688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FFFFFF">
                <a:alpha val="0"/>
              </a:srgbClr>
            </a:gs>
            <a:gs pos="10000">
              <a:srgbClr val="FFFFFF">
                <a:alpha val="0"/>
              </a:srgb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1301773</xdr:colOff>
      <xdr:row>10</xdr:row>
      <xdr:rowOff>12998</xdr:rowOff>
    </xdr:from>
    <xdr:to>
      <xdr:col>3</xdr:col>
      <xdr:colOff>2199215</xdr:colOff>
      <xdr:row>11</xdr:row>
      <xdr:rowOff>167569</xdr:rowOff>
    </xdr:to>
    <xdr:sp macro="[0]!_xludf.Save" textlink="">
      <xdr:nvSpPr>
        <xdr:cNvPr id="4" name="Rounded Rectangle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734665" y="2009805"/>
          <a:ext cx="896760" cy="292281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</a:t>
          </a:r>
          <a:endParaRPr lang="tr-TR" sz="1100" b="1"/>
        </a:p>
      </xdr:txBody>
    </xdr:sp>
    <xdr:clientData/>
  </xdr:twoCellAnchor>
  <xdr:twoCellAnchor editAs="oneCell">
    <xdr:from>
      <xdr:col>3</xdr:col>
      <xdr:colOff>52944</xdr:colOff>
      <xdr:row>10</xdr:row>
      <xdr:rowOff>2414</xdr:rowOff>
    </xdr:from>
    <xdr:to>
      <xdr:col>3</xdr:col>
      <xdr:colOff>937612</xdr:colOff>
      <xdr:row>11</xdr:row>
      <xdr:rowOff>166510</xdr:rowOff>
    </xdr:to>
    <xdr:sp macro="[0]!ClearAll_M" textlink="">
      <xdr:nvSpPr>
        <xdr:cNvPr id="5" name="Rounded Rectangle 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485836" y="1999221"/>
          <a:ext cx="884668" cy="301806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ALL</a:t>
          </a:r>
          <a:endParaRPr lang="tr-TR" sz="1100" b="1"/>
        </a:p>
      </xdr:txBody>
    </xdr:sp>
    <xdr:clientData/>
  </xdr:twoCellAnchor>
  <xdr:twoCellAnchor editAs="oneCell">
    <xdr:from>
      <xdr:col>12</xdr:col>
      <xdr:colOff>130742</xdr:colOff>
      <xdr:row>6</xdr:row>
      <xdr:rowOff>113258</xdr:rowOff>
    </xdr:from>
    <xdr:to>
      <xdr:col>13</xdr:col>
      <xdr:colOff>207584</xdr:colOff>
      <xdr:row>8</xdr:row>
      <xdr:rowOff>149188</xdr:rowOff>
    </xdr:to>
    <xdr:sp macro="[0]!EDIT_MD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2352579" y="1341180"/>
          <a:ext cx="868680" cy="36873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  <a:p>
          <a:pPr algn="ctr"/>
          <a:r>
            <a:rPr lang="es-VE" sz="1000" b="1" baseline="0"/>
            <a:t>MASTER DATA</a:t>
          </a:r>
          <a:endParaRPr lang="tr-TR" sz="1000" b="1"/>
        </a:p>
      </xdr:txBody>
    </xdr:sp>
    <xdr:clientData/>
  </xdr:twoCellAnchor>
  <xdr:twoCellAnchor editAs="oneCell">
    <xdr:from>
      <xdr:col>13</xdr:col>
      <xdr:colOff>330341</xdr:colOff>
      <xdr:row>6</xdr:row>
      <xdr:rowOff>114760</xdr:rowOff>
    </xdr:from>
    <xdr:to>
      <xdr:col>14</xdr:col>
      <xdr:colOff>407184</xdr:colOff>
      <xdr:row>8</xdr:row>
      <xdr:rowOff>147719</xdr:rowOff>
    </xdr:to>
    <xdr:sp macro="[0]!EDIT_FORECAST" textlink="">
      <xdr:nvSpPr>
        <xdr:cNvPr id="20" name="Rounded Rectangle 5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13344016" y="1342682"/>
          <a:ext cx="868680" cy="36576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EDIT</a:t>
          </a:r>
          <a:endParaRPr lang="es-VE" sz="1000" b="1" baseline="0"/>
        </a:p>
        <a:p>
          <a:pPr algn="ctr"/>
          <a:r>
            <a:rPr lang="es-VE" sz="1000" b="1" baseline="0"/>
            <a:t>FORECAST</a:t>
          </a:r>
          <a:endParaRPr lang="tr-TR" sz="1000" b="1"/>
        </a:p>
      </xdr:txBody>
    </xdr:sp>
    <xdr:clientData/>
  </xdr:twoCellAnchor>
  <xdr:twoCellAnchor editAs="oneCell">
    <xdr:from>
      <xdr:col>14</xdr:col>
      <xdr:colOff>527877</xdr:colOff>
      <xdr:row>6</xdr:row>
      <xdr:rowOff>114901</xdr:rowOff>
    </xdr:from>
    <xdr:to>
      <xdr:col>15</xdr:col>
      <xdr:colOff>604720</xdr:colOff>
      <xdr:row>8</xdr:row>
      <xdr:rowOff>147860</xdr:rowOff>
    </xdr:to>
    <xdr:sp macro="[0]!Save_Changes" textlink="">
      <xdr:nvSpPr>
        <xdr:cNvPr id="21" name="Rounded Rectangle 5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4333389" y="1342823"/>
          <a:ext cx="868680" cy="36576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SAVE </a:t>
          </a:r>
          <a:r>
            <a:rPr lang="es-VE" sz="1000" b="1" baseline="0"/>
            <a:t> </a:t>
          </a:r>
          <a:r>
            <a:rPr lang="es-VE" sz="1000" b="1"/>
            <a:t>CHANGES</a:t>
          </a:r>
          <a:endParaRPr lang="tr-TR" sz="1000" b="1"/>
        </a:p>
      </xdr:txBody>
    </xdr:sp>
    <xdr:clientData/>
  </xdr:twoCellAnchor>
  <xdr:twoCellAnchor editAs="oneCell">
    <xdr:from>
      <xdr:col>19</xdr:col>
      <xdr:colOff>0</xdr:colOff>
      <xdr:row>9</xdr:row>
      <xdr:rowOff>0</xdr:rowOff>
    </xdr:from>
    <xdr:to>
      <xdr:col>20</xdr:col>
      <xdr:colOff>47271</xdr:colOff>
      <xdr:row>12</xdr:row>
      <xdr:rowOff>39072</xdr:rowOff>
    </xdr:to>
    <xdr:sp macro="" textlink="">
      <xdr:nvSpPr>
        <xdr:cNvPr id="31" name="30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 rot="10800000">
          <a:off x="16754819" y="1755813"/>
          <a:ext cx="839109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31</xdr:col>
      <xdr:colOff>0</xdr:colOff>
      <xdr:row>9</xdr:row>
      <xdr:rowOff>0</xdr:rowOff>
    </xdr:from>
    <xdr:to>
      <xdr:col>32</xdr:col>
      <xdr:colOff>47271</xdr:colOff>
      <xdr:row>12</xdr:row>
      <xdr:rowOff>39072</xdr:rowOff>
    </xdr:to>
    <xdr:sp macro="" textlink="">
      <xdr:nvSpPr>
        <xdr:cNvPr id="23" name="22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 rot="10800000">
          <a:off x="27760211" y="1755813"/>
          <a:ext cx="839108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43</xdr:col>
      <xdr:colOff>0</xdr:colOff>
      <xdr:row>9</xdr:row>
      <xdr:rowOff>0</xdr:rowOff>
    </xdr:from>
    <xdr:to>
      <xdr:col>44</xdr:col>
      <xdr:colOff>47271</xdr:colOff>
      <xdr:row>12</xdr:row>
      <xdr:rowOff>39072</xdr:rowOff>
    </xdr:to>
    <xdr:sp macro="" textlink="">
      <xdr:nvSpPr>
        <xdr:cNvPr id="24" name="23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 rot="10800000">
          <a:off x="37262259" y="1755813"/>
          <a:ext cx="839108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55</xdr:col>
      <xdr:colOff>0</xdr:colOff>
      <xdr:row>9</xdr:row>
      <xdr:rowOff>0</xdr:rowOff>
    </xdr:from>
    <xdr:to>
      <xdr:col>56</xdr:col>
      <xdr:colOff>81699</xdr:colOff>
      <xdr:row>12</xdr:row>
      <xdr:rowOff>39072</xdr:rowOff>
    </xdr:to>
    <xdr:sp macro="" textlink="">
      <xdr:nvSpPr>
        <xdr:cNvPr id="25" name="24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 rot="10800000">
          <a:off x="46695452" y="1755813"/>
          <a:ext cx="839108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619698</xdr:colOff>
      <xdr:row>5</xdr:row>
      <xdr:rowOff>80331</xdr:rowOff>
    </xdr:from>
    <xdr:to>
      <xdr:col>11</xdr:col>
      <xdr:colOff>634596</xdr:colOff>
      <xdr:row>8</xdr:row>
      <xdr:rowOff>24453</xdr:rowOff>
    </xdr:to>
    <xdr:sp macro="[0]!LOAD_PRODUCTS" textlink="">
      <xdr:nvSpPr>
        <xdr:cNvPr id="26" name="Rounded Rectangle 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11257861" y="1216445"/>
          <a:ext cx="806735" cy="36873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LOAD PRODUCTS</a:t>
          </a:r>
          <a:endParaRPr lang="tr-TR" sz="1000" b="1"/>
        </a:p>
      </xdr:txBody>
    </xdr:sp>
    <xdr:clientData/>
  </xdr:twoCellAnchor>
  <xdr:twoCellAnchor editAs="oneCell">
    <xdr:from>
      <xdr:col>10</xdr:col>
      <xdr:colOff>321326</xdr:colOff>
      <xdr:row>3</xdr:row>
      <xdr:rowOff>80330</xdr:rowOff>
    </xdr:from>
    <xdr:to>
      <xdr:col>10</xdr:col>
      <xdr:colOff>436084</xdr:colOff>
      <xdr:row>13</xdr:row>
      <xdr:rowOff>34428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52953" y="722981"/>
          <a:ext cx="114758" cy="1709911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619698</xdr:colOff>
      <xdr:row>9</xdr:row>
      <xdr:rowOff>34428</xdr:rowOff>
    </xdr:from>
    <xdr:to>
      <xdr:col>11</xdr:col>
      <xdr:colOff>632533</xdr:colOff>
      <xdr:row>11</xdr:row>
      <xdr:rowOff>67387</xdr:rowOff>
    </xdr:to>
    <xdr:sp macro="[0]!Save_Products" textlink="">
      <xdr:nvSpPr>
        <xdr:cNvPr id="35" name="Rounded Rectangle 5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11257861" y="1790241"/>
          <a:ext cx="804672" cy="36576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SAVE </a:t>
          </a:r>
          <a:r>
            <a:rPr lang="es-VE" sz="1000" b="1" baseline="0"/>
            <a:t> </a:t>
          </a:r>
          <a:r>
            <a:rPr lang="es-VE" sz="1000" b="1"/>
            <a:t>PRODUCTS</a:t>
          </a:r>
          <a:endParaRPr lang="tr-TR" sz="1000" b="1"/>
        </a:p>
      </xdr:txBody>
    </xdr:sp>
    <xdr:clientData/>
  </xdr:twoCellAnchor>
  <xdr:twoCellAnchor editAs="oneCell">
    <xdr:from>
      <xdr:col>11</xdr:col>
      <xdr:colOff>768885</xdr:colOff>
      <xdr:row>5</xdr:row>
      <xdr:rowOff>68856</xdr:rowOff>
    </xdr:from>
    <xdr:to>
      <xdr:col>12</xdr:col>
      <xdr:colOff>4480</xdr:colOff>
      <xdr:row>12</xdr:row>
      <xdr:rowOff>257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198885" y="1204970"/>
          <a:ext cx="27432" cy="1078992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16</xdr:col>
      <xdr:colOff>102181</xdr:colOff>
      <xdr:row>4</xdr:row>
      <xdr:rowOff>47947</xdr:rowOff>
    </xdr:from>
    <xdr:to>
      <xdr:col>16</xdr:col>
      <xdr:colOff>390181</xdr:colOff>
      <xdr:row>4</xdr:row>
      <xdr:rowOff>263947</xdr:rowOff>
    </xdr:to>
    <xdr:sp macro="" textlink="">
      <xdr:nvSpPr>
        <xdr:cNvPr id="37" name="36 Flecha derecha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 rot="10800000">
          <a:off x="15437431" y="762322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14</xdr:col>
      <xdr:colOff>527877</xdr:colOff>
      <xdr:row>9</xdr:row>
      <xdr:rowOff>137711</xdr:rowOff>
    </xdr:from>
    <xdr:to>
      <xdr:col>15</xdr:col>
      <xdr:colOff>604720</xdr:colOff>
      <xdr:row>11</xdr:row>
      <xdr:rowOff>51798</xdr:rowOff>
    </xdr:to>
    <xdr:sp macro="[0]!Cancel_MD" textlink="">
      <xdr:nvSpPr>
        <xdr:cNvPr id="39" name="Rounded Rectangle 5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14333389" y="1893524"/>
          <a:ext cx="868680" cy="246888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CANCEL</a:t>
          </a:r>
          <a:endParaRPr lang="tr-TR" sz="1100" b="1"/>
        </a:p>
      </xdr:txBody>
    </xdr:sp>
    <xdr:clientData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41" name="mainicon">
          <a:extLst>
            <a:ext uri="{FF2B5EF4-FFF2-40B4-BE49-F238E27FC236}">
              <a16:creationId xmlns:a16="http://schemas.microsoft.com/office/drawing/2014/main" id="{7486B55F-8CBF-44EE-9FF1-6D21A917D4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twoCellAnchor editAs="oneCell">
    <xdr:from>
      <xdr:col>5</xdr:col>
      <xdr:colOff>487143</xdr:colOff>
      <xdr:row>1</xdr:row>
      <xdr:rowOff>51225</xdr:rowOff>
    </xdr:from>
    <xdr:to>
      <xdr:col>6</xdr:col>
      <xdr:colOff>685800</xdr:colOff>
      <xdr:row>2</xdr:row>
      <xdr:rowOff>251194</xdr:rowOff>
    </xdr:to>
    <xdr:grpSp>
      <xdr:nvGrpSpPr>
        <xdr:cNvPr id="28" name="backtomenu">
          <a:hlinkClick xmlns:r="http://schemas.openxmlformats.org/officeDocument/2006/relationships" r:id="rId5" tooltip="Go to"/>
          <a:extLst>
            <a:ext uri="{FF2B5EF4-FFF2-40B4-BE49-F238E27FC236}">
              <a16:creationId xmlns:a16="http://schemas.microsoft.com/office/drawing/2014/main" id="{1A1BD640-66C2-4594-A98F-937841EC91E4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29" name="Rounded Rectangle 2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6DB88FC9-56FB-E276-29E1-E114ABD34916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0" name="Picture 29" descr="http://swiss-delicious.com/images/1024/icons/back.png">
            <a:hlinkClick xmlns:r="http://schemas.openxmlformats.org/officeDocument/2006/relationships" r:id="rId5" tooltip="Go to"/>
            <a:extLst>
              <a:ext uri="{FF2B5EF4-FFF2-40B4-BE49-F238E27FC236}">
                <a16:creationId xmlns:a16="http://schemas.microsoft.com/office/drawing/2014/main" id="{9BD10FF1-71AA-CF55-B715-F2E8F0D5A96C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14</xdr:col>
      <xdr:colOff>189379</xdr:colOff>
      <xdr:row>1</xdr:row>
      <xdr:rowOff>52491</xdr:rowOff>
    </xdr:from>
    <xdr:ext cx="1325166" cy="381000"/>
    <xdr:pic>
      <xdr:nvPicPr>
        <xdr:cNvPr id="1041" name="mpkLogo">
          <a:hlinkClick xmlns:a="http://schemas.openxmlformats.org/drawingml/2006/main" xmlns:r="http://schemas.openxmlformats.org/officeDocument/2006/relationships" r:id="rId1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273707</xdr:colOff>
      <xdr:row>4</xdr:row>
      <xdr:rowOff>65690</xdr:rowOff>
    </xdr:from>
    <xdr:to>
      <xdr:col>19</xdr:col>
      <xdr:colOff>226006</xdr:colOff>
      <xdr:row>6</xdr:row>
      <xdr:rowOff>124654</xdr:rowOff>
    </xdr:to>
    <xdr:sp macro="" textlink="">
      <xdr:nvSpPr>
        <xdr:cNvPr id="19" name="18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 rot="10800000">
          <a:off x="15393276" y="788276"/>
          <a:ext cx="839109" cy="562585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30</xdr:col>
      <xdr:colOff>0</xdr:colOff>
      <xdr:row>4</xdr:row>
      <xdr:rowOff>0</xdr:rowOff>
    </xdr:from>
    <xdr:to>
      <xdr:col>30</xdr:col>
      <xdr:colOff>0</xdr:colOff>
      <xdr:row>6</xdr:row>
      <xdr:rowOff>58964</xdr:rowOff>
    </xdr:to>
    <xdr:sp macro="" textlink="">
      <xdr:nvSpPr>
        <xdr:cNvPr id="11" name="10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 rot="10800000">
          <a:off x="34745083" y="709083"/>
          <a:ext cx="839109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6</xdr:col>
      <xdr:colOff>677333</xdr:colOff>
      <xdr:row>5</xdr:row>
      <xdr:rowOff>74084</xdr:rowOff>
    </xdr:from>
    <xdr:to>
      <xdr:col>7</xdr:col>
      <xdr:colOff>340783</xdr:colOff>
      <xdr:row>7</xdr:row>
      <xdr:rowOff>3200</xdr:rowOff>
    </xdr:to>
    <xdr:sp macro="[0]!GO_3" textlink="">
      <xdr:nvSpPr>
        <xdr:cNvPr id="12" name="Rounded Rectangle 5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6201833" y="1195917"/>
          <a:ext cx="457200" cy="219456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 baseline="0"/>
            <a:t>GO</a:t>
          </a:r>
        </a:p>
      </xdr:txBody>
    </xdr:sp>
    <xdr:clientData/>
  </xdr:twoCellAnchor>
  <xdr:twoCellAnchor editAs="oneCell">
    <xdr:from>
      <xdr:col>7</xdr:col>
      <xdr:colOff>455084</xdr:colOff>
      <xdr:row>6</xdr:row>
      <xdr:rowOff>52918</xdr:rowOff>
    </xdr:from>
    <xdr:to>
      <xdr:col>7</xdr:col>
      <xdr:colOff>671084</xdr:colOff>
      <xdr:row>7</xdr:row>
      <xdr:rowOff>66512</xdr:rowOff>
    </xdr:to>
    <xdr:sp macro="" textlink="">
      <xdr:nvSpPr>
        <xdr:cNvPr id="2" name="1 Flecha abaj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836834" y="1314981"/>
          <a:ext cx="216000" cy="216000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29</xdr:col>
      <xdr:colOff>0</xdr:colOff>
      <xdr:row>4</xdr:row>
      <xdr:rowOff>0</xdr:rowOff>
    </xdr:from>
    <xdr:to>
      <xdr:col>29</xdr:col>
      <xdr:colOff>839109</xdr:colOff>
      <xdr:row>6</xdr:row>
      <xdr:rowOff>58964</xdr:rowOff>
    </xdr:to>
    <xdr:sp macro="" textlink="">
      <xdr:nvSpPr>
        <xdr:cNvPr id="26" name="25 Flecha a la derecha con bandas">
          <a:hlinkClick xmlns:r="http://schemas.openxmlformats.org/officeDocument/2006/relationships" r:id="rId1" tooltip="Back"/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 rot="10800000">
          <a:off x="24574500" y="709083"/>
          <a:ext cx="839109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558581</xdr:colOff>
      <xdr:row>1</xdr:row>
      <xdr:rowOff>51225</xdr:rowOff>
    </xdr:from>
    <xdr:to>
      <xdr:col>9</xdr:col>
      <xdr:colOff>30956</xdr:colOff>
      <xdr:row>2</xdr:row>
      <xdr:rowOff>251194</xdr:rowOff>
    </xdr:to>
    <xdr:grpSp>
      <xdr:nvGrpSpPr>
        <xdr:cNvPr id="21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5EBC570E-F550-4257-BBCF-3ACDDBDB04BF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22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63C4661F-A00A-EF36-7F06-DB37CC2C3E66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3" name="Picture 22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7B0B0D6-82FD-EBE9-FF4C-55AE62EFEA5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25" name="mainicon">
          <a:extLst>
            <a:ext uri="{FF2B5EF4-FFF2-40B4-BE49-F238E27FC236}">
              <a16:creationId xmlns:a16="http://schemas.microsoft.com/office/drawing/2014/main" id="{A4148F76-53CF-416E-AD3D-20F363FA21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oneCellAnchor>
    <xdr:from>
      <xdr:col>16</xdr:col>
      <xdr:colOff>248910</xdr:colOff>
      <xdr:row>1</xdr:row>
      <xdr:rowOff>52491</xdr:rowOff>
    </xdr:from>
    <xdr:ext cx="1325166" cy="381000"/>
    <xdr:pic>
      <xdr:nvPicPr>
        <xdr:cNvPr id="1026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171036</xdr:colOff>
      <xdr:row>3</xdr:row>
      <xdr:rowOff>68891</xdr:rowOff>
    </xdr:from>
    <xdr:to>
      <xdr:col>12</xdr:col>
      <xdr:colOff>459036</xdr:colOff>
      <xdr:row>4</xdr:row>
      <xdr:rowOff>213454</xdr:rowOff>
    </xdr:to>
    <xdr:sp macro="" textlink="">
      <xdr:nvSpPr>
        <xdr:cNvPr id="32" name="31 Flecha derecha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 rot="10800000">
          <a:off x="14660942" y="711829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791836</xdr:colOff>
      <xdr:row>5</xdr:row>
      <xdr:rowOff>137710</xdr:rowOff>
    </xdr:from>
    <xdr:to>
      <xdr:col>3</xdr:col>
      <xdr:colOff>2341083</xdr:colOff>
      <xdr:row>7</xdr:row>
      <xdr:rowOff>11476</xdr:rowOff>
    </xdr:to>
    <xdr:sp macro="[0]!Unblock" textlink="">
      <xdr:nvSpPr>
        <xdr:cNvPr id="15" name="Rounded Rectangle 5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2696836" y="1193493"/>
          <a:ext cx="1549247" cy="263947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IMPORT DATA</a:t>
          </a:r>
          <a:endParaRPr lang="tr-TR" sz="1000" b="1"/>
        </a:p>
      </xdr:txBody>
    </xdr:sp>
    <xdr:clientData/>
  </xdr:twoCellAnchor>
  <xdr:twoCellAnchor editAs="oneCell">
    <xdr:from>
      <xdr:col>7</xdr:col>
      <xdr:colOff>495909</xdr:colOff>
      <xdr:row>5</xdr:row>
      <xdr:rowOff>136481</xdr:rowOff>
    </xdr:from>
    <xdr:to>
      <xdr:col>8</xdr:col>
      <xdr:colOff>979723</xdr:colOff>
      <xdr:row>7</xdr:row>
      <xdr:rowOff>11476</xdr:rowOff>
    </xdr:to>
    <xdr:sp macro="[0]!Block" textlink="">
      <xdr:nvSpPr>
        <xdr:cNvPr id="16" name="Rounded Rectangle 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8299523" y="1192264"/>
          <a:ext cx="1545336" cy="265176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SAVE </a:t>
          </a:r>
          <a:r>
            <a:rPr lang="es-VE" sz="1000" b="1" baseline="0"/>
            <a:t> </a:t>
          </a:r>
          <a:r>
            <a:rPr lang="es-VE" sz="1000" b="1"/>
            <a:t>DATA</a:t>
          </a:r>
          <a:endParaRPr lang="tr-TR" sz="1000" b="1"/>
        </a:p>
      </xdr:txBody>
    </xdr:sp>
    <xdr:clientData/>
  </xdr:twoCellAnchor>
  <xdr:twoCellAnchor editAs="oneCell">
    <xdr:from>
      <xdr:col>5</xdr:col>
      <xdr:colOff>1915893</xdr:colOff>
      <xdr:row>1</xdr:row>
      <xdr:rowOff>51225</xdr:rowOff>
    </xdr:from>
    <xdr:to>
      <xdr:col>6</xdr:col>
      <xdr:colOff>912018</xdr:colOff>
      <xdr:row>2</xdr:row>
      <xdr:rowOff>251194</xdr:rowOff>
    </xdr:to>
    <xdr:grpSp>
      <xdr:nvGrpSpPr>
        <xdr:cNvPr id="2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384FF587-E07A-43BA-9FF9-DE93C827722C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2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18410E5-66AB-8307-6FD1-3FCE9993B959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4" name="Picture 2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2AFDDA46-C76F-035C-93DE-9AED4089595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26" name="mainicon">
          <a:extLst>
            <a:ext uri="{FF2B5EF4-FFF2-40B4-BE49-F238E27FC236}">
              <a16:creationId xmlns:a16="http://schemas.microsoft.com/office/drawing/2014/main" id="{B34A3D91-5682-40AD-A2DA-39F199CF8D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oneCellAnchor>
    <xdr:from>
      <xdr:col>10</xdr:col>
      <xdr:colOff>510847</xdr:colOff>
      <xdr:row>1</xdr:row>
      <xdr:rowOff>52491</xdr:rowOff>
    </xdr:from>
    <xdr:ext cx="1325166" cy="381000"/>
    <xdr:pic>
      <xdr:nvPicPr>
        <xdr:cNvPr id="1032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2017058</xdr:colOff>
      <xdr:row>9</xdr:row>
      <xdr:rowOff>56030</xdr:rowOff>
    </xdr:from>
    <xdr:to>
      <xdr:col>11</xdr:col>
      <xdr:colOff>22411</xdr:colOff>
      <xdr:row>12</xdr:row>
      <xdr:rowOff>11207</xdr:rowOff>
    </xdr:to>
    <xdr:sp macro="" textlink="">
      <xdr:nvSpPr>
        <xdr:cNvPr id="22" name="21 Rectángulo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/>
      </xdr:nvSpPr>
      <xdr:spPr>
        <a:xfrm>
          <a:off x="3047999" y="1826559"/>
          <a:ext cx="7014883" cy="481854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FFFFFF"/>
            </a:gs>
            <a:gs pos="10000">
              <a:srgbClr val="FFFFFF"/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114325</xdr:colOff>
      <xdr:row>9</xdr:row>
      <xdr:rowOff>173392</xdr:rowOff>
    </xdr:from>
    <xdr:to>
      <xdr:col>4</xdr:col>
      <xdr:colOff>1306634</xdr:colOff>
      <xdr:row>11</xdr:row>
      <xdr:rowOff>28074</xdr:rowOff>
    </xdr:to>
    <xdr:sp macro="[0]!Set_NewOrder" textlink="">
      <xdr:nvSpPr>
        <xdr:cNvPr id="2" name="Rounded Rectangle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408854" y="1943921"/>
          <a:ext cx="1192309" cy="246888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SET NEW ORDER</a:t>
          </a:r>
          <a:endParaRPr lang="tr-TR" sz="1100" b="1"/>
        </a:p>
      </xdr:txBody>
    </xdr:sp>
    <xdr:clientData/>
  </xdr:twoCellAnchor>
  <xdr:twoCellAnchor editAs="oneCell">
    <xdr:from>
      <xdr:col>5</xdr:col>
      <xdr:colOff>476762</xdr:colOff>
      <xdr:row>9</xdr:row>
      <xdr:rowOff>173392</xdr:rowOff>
    </xdr:from>
    <xdr:to>
      <xdr:col>6</xdr:col>
      <xdr:colOff>569591</xdr:colOff>
      <xdr:row>11</xdr:row>
      <xdr:rowOff>28074</xdr:rowOff>
    </xdr:to>
    <xdr:sp macro="[0]!Cancel_SO" textlink="">
      <xdr:nvSpPr>
        <xdr:cNvPr id="3" name="Rounded Rectangle 5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317703" y="1943921"/>
          <a:ext cx="888448" cy="246888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CANCEL</a:t>
          </a:r>
          <a:endParaRPr lang="tr-TR" sz="1100" b="1"/>
        </a:p>
      </xdr:txBody>
    </xdr:sp>
    <xdr:clientData/>
  </xdr:twoCellAnchor>
  <xdr:twoCellAnchor editAs="oneCell">
    <xdr:from>
      <xdr:col>9</xdr:col>
      <xdr:colOff>369798</xdr:colOff>
      <xdr:row>9</xdr:row>
      <xdr:rowOff>173392</xdr:rowOff>
    </xdr:from>
    <xdr:to>
      <xdr:col>10</xdr:col>
      <xdr:colOff>634304</xdr:colOff>
      <xdr:row>11</xdr:row>
      <xdr:rowOff>28074</xdr:rowOff>
    </xdr:to>
    <xdr:sp macro="[0]!Save_SO" textlink="">
      <xdr:nvSpPr>
        <xdr:cNvPr id="11" name="Rounded Rectangle 5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527680" y="1943921"/>
          <a:ext cx="1082537" cy="246888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 ORDER</a:t>
          </a:r>
          <a:endParaRPr lang="tr-TR" sz="1100" b="1"/>
        </a:p>
      </xdr:txBody>
    </xdr:sp>
    <xdr:clientData/>
  </xdr:twoCellAnchor>
  <xdr:twoCellAnchor editAs="oneCell">
    <xdr:from>
      <xdr:col>3</xdr:col>
      <xdr:colOff>1535206</xdr:colOff>
      <xdr:row>10</xdr:row>
      <xdr:rowOff>179295</xdr:rowOff>
    </xdr:from>
    <xdr:to>
      <xdr:col>3</xdr:col>
      <xdr:colOff>1613646</xdr:colOff>
      <xdr:row>12</xdr:row>
      <xdr:rowOff>10775</xdr:rowOff>
    </xdr:to>
    <xdr:sp macro="" textlink="">
      <xdr:nvSpPr>
        <xdr:cNvPr id="12" name="11 Flecha abajo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566147" y="2140324"/>
          <a:ext cx="78440" cy="167657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490515</xdr:colOff>
      <xdr:row>9</xdr:row>
      <xdr:rowOff>173392</xdr:rowOff>
    </xdr:from>
    <xdr:to>
      <xdr:col>8</xdr:col>
      <xdr:colOff>583344</xdr:colOff>
      <xdr:row>11</xdr:row>
      <xdr:rowOff>28074</xdr:rowOff>
    </xdr:to>
    <xdr:sp macro="[0]!Cancel_SO" textlink="">
      <xdr:nvSpPr>
        <xdr:cNvPr id="27" name="Rounded Rectangle 5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6922691" y="1943921"/>
          <a:ext cx="888448" cy="246888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CLEAR</a:t>
          </a:r>
          <a:r>
            <a:rPr lang="es-VE" sz="1100" b="1" baseline="0"/>
            <a:t> ALL</a:t>
          </a:r>
          <a:endParaRPr lang="tr-TR" sz="1100" b="1"/>
        </a:p>
      </xdr:txBody>
    </xdr:sp>
    <xdr:clientData/>
  </xdr:twoCellAnchor>
  <xdr:twoCellAnchor editAs="oneCell">
    <xdr:from>
      <xdr:col>19</xdr:col>
      <xdr:colOff>33326</xdr:colOff>
      <xdr:row>9</xdr:row>
      <xdr:rowOff>111401</xdr:rowOff>
    </xdr:from>
    <xdr:to>
      <xdr:col>19</xdr:col>
      <xdr:colOff>321326</xdr:colOff>
      <xdr:row>10</xdr:row>
      <xdr:rowOff>136901</xdr:rowOff>
    </xdr:to>
    <xdr:sp macro="" textlink="">
      <xdr:nvSpPr>
        <xdr:cNvPr id="25" name="24 Flecha derecha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 rot="10800000">
          <a:off x="16690170" y="1861620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115097</xdr:colOff>
      <xdr:row>14</xdr:row>
      <xdr:rowOff>117617</xdr:rowOff>
    </xdr:from>
    <xdr:to>
      <xdr:col>17</xdr:col>
      <xdr:colOff>1804198</xdr:colOff>
      <xdr:row>17</xdr:row>
      <xdr:rowOff>119064</xdr:rowOff>
    </xdr:to>
    <xdr:sp macro="" textlink="">
      <xdr:nvSpPr>
        <xdr:cNvPr id="17" name="21 Rectángulo">
          <a:extLst>
            <a:ext uri="{FF2B5EF4-FFF2-40B4-BE49-F238E27FC236}">
              <a16:creationId xmlns:a16="http://schemas.microsoft.com/office/drawing/2014/main" id="{47521CE3-2866-4A40-8A5E-31DE5447D74A}"/>
            </a:ext>
          </a:extLst>
        </xdr:cNvPr>
        <xdr:cNvSpPr/>
      </xdr:nvSpPr>
      <xdr:spPr>
        <a:xfrm>
          <a:off x="13938253" y="2510773"/>
          <a:ext cx="2474914" cy="549135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FFFFFF"/>
            </a:gs>
            <a:gs pos="10000">
              <a:srgbClr val="FFFFFF"/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16</xdr:col>
      <xdr:colOff>632554</xdr:colOff>
      <xdr:row>20</xdr:row>
      <xdr:rowOff>22365</xdr:rowOff>
    </xdr:from>
    <xdr:to>
      <xdr:col>17</xdr:col>
      <xdr:colOff>1286741</xdr:colOff>
      <xdr:row>22</xdr:row>
      <xdr:rowOff>1365</xdr:rowOff>
    </xdr:to>
    <xdr:sp macro="[0]!SaveChanges_SO" textlink="">
      <xdr:nvSpPr>
        <xdr:cNvPr id="18" name="Rounded Rectangle 5">
          <a:extLst>
            <a:ext uri="{FF2B5EF4-FFF2-40B4-BE49-F238E27FC236}">
              <a16:creationId xmlns:a16="http://schemas.microsoft.com/office/drawing/2014/main" id="{0F3F67C4-EBDA-442A-93F9-A8DF3284C79B}"/>
            </a:ext>
          </a:extLst>
        </xdr:cNvPr>
        <xdr:cNvSpPr/>
      </xdr:nvSpPr>
      <xdr:spPr>
        <a:xfrm>
          <a:off x="14455710" y="3534709"/>
          <a:ext cx="1440000" cy="360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SAVE</a:t>
          </a:r>
          <a:r>
            <a:rPr lang="es-VE" sz="1100" b="1" baseline="0"/>
            <a:t> CHANGES</a:t>
          </a:r>
          <a:endParaRPr lang="tr-TR" sz="1100" b="1"/>
        </a:p>
      </xdr:txBody>
    </xdr:sp>
    <xdr:clientData/>
  </xdr:twoCellAnchor>
  <xdr:twoCellAnchor>
    <xdr:from>
      <xdr:col>16</xdr:col>
      <xdr:colOff>219805</xdr:colOff>
      <xdr:row>15</xdr:row>
      <xdr:rowOff>52132</xdr:rowOff>
    </xdr:from>
    <xdr:to>
      <xdr:col>17</xdr:col>
      <xdr:colOff>1699491</xdr:colOff>
      <xdr:row>17</xdr:row>
      <xdr:rowOff>65485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52DCA91-E977-4DAF-9C35-14F0D68F8E88}"/>
            </a:ext>
          </a:extLst>
        </xdr:cNvPr>
        <xdr:cNvSpPr txBox="1"/>
      </xdr:nvSpPr>
      <xdr:spPr>
        <a:xfrm>
          <a:off x="14042961" y="2564351"/>
          <a:ext cx="2265499" cy="4419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200" b="1" i="1">
              <a:solidFill>
                <a:schemeClr val="bg1"/>
              </a:solidFill>
            </a:rPr>
            <a:t>Edit</a:t>
          </a:r>
          <a:r>
            <a:rPr lang="en-US" sz="2200" b="1" i="1" baseline="0">
              <a:solidFill>
                <a:schemeClr val="bg1"/>
              </a:solidFill>
            </a:rPr>
            <a:t> Sales Order</a:t>
          </a:r>
          <a:endParaRPr lang="en-US" sz="2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16</xdr:col>
      <xdr:colOff>632554</xdr:colOff>
      <xdr:row>25</xdr:row>
      <xdr:rowOff>141425</xdr:rowOff>
    </xdr:from>
    <xdr:to>
      <xdr:col>17</xdr:col>
      <xdr:colOff>1286741</xdr:colOff>
      <xdr:row>27</xdr:row>
      <xdr:rowOff>120425</xdr:rowOff>
    </xdr:to>
    <xdr:sp macro="[0]!Cancel_SO" textlink="">
      <xdr:nvSpPr>
        <xdr:cNvPr id="19" name="Rounded Rectangle 5">
          <a:extLst>
            <a:ext uri="{FF2B5EF4-FFF2-40B4-BE49-F238E27FC236}">
              <a16:creationId xmlns:a16="http://schemas.microsoft.com/office/drawing/2014/main" id="{7DA6329E-5C2C-4714-B89E-209E0A3F1EEB}"/>
            </a:ext>
          </a:extLst>
        </xdr:cNvPr>
        <xdr:cNvSpPr/>
      </xdr:nvSpPr>
      <xdr:spPr>
        <a:xfrm>
          <a:off x="14455710" y="4606269"/>
          <a:ext cx="1440000" cy="360000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CANCEL</a:t>
          </a:r>
          <a:endParaRPr lang="tr-TR" sz="1100" b="1"/>
        </a:p>
      </xdr:txBody>
    </xdr:sp>
    <xdr:clientData/>
  </xdr:twoCellAnchor>
  <xdr:twoCellAnchor>
    <xdr:from>
      <xdr:col>16</xdr:col>
      <xdr:colOff>632554</xdr:colOff>
      <xdr:row>22</xdr:row>
      <xdr:rowOff>177145</xdr:rowOff>
    </xdr:from>
    <xdr:to>
      <xdr:col>17</xdr:col>
      <xdr:colOff>1286741</xdr:colOff>
      <xdr:row>24</xdr:row>
      <xdr:rowOff>156145</xdr:rowOff>
    </xdr:to>
    <xdr:sp macro="[0]!Delete_SO" textlink="">
      <xdr:nvSpPr>
        <xdr:cNvPr id="20" name="Rounded Rectangle 5">
          <a:extLst>
            <a:ext uri="{FF2B5EF4-FFF2-40B4-BE49-F238E27FC236}">
              <a16:creationId xmlns:a16="http://schemas.microsoft.com/office/drawing/2014/main" id="{961C25B4-DCFE-417D-AFC9-91F7CDB3B63D}"/>
            </a:ext>
          </a:extLst>
        </xdr:cNvPr>
        <xdr:cNvSpPr/>
      </xdr:nvSpPr>
      <xdr:spPr>
        <a:xfrm>
          <a:off x="14455710" y="4070489"/>
          <a:ext cx="1440000" cy="360000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100" b="1"/>
            <a:t>DELETE</a:t>
          </a:r>
          <a:r>
            <a:rPr lang="es-VE" sz="1100" b="1" baseline="0"/>
            <a:t> SALES ORDER</a:t>
          </a:r>
          <a:endParaRPr lang="tr-TR" sz="1100" b="1"/>
        </a:p>
      </xdr:txBody>
    </xdr:sp>
    <xdr:clientData/>
  </xdr:twoCellAnchor>
  <xdr:twoCellAnchor editAs="oneCell">
    <xdr:from>
      <xdr:col>2</xdr:col>
      <xdr:colOff>58302</xdr:colOff>
      <xdr:row>1</xdr:row>
      <xdr:rowOff>60225</xdr:rowOff>
    </xdr:from>
    <xdr:to>
      <xdr:col>2</xdr:col>
      <xdr:colOff>527484</xdr:colOff>
      <xdr:row>2</xdr:row>
      <xdr:rowOff>242194</xdr:rowOff>
    </xdr:to>
    <xdr:pic>
      <xdr:nvPicPr>
        <xdr:cNvPr id="33" name="mainicon">
          <a:extLst>
            <a:ext uri="{FF2B5EF4-FFF2-40B4-BE49-F238E27FC236}">
              <a16:creationId xmlns:a16="http://schemas.microsoft.com/office/drawing/2014/main" id="{A0E66223-DDA2-4D29-B2C8-07DEE7FE12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twoCellAnchor editAs="oneCell">
    <xdr:from>
      <xdr:col>7</xdr:col>
      <xdr:colOff>641925</xdr:colOff>
      <xdr:row>1</xdr:row>
      <xdr:rowOff>51225</xdr:rowOff>
    </xdr:from>
    <xdr:to>
      <xdr:col>8</xdr:col>
      <xdr:colOff>900112</xdr:colOff>
      <xdr:row>2</xdr:row>
      <xdr:rowOff>251194</xdr:rowOff>
    </xdr:to>
    <xdr:grpSp>
      <xdr:nvGrpSpPr>
        <xdr:cNvPr id="23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A147C51D-AFCC-4753-A4DB-56CD3C65AEBE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26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5B169363-305E-6F32-0E6C-6273434FD9ED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28" name="Picture 27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A89FB5BC-A856-5B03-E044-3316BD93971E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17</xdr:col>
      <xdr:colOff>594191</xdr:colOff>
      <xdr:row>1</xdr:row>
      <xdr:rowOff>52491</xdr:rowOff>
    </xdr:from>
    <xdr:ext cx="1325166" cy="381000"/>
    <xdr:pic>
      <xdr:nvPicPr>
        <xdr:cNvPr id="1033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473726</xdr:colOff>
      <xdr:row>7</xdr:row>
      <xdr:rowOff>137711</xdr:rowOff>
    </xdr:from>
    <xdr:to>
      <xdr:col>14</xdr:col>
      <xdr:colOff>631174</xdr:colOff>
      <xdr:row>10</xdr:row>
      <xdr:rowOff>45903</xdr:rowOff>
    </xdr:to>
    <xdr:sp macro="" textlink="">
      <xdr:nvSpPr>
        <xdr:cNvPr id="26" name="25 Rectángulo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/>
      </xdr:nvSpPr>
      <xdr:spPr>
        <a:xfrm>
          <a:off x="7152702" y="1480392"/>
          <a:ext cx="5424888" cy="516415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90000">
              <a:srgbClr val="FFFFFF"/>
            </a:gs>
            <a:gs pos="10000">
              <a:srgbClr val="FFFFFF"/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572251</xdr:colOff>
      <xdr:row>8</xdr:row>
      <xdr:rowOff>84156</xdr:rowOff>
    </xdr:from>
    <xdr:to>
      <xdr:col>10</xdr:col>
      <xdr:colOff>1243821</xdr:colOff>
      <xdr:row>9</xdr:row>
      <xdr:rowOff>82632</xdr:rowOff>
    </xdr:to>
    <xdr:sp macro="[0]!PrintPDF_Invoice" textlink="">
      <xdr:nvSpPr>
        <xdr:cNvPr id="3" name="Rounded Rectangle 5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7228545" y="1652980"/>
          <a:ext cx="1377541" cy="211387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SEND INVOICE TO PDF</a:t>
          </a:r>
          <a:endParaRPr lang="tr-TR" sz="1000" b="1"/>
        </a:p>
      </xdr:txBody>
    </xdr:sp>
    <xdr:clientData/>
  </xdr:twoCellAnchor>
  <xdr:twoCellAnchor editAs="oneCell">
    <xdr:from>
      <xdr:col>12</xdr:col>
      <xdr:colOff>17689</xdr:colOff>
      <xdr:row>8</xdr:row>
      <xdr:rowOff>84156</xdr:rowOff>
    </xdr:from>
    <xdr:to>
      <xdr:col>12</xdr:col>
      <xdr:colOff>840649</xdr:colOff>
      <xdr:row>9</xdr:row>
      <xdr:rowOff>97046</xdr:rowOff>
    </xdr:to>
    <xdr:sp macro="[0]!ClearAll_Search" textlink="">
      <xdr:nvSpPr>
        <xdr:cNvPr id="4" name="Rounded Rectangle 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203836" y="1652980"/>
          <a:ext cx="822960" cy="225801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CLEAR</a:t>
          </a:r>
          <a:r>
            <a:rPr lang="es-VE" sz="1000" b="1" baseline="0"/>
            <a:t> ALL</a:t>
          </a:r>
          <a:endParaRPr lang="tr-TR" sz="1000" b="1"/>
        </a:p>
      </xdr:txBody>
    </xdr:sp>
    <xdr:clientData/>
  </xdr:twoCellAnchor>
  <xdr:twoCellAnchor editAs="oneCell">
    <xdr:from>
      <xdr:col>10</xdr:col>
      <xdr:colOff>1448336</xdr:colOff>
      <xdr:row>8</xdr:row>
      <xdr:rowOff>84156</xdr:rowOff>
    </xdr:from>
    <xdr:to>
      <xdr:col>11</xdr:col>
      <xdr:colOff>866527</xdr:colOff>
      <xdr:row>9</xdr:row>
      <xdr:rowOff>97046</xdr:rowOff>
    </xdr:to>
    <xdr:sp macro="[0]!Find_SO" textlink="">
      <xdr:nvSpPr>
        <xdr:cNvPr id="11" name="Rounded Rectangle 5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810601" y="1652980"/>
          <a:ext cx="1188720" cy="225801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FIND SALES</a:t>
          </a:r>
          <a:r>
            <a:rPr lang="es-VE" sz="1000" b="1" baseline="0"/>
            <a:t> ORDER</a:t>
          </a:r>
        </a:p>
      </xdr:txBody>
    </xdr:sp>
    <xdr:clientData/>
  </xdr:twoCellAnchor>
  <xdr:twoCellAnchor editAs="oneCell">
    <xdr:from>
      <xdr:col>15</xdr:col>
      <xdr:colOff>854955</xdr:colOff>
      <xdr:row>25</xdr:row>
      <xdr:rowOff>183615</xdr:rowOff>
    </xdr:from>
    <xdr:to>
      <xdr:col>17</xdr:col>
      <xdr:colOff>487725</xdr:colOff>
      <xdr:row>27</xdr:row>
      <xdr:rowOff>6005</xdr:rowOff>
    </xdr:to>
    <xdr:sp macro="[0]!Confirm_Customer" textlink="">
      <xdr:nvSpPr>
        <xdr:cNvPr id="12" name="Rounded Rectangle 5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13593208" y="5233013"/>
          <a:ext cx="1526294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CONFIRM CUSTOMER</a:t>
          </a:r>
          <a:endParaRPr lang="tr-TR" sz="1000" b="1"/>
        </a:p>
      </xdr:txBody>
    </xdr:sp>
    <xdr:clientData/>
  </xdr:twoCellAnchor>
  <xdr:twoCellAnchor editAs="oneCell">
    <xdr:from>
      <xdr:col>15</xdr:col>
      <xdr:colOff>853367</xdr:colOff>
      <xdr:row>18</xdr:row>
      <xdr:rowOff>195089</xdr:rowOff>
    </xdr:from>
    <xdr:to>
      <xdr:col>17</xdr:col>
      <xdr:colOff>486891</xdr:colOff>
      <xdr:row>20</xdr:row>
      <xdr:rowOff>1413</xdr:rowOff>
    </xdr:to>
    <xdr:sp macro="[0]!Create_Delivery" textlink="">
      <xdr:nvSpPr>
        <xdr:cNvPr id="15" name="Rounded Rectangle 5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13591620" y="3798523"/>
          <a:ext cx="1527048" cy="219456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RELEASE</a:t>
          </a:r>
          <a:r>
            <a:rPr lang="es-VE" sz="1000" b="1" baseline="0"/>
            <a:t> DELIVERY</a:t>
          </a:r>
          <a:endParaRPr lang="tr-TR" sz="1000" b="1"/>
        </a:p>
      </xdr:txBody>
    </xdr:sp>
    <xdr:clientData/>
  </xdr:twoCellAnchor>
  <xdr:twoCellAnchor editAs="oneCell">
    <xdr:from>
      <xdr:col>19</xdr:col>
      <xdr:colOff>142206</xdr:colOff>
      <xdr:row>5</xdr:row>
      <xdr:rowOff>78643</xdr:rowOff>
    </xdr:from>
    <xdr:to>
      <xdr:col>20</xdr:col>
      <xdr:colOff>275425</xdr:colOff>
      <xdr:row>6</xdr:row>
      <xdr:rowOff>80331</xdr:rowOff>
    </xdr:to>
    <xdr:sp macro="" textlink="">
      <xdr:nvSpPr>
        <xdr:cNvPr id="25" name="24 Flecha derecha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/>
      </xdr:nvSpPr>
      <xdr:spPr>
        <a:xfrm rot="10800000">
          <a:off x="16048956" y="1007331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17</xdr:col>
      <xdr:colOff>114759</xdr:colOff>
      <xdr:row>17</xdr:row>
      <xdr:rowOff>34429</xdr:rowOff>
    </xdr:from>
    <xdr:to>
      <xdr:col>17</xdr:col>
      <xdr:colOff>263946</xdr:colOff>
      <xdr:row>18</xdr:row>
      <xdr:rowOff>34428</xdr:rowOff>
    </xdr:to>
    <xdr:sp macro="" textlink="">
      <xdr:nvSpPr>
        <xdr:cNvPr id="27" name="26 Flecha abajo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>
        <a:xfrm>
          <a:off x="14746536" y="3431296"/>
          <a:ext cx="149187" cy="206566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854955</xdr:colOff>
      <xdr:row>29</xdr:row>
      <xdr:rowOff>175353</xdr:rowOff>
    </xdr:from>
    <xdr:to>
      <xdr:col>17</xdr:col>
      <xdr:colOff>487725</xdr:colOff>
      <xdr:row>30</xdr:row>
      <xdr:rowOff>188243</xdr:rowOff>
    </xdr:to>
    <xdr:sp macro="[0]!Find_INV" textlink="">
      <xdr:nvSpPr>
        <xdr:cNvPr id="35" name="Rounded Rectangle 5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/>
      </xdr:nvSpPr>
      <xdr:spPr>
        <a:xfrm>
          <a:off x="13593208" y="6051016"/>
          <a:ext cx="1526294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FIND INVOICE</a:t>
          </a:r>
          <a:endParaRPr lang="tr-TR" sz="1000" b="1"/>
        </a:p>
      </xdr:txBody>
    </xdr:sp>
    <xdr:clientData/>
  </xdr:twoCellAnchor>
  <xdr:twoCellAnchor editAs="oneCell">
    <xdr:from>
      <xdr:col>15</xdr:col>
      <xdr:colOff>263946</xdr:colOff>
      <xdr:row>21</xdr:row>
      <xdr:rowOff>103283</xdr:rowOff>
    </xdr:from>
    <xdr:to>
      <xdr:col>17</xdr:col>
      <xdr:colOff>1055783</xdr:colOff>
      <xdr:row>21</xdr:row>
      <xdr:rowOff>139859</xdr:rowOff>
    </xdr:to>
    <xdr:sp macro="" textlink="">
      <xdr:nvSpPr>
        <xdr:cNvPr id="10" name="9 Rectángulo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13002199" y="4326416"/>
          <a:ext cx="2685361" cy="36576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11476</xdr:colOff>
          <xdr:row>5</xdr:row>
          <xdr:rowOff>34428</xdr:rowOff>
        </xdr:from>
        <xdr:to>
          <xdr:col>2</xdr:col>
          <xdr:colOff>21001</xdr:colOff>
          <xdr:row>8</xdr:row>
          <xdr:rowOff>177303</xdr:rowOff>
        </xdr:to>
        <xdr:pic>
          <xdr:nvPicPr>
            <xdr:cNvPr id="28" name="27 Imagen">
              <a:extLst>
                <a:ext uri="{FF2B5EF4-FFF2-40B4-BE49-F238E27FC236}">
                  <a16:creationId xmlns:a16="http://schemas.microsoft.com/office/drawing/2014/main" id="{00000000-0008-0000-0600-00001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ustomers!$P$23" spid="_x0000_s3000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63946" y="963976"/>
              <a:ext cx="1134163" cy="76257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17</xdr:col>
      <xdr:colOff>401660</xdr:colOff>
      <xdr:row>13</xdr:row>
      <xdr:rowOff>195091</xdr:rowOff>
    </xdr:from>
    <xdr:to>
      <xdr:col>17</xdr:col>
      <xdr:colOff>1087460</xdr:colOff>
      <xdr:row>15</xdr:row>
      <xdr:rowOff>1414</xdr:rowOff>
    </xdr:to>
    <xdr:sp macro="[0]!Confirm_CN" textlink="">
      <xdr:nvSpPr>
        <xdr:cNvPr id="29" name="Rounded Rectangle 5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15033437" y="2765693"/>
          <a:ext cx="685800" cy="21945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CONFIRM</a:t>
          </a:r>
          <a:endParaRPr lang="es-VE" sz="1000" b="1" baseline="0"/>
        </a:p>
      </xdr:txBody>
    </xdr:sp>
    <xdr:clientData/>
  </xdr:twoCellAnchor>
  <xdr:twoCellAnchor editAs="oneCell">
    <xdr:from>
      <xdr:col>17</xdr:col>
      <xdr:colOff>114764</xdr:colOff>
      <xdr:row>14</xdr:row>
      <xdr:rowOff>45902</xdr:rowOff>
    </xdr:from>
    <xdr:to>
      <xdr:col>17</xdr:col>
      <xdr:colOff>263946</xdr:colOff>
      <xdr:row>14</xdr:row>
      <xdr:rowOff>172138</xdr:rowOff>
    </xdr:to>
    <xdr:sp macro="" textlink="">
      <xdr:nvSpPr>
        <xdr:cNvPr id="30" name="29 Flecha abajo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 rot="16200000">
          <a:off x="14758014" y="2811598"/>
          <a:ext cx="126236" cy="149182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17</xdr:col>
      <xdr:colOff>355755</xdr:colOff>
      <xdr:row>28</xdr:row>
      <xdr:rowOff>49118</xdr:rowOff>
    </xdr:from>
    <xdr:to>
      <xdr:col>17</xdr:col>
      <xdr:colOff>504942</xdr:colOff>
      <xdr:row>29</xdr:row>
      <xdr:rowOff>49117</xdr:rowOff>
    </xdr:to>
    <xdr:sp macro="" textlink="">
      <xdr:nvSpPr>
        <xdr:cNvPr id="31" name="30 Flecha abajo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14987532" y="5718214"/>
          <a:ext cx="149187" cy="206566"/>
        </a:xfrm>
        <a:prstGeom prst="down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19</xdr:col>
      <xdr:colOff>142206</xdr:colOff>
      <xdr:row>14</xdr:row>
      <xdr:rowOff>55691</xdr:rowOff>
    </xdr:from>
    <xdr:to>
      <xdr:col>20</xdr:col>
      <xdr:colOff>275425</xdr:colOff>
      <xdr:row>15</xdr:row>
      <xdr:rowOff>57379</xdr:rowOff>
    </xdr:to>
    <xdr:sp macro="" textlink="">
      <xdr:nvSpPr>
        <xdr:cNvPr id="33" name="32 Flecha derecha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/>
      </xdr:nvSpPr>
      <xdr:spPr>
        <a:xfrm rot="10800000">
          <a:off x="16048956" y="2901285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19</xdr:col>
      <xdr:colOff>142206</xdr:colOff>
      <xdr:row>24</xdr:row>
      <xdr:rowOff>55692</xdr:rowOff>
    </xdr:from>
    <xdr:to>
      <xdr:col>20</xdr:col>
      <xdr:colOff>275425</xdr:colOff>
      <xdr:row>25</xdr:row>
      <xdr:rowOff>57380</xdr:rowOff>
    </xdr:to>
    <xdr:sp macro="" textlink="">
      <xdr:nvSpPr>
        <xdr:cNvPr id="38" name="37 Flecha derecha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/>
      </xdr:nvSpPr>
      <xdr:spPr>
        <a:xfrm rot="10800000">
          <a:off x="16048956" y="5044411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13</xdr:col>
      <xdr:colOff>103869</xdr:colOff>
      <xdr:row>8</xdr:row>
      <xdr:rowOff>84156</xdr:rowOff>
    </xdr:from>
    <xdr:to>
      <xdr:col>14</xdr:col>
      <xdr:colOff>496971</xdr:colOff>
      <xdr:row>9</xdr:row>
      <xdr:rowOff>99845</xdr:rowOff>
    </xdr:to>
    <xdr:sp macro="[0]!Edit_SO" textlink="">
      <xdr:nvSpPr>
        <xdr:cNvPr id="41" name="Rounded Rectangle 5">
          <a:extLst>
            <a:ext uri="{FF2B5EF4-FFF2-40B4-BE49-F238E27FC236}">
              <a16:creationId xmlns:a16="http://schemas.microsoft.com/office/drawing/2014/main" id="{A3D1EA19-22CA-4FCF-BA54-9B9278185A79}"/>
            </a:ext>
          </a:extLst>
        </xdr:cNvPr>
        <xdr:cNvSpPr/>
      </xdr:nvSpPr>
      <xdr:spPr>
        <a:xfrm>
          <a:off x="11231310" y="1652980"/>
          <a:ext cx="1188720" cy="228600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EDIT SALES</a:t>
          </a:r>
          <a:r>
            <a:rPr lang="es-VE" sz="1000" b="1" baseline="0"/>
            <a:t> ORDER</a:t>
          </a:r>
        </a:p>
      </xdr:txBody>
    </xdr:sp>
    <xdr:clientData/>
  </xdr:twoCellAnchor>
  <xdr:twoCellAnchor editAs="oneCell">
    <xdr:from>
      <xdr:col>9</xdr:col>
      <xdr:colOff>308550</xdr:colOff>
      <xdr:row>1</xdr:row>
      <xdr:rowOff>51225</xdr:rowOff>
    </xdr:from>
    <xdr:to>
      <xdr:col>10</xdr:col>
      <xdr:colOff>650081</xdr:colOff>
      <xdr:row>2</xdr:row>
      <xdr:rowOff>251194</xdr:rowOff>
    </xdr:to>
    <xdr:grpSp>
      <xdr:nvGrpSpPr>
        <xdr:cNvPr id="49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E1AA62A6-C374-449C-ACCF-86F3D967DA94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50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D2964EE6-8B52-4613-767D-64A11F9F715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1" name="Picture 50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5AD963D5-9D39-170D-729E-55450A6976EA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53" name="mainicon">
          <a:extLst>
            <a:ext uri="{FF2B5EF4-FFF2-40B4-BE49-F238E27FC236}">
              <a16:creationId xmlns:a16="http://schemas.microsoft.com/office/drawing/2014/main" id="{B972147A-A6E5-4FFA-82AB-7CA0DAA053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twoCellAnchor editAs="oneCell">
    <xdr:from>
      <xdr:col>9</xdr:col>
      <xdr:colOff>80329</xdr:colOff>
      <xdr:row>8</xdr:row>
      <xdr:rowOff>76260</xdr:rowOff>
    </xdr:from>
    <xdr:to>
      <xdr:col>9</xdr:col>
      <xdr:colOff>368329</xdr:colOff>
      <xdr:row>9</xdr:row>
      <xdr:rowOff>77947</xdr:rowOff>
    </xdr:to>
    <xdr:sp macro="" textlink="">
      <xdr:nvSpPr>
        <xdr:cNvPr id="32" name="24 Flecha derecha">
          <a:extLst>
            <a:ext uri="{FF2B5EF4-FFF2-40B4-BE49-F238E27FC236}">
              <a16:creationId xmlns:a16="http://schemas.microsoft.com/office/drawing/2014/main" id="{31ADEB81-452A-5B02-C59B-FB79E3568478}"/>
            </a:ext>
          </a:extLst>
        </xdr:cNvPr>
        <xdr:cNvSpPr/>
      </xdr:nvSpPr>
      <xdr:spPr>
        <a:xfrm rot="10800000">
          <a:off x="6712110" y="1647885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16</xdr:col>
      <xdr:colOff>868035</xdr:colOff>
      <xdr:row>1</xdr:row>
      <xdr:rowOff>52491</xdr:rowOff>
    </xdr:from>
    <xdr:ext cx="1325166" cy="381000"/>
    <xdr:pic>
      <xdr:nvPicPr>
        <xdr:cNvPr id="1053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757418</xdr:colOff>
      <xdr:row>6</xdr:row>
      <xdr:rowOff>160664</xdr:rowOff>
    </xdr:from>
    <xdr:to>
      <xdr:col>5</xdr:col>
      <xdr:colOff>704470</xdr:colOff>
      <xdr:row>7</xdr:row>
      <xdr:rowOff>190349</xdr:rowOff>
    </xdr:to>
    <xdr:sp macro="[0]!PrintPDF_REPORT2" textlink="">
      <xdr:nvSpPr>
        <xdr:cNvPr id="8" name="Rounded Rectangle 5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5014978" y="1296778"/>
          <a:ext cx="830697" cy="22477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SEND TO PDF</a:t>
          </a:r>
          <a:endParaRPr lang="tr-TR" sz="1000" b="1"/>
        </a:p>
      </xdr:txBody>
    </xdr:sp>
    <xdr:clientData/>
  </xdr:twoCellAnchor>
  <xdr:twoCellAnchor editAs="oneCell">
    <xdr:from>
      <xdr:col>6</xdr:col>
      <xdr:colOff>259992</xdr:colOff>
      <xdr:row>7</xdr:row>
      <xdr:rowOff>29967</xdr:rowOff>
    </xdr:from>
    <xdr:to>
      <xdr:col>6</xdr:col>
      <xdr:colOff>439992</xdr:colOff>
      <xdr:row>8</xdr:row>
      <xdr:rowOff>31655</xdr:rowOff>
    </xdr:to>
    <xdr:sp macro="" textlink="">
      <xdr:nvSpPr>
        <xdr:cNvPr id="28" name="27 Flecha abajo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/>
      </xdr:nvSpPr>
      <xdr:spPr>
        <a:xfrm>
          <a:off x="6284555" y="1351561"/>
          <a:ext cx="180000" cy="216000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>
          <a:noAutofit/>
        </a:bodyPr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126237</xdr:colOff>
      <xdr:row>4</xdr:row>
      <xdr:rowOff>218042</xdr:rowOff>
    </xdr:from>
    <xdr:to>
      <xdr:col>15</xdr:col>
      <xdr:colOff>1117067</xdr:colOff>
      <xdr:row>6</xdr:row>
      <xdr:rowOff>45904</xdr:rowOff>
    </xdr:to>
    <xdr:sp macro="" textlink="">
      <xdr:nvSpPr>
        <xdr:cNvPr id="29" name="28 CuadroTexto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/>
      </xdr:nvSpPr>
      <xdr:spPr>
        <a:xfrm>
          <a:off x="14012080" y="941024"/>
          <a:ext cx="1009880" cy="2409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000" b="1" i="1">
              <a:solidFill>
                <a:schemeClr val="bg1"/>
              </a:solidFill>
            </a:rPr>
            <a:t>Date</a:t>
          </a:r>
        </a:p>
      </xdr:txBody>
    </xdr:sp>
    <xdr:clientData/>
  </xdr:twoCellAnchor>
  <xdr:twoCellAnchor editAs="oneCell">
    <xdr:from>
      <xdr:col>0</xdr:col>
      <xdr:colOff>227223</xdr:colOff>
      <xdr:row>11</xdr:row>
      <xdr:rowOff>51412</xdr:rowOff>
    </xdr:from>
    <xdr:to>
      <xdr:col>7</xdr:col>
      <xdr:colOff>928687</xdr:colOff>
      <xdr:row>24</xdr:row>
      <xdr:rowOff>11476</xdr:rowOff>
    </xdr:to>
    <xdr:graphicFrame macro="">
      <xdr:nvGraphicFramePr>
        <xdr:cNvPr id="31" name="30 Gráfico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580278</xdr:colOff>
      <xdr:row>22</xdr:row>
      <xdr:rowOff>57245</xdr:rowOff>
    </xdr:from>
    <xdr:to>
      <xdr:col>2</xdr:col>
      <xdr:colOff>45903</xdr:colOff>
      <xdr:row>23</xdr:row>
      <xdr:rowOff>70838</xdr:rowOff>
    </xdr:to>
    <xdr:sp macro="" textlink="">
      <xdr:nvSpPr>
        <xdr:cNvPr id="35" name="34 Flecha abajo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/>
      </xdr:nvSpPr>
      <xdr:spPr>
        <a:xfrm rot="10800000">
          <a:off x="830309" y="4260151"/>
          <a:ext cx="180000" cy="216000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>
          <a:noAutofit/>
        </a:bodyPr>
        <a:lstStyle/>
        <a:p>
          <a:pPr algn="l"/>
          <a:endParaRPr lang="en-US" sz="1100"/>
        </a:p>
      </xdr:txBody>
    </xdr:sp>
    <xdr:clientData/>
  </xdr:twoCellAnchor>
  <xdr:twoCellAnchor editAs="oneCell">
    <xdr:from>
      <xdr:col>17</xdr:col>
      <xdr:colOff>0</xdr:colOff>
      <xdr:row>237</xdr:row>
      <xdr:rowOff>51412</xdr:rowOff>
    </xdr:from>
    <xdr:to>
      <xdr:col>17</xdr:col>
      <xdr:colOff>0</xdr:colOff>
      <xdr:row>250</xdr:row>
      <xdr:rowOff>11476</xdr:rowOff>
    </xdr:to>
    <xdr:graphicFrame macro="">
      <xdr:nvGraphicFramePr>
        <xdr:cNvPr id="22" name="21 Gráfico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17</xdr:col>
      <xdr:colOff>0</xdr:colOff>
      <xdr:row>248</xdr:row>
      <xdr:rowOff>34790</xdr:rowOff>
    </xdr:from>
    <xdr:to>
      <xdr:col>17</xdr:col>
      <xdr:colOff>0</xdr:colOff>
      <xdr:row>249</xdr:row>
      <xdr:rowOff>11474</xdr:rowOff>
    </xdr:to>
    <xdr:sp macro="" textlink="">
      <xdr:nvSpPr>
        <xdr:cNvPr id="23" name="22 Flecha abajo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 rot="10800000">
          <a:off x="874114" y="4177591"/>
          <a:ext cx="135765" cy="171775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17</xdr:col>
      <xdr:colOff>0</xdr:colOff>
      <xdr:row>233</xdr:row>
      <xdr:rowOff>29967</xdr:rowOff>
    </xdr:from>
    <xdr:to>
      <xdr:col>17</xdr:col>
      <xdr:colOff>0</xdr:colOff>
      <xdr:row>234</xdr:row>
      <xdr:rowOff>17598</xdr:rowOff>
    </xdr:to>
    <xdr:sp macro="" textlink="">
      <xdr:nvSpPr>
        <xdr:cNvPr id="26" name="25 Flecha abajo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6273365" y="1361172"/>
          <a:ext cx="190500" cy="205673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17</xdr:col>
      <xdr:colOff>0</xdr:colOff>
      <xdr:row>230</xdr:row>
      <xdr:rowOff>206566</xdr:rowOff>
    </xdr:from>
    <xdr:to>
      <xdr:col>17</xdr:col>
      <xdr:colOff>0</xdr:colOff>
      <xdr:row>232</xdr:row>
      <xdr:rowOff>11476</xdr:rowOff>
    </xdr:to>
    <xdr:sp macro="" textlink="">
      <xdr:nvSpPr>
        <xdr:cNvPr id="32" name="31 CuadroTexto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32121053" y="45203584"/>
          <a:ext cx="860693" cy="4246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000" b="1" i="1">
              <a:solidFill>
                <a:schemeClr val="bg1"/>
              </a:solidFill>
            </a:rPr>
            <a:t>Date</a:t>
          </a:r>
        </a:p>
      </xdr:txBody>
    </xdr:sp>
    <xdr:clientData/>
  </xdr:twoCellAnchor>
  <xdr:twoCellAnchor editAs="oneCell">
    <xdr:from>
      <xdr:col>16</xdr:col>
      <xdr:colOff>148086</xdr:colOff>
      <xdr:row>12</xdr:row>
      <xdr:rowOff>60323</xdr:rowOff>
    </xdr:from>
    <xdr:to>
      <xdr:col>16</xdr:col>
      <xdr:colOff>436086</xdr:colOff>
      <xdr:row>13</xdr:row>
      <xdr:rowOff>73917</xdr:rowOff>
    </xdr:to>
    <xdr:sp macro="" textlink="">
      <xdr:nvSpPr>
        <xdr:cNvPr id="27" name="26 Flecha derecha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 rot="10800000">
          <a:off x="16054836" y="2239167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>
          <a:noAutofit/>
        </a:bodyPr>
        <a:lstStyle/>
        <a:p>
          <a:pPr algn="l"/>
          <a:endParaRPr lang="en-US" sz="1100"/>
        </a:p>
      </xdr:txBody>
    </xdr:sp>
    <xdr:clientData/>
  </xdr:twoCellAnchor>
  <xdr:twoCellAnchor editAs="oneCell">
    <xdr:from>
      <xdr:col>6</xdr:col>
      <xdr:colOff>915768</xdr:colOff>
      <xdr:row>1</xdr:row>
      <xdr:rowOff>51225</xdr:rowOff>
    </xdr:from>
    <xdr:to>
      <xdr:col>7</xdr:col>
      <xdr:colOff>912018</xdr:colOff>
      <xdr:row>2</xdr:row>
      <xdr:rowOff>251194</xdr:rowOff>
    </xdr:to>
    <xdr:grpSp>
      <xdr:nvGrpSpPr>
        <xdr:cNvPr id="3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1AAE67D-AF01-4749-80A7-75B605A32AFD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3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48B490C6-39BC-FFB8-8950-54B0D8E08C44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6" name="Picture 35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26D80432-6B52-A7F3-4419-92CEDC0A269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42" name="mainicon">
          <a:extLst>
            <a:ext uri="{FF2B5EF4-FFF2-40B4-BE49-F238E27FC236}">
              <a16:creationId xmlns:a16="http://schemas.microsoft.com/office/drawing/2014/main" id="{4AC4009D-7DF4-44BE-A2ED-D2174BCCA9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oneCellAnchor>
    <xdr:from>
      <xdr:col>14</xdr:col>
      <xdr:colOff>856129</xdr:colOff>
      <xdr:row>1</xdr:row>
      <xdr:rowOff>52491</xdr:rowOff>
    </xdr:from>
    <xdr:ext cx="1325166" cy="381000"/>
    <xdr:pic>
      <xdr:nvPicPr>
        <xdr:cNvPr id="1042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673128</xdr:colOff>
      <xdr:row>7</xdr:row>
      <xdr:rowOff>7014</xdr:rowOff>
    </xdr:from>
    <xdr:to>
      <xdr:col>7</xdr:col>
      <xdr:colOff>853128</xdr:colOff>
      <xdr:row>8</xdr:row>
      <xdr:rowOff>8702</xdr:rowOff>
    </xdr:to>
    <xdr:sp macro="" textlink="">
      <xdr:nvSpPr>
        <xdr:cNvPr id="21" name="20 Flecha abajo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/>
      </xdr:nvSpPr>
      <xdr:spPr>
        <a:xfrm>
          <a:off x="7340628" y="1328608"/>
          <a:ext cx="180000" cy="216000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6</xdr:col>
      <xdr:colOff>619707</xdr:colOff>
      <xdr:row>6</xdr:row>
      <xdr:rowOff>183617</xdr:rowOff>
    </xdr:from>
    <xdr:to>
      <xdr:col>7</xdr:col>
      <xdr:colOff>497904</xdr:colOff>
      <xdr:row>7</xdr:row>
      <xdr:rowOff>213302</xdr:rowOff>
    </xdr:to>
    <xdr:sp macro="[0]!PrintPDF_REPORT" textlink="">
      <xdr:nvSpPr>
        <xdr:cNvPr id="29" name="Rounded Rectangle 5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/>
      </xdr:nvSpPr>
      <xdr:spPr>
        <a:xfrm>
          <a:off x="6001906" y="1319731"/>
          <a:ext cx="830697" cy="224776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es-VE" sz="1000" b="1"/>
            <a:t>SEND TO PDF</a:t>
          </a:r>
          <a:endParaRPr lang="tr-TR" sz="1000" b="1"/>
        </a:p>
      </xdr:txBody>
    </xdr:sp>
    <xdr:clientData/>
  </xdr:twoCellAnchor>
  <xdr:twoCellAnchor editAs="oneCell">
    <xdr:from>
      <xdr:col>1</xdr:col>
      <xdr:colOff>0</xdr:colOff>
      <xdr:row>11</xdr:row>
      <xdr:rowOff>80337</xdr:rowOff>
    </xdr:from>
    <xdr:to>
      <xdr:col>8</xdr:col>
      <xdr:colOff>0</xdr:colOff>
      <xdr:row>26</xdr:row>
      <xdr:rowOff>11475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250030</xdr:colOff>
      <xdr:row>28</xdr:row>
      <xdr:rowOff>91809</xdr:rowOff>
    </xdr:from>
    <xdr:to>
      <xdr:col>8</xdr:col>
      <xdr:colOff>0</xdr:colOff>
      <xdr:row>43</xdr:row>
      <xdr:rowOff>22947</xdr:rowOff>
    </xdr:to>
    <xdr:graphicFrame macro="">
      <xdr:nvGraphicFramePr>
        <xdr:cNvPr id="25" name="24 Gráfico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378705</xdr:colOff>
      <xdr:row>28</xdr:row>
      <xdr:rowOff>183616</xdr:rowOff>
    </xdr:from>
    <xdr:to>
      <xdr:col>8</xdr:col>
      <xdr:colOff>45904</xdr:colOff>
      <xdr:row>31</xdr:row>
      <xdr:rowOff>34429</xdr:rowOff>
    </xdr:to>
    <xdr:grpSp>
      <xdr:nvGrpSpPr>
        <xdr:cNvPr id="10" name="9 Grupo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GrpSpPr/>
      </xdr:nvGrpSpPr>
      <xdr:grpSpPr>
        <a:xfrm>
          <a:off x="7046205" y="5648585"/>
          <a:ext cx="619699" cy="458032"/>
          <a:chOff x="6621596" y="5187109"/>
          <a:chExt cx="619699" cy="436084"/>
        </a:xfrm>
      </xdr:grpSpPr>
      <xdr:sp macro="[0]!Sortit_Chart" textlink="">
        <xdr:nvSpPr>
          <xdr:cNvPr id="31" name="30 Flecha abajo">
            <a:extLst>
              <a:ext uri="{FF2B5EF4-FFF2-40B4-BE49-F238E27FC236}">
                <a16:creationId xmlns:a16="http://schemas.microsoft.com/office/drawing/2014/main" id="{00000000-0008-0000-0800-00001F000000}"/>
              </a:ext>
            </a:extLst>
          </xdr:cNvPr>
          <xdr:cNvSpPr/>
        </xdr:nvSpPr>
        <xdr:spPr>
          <a:xfrm>
            <a:off x="6833900" y="5382197"/>
            <a:ext cx="195091" cy="240996"/>
          </a:xfrm>
          <a:prstGeom prst="down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" name="6 CuadroTexto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 txBox="1"/>
        </xdr:nvSpPr>
        <xdr:spPr>
          <a:xfrm>
            <a:off x="6621596" y="5187109"/>
            <a:ext cx="619699" cy="1491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/>
          <a:lstStyle/>
          <a:p>
            <a:pPr algn="ctr"/>
            <a:r>
              <a:rPr lang="en-US" sz="1000" i="1">
                <a:solidFill>
                  <a:srgbClr val="FFFFFF"/>
                </a:solidFill>
              </a:rPr>
              <a:t>Sortit</a:t>
            </a:r>
          </a:p>
        </xdr:txBody>
      </xdr:sp>
    </xdr:grpSp>
    <xdr:clientData/>
  </xdr:twoCellAnchor>
  <xdr:twoCellAnchor editAs="oneCell">
    <xdr:from>
      <xdr:col>1</xdr:col>
      <xdr:colOff>0</xdr:colOff>
      <xdr:row>51</xdr:row>
      <xdr:rowOff>68855</xdr:rowOff>
    </xdr:from>
    <xdr:to>
      <xdr:col>8</xdr:col>
      <xdr:colOff>0</xdr:colOff>
      <xdr:row>64</xdr:row>
      <xdr:rowOff>0</xdr:rowOff>
    </xdr:to>
    <xdr:graphicFrame macro="">
      <xdr:nvGraphicFramePr>
        <xdr:cNvPr id="38" name="37 Gráfico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218042</xdr:colOff>
      <xdr:row>4</xdr:row>
      <xdr:rowOff>206566</xdr:rowOff>
    </xdr:from>
    <xdr:to>
      <xdr:col>16</xdr:col>
      <xdr:colOff>700030</xdr:colOff>
      <xdr:row>6</xdr:row>
      <xdr:rowOff>11476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4436687" y="929548"/>
          <a:ext cx="1319729" cy="3328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000" b="1" i="1">
              <a:solidFill>
                <a:schemeClr val="bg1"/>
              </a:solidFill>
            </a:rPr>
            <a:t>Date</a:t>
          </a:r>
        </a:p>
      </xdr:txBody>
    </xdr:sp>
    <xdr:clientData/>
  </xdr:twoCellAnchor>
  <xdr:twoCellAnchor editAs="oneCell">
    <xdr:from>
      <xdr:col>15</xdr:col>
      <xdr:colOff>250811</xdr:colOff>
      <xdr:row>10</xdr:row>
      <xdr:rowOff>93450</xdr:rowOff>
    </xdr:from>
    <xdr:to>
      <xdr:col>15</xdr:col>
      <xdr:colOff>817775</xdr:colOff>
      <xdr:row>14</xdr:row>
      <xdr:rowOff>152197</xdr:rowOff>
    </xdr:to>
    <xdr:sp macro="" textlink="">
      <xdr:nvSpPr>
        <xdr:cNvPr id="27" name="26 Flecha a la derecha con bandas">
          <a:hlinkClick xmlns:r="http://schemas.openxmlformats.org/officeDocument/2006/relationships" r:id="rId4" tooltip="Go Down"/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/>
      </xdr:nvSpPr>
      <xdr:spPr>
        <a:xfrm rot="5400000">
          <a:off x="13954678" y="1985336"/>
          <a:ext cx="839109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125405</xdr:colOff>
      <xdr:row>59</xdr:row>
      <xdr:rowOff>2</xdr:rowOff>
    </xdr:from>
    <xdr:to>
      <xdr:col>15</xdr:col>
      <xdr:colOff>692369</xdr:colOff>
      <xdr:row>63</xdr:row>
      <xdr:rowOff>58750</xdr:rowOff>
    </xdr:to>
    <xdr:sp macro="" textlink="">
      <xdr:nvSpPr>
        <xdr:cNvPr id="43" name="42 Flecha a la derecha con bandas">
          <a:hlinkClick xmlns:r="http://schemas.openxmlformats.org/officeDocument/2006/relationships" r:id="rId5" tooltip="Go Down"/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/>
      </xdr:nvSpPr>
      <xdr:spPr>
        <a:xfrm rot="5400000">
          <a:off x="13783368" y="11669358"/>
          <a:ext cx="839110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16</xdr:col>
      <xdr:colOff>17406</xdr:colOff>
      <xdr:row>59</xdr:row>
      <xdr:rowOff>3</xdr:rowOff>
    </xdr:from>
    <xdr:to>
      <xdr:col>16</xdr:col>
      <xdr:colOff>584371</xdr:colOff>
      <xdr:row>63</xdr:row>
      <xdr:rowOff>58751</xdr:rowOff>
    </xdr:to>
    <xdr:sp macro="" textlink="">
      <xdr:nvSpPr>
        <xdr:cNvPr id="44" name="43 Flecha a la derecha con bandas">
          <a:hlinkClick xmlns:r="http://schemas.openxmlformats.org/officeDocument/2006/relationships" r:id="rId6" tooltip="Go Up"/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/>
      </xdr:nvSpPr>
      <xdr:spPr>
        <a:xfrm rot="16200000">
          <a:off x="14765581" y="11669358"/>
          <a:ext cx="839110" cy="566965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332799</xdr:colOff>
      <xdr:row>89</xdr:row>
      <xdr:rowOff>126234</xdr:rowOff>
    </xdr:from>
    <xdr:to>
      <xdr:col>16</xdr:col>
      <xdr:colOff>912907</xdr:colOff>
      <xdr:row>120</xdr:row>
      <xdr:rowOff>22951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15</xdr:col>
      <xdr:colOff>218042</xdr:colOff>
      <xdr:row>44</xdr:row>
      <xdr:rowOff>206566</xdr:rowOff>
    </xdr:from>
    <xdr:to>
      <xdr:col>16</xdr:col>
      <xdr:colOff>700030</xdr:colOff>
      <xdr:row>46</xdr:row>
      <xdr:rowOff>11476</xdr:rowOff>
    </xdr:to>
    <xdr:sp macro="" textlink="">
      <xdr:nvSpPr>
        <xdr:cNvPr id="50" name="49 CuadroTexto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/>
      </xdr:nvSpPr>
      <xdr:spPr>
        <a:xfrm>
          <a:off x="14057982" y="929548"/>
          <a:ext cx="1572199" cy="2180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000" b="1" i="1">
              <a:solidFill>
                <a:schemeClr val="bg1"/>
              </a:solidFill>
            </a:rPr>
            <a:t>Date</a:t>
          </a:r>
        </a:p>
      </xdr:txBody>
    </xdr:sp>
    <xdr:clientData/>
  </xdr:twoCellAnchor>
  <xdr:twoCellAnchor editAs="oneCell">
    <xdr:from>
      <xdr:col>1</xdr:col>
      <xdr:colOff>378701</xdr:colOff>
      <xdr:row>62</xdr:row>
      <xdr:rowOff>68853</xdr:rowOff>
    </xdr:from>
    <xdr:to>
      <xdr:col>1</xdr:col>
      <xdr:colOff>539365</xdr:colOff>
      <xdr:row>63</xdr:row>
      <xdr:rowOff>34428</xdr:rowOff>
    </xdr:to>
    <xdr:sp macro="" textlink="">
      <xdr:nvSpPr>
        <xdr:cNvPr id="51" name="50 Flecha abajo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/>
      </xdr:nvSpPr>
      <xdr:spPr>
        <a:xfrm rot="10800000">
          <a:off x="631171" y="12187407"/>
          <a:ext cx="160664" cy="160666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</xdr:col>
      <xdr:colOff>275422</xdr:colOff>
      <xdr:row>47</xdr:row>
      <xdr:rowOff>45905</xdr:rowOff>
    </xdr:from>
    <xdr:to>
      <xdr:col>3</xdr:col>
      <xdr:colOff>459037</xdr:colOff>
      <xdr:row>48</xdr:row>
      <xdr:rowOff>45907</xdr:rowOff>
    </xdr:to>
    <xdr:sp macro="" textlink="">
      <xdr:nvSpPr>
        <xdr:cNvPr id="52" name="51 Flecha abajo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/>
      </xdr:nvSpPr>
      <xdr:spPr>
        <a:xfrm>
          <a:off x="2800121" y="8767592"/>
          <a:ext cx="183615" cy="218044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250811</xdr:colOff>
      <xdr:row>38</xdr:row>
      <xdr:rowOff>57380</xdr:rowOff>
    </xdr:from>
    <xdr:to>
      <xdr:col>15</xdr:col>
      <xdr:colOff>817775</xdr:colOff>
      <xdr:row>42</xdr:row>
      <xdr:rowOff>116128</xdr:rowOff>
    </xdr:to>
    <xdr:sp macro="" textlink="">
      <xdr:nvSpPr>
        <xdr:cNvPr id="54" name="53 Flecha a la derecha con bandas">
          <a:hlinkClick xmlns:r="http://schemas.openxmlformats.org/officeDocument/2006/relationships" r:id="rId8" tooltip="Go Down"/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/>
      </xdr:nvSpPr>
      <xdr:spPr>
        <a:xfrm rot="5400000">
          <a:off x="13954678" y="7274086"/>
          <a:ext cx="839109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16</xdr:col>
      <xdr:colOff>17406</xdr:colOff>
      <xdr:row>38</xdr:row>
      <xdr:rowOff>57381</xdr:rowOff>
    </xdr:from>
    <xdr:to>
      <xdr:col>16</xdr:col>
      <xdr:colOff>584371</xdr:colOff>
      <xdr:row>42</xdr:row>
      <xdr:rowOff>116129</xdr:rowOff>
    </xdr:to>
    <xdr:sp macro="" textlink="">
      <xdr:nvSpPr>
        <xdr:cNvPr id="55" name="54 Flecha a la derecha con bandas">
          <a:hlinkClick xmlns:r="http://schemas.openxmlformats.org/officeDocument/2006/relationships" r:id="rId6" tooltip="Go Up"/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/>
      </xdr:nvSpPr>
      <xdr:spPr>
        <a:xfrm rot="16200000">
          <a:off x="14811485" y="7274086"/>
          <a:ext cx="839109" cy="566965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9</xdr:col>
      <xdr:colOff>64902</xdr:colOff>
      <xdr:row>68</xdr:row>
      <xdr:rowOff>41442</xdr:rowOff>
    </xdr:from>
    <xdr:to>
      <xdr:col>9</xdr:col>
      <xdr:colOff>244902</xdr:colOff>
      <xdr:row>69</xdr:row>
      <xdr:rowOff>43129</xdr:rowOff>
    </xdr:to>
    <xdr:sp macro="" textlink="">
      <xdr:nvSpPr>
        <xdr:cNvPr id="57" name="56 Flecha abajo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/>
      </xdr:nvSpPr>
      <xdr:spPr>
        <a:xfrm>
          <a:off x="7756340" y="13852692"/>
          <a:ext cx="180000" cy="216000"/>
        </a:xfrm>
        <a:prstGeom prst="downArrow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218042</xdr:colOff>
      <xdr:row>65</xdr:row>
      <xdr:rowOff>206566</xdr:rowOff>
    </xdr:from>
    <xdr:to>
      <xdr:col>16</xdr:col>
      <xdr:colOff>700030</xdr:colOff>
      <xdr:row>67</xdr:row>
      <xdr:rowOff>11476</xdr:rowOff>
    </xdr:to>
    <xdr:sp macro="" textlink="">
      <xdr:nvSpPr>
        <xdr:cNvPr id="59" name="58 CuadroTexto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/>
      </xdr:nvSpPr>
      <xdr:spPr>
        <a:xfrm>
          <a:off x="14057982" y="12141506"/>
          <a:ext cx="1572199" cy="2180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000" b="1" i="1">
              <a:solidFill>
                <a:schemeClr val="bg1"/>
              </a:solidFill>
            </a:rPr>
            <a:t>Date</a:t>
          </a:r>
        </a:p>
      </xdr:txBody>
    </xdr:sp>
    <xdr:clientData/>
  </xdr:twoCellAnchor>
  <xdr:twoCellAnchor editAs="oneCell">
    <xdr:from>
      <xdr:col>15</xdr:col>
      <xdr:colOff>218042</xdr:colOff>
      <xdr:row>65</xdr:row>
      <xdr:rowOff>206566</xdr:rowOff>
    </xdr:from>
    <xdr:to>
      <xdr:col>16</xdr:col>
      <xdr:colOff>700030</xdr:colOff>
      <xdr:row>67</xdr:row>
      <xdr:rowOff>11476</xdr:rowOff>
    </xdr:to>
    <xdr:sp macro="" textlink="">
      <xdr:nvSpPr>
        <xdr:cNvPr id="60" name="59 CuadroTexto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/>
      </xdr:nvSpPr>
      <xdr:spPr>
        <a:xfrm>
          <a:off x="14057982" y="12141506"/>
          <a:ext cx="1572199" cy="2180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en-US" sz="2000" b="1" i="1">
              <a:solidFill>
                <a:schemeClr val="bg1"/>
              </a:solidFill>
            </a:rPr>
            <a:t>Date</a:t>
          </a:r>
        </a:p>
      </xdr:txBody>
    </xdr:sp>
    <xdr:clientData/>
  </xdr:twoCellAnchor>
  <xdr:twoCellAnchor editAs="oneCell">
    <xdr:from>
      <xdr:col>12</xdr:col>
      <xdr:colOff>22951</xdr:colOff>
      <xdr:row>64</xdr:row>
      <xdr:rowOff>68856</xdr:rowOff>
    </xdr:from>
    <xdr:to>
      <xdr:col>12</xdr:col>
      <xdr:colOff>68670</xdr:colOff>
      <xdr:row>72</xdr:row>
      <xdr:rowOff>11476</xdr:rowOff>
    </xdr:to>
    <xdr:sp macro="" textlink="">
      <xdr:nvSpPr>
        <xdr:cNvPr id="11" name="10 Rectángulo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10890632" y="15744940"/>
          <a:ext cx="45719" cy="1227922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14</xdr:col>
      <xdr:colOff>1036044</xdr:colOff>
      <xdr:row>71</xdr:row>
      <xdr:rowOff>11477</xdr:rowOff>
    </xdr:from>
    <xdr:to>
      <xdr:col>14</xdr:col>
      <xdr:colOff>1090211</xdr:colOff>
      <xdr:row>72</xdr:row>
      <xdr:rowOff>137711</xdr:rowOff>
    </xdr:to>
    <xdr:sp macro="" textlink="">
      <xdr:nvSpPr>
        <xdr:cNvPr id="61" name="60 Rectángulo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/>
      </xdr:nvSpPr>
      <xdr:spPr>
        <a:xfrm>
          <a:off x="13671014" y="17259760"/>
          <a:ext cx="54167" cy="321324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218043</xdr:colOff>
      <xdr:row>72</xdr:row>
      <xdr:rowOff>57379</xdr:rowOff>
    </xdr:from>
    <xdr:to>
      <xdr:col>7</xdr:col>
      <xdr:colOff>943320</xdr:colOff>
      <xdr:row>85</xdr:row>
      <xdr:rowOff>17443</xdr:rowOff>
    </xdr:to>
    <xdr:graphicFrame macro="">
      <xdr:nvGraphicFramePr>
        <xdr:cNvPr id="63" name="62 Gráfico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12</xdr:col>
      <xdr:colOff>91807</xdr:colOff>
      <xdr:row>72</xdr:row>
      <xdr:rowOff>34427</xdr:rowOff>
    </xdr:from>
    <xdr:to>
      <xdr:col>14</xdr:col>
      <xdr:colOff>1021355</xdr:colOff>
      <xdr:row>85</xdr:row>
      <xdr:rowOff>11476</xdr:rowOff>
    </xdr:to>
    <xdr:graphicFrame macro="">
      <xdr:nvGraphicFramePr>
        <xdr:cNvPr id="13" name="12 Gráfico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18</xdr:col>
      <xdr:colOff>0</xdr:colOff>
      <xdr:row>19</xdr:row>
      <xdr:rowOff>0</xdr:rowOff>
    </xdr:from>
    <xdr:to>
      <xdr:col>18</xdr:col>
      <xdr:colOff>0</xdr:colOff>
      <xdr:row>23</xdr:row>
      <xdr:rowOff>58748</xdr:rowOff>
    </xdr:to>
    <xdr:sp macro="" textlink="">
      <xdr:nvSpPr>
        <xdr:cNvPr id="78" name="77 Flecha a la derecha con bandas">
          <a:hlinkClick xmlns:r="http://schemas.openxmlformats.org/officeDocument/2006/relationships" r:id="rId11" tooltip="Go Down"/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/>
      </xdr:nvSpPr>
      <xdr:spPr>
        <a:xfrm rot="5400000">
          <a:off x="14926246" y="15203934"/>
          <a:ext cx="839110" cy="566964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15</xdr:col>
      <xdr:colOff>286067</xdr:colOff>
      <xdr:row>87</xdr:row>
      <xdr:rowOff>45904</xdr:rowOff>
    </xdr:from>
    <xdr:to>
      <xdr:col>15</xdr:col>
      <xdr:colOff>531706</xdr:colOff>
      <xdr:row>87</xdr:row>
      <xdr:rowOff>367230</xdr:rowOff>
    </xdr:to>
    <xdr:sp macro="" textlink="">
      <xdr:nvSpPr>
        <xdr:cNvPr id="65" name="64 Flecha a la derecha con bandas">
          <a:hlinkClick xmlns:r="http://schemas.openxmlformats.org/officeDocument/2006/relationships" r:id="rId12" tooltip="Go Down"/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/>
      </xdr:nvSpPr>
      <xdr:spPr>
        <a:xfrm rot="5400000">
          <a:off x="14042260" y="17194319"/>
          <a:ext cx="321326" cy="245639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16</xdr:col>
      <xdr:colOff>178070</xdr:colOff>
      <xdr:row>87</xdr:row>
      <xdr:rowOff>45905</xdr:rowOff>
    </xdr:from>
    <xdr:to>
      <xdr:col>16</xdr:col>
      <xdr:colOff>423707</xdr:colOff>
      <xdr:row>87</xdr:row>
      <xdr:rowOff>367231</xdr:rowOff>
    </xdr:to>
    <xdr:sp macro="" textlink="">
      <xdr:nvSpPr>
        <xdr:cNvPr id="66" name="65 Flecha a la derecha con bandas">
          <a:hlinkClick xmlns:r="http://schemas.openxmlformats.org/officeDocument/2006/relationships" r:id="rId6" tooltip="Go Up"/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/>
      </xdr:nvSpPr>
      <xdr:spPr>
        <a:xfrm rot="16200000">
          <a:off x="15024473" y="17194321"/>
          <a:ext cx="321326" cy="245637"/>
        </a:xfrm>
        <a:prstGeom prst="stripedRightArrow">
          <a:avLst/>
        </a:prstGeom>
        <a:solidFill>
          <a:srgbClr val="70AD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18</xdr:col>
      <xdr:colOff>33349</xdr:colOff>
      <xdr:row>28</xdr:row>
      <xdr:rowOff>200288</xdr:rowOff>
    </xdr:from>
    <xdr:to>
      <xdr:col>18</xdr:col>
      <xdr:colOff>321349</xdr:colOff>
      <xdr:row>30</xdr:row>
      <xdr:rowOff>11476</xdr:rowOff>
    </xdr:to>
    <xdr:sp macro="" textlink="">
      <xdr:nvSpPr>
        <xdr:cNvPr id="46" name="45 Flecha derecha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/>
      </xdr:nvSpPr>
      <xdr:spPr>
        <a:xfrm rot="10800000">
          <a:off x="16130599" y="5665257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18</xdr:col>
      <xdr:colOff>33326</xdr:colOff>
      <xdr:row>44</xdr:row>
      <xdr:rowOff>304003</xdr:rowOff>
    </xdr:from>
    <xdr:to>
      <xdr:col>18</xdr:col>
      <xdr:colOff>321326</xdr:colOff>
      <xdr:row>46</xdr:row>
      <xdr:rowOff>103284</xdr:rowOff>
    </xdr:to>
    <xdr:sp macro="" textlink="">
      <xdr:nvSpPr>
        <xdr:cNvPr id="48" name="47 Flecha derecha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/>
      </xdr:nvSpPr>
      <xdr:spPr>
        <a:xfrm rot="10800000">
          <a:off x="16130576" y="9209878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18</xdr:col>
      <xdr:colOff>33326</xdr:colOff>
      <xdr:row>65</xdr:row>
      <xdr:rowOff>200719</xdr:rowOff>
    </xdr:from>
    <xdr:to>
      <xdr:col>18</xdr:col>
      <xdr:colOff>321326</xdr:colOff>
      <xdr:row>67</xdr:row>
      <xdr:rowOff>0</xdr:rowOff>
    </xdr:to>
    <xdr:sp macro="" textlink="">
      <xdr:nvSpPr>
        <xdr:cNvPr id="53" name="52 Flecha derecha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/>
      </xdr:nvSpPr>
      <xdr:spPr>
        <a:xfrm rot="10800000">
          <a:off x="16130576" y="13404750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18</xdr:col>
      <xdr:colOff>33326</xdr:colOff>
      <xdr:row>90</xdr:row>
      <xdr:rowOff>158542</xdr:rowOff>
    </xdr:from>
    <xdr:to>
      <xdr:col>18</xdr:col>
      <xdr:colOff>321326</xdr:colOff>
      <xdr:row>91</xdr:row>
      <xdr:rowOff>172136</xdr:rowOff>
    </xdr:to>
    <xdr:sp macro="" textlink="">
      <xdr:nvSpPr>
        <xdr:cNvPr id="64" name="63 Flecha derecha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/>
      </xdr:nvSpPr>
      <xdr:spPr>
        <a:xfrm rot="10800000">
          <a:off x="16130576" y="18517980"/>
          <a:ext cx="288000" cy="216000"/>
        </a:xfrm>
        <a:prstGeom prst="rightArrow">
          <a:avLst/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272831</xdr:colOff>
      <xdr:row>1</xdr:row>
      <xdr:rowOff>51225</xdr:rowOff>
    </xdr:from>
    <xdr:to>
      <xdr:col>9</xdr:col>
      <xdr:colOff>292893</xdr:colOff>
      <xdr:row>2</xdr:row>
      <xdr:rowOff>251194</xdr:rowOff>
    </xdr:to>
    <xdr:grpSp>
      <xdr:nvGrpSpPr>
        <xdr:cNvPr id="71" name="backtomenu">
          <a:hlinkClick xmlns:r="http://schemas.openxmlformats.org/officeDocument/2006/relationships" r:id="rId13" tooltip="Go to"/>
          <a:extLst>
            <a:ext uri="{FF2B5EF4-FFF2-40B4-BE49-F238E27FC236}">
              <a16:creationId xmlns:a16="http://schemas.microsoft.com/office/drawing/2014/main" id="{FE8A777D-5CA5-4F4C-A2E3-87617C2D78D2}"/>
            </a:ext>
          </a:extLst>
        </xdr:cNvPr>
        <xdr:cNvGrpSpPr/>
      </xdr:nvGrpSpPr>
      <xdr:grpSpPr>
        <a:xfrm>
          <a:off x="6940331" y="134569"/>
          <a:ext cx="1044000" cy="450000"/>
          <a:chOff x="6972831" y="127063"/>
          <a:chExt cx="1044000" cy="450000"/>
        </a:xfrm>
      </xdr:grpSpPr>
      <xdr:sp macro="" textlink="">
        <xdr:nvSpPr>
          <xdr:cNvPr id="72" name="Rounded Rectangle 2">
            <a:hlinkClick xmlns:r="http://schemas.openxmlformats.org/officeDocument/2006/relationships" r:id="rId13" tooltip="Go to"/>
            <a:extLst>
              <a:ext uri="{FF2B5EF4-FFF2-40B4-BE49-F238E27FC236}">
                <a16:creationId xmlns:a16="http://schemas.microsoft.com/office/drawing/2014/main" id="{13DC32DA-06BC-5EF3-A16D-63F120243D7E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73" name="Picture 72" descr="http://swiss-delicious.com/images/1024/icons/back.png">
            <a:hlinkClick xmlns:r="http://schemas.openxmlformats.org/officeDocument/2006/relationships" r:id="rId13" tooltip="Go to"/>
            <a:extLst>
              <a:ext uri="{FF2B5EF4-FFF2-40B4-BE49-F238E27FC236}">
                <a16:creationId xmlns:a16="http://schemas.microsoft.com/office/drawing/2014/main" id="{49DE2911-B91D-3131-7BBF-8A1CDEC1EEE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117834</xdr:colOff>
      <xdr:row>1</xdr:row>
      <xdr:rowOff>60225</xdr:rowOff>
    </xdr:from>
    <xdr:to>
      <xdr:col>1</xdr:col>
      <xdr:colOff>587016</xdr:colOff>
      <xdr:row>2</xdr:row>
      <xdr:rowOff>242194</xdr:rowOff>
    </xdr:to>
    <xdr:pic>
      <xdr:nvPicPr>
        <xdr:cNvPr id="75" name="mainicon">
          <a:extLst>
            <a:ext uri="{FF2B5EF4-FFF2-40B4-BE49-F238E27FC236}">
              <a16:creationId xmlns:a16="http://schemas.microsoft.com/office/drawing/2014/main" id="{C40A8A21-344A-45B0-995E-0DAC29FEC5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75" b="4749"/>
        <a:stretch/>
      </xdr:blipFill>
      <xdr:spPr>
        <a:xfrm>
          <a:off x="367865" y="143569"/>
          <a:ext cx="469182" cy="432000"/>
        </a:xfrm>
        <a:prstGeom prst="rect">
          <a:avLst/>
        </a:prstGeom>
      </xdr:spPr>
    </xdr:pic>
    <xdr:clientData/>
  </xdr:twoCellAnchor>
  <xdr:oneCellAnchor>
    <xdr:from>
      <xdr:col>15</xdr:col>
      <xdr:colOff>475129</xdr:colOff>
      <xdr:row>1</xdr:row>
      <xdr:rowOff>52491</xdr:rowOff>
    </xdr:from>
    <xdr:ext cx="1325166" cy="381000"/>
    <xdr:pic>
      <xdr:nvPicPr>
        <xdr:cNvPr id="1078" name="mpkLogo">
          <a:hlinkClick xmlns:a="http://schemas.openxmlformats.org/drawingml/2006/main" xmlns:r="http://schemas.openxmlformats.org/officeDocument/2006/relationships" r:id="rId2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8115F29E-1C76-47CD-9158-3D8C3446CFD1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EAB3A1D2-CC6B-9BEE-8014-C10E7EFF82F6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17E379A-2DE7-C472-81E5-674B530D80BE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" refreshedDate="44743.701957060184" missingItemsLimit="0" createdVersion="4" refreshedVersion="8" minRefreshableVersion="3" recordCount="7" xr:uid="{00000000-000A-0000-FFFF-FFFF0E000000}">
  <cacheSource type="worksheet">
    <worksheetSource name="=SO_Area2"/>
  </cacheSource>
  <cacheFields count="23">
    <cacheField name="Code" numFmtId="0">
      <sharedItems count="4">
        <s v="D1003"/>
        <s v="D1016"/>
        <s v="M1037"/>
        <s v="D1046"/>
      </sharedItems>
    </cacheField>
    <cacheField name="Product Description" numFmtId="0">
      <sharedItems count="4">
        <s v="Apple Pie"/>
        <s v="Apple Strudel"/>
        <s v="Bacon Burguer"/>
        <s v="Apple Tea 250 ml"/>
      </sharedItems>
    </cacheField>
    <cacheField name="Category" numFmtId="0">
      <sharedItems count="3">
        <s v="Desserts"/>
        <s v="Meals"/>
        <s v="Drinks"/>
      </sharedItems>
    </cacheField>
    <cacheField name="M.S.O." numFmtId="3">
      <sharedItems containsSemiMixedTypes="0" containsString="0" containsNumber="1" containsInteger="1" minValue="100" maxValue="100"/>
    </cacheField>
    <cacheField name="Quantity" numFmtId="3">
      <sharedItems containsSemiMixedTypes="0" containsString="0" containsNumber="1" containsInteger="1" minValue="0" maxValue="200"/>
    </cacheField>
    <cacheField name="In Stock" numFmtId="3">
      <sharedItems containsSemiMixedTypes="0" containsString="0" containsNumber="1" containsInteger="1" minValue="0" maxValue="9000"/>
    </cacheField>
    <cacheField name="Sales Price $" numFmtId="4">
      <sharedItems containsSemiMixedTypes="0" containsString="0" containsNumber="1" minValue="4.5" maxValue="6.25"/>
    </cacheField>
    <cacheField name="Discount %" numFmtId="9">
      <sharedItems containsSemiMixedTypes="0" containsString="0" containsNumber="1" minValue="0" maxValue="0.05"/>
    </cacheField>
    <cacheField name="Total $" numFmtId="4">
      <sharedItems containsSemiMixedTypes="0" containsString="0" containsNumber="1" minValue="0" maxValue="988.02"/>
    </cacheField>
    <cacheField name="Check" numFmtId="0">
      <sharedItems/>
    </cacheField>
    <cacheField name="Back-Order" numFmtId="3">
      <sharedItems containsSemiMixedTypes="0" containsString="0" containsNumber="1" containsInteger="1" minValue="0" maxValue="250"/>
    </cacheField>
    <cacheField name="ID" numFmtId="0">
      <sharedItems/>
    </cacheField>
    <cacheField name="Sales Order Nº" numFmtId="0">
      <sharedItems count="3">
        <s v="1000-11"/>
        <s v="1001-11"/>
        <s v="1002-11"/>
      </sharedItems>
    </cacheField>
    <cacheField name="Status" numFmtId="0">
      <sharedItems count="2">
        <s v="Invoiced"/>
        <s v="Pending"/>
      </sharedItems>
    </cacheField>
    <cacheField name="Date" numFmtId="166">
      <sharedItems containsSemiMixedTypes="0" containsNonDate="0" containsDate="1" containsString="0" minDate="2021-11-08T00:00:00" maxDate="2021-11-09T00:00:00"/>
    </cacheField>
    <cacheField name="Customer" numFmtId="0">
      <sharedItems count="3">
        <s v="A Odio Semper Consulting"/>
        <s v="Arcu Limited Home"/>
        <s v="Cards Dolor Company Cards"/>
      </sharedItems>
    </cacheField>
    <cacheField name="S.O. Number" numFmtId="0">
      <sharedItems containsSemiMixedTypes="0" containsString="0" containsNumber="1" containsInteger="1" minValue="1000" maxValue="1002"/>
    </cacheField>
    <cacheField name="Month" numFmtId="165">
      <sharedItems containsSemiMixedTypes="0" containsNonDate="0" containsDate="1" containsString="0" minDate="2021-11-30T00:00:00" maxDate="2021-12-01T00:00:00" count="1">
        <d v="2021-11-30T00:00:00"/>
      </sharedItems>
    </cacheField>
    <cacheField name="Invoice Nº" numFmtId="0">
      <sharedItems count="3">
        <s v="1000-110"/>
        <s v="1001-110"/>
        <s v="1002-110"/>
      </sharedItems>
    </cacheField>
    <cacheField name="Credit Note" numFmtId="4">
      <sharedItems containsSemiMixedTypes="0" containsString="0" containsNumber="1" containsInteger="1" minValue="0" maxValue="10"/>
    </cacheField>
    <cacheField name="Tax Rate %" numFmtId="9">
      <sharedItems containsSemiMixedTypes="0" containsString="0" containsNumber="1" containsInteger="1" minValue="0" maxValue="0"/>
    </cacheField>
    <cacheField name="Unit Cost $" numFmtId="4">
      <sharedItems containsSemiMixedTypes="0" containsString="0" containsNumber="1" minValue="2.15" maxValue="3.75"/>
    </cacheField>
    <cacheField name="Gross Margin $" numFmtId="4">
      <sharedItems containsSemiMixedTypes="0" containsString="0" containsNumber="1" minValue="0" maxValue="558.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" refreshedDate="44743.701957060184" missingItemsLimit="0" createdVersion="4" refreshedVersion="8" minRefreshableVersion="3" recordCount="5" xr:uid="{00000000-000A-0000-FFFF-FFFF04000000}">
  <cacheSource type="worksheet">
    <worksheetSource name="=Category_MD"/>
  </cacheSource>
  <cacheFields count="1">
    <cacheField name="Category" numFmtId="0">
      <sharedItems count="3">
        <s v="Drinks"/>
        <s v="Desserts"/>
        <s v="Meal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n v="100"/>
    <n v="200"/>
    <n v="9000"/>
    <n v="4.99"/>
    <n v="0.01"/>
    <n v="988.02"/>
    <s v="Ok"/>
    <n v="0"/>
    <s v="D10031000-11"/>
    <x v="0"/>
    <x v="0"/>
    <d v="2021-11-08T00:00:00"/>
    <x v="0"/>
    <n v="1000"/>
    <x v="0"/>
    <x v="0"/>
    <n v="10"/>
    <n v="0"/>
    <n v="2.15"/>
    <n v="558.02"/>
  </r>
  <r>
    <x v="1"/>
    <x v="1"/>
    <x v="0"/>
    <n v="100"/>
    <n v="120"/>
    <n v="3600"/>
    <n v="6.25"/>
    <n v="0"/>
    <n v="750"/>
    <s v="Ok"/>
    <n v="0"/>
    <s v="D10161000-11"/>
    <x v="0"/>
    <x v="0"/>
    <d v="2021-11-08T00:00:00"/>
    <x v="0"/>
    <n v="1000"/>
    <x v="0"/>
    <x v="0"/>
    <n v="10"/>
    <n v="0"/>
    <n v="3.5"/>
    <n v="330"/>
  </r>
  <r>
    <x v="2"/>
    <x v="2"/>
    <x v="1"/>
    <n v="100"/>
    <n v="130"/>
    <n v="2000"/>
    <n v="5.5"/>
    <n v="0"/>
    <n v="715"/>
    <s v="Ok"/>
    <n v="0"/>
    <s v="M10371000-11"/>
    <x v="0"/>
    <x v="0"/>
    <d v="2021-11-08T00:00:00"/>
    <x v="0"/>
    <n v="1000"/>
    <x v="0"/>
    <x v="0"/>
    <n v="10"/>
    <n v="0"/>
    <n v="3.75"/>
    <n v="227.5"/>
  </r>
  <r>
    <x v="0"/>
    <x v="0"/>
    <x v="0"/>
    <n v="100"/>
    <n v="100"/>
    <n v="9000"/>
    <n v="4.99"/>
    <n v="0"/>
    <n v="499"/>
    <s v="Ok"/>
    <n v="0"/>
    <s v="D10031001-11"/>
    <x v="1"/>
    <x v="1"/>
    <d v="2021-11-08T00:00:00"/>
    <x v="1"/>
    <n v="1001"/>
    <x v="0"/>
    <x v="1"/>
    <n v="0"/>
    <n v="0"/>
    <n v="2.15"/>
    <n v="284"/>
  </r>
  <r>
    <x v="3"/>
    <x v="3"/>
    <x v="2"/>
    <n v="100"/>
    <n v="100"/>
    <n v="0"/>
    <n v="4.5"/>
    <n v="0"/>
    <n v="450"/>
    <s v="Back-Order"/>
    <n v="100"/>
    <s v="D10461001-11"/>
    <x v="1"/>
    <x v="1"/>
    <d v="2021-11-08T00:00:00"/>
    <x v="1"/>
    <n v="1001"/>
    <x v="0"/>
    <x v="1"/>
    <n v="0"/>
    <n v="0"/>
    <n v="3.55"/>
    <n v="0"/>
  </r>
  <r>
    <x v="2"/>
    <x v="2"/>
    <x v="1"/>
    <n v="100"/>
    <n v="100"/>
    <n v="2000"/>
    <n v="5.5"/>
    <n v="0"/>
    <n v="550"/>
    <s v="Ok"/>
    <n v="0"/>
    <s v="M10371001-11"/>
    <x v="1"/>
    <x v="1"/>
    <d v="2021-11-08T00:00:00"/>
    <x v="1"/>
    <n v="1001"/>
    <x v="0"/>
    <x v="1"/>
    <n v="0"/>
    <n v="0"/>
    <n v="3.75"/>
    <n v="175"/>
  </r>
  <r>
    <x v="3"/>
    <x v="3"/>
    <x v="2"/>
    <n v="100"/>
    <n v="0"/>
    <n v="0"/>
    <n v="4.5"/>
    <n v="0.05"/>
    <n v="0"/>
    <s v="Back-Order"/>
    <n v="250"/>
    <s v="D10461002-11"/>
    <x v="2"/>
    <x v="0"/>
    <d v="2021-11-08T00:00:00"/>
    <x v="2"/>
    <n v="1002"/>
    <x v="0"/>
    <x v="2"/>
    <n v="0"/>
    <n v="0"/>
    <n v="3.55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</r>
  <r>
    <x v="1"/>
  </r>
  <r>
    <x v="1"/>
  </r>
  <r>
    <x v="0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a dinámica1" cacheId="0" applyNumberFormats="0" applyBorderFormats="0" applyFontFormats="0" applyPatternFormats="0" applyAlignmentFormats="0" applyWidthHeightFormats="1" dataCaption="Valores" grandTotalCaption="Total Sales $" showError="1" updatedVersion="8" minRefreshableVersion="3" enableDrill="0" colGrandTotals="0" itemPrintTitles="1" createdVersion="4" indent="0" outline="1" outlineData="1" multipleFieldFilters="0" chartFormat="3" rowHeaderCaption="Customers:">
  <location ref="B94:C98" firstHeaderRow="1" firstDataRow="1" firstDataCol="1" rowPageCount="2" colPageCount="1"/>
  <pivotFields count="23">
    <pivotField showAll="0"/>
    <pivotField showAll="0"/>
    <pivotField showAll="0"/>
    <pivotField numFmtId="3" showAll="0"/>
    <pivotField numFmtId="3" showAll="0"/>
    <pivotField numFmtId="3" showAll="0"/>
    <pivotField numFmtId="4" showAll="0"/>
    <pivotField numFmtId="9" showAll="0"/>
    <pivotField dataField="1" numFmtId="4" showAll="0"/>
    <pivotField showAll="0"/>
    <pivotField numFmtId="3" showAll="0"/>
    <pivotField showAll="0"/>
    <pivotField showAll="0"/>
    <pivotField axis="axisPage" multipleItemSelectionAllowed="1" showAll="0">
      <items count="3">
        <item x="1"/>
        <item x="0"/>
        <item t="default"/>
      </items>
    </pivotField>
    <pivotField numFmtId="166" showAll="0"/>
    <pivotField axis="axisRow" showAll="0" sortType="descending">
      <items count="4">
        <item x="0"/>
        <item x="1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axis="axisPage" numFmtId="165" showAll="0">
      <items count="2">
        <item x="0"/>
        <item t="default"/>
      </items>
    </pivotField>
    <pivotField showAll="0"/>
    <pivotField numFmtId="4" showAll="0"/>
    <pivotField numFmtId="9" showAll="0"/>
    <pivotField numFmtId="4" showAll="0"/>
    <pivotField numFmtId="4" showAll="0"/>
  </pivotFields>
  <rowFields count="1">
    <field x="15"/>
  </rowFields>
  <rowItems count="4">
    <i>
      <x/>
    </i>
    <i>
      <x v="1"/>
    </i>
    <i>
      <x v="2"/>
    </i>
    <i t="grand">
      <x/>
    </i>
  </rowItems>
  <colItems count="1">
    <i/>
  </colItems>
  <pageFields count="2">
    <pageField fld="13" hier="-1"/>
    <pageField fld="17" hier="-1"/>
  </pageFields>
  <dataFields count="1">
    <dataField name="Sales $" fld="8" baseField="15" baseItem="19" numFmtId="4"/>
  </dataFields>
  <formats count="10">
    <format dxfId="9">
      <pivotArea dataOnly="0" labelOnly="1" outline="0" axis="axisValues" fieldPosition="0"/>
    </format>
    <format dxfId="8">
      <pivotArea dataOnly="0" labelOnly="1" grandRow="1" outline="0" fieldPosition="0"/>
    </format>
    <format dxfId="7">
      <pivotArea type="all" dataOnly="0" outline="0" fieldPosition="0"/>
    </format>
    <format dxfId="6">
      <pivotArea type="all" dataOnly="0" outline="0" fieldPosition="0"/>
    </format>
    <format dxfId="5">
      <pivotArea dataOnly="0" labelOnly="1" outline="0" fieldPosition="0">
        <references count="1">
          <reference field="17" count="0"/>
        </references>
      </pivotArea>
    </format>
    <format dxfId="4">
      <pivotArea outline="0" collapsedLevelsAreSubtotals="1" fieldPosition="0"/>
    </format>
    <format dxfId="3">
      <pivotArea dataOnly="0" labelOnly="1" fieldPosition="0">
        <references count="1">
          <reference field="15" count="0"/>
        </references>
      </pivotArea>
    </format>
    <format dxfId="2">
      <pivotArea dataOnly="0" labelOnly="1" grandRow="1" outline="0" fieldPosition="0"/>
    </format>
    <format dxfId="1">
      <pivotArea field="15" type="button" dataOnly="0" labelOnly="1" outline="0" axis="axisRow" fieldPosition="0"/>
    </format>
    <format dxfId="0">
      <pivotArea grandRow="1" outline="0" collapsedLevelsAreSubtotals="1" fieldPosition="0"/>
    </format>
  </format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4000000}" name="Tabla dinámica5" cacheId="0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compact="0" compactData="0" multipleFieldFilters="0">
  <location ref="AR28:AR29" firstHeaderRow="1" firstDataRow="1" firstDataCol="1" rowPageCount="1" colPageCount="1"/>
  <pivotFields count="23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ascending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5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7"/>
  </rowFields>
  <rowItems count="1">
    <i>
      <x/>
    </i>
  </rowItems>
  <colItems count="1">
    <i/>
  </colItems>
  <pageFields count="1">
    <pageField fld="13" item="1" hier="-1"/>
  </page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2000000}" name="Tabla dinámica3" cacheId="0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compact="0" compactData="0" multipleFieldFilters="0">
  <location ref="AC28:AC30" firstHeaderRow="1" firstDataRow="1" firstDataCol="1" rowPageCount="1" colPageCount="1"/>
  <pivotFields count="23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5"/>
  </rowFields>
  <rowItems count="2">
    <i>
      <x/>
    </i>
    <i>
      <x v="2"/>
    </i>
  </rowItems>
  <colItems count="1">
    <i/>
  </colItems>
  <pageFields count="1">
    <pageField fld="13" item="1" hier="-1"/>
  </page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1000000}" name="Tabla dinámica2" cacheId="0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compact="0" compactData="0" multipleFieldFilters="0">
  <location ref="X28:X30" firstHeaderRow="1" firstDataRow="1" firstDataCol="1" rowPageCount="2" colPageCount="1"/>
  <pivotFields count="23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sortType="ascending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8"/>
  </rowFields>
  <rowItems count="2">
    <i>
      <x/>
    </i>
    <i>
      <x v="2"/>
    </i>
  </rowItems>
  <colItems count="1">
    <i/>
  </colItems>
  <pageFields count="2">
    <pageField fld="13" item="1" hier="-1"/>
    <pageField fld="15" hier="-1"/>
  </page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a dinámica1" cacheId="0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compact="0" compactData="0" multipleFieldFilters="0">
  <location ref="S28:T29" firstHeaderRow="1" firstDataRow="1" firstDataCol="2" rowPageCount="1" colPageCount="1"/>
  <pivotFields count="23">
    <pivotField compact="0" outline="0" showAll="0" defaultSubtotal="0"/>
    <pivotField compact="0" outline="0" showAll="0" defaultSubtotal="0"/>
    <pivotField compact="0" outline="0" showAll="0" defaultSubtotal="0"/>
    <pivotField compact="0" numFmtId="3" outline="0" showAll="0" defaultSubtotal="0"/>
    <pivotField compact="0" numFmtId="3" outline="0" showAll="0" defaultSubtotal="0"/>
    <pivotField compact="0" numFmtId="3" outline="0" showAll="0" defaultSubtotal="0"/>
    <pivotField compact="0" numFmtId="4" outline="0" showAll="0" defaultSubtotal="0"/>
    <pivotField compact="0" numFmtId="9" outline="0" showAll="0" defaultSubtotal="0"/>
    <pivotField compact="0" numFmtId="4" outline="0" showAll="0" defaultSubtotal="0"/>
    <pivotField compact="0" outline="0" showAll="0" defaultSubtotal="0"/>
    <pivotField compact="0" numFmtId="3" outline="0" showAll="0" defaultSubtotal="0"/>
    <pivotField compact="0" outline="0" showAll="0" defaultSubtotal="0"/>
    <pivotField axis="axisRow" compact="0" outline="0" showAll="0" sortType="ascending" defaultSubtotal="0">
      <items count="3">
        <item x="0"/>
        <item x="1"/>
        <item x="2"/>
      </items>
    </pivotField>
    <pivotField axis="axisPage" compact="0" outline="0" showAll="0" defaultSubtotal="0">
      <items count="2">
        <item x="1"/>
        <item x="0"/>
      </items>
    </pivotField>
    <pivotField compact="0" numFmtId="166" outline="0" showAll="0" defaultSubtotal="0"/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/>
    <pivotField compact="0" numFmtId="165" outline="0" showAll="0" defaultSubtotal="0"/>
    <pivotField compact="0" outline="0" showAll="0" defaultSubtotal="0"/>
    <pivotField compact="0" numFmtId="4" outline="0" showAll="0" defaultSubtotal="0"/>
    <pivotField compact="0" numFmtId="9" outline="0" showAll="0" defaultSubtotal="0"/>
    <pivotField compact="0" outline="0" showAll="0" defaultSubtotal="0"/>
    <pivotField compact="0" outline="0" showAll="0" defaultSubtotal="0"/>
  </pivotFields>
  <rowFields count="2">
    <field x="12"/>
    <field x="15"/>
  </rowFields>
  <rowItems count="1">
    <i>
      <x v="1"/>
      <x v="1"/>
    </i>
  </rowItems>
  <colItems count="1">
    <i/>
  </colItems>
  <pageFields count="1">
    <pageField fld="13" item="0" hier="-1"/>
  </page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5000000}" name="Tabla dinámica6" cacheId="0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compact="0" compactData="0" multipleFieldFilters="0">
  <location ref="BF28:BL32" firstHeaderRow="0" firstDataRow="1" firstDataCol="3" rowPageCount="1" colPageCount="1"/>
  <pivotFields count="23"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ascending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4">
    <i>
      <x/>
      <x/>
      <x/>
    </i>
    <i>
      <x v="1"/>
      <x v="1"/>
      <x/>
    </i>
    <i>
      <x v="2"/>
      <x v="2"/>
      <x v="1"/>
    </i>
    <i>
      <x v="3"/>
      <x v="3"/>
      <x v="2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3" hier="-1"/>
  </pageFields>
  <dataFields count="4">
    <dataField name="Suma de Back-Order" fld="10" baseField="2" baseItem="0" numFmtId="3"/>
    <dataField name="Suma de Quantity" fld="4" baseField="2" baseItem="0" numFmtId="3"/>
    <dataField name="Suma de Total $" fld="8" baseField="2" baseItem="0" numFmtId="4"/>
    <dataField name="Suma de Gross Margin $" fld="22" baseField="2" baseItem="0" numFmtId="4"/>
  </data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3000000}" name="Tabla dinámica4" cacheId="1" applyNumberFormats="0" applyBorderFormats="0" applyFontFormats="0" applyPatternFormats="0" applyAlignmentFormats="0" applyWidthHeightFormats="1" dataCaption="Valores" showError="1" updatedVersion="8" minRefreshableVersion="3" enableDrill="0" rowGrandTotals="0" colGrandTotals="0" itemPrintTitles="1" createdVersion="4" indent="0" outline="1" outlineData="1" multipleFieldFilters="0" rowHeaderCaption="Category List">
  <location ref="AM26:AM29" firstHeaderRow="1" firstDataRow="1" firstDataCol="1"/>
  <pivotFields count="1">
    <pivotField axis="axisRow" showAll="0" sortType="ascending" defaultSubtotal="0">
      <items count="3">
        <item x="1"/>
        <item x="0"/>
        <item x="2"/>
      </items>
    </pivotField>
  </pivotFields>
  <rowFields count="1">
    <field x="0"/>
  </rowFields>
  <rowItems count="3">
    <i>
      <x/>
    </i>
    <i>
      <x v="1"/>
    </i>
    <i>
      <x v="2"/>
    </i>
  </rowItems>
  <colItems count="1">
    <i/>
  </colItem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16D780-2FD3-46D7-A91D-21DB07371B32}" name="ReportDT" displayName="ReportDT" ref="B28:P48" totalsRowShown="0" headerRowDxfId="34" headerRowBorderDxfId="33" tableBorderDxfId="32" totalsRowBorderDxfId="31">
  <tableColumns count="15">
    <tableColumn id="1" xr3:uid="{6D02568B-6421-43B0-A1C1-A8587E827433}" name="Code" dataDxfId="30"/>
    <tableColumn id="2" xr3:uid="{C9146A1C-581E-40C4-8771-5E3D04C1F534}" name="Product Description" dataDxfId="29"/>
    <tableColumn id="3" xr3:uid="{06FF6256-F8A1-4552-9837-4F36817BF09E}" name="Category" dataDxfId="28"/>
    <tableColumn id="4" xr3:uid="{5208A20D-A273-4F95-A253-A0E40C35CEAC}" name="Inventory" dataDxfId="27">
      <calculatedColumnFormula array="1">IFERROR(IF($B29="","",SUM(IF((Planning_1=$B29)*(Planning_2="Available Stock"),Planning_3,0))),"")</calculatedColumnFormula>
    </tableColumn>
    <tableColumn id="5" xr3:uid="{AFF6B3E9-4DC8-4FD8-B2C3-B3A80EBC0C8B}" name="Coverage" dataDxfId="26">
      <calculatedColumnFormula array="1">IFERROR(IF($B29="","",SUM(IF((Planning_1=$B29)*(Planning_5="Coverage"),Forecast_Planning4,0))),"")</calculatedColumnFormula>
    </tableColumn>
    <tableColumn id="6" xr3:uid="{08AB24E8-F8D4-4933-BB11-C02840BE05D0}" name="Back - Orders" dataDxfId="25"/>
    <tableColumn id="7" xr3:uid="{D2299448-7BF8-42C5-BA1B-F41142520C36}" name="Total $" dataDxfId="24">
      <calculatedColumnFormula array="1">IFERROR(IF($B29="","",SUM(IF(Code_SO=$B29,BackOrder_Value,0))),"")</calculatedColumnFormula>
    </tableColumn>
    <tableColumn id="8" xr3:uid="{8E7E4FA2-8DBD-41E5-9E0C-C8C28DAEBF5C}" name="-" dataDxfId="23"/>
    <tableColumn id="9" xr3:uid="{18C99371-0E0F-42E4-BEF7-3643D9D90A82}" name="Sales Qty." dataDxfId="22"/>
    <tableColumn id="10" xr3:uid="{374498A7-9231-4F1D-A286-1C598C699D10}" name="Sales $" dataDxfId="21"/>
    <tableColumn id="11" xr3:uid="{F91849D4-35F0-4348-A8ED-C6AD23238D0A}" name="Gross Margin $" dataDxfId="20"/>
    <tableColumn id="12" xr3:uid="{A3DEC932-E3D9-4B79-B24C-CBD702A3CEC6}" name="ABC Class." dataDxfId="19">
      <calculatedColumnFormula>IFERROR(IF($B29="","",VLOOKUP($B29,MasterData,8,0)),"")</calculatedColumnFormula>
    </tableColumn>
    <tableColumn id="13" xr3:uid="{2767AD4A-152E-49DC-A505-89C1CFBC4547}" name="Rel. Freq. %" dataDxfId="18" dataCellStyle="Percent">
      <calculatedColumnFormula>IFERROR(IF($B29="","",$L29/SUM(Total_GM)),"")</calculatedColumnFormula>
    </tableColumn>
    <tableColumn id="14" xr3:uid="{2C6FD434-AED5-4129-9691-9FC5C2197D22}" name="Abs. Freq. %" dataDxfId="17" dataCellStyle="Percent">
      <calculatedColumnFormula>IFERROR(IF($B29="","",$N$29),"")</calculatedColumnFormula>
    </tableColumn>
    <tableColumn id="15" xr3:uid="{1E5ACA85-1D1D-4E5E-9072-709393CD169B}" name="Suggested ABC" dataDxfId="16">
      <calculatedColumnFormula>IFERROR(IF($B29="","",IF(O29&lt;=0.8,"A",IF(O29&lt;=0.95,"B","C"))),"")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3.xml"/><Relationship Id="rId4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7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5" Type="http://schemas.openxmlformats.org/officeDocument/2006/relationships/pivotTable" Target="../pivotTables/pivotTable6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autoPageBreaks="0" fitToPage="1"/>
  </sheetPr>
  <dimension ref="B1:N30"/>
  <sheetViews>
    <sheetView showGridLines="0" showRowColHeaders="0" tabSelected="1" zoomScaleNormal="100" workbookViewId="0">
      <pane ySplit="4" topLeftCell="A5" activePane="bottomLeft" state="frozen"/>
      <selection pane="bottomLeft" activeCell="A5" sqref="A5"/>
    </sheetView>
  </sheetViews>
  <sheetFormatPr defaultColWidth="11.42578125" defaultRowHeight="15" x14ac:dyDescent="0.25"/>
  <cols>
    <col min="1" max="1" width="3.7109375" style="37" customWidth="1"/>
    <col min="2" max="2" width="10.5703125" style="37" customWidth="1"/>
    <col min="3" max="3" width="16.140625" style="37" customWidth="1"/>
    <col min="4" max="4" width="13.140625" style="37" customWidth="1"/>
    <col min="5" max="5" width="12.5703125" style="37" customWidth="1"/>
    <col min="6" max="6" width="12.7109375" style="37" customWidth="1"/>
    <col min="7" max="7" width="18.42578125" style="37" customWidth="1"/>
    <col min="8" max="8" width="16.5703125" style="37" customWidth="1"/>
    <col min="9" max="9" width="15.85546875" style="37" customWidth="1"/>
    <col min="10" max="10" width="16.28515625" style="37" customWidth="1"/>
    <col min="11" max="11" width="22" style="37" customWidth="1"/>
    <col min="12" max="12" width="10.7109375" style="37" customWidth="1"/>
    <col min="13" max="13" width="13.28515625" style="37" customWidth="1"/>
    <col min="14" max="14" width="1.7109375" style="37" customWidth="1"/>
    <col min="15" max="16384" width="11.42578125" style="37"/>
  </cols>
  <sheetData>
    <row r="1" spans="2:14" ht="6.75" customHeight="1" x14ac:dyDescent="0.25"/>
    <row r="2" spans="2:14" s="555" customFormat="1" ht="20.100000000000001" customHeight="1" x14ac:dyDescent="0.3">
      <c r="B2" s="552"/>
      <c r="C2" s="560" t="s">
        <v>285</v>
      </c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4"/>
    </row>
    <row r="3" spans="2:14" s="559" customFormat="1" ht="24" customHeight="1" x14ac:dyDescent="0.35">
      <c r="B3" s="439"/>
      <c r="C3" s="561" t="s">
        <v>64</v>
      </c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</row>
    <row r="4" spans="2:14" ht="5.0999999999999996" customHeight="1" x14ac:dyDescent="0.25"/>
    <row r="5" spans="2:14" ht="5.0999999999999996" customHeight="1" x14ac:dyDescent="0.25"/>
    <row r="6" spans="2:14" x14ac:dyDescent="0.25">
      <c r="B6" s="198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200"/>
    </row>
    <row r="7" spans="2:14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3"/>
    </row>
    <row r="8" spans="2:14" x14ac:dyDescent="0.25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3"/>
    </row>
    <row r="9" spans="2:14" x14ac:dyDescent="0.25">
      <c r="B9" s="201"/>
      <c r="C9" s="202"/>
      <c r="D9" s="202"/>
      <c r="E9" s="202"/>
      <c r="F9" s="202"/>
      <c r="G9" s="202"/>
      <c r="H9" s="202"/>
      <c r="I9" s="202"/>
      <c r="J9" s="202"/>
      <c r="K9" s="202"/>
      <c r="L9" s="202"/>
      <c r="M9" s="203"/>
    </row>
    <row r="10" spans="2:14" x14ac:dyDescent="0.25">
      <c r="B10" s="201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03"/>
    </row>
    <row r="11" spans="2:14" x14ac:dyDescent="0.25">
      <c r="B11" s="201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3"/>
    </row>
    <row r="12" spans="2:14" x14ac:dyDescent="0.25">
      <c r="B12" s="201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3"/>
    </row>
    <row r="13" spans="2:14" x14ac:dyDescent="0.25">
      <c r="B13" s="201"/>
      <c r="C13" s="202"/>
      <c r="D13" s="202"/>
      <c r="E13" s="202"/>
      <c r="F13" s="202"/>
      <c r="G13" s="202"/>
      <c r="H13" s="202"/>
      <c r="I13" s="202"/>
      <c r="J13" s="202"/>
      <c r="K13" s="202"/>
      <c r="L13" s="202"/>
      <c r="M13" s="203"/>
    </row>
    <row r="14" spans="2:14" x14ac:dyDescent="0.25">
      <c r="B14" s="201"/>
      <c r="C14" s="202"/>
      <c r="D14" s="202"/>
      <c r="E14" s="202"/>
      <c r="F14" s="202"/>
      <c r="G14" s="202"/>
      <c r="H14" s="202"/>
      <c r="I14" s="202"/>
      <c r="J14" s="202"/>
      <c r="K14" s="202"/>
      <c r="L14" s="202"/>
      <c r="M14" s="203"/>
    </row>
    <row r="15" spans="2:14" x14ac:dyDescent="0.25">
      <c r="B15" s="201"/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3"/>
    </row>
    <row r="16" spans="2:14" x14ac:dyDescent="0.25">
      <c r="B16" s="201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3"/>
    </row>
    <row r="17" spans="2:13" x14ac:dyDescent="0.25">
      <c r="B17" s="201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3"/>
    </row>
    <row r="18" spans="2:13" x14ac:dyDescent="0.25">
      <c r="B18" s="201"/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3"/>
    </row>
    <row r="19" spans="2:13" x14ac:dyDescent="0.25">
      <c r="B19" s="201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3"/>
    </row>
    <row r="20" spans="2:13" x14ac:dyDescent="0.25">
      <c r="B20" s="201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3"/>
    </row>
    <row r="21" spans="2:13" x14ac:dyDescent="0.25">
      <c r="B21" s="201"/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3"/>
    </row>
    <row r="22" spans="2:13" x14ac:dyDescent="0.25">
      <c r="B22" s="201"/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203"/>
    </row>
    <row r="23" spans="2:13" x14ac:dyDescent="0.25">
      <c r="B23" s="201"/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3"/>
    </row>
    <row r="24" spans="2:13" x14ac:dyDescent="0.25">
      <c r="B24" s="201"/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3"/>
    </row>
    <row r="25" spans="2:13" x14ac:dyDescent="0.25">
      <c r="B25" s="201"/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3"/>
    </row>
    <row r="26" spans="2:13" x14ac:dyDescent="0.25">
      <c r="B26" s="201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3"/>
    </row>
    <row r="27" spans="2:13" x14ac:dyDescent="0.25">
      <c r="B27" s="201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3"/>
    </row>
    <row r="28" spans="2:13" x14ac:dyDescent="0.25">
      <c r="B28" s="204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6"/>
    </row>
    <row r="30" spans="2:13" ht="23.1" customHeight="1" x14ac:dyDescent="0.25">
      <c r="B30" s="530"/>
      <c r="C30" s="530"/>
      <c r="D30" s="531"/>
      <c r="E30" s="532"/>
      <c r="F30" s="532"/>
      <c r="G30" s="532"/>
      <c r="H30" s="530"/>
      <c r="I30" s="530"/>
      <c r="J30" s="530"/>
      <c r="K30" s="530"/>
      <c r="L30" s="530"/>
      <c r="M30" s="530"/>
    </row>
  </sheetData>
  <sheetProtection algorithmName="SHA-512" hashValue="n0xT9ENFUoOX/AtOFOpuZ9CXPqsjGGvuTvQoPE1Vcpj1QV4uyhn6Cl+Y4chyPgi2UCnpIg1ypGb727xVuakayA==" saltValue="S62PIDBnIBiJPn+QddL4PA==" spinCount="100000" sheet="1" objects="1" scenarios="1"/>
  <pageMargins left="0.31496062992125984" right="0.31496062992125984" top="0.31496062992125984" bottom="0.31496062992125984" header="0.31496062992125984" footer="0.31496062992125984"/>
  <pageSetup scale="74" orientation="landscape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pageSetUpPr autoPageBreaks="0"/>
  </sheetPr>
  <dimension ref="A1:W1515"/>
  <sheetViews>
    <sheetView showGridLines="0" showRowColHeaders="0" zoomScale="80" zoomScaleNormal="80" zoomScaleSheetLayoutView="70" workbookViewId="0">
      <pane ySplit="15" topLeftCell="A16" activePane="bottomLeft" state="frozen"/>
      <selection pane="bottomLeft" activeCell="A16" sqref="A16"/>
    </sheetView>
  </sheetViews>
  <sheetFormatPr defaultColWidth="11.42578125" defaultRowHeight="15" x14ac:dyDescent="0.25"/>
  <cols>
    <col min="1" max="1" width="3.7109375" style="14" customWidth="1"/>
    <col min="2" max="2" width="9.140625" style="13" customWidth="1"/>
    <col min="3" max="3" width="29.7109375" style="13" bestFit="1" customWidth="1"/>
    <col min="4" max="4" width="38.42578125" style="13" customWidth="1"/>
    <col min="5" max="5" width="17.140625" style="13" customWidth="1"/>
    <col min="6" max="6" width="10.28515625" style="135" bestFit="1" customWidth="1"/>
    <col min="7" max="7" width="46.140625" style="13" bestFit="1" customWidth="1"/>
    <col min="8" max="8" width="21.85546875" style="13" customWidth="1"/>
    <col min="9" max="9" width="14.7109375" style="13" customWidth="1"/>
    <col min="10" max="10" width="1.28515625" style="13" customWidth="1"/>
    <col min="11" max="11" width="1.42578125" style="13" customWidth="1"/>
    <col min="12" max="12" width="2.28515625" style="13" customWidth="1"/>
    <col min="13" max="13" width="9.140625" style="13" customWidth="1"/>
    <col min="14" max="14" width="17.28515625" style="13" customWidth="1"/>
    <col min="15" max="15" width="7.85546875" style="13" customWidth="1"/>
    <col min="16" max="16" width="16.85546875" style="13" customWidth="1"/>
    <col min="17" max="17" width="2.28515625" style="13" customWidth="1"/>
    <col min="18" max="18" width="6.85546875" style="87" hidden="1" customWidth="1"/>
    <col min="19" max="19" width="12.85546875" style="87" hidden="1" customWidth="1"/>
    <col min="20" max="20" width="9.5703125" style="87" hidden="1" customWidth="1"/>
    <col min="21" max="21" width="10.42578125" style="87" hidden="1" customWidth="1"/>
    <col min="22" max="22" width="11.42578125" style="87"/>
    <col min="23" max="16384" width="11.42578125" style="13"/>
  </cols>
  <sheetData>
    <row r="1" spans="1:23" ht="6.75" customHeight="1" x14ac:dyDescent="0.25">
      <c r="B1" s="14" t="s">
        <v>0</v>
      </c>
    </row>
    <row r="2" spans="1:23" s="574" customFormat="1" ht="20.100000000000001" customHeight="1" x14ac:dyDescent="0.25">
      <c r="A2" s="568"/>
      <c r="B2" s="569" t="s">
        <v>0</v>
      </c>
      <c r="C2" s="501" t="s">
        <v>285</v>
      </c>
      <c r="D2" s="570"/>
      <c r="E2" s="570"/>
      <c r="F2" s="571"/>
      <c r="G2" s="570"/>
      <c r="H2" s="570"/>
      <c r="I2" s="570"/>
      <c r="J2" s="570"/>
      <c r="K2" s="572"/>
      <c r="L2" s="572"/>
      <c r="M2" s="572"/>
      <c r="N2" s="572"/>
      <c r="O2" s="572"/>
      <c r="P2" s="572"/>
      <c r="Q2" s="572"/>
      <c r="R2" s="573"/>
      <c r="S2" s="573"/>
      <c r="T2" s="573"/>
      <c r="U2" s="573"/>
      <c r="V2" s="573"/>
    </row>
    <row r="3" spans="1:23" s="565" customFormat="1" ht="24" customHeight="1" x14ac:dyDescent="0.25">
      <c r="B3" s="562" t="s">
        <v>0</v>
      </c>
      <c r="C3" s="469" t="s">
        <v>84</v>
      </c>
      <c r="D3" s="563"/>
      <c r="E3" s="563"/>
      <c r="F3" s="564"/>
      <c r="G3" s="563"/>
      <c r="H3" s="563"/>
      <c r="I3" s="563"/>
      <c r="J3" s="563"/>
      <c r="K3" s="566"/>
      <c r="L3" s="566"/>
      <c r="M3" s="566"/>
      <c r="N3" s="566"/>
      <c r="O3" s="566"/>
      <c r="P3" s="566"/>
      <c r="Q3" s="566"/>
      <c r="R3" s="567"/>
      <c r="S3" s="567"/>
      <c r="T3" s="567"/>
      <c r="U3" s="567"/>
      <c r="V3" s="567"/>
    </row>
    <row r="4" spans="1:23" s="15" customFormat="1" ht="6" customHeight="1" x14ac:dyDescent="0.25">
      <c r="B4" s="15" t="str">
        <f>F7</f>
        <v/>
      </c>
      <c r="C4" s="15">
        <f>D7</f>
        <v>0</v>
      </c>
      <c r="D4" s="15">
        <f>D9</f>
        <v>0</v>
      </c>
      <c r="E4" s="17">
        <f>G9</f>
        <v>0</v>
      </c>
      <c r="F4" s="40">
        <f>I9</f>
        <v>0</v>
      </c>
      <c r="G4" s="18">
        <f>D11</f>
        <v>0</v>
      </c>
      <c r="H4" s="17">
        <f>F11</f>
        <v>0</v>
      </c>
      <c r="I4" s="40">
        <f>I11</f>
        <v>0</v>
      </c>
      <c r="R4" s="88"/>
      <c r="S4" s="88"/>
      <c r="T4" s="88"/>
      <c r="U4" s="88"/>
      <c r="V4" s="88"/>
    </row>
    <row r="5" spans="1:23" ht="32.25" customHeight="1" x14ac:dyDescent="0.4">
      <c r="B5" s="893" t="s">
        <v>86</v>
      </c>
      <c r="C5" s="894"/>
      <c r="D5" s="894"/>
      <c r="E5" s="894"/>
      <c r="F5" s="894"/>
      <c r="G5" s="894"/>
      <c r="H5" s="894"/>
      <c r="I5" s="894"/>
      <c r="J5" s="894"/>
      <c r="K5" s="715"/>
      <c r="L5" s="895" t="s">
        <v>88</v>
      </c>
      <c r="M5" s="895"/>
      <c r="N5" s="895"/>
      <c r="O5" s="895"/>
      <c r="P5" s="895"/>
      <c r="Q5" s="896"/>
    </row>
    <row r="6" spans="1:23" ht="7.5" customHeight="1" x14ac:dyDescent="0.25">
      <c r="B6" s="223" t="s">
        <v>0</v>
      </c>
      <c r="C6" s="22"/>
      <c r="D6" s="22"/>
      <c r="E6" s="22"/>
      <c r="F6" s="136"/>
      <c r="G6" s="22"/>
      <c r="H6" s="22"/>
      <c r="I6" s="30"/>
      <c r="J6" s="22"/>
      <c r="K6" s="715"/>
      <c r="L6" s="22"/>
      <c r="M6" s="22"/>
      <c r="N6" s="22"/>
      <c r="O6" s="22"/>
      <c r="P6" s="22"/>
      <c r="Q6" s="23"/>
    </row>
    <row r="7" spans="1:23" ht="15.75" x14ac:dyDescent="0.25">
      <c r="B7" s="223" t="s">
        <v>0</v>
      </c>
      <c r="C7" s="28" t="s">
        <v>85</v>
      </c>
      <c r="D7" s="225"/>
      <c r="E7" s="28" t="s">
        <v>5</v>
      </c>
      <c r="F7" s="137" t="str">
        <f>IF($D$7="","",$U$14)</f>
        <v/>
      </c>
      <c r="G7" s="42"/>
      <c r="H7" s="22"/>
      <c r="I7" s="28"/>
      <c r="J7" s="378"/>
      <c r="K7" s="715"/>
      <c r="L7" s="22"/>
      <c r="M7" s="22"/>
      <c r="N7" s="22"/>
      <c r="O7" s="22"/>
      <c r="P7" s="22"/>
      <c r="Q7" s="23"/>
    </row>
    <row r="8" spans="1:23" ht="10.5" customHeight="1" x14ac:dyDescent="0.25">
      <c r="B8" s="223" t="s">
        <v>0</v>
      </c>
      <c r="C8" s="29"/>
      <c r="D8" s="29"/>
      <c r="E8" s="29"/>
      <c r="F8" s="138"/>
      <c r="G8" s="22"/>
      <c r="H8" s="22"/>
      <c r="I8" s="31"/>
      <c r="J8" s="379"/>
      <c r="K8" s="715"/>
      <c r="L8" s="22"/>
      <c r="M8" s="22"/>
      <c r="N8" s="22"/>
      <c r="O8" s="22"/>
      <c r="P8" s="22"/>
      <c r="Q8" s="23"/>
    </row>
    <row r="9" spans="1:23" ht="15.75" x14ac:dyDescent="0.25">
      <c r="B9" s="223" t="s">
        <v>0</v>
      </c>
      <c r="C9" s="28" t="s">
        <v>18</v>
      </c>
      <c r="D9" s="897"/>
      <c r="E9" s="897"/>
      <c r="F9" s="139" t="s">
        <v>19</v>
      </c>
      <c r="G9" s="225"/>
      <c r="H9" s="28" t="s">
        <v>20</v>
      </c>
      <c r="I9" s="6"/>
      <c r="J9" s="380"/>
      <c r="K9" s="715"/>
      <c r="L9" s="22"/>
      <c r="M9" s="22"/>
      <c r="N9" s="22"/>
      <c r="O9" s="22"/>
      <c r="P9" s="22"/>
      <c r="Q9" s="23"/>
    </row>
    <row r="10" spans="1:23" ht="10.5" customHeight="1" x14ac:dyDescent="0.25">
      <c r="B10" s="223" t="s">
        <v>0</v>
      </c>
      <c r="C10" s="366"/>
      <c r="D10" s="22"/>
      <c r="E10" s="22"/>
      <c r="F10" s="136"/>
      <c r="G10" s="22"/>
      <c r="H10" s="22"/>
      <c r="I10" s="22"/>
      <c r="J10" s="22"/>
      <c r="K10" s="715"/>
      <c r="L10" s="22"/>
      <c r="M10" s="22"/>
      <c r="N10" s="22"/>
      <c r="O10" s="22"/>
      <c r="P10" s="22"/>
      <c r="Q10" s="23"/>
    </row>
    <row r="11" spans="1:23" ht="15" customHeight="1" x14ac:dyDescent="0.25">
      <c r="B11" s="223" t="s">
        <v>0</v>
      </c>
      <c r="C11" s="28" t="s">
        <v>21</v>
      </c>
      <c r="D11" s="391"/>
      <c r="E11" s="28" t="s">
        <v>22</v>
      </c>
      <c r="F11" s="898"/>
      <c r="G11" s="898"/>
      <c r="H11" s="28" t="s">
        <v>23</v>
      </c>
      <c r="I11" s="7"/>
      <c r="J11" s="381"/>
      <c r="K11" s="715"/>
      <c r="L11" s="22"/>
      <c r="M11" s="22"/>
      <c r="N11" s="22"/>
      <c r="O11" s="372"/>
      <c r="P11" s="22"/>
      <c r="Q11" s="23"/>
    </row>
    <row r="12" spans="1:23" ht="9" customHeight="1" x14ac:dyDescent="0.25">
      <c r="B12" s="224" t="s">
        <v>0</v>
      </c>
      <c r="C12" s="25"/>
      <c r="D12" s="25"/>
      <c r="E12" s="25"/>
      <c r="F12" s="140"/>
      <c r="G12" s="25"/>
      <c r="H12" s="25"/>
      <c r="I12" s="25"/>
      <c r="J12" s="25"/>
      <c r="K12" s="715"/>
      <c r="L12" s="25"/>
      <c r="M12" s="25"/>
      <c r="N12" s="25"/>
      <c r="O12" s="377"/>
      <c r="P12" s="25"/>
      <c r="Q12" s="26"/>
      <c r="R12" s="899" t="s">
        <v>6</v>
      </c>
      <c r="S12" s="899" t="s">
        <v>7</v>
      </c>
      <c r="T12" s="899" t="s">
        <v>24</v>
      </c>
      <c r="U12" s="899" t="s">
        <v>8</v>
      </c>
    </row>
    <row r="13" spans="1:23" ht="8.25" customHeight="1" x14ac:dyDescent="0.25">
      <c r="B13" s="14" t="s">
        <v>0</v>
      </c>
      <c r="M13" s="9"/>
      <c r="N13" s="9"/>
      <c r="O13" s="20"/>
      <c r="P13" s="9"/>
      <c r="Q13" s="9"/>
      <c r="R13" s="899"/>
      <c r="S13" s="899"/>
      <c r="T13" s="899"/>
      <c r="U13" s="899"/>
    </row>
    <row r="14" spans="1:23" ht="26.25" customHeight="1" x14ac:dyDescent="0.25">
      <c r="B14" s="382" t="s">
        <v>5</v>
      </c>
      <c r="C14" s="373" t="s">
        <v>85</v>
      </c>
      <c r="D14" s="373" t="s">
        <v>18</v>
      </c>
      <c r="E14" s="374" t="s">
        <v>19</v>
      </c>
      <c r="F14" s="375" t="s">
        <v>20</v>
      </c>
      <c r="G14" s="374" t="s">
        <v>21</v>
      </c>
      <c r="H14" s="374" t="s">
        <v>22</v>
      </c>
      <c r="I14" s="376" t="s">
        <v>23</v>
      </c>
      <c r="J14" s="41"/>
      <c r="K14" s="41"/>
      <c r="L14" s="903" t="s">
        <v>134</v>
      </c>
      <c r="M14" s="904"/>
      <c r="N14" s="904"/>
      <c r="O14" s="904"/>
      <c r="P14" s="904"/>
      <c r="Q14" s="905"/>
      <c r="R14" s="87">
        <v>999</v>
      </c>
      <c r="S14" s="87">
        <f ca="1">LARGE(Codes_Cus,1)</f>
        <v>2002</v>
      </c>
      <c r="T14" s="87">
        <f>$D$7</f>
        <v>0</v>
      </c>
      <c r="U14" s="87" t="str">
        <f ca="1">LEFT($T$14,1)&amp;S14+1</f>
        <v>02003</v>
      </c>
      <c r="W14" s="365"/>
    </row>
    <row r="15" spans="1:23" ht="0.95" customHeight="1" x14ac:dyDescent="0.25">
      <c r="B15" s="86" t="s">
        <v>44</v>
      </c>
      <c r="C15" s="712" t="s">
        <v>87</v>
      </c>
      <c r="D15" s="712" t="s">
        <v>43</v>
      </c>
      <c r="E15" s="712" t="s">
        <v>43</v>
      </c>
      <c r="F15" s="713" t="s">
        <v>43</v>
      </c>
      <c r="G15" s="714" t="s">
        <v>43</v>
      </c>
      <c r="H15" s="712" t="s">
        <v>43</v>
      </c>
      <c r="I15" s="712" t="s">
        <v>43</v>
      </c>
      <c r="J15" s="110"/>
      <c r="K15" s="110"/>
      <c r="L15" s="367"/>
      <c r="M15" s="119"/>
      <c r="N15" s="119"/>
      <c r="O15" s="119"/>
      <c r="P15" s="119"/>
      <c r="Q15" s="368"/>
      <c r="R15" s="87">
        <f>IF(B15="","",VALUE(MID(B15,2,4)))</f>
        <v>1999</v>
      </c>
      <c r="W15" s="365"/>
    </row>
    <row r="16" spans="1:23" x14ac:dyDescent="0.25">
      <c r="B16" s="496" t="s">
        <v>235</v>
      </c>
      <c r="C16" s="511" t="s">
        <v>236</v>
      </c>
      <c r="D16" s="511" t="s">
        <v>237</v>
      </c>
      <c r="E16" s="511" t="s">
        <v>238</v>
      </c>
      <c r="F16" s="512">
        <v>4183</v>
      </c>
      <c r="G16" s="513" t="s">
        <v>239</v>
      </c>
      <c r="H16" s="514" t="s">
        <v>240</v>
      </c>
      <c r="I16" s="512" t="s">
        <v>241</v>
      </c>
      <c r="J16" s="110"/>
      <c r="K16" s="110"/>
      <c r="L16" s="367"/>
      <c r="M16" s="906" t="s">
        <v>47</v>
      </c>
      <c r="N16" s="906"/>
      <c r="O16" s="906"/>
      <c r="P16" s="906"/>
      <c r="Q16" s="368"/>
      <c r="R16" s="87">
        <f t="shared" ref="R16:R79" si="0">IF(B16="","",VALUE(MID(B16,2,4)))</f>
        <v>2000</v>
      </c>
      <c r="W16" s="365"/>
    </row>
    <row r="17" spans="2:23" x14ac:dyDescent="0.25">
      <c r="B17" s="496" t="s">
        <v>242</v>
      </c>
      <c r="C17" s="507" t="s">
        <v>243</v>
      </c>
      <c r="D17" s="507" t="s">
        <v>244</v>
      </c>
      <c r="E17" s="507" t="s">
        <v>245</v>
      </c>
      <c r="F17" s="508">
        <v>4214</v>
      </c>
      <c r="G17" s="509" t="s">
        <v>246</v>
      </c>
      <c r="H17" s="510" t="s">
        <v>247</v>
      </c>
      <c r="I17" s="508" t="s">
        <v>248</v>
      </c>
      <c r="J17" s="110"/>
      <c r="K17" s="110"/>
      <c r="L17" s="367"/>
      <c r="M17" s="900" t="s">
        <v>47</v>
      </c>
      <c r="N17" s="900"/>
      <c r="O17" s="900"/>
      <c r="P17" s="900"/>
      <c r="Q17" s="368"/>
      <c r="R17" s="87">
        <f t="shared" si="0"/>
        <v>2001</v>
      </c>
      <c r="W17" s="365"/>
    </row>
    <row r="18" spans="2:23" x14ac:dyDescent="0.25">
      <c r="B18" s="496" t="s">
        <v>249</v>
      </c>
      <c r="C18" s="507" t="s">
        <v>250</v>
      </c>
      <c r="D18" s="507" t="s">
        <v>251</v>
      </c>
      <c r="E18" s="507" t="s">
        <v>252</v>
      </c>
      <c r="F18" s="508">
        <v>4172</v>
      </c>
      <c r="G18" s="509" t="s">
        <v>253</v>
      </c>
      <c r="H18" s="510" t="s">
        <v>254</v>
      </c>
      <c r="I18" s="508" t="s">
        <v>255</v>
      </c>
      <c r="J18" s="110"/>
      <c r="K18" s="110"/>
      <c r="L18" s="367"/>
      <c r="M18" s="119"/>
      <c r="N18" s="119"/>
      <c r="O18" s="119"/>
      <c r="P18" s="119"/>
      <c r="Q18" s="368"/>
      <c r="R18" s="87">
        <f t="shared" si="0"/>
        <v>2002</v>
      </c>
    </row>
    <row r="19" spans="2:23" x14ac:dyDescent="0.25">
      <c r="B19" s="496"/>
      <c r="C19" s="507"/>
      <c r="D19" s="507"/>
      <c r="E19" s="507"/>
      <c r="F19" s="508"/>
      <c r="G19" s="509"/>
      <c r="H19" s="510"/>
      <c r="I19" s="508"/>
      <c r="J19" s="110"/>
      <c r="K19" s="110"/>
      <c r="L19" s="367"/>
      <c r="M19" s="906" t="s">
        <v>48</v>
      </c>
      <c r="N19" s="906"/>
      <c r="O19" s="906"/>
      <c r="P19" s="906"/>
      <c r="Q19" s="368"/>
      <c r="R19" s="87" t="str">
        <f t="shared" si="0"/>
        <v/>
      </c>
    </row>
    <row r="20" spans="2:23" ht="15.75" customHeight="1" x14ac:dyDescent="0.25">
      <c r="B20" s="496"/>
      <c r="C20" s="507"/>
      <c r="D20" s="507"/>
      <c r="E20" s="507"/>
      <c r="F20" s="508"/>
      <c r="G20" s="509"/>
      <c r="H20" s="510"/>
      <c r="I20" s="508"/>
      <c r="J20" s="110"/>
      <c r="K20" s="110"/>
      <c r="L20" s="367"/>
      <c r="M20" s="900" t="s">
        <v>219</v>
      </c>
      <c r="N20" s="900"/>
      <c r="O20" s="900"/>
      <c r="P20" s="900"/>
      <c r="Q20" s="368"/>
      <c r="R20" s="87" t="str">
        <f t="shared" si="0"/>
        <v/>
      </c>
    </row>
    <row r="21" spans="2:23" ht="15" customHeight="1" x14ac:dyDescent="0.25">
      <c r="B21" s="496"/>
      <c r="C21" s="507"/>
      <c r="D21" s="507"/>
      <c r="E21" s="507"/>
      <c r="F21" s="508"/>
      <c r="G21" s="509"/>
      <c r="H21" s="510"/>
      <c r="I21" s="508"/>
      <c r="J21" s="110"/>
      <c r="K21" s="110"/>
      <c r="L21" s="367"/>
      <c r="M21" s="900"/>
      <c r="N21" s="900"/>
      <c r="O21" s="900"/>
      <c r="P21" s="900"/>
      <c r="Q21" s="368"/>
      <c r="R21" s="87" t="str">
        <f t="shared" si="0"/>
        <v/>
      </c>
    </row>
    <row r="22" spans="2:23" x14ac:dyDescent="0.25">
      <c r="B22" s="496"/>
      <c r="C22" s="507"/>
      <c r="D22" s="507"/>
      <c r="E22" s="507"/>
      <c r="F22" s="508"/>
      <c r="G22" s="509"/>
      <c r="H22" s="510"/>
      <c r="I22" s="508"/>
      <c r="J22" s="110"/>
      <c r="K22" s="110"/>
      <c r="L22" s="367"/>
      <c r="M22" s="119"/>
      <c r="N22" s="119"/>
      <c r="O22" s="119"/>
      <c r="P22" s="119"/>
      <c r="Q22" s="368"/>
      <c r="R22" s="87" t="str">
        <f t="shared" si="0"/>
        <v/>
      </c>
    </row>
    <row r="23" spans="2:23" x14ac:dyDescent="0.25">
      <c r="B23" s="496"/>
      <c r="C23" s="507"/>
      <c r="D23" s="507"/>
      <c r="E23" s="507"/>
      <c r="F23" s="508"/>
      <c r="G23" s="509"/>
      <c r="H23" s="510"/>
      <c r="I23" s="508"/>
      <c r="J23" s="110"/>
      <c r="K23" s="110"/>
      <c r="L23" s="367"/>
      <c r="M23" s="119"/>
      <c r="N23" s="901" t="s">
        <v>49</v>
      </c>
      <c r="O23" s="901"/>
      <c r="P23" s="902" t="s">
        <v>82</v>
      </c>
      <c r="Q23" s="368"/>
      <c r="R23" s="87" t="str">
        <f t="shared" si="0"/>
        <v/>
      </c>
    </row>
    <row r="24" spans="2:23" ht="15" customHeight="1" x14ac:dyDescent="0.25">
      <c r="B24" s="496"/>
      <c r="C24" s="507"/>
      <c r="D24" s="507"/>
      <c r="E24" s="507"/>
      <c r="F24" s="508"/>
      <c r="G24" s="509"/>
      <c r="H24" s="510"/>
      <c r="I24" s="508"/>
      <c r="J24" s="110"/>
      <c r="K24" s="110"/>
      <c r="L24" s="367"/>
      <c r="M24" s="119"/>
      <c r="N24" s="901"/>
      <c r="O24" s="901"/>
      <c r="P24" s="902"/>
      <c r="Q24" s="368"/>
      <c r="R24" s="87" t="str">
        <f t="shared" si="0"/>
        <v/>
      </c>
    </row>
    <row r="25" spans="2:23" ht="15" customHeight="1" x14ac:dyDescent="0.25">
      <c r="B25" s="496"/>
      <c r="C25" s="507"/>
      <c r="D25" s="507"/>
      <c r="E25" s="507"/>
      <c r="F25" s="508"/>
      <c r="G25" s="509"/>
      <c r="H25" s="510"/>
      <c r="I25" s="508"/>
      <c r="J25" s="110"/>
      <c r="K25" s="110"/>
      <c r="L25" s="367"/>
      <c r="M25" s="119"/>
      <c r="N25" s="901"/>
      <c r="O25" s="901"/>
      <c r="P25" s="902"/>
      <c r="Q25" s="368"/>
      <c r="R25" s="87" t="str">
        <f t="shared" si="0"/>
        <v/>
      </c>
    </row>
    <row r="26" spans="2:23" x14ac:dyDescent="0.25">
      <c r="B26" s="496"/>
      <c r="C26" s="507"/>
      <c r="D26" s="507"/>
      <c r="E26" s="507"/>
      <c r="F26" s="508"/>
      <c r="G26" s="509"/>
      <c r="H26" s="510"/>
      <c r="I26" s="508"/>
      <c r="J26" s="110"/>
      <c r="K26" s="110"/>
      <c r="L26" s="367"/>
      <c r="M26" s="119"/>
      <c r="N26" s="901"/>
      <c r="O26" s="901"/>
      <c r="P26" s="902"/>
      <c r="Q26" s="368"/>
      <c r="R26" s="87" t="str">
        <f t="shared" si="0"/>
        <v/>
      </c>
    </row>
    <row r="27" spans="2:23" x14ac:dyDescent="0.25">
      <c r="B27" s="496"/>
      <c r="C27" s="507"/>
      <c r="D27" s="507"/>
      <c r="E27" s="507"/>
      <c r="F27" s="508"/>
      <c r="G27" s="509"/>
      <c r="H27" s="510"/>
      <c r="I27" s="508"/>
      <c r="J27" s="110"/>
      <c r="K27" s="110"/>
      <c r="L27" s="369"/>
      <c r="M27" s="85"/>
      <c r="N27" s="370"/>
      <c r="O27" s="370"/>
      <c r="P27" s="383"/>
      <c r="Q27" s="371"/>
      <c r="R27" s="87" t="str">
        <f t="shared" si="0"/>
        <v/>
      </c>
    </row>
    <row r="28" spans="2:23" x14ac:dyDescent="0.25">
      <c r="B28" s="496"/>
      <c r="C28" s="507"/>
      <c r="D28" s="507"/>
      <c r="E28" s="507"/>
      <c r="F28" s="508"/>
      <c r="G28" s="509"/>
      <c r="H28" s="510"/>
      <c r="I28" s="508"/>
      <c r="J28" s="110"/>
      <c r="K28" s="110"/>
      <c r="L28" s="110"/>
      <c r="M28" s="110"/>
      <c r="N28" s="110"/>
      <c r="O28" s="110"/>
      <c r="P28" s="110"/>
      <c r="Q28" s="110"/>
      <c r="R28" s="87" t="str">
        <f t="shared" si="0"/>
        <v/>
      </c>
    </row>
    <row r="29" spans="2:23" x14ac:dyDescent="0.25">
      <c r="B29" s="496"/>
      <c r="C29" s="507"/>
      <c r="D29" s="507"/>
      <c r="E29" s="507"/>
      <c r="F29" s="508"/>
      <c r="G29" s="509"/>
      <c r="H29" s="510"/>
      <c r="I29" s="508"/>
      <c r="J29" s="110"/>
      <c r="K29" s="110"/>
      <c r="L29" s="110"/>
      <c r="M29" s="110"/>
      <c r="N29" s="110"/>
      <c r="O29" s="110"/>
      <c r="P29" s="110"/>
      <c r="Q29" s="110"/>
      <c r="R29" s="87" t="str">
        <f t="shared" si="0"/>
        <v/>
      </c>
    </row>
    <row r="30" spans="2:23" x14ac:dyDescent="0.25">
      <c r="B30" s="496"/>
      <c r="C30" s="507"/>
      <c r="D30" s="507"/>
      <c r="E30" s="507"/>
      <c r="F30" s="508"/>
      <c r="G30" s="509"/>
      <c r="H30" s="510"/>
      <c r="I30" s="508"/>
      <c r="J30" s="110"/>
      <c r="K30" s="110"/>
      <c r="L30" s="110"/>
      <c r="M30" s="110"/>
      <c r="N30" s="110"/>
      <c r="O30" s="110"/>
      <c r="P30" s="110"/>
      <c r="Q30" s="110"/>
      <c r="R30" s="87" t="str">
        <f t="shared" si="0"/>
        <v/>
      </c>
    </row>
    <row r="31" spans="2:23" x14ac:dyDescent="0.25">
      <c r="B31" s="496"/>
      <c r="C31" s="507"/>
      <c r="D31" s="507"/>
      <c r="E31" s="507"/>
      <c r="F31" s="508"/>
      <c r="G31" s="509"/>
      <c r="H31" s="510"/>
      <c r="I31" s="508"/>
      <c r="J31" s="110"/>
      <c r="K31" s="110"/>
      <c r="L31" s="110"/>
      <c r="M31" s="110"/>
      <c r="N31" s="110"/>
      <c r="O31" s="110"/>
      <c r="P31" s="110"/>
      <c r="Q31" s="110"/>
      <c r="R31" s="87" t="str">
        <f t="shared" si="0"/>
        <v/>
      </c>
    </row>
    <row r="32" spans="2:23" x14ac:dyDescent="0.25">
      <c r="B32" s="496"/>
      <c r="C32" s="507"/>
      <c r="D32" s="507"/>
      <c r="E32" s="507"/>
      <c r="F32" s="508"/>
      <c r="G32" s="509"/>
      <c r="H32" s="510"/>
      <c r="I32" s="508"/>
      <c r="J32" s="110"/>
      <c r="K32" s="110"/>
      <c r="L32" s="110"/>
      <c r="M32" s="110"/>
      <c r="N32" s="110"/>
      <c r="O32" s="110"/>
      <c r="P32" s="110"/>
      <c r="Q32" s="110"/>
      <c r="R32" s="87" t="str">
        <f t="shared" si="0"/>
        <v/>
      </c>
    </row>
    <row r="33" spans="2:18" x14ac:dyDescent="0.25">
      <c r="B33" s="496"/>
      <c r="C33" s="507"/>
      <c r="D33" s="507"/>
      <c r="E33" s="507"/>
      <c r="F33" s="508"/>
      <c r="G33" s="509"/>
      <c r="H33" s="510"/>
      <c r="I33" s="508"/>
      <c r="J33" s="110"/>
      <c r="K33" s="110"/>
      <c r="L33" s="110"/>
      <c r="M33" s="110"/>
      <c r="N33" s="110"/>
      <c r="O33" s="110"/>
      <c r="P33" s="110"/>
      <c r="Q33" s="110"/>
      <c r="R33" s="87" t="str">
        <f t="shared" si="0"/>
        <v/>
      </c>
    </row>
    <row r="34" spans="2:18" x14ac:dyDescent="0.25">
      <c r="B34" s="496"/>
      <c r="C34" s="507"/>
      <c r="D34" s="507"/>
      <c r="E34" s="507"/>
      <c r="F34" s="508"/>
      <c r="G34" s="509"/>
      <c r="H34" s="510"/>
      <c r="I34" s="508"/>
      <c r="J34" s="110"/>
      <c r="K34" s="110"/>
      <c r="L34" s="110"/>
      <c r="M34" s="110"/>
      <c r="N34" s="110"/>
      <c r="O34" s="110"/>
      <c r="P34" s="110"/>
      <c r="Q34" s="110"/>
      <c r="R34" s="87" t="str">
        <f t="shared" si="0"/>
        <v/>
      </c>
    </row>
    <row r="35" spans="2:18" x14ac:dyDescent="0.25">
      <c r="B35" s="496"/>
      <c r="C35" s="507"/>
      <c r="D35" s="507"/>
      <c r="E35" s="507"/>
      <c r="F35" s="508"/>
      <c r="G35" s="509"/>
      <c r="H35" s="510"/>
      <c r="I35" s="508"/>
      <c r="J35" s="110"/>
      <c r="K35" s="110"/>
      <c r="L35" s="110"/>
      <c r="M35" s="110"/>
      <c r="N35" s="110"/>
      <c r="O35" s="110"/>
      <c r="P35" s="110"/>
      <c r="Q35" s="110"/>
      <c r="R35" s="87" t="str">
        <f t="shared" si="0"/>
        <v/>
      </c>
    </row>
    <row r="36" spans="2:18" x14ac:dyDescent="0.25">
      <c r="B36" s="736"/>
      <c r="C36" s="829"/>
      <c r="D36" s="829"/>
      <c r="E36" s="829"/>
      <c r="F36" s="830"/>
      <c r="G36" s="831"/>
      <c r="H36" s="832"/>
      <c r="I36" s="833"/>
      <c r="J36" s="110"/>
      <c r="K36" s="110"/>
      <c r="L36" s="110"/>
      <c r="M36" s="110"/>
      <c r="N36" s="110"/>
      <c r="O36" s="110"/>
      <c r="P36" s="110"/>
      <c r="Q36" s="110"/>
      <c r="R36" s="87" t="str">
        <f t="shared" si="0"/>
        <v/>
      </c>
    </row>
    <row r="37" spans="2:18" x14ac:dyDescent="0.25">
      <c r="B37" s="737"/>
      <c r="C37" s="834"/>
      <c r="D37" s="834"/>
      <c r="E37" s="834"/>
      <c r="F37" s="835"/>
      <c r="G37" s="836"/>
      <c r="H37" s="837"/>
      <c r="I37" s="838"/>
      <c r="J37" s="110"/>
      <c r="K37" s="110"/>
      <c r="L37" s="110"/>
      <c r="M37" s="110"/>
      <c r="N37" s="110"/>
      <c r="O37" s="110"/>
      <c r="P37" s="110"/>
      <c r="Q37" s="110"/>
      <c r="R37" s="87" t="str">
        <f t="shared" si="0"/>
        <v/>
      </c>
    </row>
    <row r="38" spans="2:18" x14ac:dyDescent="0.25">
      <c r="B38" s="737"/>
      <c r="C38" s="834"/>
      <c r="D38" s="834"/>
      <c r="E38" s="834"/>
      <c r="F38" s="835"/>
      <c r="G38" s="836"/>
      <c r="H38" s="837"/>
      <c r="I38" s="838"/>
      <c r="J38" s="110"/>
      <c r="K38" s="110"/>
      <c r="L38" s="110"/>
      <c r="M38" s="110"/>
      <c r="N38" s="110"/>
      <c r="O38" s="110"/>
      <c r="P38" s="110"/>
      <c r="Q38" s="110"/>
      <c r="R38" s="87" t="str">
        <f t="shared" si="0"/>
        <v/>
      </c>
    </row>
    <row r="39" spans="2:18" x14ac:dyDescent="0.25">
      <c r="B39" s="737"/>
      <c r="C39" s="834"/>
      <c r="D39" s="834"/>
      <c r="E39" s="834"/>
      <c r="F39" s="835"/>
      <c r="G39" s="836"/>
      <c r="H39" s="837"/>
      <c r="I39" s="838"/>
      <c r="J39" s="110"/>
      <c r="K39" s="110"/>
      <c r="L39" s="110"/>
      <c r="M39" s="110"/>
      <c r="N39" s="110"/>
      <c r="O39" s="110"/>
      <c r="P39" s="110"/>
      <c r="Q39" s="110"/>
      <c r="R39" s="87" t="str">
        <f t="shared" si="0"/>
        <v/>
      </c>
    </row>
    <row r="40" spans="2:18" x14ac:dyDescent="0.25">
      <c r="B40" s="737"/>
      <c r="C40" s="834"/>
      <c r="D40" s="834"/>
      <c r="E40" s="834"/>
      <c r="F40" s="835"/>
      <c r="G40" s="836"/>
      <c r="H40" s="837"/>
      <c r="I40" s="838"/>
      <c r="J40" s="110"/>
      <c r="K40" s="110"/>
      <c r="L40" s="110"/>
      <c r="M40" s="110"/>
      <c r="N40" s="110"/>
      <c r="O40" s="110"/>
      <c r="P40" s="110"/>
      <c r="Q40" s="110"/>
      <c r="R40" s="87" t="str">
        <f t="shared" si="0"/>
        <v/>
      </c>
    </row>
    <row r="41" spans="2:18" x14ac:dyDescent="0.25">
      <c r="B41" s="737"/>
      <c r="C41" s="834"/>
      <c r="D41" s="834"/>
      <c r="E41" s="834"/>
      <c r="F41" s="835"/>
      <c r="G41" s="836"/>
      <c r="H41" s="837"/>
      <c r="I41" s="838"/>
      <c r="J41" s="110"/>
      <c r="K41" s="110"/>
      <c r="L41" s="110"/>
      <c r="M41" s="110"/>
      <c r="N41" s="110"/>
      <c r="O41" s="110"/>
      <c r="P41" s="110"/>
      <c r="Q41" s="110"/>
      <c r="R41" s="87" t="str">
        <f t="shared" si="0"/>
        <v/>
      </c>
    </row>
    <row r="42" spans="2:18" x14ac:dyDescent="0.25">
      <c r="B42" s="737"/>
      <c r="C42" s="834"/>
      <c r="D42" s="834"/>
      <c r="E42" s="834"/>
      <c r="F42" s="835"/>
      <c r="G42" s="836"/>
      <c r="H42" s="837"/>
      <c r="I42" s="838"/>
      <c r="J42" s="110"/>
      <c r="K42" s="110"/>
      <c r="L42" s="110"/>
      <c r="M42" s="110"/>
      <c r="N42" s="110"/>
      <c r="O42" s="110"/>
      <c r="P42" s="110"/>
      <c r="Q42" s="110"/>
      <c r="R42" s="87" t="str">
        <f t="shared" si="0"/>
        <v/>
      </c>
    </row>
    <row r="43" spans="2:18" x14ac:dyDescent="0.25">
      <c r="B43" s="737"/>
      <c r="C43" s="834"/>
      <c r="D43" s="834"/>
      <c r="E43" s="834"/>
      <c r="F43" s="835"/>
      <c r="G43" s="836"/>
      <c r="H43" s="837"/>
      <c r="I43" s="838"/>
      <c r="J43" s="110"/>
      <c r="K43" s="110"/>
      <c r="L43" s="110"/>
      <c r="M43" s="110"/>
      <c r="N43" s="110"/>
      <c r="O43" s="110"/>
      <c r="P43" s="110"/>
      <c r="Q43" s="110"/>
      <c r="R43" s="87" t="str">
        <f t="shared" si="0"/>
        <v/>
      </c>
    </row>
    <row r="44" spans="2:18" x14ac:dyDescent="0.25">
      <c r="B44" s="737"/>
      <c r="C44" s="834"/>
      <c r="D44" s="834"/>
      <c r="E44" s="834"/>
      <c r="F44" s="835"/>
      <c r="G44" s="836"/>
      <c r="H44" s="837"/>
      <c r="I44" s="838"/>
      <c r="J44" s="110"/>
      <c r="K44" s="110"/>
      <c r="L44" s="110"/>
      <c r="M44" s="110"/>
      <c r="N44" s="110"/>
      <c r="O44" s="110"/>
      <c r="P44" s="110"/>
      <c r="Q44" s="110"/>
      <c r="R44" s="87" t="str">
        <f t="shared" si="0"/>
        <v/>
      </c>
    </row>
    <row r="45" spans="2:18" x14ac:dyDescent="0.25">
      <c r="B45" s="737"/>
      <c r="C45" s="834"/>
      <c r="D45" s="834"/>
      <c r="E45" s="834"/>
      <c r="F45" s="835"/>
      <c r="G45" s="836"/>
      <c r="H45" s="837"/>
      <c r="I45" s="838"/>
      <c r="J45" s="110"/>
      <c r="K45" s="110"/>
      <c r="L45" s="110"/>
      <c r="M45" s="110"/>
      <c r="N45" s="110"/>
      <c r="O45" s="110"/>
      <c r="P45" s="110"/>
      <c r="Q45" s="110"/>
      <c r="R45" s="87" t="str">
        <f t="shared" si="0"/>
        <v/>
      </c>
    </row>
    <row r="46" spans="2:18" x14ac:dyDescent="0.25">
      <c r="B46" s="737"/>
      <c r="C46" s="834"/>
      <c r="D46" s="834"/>
      <c r="E46" s="834"/>
      <c r="F46" s="835"/>
      <c r="G46" s="836"/>
      <c r="H46" s="837"/>
      <c r="I46" s="838"/>
      <c r="J46" s="110"/>
      <c r="K46" s="110"/>
      <c r="L46" s="110"/>
      <c r="M46" s="110"/>
      <c r="N46" s="110"/>
      <c r="O46" s="110"/>
      <c r="P46" s="110"/>
      <c r="Q46" s="110"/>
      <c r="R46" s="87" t="str">
        <f t="shared" si="0"/>
        <v/>
      </c>
    </row>
    <row r="47" spans="2:18" x14ac:dyDescent="0.25">
      <c r="B47" s="737"/>
      <c r="C47" s="834"/>
      <c r="D47" s="834"/>
      <c r="E47" s="834"/>
      <c r="F47" s="835"/>
      <c r="G47" s="836"/>
      <c r="H47" s="837"/>
      <c r="I47" s="838"/>
      <c r="J47" s="110"/>
      <c r="K47" s="110"/>
      <c r="L47" s="110"/>
      <c r="M47" s="110"/>
      <c r="N47" s="110"/>
      <c r="O47" s="110"/>
      <c r="P47" s="110"/>
      <c r="Q47" s="110"/>
      <c r="R47" s="87" t="str">
        <f t="shared" si="0"/>
        <v/>
      </c>
    </row>
    <row r="48" spans="2:18" x14ac:dyDescent="0.25">
      <c r="B48" s="737"/>
      <c r="C48" s="834"/>
      <c r="D48" s="834"/>
      <c r="E48" s="834"/>
      <c r="F48" s="835"/>
      <c r="G48" s="836"/>
      <c r="H48" s="837"/>
      <c r="I48" s="838"/>
      <c r="J48" s="110"/>
      <c r="K48" s="110"/>
      <c r="L48" s="110"/>
      <c r="M48" s="110"/>
      <c r="N48" s="110"/>
      <c r="O48" s="110"/>
      <c r="P48" s="110"/>
      <c r="Q48" s="110"/>
      <c r="R48" s="87" t="str">
        <f t="shared" si="0"/>
        <v/>
      </c>
    </row>
    <row r="49" spans="2:18" x14ac:dyDescent="0.25">
      <c r="B49" s="737"/>
      <c r="C49" s="834"/>
      <c r="D49" s="834"/>
      <c r="E49" s="834"/>
      <c r="F49" s="835"/>
      <c r="G49" s="836"/>
      <c r="H49" s="837"/>
      <c r="I49" s="838"/>
      <c r="J49" s="110"/>
      <c r="K49" s="110"/>
      <c r="L49" s="110"/>
      <c r="M49" s="110"/>
      <c r="N49" s="110"/>
      <c r="O49" s="110"/>
      <c r="P49" s="110"/>
      <c r="Q49" s="110"/>
      <c r="R49" s="87" t="str">
        <f t="shared" si="0"/>
        <v/>
      </c>
    </row>
    <row r="50" spans="2:18" x14ac:dyDescent="0.25">
      <c r="B50" s="737"/>
      <c r="C50" s="834"/>
      <c r="D50" s="834"/>
      <c r="E50" s="834"/>
      <c r="F50" s="835"/>
      <c r="G50" s="836"/>
      <c r="H50" s="837"/>
      <c r="I50" s="838"/>
      <c r="J50" s="110"/>
      <c r="K50" s="110"/>
      <c r="L50" s="110"/>
      <c r="M50" s="110"/>
      <c r="N50" s="110"/>
      <c r="O50" s="110"/>
      <c r="P50" s="110"/>
      <c r="Q50" s="110"/>
      <c r="R50" s="87" t="str">
        <f t="shared" si="0"/>
        <v/>
      </c>
    </row>
    <row r="51" spans="2:18" x14ac:dyDescent="0.25">
      <c r="B51" s="737"/>
      <c r="C51" s="834"/>
      <c r="D51" s="834"/>
      <c r="E51" s="834"/>
      <c r="F51" s="835"/>
      <c r="G51" s="836"/>
      <c r="H51" s="837"/>
      <c r="I51" s="838"/>
      <c r="J51" s="110"/>
      <c r="K51" s="110"/>
      <c r="L51" s="110"/>
      <c r="M51" s="110"/>
      <c r="N51" s="110"/>
      <c r="O51" s="110"/>
      <c r="P51" s="110"/>
      <c r="Q51" s="110"/>
      <c r="R51" s="87" t="str">
        <f t="shared" si="0"/>
        <v/>
      </c>
    </row>
    <row r="52" spans="2:18" x14ac:dyDescent="0.25">
      <c r="B52" s="737"/>
      <c r="C52" s="834"/>
      <c r="D52" s="834"/>
      <c r="E52" s="834"/>
      <c r="F52" s="835"/>
      <c r="G52" s="836"/>
      <c r="H52" s="837"/>
      <c r="I52" s="838"/>
      <c r="J52" s="110"/>
      <c r="K52" s="110"/>
      <c r="L52" s="110"/>
      <c r="M52" s="110"/>
      <c r="N52" s="110"/>
      <c r="O52" s="110"/>
      <c r="P52" s="110"/>
      <c r="Q52" s="110"/>
      <c r="R52" s="87" t="str">
        <f t="shared" si="0"/>
        <v/>
      </c>
    </row>
    <row r="53" spans="2:18" x14ac:dyDescent="0.25">
      <c r="B53" s="737"/>
      <c r="C53" s="834"/>
      <c r="D53" s="834"/>
      <c r="E53" s="834"/>
      <c r="F53" s="835"/>
      <c r="G53" s="836"/>
      <c r="H53" s="837"/>
      <c r="I53" s="838"/>
      <c r="J53" s="110"/>
      <c r="K53" s="110"/>
      <c r="L53" s="110"/>
      <c r="M53" s="110"/>
      <c r="N53" s="110"/>
      <c r="O53" s="110"/>
      <c r="P53" s="110"/>
      <c r="Q53" s="110"/>
      <c r="R53" s="87" t="str">
        <f t="shared" si="0"/>
        <v/>
      </c>
    </row>
    <row r="54" spans="2:18" x14ac:dyDescent="0.25">
      <c r="B54" s="737"/>
      <c r="C54" s="834"/>
      <c r="D54" s="834"/>
      <c r="E54" s="834"/>
      <c r="F54" s="835"/>
      <c r="G54" s="836"/>
      <c r="H54" s="837"/>
      <c r="I54" s="838"/>
      <c r="J54" s="110"/>
      <c r="K54" s="110"/>
      <c r="L54" s="110"/>
      <c r="M54" s="110"/>
      <c r="N54" s="110"/>
      <c r="O54" s="110"/>
      <c r="P54" s="110"/>
      <c r="Q54" s="110"/>
      <c r="R54" s="87" t="str">
        <f t="shared" si="0"/>
        <v/>
      </c>
    </row>
    <row r="55" spans="2:18" x14ac:dyDescent="0.25">
      <c r="B55" s="737"/>
      <c r="C55" s="834"/>
      <c r="D55" s="834"/>
      <c r="E55" s="834"/>
      <c r="F55" s="835"/>
      <c r="G55" s="836"/>
      <c r="H55" s="837"/>
      <c r="I55" s="838"/>
      <c r="J55" s="110"/>
      <c r="K55" s="110"/>
      <c r="L55" s="110"/>
      <c r="M55" s="110"/>
      <c r="N55" s="110"/>
      <c r="O55" s="110"/>
      <c r="P55" s="110"/>
      <c r="Q55" s="110"/>
      <c r="R55" s="87" t="str">
        <f t="shared" si="0"/>
        <v/>
      </c>
    </row>
    <row r="56" spans="2:18" x14ac:dyDescent="0.25">
      <c r="B56" s="737"/>
      <c r="C56" s="834"/>
      <c r="D56" s="834"/>
      <c r="E56" s="834"/>
      <c r="F56" s="835"/>
      <c r="G56" s="836"/>
      <c r="H56" s="837"/>
      <c r="I56" s="838"/>
      <c r="J56" s="110"/>
      <c r="K56" s="110"/>
      <c r="L56" s="110"/>
      <c r="M56" s="110"/>
      <c r="N56" s="110"/>
      <c r="O56" s="110"/>
      <c r="P56" s="110"/>
      <c r="Q56" s="110"/>
      <c r="R56" s="87" t="str">
        <f t="shared" si="0"/>
        <v/>
      </c>
    </row>
    <row r="57" spans="2:18" x14ac:dyDescent="0.25">
      <c r="B57" s="737"/>
      <c r="C57" s="834"/>
      <c r="D57" s="834"/>
      <c r="E57" s="834"/>
      <c r="F57" s="835"/>
      <c r="G57" s="836"/>
      <c r="H57" s="837"/>
      <c r="I57" s="838"/>
      <c r="J57" s="110"/>
      <c r="K57" s="110"/>
      <c r="L57" s="110"/>
      <c r="M57" s="110"/>
      <c r="N57" s="110"/>
      <c r="O57" s="110"/>
      <c r="P57" s="110"/>
      <c r="Q57" s="110"/>
      <c r="R57" s="87" t="str">
        <f t="shared" si="0"/>
        <v/>
      </c>
    </row>
    <row r="58" spans="2:18" x14ac:dyDescent="0.25">
      <c r="B58" s="737"/>
      <c r="C58" s="834"/>
      <c r="D58" s="834"/>
      <c r="E58" s="834"/>
      <c r="F58" s="835"/>
      <c r="G58" s="836"/>
      <c r="H58" s="837"/>
      <c r="I58" s="838"/>
      <c r="J58" s="110"/>
      <c r="K58" s="110"/>
      <c r="L58" s="110"/>
      <c r="M58" s="110"/>
      <c r="N58" s="110"/>
      <c r="O58" s="110"/>
      <c r="P58" s="110"/>
      <c r="Q58" s="110"/>
      <c r="R58" s="87" t="str">
        <f t="shared" si="0"/>
        <v/>
      </c>
    </row>
    <row r="59" spans="2:18" x14ac:dyDescent="0.25">
      <c r="B59" s="737"/>
      <c r="C59" s="834"/>
      <c r="D59" s="834"/>
      <c r="E59" s="834"/>
      <c r="F59" s="835"/>
      <c r="G59" s="836"/>
      <c r="H59" s="837"/>
      <c r="I59" s="838"/>
      <c r="J59" s="110"/>
      <c r="K59" s="110"/>
      <c r="L59" s="110"/>
      <c r="M59" s="110"/>
      <c r="N59" s="110"/>
      <c r="O59" s="110"/>
      <c r="P59" s="110"/>
      <c r="Q59" s="110"/>
      <c r="R59" s="87" t="str">
        <f t="shared" si="0"/>
        <v/>
      </c>
    </row>
    <row r="60" spans="2:18" x14ac:dyDescent="0.25">
      <c r="B60" s="737"/>
      <c r="C60" s="834"/>
      <c r="D60" s="834"/>
      <c r="E60" s="834"/>
      <c r="F60" s="835"/>
      <c r="G60" s="836"/>
      <c r="H60" s="837"/>
      <c r="I60" s="838"/>
      <c r="J60" s="110"/>
      <c r="K60" s="110"/>
      <c r="L60" s="110"/>
      <c r="M60" s="110"/>
      <c r="N60" s="110"/>
      <c r="O60" s="110"/>
      <c r="P60" s="110"/>
      <c r="Q60" s="110"/>
      <c r="R60" s="87" t="str">
        <f t="shared" si="0"/>
        <v/>
      </c>
    </row>
    <row r="61" spans="2:18" x14ac:dyDescent="0.25">
      <c r="B61" s="737"/>
      <c r="C61" s="834"/>
      <c r="D61" s="834"/>
      <c r="E61" s="834"/>
      <c r="F61" s="835"/>
      <c r="G61" s="836"/>
      <c r="H61" s="837"/>
      <c r="I61" s="838"/>
      <c r="J61" s="110"/>
      <c r="K61" s="110"/>
      <c r="L61" s="110"/>
      <c r="M61" s="110"/>
      <c r="N61" s="110"/>
      <c r="O61" s="110"/>
      <c r="P61" s="110"/>
      <c r="Q61" s="110"/>
      <c r="R61" s="87" t="str">
        <f t="shared" si="0"/>
        <v/>
      </c>
    </row>
    <row r="62" spans="2:18" x14ac:dyDescent="0.25">
      <c r="B62" s="737"/>
      <c r="C62" s="834"/>
      <c r="D62" s="834"/>
      <c r="E62" s="834"/>
      <c r="F62" s="835"/>
      <c r="G62" s="836"/>
      <c r="H62" s="837"/>
      <c r="I62" s="838"/>
      <c r="J62" s="110"/>
      <c r="K62" s="110"/>
      <c r="L62" s="110"/>
      <c r="M62" s="110"/>
      <c r="N62" s="110"/>
      <c r="O62" s="110"/>
      <c r="P62" s="110"/>
      <c r="Q62" s="110"/>
      <c r="R62" s="87" t="str">
        <f t="shared" si="0"/>
        <v/>
      </c>
    </row>
    <row r="63" spans="2:18" x14ac:dyDescent="0.25">
      <c r="B63" s="737"/>
      <c r="C63" s="834"/>
      <c r="D63" s="834"/>
      <c r="E63" s="834"/>
      <c r="F63" s="835"/>
      <c r="G63" s="836"/>
      <c r="H63" s="837"/>
      <c r="I63" s="838"/>
      <c r="J63" s="110"/>
      <c r="K63" s="110"/>
      <c r="L63" s="110"/>
      <c r="M63" s="110"/>
      <c r="N63" s="110"/>
      <c r="O63" s="110"/>
      <c r="P63" s="110"/>
      <c r="Q63" s="110"/>
      <c r="R63" s="87" t="str">
        <f t="shared" si="0"/>
        <v/>
      </c>
    </row>
    <row r="64" spans="2:18" x14ac:dyDescent="0.25">
      <c r="B64" s="737"/>
      <c r="C64" s="834"/>
      <c r="D64" s="834"/>
      <c r="E64" s="834"/>
      <c r="F64" s="835"/>
      <c r="G64" s="836"/>
      <c r="H64" s="837"/>
      <c r="I64" s="838"/>
      <c r="J64" s="110"/>
      <c r="K64" s="110"/>
      <c r="L64" s="110"/>
      <c r="M64" s="110"/>
      <c r="N64" s="110"/>
      <c r="O64" s="110"/>
      <c r="P64" s="110"/>
      <c r="Q64" s="110"/>
      <c r="R64" s="87" t="str">
        <f t="shared" si="0"/>
        <v/>
      </c>
    </row>
    <row r="65" spans="2:18" x14ac:dyDescent="0.25">
      <c r="B65" s="737"/>
      <c r="C65" s="834"/>
      <c r="D65" s="834"/>
      <c r="E65" s="834"/>
      <c r="F65" s="835"/>
      <c r="G65" s="836"/>
      <c r="H65" s="837"/>
      <c r="I65" s="838"/>
      <c r="J65" s="110"/>
      <c r="K65" s="110"/>
      <c r="L65" s="110"/>
      <c r="M65" s="110"/>
      <c r="N65" s="110"/>
      <c r="O65" s="110"/>
      <c r="P65" s="110"/>
      <c r="Q65" s="110"/>
      <c r="R65" s="87" t="str">
        <f t="shared" si="0"/>
        <v/>
      </c>
    </row>
    <row r="66" spans="2:18" x14ac:dyDescent="0.25">
      <c r="B66" s="737"/>
      <c r="C66" s="834"/>
      <c r="D66" s="834"/>
      <c r="E66" s="834"/>
      <c r="F66" s="835"/>
      <c r="G66" s="836"/>
      <c r="H66" s="837"/>
      <c r="I66" s="838"/>
      <c r="J66" s="110"/>
      <c r="K66" s="110"/>
      <c r="L66" s="110"/>
      <c r="M66" s="110"/>
      <c r="N66" s="110"/>
      <c r="O66" s="110"/>
      <c r="P66" s="110"/>
      <c r="Q66" s="110"/>
      <c r="R66" s="87" t="str">
        <f t="shared" si="0"/>
        <v/>
      </c>
    </row>
    <row r="67" spans="2:18" x14ac:dyDescent="0.25">
      <c r="B67" s="737"/>
      <c r="C67" s="834"/>
      <c r="D67" s="834"/>
      <c r="E67" s="834"/>
      <c r="F67" s="835"/>
      <c r="G67" s="836"/>
      <c r="H67" s="837"/>
      <c r="I67" s="838"/>
      <c r="J67" s="110"/>
      <c r="K67" s="110"/>
      <c r="L67" s="110"/>
      <c r="M67" s="110"/>
      <c r="N67" s="110"/>
      <c r="O67" s="110"/>
      <c r="P67" s="110"/>
      <c r="Q67" s="110"/>
      <c r="R67" s="87" t="str">
        <f t="shared" si="0"/>
        <v/>
      </c>
    </row>
    <row r="68" spans="2:18" x14ac:dyDescent="0.25">
      <c r="B68" s="737"/>
      <c r="C68" s="834"/>
      <c r="D68" s="834"/>
      <c r="E68" s="834"/>
      <c r="F68" s="835"/>
      <c r="G68" s="836"/>
      <c r="H68" s="837"/>
      <c r="I68" s="838"/>
      <c r="J68" s="110"/>
      <c r="K68" s="110"/>
      <c r="L68" s="110"/>
      <c r="M68" s="110"/>
      <c r="N68" s="110"/>
      <c r="O68" s="110"/>
      <c r="P68" s="110"/>
      <c r="Q68" s="110"/>
      <c r="R68" s="87" t="str">
        <f t="shared" si="0"/>
        <v/>
      </c>
    </row>
    <row r="69" spans="2:18" x14ac:dyDescent="0.25">
      <c r="B69" s="737"/>
      <c r="C69" s="834"/>
      <c r="D69" s="834"/>
      <c r="E69" s="834"/>
      <c r="F69" s="835"/>
      <c r="G69" s="836"/>
      <c r="H69" s="837"/>
      <c r="I69" s="838"/>
      <c r="J69" s="110"/>
      <c r="K69" s="110"/>
      <c r="L69" s="110"/>
      <c r="M69" s="110"/>
      <c r="N69" s="110"/>
      <c r="O69" s="110"/>
      <c r="P69" s="110"/>
      <c r="Q69" s="110"/>
      <c r="R69" s="87" t="str">
        <f t="shared" si="0"/>
        <v/>
      </c>
    </row>
    <row r="70" spans="2:18" x14ac:dyDescent="0.25">
      <c r="B70" s="737"/>
      <c r="C70" s="834"/>
      <c r="D70" s="834"/>
      <c r="E70" s="834"/>
      <c r="F70" s="835"/>
      <c r="G70" s="836"/>
      <c r="H70" s="837"/>
      <c r="I70" s="838"/>
      <c r="J70" s="110"/>
      <c r="K70" s="110"/>
      <c r="L70" s="110"/>
      <c r="M70" s="110"/>
      <c r="N70" s="110"/>
      <c r="O70" s="110"/>
      <c r="P70" s="110"/>
      <c r="Q70" s="110"/>
      <c r="R70" s="87" t="str">
        <f t="shared" si="0"/>
        <v/>
      </c>
    </row>
    <row r="71" spans="2:18" x14ac:dyDescent="0.25">
      <c r="B71" s="737"/>
      <c r="C71" s="834"/>
      <c r="D71" s="834"/>
      <c r="E71" s="834"/>
      <c r="F71" s="835"/>
      <c r="G71" s="836"/>
      <c r="H71" s="837"/>
      <c r="I71" s="838"/>
      <c r="J71" s="110"/>
      <c r="K71" s="110"/>
      <c r="L71" s="110"/>
      <c r="M71" s="110"/>
      <c r="N71" s="110"/>
      <c r="O71" s="110"/>
      <c r="P71" s="110"/>
      <c r="Q71" s="110"/>
      <c r="R71" s="87" t="str">
        <f t="shared" si="0"/>
        <v/>
      </c>
    </row>
    <row r="72" spans="2:18" x14ac:dyDescent="0.25">
      <c r="B72" s="737"/>
      <c r="C72" s="834"/>
      <c r="D72" s="834"/>
      <c r="E72" s="834"/>
      <c r="F72" s="835"/>
      <c r="G72" s="836"/>
      <c r="H72" s="837"/>
      <c r="I72" s="838"/>
      <c r="J72" s="110"/>
      <c r="K72" s="110"/>
      <c r="L72" s="110"/>
      <c r="M72" s="110"/>
      <c r="N72" s="110"/>
      <c r="O72" s="110"/>
      <c r="P72" s="110"/>
      <c r="Q72" s="110"/>
      <c r="R72" s="87" t="str">
        <f t="shared" si="0"/>
        <v/>
      </c>
    </row>
    <row r="73" spans="2:18" x14ac:dyDescent="0.25">
      <c r="B73" s="737"/>
      <c r="C73" s="834"/>
      <c r="D73" s="834"/>
      <c r="E73" s="834"/>
      <c r="F73" s="835"/>
      <c r="G73" s="836"/>
      <c r="H73" s="837"/>
      <c r="I73" s="838"/>
      <c r="J73" s="110"/>
      <c r="K73" s="110"/>
      <c r="L73" s="110"/>
      <c r="M73" s="110"/>
      <c r="N73" s="110"/>
      <c r="O73" s="110"/>
      <c r="P73" s="110"/>
      <c r="Q73" s="110"/>
      <c r="R73" s="87" t="str">
        <f t="shared" si="0"/>
        <v/>
      </c>
    </row>
    <row r="74" spans="2:18" x14ac:dyDescent="0.25">
      <c r="B74" s="737"/>
      <c r="C74" s="834"/>
      <c r="D74" s="834"/>
      <c r="E74" s="834"/>
      <c r="F74" s="835"/>
      <c r="G74" s="836"/>
      <c r="H74" s="837"/>
      <c r="I74" s="838"/>
      <c r="J74" s="110"/>
      <c r="K74" s="110"/>
      <c r="L74" s="110"/>
      <c r="M74" s="110"/>
      <c r="N74" s="110"/>
      <c r="O74" s="110"/>
      <c r="P74" s="110"/>
      <c r="Q74" s="110"/>
      <c r="R74" s="87" t="str">
        <f t="shared" si="0"/>
        <v/>
      </c>
    </row>
    <row r="75" spans="2:18" x14ac:dyDescent="0.25">
      <c r="B75" s="737"/>
      <c r="C75" s="834"/>
      <c r="D75" s="834"/>
      <c r="E75" s="834"/>
      <c r="F75" s="835"/>
      <c r="G75" s="836"/>
      <c r="H75" s="837"/>
      <c r="I75" s="838"/>
      <c r="J75" s="110"/>
      <c r="K75" s="110"/>
      <c r="L75" s="110"/>
      <c r="M75" s="110"/>
      <c r="N75" s="110"/>
      <c r="O75" s="110"/>
      <c r="P75" s="110"/>
      <c r="Q75" s="110"/>
      <c r="R75" s="87" t="str">
        <f t="shared" si="0"/>
        <v/>
      </c>
    </row>
    <row r="76" spans="2:18" x14ac:dyDescent="0.25">
      <c r="B76" s="737"/>
      <c r="C76" s="834"/>
      <c r="D76" s="834"/>
      <c r="E76" s="834"/>
      <c r="F76" s="835"/>
      <c r="G76" s="836"/>
      <c r="H76" s="837"/>
      <c r="I76" s="838"/>
      <c r="J76" s="110"/>
      <c r="K76" s="110"/>
      <c r="L76" s="110"/>
      <c r="M76" s="110"/>
      <c r="N76" s="110"/>
      <c r="O76" s="110"/>
      <c r="P76" s="110"/>
      <c r="Q76" s="110"/>
      <c r="R76" s="87" t="str">
        <f t="shared" si="0"/>
        <v/>
      </c>
    </row>
    <row r="77" spans="2:18" x14ac:dyDescent="0.25">
      <c r="B77" s="737"/>
      <c r="C77" s="834"/>
      <c r="D77" s="834"/>
      <c r="E77" s="834"/>
      <c r="F77" s="835"/>
      <c r="G77" s="836"/>
      <c r="H77" s="837"/>
      <c r="I77" s="838"/>
      <c r="J77" s="110"/>
      <c r="K77" s="110"/>
      <c r="L77" s="110"/>
      <c r="M77" s="110"/>
      <c r="N77" s="110"/>
      <c r="O77" s="110"/>
      <c r="P77" s="110"/>
      <c r="Q77" s="110"/>
      <c r="R77" s="87" t="str">
        <f t="shared" si="0"/>
        <v/>
      </c>
    </row>
    <row r="78" spans="2:18" x14ac:dyDescent="0.25">
      <c r="B78" s="737"/>
      <c r="C78" s="834"/>
      <c r="D78" s="834"/>
      <c r="E78" s="834"/>
      <c r="F78" s="835"/>
      <c r="G78" s="836"/>
      <c r="H78" s="837"/>
      <c r="I78" s="838"/>
      <c r="J78" s="110"/>
      <c r="K78" s="110"/>
      <c r="L78" s="110"/>
      <c r="M78" s="110"/>
      <c r="N78" s="110"/>
      <c r="O78" s="110"/>
      <c r="P78" s="110"/>
      <c r="Q78" s="110"/>
      <c r="R78" s="87" t="str">
        <f t="shared" si="0"/>
        <v/>
      </c>
    </row>
    <row r="79" spans="2:18" x14ac:dyDescent="0.25">
      <c r="B79" s="737"/>
      <c r="C79" s="834"/>
      <c r="D79" s="834"/>
      <c r="E79" s="834"/>
      <c r="F79" s="835"/>
      <c r="G79" s="836"/>
      <c r="H79" s="837"/>
      <c r="I79" s="838"/>
      <c r="J79" s="110"/>
      <c r="K79" s="110"/>
      <c r="L79" s="110"/>
      <c r="M79" s="110"/>
      <c r="N79" s="110"/>
      <c r="O79" s="110"/>
      <c r="P79" s="110"/>
      <c r="Q79" s="110"/>
      <c r="R79" s="87" t="str">
        <f t="shared" si="0"/>
        <v/>
      </c>
    </row>
    <row r="80" spans="2:18" x14ac:dyDescent="0.25">
      <c r="B80" s="737"/>
      <c r="C80" s="834"/>
      <c r="D80" s="834"/>
      <c r="E80" s="834"/>
      <c r="F80" s="835"/>
      <c r="G80" s="836"/>
      <c r="H80" s="837"/>
      <c r="I80" s="838"/>
      <c r="J80" s="110"/>
      <c r="K80" s="110"/>
      <c r="L80" s="110"/>
      <c r="M80" s="110"/>
      <c r="N80" s="110"/>
      <c r="O80" s="110"/>
      <c r="P80" s="110"/>
      <c r="Q80" s="110"/>
      <c r="R80" s="87" t="str">
        <f t="shared" ref="R80:R143" si="1">IF(B80="","",VALUE(MID(B80,2,4)))</f>
        <v/>
      </c>
    </row>
    <row r="81" spans="2:18" x14ac:dyDescent="0.25">
      <c r="B81" s="737"/>
      <c r="C81" s="834"/>
      <c r="D81" s="834"/>
      <c r="E81" s="834"/>
      <c r="F81" s="835"/>
      <c r="G81" s="836"/>
      <c r="H81" s="837"/>
      <c r="I81" s="838"/>
      <c r="J81" s="110"/>
      <c r="K81" s="110"/>
      <c r="L81" s="110"/>
      <c r="M81" s="110"/>
      <c r="N81" s="110"/>
      <c r="O81" s="110"/>
      <c r="P81" s="110"/>
      <c r="Q81" s="110"/>
      <c r="R81" s="87" t="str">
        <f t="shared" si="1"/>
        <v/>
      </c>
    </row>
    <row r="82" spans="2:18" x14ac:dyDescent="0.25">
      <c r="B82" s="737"/>
      <c r="C82" s="834"/>
      <c r="D82" s="834"/>
      <c r="E82" s="834"/>
      <c r="F82" s="835"/>
      <c r="G82" s="836"/>
      <c r="H82" s="837"/>
      <c r="I82" s="838"/>
      <c r="J82" s="110"/>
      <c r="K82" s="110"/>
      <c r="L82" s="110"/>
      <c r="M82" s="110"/>
      <c r="N82" s="110"/>
      <c r="O82" s="110"/>
      <c r="P82" s="110"/>
      <c r="Q82" s="110"/>
      <c r="R82" s="87" t="str">
        <f t="shared" si="1"/>
        <v/>
      </c>
    </row>
    <row r="83" spans="2:18" x14ac:dyDescent="0.25">
      <c r="B83" s="737"/>
      <c r="C83" s="834"/>
      <c r="D83" s="834"/>
      <c r="E83" s="834"/>
      <c r="F83" s="835"/>
      <c r="G83" s="836"/>
      <c r="H83" s="837"/>
      <c r="I83" s="838"/>
      <c r="J83" s="110"/>
      <c r="K83" s="110"/>
      <c r="L83" s="110"/>
      <c r="M83" s="110"/>
      <c r="N83" s="110"/>
      <c r="O83" s="110"/>
      <c r="P83" s="110"/>
      <c r="Q83" s="110"/>
      <c r="R83" s="87" t="str">
        <f t="shared" si="1"/>
        <v/>
      </c>
    </row>
    <row r="84" spans="2:18" x14ac:dyDescent="0.25">
      <c r="B84" s="737"/>
      <c r="C84" s="834"/>
      <c r="D84" s="834"/>
      <c r="E84" s="834"/>
      <c r="F84" s="835"/>
      <c r="G84" s="836"/>
      <c r="H84" s="837"/>
      <c r="I84" s="838"/>
      <c r="J84" s="110"/>
      <c r="K84" s="110"/>
      <c r="L84" s="110"/>
      <c r="M84" s="110"/>
      <c r="N84" s="110"/>
      <c r="O84" s="110"/>
      <c r="P84" s="110"/>
      <c r="Q84" s="110"/>
      <c r="R84" s="87" t="str">
        <f t="shared" si="1"/>
        <v/>
      </c>
    </row>
    <row r="85" spans="2:18" x14ac:dyDescent="0.25">
      <c r="B85" s="737"/>
      <c r="C85" s="834"/>
      <c r="D85" s="834"/>
      <c r="E85" s="834"/>
      <c r="F85" s="835"/>
      <c r="G85" s="836"/>
      <c r="H85" s="837"/>
      <c r="I85" s="838"/>
      <c r="J85" s="110"/>
      <c r="K85" s="110"/>
      <c r="L85" s="110"/>
      <c r="M85" s="110"/>
      <c r="N85" s="110"/>
      <c r="O85" s="110"/>
      <c r="P85" s="110"/>
      <c r="Q85" s="110"/>
      <c r="R85" s="87" t="str">
        <f t="shared" si="1"/>
        <v/>
      </c>
    </row>
    <row r="86" spans="2:18" x14ac:dyDescent="0.25">
      <c r="B86" s="737"/>
      <c r="C86" s="834"/>
      <c r="D86" s="834"/>
      <c r="E86" s="834"/>
      <c r="F86" s="835"/>
      <c r="G86" s="836"/>
      <c r="H86" s="837"/>
      <c r="I86" s="838"/>
      <c r="J86" s="110"/>
      <c r="K86" s="110"/>
      <c r="L86" s="110"/>
      <c r="M86" s="110"/>
      <c r="N86" s="110"/>
      <c r="O86" s="110"/>
      <c r="P86" s="110"/>
      <c r="Q86" s="110"/>
      <c r="R86" s="87" t="str">
        <f t="shared" si="1"/>
        <v/>
      </c>
    </row>
    <row r="87" spans="2:18" x14ac:dyDescent="0.25">
      <c r="B87" s="737"/>
      <c r="C87" s="834"/>
      <c r="D87" s="834"/>
      <c r="E87" s="834"/>
      <c r="F87" s="835"/>
      <c r="G87" s="836"/>
      <c r="H87" s="837"/>
      <c r="I87" s="838"/>
      <c r="J87" s="110"/>
      <c r="K87" s="110"/>
      <c r="L87" s="110"/>
      <c r="M87" s="110"/>
      <c r="N87" s="110"/>
      <c r="O87" s="110"/>
      <c r="P87" s="110"/>
      <c r="Q87" s="110"/>
      <c r="R87" s="87" t="str">
        <f t="shared" si="1"/>
        <v/>
      </c>
    </row>
    <row r="88" spans="2:18" x14ac:dyDescent="0.25">
      <c r="B88" s="737"/>
      <c r="C88" s="834"/>
      <c r="D88" s="834"/>
      <c r="E88" s="834"/>
      <c r="F88" s="835"/>
      <c r="G88" s="836"/>
      <c r="H88" s="837"/>
      <c r="I88" s="838"/>
      <c r="J88" s="110"/>
      <c r="K88" s="110"/>
      <c r="L88" s="110"/>
      <c r="M88" s="110"/>
      <c r="N88" s="110"/>
      <c r="O88" s="110"/>
      <c r="P88" s="110"/>
      <c r="Q88" s="110"/>
      <c r="R88" s="87" t="str">
        <f t="shared" si="1"/>
        <v/>
      </c>
    </row>
    <row r="89" spans="2:18" x14ac:dyDescent="0.25">
      <c r="B89" s="737"/>
      <c r="C89" s="834"/>
      <c r="D89" s="834"/>
      <c r="E89" s="834"/>
      <c r="F89" s="835"/>
      <c r="G89" s="836"/>
      <c r="H89" s="837"/>
      <c r="I89" s="838"/>
      <c r="J89" s="110"/>
      <c r="K89" s="110"/>
      <c r="L89" s="110"/>
      <c r="M89" s="110"/>
      <c r="N89" s="110"/>
      <c r="O89" s="110"/>
      <c r="P89" s="110"/>
      <c r="Q89" s="110"/>
      <c r="R89" s="87" t="str">
        <f t="shared" si="1"/>
        <v/>
      </c>
    </row>
    <row r="90" spans="2:18" x14ac:dyDescent="0.25">
      <c r="B90" s="737"/>
      <c r="C90" s="834"/>
      <c r="D90" s="834"/>
      <c r="E90" s="834"/>
      <c r="F90" s="835"/>
      <c r="G90" s="836"/>
      <c r="H90" s="837"/>
      <c r="I90" s="838"/>
      <c r="J90" s="110"/>
      <c r="K90" s="110"/>
      <c r="L90" s="110"/>
      <c r="M90" s="110"/>
      <c r="N90" s="110"/>
      <c r="O90" s="110"/>
      <c r="P90" s="110"/>
      <c r="Q90" s="110"/>
      <c r="R90" s="87" t="str">
        <f t="shared" si="1"/>
        <v/>
      </c>
    </row>
    <row r="91" spans="2:18" x14ac:dyDescent="0.25">
      <c r="B91" s="737"/>
      <c r="C91" s="834"/>
      <c r="D91" s="834"/>
      <c r="E91" s="834"/>
      <c r="F91" s="835"/>
      <c r="G91" s="836"/>
      <c r="H91" s="837"/>
      <c r="I91" s="838"/>
      <c r="J91" s="110"/>
      <c r="K91" s="110"/>
      <c r="L91" s="110"/>
      <c r="M91" s="110"/>
      <c r="N91" s="110"/>
      <c r="O91" s="110"/>
      <c r="P91" s="110"/>
      <c r="Q91" s="110"/>
      <c r="R91" s="87" t="str">
        <f t="shared" si="1"/>
        <v/>
      </c>
    </row>
    <row r="92" spans="2:18" x14ac:dyDescent="0.25">
      <c r="B92" s="737"/>
      <c r="C92" s="834"/>
      <c r="D92" s="834"/>
      <c r="E92" s="834"/>
      <c r="F92" s="835"/>
      <c r="G92" s="836"/>
      <c r="H92" s="837"/>
      <c r="I92" s="838"/>
      <c r="J92" s="110"/>
      <c r="K92" s="110"/>
      <c r="L92" s="110"/>
      <c r="M92" s="110"/>
      <c r="N92" s="110"/>
      <c r="O92" s="110"/>
      <c r="P92" s="110"/>
      <c r="Q92" s="110"/>
      <c r="R92" s="87" t="str">
        <f t="shared" si="1"/>
        <v/>
      </c>
    </row>
    <row r="93" spans="2:18" x14ac:dyDescent="0.25">
      <c r="B93" s="737"/>
      <c r="C93" s="834"/>
      <c r="D93" s="834"/>
      <c r="E93" s="834"/>
      <c r="F93" s="835"/>
      <c r="G93" s="836"/>
      <c r="H93" s="837"/>
      <c r="I93" s="838"/>
      <c r="J93" s="110"/>
      <c r="K93" s="110"/>
      <c r="L93" s="110"/>
      <c r="M93" s="110"/>
      <c r="N93" s="110"/>
      <c r="O93" s="110"/>
      <c r="P93" s="110"/>
      <c r="Q93" s="110"/>
      <c r="R93" s="87" t="str">
        <f t="shared" si="1"/>
        <v/>
      </c>
    </row>
    <row r="94" spans="2:18" x14ac:dyDescent="0.25">
      <c r="B94" s="737"/>
      <c r="C94" s="834"/>
      <c r="D94" s="834"/>
      <c r="E94" s="834"/>
      <c r="F94" s="835"/>
      <c r="G94" s="836"/>
      <c r="H94" s="837"/>
      <c r="I94" s="838"/>
      <c r="J94" s="110"/>
      <c r="K94" s="110"/>
      <c r="L94" s="110"/>
      <c r="M94" s="110"/>
      <c r="N94" s="110"/>
      <c r="O94" s="110"/>
      <c r="P94" s="110"/>
      <c r="Q94" s="110"/>
      <c r="R94" s="87" t="str">
        <f t="shared" si="1"/>
        <v/>
      </c>
    </row>
    <row r="95" spans="2:18" x14ac:dyDescent="0.25">
      <c r="B95" s="737"/>
      <c r="C95" s="834"/>
      <c r="D95" s="834"/>
      <c r="E95" s="834"/>
      <c r="F95" s="835"/>
      <c r="G95" s="836"/>
      <c r="H95" s="837"/>
      <c r="I95" s="838"/>
      <c r="J95" s="110"/>
      <c r="K95" s="110"/>
      <c r="L95" s="110"/>
      <c r="M95" s="110"/>
      <c r="N95" s="110"/>
      <c r="O95" s="110"/>
      <c r="P95" s="110"/>
      <c r="Q95" s="110"/>
      <c r="R95" s="87" t="str">
        <f t="shared" si="1"/>
        <v/>
      </c>
    </row>
    <row r="96" spans="2:18" x14ac:dyDescent="0.25">
      <c r="B96" s="737"/>
      <c r="C96" s="834"/>
      <c r="D96" s="834"/>
      <c r="E96" s="834"/>
      <c r="F96" s="835"/>
      <c r="G96" s="836"/>
      <c r="H96" s="837"/>
      <c r="I96" s="838"/>
      <c r="J96" s="110"/>
      <c r="K96" s="110"/>
      <c r="L96" s="110"/>
      <c r="M96" s="110"/>
      <c r="N96" s="110"/>
      <c r="O96" s="110"/>
      <c r="P96" s="110"/>
      <c r="Q96" s="110"/>
      <c r="R96" s="87" t="str">
        <f t="shared" si="1"/>
        <v/>
      </c>
    </row>
    <row r="97" spans="2:18" x14ac:dyDescent="0.25">
      <c r="B97" s="737"/>
      <c r="C97" s="834"/>
      <c r="D97" s="834"/>
      <c r="E97" s="834"/>
      <c r="F97" s="835"/>
      <c r="G97" s="836"/>
      <c r="H97" s="837"/>
      <c r="I97" s="838"/>
      <c r="J97" s="110"/>
      <c r="K97" s="110"/>
      <c r="L97" s="110"/>
      <c r="M97" s="110"/>
      <c r="N97" s="110"/>
      <c r="O97" s="110"/>
      <c r="P97" s="110"/>
      <c r="Q97" s="110"/>
      <c r="R97" s="87" t="str">
        <f t="shared" si="1"/>
        <v/>
      </c>
    </row>
    <row r="98" spans="2:18" x14ac:dyDescent="0.25">
      <c r="B98" s="737"/>
      <c r="C98" s="834"/>
      <c r="D98" s="834"/>
      <c r="E98" s="834"/>
      <c r="F98" s="835"/>
      <c r="G98" s="836"/>
      <c r="H98" s="837"/>
      <c r="I98" s="838"/>
      <c r="J98" s="110"/>
      <c r="K98" s="110"/>
      <c r="L98" s="110"/>
      <c r="M98" s="110"/>
      <c r="N98" s="110"/>
      <c r="O98" s="110"/>
      <c r="P98" s="110"/>
      <c r="Q98" s="110"/>
      <c r="R98" s="87" t="str">
        <f t="shared" si="1"/>
        <v/>
      </c>
    </row>
    <row r="99" spans="2:18" x14ac:dyDescent="0.25">
      <c r="B99" s="737"/>
      <c r="C99" s="834"/>
      <c r="D99" s="834"/>
      <c r="E99" s="834"/>
      <c r="F99" s="835"/>
      <c r="G99" s="836"/>
      <c r="H99" s="837"/>
      <c r="I99" s="838"/>
      <c r="J99" s="110"/>
      <c r="K99" s="110"/>
      <c r="L99" s="110"/>
      <c r="M99" s="110"/>
      <c r="N99" s="110"/>
      <c r="O99" s="110"/>
      <c r="P99" s="110"/>
      <c r="Q99" s="110"/>
      <c r="R99" s="87" t="str">
        <f t="shared" si="1"/>
        <v/>
      </c>
    </row>
    <row r="100" spans="2:18" x14ac:dyDescent="0.25">
      <c r="B100" s="737"/>
      <c r="C100" s="834"/>
      <c r="D100" s="834"/>
      <c r="E100" s="834"/>
      <c r="F100" s="835"/>
      <c r="G100" s="836"/>
      <c r="H100" s="837"/>
      <c r="I100" s="838"/>
      <c r="J100" s="110"/>
      <c r="K100" s="110"/>
      <c r="L100" s="110"/>
      <c r="M100" s="110"/>
      <c r="N100" s="110"/>
      <c r="O100" s="110"/>
      <c r="P100" s="110"/>
      <c r="Q100" s="110"/>
      <c r="R100" s="87" t="str">
        <f t="shared" si="1"/>
        <v/>
      </c>
    </row>
    <row r="101" spans="2:18" x14ac:dyDescent="0.25">
      <c r="B101" s="737"/>
      <c r="C101" s="834"/>
      <c r="D101" s="834"/>
      <c r="E101" s="834"/>
      <c r="F101" s="835"/>
      <c r="G101" s="836"/>
      <c r="H101" s="837"/>
      <c r="I101" s="838"/>
      <c r="J101" s="110"/>
      <c r="K101" s="110"/>
      <c r="L101" s="110"/>
      <c r="M101" s="110"/>
      <c r="N101" s="110"/>
      <c r="O101" s="110"/>
      <c r="P101" s="110"/>
      <c r="Q101" s="110"/>
      <c r="R101" s="87" t="str">
        <f t="shared" si="1"/>
        <v/>
      </c>
    </row>
    <row r="102" spans="2:18" x14ac:dyDescent="0.25">
      <c r="B102" s="737"/>
      <c r="C102" s="834"/>
      <c r="D102" s="834"/>
      <c r="E102" s="834"/>
      <c r="F102" s="835"/>
      <c r="G102" s="836"/>
      <c r="H102" s="837"/>
      <c r="I102" s="838"/>
      <c r="J102" s="110"/>
      <c r="K102" s="110"/>
      <c r="L102" s="110"/>
      <c r="M102" s="110"/>
      <c r="N102" s="110"/>
      <c r="O102" s="110"/>
      <c r="P102" s="110"/>
      <c r="Q102" s="110"/>
      <c r="R102" s="87" t="str">
        <f t="shared" si="1"/>
        <v/>
      </c>
    </row>
    <row r="103" spans="2:18" x14ac:dyDescent="0.25">
      <c r="B103" s="737"/>
      <c r="C103" s="834"/>
      <c r="D103" s="834"/>
      <c r="E103" s="834"/>
      <c r="F103" s="835"/>
      <c r="G103" s="836"/>
      <c r="H103" s="837"/>
      <c r="I103" s="838"/>
      <c r="J103" s="110"/>
      <c r="K103" s="110"/>
      <c r="L103" s="110"/>
      <c r="M103" s="110"/>
      <c r="N103" s="110"/>
      <c r="O103" s="110"/>
      <c r="P103" s="110"/>
      <c r="Q103" s="110"/>
      <c r="R103" s="87" t="str">
        <f t="shared" si="1"/>
        <v/>
      </c>
    </row>
    <row r="104" spans="2:18" x14ac:dyDescent="0.25">
      <c r="B104" s="737"/>
      <c r="C104" s="834"/>
      <c r="D104" s="834"/>
      <c r="E104" s="834"/>
      <c r="F104" s="835"/>
      <c r="G104" s="836"/>
      <c r="H104" s="837"/>
      <c r="I104" s="838"/>
      <c r="J104" s="110"/>
      <c r="K104" s="110"/>
      <c r="L104" s="110"/>
      <c r="M104" s="110"/>
      <c r="N104" s="110"/>
      <c r="O104" s="110"/>
      <c r="P104" s="110"/>
      <c r="Q104" s="110"/>
      <c r="R104" s="87" t="str">
        <f t="shared" si="1"/>
        <v/>
      </c>
    </row>
    <row r="105" spans="2:18" x14ac:dyDescent="0.25">
      <c r="B105" s="737"/>
      <c r="C105" s="834"/>
      <c r="D105" s="834"/>
      <c r="E105" s="834"/>
      <c r="F105" s="835"/>
      <c r="G105" s="836"/>
      <c r="H105" s="837"/>
      <c r="I105" s="838"/>
      <c r="J105" s="110"/>
      <c r="K105" s="110"/>
      <c r="L105" s="110"/>
      <c r="M105" s="110"/>
      <c r="N105" s="110"/>
      <c r="O105" s="110"/>
      <c r="P105" s="110"/>
      <c r="Q105" s="110"/>
      <c r="R105" s="87" t="str">
        <f t="shared" si="1"/>
        <v/>
      </c>
    </row>
    <row r="106" spans="2:18" x14ac:dyDescent="0.25">
      <c r="B106" s="737"/>
      <c r="C106" s="834"/>
      <c r="D106" s="834"/>
      <c r="E106" s="834"/>
      <c r="F106" s="835"/>
      <c r="G106" s="836"/>
      <c r="H106" s="837"/>
      <c r="I106" s="838"/>
      <c r="J106" s="110"/>
      <c r="K106" s="110"/>
      <c r="L106" s="110"/>
      <c r="M106" s="110"/>
      <c r="N106" s="110"/>
      <c r="O106" s="110"/>
      <c r="P106" s="110"/>
      <c r="Q106" s="110"/>
      <c r="R106" s="87" t="str">
        <f t="shared" si="1"/>
        <v/>
      </c>
    </row>
    <row r="107" spans="2:18" x14ac:dyDescent="0.25">
      <c r="B107" s="737"/>
      <c r="C107" s="834"/>
      <c r="D107" s="834"/>
      <c r="E107" s="834"/>
      <c r="F107" s="835"/>
      <c r="G107" s="836"/>
      <c r="H107" s="837"/>
      <c r="I107" s="838"/>
      <c r="J107" s="110"/>
      <c r="K107" s="110"/>
      <c r="L107" s="110"/>
      <c r="M107" s="110"/>
      <c r="N107" s="110"/>
      <c r="O107" s="110"/>
      <c r="P107" s="110"/>
      <c r="Q107" s="110"/>
      <c r="R107" s="87" t="str">
        <f t="shared" si="1"/>
        <v/>
      </c>
    </row>
    <row r="108" spans="2:18" x14ac:dyDescent="0.25">
      <c r="B108" s="737"/>
      <c r="C108" s="834"/>
      <c r="D108" s="834"/>
      <c r="E108" s="834"/>
      <c r="F108" s="835"/>
      <c r="G108" s="836"/>
      <c r="H108" s="837"/>
      <c r="I108" s="838"/>
      <c r="J108" s="110"/>
      <c r="K108" s="110"/>
      <c r="L108" s="110"/>
      <c r="M108" s="110"/>
      <c r="N108" s="110"/>
      <c r="O108" s="110"/>
      <c r="P108" s="110"/>
      <c r="Q108" s="110"/>
      <c r="R108" s="87" t="str">
        <f t="shared" si="1"/>
        <v/>
      </c>
    </row>
    <row r="109" spans="2:18" x14ac:dyDescent="0.25">
      <c r="B109" s="737"/>
      <c r="C109" s="834"/>
      <c r="D109" s="834"/>
      <c r="E109" s="834"/>
      <c r="F109" s="835"/>
      <c r="G109" s="836"/>
      <c r="H109" s="837"/>
      <c r="I109" s="838"/>
      <c r="J109" s="110"/>
      <c r="K109" s="110"/>
      <c r="L109" s="110"/>
      <c r="M109" s="110"/>
      <c r="N109" s="110"/>
      <c r="O109" s="110"/>
      <c r="P109" s="110"/>
      <c r="Q109" s="110"/>
      <c r="R109" s="87" t="str">
        <f t="shared" si="1"/>
        <v/>
      </c>
    </row>
    <row r="110" spans="2:18" x14ac:dyDescent="0.25">
      <c r="B110" s="737"/>
      <c r="C110" s="834"/>
      <c r="D110" s="834"/>
      <c r="E110" s="834"/>
      <c r="F110" s="835"/>
      <c r="G110" s="836"/>
      <c r="H110" s="837"/>
      <c r="I110" s="838"/>
      <c r="J110" s="110"/>
      <c r="K110" s="110"/>
      <c r="L110" s="110"/>
      <c r="M110" s="110"/>
      <c r="N110" s="110"/>
      <c r="O110" s="110"/>
      <c r="P110" s="110"/>
      <c r="Q110" s="110"/>
      <c r="R110" s="87" t="str">
        <f t="shared" si="1"/>
        <v/>
      </c>
    </row>
    <row r="111" spans="2:18" x14ac:dyDescent="0.25">
      <c r="B111" s="737"/>
      <c r="C111" s="834"/>
      <c r="D111" s="834"/>
      <c r="E111" s="834"/>
      <c r="F111" s="835"/>
      <c r="G111" s="836"/>
      <c r="H111" s="837"/>
      <c r="I111" s="838"/>
      <c r="J111" s="110"/>
      <c r="K111" s="110"/>
      <c r="L111" s="110"/>
      <c r="M111" s="110"/>
      <c r="N111" s="110"/>
      <c r="O111" s="110"/>
      <c r="P111" s="110"/>
      <c r="Q111" s="110"/>
      <c r="R111" s="87" t="str">
        <f t="shared" si="1"/>
        <v/>
      </c>
    </row>
    <row r="112" spans="2:18" x14ac:dyDescent="0.25">
      <c r="B112" s="737"/>
      <c r="C112" s="834"/>
      <c r="D112" s="834"/>
      <c r="E112" s="834"/>
      <c r="F112" s="835"/>
      <c r="G112" s="836"/>
      <c r="H112" s="837"/>
      <c r="I112" s="838"/>
      <c r="J112" s="110"/>
      <c r="K112" s="110"/>
      <c r="L112" s="110"/>
      <c r="M112" s="110"/>
      <c r="N112" s="110"/>
      <c r="O112" s="110"/>
      <c r="P112" s="110"/>
      <c r="Q112" s="110"/>
      <c r="R112" s="87" t="str">
        <f t="shared" si="1"/>
        <v/>
      </c>
    </row>
    <row r="113" spans="2:18" x14ac:dyDescent="0.25">
      <c r="B113" s="737"/>
      <c r="C113" s="834"/>
      <c r="D113" s="834"/>
      <c r="E113" s="834"/>
      <c r="F113" s="835"/>
      <c r="G113" s="836"/>
      <c r="H113" s="837"/>
      <c r="I113" s="838"/>
      <c r="J113" s="110"/>
      <c r="K113" s="110"/>
      <c r="L113" s="110"/>
      <c r="M113" s="110"/>
      <c r="N113" s="110"/>
      <c r="O113" s="110"/>
      <c r="P113" s="110"/>
      <c r="Q113" s="110"/>
      <c r="R113" s="87" t="str">
        <f t="shared" si="1"/>
        <v/>
      </c>
    </row>
    <row r="114" spans="2:18" x14ac:dyDescent="0.25">
      <c r="B114" s="737"/>
      <c r="C114" s="834"/>
      <c r="D114" s="834"/>
      <c r="E114" s="834"/>
      <c r="F114" s="835"/>
      <c r="G114" s="836"/>
      <c r="H114" s="837"/>
      <c r="I114" s="838"/>
      <c r="J114" s="110"/>
      <c r="K114" s="110"/>
      <c r="L114" s="110"/>
      <c r="M114" s="110"/>
      <c r="N114" s="110"/>
      <c r="O114" s="110"/>
      <c r="P114" s="110"/>
      <c r="Q114" s="110"/>
      <c r="R114" s="87" t="str">
        <f t="shared" si="1"/>
        <v/>
      </c>
    </row>
    <row r="115" spans="2:18" x14ac:dyDescent="0.25">
      <c r="B115" s="737"/>
      <c r="C115" s="834"/>
      <c r="D115" s="834"/>
      <c r="E115" s="834"/>
      <c r="F115" s="835"/>
      <c r="G115" s="836"/>
      <c r="H115" s="837"/>
      <c r="I115" s="838"/>
      <c r="J115" s="110"/>
      <c r="K115" s="110"/>
      <c r="L115" s="110"/>
      <c r="M115" s="110"/>
      <c r="N115" s="110"/>
      <c r="O115" s="110"/>
      <c r="P115" s="110"/>
      <c r="Q115" s="110"/>
      <c r="R115" s="87" t="str">
        <f t="shared" si="1"/>
        <v/>
      </c>
    </row>
    <row r="116" spans="2:18" x14ac:dyDescent="0.25">
      <c r="B116" s="737"/>
      <c r="C116" s="834"/>
      <c r="D116" s="834"/>
      <c r="E116" s="834"/>
      <c r="F116" s="835"/>
      <c r="G116" s="836"/>
      <c r="H116" s="837"/>
      <c r="I116" s="838"/>
      <c r="J116" s="110"/>
      <c r="K116" s="110"/>
      <c r="L116" s="110"/>
      <c r="M116" s="110"/>
      <c r="N116" s="110"/>
      <c r="O116" s="110"/>
      <c r="P116" s="110"/>
      <c r="Q116" s="110"/>
      <c r="R116" s="87" t="str">
        <f t="shared" si="1"/>
        <v/>
      </c>
    </row>
    <row r="117" spans="2:18" x14ac:dyDescent="0.25">
      <c r="B117" s="737"/>
      <c r="C117" s="834"/>
      <c r="D117" s="834"/>
      <c r="E117" s="834"/>
      <c r="F117" s="835"/>
      <c r="G117" s="836"/>
      <c r="H117" s="837"/>
      <c r="I117" s="838"/>
      <c r="J117" s="110"/>
      <c r="K117" s="110"/>
      <c r="L117" s="110"/>
      <c r="M117" s="110"/>
      <c r="N117" s="110"/>
      <c r="O117" s="110"/>
      <c r="P117" s="110"/>
      <c r="Q117" s="110"/>
      <c r="R117" s="87" t="str">
        <f t="shared" si="1"/>
        <v/>
      </c>
    </row>
    <row r="118" spans="2:18" x14ac:dyDescent="0.25">
      <c r="B118" s="737"/>
      <c r="C118" s="834"/>
      <c r="D118" s="834"/>
      <c r="E118" s="834"/>
      <c r="F118" s="835"/>
      <c r="G118" s="836"/>
      <c r="H118" s="837"/>
      <c r="I118" s="838"/>
      <c r="J118" s="110"/>
      <c r="K118" s="110"/>
      <c r="L118" s="110"/>
      <c r="M118" s="110"/>
      <c r="N118" s="110"/>
      <c r="O118" s="110"/>
      <c r="P118" s="110"/>
      <c r="Q118" s="110"/>
      <c r="R118" s="87" t="str">
        <f t="shared" si="1"/>
        <v/>
      </c>
    </row>
    <row r="119" spans="2:18" x14ac:dyDescent="0.25">
      <c r="B119" s="737"/>
      <c r="C119" s="834"/>
      <c r="D119" s="834"/>
      <c r="E119" s="834"/>
      <c r="F119" s="835"/>
      <c r="G119" s="836"/>
      <c r="H119" s="837"/>
      <c r="I119" s="838"/>
      <c r="J119" s="110"/>
      <c r="K119" s="110"/>
      <c r="L119" s="110"/>
      <c r="M119" s="110"/>
      <c r="N119" s="110"/>
      <c r="O119" s="110"/>
      <c r="P119" s="110"/>
      <c r="Q119" s="110"/>
      <c r="R119" s="87" t="str">
        <f t="shared" si="1"/>
        <v/>
      </c>
    </row>
    <row r="120" spans="2:18" x14ac:dyDescent="0.25">
      <c r="B120" s="737"/>
      <c r="C120" s="834"/>
      <c r="D120" s="834"/>
      <c r="E120" s="834"/>
      <c r="F120" s="835"/>
      <c r="G120" s="836"/>
      <c r="H120" s="837"/>
      <c r="I120" s="838"/>
      <c r="J120" s="110"/>
      <c r="K120" s="110"/>
      <c r="L120" s="110"/>
      <c r="M120" s="110"/>
      <c r="N120" s="110"/>
      <c r="O120" s="110"/>
      <c r="P120" s="110"/>
      <c r="Q120" s="110"/>
      <c r="R120" s="87" t="str">
        <f t="shared" si="1"/>
        <v/>
      </c>
    </row>
    <row r="121" spans="2:18" x14ac:dyDescent="0.25">
      <c r="B121" s="737"/>
      <c r="C121" s="834"/>
      <c r="D121" s="834"/>
      <c r="E121" s="834"/>
      <c r="F121" s="835"/>
      <c r="G121" s="836"/>
      <c r="H121" s="837"/>
      <c r="I121" s="838"/>
      <c r="J121" s="110"/>
      <c r="K121" s="110"/>
      <c r="L121" s="110"/>
      <c r="M121" s="110"/>
      <c r="N121" s="110"/>
      <c r="O121" s="110"/>
      <c r="P121" s="110"/>
      <c r="Q121" s="110"/>
      <c r="R121" s="87" t="str">
        <f t="shared" si="1"/>
        <v/>
      </c>
    </row>
    <row r="122" spans="2:18" x14ac:dyDescent="0.25">
      <c r="B122" s="737"/>
      <c r="C122" s="834"/>
      <c r="D122" s="834"/>
      <c r="E122" s="834"/>
      <c r="F122" s="835"/>
      <c r="G122" s="836"/>
      <c r="H122" s="837"/>
      <c r="I122" s="838"/>
      <c r="J122" s="110"/>
      <c r="K122" s="110"/>
      <c r="L122" s="110"/>
      <c r="M122" s="110"/>
      <c r="N122" s="110"/>
      <c r="O122" s="110"/>
      <c r="P122" s="110"/>
      <c r="Q122" s="110"/>
      <c r="R122" s="87" t="str">
        <f t="shared" si="1"/>
        <v/>
      </c>
    </row>
    <row r="123" spans="2:18" x14ac:dyDescent="0.25">
      <c r="B123" s="737"/>
      <c r="C123" s="834"/>
      <c r="D123" s="834"/>
      <c r="E123" s="834"/>
      <c r="F123" s="835"/>
      <c r="G123" s="836"/>
      <c r="H123" s="837"/>
      <c r="I123" s="838"/>
      <c r="J123" s="110"/>
      <c r="K123" s="110"/>
      <c r="L123" s="110"/>
      <c r="M123" s="110"/>
      <c r="N123" s="110"/>
      <c r="O123" s="110"/>
      <c r="P123" s="110"/>
      <c r="Q123" s="110"/>
      <c r="R123" s="87" t="str">
        <f t="shared" si="1"/>
        <v/>
      </c>
    </row>
    <row r="124" spans="2:18" x14ac:dyDescent="0.25">
      <c r="B124" s="737"/>
      <c r="C124" s="834"/>
      <c r="D124" s="834"/>
      <c r="E124" s="834"/>
      <c r="F124" s="835"/>
      <c r="G124" s="836"/>
      <c r="H124" s="837"/>
      <c r="I124" s="838"/>
      <c r="J124" s="110"/>
      <c r="K124" s="110"/>
      <c r="L124" s="110"/>
      <c r="M124" s="110"/>
      <c r="N124" s="110"/>
      <c r="O124" s="110"/>
      <c r="P124" s="110"/>
      <c r="Q124" s="110"/>
      <c r="R124" s="87" t="str">
        <f t="shared" si="1"/>
        <v/>
      </c>
    </row>
    <row r="125" spans="2:18" x14ac:dyDescent="0.25">
      <c r="B125" s="737"/>
      <c r="C125" s="834"/>
      <c r="D125" s="834"/>
      <c r="E125" s="834"/>
      <c r="F125" s="835"/>
      <c r="G125" s="836"/>
      <c r="H125" s="837"/>
      <c r="I125" s="838"/>
      <c r="J125" s="110"/>
      <c r="K125" s="110"/>
      <c r="L125" s="110"/>
      <c r="M125" s="110"/>
      <c r="N125" s="110"/>
      <c r="O125" s="110"/>
      <c r="P125" s="110"/>
      <c r="Q125" s="110"/>
      <c r="R125" s="87" t="str">
        <f t="shared" si="1"/>
        <v/>
      </c>
    </row>
    <row r="126" spans="2:18" x14ac:dyDescent="0.25">
      <c r="B126" s="737"/>
      <c r="C126" s="834"/>
      <c r="D126" s="834"/>
      <c r="E126" s="834"/>
      <c r="F126" s="835"/>
      <c r="G126" s="836"/>
      <c r="H126" s="837"/>
      <c r="I126" s="838"/>
      <c r="J126" s="110"/>
      <c r="K126" s="110"/>
      <c r="L126" s="110"/>
      <c r="M126" s="110"/>
      <c r="N126" s="110"/>
      <c r="O126" s="110"/>
      <c r="P126" s="110"/>
      <c r="Q126" s="110"/>
      <c r="R126" s="87" t="str">
        <f t="shared" si="1"/>
        <v/>
      </c>
    </row>
    <row r="127" spans="2:18" x14ac:dyDescent="0.25">
      <c r="B127" s="737"/>
      <c r="C127" s="834"/>
      <c r="D127" s="834"/>
      <c r="E127" s="834"/>
      <c r="F127" s="835"/>
      <c r="G127" s="836"/>
      <c r="H127" s="837"/>
      <c r="I127" s="838"/>
      <c r="J127" s="110"/>
      <c r="K127" s="110"/>
      <c r="L127" s="110"/>
      <c r="M127" s="110"/>
      <c r="N127" s="110"/>
      <c r="O127" s="110"/>
      <c r="P127" s="110"/>
      <c r="Q127" s="110"/>
      <c r="R127" s="87" t="str">
        <f t="shared" si="1"/>
        <v/>
      </c>
    </row>
    <row r="128" spans="2:18" x14ac:dyDescent="0.25">
      <c r="B128" s="737"/>
      <c r="C128" s="834"/>
      <c r="D128" s="834"/>
      <c r="E128" s="834"/>
      <c r="F128" s="835"/>
      <c r="G128" s="836"/>
      <c r="H128" s="837"/>
      <c r="I128" s="838"/>
      <c r="J128" s="110"/>
      <c r="K128" s="110"/>
      <c r="L128" s="110"/>
      <c r="M128" s="110"/>
      <c r="N128" s="110"/>
      <c r="O128" s="110"/>
      <c r="P128" s="110"/>
      <c r="Q128" s="110"/>
      <c r="R128" s="87" t="str">
        <f t="shared" si="1"/>
        <v/>
      </c>
    </row>
    <row r="129" spans="2:18" x14ac:dyDescent="0.25">
      <c r="B129" s="737"/>
      <c r="C129" s="834"/>
      <c r="D129" s="834"/>
      <c r="E129" s="834"/>
      <c r="F129" s="835"/>
      <c r="G129" s="836"/>
      <c r="H129" s="837"/>
      <c r="I129" s="838"/>
      <c r="J129" s="110"/>
      <c r="K129" s="110"/>
      <c r="L129" s="110"/>
      <c r="M129" s="110"/>
      <c r="N129" s="110"/>
      <c r="O129" s="110"/>
      <c r="P129" s="110"/>
      <c r="Q129" s="110"/>
      <c r="R129" s="87" t="str">
        <f t="shared" si="1"/>
        <v/>
      </c>
    </row>
    <row r="130" spans="2:18" x14ac:dyDescent="0.25">
      <c r="B130" s="737"/>
      <c r="C130" s="834"/>
      <c r="D130" s="834"/>
      <c r="E130" s="834"/>
      <c r="F130" s="835"/>
      <c r="G130" s="836"/>
      <c r="H130" s="837"/>
      <c r="I130" s="838"/>
      <c r="J130" s="110"/>
      <c r="K130" s="110"/>
      <c r="L130" s="110"/>
      <c r="M130" s="110"/>
      <c r="N130" s="110"/>
      <c r="O130" s="110"/>
      <c r="P130" s="110"/>
      <c r="Q130" s="110"/>
      <c r="R130" s="87" t="str">
        <f t="shared" si="1"/>
        <v/>
      </c>
    </row>
    <row r="131" spans="2:18" x14ac:dyDescent="0.25">
      <c r="B131" s="737"/>
      <c r="C131" s="834"/>
      <c r="D131" s="834"/>
      <c r="E131" s="834"/>
      <c r="F131" s="835"/>
      <c r="G131" s="836"/>
      <c r="H131" s="837"/>
      <c r="I131" s="838"/>
      <c r="J131" s="110"/>
      <c r="K131" s="110"/>
      <c r="L131" s="110"/>
      <c r="M131" s="110"/>
      <c r="N131" s="110"/>
      <c r="O131" s="110"/>
      <c r="P131" s="110"/>
      <c r="Q131" s="110"/>
      <c r="R131" s="87" t="str">
        <f t="shared" si="1"/>
        <v/>
      </c>
    </row>
    <row r="132" spans="2:18" x14ac:dyDescent="0.25">
      <c r="B132" s="737"/>
      <c r="C132" s="834"/>
      <c r="D132" s="834"/>
      <c r="E132" s="834"/>
      <c r="F132" s="835"/>
      <c r="G132" s="836"/>
      <c r="H132" s="837"/>
      <c r="I132" s="838"/>
      <c r="J132" s="110"/>
      <c r="K132" s="110"/>
      <c r="L132" s="110"/>
      <c r="M132" s="110"/>
      <c r="N132" s="110"/>
      <c r="O132" s="110"/>
      <c r="P132" s="110"/>
      <c r="Q132" s="110"/>
      <c r="R132" s="87" t="str">
        <f t="shared" si="1"/>
        <v/>
      </c>
    </row>
    <row r="133" spans="2:18" x14ac:dyDescent="0.25">
      <c r="B133" s="737"/>
      <c r="C133" s="834"/>
      <c r="D133" s="834"/>
      <c r="E133" s="834"/>
      <c r="F133" s="835"/>
      <c r="G133" s="836"/>
      <c r="H133" s="837"/>
      <c r="I133" s="838"/>
      <c r="J133" s="110"/>
      <c r="K133" s="110"/>
      <c r="L133" s="110"/>
      <c r="M133" s="110"/>
      <c r="N133" s="110"/>
      <c r="O133" s="110"/>
      <c r="P133" s="110"/>
      <c r="Q133" s="110"/>
      <c r="R133" s="87" t="str">
        <f t="shared" si="1"/>
        <v/>
      </c>
    </row>
    <row r="134" spans="2:18" x14ac:dyDescent="0.25">
      <c r="B134" s="737"/>
      <c r="C134" s="834"/>
      <c r="D134" s="834"/>
      <c r="E134" s="834"/>
      <c r="F134" s="835"/>
      <c r="G134" s="836"/>
      <c r="H134" s="837"/>
      <c r="I134" s="838"/>
      <c r="J134" s="110"/>
      <c r="K134" s="110"/>
      <c r="L134" s="110"/>
      <c r="M134" s="110"/>
      <c r="N134" s="110"/>
      <c r="O134" s="110"/>
      <c r="P134" s="110"/>
      <c r="Q134" s="110"/>
      <c r="R134" s="87" t="str">
        <f t="shared" si="1"/>
        <v/>
      </c>
    </row>
    <row r="135" spans="2:18" x14ac:dyDescent="0.25">
      <c r="B135" s="737"/>
      <c r="C135" s="834"/>
      <c r="D135" s="834"/>
      <c r="E135" s="834"/>
      <c r="F135" s="835"/>
      <c r="G135" s="836"/>
      <c r="H135" s="837"/>
      <c r="I135" s="838"/>
      <c r="J135" s="110"/>
      <c r="K135" s="110"/>
      <c r="L135" s="110"/>
      <c r="M135" s="110"/>
      <c r="N135" s="110"/>
      <c r="O135" s="110"/>
      <c r="P135" s="110"/>
      <c r="Q135" s="110"/>
      <c r="R135" s="87" t="str">
        <f t="shared" si="1"/>
        <v/>
      </c>
    </row>
    <row r="136" spans="2:18" x14ac:dyDescent="0.25">
      <c r="B136" s="737"/>
      <c r="C136" s="834"/>
      <c r="D136" s="834"/>
      <c r="E136" s="834"/>
      <c r="F136" s="835"/>
      <c r="G136" s="836"/>
      <c r="H136" s="837"/>
      <c r="I136" s="838"/>
      <c r="J136" s="110"/>
      <c r="K136" s="110"/>
      <c r="L136" s="110"/>
      <c r="M136" s="110"/>
      <c r="N136" s="110"/>
      <c r="O136" s="110"/>
      <c r="P136" s="110"/>
      <c r="Q136" s="110"/>
      <c r="R136" s="87" t="str">
        <f t="shared" si="1"/>
        <v/>
      </c>
    </row>
    <row r="137" spans="2:18" x14ac:dyDescent="0.25">
      <c r="B137" s="737"/>
      <c r="C137" s="834"/>
      <c r="D137" s="834"/>
      <c r="E137" s="834"/>
      <c r="F137" s="835"/>
      <c r="G137" s="836"/>
      <c r="H137" s="837"/>
      <c r="I137" s="838"/>
      <c r="J137" s="110"/>
      <c r="K137" s="110"/>
      <c r="L137" s="110"/>
      <c r="M137" s="110"/>
      <c r="N137" s="110"/>
      <c r="O137" s="110"/>
      <c r="P137" s="110"/>
      <c r="Q137" s="110"/>
      <c r="R137" s="87" t="str">
        <f t="shared" si="1"/>
        <v/>
      </c>
    </row>
    <row r="138" spans="2:18" x14ac:dyDescent="0.25">
      <c r="B138" s="737"/>
      <c r="C138" s="834"/>
      <c r="D138" s="834"/>
      <c r="E138" s="834"/>
      <c r="F138" s="835"/>
      <c r="G138" s="836"/>
      <c r="H138" s="837"/>
      <c r="I138" s="838"/>
      <c r="J138" s="110"/>
      <c r="K138" s="110"/>
      <c r="L138" s="110"/>
      <c r="M138" s="110"/>
      <c r="N138" s="110"/>
      <c r="O138" s="110"/>
      <c r="P138" s="110"/>
      <c r="Q138" s="110"/>
      <c r="R138" s="87" t="str">
        <f t="shared" si="1"/>
        <v/>
      </c>
    </row>
    <row r="139" spans="2:18" x14ac:dyDescent="0.25">
      <c r="B139" s="737"/>
      <c r="C139" s="834"/>
      <c r="D139" s="834"/>
      <c r="E139" s="834"/>
      <c r="F139" s="835"/>
      <c r="G139" s="836"/>
      <c r="H139" s="837"/>
      <c r="I139" s="838"/>
      <c r="J139" s="110"/>
      <c r="K139" s="110"/>
      <c r="L139" s="110"/>
      <c r="M139" s="110"/>
      <c r="N139" s="110"/>
      <c r="O139" s="110"/>
      <c r="P139" s="110"/>
      <c r="Q139" s="110"/>
      <c r="R139" s="87" t="str">
        <f t="shared" si="1"/>
        <v/>
      </c>
    </row>
    <row r="140" spans="2:18" x14ac:dyDescent="0.25">
      <c r="B140" s="737"/>
      <c r="C140" s="834"/>
      <c r="D140" s="834"/>
      <c r="E140" s="834"/>
      <c r="F140" s="835"/>
      <c r="G140" s="836"/>
      <c r="H140" s="837"/>
      <c r="I140" s="838"/>
      <c r="J140" s="110"/>
      <c r="K140" s="110"/>
      <c r="L140" s="110"/>
      <c r="M140" s="110"/>
      <c r="N140" s="110"/>
      <c r="O140" s="110"/>
      <c r="P140" s="110"/>
      <c r="Q140" s="110"/>
      <c r="R140" s="87" t="str">
        <f t="shared" si="1"/>
        <v/>
      </c>
    </row>
    <row r="141" spans="2:18" x14ac:dyDescent="0.25">
      <c r="B141" s="737"/>
      <c r="C141" s="834"/>
      <c r="D141" s="834"/>
      <c r="E141" s="834"/>
      <c r="F141" s="835"/>
      <c r="G141" s="836"/>
      <c r="H141" s="837"/>
      <c r="I141" s="838"/>
      <c r="J141" s="110"/>
      <c r="K141" s="110"/>
      <c r="L141" s="110"/>
      <c r="M141" s="110"/>
      <c r="N141" s="110"/>
      <c r="O141" s="110"/>
      <c r="P141" s="110"/>
      <c r="Q141" s="110"/>
      <c r="R141" s="87" t="str">
        <f t="shared" si="1"/>
        <v/>
      </c>
    </row>
    <row r="142" spans="2:18" x14ac:dyDescent="0.25">
      <c r="B142" s="737"/>
      <c r="C142" s="834"/>
      <c r="D142" s="834"/>
      <c r="E142" s="834"/>
      <c r="F142" s="835"/>
      <c r="G142" s="836"/>
      <c r="H142" s="837"/>
      <c r="I142" s="838"/>
      <c r="J142" s="110"/>
      <c r="K142" s="110"/>
      <c r="L142" s="110"/>
      <c r="M142" s="110"/>
      <c r="N142" s="110"/>
      <c r="O142" s="110"/>
      <c r="P142" s="110"/>
      <c r="Q142" s="110"/>
      <c r="R142" s="87" t="str">
        <f t="shared" si="1"/>
        <v/>
      </c>
    </row>
    <row r="143" spans="2:18" x14ac:dyDescent="0.25">
      <c r="B143" s="737"/>
      <c r="C143" s="834"/>
      <c r="D143" s="834"/>
      <c r="E143" s="834"/>
      <c r="F143" s="835"/>
      <c r="G143" s="836"/>
      <c r="H143" s="837"/>
      <c r="I143" s="838"/>
      <c r="J143" s="110"/>
      <c r="K143" s="110"/>
      <c r="L143" s="110"/>
      <c r="M143" s="110"/>
      <c r="N143" s="110"/>
      <c r="O143" s="110"/>
      <c r="P143" s="110"/>
      <c r="Q143" s="110"/>
      <c r="R143" s="87" t="str">
        <f t="shared" si="1"/>
        <v/>
      </c>
    </row>
    <row r="144" spans="2:18" x14ac:dyDescent="0.25">
      <c r="B144" s="737"/>
      <c r="C144" s="834"/>
      <c r="D144" s="834"/>
      <c r="E144" s="834"/>
      <c r="F144" s="835"/>
      <c r="G144" s="836"/>
      <c r="H144" s="837"/>
      <c r="I144" s="838"/>
      <c r="J144" s="110"/>
      <c r="K144" s="110"/>
      <c r="L144" s="110"/>
      <c r="M144" s="110"/>
      <c r="N144" s="110"/>
      <c r="O144" s="110"/>
      <c r="P144" s="110"/>
      <c r="Q144" s="110"/>
      <c r="R144" s="87" t="str">
        <f t="shared" ref="R144:R207" si="2">IF(B144="","",VALUE(MID(B144,2,4)))</f>
        <v/>
      </c>
    </row>
    <row r="145" spans="2:18" x14ac:dyDescent="0.25">
      <c r="B145" s="737"/>
      <c r="C145" s="834"/>
      <c r="D145" s="834"/>
      <c r="E145" s="834"/>
      <c r="F145" s="835"/>
      <c r="G145" s="836"/>
      <c r="H145" s="837"/>
      <c r="I145" s="838"/>
      <c r="J145" s="110"/>
      <c r="K145" s="110"/>
      <c r="L145" s="110"/>
      <c r="M145" s="110"/>
      <c r="N145" s="110"/>
      <c r="O145" s="110"/>
      <c r="P145" s="110"/>
      <c r="Q145" s="110"/>
      <c r="R145" s="87" t="str">
        <f t="shared" si="2"/>
        <v/>
      </c>
    </row>
    <row r="146" spans="2:18" x14ac:dyDescent="0.25">
      <c r="B146" s="737"/>
      <c r="C146" s="834"/>
      <c r="D146" s="834"/>
      <c r="E146" s="834"/>
      <c r="F146" s="835"/>
      <c r="G146" s="836"/>
      <c r="H146" s="837"/>
      <c r="I146" s="838"/>
      <c r="J146" s="110"/>
      <c r="K146" s="110"/>
      <c r="L146" s="110"/>
      <c r="M146" s="110"/>
      <c r="N146" s="110"/>
      <c r="O146" s="110"/>
      <c r="P146" s="110"/>
      <c r="Q146" s="110"/>
      <c r="R146" s="87" t="str">
        <f t="shared" si="2"/>
        <v/>
      </c>
    </row>
    <row r="147" spans="2:18" x14ac:dyDescent="0.25">
      <c r="B147" s="737"/>
      <c r="C147" s="834"/>
      <c r="D147" s="834"/>
      <c r="E147" s="834"/>
      <c r="F147" s="835"/>
      <c r="G147" s="836"/>
      <c r="H147" s="837"/>
      <c r="I147" s="838"/>
      <c r="J147" s="110"/>
      <c r="K147" s="110"/>
      <c r="L147" s="110"/>
      <c r="M147" s="110"/>
      <c r="N147" s="110"/>
      <c r="O147" s="110"/>
      <c r="P147" s="110"/>
      <c r="Q147" s="110"/>
      <c r="R147" s="87" t="str">
        <f t="shared" si="2"/>
        <v/>
      </c>
    </row>
    <row r="148" spans="2:18" x14ac:dyDescent="0.25">
      <c r="B148" s="737"/>
      <c r="C148" s="834"/>
      <c r="D148" s="834"/>
      <c r="E148" s="834"/>
      <c r="F148" s="835"/>
      <c r="G148" s="836"/>
      <c r="H148" s="837"/>
      <c r="I148" s="838"/>
      <c r="J148" s="110"/>
      <c r="K148" s="110"/>
      <c r="L148" s="110"/>
      <c r="M148" s="110"/>
      <c r="N148" s="110"/>
      <c r="O148" s="110"/>
      <c r="P148" s="110"/>
      <c r="Q148" s="110"/>
      <c r="R148" s="87" t="str">
        <f t="shared" si="2"/>
        <v/>
      </c>
    </row>
    <row r="149" spans="2:18" x14ac:dyDescent="0.25">
      <c r="B149" s="737"/>
      <c r="C149" s="834"/>
      <c r="D149" s="834"/>
      <c r="E149" s="834"/>
      <c r="F149" s="835"/>
      <c r="G149" s="836"/>
      <c r="H149" s="837"/>
      <c r="I149" s="838"/>
      <c r="J149" s="110"/>
      <c r="K149" s="110"/>
      <c r="L149" s="110"/>
      <c r="M149" s="110"/>
      <c r="N149" s="110"/>
      <c r="O149" s="110"/>
      <c r="P149" s="110"/>
      <c r="Q149" s="110"/>
      <c r="R149" s="87" t="str">
        <f t="shared" si="2"/>
        <v/>
      </c>
    </row>
    <row r="150" spans="2:18" x14ac:dyDescent="0.25">
      <c r="B150" s="737"/>
      <c r="C150" s="834"/>
      <c r="D150" s="834"/>
      <c r="E150" s="834"/>
      <c r="F150" s="835"/>
      <c r="G150" s="836"/>
      <c r="H150" s="837"/>
      <c r="I150" s="838"/>
      <c r="J150" s="110"/>
      <c r="K150" s="110"/>
      <c r="L150" s="110"/>
      <c r="M150" s="110"/>
      <c r="N150" s="110"/>
      <c r="O150" s="110"/>
      <c r="P150" s="110"/>
      <c r="Q150" s="110"/>
      <c r="R150" s="87" t="str">
        <f t="shared" si="2"/>
        <v/>
      </c>
    </row>
    <row r="151" spans="2:18" x14ac:dyDescent="0.25">
      <c r="B151" s="737"/>
      <c r="C151" s="834"/>
      <c r="D151" s="834"/>
      <c r="E151" s="834"/>
      <c r="F151" s="835"/>
      <c r="G151" s="836"/>
      <c r="H151" s="837"/>
      <c r="I151" s="838"/>
      <c r="J151" s="110"/>
      <c r="K151" s="110"/>
      <c r="L151" s="110"/>
      <c r="M151" s="110"/>
      <c r="N151" s="110"/>
      <c r="O151" s="110"/>
      <c r="P151" s="110"/>
      <c r="Q151" s="110"/>
      <c r="R151" s="87" t="str">
        <f t="shared" si="2"/>
        <v/>
      </c>
    </row>
    <row r="152" spans="2:18" x14ac:dyDescent="0.25">
      <c r="B152" s="737"/>
      <c r="C152" s="834"/>
      <c r="D152" s="834"/>
      <c r="E152" s="834"/>
      <c r="F152" s="835"/>
      <c r="G152" s="836"/>
      <c r="H152" s="837"/>
      <c r="I152" s="838"/>
      <c r="J152" s="110"/>
      <c r="K152" s="110"/>
      <c r="L152" s="110"/>
      <c r="M152" s="110"/>
      <c r="N152" s="110"/>
      <c r="O152" s="110"/>
      <c r="P152" s="110"/>
      <c r="Q152" s="110"/>
      <c r="R152" s="87" t="str">
        <f t="shared" si="2"/>
        <v/>
      </c>
    </row>
    <row r="153" spans="2:18" x14ac:dyDescent="0.25">
      <c r="B153" s="737"/>
      <c r="C153" s="834"/>
      <c r="D153" s="834"/>
      <c r="E153" s="834"/>
      <c r="F153" s="835"/>
      <c r="G153" s="836"/>
      <c r="H153" s="837"/>
      <c r="I153" s="838"/>
      <c r="J153" s="110"/>
      <c r="K153" s="110"/>
      <c r="L153" s="110"/>
      <c r="M153" s="110"/>
      <c r="N153" s="110"/>
      <c r="O153" s="110"/>
      <c r="P153" s="110"/>
      <c r="Q153" s="110"/>
      <c r="R153" s="87" t="str">
        <f t="shared" si="2"/>
        <v/>
      </c>
    </row>
    <row r="154" spans="2:18" x14ac:dyDescent="0.25">
      <c r="B154" s="737"/>
      <c r="C154" s="834"/>
      <c r="D154" s="834"/>
      <c r="E154" s="834"/>
      <c r="F154" s="835"/>
      <c r="G154" s="836"/>
      <c r="H154" s="837"/>
      <c r="I154" s="838"/>
      <c r="J154" s="110"/>
      <c r="K154" s="110"/>
      <c r="L154" s="110"/>
      <c r="M154" s="110"/>
      <c r="N154" s="110"/>
      <c r="O154" s="110"/>
      <c r="P154" s="110"/>
      <c r="Q154" s="110"/>
      <c r="R154" s="87" t="str">
        <f t="shared" si="2"/>
        <v/>
      </c>
    </row>
    <row r="155" spans="2:18" x14ac:dyDescent="0.25">
      <c r="B155" s="737"/>
      <c r="C155" s="834"/>
      <c r="D155" s="834"/>
      <c r="E155" s="834"/>
      <c r="F155" s="835"/>
      <c r="G155" s="836"/>
      <c r="H155" s="837"/>
      <c r="I155" s="838"/>
      <c r="J155" s="110"/>
      <c r="K155" s="110"/>
      <c r="L155" s="110"/>
      <c r="M155" s="110"/>
      <c r="N155" s="110"/>
      <c r="O155" s="110"/>
      <c r="P155" s="110"/>
      <c r="Q155" s="110"/>
      <c r="R155" s="87" t="str">
        <f t="shared" si="2"/>
        <v/>
      </c>
    </row>
    <row r="156" spans="2:18" x14ac:dyDescent="0.25">
      <c r="B156" s="737"/>
      <c r="C156" s="834"/>
      <c r="D156" s="834"/>
      <c r="E156" s="834"/>
      <c r="F156" s="835"/>
      <c r="G156" s="836"/>
      <c r="H156" s="837"/>
      <c r="I156" s="838"/>
      <c r="J156" s="110"/>
      <c r="K156" s="110"/>
      <c r="L156" s="110"/>
      <c r="M156" s="110"/>
      <c r="N156" s="110"/>
      <c r="O156" s="110"/>
      <c r="P156" s="110"/>
      <c r="Q156" s="110"/>
      <c r="R156" s="87" t="str">
        <f t="shared" si="2"/>
        <v/>
      </c>
    </row>
    <row r="157" spans="2:18" x14ac:dyDescent="0.25">
      <c r="B157" s="737"/>
      <c r="C157" s="834"/>
      <c r="D157" s="834"/>
      <c r="E157" s="834"/>
      <c r="F157" s="835"/>
      <c r="G157" s="836"/>
      <c r="H157" s="837"/>
      <c r="I157" s="838"/>
      <c r="J157" s="110"/>
      <c r="K157" s="110"/>
      <c r="L157" s="110"/>
      <c r="M157" s="110"/>
      <c r="N157" s="110"/>
      <c r="O157" s="110"/>
      <c r="P157" s="110"/>
      <c r="Q157" s="110"/>
      <c r="R157" s="87" t="str">
        <f t="shared" si="2"/>
        <v/>
      </c>
    </row>
    <row r="158" spans="2:18" x14ac:dyDescent="0.25">
      <c r="B158" s="737"/>
      <c r="C158" s="834"/>
      <c r="D158" s="834"/>
      <c r="E158" s="834"/>
      <c r="F158" s="835"/>
      <c r="G158" s="836"/>
      <c r="H158" s="837"/>
      <c r="I158" s="838"/>
      <c r="J158" s="110"/>
      <c r="K158" s="110"/>
      <c r="L158" s="110"/>
      <c r="M158" s="110"/>
      <c r="N158" s="110"/>
      <c r="O158" s="110"/>
      <c r="P158" s="110"/>
      <c r="Q158" s="110"/>
      <c r="R158" s="87" t="str">
        <f t="shared" si="2"/>
        <v/>
      </c>
    </row>
    <row r="159" spans="2:18" x14ac:dyDescent="0.25">
      <c r="B159" s="737"/>
      <c r="C159" s="834"/>
      <c r="D159" s="834"/>
      <c r="E159" s="834"/>
      <c r="F159" s="835"/>
      <c r="G159" s="836"/>
      <c r="H159" s="837"/>
      <c r="I159" s="838"/>
      <c r="J159" s="110"/>
      <c r="K159" s="110"/>
      <c r="L159" s="110"/>
      <c r="M159" s="110"/>
      <c r="N159" s="110"/>
      <c r="O159" s="110"/>
      <c r="P159" s="110"/>
      <c r="Q159" s="110"/>
      <c r="R159" s="87" t="str">
        <f t="shared" si="2"/>
        <v/>
      </c>
    </row>
    <row r="160" spans="2:18" x14ac:dyDescent="0.25">
      <c r="B160" s="737"/>
      <c r="C160" s="834"/>
      <c r="D160" s="834"/>
      <c r="E160" s="834"/>
      <c r="F160" s="835"/>
      <c r="G160" s="836"/>
      <c r="H160" s="837"/>
      <c r="I160" s="838"/>
      <c r="J160" s="110"/>
      <c r="K160" s="110"/>
      <c r="L160" s="110"/>
      <c r="M160" s="110"/>
      <c r="N160" s="110"/>
      <c r="O160" s="110"/>
      <c r="P160" s="110"/>
      <c r="Q160" s="110"/>
      <c r="R160" s="87" t="str">
        <f t="shared" si="2"/>
        <v/>
      </c>
    </row>
    <row r="161" spans="2:18" x14ac:dyDescent="0.25">
      <c r="B161" s="737"/>
      <c r="C161" s="834"/>
      <c r="D161" s="834"/>
      <c r="E161" s="834"/>
      <c r="F161" s="835"/>
      <c r="G161" s="836"/>
      <c r="H161" s="837"/>
      <c r="I161" s="838"/>
      <c r="J161" s="110"/>
      <c r="K161" s="110"/>
      <c r="L161" s="110"/>
      <c r="M161" s="110"/>
      <c r="N161" s="110"/>
      <c r="O161" s="110"/>
      <c r="P161" s="110"/>
      <c r="Q161" s="110"/>
      <c r="R161" s="87" t="str">
        <f t="shared" si="2"/>
        <v/>
      </c>
    </row>
    <row r="162" spans="2:18" x14ac:dyDescent="0.25">
      <c r="B162" s="737"/>
      <c r="C162" s="834"/>
      <c r="D162" s="834"/>
      <c r="E162" s="834"/>
      <c r="F162" s="835"/>
      <c r="G162" s="836"/>
      <c r="H162" s="837"/>
      <c r="I162" s="838"/>
      <c r="J162" s="110"/>
      <c r="K162" s="110"/>
      <c r="L162" s="110"/>
      <c r="M162" s="110"/>
      <c r="N162" s="110"/>
      <c r="O162" s="110"/>
      <c r="P162" s="110"/>
      <c r="Q162" s="110"/>
      <c r="R162" s="87" t="str">
        <f t="shared" si="2"/>
        <v/>
      </c>
    </row>
    <row r="163" spans="2:18" x14ac:dyDescent="0.25">
      <c r="B163" s="737"/>
      <c r="C163" s="834"/>
      <c r="D163" s="834"/>
      <c r="E163" s="834"/>
      <c r="F163" s="835"/>
      <c r="G163" s="836"/>
      <c r="H163" s="837"/>
      <c r="I163" s="838"/>
      <c r="J163" s="110"/>
      <c r="K163" s="110"/>
      <c r="L163" s="110"/>
      <c r="M163" s="110"/>
      <c r="N163" s="110"/>
      <c r="O163" s="110"/>
      <c r="P163" s="110"/>
      <c r="Q163" s="110"/>
      <c r="R163" s="87" t="str">
        <f t="shared" si="2"/>
        <v/>
      </c>
    </row>
    <row r="164" spans="2:18" x14ac:dyDescent="0.25">
      <c r="B164" s="737"/>
      <c r="C164" s="834"/>
      <c r="D164" s="834"/>
      <c r="E164" s="834"/>
      <c r="F164" s="835"/>
      <c r="G164" s="836"/>
      <c r="H164" s="837"/>
      <c r="I164" s="838"/>
      <c r="J164" s="110"/>
      <c r="K164" s="110"/>
      <c r="L164" s="110"/>
      <c r="M164" s="110"/>
      <c r="N164" s="110"/>
      <c r="O164" s="110"/>
      <c r="P164" s="110"/>
      <c r="Q164" s="110"/>
      <c r="R164" s="87" t="str">
        <f t="shared" si="2"/>
        <v/>
      </c>
    </row>
    <row r="165" spans="2:18" x14ac:dyDescent="0.25">
      <c r="B165" s="737"/>
      <c r="C165" s="834"/>
      <c r="D165" s="834"/>
      <c r="E165" s="834"/>
      <c r="F165" s="835"/>
      <c r="G165" s="836"/>
      <c r="H165" s="837"/>
      <c r="I165" s="838"/>
      <c r="J165" s="110"/>
      <c r="K165" s="110"/>
      <c r="L165" s="110"/>
      <c r="M165" s="110"/>
      <c r="N165" s="110"/>
      <c r="O165" s="110"/>
      <c r="P165" s="110"/>
      <c r="Q165" s="110"/>
      <c r="R165" s="87" t="str">
        <f t="shared" si="2"/>
        <v/>
      </c>
    </row>
    <row r="166" spans="2:18" x14ac:dyDescent="0.25">
      <c r="B166" s="737"/>
      <c r="C166" s="834"/>
      <c r="D166" s="834"/>
      <c r="E166" s="834"/>
      <c r="F166" s="835"/>
      <c r="G166" s="836"/>
      <c r="H166" s="837"/>
      <c r="I166" s="838"/>
      <c r="J166" s="110"/>
      <c r="K166" s="110"/>
      <c r="L166" s="110"/>
      <c r="M166" s="110"/>
      <c r="N166" s="110"/>
      <c r="O166" s="110"/>
      <c r="P166" s="110"/>
      <c r="Q166" s="110"/>
      <c r="R166" s="87" t="str">
        <f t="shared" si="2"/>
        <v/>
      </c>
    </row>
    <row r="167" spans="2:18" x14ac:dyDescent="0.25">
      <c r="B167" s="737"/>
      <c r="C167" s="834"/>
      <c r="D167" s="834"/>
      <c r="E167" s="834"/>
      <c r="F167" s="835"/>
      <c r="G167" s="836"/>
      <c r="H167" s="837"/>
      <c r="I167" s="838"/>
      <c r="J167" s="110"/>
      <c r="K167" s="110"/>
      <c r="L167" s="110"/>
      <c r="M167" s="110"/>
      <c r="N167" s="110"/>
      <c r="O167" s="110"/>
      <c r="P167" s="110"/>
      <c r="Q167" s="110"/>
      <c r="R167" s="87" t="str">
        <f t="shared" si="2"/>
        <v/>
      </c>
    </row>
    <row r="168" spans="2:18" x14ac:dyDescent="0.25">
      <c r="B168" s="737"/>
      <c r="C168" s="834"/>
      <c r="D168" s="834"/>
      <c r="E168" s="834"/>
      <c r="F168" s="835"/>
      <c r="G168" s="836"/>
      <c r="H168" s="837"/>
      <c r="I168" s="838"/>
      <c r="J168" s="110"/>
      <c r="K168" s="110"/>
      <c r="L168" s="110"/>
      <c r="M168" s="110"/>
      <c r="N168" s="110"/>
      <c r="O168" s="110"/>
      <c r="P168" s="110"/>
      <c r="Q168" s="110"/>
      <c r="R168" s="87" t="str">
        <f t="shared" si="2"/>
        <v/>
      </c>
    </row>
    <row r="169" spans="2:18" x14ac:dyDescent="0.25">
      <c r="B169" s="737"/>
      <c r="C169" s="834"/>
      <c r="D169" s="834"/>
      <c r="E169" s="834"/>
      <c r="F169" s="835"/>
      <c r="G169" s="836"/>
      <c r="H169" s="837"/>
      <c r="I169" s="838"/>
      <c r="J169" s="110"/>
      <c r="K169" s="110"/>
      <c r="L169" s="110"/>
      <c r="M169" s="110"/>
      <c r="N169" s="110"/>
      <c r="O169" s="110"/>
      <c r="P169" s="110"/>
      <c r="Q169" s="110"/>
      <c r="R169" s="87" t="str">
        <f t="shared" si="2"/>
        <v/>
      </c>
    </row>
    <row r="170" spans="2:18" x14ac:dyDescent="0.25">
      <c r="B170" s="737"/>
      <c r="C170" s="834"/>
      <c r="D170" s="834"/>
      <c r="E170" s="834"/>
      <c r="F170" s="835"/>
      <c r="G170" s="836"/>
      <c r="H170" s="837"/>
      <c r="I170" s="838"/>
      <c r="J170" s="110"/>
      <c r="K170" s="110"/>
      <c r="L170" s="110"/>
      <c r="M170" s="110"/>
      <c r="N170" s="110"/>
      <c r="O170" s="110"/>
      <c r="P170" s="110"/>
      <c r="Q170" s="110"/>
      <c r="R170" s="87" t="str">
        <f t="shared" si="2"/>
        <v/>
      </c>
    </row>
    <row r="171" spans="2:18" x14ac:dyDescent="0.25">
      <c r="B171" s="737"/>
      <c r="C171" s="834"/>
      <c r="D171" s="834"/>
      <c r="E171" s="834"/>
      <c r="F171" s="835"/>
      <c r="G171" s="836"/>
      <c r="H171" s="837"/>
      <c r="I171" s="838"/>
      <c r="J171" s="110"/>
      <c r="K171" s="110"/>
      <c r="L171" s="110"/>
      <c r="M171" s="110"/>
      <c r="N171" s="110"/>
      <c r="O171" s="110"/>
      <c r="P171" s="110"/>
      <c r="Q171" s="110"/>
      <c r="R171" s="87" t="str">
        <f t="shared" si="2"/>
        <v/>
      </c>
    </row>
    <row r="172" spans="2:18" x14ac:dyDescent="0.25">
      <c r="B172" s="737"/>
      <c r="C172" s="834"/>
      <c r="D172" s="834"/>
      <c r="E172" s="834"/>
      <c r="F172" s="835"/>
      <c r="G172" s="836"/>
      <c r="H172" s="837"/>
      <c r="I172" s="838"/>
      <c r="J172" s="110"/>
      <c r="K172" s="110"/>
      <c r="L172" s="110"/>
      <c r="M172" s="110"/>
      <c r="N172" s="110"/>
      <c r="O172" s="110"/>
      <c r="P172" s="110"/>
      <c r="Q172" s="110"/>
      <c r="R172" s="87" t="str">
        <f t="shared" si="2"/>
        <v/>
      </c>
    </row>
    <row r="173" spans="2:18" x14ac:dyDescent="0.25">
      <c r="B173" s="737"/>
      <c r="C173" s="834"/>
      <c r="D173" s="834"/>
      <c r="E173" s="834"/>
      <c r="F173" s="835"/>
      <c r="G173" s="836"/>
      <c r="H173" s="837"/>
      <c r="I173" s="838"/>
      <c r="J173" s="110"/>
      <c r="K173" s="110"/>
      <c r="L173" s="110"/>
      <c r="M173" s="110"/>
      <c r="N173" s="110"/>
      <c r="O173" s="110"/>
      <c r="P173" s="110"/>
      <c r="Q173" s="110"/>
      <c r="R173" s="87" t="str">
        <f t="shared" si="2"/>
        <v/>
      </c>
    </row>
    <row r="174" spans="2:18" x14ac:dyDescent="0.25">
      <c r="B174" s="737"/>
      <c r="C174" s="834"/>
      <c r="D174" s="834"/>
      <c r="E174" s="834"/>
      <c r="F174" s="835"/>
      <c r="G174" s="836"/>
      <c r="H174" s="837"/>
      <c r="I174" s="838"/>
      <c r="J174" s="110"/>
      <c r="K174" s="110"/>
      <c r="L174" s="110"/>
      <c r="M174" s="110"/>
      <c r="N174" s="110"/>
      <c r="O174" s="110"/>
      <c r="P174" s="110"/>
      <c r="Q174" s="110"/>
      <c r="R174" s="87" t="str">
        <f t="shared" si="2"/>
        <v/>
      </c>
    </row>
    <row r="175" spans="2:18" x14ac:dyDescent="0.25">
      <c r="B175" s="737"/>
      <c r="C175" s="834"/>
      <c r="D175" s="834"/>
      <c r="E175" s="834"/>
      <c r="F175" s="835"/>
      <c r="G175" s="836"/>
      <c r="H175" s="837"/>
      <c r="I175" s="838"/>
      <c r="J175" s="110"/>
      <c r="K175" s="110"/>
      <c r="L175" s="110"/>
      <c r="M175" s="110"/>
      <c r="N175" s="110"/>
      <c r="O175" s="110"/>
      <c r="P175" s="110"/>
      <c r="Q175" s="110"/>
      <c r="R175" s="87" t="str">
        <f t="shared" si="2"/>
        <v/>
      </c>
    </row>
    <row r="176" spans="2:18" x14ac:dyDescent="0.25">
      <c r="B176" s="737"/>
      <c r="C176" s="834"/>
      <c r="D176" s="834"/>
      <c r="E176" s="834"/>
      <c r="F176" s="835"/>
      <c r="G176" s="836"/>
      <c r="H176" s="837"/>
      <c r="I176" s="838"/>
      <c r="J176" s="110"/>
      <c r="K176" s="110"/>
      <c r="L176" s="110"/>
      <c r="M176" s="110"/>
      <c r="N176" s="110"/>
      <c r="O176" s="110"/>
      <c r="P176" s="110"/>
      <c r="Q176" s="110"/>
      <c r="R176" s="87" t="str">
        <f t="shared" si="2"/>
        <v/>
      </c>
    </row>
    <row r="177" spans="2:18" x14ac:dyDescent="0.25">
      <c r="B177" s="737"/>
      <c r="C177" s="834"/>
      <c r="D177" s="834"/>
      <c r="E177" s="834"/>
      <c r="F177" s="835"/>
      <c r="G177" s="836"/>
      <c r="H177" s="837"/>
      <c r="I177" s="838"/>
      <c r="J177" s="110"/>
      <c r="K177" s="110"/>
      <c r="L177" s="110"/>
      <c r="M177" s="110"/>
      <c r="N177" s="110"/>
      <c r="O177" s="110"/>
      <c r="P177" s="110"/>
      <c r="Q177" s="110"/>
      <c r="R177" s="87" t="str">
        <f t="shared" si="2"/>
        <v/>
      </c>
    </row>
    <row r="178" spans="2:18" x14ac:dyDescent="0.25">
      <c r="B178" s="737"/>
      <c r="C178" s="834"/>
      <c r="D178" s="834"/>
      <c r="E178" s="834"/>
      <c r="F178" s="835"/>
      <c r="G178" s="836"/>
      <c r="H178" s="837"/>
      <c r="I178" s="838"/>
      <c r="J178" s="110"/>
      <c r="K178" s="110"/>
      <c r="L178" s="110"/>
      <c r="M178" s="110"/>
      <c r="N178" s="110"/>
      <c r="O178" s="110"/>
      <c r="P178" s="110"/>
      <c r="Q178" s="110"/>
      <c r="R178" s="87" t="str">
        <f t="shared" si="2"/>
        <v/>
      </c>
    </row>
    <row r="179" spans="2:18" x14ac:dyDescent="0.25">
      <c r="B179" s="737"/>
      <c r="C179" s="834"/>
      <c r="D179" s="834"/>
      <c r="E179" s="834"/>
      <c r="F179" s="835"/>
      <c r="G179" s="836"/>
      <c r="H179" s="837"/>
      <c r="I179" s="838"/>
      <c r="J179" s="110"/>
      <c r="K179" s="110"/>
      <c r="L179" s="110"/>
      <c r="M179" s="110"/>
      <c r="N179" s="110"/>
      <c r="O179" s="110"/>
      <c r="P179" s="110"/>
      <c r="Q179" s="110"/>
      <c r="R179" s="87" t="str">
        <f t="shared" si="2"/>
        <v/>
      </c>
    </row>
    <row r="180" spans="2:18" x14ac:dyDescent="0.25">
      <c r="B180" s="737"/>
      <c r="C180" s="834"/>
      <c r="D180" s="834"/>
      <c r="E180" s="834"/>
      <c r="F180" s="835"/>
      <c r="G180" s="836"/>
      <c r="H180" s="837"/>
      <c r="I180" s="838"/>
      <c r="J180" s="110"/>
      <c r="K180" s="110"/>
      <c r="L180" s="110"/>
      <c r="M180" s="110"/>
      <c r="N180" s="110"/>
      <c r="O180" s="110"/>
      <c r="P180" s="110"/>
      <c r="Q180" s="110"/>
      <c r="R180" s="87" t="str">
        <f t="shared" si="2"/>
        <v/>
      </c>
    </row>
    <row r="181" spans="2:18" x14ac:dyDescent="0.25">
      <c r="B181" s="737"/>
      <c r="C181" s="834"/>
      <c r="D181" s="834"/>
      <c r="E181" s="834"/>
      <c r="F181" s="835"/>
      <c r="G181" s="836"/>
      <c r="H181" s="837"/>
      <c r="I181" s="838"/>
      <c r="J181" s="110"/>
      <c r="K181" s="110"/>
      <c r="L181" s="110"/>
      <c r="M181" s="110"/>
      <c r="N181" s="110"/>
      <c r="O181" s="110"/>
      <c r="P181" s="110"/>
      <c r="Q181" s="110"/>
      <c r="R181" s="87" t="str">
        <f t="shared" si="2"/>
        <v/>
      </c>
    </row>
    <row r="182" spans="2:18" x14ac:dyDescent="0.25">
      <c r="B182" s="737"/>
      <c r="C182" s="834"/>
      <c r="D182" s="834"/>
      <c r="E182" s="834"/>
      <c r="F182" s="835"/>
      <c r="G182" s="836"/>
      <c r="H182" s="837"/>
      <c r="I182" s="838"/>
      <c r="J182" s="110"/>
      <c r="K182" s="110"/>
      <c r="L182" s="110"/>
      <c r="M182" s="110"/>
      <c r="N182" s="110"/>
      <c r="O182" s="110"/>
      <c r="P182" s="110"/>
      <c r="Q182" s="110"/>
      <c r="R182" s="87" t="str">
        <f t="shared" si="2"/>
        <v/>
      </c>
    </row>
    <row r="183" spans="2:18" x14ac:dyDescent="0.25">
      <c r="B183" s="737"/>
      <c r="C183" s="834"/>
      <c r="D183" s="834"/>
      <c r="E183" s="834"/>
      <c r="F183" s="835"/>
      <c r="G183" s="836"/>
      <c r="H183" s="837"/>
      <c r="I183" s="838"/>
      <c r="J183" s="110"/>
      <c r="K183" s="110"/>
      <c r="L183" s="110"/>
      <c r="M183" s="110"/>
      <c r="N183" s="110"/>
      <c r="O183" s="110"/>
      <c r="P183" s="110"/>
      <c r="Q183" s="110"/>
      <c r="R183" s="87" t="str">
        <f t="shared" si="2"/>
        <v/>
      </c>
    </row>
    <row r="184" spans="2:18" x14ac:dyDescent="0.25">
      <c r="B184" s="737"/>
      <c r="C184" s="834"/>
      <c r="D184" s="834"/>
      <c r="E184" s="834"/>
      <c r="F184" s="835"/>
      <c r="G184" s="836"/>
      <c r="H184" s="837"/>
      <c r="I184" s="838"/>
      <c r="J184" s="110"/>
      <c r="K184" s="110"/>
      <c r="L184" s="110"/>
      <c r="M184" s="110"/>
      <c r="N184" s="110"/>
      <c r="O184" s="110"/>
      <c r="P184" s="110"/>
      <c r="Q184" s="110"/>
      <c r="R184" s="87" t="str">
        <f t="shared" si="2"/>
        <v/>
      </c>
    </row>
    <row r="185" spans="2:18" x14ac:dyDescent="0.25">
      <c r="B185" s="737"/>
      <c r="C185" s="834"/>
      <c r="D185" s="834"/>
      <c r="E185" s="834"/>
      <c r="F185" s="835"/>
      <c r="G185" s="836"/>
      <c r="H185" s="837"/>
      <c r="I185" s="838"/>
      <c r="J185" s="110"/>
      <c r="K185" s="110"/>
      <c r="L185" s="110"/>
      <c r="M185" s="110"/>
      <c r="N185" s="110"/>
      <c r="O185" s="110"/>
      <c r="P185" s="110"/>
      <c r="Q185" s="110"/>
      <c r="R185" s="87" t="str">
        <f t="shared" si="2"/>
        <v/>
      </c>
    </row>
    <row r="186" spans="2:18" x14ac:dyDescent="0.25">
      <c r="B186" s="737"/>
      <c r="C186" s="834"/>
      <c r="D186" s="834"/>
      <c r="E186" s="834"/>
      <c r="F186" s="835"/>
      <c r="G186" s="836"/>
      <c r="H186" s="837"/>
      <c r="I186" s="838"/>
      <c r="J186" s="110"/>
      <c r="K186" s="110"/>
      <c r="L186" s="110"/>
      <c r="M186" s="110"/>
      <c r="N186" s="110"/>
      <c r="O186" s="110"/>
      <c r="P186" s="110"/>
      <c r="Q186" s="110"/>
      <c r="R186" s="87" t="str">
        <f t="shared" si="2"/>
        <v/>
      </c>
    </row>
    <row r="187" spans="2:18" x14ac:dyDescent="0.25">
      <c r="B187" s="737"/>
      <c r="C187" s="834"/>
      <c r="D187" s="834"/>
      <c r="E187" s="834"/>
      <c r="F187" s="835"/>
      <c r="G187" s="836"/>
      <c r="H187" s="837"/>
      <c r="I187" s="838"/>
      <c r="J187" s="110"/>
      <c r="K187" s="110"/>
      <c r="L187" s="110"/>
      <c r="M187" s="110"/>
      <c r="N187" s="110"/>
      <c r="O187" s="110"/>
      <c r="P187" s="110"/>
      <c r="Q187" s="110"/>
      <c r="R187" s="87" t="str">
        <f t="shared" si="2"/>
        <v/>
      </c>
    </row>
    <row r="188" spans="2:18" x14ac:dyDescent="0.25">
      <c r="B188" s="737"/>
      <c r="C188" s="834"/>
      <c r="D188" s="834"/>
      <c r="E188" s="834"/>
      <c r="F188" s="835"/>
      <c r="G188" s="836"/>
      <c r="H188" s="837"/>
      <c r="I188" s="838"/>
      <c r="J188" s="110"/>
      <c r="K188" s="110"/>
      <c r="L188" s="110"/>
      <c r="M188" s="110"/>
      <c r="N188" s="110"/>
      <c r="O188" s="110"/>
      <c r="P188" s="110"/>
      <c r="Q188" s="110"/>
      <c r="R188" s="87" t="str">
        <f t="shared" si="2"/>
        <v/>
      </c>
    </row>
    <row r="189" spans="2:18" x14ac:dyDescent="0.25">
      <c r="B189" s="737"/>
      <c r="C189" s="834"/>
      <c r="D189" s="834"/>
      <c r="E189" s="834"/>
      <c r="F189" s="835"/>
      <c r="G189" s="836"/>
      <c r="H189" s="837"/>
      <c r="I189" s="838"/>
      <c r="J189" s="110"/>
      <c r="K189" s="110"/>
      <c r="L189" s="110"/>
      <c r="M189" s="110"/>
      <c r="N189" s="110"/>
      <c r="O189" s="110"/>
      <c r="P189" s="110"/>
      <c r="Q189" s="110"/>
      <c r="R189" s="87" t="str">
        <f t="shared" si="2"/>
        <v/>
      </c>
    </row>
    <row r="190" spans="2:18" x14ac:dyDescent="0.25">
      <c r="B190" s="737"/>
      <c r="C190" s="834"/>
      <c r="D190" s="834"/>
      <c r="E190" s="834"/>
      <c r="F190" s="835"/>
      <c r="G190" s="836"/>
      <c r="H190" s="837"/>
      <c r="I190" s="838"/>
      <c r="J190" s="110"/>
      <c r="K190" s="110"/>
      <c r="L190" s="110"/>
      <c r="M190" s="110"/>
      <c r="N190" s="110"/>
      <c r="O190" s="110"/>
      <c r="P190" s="110"/>
      <c r="Q190" s="110"/>
      <c r="R190" s="87" t="str">
        <f t="shared" si="2"/>
        <v/>
      </c>
    </row>
    <row r="191" spans="2:18" x14ac:dyDescent="0.25">
      <c r="B191" s="737"/>
      <c r="C191" s="834"/>
      <c r="D191" s="834"/>
      <c r="E191" s="834"/>
      <c r="F191" s="835"/>
      <c r="G191" s="836"/>
      <c r="H191" s="837"/>
      <c r="I191" s="838"/>
      <c r="J191" s="110"/>
      <c r="K191" s="110"/>
      <c r="L191" s="110"/>
      <c r="M191" s="110"/>
      <c r="N191" s="110"/>
      <c r="O191" s="110"/>
      <c r="P191" s="110"/>
      <c r="Q191" s="110"/>
      <c r="R191" s="87" t="str">
        <f t="shared" si="2"/>
        <v/>
      </c>
    </row>
    <row r="192" spans="2:18" x14ac:dyDescent="0.25">
      <c r="B192" s="737"/>
      <c r="C192" s="834"/>
      <c r="D192" s="834"/>
      <c r="E192" s="834"/>
      <c r="F192" s="835"/>
      <c r="G192" s="836"/>
      <c r="H192" s="837"/>
      <c r="I192" s="838"/>
      <c r="J192" s="110"/>
      <c r="K192" s="110"/>
      <c r="L192" s="110"/>
      <c r="M192" s="110"/>
      <c r="N192" s="110"/>
      <c r="O192" s="110"/>
      <c r="P192" s="110"/>
      <c r="Q192" s="110"/>
      <c r="R192" s="87" t="str">
        <f t="shared" si="2"/>
        <v/>
      </c>
    </row>
    <row r="193" spans="2:18" x14ac:dyDescent="0.25">
      <c r="B193" s="737"/>
      <c r="C193" s="834"/>
      <c r="D193" s="834"/>
      <c r="E193" s="834"/>
      <c r="F193" s="835"/>
      <c r="G193" s="836"/>
      <c r="H193" s="837"/>
      <c r="I193" s="838"/>
      <c r="J193" s="110"/>
      <c r="K193" s="110"/>
      <c r="L193" s="110"/>
      <c r="M193" s="110"/>
      <c r="N193" s="110"/>
      <c r="O193" s="110"/>
      <c r="P193" s="110"/>
      <c r="Q193" s="110"/>
      <c r="R193" s="87" t="str">
        <f t="shared" si="2"/>
        <v/>
      </c>
    </row>
    <row r="194" spans="2:18" x14ac:dyDescent="0.25">
      <c r="B194" s="737"/>
      <c r="C194" s="834"/>
      <c r="D194" s="834"/>
      <c r="E194" s="834"/>
      <c r="F194" s="835"/>
      <c r="G194" s="836"/>
      <c r="H194" s="837"/>
      <c r="I194" s="838"/>
      <c r="J194" s="110"/>
      <c r="K194" s="110"/>
      <c r="L194" s="110"/>
      <c r="M194" s="110"/>
      <c r="N194" s="110"/>
      <c r="O194" s="110"/>
      <c r="P194" s="110"/>
      <c r="Q194" s="110"/>
      <c r="R194" s="87" t="str">
        <f t="shared" si="2"/>
        <v/>
      </c>
    </row>
    <row r="195" spans="2:18" x14ac:dyDescent="0.25">
      <c r="B195" s="737"/>
      <c r="C195" s="834"/>
      <c r="D195" s="834"/>
      <c r="E195" s="834"/>
      <c r="F195" s="835"/>
      <c r="G195" s="836"/>
      <c r="H195" s="837"/>
      <c r="I195" s="838"/>
      <c r="J195" s="110"/>
      <c r="K195" s="110"/>
      <c r="L195" s="110"/>
      <c r="M195" s="110"/>
      <c r="N195" s="110"/>
      <c r="O195" s="110"/>
      <c r="P195" s="110"/>
      <c r="Q195" s="110"/>
      <c r="R195" s="87" t="str">
        <f t="shared" si="2"/>
        <v/>
      </c>
    </row>
    <row r="196" spans="2:18" x14ac:dyDescent="0.25">
      <c r="B196" s="737"/>
      <c r="C196" s="834"/>
      <c r="D196" s="834"/>
      <c r="E196" s="834"/>
      <c r="F196" s="835"/>
      <c r="G196" s="836"/>
      <c r="H196" s="837"/>
      <c r="I196" s="838"/>
      <c r="J196" s="110"/>
      <c r="K196" s="110"/>
      <c r="L196" s="110"/>
      <c r="M196" s="110"/>
      <c r="N196" s="110"/>
      <c r="O196" s="110"/>
      <c r="P196" s="110"/>
      <c r="Q196" s="110"/>
      <c r="R196" s="87" t="str">
        <f t="shared" si="2"/>
        <v/>
      </c>
    </row>
    <row r="197" spans="2:18" x14ac:dyDescent="0.25">
      <c r="B197" s="737"/>
      <c r="C197" s="834"/>
      <c r="D197" s="834"/>
      <c r="E197" s="834"/>
      <c r="F197" s="835"/>
      <c r="G197" s="836"/>
      <c r="H197" s="837"/>
      <c r="I197" s="838"/>
      <c r="J197" s="110"/>
      <c r="K197" s="110"/>
      <c r="L197" s="110"/>
      <c r="M197" s="110"/>
      <c r="N197" s="110"/>
      <c r="O197" s="110"/>
      <c r="P197" s="110"/>
      <c r="Q197" s="110"/>
      <c r="R197" s="87" t="str">
        <f t="shared" si="2"/>
        <v/>
      </c>
    </row>
    <row r="198" spans="2:18" x14ac:dyDescent="0.25">
      <c r="B198" s="737"/>
      <c r="C198" s="834"/>
      <c r="D198" s="834"/>
      <c r="E198" s="834"/>
      <c r="F198" s="835"/>
      <c r="G198" s="836"/>
      <c r="H198" s="837"/>
      <c r="I198" s="838"/>
      <c r="J198" s="110"/>
      <c r="K198" s="110"/>
      <c r="L198" s="110"/>
      <c r="M198" s="110"/>
      <c r="N198" s="110"/>
      <c r="O198" s="110"/>
      <c r="P198" s="110"/>
      <c r="Q198" s="110"/>
      <c r="R198" s="87" t="str">
        <f t="shared" si="2"/>
        <v/>
      </c>
    </row>
    <row r="199" spans="2:18" x14ac:dyDescent="0.25">
      <c r="B199" s="737"/>
      <c r="C199" s="834"/>
      <c r="D199" s="834"/>
      <c r="E199" s="834"/>
      <c r="F199" s="835"/>
      <c r="G199" s="836"/>
      <c r="H199" s="837"/>
      <c r="I199" s="838"/>
      <c r="J199" s="110"/>
      <c r="K199" s="110"/>
      <c r="L199" s="110"/>
      <c r="M199" s="110"/>
      <c r="N199" s="110"/>
      <c r="O199" s="110"/>
      <c r="P199" s="110"/>
      <c r="Q199" s="110"/>
      <c r="R199" s="87" t="str">
        <f t="shared" si="2"/>
        <v/>
      </c>
    </row>
    <row r="200" spans="2:18" x14ac:dyDescent="0.25">
      <c r="B200" s="737"/>
      <c r="C200" s="834"/>
      <c r="D200" s="834"/>
      <c r="E200" s="834"/>
      <c r="F200" s="835"/>
      <c r="G200" s="836"/>
      <c r="H200" s="837"/>
      <c r="I200" s="838"/>
      <c r="J200" s="110"/>
      <c r="K200" s="110"/>
      <c r="L200" s="110"/>
      <c r="M200" s="110"/>
      <c r="N200" s="110"/>
      <c r="O200" s="110"/>
      <c r="P200" s="110"/>
      <c r="Q200" s="110"/>
      <c r="R200" s="87" t="str">
        <f t="shared" si="2"/>
        <v/>
      </c>
    </row>
    <row r="201" spans="2:18" x14ac:dyDescent="0.25">
      <c r="B201" s="737"/>
      <c r="C201" s="834"/>
      <c r="D201" s="834"/>
      <c r="E201" s="834"/>
      <c r="F201" s="835"/>
      <c r="G201" s="836"/>
      <c r="H201" s="837"/>
      <c r="I201" s="838"/>
      <c r="J201" s="110"/>
      <c r="K201" s="110"/>
      <c r="L201" s="110"/>
      <c r="M201" s="110"/>
      <c r="N201" s="110"/>
      <c r="O201" s="110"/>
      <c r="P201" s="110"/>
      <c r="Q201" s="110"/>
      <c r="R201" s="87" t="str">
        <f t="shared" si="2"/>
        <v/>
      </c>
    </row>
    <row r="202" spans="2:18" x14ac:dyDescent="0.25">
      <c r="B202" s="737"/>
      <c r="C202" s="834"/>
      <c r="D202" s="834"/>
      <c r="E202" s="834"/>
      <c r="F202" s="835"/>
      <c r="G202" s="836"/>
      <c r="H202" s="837"/>
      <c r="I202" s="838"/>
      <c r="J202" s="110"/>
      <c r="K202" s="110"/>
      <c r="L202" s="110"/>
      <c r="M202" s="110"/>
      <c r="N202" s="110"/>
      <c r="O202" s="110"/>
      <c r="P202" s="110"/>
      <c r="Q202" s="110"/>
      <c r="R202" s="87" t="str">
        <f t="shared" si="2"/>
        <v/>
      </c>
    </row>
    <row r="203" spans="2:18" x14ac:dyDescent="0.25">
      <c r="B203" s="737"/>
      <c r="C203" s="834"/>
      <c r="D203" s="834"/>
      <c r="E203" s="834"/>
      <c r="F203" s="835"/>
      <c r="G203" s="836"/>
      <c r="H203" s="837"/>
      <c r="I203" s="838"/>
      <c r="J203" s="110"/>
      <c r="K203" s="110"/>
      <c r="L203" s="110"/>
      <c r="M203" s="110"/>
      <c r="N203" s="110"/>
      <c r="O203" s="110"/>
      <c r="P203" s="110"/>
      <c r="Q203" s="110"/>
      <c r="R203" s="87" t="str">
        <f t="shared" si="2"/>
        <v/>
      </c>
    </row>
    <row r="204" spans="2:18" x14ac:dyDescent="0.25">
      <c r="B204" s="737"/>
      <c r="C204" s="834"/>
      <c r="D204" s="834"/>
      <c r="E204" s="834"/>
      <c r="F204" s="835"/>
      <c r="G204" s="836"/>
      <c r="H204" s="837"/>
      <c r="I204" s="838"/>
      <c r="J204" s="110"/>
      <c r="K204" s="110"/>
      <c r="L204" s="110"/>
      <c r="M204" s="110"/>
      <c r="N204" s="110"/>
      <c r="O204" s="110"/>
      <c r="P204" s="110"/>
      <c r="Q204" s="110"/>
      <c r="R204" s="87" t="str">
        <f t="shared" si="2"/>
        <v/>
      </c>
    </row>
    <row r="205" spans="2:18" x14ac:dyDescent="0.25">
      <c r="B205" s="737"/>
      <c r="C205" s="834"/>
      <c r="D205" s="834"/>
      <c r="E205" s="834"/>
      <c r="F205" s="835"/>
      <c r="G205" s="836"/>
      <c r="H205" s="837"/>
      <c r="I205" s="838"/>
      <c r="J205" s="110"/>
      <c r="K205" s="110"/>
      <c r="L205" s="110"/>
      <c r="M205" s="110"/>
      <c r="N205" s="110"/>
      <c r="O205" s="110"/>
      <c r="P205" s="110"/>
      <c r="Q205" s="110"/>
      <c r="R205" s="87" t="str">
        <f t="shared" si="2"/>
        <v/>
      </c>
    </row>
    <row r="206" spans="2:18" x14ac:dyDescent="0.25">
      <c r="B206" s="737"/>
      <c r="C206" s="834"/>
      <c r="D206" s="834"/>
      <c r="E206" s="834"/>
      <c r="F206" s="835"/>
      <c r="G206" s="836"/>
      <c r="H206" s="837"/>
      <c r="I206" s="838"/>
      <c r="J206" s="110"/>
      <c r="K206" s="110"/>
      <c r="L206" s="110"/>
      <c r="M206" s="110"/>
      <c r="N206" s="110"/>
      <c r="O206" s="110"/>
      <c r="P206" s="110"/>
      <c r="Q206" s="110"/>
      <c r="R206" s="87" t="str">
        <f t="shared" si="2"/>
        <v/>
      </c>
    </row>
    <row r="207" spans="2:18" x14ac:dyDescent="0.25">
      <c r="B207" s="737"/>
      <c r="C207" s="834"/>
      <c r="D207" s="834"/>
      <c r="E207" s="834"/>
      <c r="F207" s="835"/>
      <c r="G207" s="836"/>
      <c r="H207" s="837"/>
      <c r="I207" s="838"/>
      <c r="J207" s="110"/>
      <c r="K207" s="110"/>
      <c r="L207" s="110"/>
      <c r="M207" s="110"/>
      <c r="N207" s="110"/>
      <c r="O207" s="110"/>
      <c r="P207" s="110"/>
      <c r="Q207" s="110"/>
      <c r="R207" s="87" t="str">
        <f t="shared" si="2"/>
        <v/>
      </c>
    </row>
    <row r="208" spans="2:18" x14ac:dyDescent="0.25">
      <c r="B208" s="737"/>
      <c r="C208" s="834"/>
      <c r="D208" s="834"/>
      <c r="E208" s="834"/>
      <c r="F208" s="835"/>
      <c r="G208" s="836"/>
      <c r="H208" s="837"/>
      <c r="I208" s="838"/>
      <c r="J208" s="110"/>
      <c r="K208" s="110"/>
      <c r="L208" s="110"/>
      <c r="M208" s="110"/>
      <c r="N208" s="110"/>
      <c r="O208" s="110"/>
      <c r="P208" s="110"/>
      <c r="Q208" s="110"/>
      <c r="R208" s="87" t="str">
        <f t="shared" ref="R208:R271" si="3">IF(B208="","",VALUE(MID(B208,2,4)))</f>
        <v/>
      </c>
    </row>
    <row r="209" spans="2:18" x14ac:dyDescent="0.25">
      <c r="B209" s="737"/>
      <c r="C209" s="834"/>
      <c r="D209" s="834"/>
      <c r="E209" s="834"/>
      <c r="F209" s="835"/>
      <c r="G209" s="836"/>
      <c r="H209" s="837"/>
      <c r="I209" s="838"/>
      <c r="J209" s="110"/>
      <c r="K209" s="110"/>
      <c r="L209" s="110"/>
      <c r="M209" s="110"/>
      <c r="N209" s="110"/>
      <c r="O209" s="110"/>
      <c r="P209" s="110"/>
      <c r="Q209" s="110"/>
      <c r="R209" s="87" t="str">
        <f t="shared" si="3"/>
        <v/>
      </c>
    </row>
    <row r="210" spans="2:18" x14ac:dyDescent="0.25">
      <c r="B210" s="737"/>
      <c r="C210" s="834"/>
      <c r="D210" s="834"/>
      <c r="E210" s="834"/>
      <c r="F210" s="835"/>
      <c r="G210" s="836"/>
      <c r="H210" s="837"/>
      <c r="I210" s="838"/>
      <c r="J210" s="110"/>
      <c r="K210" s="110"/>
      <c r="L210" s="110"/>
      <c r="M210" s="110"/>
      <c r="N210" s="110"/>
      <c r="O210" s="110"/>
      <c r="P210" s="110"/>
      <c r="Q210" s="110"/>
      <c r="R210" s="87" t="str">
        <f t="shared" si="3"/>
        <v/>
      </c>
    </row>
    <row r="211" spans="2:18" x14ac:dyDescent="0.25">
      <c r="B211" s="737"/>
      <c r="C211" s="834"/>
      <c r="D211" s="834"/>
      <c r="E211" s="834"/>
      <c r="F211" s="835"/>
      <c r="G211" s="836"/>
      <c r="H211" s="837"/>
      <c r="I211" s="838"/>
      <c r="J211" s="110"/>
      <c r="K211" s="110"/>
      <c r="L211" s="110"/>
      <c r="M211" s="110"/>
      <c r="N211" s="110"/>
      <c r="O211" s="110"/>
      <c r="P211" s="110"/>
      <c r="Q211" s="110"/>
      <c r="R211" s="87" t="str">
        <f t="shared" si="3"/>
        <v/>
      </c>
    </row>
    <row r="212" spans="2:18" x14ac:dyDescent="0.25">
      <c r="B212" s="737"/>
      <c r="C212" s="834"/>
      <c r="D212" s="834"/>
      <c r="E212" s="834"/>
      <c r="F212" s="835"/>
      <c r="G212" s="836"/>
      <c r="H212" s="837"/>
      <c r="I212" s="838"/>
      <c r="J212" s="110"/>
      <c r="K212" s="110"/>
      <c r="L212" s="110"/>
      <c r="M212" s="110"/>
      <c r="N212" s="110"/>
      <c r="O212" s="110"/>
      <c r="P212" s="110"/>
      <c r="Q212" s="110"/>
      <c r="R212" s="87" t="str">
        <f t="shared" si="3"/>
        <v/>
      </c>
    </row>
    <row r="213" spans="2:18" x14ac:dyDescent="0.25">
      <c r="B213" s="737"/>
      <c r="C213" s="834"/>
      <c r="D213" s="834"/>
      <c r="E213" s="834"/>
      <c r="F213" s="835"/>
      <c r="G213" s="836"/>
      <c r="H213" s="837"/>
      <c r="I213" s="838"/>
      <c r="J213" s="110"/>
      <c r="K213" s="110"/>
      <c r="L213" s="110"/>
      <c r="M213" s="110"/>
      <c r="N213" s="110"/>
      <c r="O213" s="110"/>
      <c r="P213" s="110"/>
      <c r="Q213" s="110"/>
      <c r="R213" s="87" t="str">
        <f t="shared" si="3"/>
        <v/>
      </c>
    </row>
    <row r="214" spans="2:18" x14ac:dyDescent="0.25">
      <c r="B214" s="737"/>
      <c r="C214" s="834"/>
      <c r="D214" s="834"/>
      <c r="E214" s="834"/>
      <c r="F214" s="835"/>
      <c r="G214" s="836"/>
      <c r="H214" s="837"/>
      <c r="I214" s="838"/>
      <c r="J214" s="110"/>
      <c r="K214" s="110"/>
      <c r="L214" s="110"/>
      <c r="M214" s="110"/>
      <c r="N214" s="110"/>
      <c r="O214" s="110"/>
      <c r="P214" s="110"/>
      <c r="Q214" s="110"/>
      <c r="R214" s="87" t="str">
        <f t="shared" si="3"/>
        <v/>
      </c>
    </row>
    <row r="215" spans="2:18" x14ac:dyDescent="0.25">
      <c r="B215" s="737"/>
      <c r="C215" s="834"/>
      <c r="D215" s="834"/>
      <c r="E215" s="834"/>
      <c r="F215" s="835"/>
      <c r="G215" s="836"/>
      <c r="H215" s="837"/>
      <c r="I215" s="838"/>
      <c r="J215" s="110"/>
      <c r="K215" s="110"/>
      <c r="L215" s="110"/>
      <c r="M215" s="110"/>
      <c r="N215" s="110"/>
      <c r="O215" s="110"/>
      <c r="P215" s="110"/>
      <c r="Q215" s="110"/>
      <c r="R215" s="87" t="str">
        <f t="shared" si="3"/>
        <v/>
      </c>
    </row>
    <row r="216" spans="2:18" x14ac:dyDescent="0.25">
      <c r="B216" s="737"/>
      <c r="C216" s="834"/>
      <c r="D216" s="834"/>
      <c r="E216" s="834"/>
      <c r="F216" s="835"/>
      <c r="G216" s="836"/>
      <c r="H216" s="837"/>
      <c r="I216" s="838"/>
      <c r="J216" s="110"/>
      <c r="K216" s="110"/>
      <c r="L216" s="110"/>
      <c r="M216" s="110"/>
      <c r="N216" s="110"/>
      <c r="O216" s="110"/>
      <c r="P216" s="110"/>
      <c r="Q216" s="110"/>
      <c r="R216" s="87" t="str">
        <f t="shared" si="3"/>
        <v/>
      </c>
    </row>
    <row r="217" spans="2:18" x14ac:dyDescent="0.25">
      <c r="B217" s="737"/>
      <c r="C217" s="834"/>
      <c r="D217" s="834"/>
      <c r="E217" s="834"/>
      <c r="F217" s="835"/>
      <c r="G217" s="836"/>
      <c r="H217" s="837"/>
      <c r="I217" s="838"/>
      <c r="J217" s="110"/>
      <c r="K217" s="110"/>
      <c r="L217" s="110"/>
      <c r="M217" s="110"/>
      <c r="N217" s="110"/>
      <c r="O217" s="110"/>
      <c r="P217" s="110"/>
      <c r="Q217" s="110"/>
      <c r="R217" s="87" t="str">
        <f t="shared" si="3"/>
        <v/>
      </c>
    </row>
    <row r="218" spans="2:18" x14ac:dyDescent="0.25">
      <c r="B218" s="737"/>
      <c r="C218" s="834"/>
      <c r="D218" s="834"/>
      <c r="E218" s="834"/>
      <c r="F218" s="835"/>
      <c r="G218" s="836"/>
      <c r="H218" s="837"/>
      <c r="I218" s="838"/>
      <c r="J218" s="110"/>
      <c r="K218" s="110"/>
      <c r="L218" s="110"/>
      <c r="M218" s="110"/>
      <c r="N218" s="110"/>
      <c r="O218" s="110"/>
      <c r="P218" s="110"/>
      <c r="Q218" s="110"/>
      <c r="R218" s="87" t="str">
        <f t="shared" si="3"/>
        <v/>
      </c>
    </row>
    <row r="219" spans="2:18" x14ac:dyDescent="0.25">
      <c r="B219" s="737"/>
      <c r="C219" s="834"/>
      <c r="D219" s="834"/>
      <c r="E219" s="834"/>
      <c r="F219" s="835"/>
      <c r="G219" s="836"/>
      <c r="H219" s="837"/>
      <c r="I219" s="838"/>
      <c r="J219" s="110"/>
      <c r="K219" s="110"/>
      <c r="L219" s="110"/>
      <c r="M219" s="110"/>
      <c r="N219" s="110"/>
      <c r="O219" s="110"/>
      <c r="P219" s="110"/>
      <c r="Q219" s="110"/>
      <c r="R219" s="87" t="str">
        <f t="shared" si="3"/>
        <v/>
      </c>
    </row>
    <row r="220" spans="2:18" x14ac:dyDescent="0.25">
      <c r="B220" s="737"/>
      <c r="C220" s="834"/>
      <c r="D220" s="834"/>
      <c r="E220" s="834"/>
      <c r="F220" s="835"/>
      <c r="G220" s="836"/>
      <c r="H220" s="837"/>
      <c r="I220" s="838"/>
      <c r="J220" s="110"/>
      <c r="K220" s="110"/>
      <c r="L220" s="110"/>
      <c r="M220" s="110"/>
      <c r="N220" s="110"/>
      <c r="O220" s="110"/>
      <c r="P220" s="110"/>
      <c r="Q220" s="110"/>
      <c r="R220" s="87" t="str">
        <f t="shared" si="3"/>
        <v/>
      </c>
    </row>
    <row r="221" spans="2:18" x14ac:dyDescent="0.25">
      <c r="B221" s="737"/>
      <c r="C221" s="834"/>
      <c r="D221" s="834"/>
      <c r="E221" s="834"/>
      <c r="F221" s="835"/>
      <c r="G221" s="836"/>
      <c r="H221" s="837"/>
      <c r="I221" s="838"/>
      <c r="J221" s="110"/>
      <c r="K221" s="110"/>
      <c r="L221" s="110"/>
      <c r="M221" s="110"/>
      <c r="N221" s="110"/>
      <c r="O221" s="110"/>
      <c r="P221" s="110"/>
      <c r="Q221" s="110"/>
      <c r="R221" s="87" t="str">
        <f t="shared" si="3"/>
        <v/>
      </c>
    </row>
    <row r="222" spans="2:18" x14ac:dyDescent="0.25">
      <c r="B222" s="737"/>
      <c r="C222" s="834"/>
      <c r="D222" s="834"/>
      <c r="E222" s="834"/>
      <c r="F222" s="835"/>
      <c r="G222" s="836"/>
      <c r="H222" s="837"/>
      <c r="I222" s="838"/>
      <c r="J222" s="110"/>
      <c r="K222" s="110"/>
      <c r="L222" s="110"/>
      <c r="M222" s="110"/>
      <c r="N222" s="110"/>
      <c r="O222" s="110"/>
      <c r="P222" s="110"/>
      <c r="Q222" s="110"/>
      <c r="R222" s="87" t="str">
        <f t="shared" si="3"/>
        <v/>
      </c>
    </row>
    <row r="223" spans="2:18" x14ac:dyDescent="0.25">
      <c r="B223" s="737"/>
      <c r="C223" s="834"/>
      <c r="D223" s="834"/>
      <c r="E223" s="834"/>
      <c r="F223" s="835"/>
      <c r="G223" s="836"/>
      <c r="H223" s="837"/>
      <c r="I223" s="838"/>
      <c r="J223" s="110"/>
      <c r="K223" s="110"/>
      <c r="L223" s="110"/>
      <c r="M223" s="110"/>
      <c r="N223" s="110"/>
      <c r="O223" s="110"/>
      <c r="P223" s="110"/>
      <c r="Q223" s="110"/>
      <c r="R223" s="87" t="str">
        <f t="shared" si="3"/>
        <v/>
      </c>
    </row>
    <row r="224" spans="2:18" x14ac:dyDescent="0.25">
      <c r="B224" s="737"/>
      <c r="C224" s="834"/>
      <c r="D224" s="834"/>
      <c r="E224" s="834"/>
      <c r="F224" s="835"/>
      <c r="G224" s="836"/>
      <c r="H224" s="837"/>
      <c r="I224" s="838"/>
      <c r="J224" s="110"/>
      <c r="K224" s="110"/>
      <c r="L224" s="110"/>
      <c r="M224" s="110"/>
      <c r="N224" s="110"/>
      <c r="O224" s="110"/>
      <c r="P224" s="110"/>
      <c r="Q224" s="110"/>
      <c r="R224" s="87" t="str">
        <f t="shared" si="3"/>
        <v/>
      </c>
    </row>
    <row r="225" spans="2:18" x14ac:dyDescent="0.25">
      <c r="B225" s="737"/>
      <c r="C225" s="834"/>
      <c r="D225" s="834"/>
      <c r="E225" s="834"/>
      <c r="F225" s="835"/>
      <c r="G225" s="836"/>
      <c r="H225" s="837"/>
      <c r="I225" s="838"/>
      <c r="J225" s="110"/>
      <c r="K225" s="110"/>
      <c r="L225" s="110"/>
      <c r="M225" s="110"/>
      <c r="N225" s="110"/>
      <c r="O225" s="110"/>
      <c r="P225" s="110"/>
      <c r="Q225" s="110"/>
      <c r="R225" s="87" t="str">
        <f t="shared" si="3"/>
        <v/>
      </c>
    </row>
    <row r="226" spans="2:18" x14ac:dyDescent="0.25">
      <c r="B226" s="737"/>
      <c r="C226" s="834"/>
      <c r="D226" s="834"/>
      <c r="E226" s="834"/>
      <c r="F226" s="835"/>
      <c r="G226" s="836"/>
      <c r="H226" s="837"/>
      <c r="I226" s="838"/>
      <c r="J226" s="110"/>
      <c r="K226" s="110"/>
      <c r="L226" s="110"/>
      <c r="M226" s="110"/>
      <c r="N226" s="110"/>
      <c r="O226" s="110"/>
      <c r="P226" s="110"/>
      <c r="Q226" s="110"/>
      <c r="R226" s="87" t="str">
        <f t="shared" si="3"/>
        <v/>
      </c>
    </row>
    <row r="227" spans="2:18" x14ac:dyDescent="0.25">
      <c r="B227" s="737"/>
      <c r="C227" s="834"/>
      <c r="D227" s="834"/>
      <c r="E227" s="834"/>
      <c r="F227" s="835"/>
      <c r="G227" s="836"/>
      <c r="H227" s="837"/>
      <c r="I227" s="838"/>
      <c r="J227" s="110"/>
      <c r="K227" s="110"/>
      <c r="L227" s="110"/>
      <c r="M227" s="110"/>
      <c r="N227" s="110"/>
      <c r="O227" s="110"/>
      <c r="P227" s="110"/>
      <c r="Q227" s="110"/>
      <c r="R227" s="87" t="str">
        <f t="shared" si="3"/>
        <v/>
      </c>
    </row>
    <row r="228" spans="2:18" x14ac:dyDescent="0.25">
      <c r="B228" s="737"/>
      <c r="C228" s="834"/>
      <c r="D228" s="834"/>
      <c r="E228" s="834"/>
      <c r="F228" s="835"/>
      <c r="G228" s="836"/>
      <c r="H228" s="837"/>
      <c r="I228" s="838"/>
      <c r="J228" s="110"/>
      <c r="K228" s="110"/>
      <c r="L228" s="110"/>
      <c r="M228" s="110"/>
      <c r="N228" s="110"/>
      <c r="O228" s="110"/>
      <c r="P228" s="110"/>
      <c r="Q228" s="110"/>
      <c r="R228" s="87" t="str">
        <f t="shared" si="3"/>
        <v/>
      </c>
    </row>
    <row r="229" spans="2:18" x14ac:dyDescent="0.25">
      <c r="B229" s="737"/>
      <c r="C229" s="834"/>
      <c r="D229" s="834"/>
      <c r="E229" s="834"/>
      <c r="F229" s="835"/>
      <c r="G229" s="836"/>
      <c r="H229" s="837"/>
      <c r="I229" s="838"/>
      <c r="J229" s="110"/>
      <c r="K229" s="110"/>
      <c r="L229" s="110"/>
      <c r="M229" s="110"/>
      <c r="N229" s="110"/>
      <c r="O229" s="110"/>
      <c r="P229" s="110"/>
      <c r="Q229" s="110"/>
      <c r="R229" s="87" t="str">
        <f t="shared" si="3"/>
        <v/>
      </c>
    </row>
    <row r="230" spans="2:18" x14ac:dyDescent="0.25">
      <c r="B230" s="737"/>
      <c r="C230" s="834"/>
      <c r="D230" s="834"/>
      <c r="E230" s="834"/>
      <c r="F230" s="835"/>
      <c r="G230" s="836"/>
      <c r="H230" s="837"/>
      <c r="I230" s="838"/>
      <c r="J230" s="110"/>
      <c r="K230" s="110"/>
      <c r="L230" s="110"/>
      <c r="M230" s="110"/>
      <c r="N230" s="110"/>
      <c r="O230" s="110"/>
      <c r="P230" s="110"/>
      <c r="Q230" s="110"/>
      <c r="R230" s="87" t="str">
        <f t="shared" si="3"/>
        <v/>
      </c>
    </row>
    <row r="231" spans="2:18" x14ac:dyDescent="0.25">
      <c r="B231" s="737"/>
      <c r="C231" s="834"/>
      <c r="D231" s="834"/>
      <c r="E231" s="834"/>
      <c r="F231" s="835"/>
      <c r="G231" s="836"/>
      <c r="H231" s="837"/>
      <c r="I231" s="838"/>
      <c r="J231" s="110"/>
      <c r="K231" s="110"/>
      <c r="L231" s="110"/>
      <c r="M231" s="110"/>
      <c r="N231" s="110"/>
      <c r="O231" s="110"/>
      <c r="P231" s="110"/>
      <c r="Q231" s="110"/>
      <c r="R231" s="87" t="str">
        <f t="shared" si="3"/>
        <v/>
      </c>
    </row>
    <row r="232" spans="2:18" x14ac:dyDescent="0.25">
      <c r="B232" s="737"/>
      <c r="C232" s="834"/>
      <c r="D232" s="834"/>
      <c r="E232" s="834"/>
      <c r="F232" s="835"/>
      <c r="G232" s="836"/>
      <c r="H232" s="837"/>
      <c r="I232" s="838"/>
      <c r="J232" s="110"/>
      <c r="K232" s="110"/>
      <c r="L232" s="110"/>
      <c r="M232" s="110"/>
      <c r="N232" s="110"/>
      <c r="O232" s="110"/>
      <c r="P232" s="110"/>
      <c r="Q232" s="110"/>
      <c r="R232" s="87" t="str">
        <f t="shared" si="3"/>
        <v/>
      </c>
    </row>
    <row r="233" spans="2:18" x14ac:dyDescent="0.25">
      <c r="B233" s="737"/>
      <c r="C233" s="834"/>
      <c r="D233" s="834"/>
      <c r="E233" s="834"/>
      <c r="F233" s="835"/>
      <c r="G233" s="836"/>
      <c r="H233" s="837"/>
      <c r="I233" s="838"/>
      <c r="J233" s="110"/>
      <c r="K233" s="110"/>
      <c r="L233" s="110"/>
      <c r="M233" s="110"/>
      <c r="N233" s="110"/>
      <c r="O233" s="110"/>
      <c r="P233" s="110"/>
      <c r="Q233" s="110"/>
      <c r="R233" s="87" t="str">
        <f t="shared" si="3"/>
        <v/>
      </c>
    </row>
    <row r="234" spans="2:18" x14ac:dyDescent="0.25">
      <c r="B234" s="737"/>
      <c r="C234" s="834"/>
      <c r="D234" s="834"/>
      <c r="E234" s="834"/>
      <c r="F234" s="835"/>
      <c r="G234" s="836"/>
      <c r="H234" s="837"/>
      <c r="I234" s="838"/>
      <c r="J234" s="110"/>
      <c r="K234" s="110"/>
      <c r="L234" s="110"/>
      <c r="M234" s="110"/>
      <c r="N234" s="110"/>
      <c r="O234" s="110"/>
      <c r="P234" s="110"/>
      <c r="Q234" s="110"/>
      <c r="R234" s="87" t="str">
        <f t="shared" si="3"/>
        <v/>
      </c>
    </row>
    <row r="235" spans="2:18" x14ac:dyDescent="0.25">
      <c r="B235" s="737"/>
      <c r="C235" s="834"/>
      <c r="D235" s="834"/>
      <c r="E235" s="834"/>
      <c r="F235" s="835"/>
      <c r="G235" s="836"/>
      <c r="H235" s="837"/>
      <c r="I235" s="838"/>
      <c r="J235" s="110"/>
      <c r="K235" s="110"/>
      <c r="L235" s="110"/>
      <c r="M235" s="110"/>
      <c r="N235" s="110"/>
      <c r="O235" s="110"/>
      <c r="P235" s="110"/>
      <c r="Q235" s="110"/>
      <c r="R235" s="87" t="str">
        <f t="shared" si="3"/>
        <v/>
      </c>
    </row>
    <row r="236" spans="2:18" x14ac:dyDescent="0.25">
      <c r="B236" s="737"/>
      <c r="C236" s="834"/>
      <c r="D236" s="834"/>
      <c r="E236" s="834"/>
      <c r="F236" s="835"/>
      <c r="G236" s="836"/>
      <c r="H236" s="837"/>
      <c r="I236" s="838"/>
      <c r="J236" s="110"/>
      <c r="K236" s="110"/>
      <c r="L236" s="110"/>
      <c r="M236" s="110"/>
      <c r="N236" s="110"/>
      <c r="O236" s="110"/>
      <c r="P236" s="110"/>
      <c r="Q236" s="110"/>
      <c r="R236" s="87" t="str">
        <f t="shared" si="3"/>
        <v/>
      </c>
    </row>
    <row r="237" spans="2:18" x14ac:dyDescent="0.25">
      <c r="B237" s="737"/>
      <c r="C237" s="834"/>
      <c r="D237" s="834"/>
      <c r="E237" s="834"/>
      <c r="F237" s="835"/>
      <c r="G237" s="836"/>
      <c r="H237" s="837"/>
      <c r="I237" s="838"/>
      <c r="J237" s="110"/>
      <c r="K237" s="110"/>
      <c r="L237" s="110"/>
      <c r="M237" s="110"/>
      <c r="N237" s="110"/>
      <c r="O237" s="110"/>
      <c r="P237" s="110"/>
      <c r="Q237" s="110"/>
      <c r="R237" s="87" t="str">
        <f t="shared" si="3"/>
        <v/>
      </c>
    </row>
    <row r="238" spans="2:18" x14ac:dyDescent="0.25">
      <c r="B238" s="737"/>
      <c r="C238" s="834"/>
      <c r="D238" s="834"/>
      <c r="E238" s="834"/>
      <c r="F238" s="835"/>
      <c r="G238" s="836"/>
      <c r="H238" s="837"/>
      <c r="I238" s="838"/>
      <c r="J238" s="110"/>
      <c r="K238" s="110"/>
      <c r="L238" s="110"/>
      <c r="M238" s="110"/>
      <c r="N238" s="110"/>
      <c r="O238" s="110"/>
      <c r="P238" s="110"/>
      <c r="Q238" s="110"/>
      <c r="R238" s="87" t="str">
        <f t="shared" si="3"/>
        <v/>
      </c>
    </row>
    <row r="239" spans="2:18" x14ac:dyDescent="0.25">
      <c r="B239" s="737"/>
      <c r="C239" s="834"/>
      <c r="D239" s="834"/>
      <c r="E239" s="834"/>
      <c r="F239" s="835"/>
      <c r="G239" s="836"/>
      <c r="H239" s="837"/>
      <c r="I239" s="838"/>
      <c r="J239" s="110"/>
      <c r="K239" s="110"/>
      <c r="L239" s="110"/>
      <c r="M239" s="110"/>
      <c r="N239" s="110"/>
      <c r="O239" s="110"/>
      <c r="P239" s="110"/>
      <c r="Q239" s="110"/>
      <c r="R239" s="87" t="str">
        <f t="shared" si="3"/>
        <v/>
      </c>
    </row>
    <row r="240" spans="2:18" x14ac:dyDescent="0.25">
      <c r="B240" s="737"/>
      <c r="C240" s="834"/>
      <c r="D240" s="834"/>
      <c r="E240" s="834"/>
      <c r="F240" s="835"/>
      <c r="G240" s="836"/>
      <c r="H240" s="837"/>
      <c r="I240" s="838"/>
      <c r="J240" s="110"/>
      <c r="K240" s="110"/>
      <c r="L240" s="110"/>
      <c r="M240" s="110"/>
      <c r="N240" s="110"/>
      <c r="O240" s="110"/>
      <c r="P240" s="110"/>
      <c r="Q240" s="110"/>
      <c r="R240" s="87" t="str">
        <f t="shared" si="3"/>
        <v/>
      </c>
    </row>
    <row r="241" spans="2:18" x14ac:dyDescent="0.25">
      <c r="B241" s="737"/>
      <c r="C241" s="834"/>
      <c r="D241" s="834"/>
      <c r="E241" s="834"/>
      <c r="F241" s="835"/>
      <c r="G241" s="836"/>
      <c r="H241" s="837"/>
      <c r="I241" s="838"/>
      <c r="J241" s="110"/>
      <c r="K241" s="110"/>
      <c r="L241" s="110"/>
      <c r="M241" s="110"/>
      <c r="N241" s="110"/>
      <c r="O241" s="110"/>
      <c r="P241" s="110"/>
      <c r="Q241" s="110"/>
      <c r="R241" s="87" t="str">
        <f t="shared" si="3"/>
        <v/>
      </c>
    </row>
    <row r="242" spans="2:18" x14ac:dyDescent="0.25">
      <c r="B242" s="737"/>
      <c r="C242" s="834"/>
      <c r="D242" s="834"/>
      <c r="E242" s="834"/>
      <c r="F242" s="835"/>
      <c r="G242" s="836"/>
      <c r="H242" s="837"/>
      <c r="I242" s="838"/>
      <c r="J242" s="110"/>
      <c r="K242" s="110"/>
      <c r="L242" s="110"/>
      <c r="M242" s="110"/>
      <c r="N242" s="110"/>
      <c r="O242" s="110"/>
      <c r="P242" s="110"/>
      <c r="Q242" s="110"/>
      <c r="R242" s="87" t="str">
        <f t="shared" si="3"/>
        <v/>
      </c>
    </row>
    <row r="243" spans="2:18" x14ac:dyDescent="0.25">
      <c r="B243" s="737"/>
      <c r="C243" s="834"/>
      <c r="D243" s="834"/>
      <c r="E243" s="834"/>
      <c r="F243" s="835"/>
      <c r="G243" s="836"/>
      <c r="H243" s="837"/>
      <c r="I243" s="838"/>
      <c r="J243" s="110"/>
      <c r="K243" s="110"/>
      <c r="L243" s="110"/>
      <c r="M243" s="110"/>
      <c r="N243" s="110"/>
      <c r="O243" s="110"/>
      <c r="P243" s="110"/>
      <c r="Q243" s="110"/>
      <c r="R243" s="87" t="str">
        <f t="shared" si="3"/>
        <v/>
      </c>
    </row>
    <row r="244" spans="2:18" x14ac:dyDescent="0.25">
      <c r="B244" s="737"/>
      <c r="C244" s="834"/>
      <c r="D244" s="834"/>
      <c r="E244" s="834"/>
      <c r="F244" s="835"/>
      <c r="G244" s="836"/>
      <c r="H244" s="837"/>
      <c r="I244" s="838"/>
      <c r="J244" s="110"/>
      <c r="K244" s="110"/>
      <c r="L244" s="110"/>
      <c r="M244" s="110"/>
      <c r="N244" s="110"/>
      <c r="O244" s="110"/>
      <c r="P244" s="110"/>
      <c r="Q244" s="110"/>
      <c r="R244" s="87" t="str">
        <f t="shared" si="3"/>
        <v/>
      </c>
    </row>
    <row r="245" spans="2:18" x14ac:dyDescent="0.25">
      <c r="B245" s="737"/>
      <c r="C245" s="834"/>
      <c r="D245" s="834"/>
      <c r="E245" s="834"/>
      <c r="F245" s="835"/>
      <c r="G245" s="836"/>
      <c r="H245" s="837"/>
      <c r="I245" s="838"/>
      <c r="J245" s="110"/>
      <c r="K245" s="110"/>
      <c r="L245" s="110"/>
      <c r="M245" s="110"/>
      <c r="N245" s="110"/>
      <c r="O245" s="110"/>
      <c r="P245" s="110"/>
      <c r="Q245" s="110"/>
      <c r="R245" s="87" t="str">
        <f t="shared" si="3"/>
        <v/>
      </c>
    </row>
    <row r="246" spans="2:18" x14ac:dyDescent="0.25">
      <c r="B246" s="737"/>
      <c r="C246" s="834"/>
      <c r="D246" s="834"/>
      <c r="E246" s="834"/>
      <c r="F246" s="835"/>
      <c r="G246" s="836"/>
      <c r="H246" s="837"/>
      <c r="I246" s="838"/>
      <c r="J246" s="110"/>
      <c r="K246" s="110"/>
      <c r="L246" s="110"/>
      <c r="M246" s="110"/>
      <c r="N246" s="110"/>
      <c r="O246" s="110"/>
      <c r="P246" s="110"/>
      <c r="Q246" s="110"/>
      <c r="R246" s="87" t="str">
        <f t="shared" si="3"/>
        <v/>
      </c>
    </row>
    <row r="247" spans="2:18" x14ac:dyDescent="0.25">
      <c r="B247" s="737"/>
      <c r="C247" s="834"/>
      <c r="D247" s="834"/>
      <c r="E247" s="834"/>
      <c r="F247" s="835"/>
      <c r="G247" s="836"/>
      <c r="H247" s="837"/>
      <c r="I247" s="838"/>
      <c r="J247" s="110"/>
      <c r="K247" s="110"/>
      <c r="L247" s="110"/>
      <c r="M247" s="110"/>
      <c r="N247" s="110"/>
      <c r="O247" s="110"/>
      <c r="P247" s="110"/>
      <c r="Q247" s="110"/>
      <c r="R247" s="87" t="str">
        <f t="shared" si="3"/>
        <v/>
      </c>
    </row>
    <row r="248" spans="2:18" x14ac:dyDescent="0.25">
      <c r="B248" s="737"/>
      <c r="C248" s="834"/>
      <c r="D248" s="834"/>
      <c r="E248" s="834"/>
      <c r="F248" s="835"/>
      <c r="G248" s="836"/>
      <c r="H248" s="837"/>
      <c r="I248" s="838"/>
      <c r="J248" s="110"/>
      <c r="K248" s="110"/>
      <c r="L248" s="110"/>
      <c r="M248" s="110"/>
      <c r="N248" s="110"/>
      <c r="O248" s="110"/>
      <c r="P248" s="110"/>
      <c r="Q248" s="110"/>
      <c r="R248" s="87" t="str">
        <f t="shared" si="3"/>
        <v/>
      </c>
    </row>
    <row r="249" spans="2:18" x14ac:dyDescent="0.25">
      <c r="B249" s="737"/>
      <c r="C249" s="834"/>
      <c r="D249" s="834"/>
      <c r="E249" s="834"/>
      <c r="F249" s="835"/>
      <c r="G249" s="836"/>
      <c r="H249" s="837"/>
      <c r="I249" s="838"/>
      <c r="J249" s="110"/>
      <c r="K249" s="110"/>
      <c r="L249" s="110"/>
      <c r="M249" s="110"/>
      <c r="N249" s="110"/>
      <c r="O249" s="110"/>
      <c r="P249" s="110"/>
      <c r="Q249" s="110"/>
      <c r="R249" s="87" t="str">
        <f t="shared" si="3"/>
        <v/>
      </c>
    </row>
    <row r="250" spans="2:18" x14ac:dyDescent="0.25">
      <c r="B250" s="737"/>
      <c r="C250" s="834"/>
      <c r="D250" s="834"/>
      <c r="E250" s="834"/>
      <c r="F250" s="835"/>
      <c r="G250" s="836"/>
      <c r="H250" s="837"/>
      <c r="I250" s="838"/>
      <c r="J250" s="110"/>
      <c r="K250" s="110"/>
      <c r="L250" s="110"/>
      <c r="M250" s="110"/>
      <c r="N250" s="110"/>
      <c r="O250" s="110"/>
      <c r="P250" s="110"/>
      <c r="Q250" s="110"/>
      <c r="R250" s="87" t="str">
        <f t="shared" si="3"/>
        <v/>
      </c>
    </row>
    <row r="251" spans="2:18" x14ac:dyDescent="0.25">
      <c r="B251" s="737"/>
      <c r="C251" s="834"/>
      <c r="D251" s="834"/>
      <c r="E251" s="834"/>
      <c r="F251" s="835"/>
      <c r="G251" s="836"/>
      <c r="H251" s="837"/>
      <c r="I251" s="838"/>
      <c r="J251" s="110"/>
      <c r="K251" s="110"/>
      <c r="L251" s="110"/>
      <c r="M251" s="110"/>
      <c r="N251" s="110"/>
      <c r="O251" s="110"/>
      <c r="P251" s="110"/>
      <c r="Q251" s="110"/>
      <c r="R251" s="87" t="str">
        <f t="shared" si="3"/>
        <v/>
      </c>
    </row>
    <row r="252" spans="2:18" x14ac:dyDescent="0.25">
      <c r="B252" s="737"/>
      <c r="C252" s="834"/>
      <c r="D252" s="834"/>
      <c r="E252" s="834"/>
      <c r="F252" s="835"/>
      <c r="G252" s="836"/>
      <c r="H252" s="837"/>
      <c r="I252" s="838"/>
      <c r="J252" s="110"/>
      <c r="K252" s="110"/>
      <c r="L252" s="110"/>
      <c r="M252" s="110"/>
      <c r="N252" s="110"/>
      <c r="O252" s="110"/>
      <c r="P252" s="110"/>
      <c r="Q252" s="110"/>
      <c r="R252" s="87" t="str">
        <f t="shared" si="3"/>
        <v/>
      </c>
    </row>
    <row r="253" spans="2:18" x14ac:dyDescent="0.25">
      <c r="B253" s="737"/>
      <c r="C253" s="834"/>
      <c r="D253" s="834"/>
      <c r="E253" s="834"/>
      <c r="F253" s="835"/>
      <c r="G253" s="836"/>
      <c r="H253" s="837"/>
      <c r="I253" s="838"/>
      <c r="J253" s="110"/>
      <c r="K253" s="110"/>
      <c r="L253" s="110"/>
      <c r="M253" s="110"/>
      <c r="N253" s="110"/>
      <c r="O253" s="110"/>
      <c r="P253" s="110"/>
      <c r="Q253" s="110"/>
      <c r="R253" s="87" t="str">
        <f t="shared" si="3"/>
        <v/>
      </c>
    </row>
    <row r="254" spans="2:18" x14ac:dyDescent="0.25">
      <c r="B254" s="737"/>
      <c r="C254" s="834"/>
      <c r="D254" s="834"/>
      <c r="E254" s="834"/>
      <c r="F254" s="835"/>
      <c r="G254" s="836"/>
      <c r="H254" s="837"/>
      <c r="I254" s="838"/>
      <c r="J254" s="110"/>
      <c r="K254" s="110"/>
      <c r="L254" s="110"/>
      <c r="M254" s="110"/>
      <c r="N254" s="110"/>
      <c r="O254" s="110"/>
      <c r="P254" s="110"/>
      <c r="Q254" s="110"/>
      <c r="R254" s="87" t="str">
        <f t="shared" si="3"/>
        <v/>
      </c>
    </row>
    <row r="255" spans="2:18" x14ac:dyDescent="0.25">
      <c r="B255" s="737"/>
      <c r="C255" s="834"/>
      <c r="D255" s="834"/>
      <c r="E255" s="834"/>
      <c r="F255" s="835"/>
      <c r="G255" s="836"/>
      <c r="H255" s="837"/>
      <c r="I255" s="838"/>
      <c r="J255" s="110"/>
      <c r="K255" s="110"/>
      <c r="L255" s="110"/>
      <c r="M255" s="110"/>
      <c r="N255" s="110"/>
      <c r="O255" s="110"/>
      <c r="P255" s="110"/>
      <c r="Q255" s="110"/>
      <c r="R255" s="87" t="str">
        <f t="shared" si="3"/>
        <v/>
      </c>
    </row>
    <row r="256" spans="2:18" x14ac:dyDescent="0.25">
      <c r="B256" s="737"/>
      <c r="C256" s="834"/>
      <c r="D256" s="834"/>
      <c r="E256" s="834"/>
      <c r="F256" s="835"/>
      <c r="G256" s="836"/>
      <c r="H256" s="837"/>
      <c r="I256" s="838"/>
      <c r="J256" s="110"/>
      <c r="K256" s="110"/>
      <c r="L256" s="110"/>
      <c r="M256" s="110"/>
      <c r="N256" s="110"/>
      <c r="O256" s="110"/>
      <c r="P256" s="110"/>
      <c r="Q256" s="110"/>
      <c r="R256" s="87" t="str">
        <f t="shared" si="3"/>
        <v/>
      </c>
    </row>
    <row r="257" spans="2:18" x14ac:dyDescent="0.25">
      <c r="B257" s="737"/>
      <c r="C257" s="834"/>
      <c r="D257" s="834"/>
      <c r="E257" s="834"/>
      <c r="F257" s="835"/>
      <c r="G257" s="836"/>
      <c r="H257" s="837"/>
      <c r="I257" s="838"/>
      <c r="J257" s="110"/>
      <c r="K257" s="110"/>
      <c r="L257" s="110"/>
      <c r="M257" s="110"/>
      <c r="N257" s="110"/>
      <c r="O257" s="110"/>
      <c r="P257" s="110"/>
      <c r="Q257" s="110"/>
      <c r="R257" s="87" t="str">
        <f t="shared" si="3"/>
        <v/>
      </c>
    </row>
    <row r="258" spans="2:18" x14ac:dyDescent="0.25">
      <c r="B258" s="737"/>
      <c r="C258" s="834"/>
      <c r="D258" s="834"/>
      <c r="E258" s="834"/>
      <c r="F258" s="835"/>
      <c r="G258" s="836"/>
      <c r="H258" s="837"/>
      <c r="I258" s="838"/>
      <c r="J258" s="110"/>
      <c r="K258" s="110"/>
      <c r="L258" s="110"/>
      <c r="M258" s="110"/>
      <c r="N258" s="110"/>
      <c r="O258" s="110"/>
      <c r="P258" s="110"/>
      <c r="Q258" s="110"/>
      <c r="R258" s="87" t="str">
        <f t="shared" si="3"/>
        <v/>
      </c>
    </row>
    <row r="259" spans="2:18" x14ac:dyDescent="0.25">
      <c r="B259" s="737"/>
      <c r="C259" s="834"/>
      <c r="D259" s="834"/>
      <c r="E259" s="834"/>
      <c r="F259" s="835"/>
      <c r="G259" s="836"/>
      <c r="H259" s="837"/>
      <c r="I259" s="838"/>
      <c r="J259" s="110"/>
      <c r="K259" s="110"/>
      <c r="L259" s="110"/>
      <c r="M259" s="110"/>
      <c r="N259" s="110"/>
      <c r="O259" s="110"/>
      <c r="P259" s="110"/>
      <c r="Q259" s="110"/>
      <c r="R259" s="87" t="str">
        <f t="shared" si="3"/>
        <v/>
      </c>
    </row>
    <row r="260" spans="2:18" x14ac:dyDescent="0.25">
      <c r="B260" s="737"/>
      <c r="C260" s="834"/>
      <c r="D260" s="834"/>
      <c r="E260" s="834"/>
      <c r="F260" s="835"/>
      <c r="G260" s="836"/>
      <c r="H260" s="837"/>
      <c r="I260" s="838"/>
      <c r="J260" s="110"/>
      <c r="K260" s="110"/>
      <c r="L260" s="110"/>
      <c r="M260" s="110"/>
      <c r="N260" s="110"/>
      <c r="O260" s="110"/>
      <c r="P260" s="110"/>
      <c r="Q260" s="110"/>
      <c r="R260" s="87" t="str">
        <f t="shared" si="3"/>
        <v/>
      </c>
    </row>
    <row r="261" spans="2:18" x14ac:dyDescent="0.25">
      <c r="B261" s="737"/>
      <c r="C261" s="834"/>
      <c r="D261" s="834"/>
      <c r="E261" s="834"/>
      <c r="F261" s="835"/>
      <c r="G261" s="836"/>
      <c r="H261" s="837"/>
      <c r="I261" s="838"/>
      <c r="J261" s="110"/>
      <c r="K261" s="110"/>
      <c r="L261" s="110"/>
      <c r="M261" s="110"/>
      <c r="N261" s="110"/>
      <c r="O261" s="110"/>
      <c r="P261" s="110"/>
      <c r="Q261" s="110"/>
      <c r="R261" s="87" t="str">
        <f t="shared" si="3"/>
        <v/>
      </c>
    </row>
    <row r="262" spans="2:18" x14ac:dyDescent="0.25">
      <c r="B262" s="737"/>
      <c r="C262" s="834"/>
      <c r="D262" s="834"/>
      <c r="E262" s="834"/>
      <c r="F262" s="835"/>
      <c r="G262" s="836"/>
      <c r="H262" s="837"/>
      <c r="I262" s="838"/>
      <c r="J262" s="110"/>
      <c r="K262" s="110"/>
      <c r="L262" s="110"/>
      <c r="M262" s="110"/>
      <c r="N262" s="110"/>
      <c r="O262" s="110"/>
      <c r="P262" s="110"/>
      <c r="Q262" s="110"/>
      <c r="R262" s="87" t="str">
        <f t="shared" si="3"/>
        <v/>
      </c>
    </row>
    <row r="263" spans="2:18" x14ac:dyDescent="0.25">
      <c r="B263" s="737"/>
      <c r="C263" s="834"/>
      <c r="D263" s="834"/>
      <c r="E263" s="834"/>
      <c r="F263" s="835"/>
      <c r="G263" s="836"/>
      <c r="H263" s="837"/>
      <c r="I263" s="838"/>
      <c r="J263" s="110"/>
      <c r="K263" s="110"/>
      <c r="L263" s="110"/>
      <c r="M263" s="110"/>
      <c r="N263" s="110"/>
      <c r="O263" s="110"/>
      <c r="P263" s="110"/>
      <c r="Q263" s="110"/>
      <c r="R263" s="87" t="str">
        <f t="shared" si="3"/>
        <v/>
      </c>
    </row>
    <row r="264" spans="2:18" x14ac:dyDescent="0.25">
      <c r="B264" s="737"/>
      <c r="C264" s="834"/>
      <c r="D264" s="834"/>
      <c r="E264" s="834"/>
      <c r="F264" s="835"/>
      <c r="G264" s="836"/>
      <c r="H264" s="837"/>
      <c r="I264" s="838"/>
      <c r="J264" s="110"/>
      <c r="K264" s="110"/>
      <c r="L264" s="110"/>
      <c r="M264" s="110"/>
      <c r="N264" s="110"/>
      <c r="O264" s="110"/>
      <c r="P264" s="110"/>
      <c r="Q264" s="110"/>
      <c r="R264" s="87" t="str">
        <f t="shared" si="3"/>
        <v/>
      </c>
    </row>
    <row r="265" spans="2:18" x14ac:dyDescent="0.25">
      <c r="B265" s="737"/>
      <c r="C265" s="834"/>
      <c r="D265" s="834"/>
      <c r="E265" s="834"/>
      <c r="F265" s="835"/>
      <c r="G265" s="836"/>
      <c r="H265" s="837"/>
      <c r="I265" s="838"/>
      <c r="J265" s="110"/>
      <c r="K265" s="110"/>
      <c r="L265" s="110"/>
      <c r="M265" s="110"/>
      <c r="N265" s="110"/>
      <c r="O265" s="110"/>
      <c r="P265" s="110"/>
      <c r="Q265" s="110"/>
      <c r="R265" s="87" t="str">
        <f t="shared" si="3"/>
        <v/>
      </c>
    </row>
    <row r="266" spans="2:18" x14ac:dyDescent="0.25">
      <c r="B266" s="737"/>
      <c r="C266" s="834"/>
      <c r="D266" s="834"/>
      <c r="E266" s="834"/>
      <c r="F266" s="835"/>
      <c r="G266" s="836"/>
      <c r="H266" s="837"/>
      <c r="I266" s="838"/>
      <c r="J266" s="110"/>
      <c r="K266" s="110"/>
      <c r="L266" s="110"/>
      <c r="M266" s="110"/>
      <c r="N266" s="110"/>
      <c r="O266" s="110"/>
      <c r="P266" s="110"/>
      <c r="Q266" s="110"/>
      <c r="R266" s="87" t="str">
        <f t="shared" si="3"/>
        <v/>
      </c>
    </row>
    <row r="267" spans="2:18" x14ac:dyDescent="0.25">
      <c r="B267" s="737"/>
      <c r="C267" s="834"/>
      <c r="D267" s="834"/>
      <c r="E267" s="834"/>
      <c r="F267" s="835"/>
      <c r="G267" s="836"/>
      <c r="H267" s="837"/>
      <c r="I267" s="838"/>
      <c r="J267" s="110"/>
      <c r="K267" s="110"/>
      <c r="L267" s="110"/>
      <c r="M267" s="110"/>
      <c r="N267" s="110"/>
      <c r="O267" s="110"/>
      <c r="P267" s="110"/>
      <c r="Q267" s="110"/>
      <c r="R267" s="87" t="str">
        <f t="shared" si="3"/>
        <v/>
      </c>
    </row>
    <row r="268" spans="2:18" x14ac:dyDescent="0.25">
      <c r="B268" s="737"/>
      <c r="C268" s="834"/>
      <c r="D268" s="834"/>
      <c r="E268" s="834"/>
      <c r="F268" s="835"/>
      <c r="G268" s="836"/>
      <c r="H268" s="837"/>
      <c r="I268" s="838"/>
      <c r="J268" s="110"/>
      <c r="K268" s="110"/>
      <c r="L268" s="110"/>
      <c r="M268" s="110"/>
      <c r="N268" s="110"/>
      <c r="O268" s="110"/>
      <c r="P268" s="110"/>
      <c r="Q268" s="110"/>
      <c r="R268" s="87" t="str">
        <f t="shared" si="3"/>
        <v/>
      </c>
    </row>
    <row r="269" spans="2:18" x14ac:dyDescent="0.25">
      <c r="B269" s="737"/>
      <c r="C269" s="834"/>
      <c r="D269" s="834"/>
      <c r="E269" s="834"/>
      <c r="F269" s="835"/>
      <c r="G269" s="836"/>
      <c r="H269" s="837"/>
      <c r="I269" s="838"/>
      <c r="J269" s="110"/>
      <c r="K269" s="110"/>
      <c r="L269" s="110"/>
      <c r="M269" s="110"/>
      <c r="N269" s="110"/>
      <c r="O269" s="110"/>
      <c r="P269" s="110"/>
      <c r="Q269" s="110"/>
      <c r="R269" s="87" t="str">
        <f t="shared" si="3"/>
        <v/>
      </c>
    </row>
    <row r="270" spans="2:18" x14ac:dyDescent="0.25">
      <c r="B270" s="737"/>
      <c r="C270" s="834"/>
      <c r="D270" s="834"/>
      <c r="E270" s="834"/>
      <c r="F270" s="835"/>
      <c r="G270" s="836"/>
      <c r="H270" s="837"/>
      <c r="I270" s="838"/>
      <c r="J270" s="110"/>
      <c r="K270" s="110"/>
      <c r="L270" s="110"/>
      <c r="M270" s="110"/>
      <c r="N270" s="110"/>
      <c r="O270" s="110"/>
      <c r="P270" s="110"/>
      <c r="Q270" s="110"/>
      <c r="R270" s="87" t="str">
        <f t="shared" si="3"/>
        <v/>
      </c>
    </row>
    <row r="271" spans="2:18" x14ac:dyDescent="0.25">
      <c r="B271" s="737"/>
      <c r="C271" s="834"/>
      <c r="D271" s="834"/>
      <c r="E271" s="834"/>
      <c r="F271" s="835"/>
      <c r="G271" s="836"/>
      <c r="H271" s="837"/>
      <c r="I271" s="838"/>
      <c r="J271" s="110"/>
      <c r="K271" s="110"/>
      <c r="L271" s="110"/>
      <c r="M271" s="110"/>
      <c r="N271" s="110"/>
      <c r="O271" s="110"/>
      <c r="P271" s="110"/>
      <c r="Q271" s="110"/>
      <c r="R271" s="87" t="str">
        <f t="shared" si="3"/>
        <v/>
      </c>
    </row>
    <row r="272" spans="2:18" x14ac:dyDescent="0.25">
      <c r="B272" s="737"/>
      <c r="C272" s="834"/>
      <c r="D272" s="834"/>
      <c r="E272" s="834"/>
      <c r="F272" s="835"/>
      <c r="G272" s="836"/>
      <c r="H272" s="837"/>
      <c r="I272" s="838"/>
      <c r="J272" s="110"/>
      <c r="K272" s="110"/>
      <c r="L272" s="110"/>
      <c r="M272" s="110"/>
      <c r="N272" s="110"/>
      <c r="O272" s="110"/>
      <c r="P272" s="110"/>
      <c r="Q272" s="110"/>
      <c r="R272" s="87" t="str">
        <f t="shared" ref="R272:R335" si="4">IF(B272="","",VALUE(MID(B272,2,4)))</f>
        <v/>
      </c>
    </row>
    <row r="273" spans="2:18" x14ac:dyDescent="0.25">
      <c r="B273" s="737"/>
      <c r="C273" s="834"/>
      <c r="D273" s="834"/>
      <c r="E273" s="834"/>
      <c r="F273" s="835"/>
      <c r="G273" s="836"/>
      <c r="H273" s="837"/>
      <c r="I273" s="838"/>
      <c r="J273" s="110"/>
      <c r="K273" s="110"/>
      <c r="L273" s="110"/>
      <c r="M273" s="110"/>
      <c r="N273" s="110"/>
      <c r="O273" s="110"/>
      <c r="P273" s="110"/>
      <c r="Q273" s="110"/>
      <c r="R273" s="87" t="str">
        <f t="shared" si="4"/>
        <v/>
      </c>
    </row>
    <row r="274" spans="2:18" x14ac:dyDescent="0.25">
      <c r="B274" s="737"/>
      <c r="C274" s="834"/>
      <c r="D274" s="834"/>
      <c r="E274" s="834"/>
      <c r="F274" s="835"/>
      <c r="G274" s="836"/>
      <c r="H274" s="837"/>
      <c r="I274" s="838"/>
      <c r="J274" s="110"/>
      <c r="K274" s="110"/>
      <c r="L274" s="110"/>
      <c r="M274" s="110"/>
      <c r="N274" s="110"/>
      <c r="O274" s="110"/>
      <c r="P274" s="110"/>
      <c r="Q274" s="110"/>
      <c r="R274" s="87" t="str">
        <f t="shared" si="4"/>
        <v/>
      </c>
    </row>
    <row r="275" spans="2:18" x14ac:dyDescent="0.25">
      <c r="B275" s="737"/>
      <c r="C275" s="834"/>
      <c r="D275" s="834"/>
      <c r="E275" s="834"/>
      <c r="F275" s="835"/>
      <c r="G275" s="836"/>
      <c r="H275" s="837"/>
      <c r="I275" s="838"/>
      <c r="J275" s="110"/>
      <c r="K275" s="110"/>
      <c r="L275" s="110"/>
      <c r="M275" s="110"/>
      <c r="N275" s="110"/>
      <c r="O275" s="110"/>
      <c r="P275" s="110"/>
      <c r="Q275" s="110"/>
      <c r="R275" s="87" t="str">
        <f t="shared" si="4"/>
        <v/>
      </c>
    </row>
    <row r="276" spans="2:18" x14ac:dyDescent="0.25">
      <c r="B276" s="737"/>
      <c r="C276" s="834"/>
      <c r="D276" s="834"/>
      <c r="E276" s="834"/>
      <c r="F276" s="835"/>
      <c r="G276" s="836"/>
      <c r="H276" s="837"/>
      <c r="I276" s="838"/>
      <c r="J276" s="110"/>
      <c r="K276" s="110"/>
      <c r="L276" s="110"/>
      <c r="M276" s="110"/>
      <c r="N276" s="110"/>
      <c r="O276" s="110"/>
      <c r="P276" s="110"/>
      <c r="Q276" s="110"/>
      <c r="R276" s="87" t="str">
        <f t="shared" si="4"/>
        <v/>
      </c>
    </row>
    <row r="277" spans="2:18" x14ac:dyDescent="0.25">
      <c r="B277" s="737"/>
      <c r="C277" s="834"/>
      <c r="D277" s="834"/>
      <c r="E277" s="834"/>
      <c r="F277" s="835"/>
      <c r="G277" s="836"/>
      <c r="H277" s="837"/>
      <c r="I277" s="838"/>
      <c r="J277" s="110"/>
      <c r="K277" s="110"/>
      <c r="L277" s="110"/>
      <c r="M277" s="110"/>
      <c r="N277" s="110"/>
      <c r="O277" s="110"/>
      <c r="P277" s="110"/>
      <c r="Q277" s="110"/>
      <c r="R277" s="87" t="str">
        <f t="shared" si="4"/>
        <v/>
      </c>
    </row>
    <row r="278" spans="2:18" x14ac:dyDescent="0.25">
      <c r="B278" s="737"/>
      <c r="C278" s="834"/>
      <c r="D278" s="834"/>
      <c r="E278" s="834"/>
      <c r="F278" s="835"/>
      <c r="G278" s="836"/>
      <c r="H278" s="837"/>
      <c r="I278" s="838"/>
      <c r="J278" s="110"/>
      <c r="K278" s="110"/>
      <c r="L278" s="110"/>
      <c r="M278" s="110"/>
      <c r="N278" s="110"/>
      <c r="O278" s="110"/>
      <c r="P278" s="110"/>
      <c r="Q278" s="110"/>
      <c r="R278" s="87" t="str">
        <f t="shared" si="4"/>
        <v/>
      </c>
    </row>
    <row r="279" spans="2:18" x14ac:dyDescent="0.25">
      <c r="B279" s="737"/>
      <c r="C279" s="834"/>
      <c r="D279" s="834"/>
      <c r="E279" s="834"/>
      <c r="F279" s="835"/>
      <c r="G279" s="836"/>
      <c r="H279" s="837"/>
      <c r="I279" s="838"/>
      <c r="J279" s="110"/>
      <c r="K279" s="110"/>
      <c r="L279" s="110"/>
      <c r="M279" s="110"/>
      <c r="N279" s="110"/>
      <c r="O279" s="110"/>
      <c r="P279" s="110"/>
      <c r="Q279" s="110"/>
      <c r="R279" s="87" t="str">
        <f t="shared" si="4"/>
        <v/>
      </c>
    </row>
    <row r="280" spans="2:18" x14ac:dyDescent="0.25">
      <c r="B280" s="737"/>
      <c r="C280" s="834"/>
      <c r="D280" s="834"/>
      <c r="E280" s="834"/>
      <c r="F280" s="835"/>
      <c r="G280" s="836"/>
      <c r="H280" s="837"/>
      <c r="I280" s="838"/>
      <c r="J280" s="110"/>
      <c r="K280" s="110"/>
      <c r="L280" s="110"/>
      <c r="M280" s="110"/>
      <c r="N280" s="110"/>
      <c r="O280" s="110"/>
      <c r="P280" s="110"/>
      <c r="Q280" s="110"/>
      <c r="R280" s="87" t="str">
        <f t="shared" si="4"/>
        <v/>
      </c>
    </row>
    <row r="281" spans="2:18" x14ac:dyDescent="0.25">
      <c r="B281" s="737"/>
      <c r="C281" s="834"/>
      <c r="D281" s="834"/>
      <c r="E281" s="834"/>
      <c r="F281" s="835"/>
      <c r="G281" s="836"/>
      <c r="H281" s="837"/>
      <c r="I281" s="838"/>
      <c r="J281" s="110"/>
      <c r="K281" s="110"/>
      <c r="L281" s="110"/>
      <c r="M281" s="110"/>
      <c r="N281" s="110"/>
      <c r="O281" s="110"/>
      <c r="P281" s="110"/>
      <c r="Q281" s="110"/>
      <c r="R281" s="87" t="str">
        <f t="shared" si="4"/>
        <v/>
      </c>
    </row>
    <row r="282" spans="2:18" x14ac:dyDescent="0.25">
      <c r="B282" s="737"/>
      <c r="C282" s="834"/>
      <c r="D282" s="834"/>
      <c r="E282" s="834"/>
      <c r="F282" s="835"/>
      <c r="G282" s="836"/>
      <c r="H282" s="837"/>
      <c r="I282" s="838"/>
      <c r="J282" s="110"/>
      <c r="K282" s="110"/>
      <c r="L282" s="110"/>
      <c r="M282" s="110"/>
      <c r="N282" s="110"/>
      <c r="O282" s="110"/>
      <c r="P282" s="110"/>
      <c r="Q282" s="110"/>
      <c r="R282" s="87" t="str">
        <f t="shared" si="4"/>
        <v/>
      </c>
    </row>
    <row r="283" spans="2:18" x14ac:dyDescent="0.25">
      <c r="B283" s="737"/>
      <c r="C283" s="834"/>
      <c r="D283" s="834"/>
      <c r="E283" s="834"/>
      <c r="F283" s="835"/>
      <c r="G283" s="836"/>
      <c r="H283" s="837"/>
      <c r="I283" s="838"/>
      <c r="J283" s="110"/>
      <c r="K283" s="110"/>
      <c r="L283" s="110"/>
      <c r="M283" s="110"/>
      <c r="N283" s="110"/>
      <c r="O283" s="110"/>
      <c r="P283" s="110"/>
      <c r="Q283" s="110"/>
      <c r="R283" s="87" t="str">
        <f t="shared" si="4"/>
        <v/>
      </c>
    </row>
    <row r="284" spans="2:18" x14ac:dyDescent="0.25">
      <c r="B284" s="737"/>
      <c r="C284" s="834"/>
      <c r="D284" s="834"/>
      <c r="E284" s="834"/>
      <c r="F284" s="835"/>
      <c r="G284" s="836"/>
      <c r="H284" s="837"/>
      <c r="I284" s="838"/>
      <c r="J284" s="110"/>
      <c r="K284" s="110"/>
      <c r="L284" s="110"/>
      <c r="M284" s="110"/>
      <c r="N284" s="110"/>
      <c r="O284" s="110"/>
      <c r="P284" s="110"/>
      <c r="Q284" s="110"/>
      <c r="R284" s="87" t="str">
        <f t="shared" si="4"/>
        <v/>
      </c>
    </row>
    <row r="285" spans="2:18" x14ac:dyDescent="0.25">
      <c r="B285" s="737"/>
      <c r="C285" s="834"/>
      <c r="D285" s="834"/>
      <c r="E285" s="834"/>
      <c r="F285" s="835"/>
      <c r="G285" s="836"/>
      <c r="H285" s="837"/>
      <c r="I285" s="838"/>
      <c r="J285" s="110"/>
      <c r="K285" s="110"/>
      <c r="L285" s="110"/>
      <c r="M285" s="110"/>
      <c r="N285" s="110"/>
      <c r="O285" s="110"/>
      <c r="P285" s="110"/>
      <c r="Q285" s="110"/>
      <c r="R285" s="87" t="str">
        <f t="shared" si="4"/>
        <v/>
      </c>
    </row>
    <row r="286" spans="2:18" x14ac:dyDescent="0.25">
      <c r="B286" s="737"/>
      <c r="C286" s="834"/>
      <c r="D286" s="834"/>
      <c r="E286" s="834"/>
      <c r="F286" s="835"/>
      <c r="G286" s="836"/>
      <c r="H286" s="837"/>
      <c r="I286" s="838"/>
      <c r="J286" s="110"/>
      <c r="K286" s="110"/>
      <c r="L286" s="110"/>
      <c r="M286" s="110"/>
      <c r="N286" s="110"/>
      <c r="O286" s="110"/>
      <c r="P286" s="110"/>
      <c r="Q286" s="110"/>
      <c r="R286" s="87" t="str">
        <f t="shared" si="4"/>
        <v/>
      </c>
    </row>
    <row r="287" spans="2:18" x14ac:dyDescent="0.25">
      <c r="B287" s="737"/>
      <c r="C287" s="834"/>
      <c r="D287" s="834"/>
      <c r="E287" s="834"/>
      <c r="F287" s="835"/>
      <c r="G287" s="836"/>
      <c r="H287" s="837"/>
      <c r="I287" s="838"/>
      <c r="J287" s="110"/>
      <c r="K287" s="110"/>
      <c r="L287" s="110"/>
      <c r="M287" s="110"/>
      <c r="N287" s="110"/>
      <c r="O287" s="110"/>
      <c r="P287" s="110"/>
      <c r="Q287" s="110"/>
      <c r="R287" s="87" t="str">
        <f t="shared" si="4"/>
        <v/>
      </c>
    </row>
    <row r="288" spans="2:18" x14ac:dyDescent="0.25">
      <c r="B288" s="737"/>
      <c r="C288" s="834"/>
      <c r="D288" s="834"/>
      <c r="E288" s="834"/>
      <c r="F288" s="835"/>
      <c r="G288" s="836"/>
      <c r="H288" s="837"/>
      <c r="I288" s="838"/>
      <c r="J288" s="110"/>
      <c r="K288" s="110"/>
      <c r="L288" s="110"/>
      <c r="M288" s="110"/>
      <c r="N288" s="110"/>
      <c r="O288" s="110"/>
      <c r="P288" s="110"/>
      <c r="Q288" s="110"/>
      <c r="R288" s="87" t="str">
        <f t="shared" si="4"/>
        <v/>
      </c>
    </row>
    <row r="289" spans="2:18" x14ac:dyDescent="0.25">
      <c r="B289" s="737"/>
      <c r="C289" s="834"/>
      <c r="D289" s="834"/>
      <c r="E289" s="834"/>
      <c r="F289" s="835"/>
      <c r="G289" s="836"/>
      <c r="H289" s="837"/>
      <c r="I289" s="838"/>
      <c r="J289" s="110"/>
      <c r="K289" s="110"/>
      <c r="L289" s="110"/>
      <c r="M289" s="110"/>
      <c r="N289" s="110"/>
      <c r="O289" s="110"/>
      <c r="P289" s="110"/>
      <c r="Q289" s="110"/>
      <c r="R289" s="87" t="str">
        <f t="shared" si="4"/>
        <v/>
      </c>
    </row>
    <row r="290" spans="2:18" x14ac:dyDescent="0.25">
      <c r="B290" s="737"/>
      <c r="C290" s="834"/>
      <c r="D290" s="834"/>
      <c r="E290" s="834"/>
      <c r="F290" s="835"/>
      <c r="G290" s="836"/>
      <c r="H290" s="837"/>
      <c r="I290" s="838"/>
      <c r="J290" s="110"/>
      <c r="K290" s="110"/>
      <c r="L290" s="110"/>
      <c r="M290" s="110"/>
      <c r="N290" s="110"/>
      <c r="O290" s="110"/>
      <c r="P290" s="110"/>
      <c r="Q290" s="110"/>
      <c r="R290" s="87" t="str">
        <f t="shared" si="4"/>
        <v/>
      </c>
    </row>
    <row r="291" spans="2:18" x14ac:dyDescent="0.25">
      <c r="B291" s="737"/>
      <c r="C291" s="834"/>
      <c r="D291" s="834"/>
      <c r="E291" s="834"/>
      <c r="F291" s="835"/>
      <c r="G291" s="836"/>
      <c r="H291" s="837"/>
      <c r="I291" s="838"/>
      <c r="J291" s="110"/>
      <c r="K291" s="110"/>
      <c r="L291" s="110"/>
      <c r="M291" s="110"/>
      <c r="N291" s="110"/>
      <c r="O291" s="110"/>
      <c r="P291" s="110"/>
      <c r="Q291" s="110"/>
      <c r="R291" s="87" t="str">
        <f t="shared" si="4"/>
        <v/>
      </c>
    </row>
    <row r="292" spans="2:18" x14ac:dyDescent="0.25">
      <c r="B292" s="737"/>
      <c r="C292" s="834"/>
      <c r="D292" s="834"/>
      <c r="E292" s="834"/>
      <c r="F292" s="835"/>
      <c r="G292" s="836"/>
      <c r="H292" s="837"/>
      <c r="I292" s="838"/>
      <c r="J292" s="110"/>
      <c r="K292" s="110"/>
      <c r="L292" s="110"/>
      <c r="M292" s="110"/>
      <c r="N292" s="110"/>
      <c r="O292" s="110"/>
      <c r="P292" s="110"/>
      <c r="Q292" s="110"/>
      <c r="R292" s="87" t="str">
        <f t="shared" si="4"/>
        <v/>
      </c>
    </row>
    <row r="293" spans="2:18" x14ac:dyDescent="0.25">
      <c r="B293" s="737"/>
      <c r="C293" s="834"/>
      <c r="D293" s="834"/>
      <c r="E293" s="834"/>
      <c r="F293" s="835"/>
      <c r="G293" s="836"/>
      <c r="H293" s="837"/>
      <c r="I293" s="838"/>
      <c r="J293" s="110"/>
      <c r="K293" s="110"/>
      <c r="L293" s="110"/>
      <c r="M293" s="110"/>
      <c r="N293" s="110"/>
      <c r="O293" s="110"/>
      <c r="P293" s="110"/>
      <c r="Q293" s="110"/>
      <c r="R293" s="87" t="str">
        <f t="shared" si="4"/>
        <v/>
      </c>
    </row>
    <row r="294" spans="2:18" x14ac:dyDescent="0.25">
      <c r="B294" s="737"/>
      <c r="C294" s="834"/>
      <c r="D294" s="834"/>
      <c r="E294" s="834"/>
      <c r="F294" s="835"/>
      <c r="G294" s="836"/>
      <c r="H294" s="837"/>
      <c r="I294" s="838"/>
      <c r="J294" s="110"/>
      <c r="K294" s="110"/>
      <c r="L294" s="110"/>
      <c r="M294" s="110"/>
      <c r="N294" s="110"/>
      <c r="O294" s="110"/>
      <c r="P294" s="110"/>
      <c r="Q294" s="110"/>
      <c r="R294" s="87" t="str">
        <f t="shared" si="4"/>
        <v/>
      </c>
    </row>
    <row r="295" spans="2:18" x14ac:dyDescent="0.25">
      <c r="B295" s="737"/>
      <c r="C295" s="834"/>
      <c r="D295" s="834"/>
      <c r="E295" s="834"/>
      <c r="F295" s="835"/>
      <c r="G295" s="836"/>
      <c r="H295" s="837"/>
      <c r="I295" s="838"/>
      <c r="J295" s="110"/>
      <c r="K295" s="110"/>
      <c r="L295" s="110"/>
      <c r="M295" s="110"/>
      <c r="N295" s="110"/>
      <c r="O295" s="110"/>
      <c r="P295" s="110"/>
      <c r="Q295" s="110"/>
      <c r="R295" s="87" t="str">
        <f t="shared" si="4"/>
        <v/>
      </c>
    </row>
    <row r="296" spans="2:18" x14ac:dyDescent="0.25">
      <c r="B296" s="737"/>
      <c r="C296" s="834"/>
      <c r="D296" s="834"/>
      <c r="E296" s="834"/>
      <c r="F296" s="835"/>
      <c r="G296" s="836"/>
      <c r="H296" s="837"/>
      <c r="I296" s="838"/>
      <c r="J296" s="110"/>
      <c r="K296" s="110"/>
      <c r="L296" s="110"/>
      <c r="M296" s="110"/>
      <c r="N296" s="110"/>
      <c r="O296" s="110"/>
      <c r="P296" s="110"/>
      <c r="Q296" s="110"/>
      <c r="R296" s="87" t="str">
        <f t="shared" si="4"/>
        <v/>
      </c>
    </row>
    <row r="297" spans="2:18" x14ac:dyDescent="0.25">
      <c r="B297" s="737"/>
      <c r="C297" s="834"/>
      <c r="D297" s="834"/>
      <c r="E297" s="834"/>
      <c r="F297" s="835"/>
      <c r="G297" s="836"/>
      <c r="H297" s="837"/>
      <c r="I297" s="838"/>
      <c r="J297" s="110"/>
      <c r="K297" s="110"/>
      <c r="L297" s="110"/>
      <c r="M297" s="110"/>
      <c r="N297" s="110"/>
      <c r="O297" s="110"/>
      <c r="P297" s="110"/>
      <c r="Q297" s="110"/>
      <c r="R297" s="87" t="str">
        <f t="shared" si="4"/>
        <v/>
      </c>
    </row>
    <row r="298" spans="2:18" x14ac:dyDescent="0.25">
      <c r="B298" s="737"/>
      <c r="C298" s="834"/>
      <c r="D298" s="834"/>
      <c r="E298" s="834"/>
      <c r="F298" s="835"/>
      <c r="G298" s="836"/>
      <c r="H298" s="837"/>
      <c r="I298" s="838"/>
      <c r="J298" s="110"/>
      <c r="K298" s="110"/>
      <c r="L298" s="110"/>
      <c r="M298" s="110"/>
      <c r="N298" s="110"/>
      <c r="O298" s="110"/>
      <c r="P298" s="110"/>
      <c r="Q298" s="110"/>
      <c r="R298" s="87" t="str">
        <f t="shared" si="4"/>
        <v/>
      </c>
    </row>
    <row r="299" spans="2:18" x14ac:dyDescent="0.25">
      <c r="B299" s="737"/>
      <c r="C299" s="834"/>
      <c r="D299" s="834"/>
      <c r="E299" s="834"/>
      <c r="F299" s="835"/>
      <c r="G299" s="836"/>
      <c r="H299" s="837"/>
      <c r="I299" s="838"/>
      <c r="J299" s="110"/>
      <c r="K299" s="110"/>
      <c r="L299" s="110"/>
      <c r="M299" s="110"/>
      <c r="N299" s="110"/>
      <c r="O299" s="110"/>
      <c r="P299" s="110"/>
      <c r="Q299" s="110"/>
      <c r="R299" s="87" t="str">
        <f t="shared" si="4"/>
        <v/>
      </c>
    </row>
    <row r="300" spans="2:18" x14ac:dyDescent="0.25">
      <c r="B300" s="737"/>
      <c r="C300" s="834"/>
      <c r="D300" s="834"/>
      <c r="E300" s="834"/>
      <c r="F300" s="835"/>
      <c r="G300" s="836"/>
      <c r="H300" s="837"/>
      <c r="I300" s="838"/>
      <c r="J300" s="110"/>
      <c r="K300" s="110"/>
      <c r="L300" s="110"/>
      <c r="M300" s="110"/>
      <c r="N300" s="110"/>
      <c r="O300" s="110"/>
      <c r="P300" s="110"/>
      <c r="Q300" s="110"/>
      <c r="R300" s="87" t="str">
        <f t="shared" si="4"/>
        <v/>
      </c>
    </row>
    <row r="301" spans="2:18" x14ac:dyDescent="0.25">
      <c r="B301" s="737"/>
      <c r="C301" s="834"/>
      <c r="D301" s="834"/>
      <c r="E301" s="834"/>
      <c r="F301" s="835"/>
      <c r="G301" s="836"/>
      <c r="H301" s="837"/>
      <c r="I301" s="838"/>
      <c r="J301" s="110"/>
      <c r="K301" s="110"/>
      <c r="L301" s="110"/>
      <c r="M301" s="110"/>
      <c r="N301" s="110"/>
      <c r="O301" s="110"/>
      <c r="P301" s="110"/>
      <c r="Q301" s="110"/>
      <c r="R301" s="87" t="str">
        <f t="shared" si="4"/>
        <v/>
      </c>
    </row>
    <row r="302" spans="2:18" x14ac:dyDescent="0.25">
      <c r="B302" s="737"/>
      <c r="C302" s="834"/>
      <c r="D302" s="834"/>
      <c r="E302" s="834"/>
      <c r="F302" s="835"/>
      <c r="G302" s="836"/>
      <c r="H302" s="837"/>
      <c r="I302" s="838"/>
      <c r="J302" s="110"/>
      <c r="K302" s="110"/>
      <c r="L302" s="110"/>
      <c r="M302" s="110"/>
      <c r="N302" s="110"/>
      <c r="O302" s="110"/>
      <c r="P302" s="110"/>
      <c r="Q302" s="110"/>
      <c r="R302" s="87" t="str">
        <f t="shared" si="4"/>
        <v/>
      </c>
    </row>
    <row r="303" spans="2:18" x14ac:dyDescent="0.25">
      <c r="B303" s="737"/>
      <c r="C303" s="834"/>
      <c r="D303" s="834"/>
      <c r="E303" s="834"/>
      <c r="F303" s="835"/>
      <c r="G303" s="836"/>
      <c r="H303" s="837"/>
      <c r="I303" s="838"/>
      <c r="J303" s="110"/>
      <c r="K303" s="110"/>
      <c r="L303" s="110"/>
      <c r="M303" s="110"/>
      <c r="N303" s="110"/>
      <c r="O303" s="110"/>
      <c r="P303" s="110"/>
      <c r="Q303" s="110"/>
      <c r="R303" s="87" t="str">
        <f t="shared" si="4"/>
        <v/>
      </c>
    </row>
    <row r="304" spans="2:18" x14ac:dyDescent="0.25">
      <c r="B304" s="737"/>
      <c r="C304" s="834"/>
      <c r="D304" s="834"/>
      <c r="E304" s="834"/>
      <c r="F304" s="835"/>
      <c r="G304" s="836"/>
      <c r="H304" s="837"/>
      <c r="I304" s="838"/>
      <c r="J304" s="110"/>
      <c r="K304" s="110"/>
      <c r="L304" s="110"/>
      <c r="M304" s="110"/>
      <c r="N304" s="110"/>
      <c r="O304" s="110"/>
      <c r="P304" s="110"/>
      <c r="Q304" s="110"/>
      <c r="R304" s="87" t="str">
        <f t="shared" si="4"/>
        <v/>
      </c>
    </row>
    <row r="305" spans="2:18" x14ac:dyDescent="0.25">
      <c r="B305" s="737"/>
      <c r="C305" s="834"/>
      <c r="D305" s="834"/>
      <c r="E305" s="834"/>
      <c r="F305" s="835"/>
      <c r="G305" s="836"/>
      <c r="H305" s="837"/>
      <c r="I305" s="838"/>
      <c r="J305" s="110"/>
      <c r="K305" s="110"/>
      <c r="L305" s="110"/>
      <c r="M305" s="110"/>
      <c r="N305" s="110"/>
      <c r="O305" s="110"/>
      <c r="P305" s="110"/>
      <c r="Q305" s="110"/>
      <c r="R305" s="87" t="str">
        <f t="shared" si="4"/>
        <v/>
      </c>
    </row>
    <row r="306" spans="2:18" x14ac:dyDescent="0.25">
      <c r="B306" s="737"/>
      <c r="C306" s="834"/>
      <c r="D306" s="834"/>
      <c r="E306" s="834"/>
      <c r="F306" s="835"/>
      <c r="G306" s="836"/>
      <c r="H306" s="837"/>
      <c r="I306" s="838"/>
      <c r="J306" s="110"/>
      <c r="K306" s="110"/>
      <c r="L306" s="110"/>
      <c r="M306" s="110"/>
      <c r="N306" s="110"/>
      <c r="O306" s="110"/>
      <c r="P306" s="110"/>
      <c r="Q306" s="110"/>
      <c r="R306" s="87" t="str">
        <f t="shared" si="4"/>
        <v/>
      </c>
    </row>
    <row r="307" spans="2:18" x14ac:dyDescent="0.25">
      <c r="B307" s="737"/>
      <c r="C307" s="834"/>
      <c r="D307" s="834"/>
      <c r="E307" s="834"/>
      <c r="F307" s="835"/>
      <c r="G307" s="836"/>
      <c r="H307" s="837"/>
      <c r="I307" s="838"/>
      <c r="J307" s="110"/>
      <c r="K307" s="110"/>
      <c r="L307" s="110"/>
      <c r="M307" s="110"/>
      <c r="N307" s="110"/>
      <c r="O307" s="110"/>
      <c r="P307" s="110"/>
      <c r="Q307" s="110"/>
      <c r="R307" s="87" t="str">
        <f t="shared" si="4"/>
        <v/>
      </c>
    </row>
    <row r="308" spans="2:18" x14ac:dyDescent="0.25">
      <c r="B308" s="737"/>
      <c r="C308" s="834"/>
      <c r="D308" s="834"/>
      <c r="E308" s="834"/>
      <c r="F308" s="835"/>
      <c r="G308" s="836"/>
      <c r="H308" s="837"/>
      <c r="I308" s="838"/>
      <c r="J308" s="110"/>
      <c r="K308" s="110"/>
      <c r="L308" s="110"/>
      <c r="M308" s="110"/>
      <c r="N308" s="110"/>
      <c r="O308" s="110"/>
      <c r="P308" s="110"/>
      <c r="Q308" s="110"/>
      <c r="R308" s="87" t="str">
        <f t="shared" si="4"/>
        <v/>
      </c>
    </row>
    <row r="309" spans="2:18" x14ac:dyDescent="0.25">
      <c r="B309" s="737"/>
      <c r="C309" s="834"/>
      <c r="D309" s="834"/>
      <c r="E309" s="834"/>
      <c r="F309" s="835"/>
      <c r="G309" s="836"/>
      <c r="H309" s="837"/>
      <c r="I309" s="838"/>
      <c r="J309" s="110"/>
      <c r="K309" s="110"/>
      <c r="L309" s="110"/>
      <c r="M309" s="110"/>
      <c r="N309" s="110"/>
      <c r="O309" s="110"/>
      <c r="P309" s="110"/>
      <c r="Q309" s="110"/>
      <c r="R309" s="87" t="str">
        <f t="shared" si="4"/>
        <v/>
      </c>
    </row>
    <row r="310" spans="2:18" x14ac:dyDescent="0.25">
      <c r="B310" s="737"/>
      <c r="C310" s="834"/>
      <c r="D310" s="834"/>
      <c r="E310" s="834"/>
      <c r="F310" s="835"/>
      <c r="G310" s="836"/>
      <c r="H310" s="837"/>
      <c r="I310" s="838"/>
      <c r="J310" s="110"/>
      <c r="K310" s="110"/>
      <c r="L310" s="110"/>
      <c r="M310" s="110"/>
      <c r="N310" s="110"/>
      <c r="O310" s="110"/>
      <c r="P310" s="110"/>
      <c r="Q310" s="110"/>
      <c r="R310" s="87" t="str">
        <f t="shared" si="4"/>
        <v/>
      </c>
    </row>
    <row r="311" spans="2:18" x14ac:dyDescent="0.25">
      <c r="B311" s="737"/>
      <c r="C311" s="834"/>
      <c r="D311" s="834"/>
      <c r="E311" s="834"/>
      <c r="F311" s="835"/>
      <c r="G311" s="836"/>
      <c r="H311" s="837"/>
      <c r="I311" s="838"/>
      <c r="J311" s="110"/>
      <c r="K311" s="110"/>
      <c r="L311" s="110"/>
      <c r="M311" s="110"/>
      <c r="N311" s="110"/>
      <c r="O311" s="110"/>
      <c r="P311" s="110"/>
      <c r="Q311" s="110"/>
      <c r="R311" s="87" t="str">
        <f t="shared" si="4"/>
        <v/>
      </c>
    </row>
    <row r="312" spans="2:18" x14ac:dyDescent="0.25">
      <c r="B312" s="737"/>
      <c r="C312" s="834"/>
      <c r="D312" s="834"/>
      <c r="E312" s="834"/>
      <c r="F312" s="835"/>
      <c r="G312" s="836"/>
      <c r="H312" s="837"/>
      <c r="I312" s="838"/>
      <c r="J312" s="110"/>
      <c r="K312" s="110"/>
      <c r="L312" s="110"/>
      <c r="M312" s="110"/>
      <c r="N312" s="110"/>
      <c r="O312" s="110"/>
      <c r="P312" s="110"/>
      <c r="Q312" s="110"/>
      <c r="R312" s="87" t="str">
        <f t="shared" si="4"/>
        <v/>
      </c>
    </row>
    <row r="313" spans="2:18" x14ac:dyDescent="0.25">
      <c r="B313" s="737"/>
      <c r="C313" s="834"/>
      <c r="D313" s="834"/>
      <c r="E313" s="834"/>
      <c r="F313" s="835"/>
      <c r="G313" s="836"/>
      <c r="H313" s="837"/>
      <c r="I313" s="838"/>
      <c r="J313" s="110"/>
      <c r="K313" s="110"/>
      <c r="L313" s="110"/>
      <c r="M313" s="110"/>
      <c r="N313" s="110"/>
      <c r="O313" s="110"/>
      <c r="P313" s="110"/>
      <c r="Q313" s="110"/>
      <c r="R313" s="87" t="str">
        <f t="shared" si="4"/>
        <v/>
      </c>
    </row>
    <row r="314" spans="2:18" x14ac:dyDescent="0.25">
      <c r="B314" s="737"/>
      <c r="C314" s="834"/>
      <c r="D314" s="834"/>
      <c r="E314" s="834"/>
      <c r="F314" s="835"/>
      <c r="G314" s="836"/>
      <c r="H314" s="837"/>
      <c r="I314" s="838"/>
      <c r="J314" s="110"/>
      <c r="K314" s="110"/>
      <c r="L314" s="110"/>
      <c r="M314" s="110"/>
      <c r="N314" s="110"/>
      <c r="O314" s="110"/>
      <c r="P314" s="110"/>
      <c r="Q314" s="110"/>
      <c r="R314" s="87" t="str">
        <f t="shared" si="4"/>
        <v/>
      </c>
    </row>
    <row r="315" spans="2:18" x14ac:dyDescent="0.25">
      <c r="B315" s="737"/>
      <c r="C315" s="834"/>
      <c r="D315" s="834"/>
      <c r="E315" s="834"/>
      <c r="F315" s="835"/>
      <c r="G315" s="836"/>
      <c r="H315" s="837"/>
      <c r="I315" s="838"/>
      <c r="J315" s="110"/>
      <c r="K315" s="110"/>
      <c r="L315" s="110"/>
      <c r="M315" s="110"/>
      <c r="N315" s="110"/>
      <c r="O315" s="110"/>
      <c r="P315" s="110"/>
      <c r="Q315" s="110"/>
      <c r="R315" s="87" t="str">
        <f t="shared" si="4"/>
        <v/>
      </c>
    </row>
    <row r="316" spans="2:18" x14ac:dyDescent="0.25">
      <c r="B316" s="737"/>
      <c r="C316" s="834"/>
      <c r="D316" s="834"/>
      <c r="E316" s="834"/>
      <c r="F316" s="835"/>
      <c r="G316" s="836"/>
      <c r="H316" s="837"/>
      <c r="I316" s="838"/>
      <c r="J316" s="110"/>
      <c r="K316" s="110"/>
      <c r="L316" s="110"/>
      <c r="M316" s="110"/>
      <c r="N316" s="110"/>
      <c r="O316" s="110"/>
      <c r="P316" s="110"/>
      <c r="Q316" s="110"/>
      <c r="R316" s="87" t="str">
        <f t="shared" si="4"/>
        <v/>
      </c>
    </row>
    <row r="317" spans="2:18" x14ac:dyDescent="0.25">
      <c r="B317" s="737"/>
      <c r="C317" s="834"/>
      <c r="D317" s="834"/>
      <c r="E317" s="834"/>
      <c r="F317" s="835"/>
      <c r="G317" s="836"/>
      <c r="H317" s="837"/>
      <c r="I317" s="838"/>
      <c r="J317" s="110"/>
      <c r="K317" s="110"/>
      <c r="L317" s="110"/>
      <c r="M317" s="110"/>
      <c r="N317" s="110"/>
      <c r="O317" s="110"/>
      <c r="P317" s="110"/>
      <c r="Q317" s="110"/>
      <c r="R317" s="87" t="str">
        <f t="shared" si="4"/>
        <v/>
      </c>
    </row>
    <row r="318" spans="2:18" x14ac:dyDescent="0.25">
      <c r="B318" s="737"/>
      <c r="C318" s="834"/>
      <c r="D318" s="834"/>
      <c r="E318" s="834"/>
      <c r="F318" s="835"/>
      <c r="G318" s="836"/>
      <c r="H318" s="837"/>
      <c r="I318" s="838"/>
      <c r="J318" s="110"/>
      <c r="K318" s="110"/>
      <c r="L318" s="110"/>
      <c r="M318" s="110"/>
      <c r="N318" s="110"/>
      <c r="O318" s="110"/>
      <c r="P318" s="110"/>
      <c r="Q318" s="110"/>
      <c r="R318" s="87" t="str">
        <f t="shared" si="4"/>
        <v/>
      </c>
    </row>
    <row r="319" spans="2:18" x14ac:dyDescent="0.25">
      <c r="B319" s="737"/>
      <c r="C319" s="834"/>
      <c r="D319" s="834"/>
      <c r="E319" s="834"/>
      <c r="F319" s="835"/>
      <c r="G319" s="836"/>
      <c r="H319" s="837"/>
      <c r="I319" s="838"/>
      <c r="J319" s="110"/>
      <c r="K319" s="110"/>
      <c r="L319" s="110"/>
      <c r="M319" s="110"/>
      <c r="N319" s="110"/>
      <c r="O319" s="110"/>
      <c r="P319" s="110"/>
      <c r="Q319" s="110"/>
      <c r="R319" s="87" t="str">
        <f t="shared" si="4"/>
        <v/>
      </c>
    </row>
    <row r="320" spans="2:18" x14ac:dyDescent="0.25">
      <c r="B320" s="737"/>
      <c r="C320" s="834"/>
      <c r="D320" s="834"/>
      <c r="E320" s="834"/>
      <c r="F320" s="835"/>
      <c r="G320" s="836"/>
      <c r="H320" s="837"/>
      <c r="I320" s="838"/>
      <c r="J320" s="110"/>
      <c r="K320" s="110"/>
      <c r="L320" s="110"/>
      <c r="M320" s="110"/>
      <c r="N320" s="110"/>
      <c r="O320" s="110"/>
      <c r="P320" s="110"/>
      <c r="Q320" s="110"/>
      <c r="R320" s="87" t="str">
        <f t="shared" si="4"/>
        <v/>
      </c>
    </row>
    <row r="321" spans="2:18" x14ac:dyDescent="0.25">
      <c r="B321" s="737"/>
      <c r="C321" s="834"/>
      <c r="D321" s="834"/>
      <c r="E321" s="834"/>
      <c r="F321" s="835"/>
      <c r="G321" s="836"/>
      <c r="H321" s="837"/>
      <c r="I321" s="838"/>
      <c r="J321" s="110"/>
      <c r="K321" s="110"/>
      <c r="L321" s="110"/>
      <c r="M321" s="110"/>
      <c r="N321" s="110"/>
      <c r="O321" s="110"/>
      <c r="P321" s="110"/>
      <c r="Q321" s="110"/>
      <c r="R321" s="87" t="str">
        <f t="shared" si="4"/>
        <v/>
      </c>
    </row>
    <row r="322" spans="2:18" x14ac:dyDescent="0.25">
      <c r="B322" s="737"/>
      <c r="C322" s="834"/>
      <c r="D322" s="834"/>
      <c r="E322" s="834"/>
      <c r="F322" s="835"/>
      <c r="G322" s="836"/>
      <c r="H322" s="837"/>
      <c r="I322" s="838"/>
      <c r="J322" s="110"/>
      <c r="K322" s="110"/>
      <c r="L322" s="110"/>
      <c r="M322" s="110"/>
      <c r="N322" s="110"/>
      <c r="O322" s="110"/>
      <c r="P322" s="110"/>
      <c r="Q322" s="110"/>
      <c r="R322" s="87" t="str">
        <f t="shared" si="4"/>
        <v/>
      </c>
    </row>
    <row r="323" spans="2:18" x14ac:dyDescent="0.25">
      <c r="B323" s="737"/>
      <c r="C323" s="834"/>
      <c r="D323" s="834"/>
      <c r="E323" s="834"/>
      <c r="F323" s="835"/>
      <c r="G323" s="836"/>
      <c r="H323" s="837"/>
      <c r="I323" s="838"/>
      <c r="J323" s="110"/>
      <c r="K323" s="110"/>
      <c r="L323" s="110"/>
      <c r="M323" s="110"/>
      <c r="N323" s="110"/>
      <c r="O323" s="110"/>
      <c r="P323" s="110"/>
      <c r="Q323" s="110"/>
      <c r="R323" s="87" t="str">
        <f t="shared" si="4"/>
        <v/>
      </c>
    </row>
    <row r="324" spans="2:18" x14ac:dyDescent="0.25">
      <c r="B324" s="737"/>
      <c r="C324" s="834"/>
      <c r="D324" s="834"/>
      <c r="E324" s="834"/>
      <c r="F324" s="835"/>
      <c r="G324" s="836"/>
      <c r="H324" s="837"/>
      <c r="I324" s="838"/>
      <c r="J324" s="110"/>
      <c r="K324" s="110"/>
      <c r="L324" s="110"/>
      <c r="M324" s="110"/>
      <c r="N324" s="110"/>
      <c r="O324" s="110"/>
      <c r="P324" s="110"/>
      <c r="Q324" s="110"/>
      <c r="R324" s="87" t="str">
        <f t="shared" si="4"/>
        <v/>
      </c>
    </row>
    <row r="325" spans="2:18" x14ac:dyDescent="0.25">
      <c r="B325" s="737"/>
      <c r="C325" s="834"/>
      <c r="D325" s="834"/>
      <c r="E325" s="834"/>
      <c r="F325" s="835"/>
      <c r="G325" s="836"/>
      <c r="H325" s="837"/>
      <c r="I325" s="838"/>
      <c r="J325" s="110"/>
      <c r="K325" s="110"/>
      <c r="L325" s="110"/>
      <c r="M325" s="110"/>
      <c r="N325" s="110"/>
      <c r="O325" s="110"/>
      <c r="P325" s="110"/>
      <c r="Q325" s="110"/>
      <c r="R325" s="87" t="str">
        <f t="shared" si="4"/>
        <v/>
      </c>
    </row>
    <row r="326" spans="2:18" x14ac:dyDescent="0.25">
      <c r="B326" s="737"/>
      <c r="C326" s="834"/>
      <c r="D326" s="834"/>
      <c r="E326" s="834"/>
      <c r="F326" s="835"/>
      <c r="G326" s="836"/>
      <c r="H326" s="837"/>
      <c r="I326" s="838"/>
      <c r="J326" s="110"/>
      <c r="K326" s="110"/>
      <c r="L326" s="110"/>
      <c r="M326" s="110"/>
      <c r="N326" s="110"/>
      <c r="O326" s="110"/>
      <c r="P326" s="110"/>
      <c r="Q326" s="110"/>
      <c r="R326" s="87" t="str">
        <f t="shared" si="4"/>
        <v/>
      </c>
    </row>
    <row r="327" spans="2:18" x14ac:dyDescent="0.25">
      <c r="B327" s="737"/>
      <c r="C327" s="834"/>
      <c r="D327" s="834"/>
      <c r="E327" s="834"/>
      <c r="F327" s="835"/>
      <c r="G327" s="836"/>
      <c r="H327" s="837"/>
      <c r="I327" s="838"/>
      <c r="J327" s="110"/>
      <c r="K327" s="110"/>
      <c r="L327" s="110"/>
      <c r="M327" s="110"/>
      <c r="N327" s="110"/>
      <c r="O327" s="110"/>
      <c r="P327" s="110"/>
      <c r="Q327" s="110"/>
      <c r="R327" s="87" t="str">
        <f t="shared" si="4"/>
        <v/>
      </c>
    </row>
    <row r="328" spans="2:18" x14ac:dyDescent="0.25">
      <c r="B328" s="737"/>
      <c r="C328" s="834"/>
      <c r="D328" s="834"/>
      <c r="E328" s="834"/>
      <c r="F328" s="835"/>
      <c r="G328" s="836"/>
      <c r="H328" s="837"/>
      <c r="I328" s="838"/>
      <c r="J328" s="110"/>
      <c r="K328" s="110"/>
      <c r="L328" s="110"/>
      <c r="M328" s="110"/>
      <c r="N328" s="110"/>
      <c r="O328" s="110"/>
      <c r="P328" s="110"/>
      <c r="Q328" s="110"/>
      <c r="R328" s="87" t="str">
        <f t="shared" si="4"/>
        <v/>
      </c>
    </row>
    <row r="329" spans="2:18" x14ac:dyDescent="0.25">
      <c r="B329" s="737"/>
      <c r="C329" s="834"/>
      <c r="D329" s="834"/>
      <c r="E329" s="834"/>
      <c r="F329" s="835"/>
      <c r="G329" s="836"/>
      <c r="H329" s="837"/>
      <c r="I329" s="838"/>
      <c r="J329" s="110"/>
      <c r="K329" s="110"/>
      <c r="L329" s="110"/>
      <c r="M329" s="110"/>
      <c r="N329" s="110"/>
      <c r="O329" s="110"/>
      <c r="P329" s="110"/>
      <c r="Q329" s="110"/>
      <c r="R329" s="87" t="str">
        <f t="shared" si="4"/>
        <v/>
      </c>
    </row>
    <row r="330" spans="2:18" x14ac:dyDescent="0.25">
      <c r="B330" s="737"/>
      <c r="C330" s="834"/>
      <c r="D330" s="834"/>
      <c r="E330" s="834"/>
      <c r="F330" s="835"/>
      <c r="G330" s="836"/>
      <c r="H330" s="837"/>
      <c r="I330" s="838"/>
      <c r="J330" s="110"/>
      <c r="K330" s="110"/>
      <c r="L330" s="110"/>
      <c r="M330" s="110"/>
      <c r="N330" s="110"/>
      <c r="O330" s="110"/>
      <c r="P330" s="110"/>
      <c r="Q330" s="110"/>
      <c r="R330" s="87" t="str">
        <f t="shared" si="4"/>
        <v/>
      </c>
    </row>
    <row r="331" spans="2:18" x14ac:dyDescent="0.25">
      <c r="B331" s="737"/>
      <c r="C331" s="834"/>
      <c r="D331" s="834"/>
      <c r="E331" s="834"/>
      <c r="F331" s="835"/>
      <c r="G331" s="836"/>
      <c r="H331" s="837"/>
      <c r="I331" s="838"/>
      <c r="J331" s="110"/>
      <c r="K331" s="110"/>
      <c r="L331" s="110"/>
      <c r="M331" s="110"/>
      <c r="N331" s="110"/>
      <c r="O331" s="110"/>
      <c r="P331" s="110"/>
      <c r="Q331" s="110"/>
      <c r="R331" s="87" t="str">
        <f t="shared" si="4"/>
        <v/>
      </c>
    </row>
    <row r="332" spans="2:18" x14ac:dyDescent="0.25">
      <c r="B332" s="737"/>
      <c r="C332" s="834"/>
      <c r="D332" s="834"/>
      <c r="E332" s="834"/>
      <c r="F332" s="835"/>
      <c r="G332" s="836"/>
      <c r="H332" s="837"/>
      <c r="I332" s="838"/>
      <c r="J332" s="110"/>
      <c r="K332" s="110"/>
      <c r="L332" s="110"/>
      <c r="M332" s="110"/>
      <c r="N332" s="110"/>
      <c r="O332" s="110"/>
      <c r="P332" s="110"/>
      <c r="Q332" s="110"/>
      <c r="R332" s="87" t="str">
        <f t="shared" si="4"/>
        <v/>
      </c>
    </row>
    <row r="333" spans="2:18" x14ac:dyDescent="0.25">
      <c r="B333" s="737"/>
      <c r="C333" s="834"/>
      <c r="D333" s="834"/>
      <c r="E333" s="834"/>
      <c r="F333" s="835"/>
      <c r="G333" s="836"/>
      <c r="H333" s="837"/>
      <c r="I333" s="838"/>
      <c r="J333" s="110"/>
      <c r="K333" s="110"/>
      <c r="L333" s="110"/>
      <c r="M333" s="110"/>
      <c r="N333" s="110"/>
      <c r="O333" s="110"/>
      <c r="P333" s="110"/>
      <c r="Q333" s="110"/>
      <c r="R333" s="87" t="str">
        <f t="shared" si="4"/>
        <v/>
      </c>
    </row>
    <row r="334" spans="2:18" x14ac:dyDescent="0.25">
      <c r="B334" s="737"/>
      <c r="C334" s="834"/>
      <c r="D334" s="834"/>
      <c r="E334" s="834"/>
      <c r="F334" s="835"/>
      <c r="G334" s="836"/>
      <c r="H334" s="837"/>
      <c r="I334" s="838"/>
      <c r="J334" s="110"/>
      <c r="K334" s="110"/>
      <c r="L334" s="110"/>
      <c r="M334" s="110"/>
      <c r="N334" s="110"/>
      <c r="O334" s="110"/>
      <c r="P334" s="110"/>
      <c r="Q334" s="110"/>
      <c r="R334" s="87" t="str">
        <f t="shared" si="4"/>
        <v/>
      </c>
    </row>
    <row r="335" spans="2:18" x14ac:dyDescent="0.25">
      <c r="B335" s="737"/>
      <c r="C335" s="834"/>
      <c r="D335" s="834"/>
      <c r="E335" s="834"/>
      <c r="F335" s="835"/>
      <c r="G335" s="836"/>
      <c r="H335" s="837"/>
      <c r="I335" s="838"/>
      <c r="J335" s="110"/>
      <c r="K335" s="110"/>
      <c r="L335" s="110"/>
      <c r="M335" s="110"/>
      <c r="N335" s="110"/>
      <c r="O335" s="110"/>
      <c r="P335" s="110"/>
      <c r="Q335" s="110"/>
      <c r="R335" s="87" t="str">
        <f t="shared" si="4"/>
        <v/>
      </c>
    </row>
    <row r="336" spans="2:18" x14ac:dyDescent="0.25">
      <c r="B336" s="737"/>
      <c r="C336" s="834"/>
      <c r="D336" s="834"/>
      <c r="E336" s="834"/>
      <c r="F336" s="835"/>
      <c r="G336" s="836"/>
      <c r="H336" s="837"/>
      <c r="I336" s="838"/>
      <c r="J336" s="110"/>
      <c r="K336" s="110"/>
      <c r="L336" s="110"/>
      <c r="M336" s="110"/>
      <c r="N336" s="110"/>
      <c r="O336" s="110"/>
      <c r="P336" s="110"/>
      <c r="Q336" s="110"/>
      <c r="R336" s="87" t="str">
        <f t="shared" ref="R336:R399" si="5">IF(B336="","",VALUE(MID(B336,2,4)))</f>
        <v/>
      </c>
    </row>
    <row r="337" spans="2:18" x14ac:dyDescent="0.25">
      <c r="B337" s="737"/>
      <c r="C337" s="834"/>
      <c r="D337" s="834"/>
      <c r="E337" s="834"/>
      <c r="F337" s="835"/>
      <c r="G337" s="836"/>
      <c r="H337" s="837"/>
      <c r="I337" s="838"/>
      <c r="J337" s="110"/>
      <c r="K337" s="110"/>
      <c r="L337" s="110"/>
      <c r="M337" s="110"/>
      <c r="N337" s="110"/>
      <c r="O337" s="110"/>
      <c r="P337" s="110"/>
      <c r="Q337" s="110"/>
      <c r="R337" s="87" t="str">
        <f t="shared" si="5"/>
        <v/>
      </c>
    </row>
    <row r="338" spans="2:18" x14ac:dyDescent="0.25">
      <c r="B338" s="737"/>
      <c r="C338" s="834"/>
      <c r="D338" s="834"/>
      <c r="E338" s="834"/>
      <c r="F338" s="835"/>
      <c r="G338" s="836"/>
      <c r="H338" s="837"/>
      <c r="I338" s="838"/>
      <c r="J338" s="110"/>
      <c r="K338" s="110"/>
      <c r="L338" s="110"/>
      <c r="M338" s="110"/>
      <c r="N338" s="110"/>
      <c r="O338" s="110"/>
      <c r="P338" s="110"/>
      <c r="Q338" s="110"/>
      <c r="R338" s="87" t="str">
        <f t="shared" si="5"/>
        <v/>
      </c>
    </row>
    <row r="339" spans="2:18" x14ac:dyDescent="0.25">
      <c r="B339" s="737"/>
      <c r="C339" s="834"/>
      <c r="D339" s="834"/>
      <c r="E339" s="834"/>
      <c r="F339" s="835"/>
      <c r="G339" s="836"/>
      <c r="H339" s="837"/>
      <c r="I339" s="838"/>
      <c r="J339" s="110"/>
      <c r="K339" s="110"/>
      <c r="L339" s="110"/>
      <c r="M339" s="110"/>
      <c r="N339" s="110"/>
      <c r="O339" s="110"/>
      <c r="P339" s="110"/>
      <c r="Q339" s="110"/>
      <c r="R339" s="87" t="str">
        <f t="shared" si="5"/>
        <v/>
      </c>
    </row>
    <row r="340" spans="2:18" x14ac:dyDescent="0.25">
      <c r="B340" s="737"/>
      <c r="C340" s="834"/>
      <c r="D340" s="834"/>
      <c r="E340" s="834"/>
      <c r="F340" s="835"/>
      <c r="G340" s="836"/>
      <c r="H340" s="837"/>
      <c r="I340" s="838"/>
      <c r="J340" s="110"/>
      <c r="K340" s="110"/>
      <c r="L340" s="110"/>
      <c r="M340" s="110"/>
      <c r="N340" s="110"/>
      <c r="O340" s="110"/>
      <c r="P340" s="110"/>
      <c r="Q340" s="110"/>
      <c r="R340" s="87" t="str">
        <f t="shared" si="5"/>
        <v/>
      </c>
    </row>
    <row r="341" spans="2:18" x14ac:dyDescent="0.25">
      <c r="B341" s="737"/>
      <c r="C341" s="834"/>
      <c r="D341" s="834"/>
      <c r="E341" s="834"/>
      <c r="F341" s="835"/>
      <c r="G341" s="836"/>
      <c r="H341" s="837"/>
      <c r="I341" s="838"/>
      <c r="J341" s="110"/>
      <c r="K341" s="110"/>
      <c r="L341" s="110"/>
      <c r="M341" s="110"/>
      <c r="N341" s="110"/>
      <c r="O341" s="110"/>
      <c r="P341" s="110"/>
      <c r="Q341" s="110"/>
      <c r="R341" s="87" t="str">
        <f t="shared" si="5"/>
        <v/>
      </c>
    </row>
    <row r="342" spans="2:18" x14ac:dyDescent="0.25">
      <c r="B342" s="737"/>
      <c r="C342" s="834"/>
      <c r="D342" s="834"/>
      <c r="E342" s="834"/>
      <c r="F342" s="835"/>
      <c r="G342" s="836"/>
      <c r="H342" s="837"/>
      <c r="I342" s="838"/>
      <c r="J342" s="110"/>
      <c r="K342" s="110"/>
      <c r="L342" s="110"/>
      <c r="M342" s="110"/>
      <c r="N342" s="110"/>
      <c r="O342" s="110"/>
      <c r="P342" s="110"/>
      <c r="Q342" s="110"/>
      <c r="R342" s="87" t="str">
        <f t="shared" si="5"/>
        <v/>
      </c>
    </row>
    <row r="343" spans="2:18" x14ac:dyDescent="0.25">
      <c r="B343" s="737"/>
      <c r="C343" s="834"/>
      <c r="D343" s="834"/>
      <c r="E343" s="834"/>
      <c r="F343" s="835"/>
      <c r="G343" s="836"/>
      <c r="H343" s="837"/>
      <c r="I343" s="838"/>
      <c r="J343" s="110"/>
      <c r="K343" s="110"/>
      <c r="L343" s="110"/>
      <c r="M343" s="110"/>
      <c r="N343" s="110"/>
      <c r="O343" s="110"/>
      <c r="P343" s="110"/>
      <c r="Q343" s="110"/>
      <c r="R343" s="87" t="str">
        <f t="shared" si="5"/>
        <v/>
      </c>
    </row>
    <row r="344" spans="2:18" x14ac:dyDescent="0.25">
      <c r="B344" s="737"/>
      <c r="C344" s="834"/>
      <c r="D344" s="834"/>
      <c r="E344" s="834"/>
      <c r="F344" s="835"/>
      <c r="G344" s="836"/>
      <c r="H344" s="837"/>
      <c r="I344" s="838"/>
      <c r="J344" s="110"/>
      <c r="K344" s="110"/>
      <c r="L344" s="110"/>
      <c r="M344" s="110"/>
      <c r="N344" s="110"/>
      <c r="O344" s="110"/>
      <c r="P344" s="110"/>
      <c r="Q344" s="110"/>
      <c r="R344" s="87" t="str">
        <f t="shared" si="5"/>
        <v/>
      </c>
    </row>
    <row r="345" spans="2:18" x14ac:dyDescent="0.25">
      <c r="B345" s="737"/>
      <c r="C345" s="834"/>
      <c r="D345" s="834"/>
      <c r="E345" s="834"/>
      <c r="F345" s="835"/>
      <c r="G345" s="836"/>
      <c r="H345" s="837"/>
      <c r="I345" s="838"/>
      <c r="J345" s="110"/>
      <c r="K345" s="110"/>
      <c r="L345" s="110"/>
      <c r="M345" s="110"/>
      <c r="N345" s="110"/>
      <c r="O345" s="110"/>
      <c r="P345" s="110"/>
      <c r="Q345" s="110"/>
      <c r="R345" s="87" t="str">
        <f t="shared" si="5"/>
        <v/>
      </c>
    </row>
    <row r="346" spans="2:18" x14ac:dyDescent="0.25">
      <c r="B346" s="737"/>
      <c r="C346" s="834"/>
      <c r="D346" s="834"/>
      <c r="E346" s="834"/>
      <c r="F346" s="835"/>
      <c r="G346" s="836"/>
      <c r="H346" s="837"/>
      <c r="I346" s="838"/>
      <c r="J346" s="110"/>
      <c r="K346" s="110"/>
      <c r="L346" s="110"/>
      <c r="M346" s="110"/>
      <c r="N346" s="110"/>
      <c r="O346" s="110"/>
      <c r="P346" s="110"/>
      <c r="Q346" s="110"/>
      <c r="R346" s="87" t="str">
        <f t="shared" si="5"/>
        <v/>
      </c>
    </row>
    <row r="347" spans="2:18" x14ac:dyDescent="0.25">
      <c r="B347" s="737"/>
      <c r="C347" s="834"/>
      <c r="D347" s="834"/>
      <c r="E347" s="834"/>
      <c r="F347" s="835"/>
      <c r="G347" s="836"/>
      <c r="H347" s="837"/>
      <c r="I347" s="838"/>
      <c r="J347" s="110"/>
      <c r="K347" s="110"/>
      <c r="L347" s="110"/>
      <c r="M347" s="110"/>
      <c r="N347" s="110"/>
      <c r="O347" s="110"/>
      <c r="P347" s="110"/>
      <c r="Q347" s="110"/>
      <c r="R347" s="87" t="str">
        <f t="shared" si="5"/>
        <v/>
      </c>
    </row>
    <row r="348" spans="2:18" x14ac:dyDescent="0.25">
      <c r="B348" s="737"/>
      <c r="C348" s="834"/>
      <c r="D348" s="834"/>
      <c r="E348" s="834"/>
      <c r="F348" s="835"/>
      <c r="G348" s="836"/>
      <c r="H348" s="837"/>
      <c r="I348" s="838"/>
      <c r="J348" s="110"/>
      <c r="K348" s="110"/>
      <c r="L348" s="110"/>
      <c r="M348" s="110"/>
      <c r="N348" s="110"/>
      <c r="O348" s="110"/>
      <c r="P348" s="110"/>
      <c r="Q348" s="110"/>
      <c r="R348" s="87" t="str">
        <f t="shared" si="5"/>
        <v/>
      </c>
    </row>
    <row r="349" spans="2:18" x14ac:dyDescent="0.25">
      <c r="B349" s="737"/>
      <c r="C349" s="834"/>
      <c r="D349" s="834"/>
      <c r="E349" s="834"/>
      <c r="F349" s="835"/>
      <c r="G349" s="836"/>
      <c r="H349" s="837"/>
      <c r="I349" s="838"/>
      <c r="J349" s="110"/>
      <c r="K349" s="110"/>
      <c r="L349" s="110"/>
      <c r="M349" s="110"/>
      <c r="N349" s="110"/>
      <c r="O349" s="110"/>
      <c r="P349" s="110"/>
      <c r="Q349" s="110"/>
      <c r="R349" s="87" t="str">
        <f t="shared" si="5"/>
        <v/>
      </c>
    </row>
    <row r="350" spans="2:18" x14ac:dyDescent="0.25">
      <c r="B350" s="737"/>
      <c r="C350" s="834"/>
      <c r="D350" s="834"/>
      <c r="E350" s="834"/>
      <c r="F350" s="835"/>
      <c r="G350" s="836"/>
      <c r="H350" s="837"/>
      <c r="I350" s="838"/>
      <c r="J350" s="110"/>
      <c r="K350" s="110"/>
      <c r="L350" s="110"/>
      <c r="M350" s="110"/>
      <c r="N350" s="110"/>
      <c r="O350" s="110"/>
      <c r="P350" s="110"/>
      <c r="Q350" s="110"/>
      <c r="R350" s="87" t="str">
        <f t="shared" si="5"/>
        <v/>
      </c>
    </row>
    <row r="351" spans="2:18" x14ac:dyDescent="0.25">
      <c r="B351" s="737"/>
      <c r="C351" s="834"/>
      <c r="D351" s="834"/>
      <c r="E351" s="834"/>
      <c r="F351" s="835"/>
      <c r="G351" s="836"/>
      <c r="H351" s="837"/>
      <c r="I351" s="838"/>
      <c r="J351" s="110"/>
      <c r="K351" s="110"/>
      <c r="L351" s="110"/>
      <c r="M351" s="110"/>
      <c r="N351" s="110"/>
      <c r="O351" s="110"/>
      <c r="P351" s="110"/>
      <c r="Q351" s="110"/>
      <c r="R351" s="87" t="str">
        <f t="shared" si="5"/>
        <v/>
      </c>
    </row>
    <row r="352" spans="2:18" x14ac:dyDescent="0.25">
      <c r="B352" s="737"/>
      <c r="C352" s="834"/>
      <c r="D352" s="834"/>
      <c r="E352" s="834"/>
      <c r="F352" s="835"/>
      <c r="G352" s="836"/>
      <c r="H352" s="837"/>
      <c r="I352" s="838"/>
      <c r="J352" s="110"/>
      <c r="K352" s="110"/>
      <c r="L352" s="110"/>
      <c r="M352" s="110"/>
      <c r="N352" s="110"/>
      <c r="O352" s="110"/>
      <c r="P352" s="110"/>
      <c r="Q352" s="110"/>
      <c r="R352" s="87" t="str">
        <f t="shared" si="5"/>
        <v/>
      </c>
    </row>
    <row r="353" spans="2:18" x14ac:dyDescent="0.25">
      <c r="B353" s="737"/>
      <c r="C353" s="834"/>
      <c r="D353" s="834"/>
      <c r="E353" s="834"/>
      <c r="F353" s="835"/>
      <c r="G353" s="836"/>
      <c r="H353" s="837"/>
      <c r="I353" s="838"/>
      <c r="J353" s="110"/>
      <c r="K353" s="110"/>
      <c r="L353" s="110"/>
      <c r="M353" s="110"/>
      <c r="N353" s="110"/>
      <c r="O353" s="110"/>
      <c r="P353" s="110"/>
      <c r="Q353" s="110"/>
      <c r="R353" s="87" t="str">
        <f t="shared" si="5"/>
        <v/>
      </c>
    </row>
    <row r="354" spans="2:18" x14ac:dyDescent="0.25">
      <c r="B354" s="737"/>
      <c r="C354" s="834"/>
      <c r="D354" s="834"/>
      <c r="E354" s="834"/>
      <c r="F354" s="835"/>
      <c r="G354" s="836"/>
      <c r="H354" s="837"/>
      <c r="I354" s="838"/>
      <c r="J354" s="110"/>
      <c r="K354" s="110"/>
      <c r="L354" s="110"/>
      <c r="M354" s="110"/>
      <c r="N354" s="110"/>
      <c r="O354" s="110"/>
      <c r="P354" s="110"/>
      <c r="Q354" s="110"/>
      <c r="R354" s="87" t="str">
        <f t="shared" si="5"/>
        <v/>
      </c>
    </row>
    <row r="355" spans="2:18" x14ac:dyDescent="0.25">
      <c r="B355" s="737"/>
      <c r="C355" s="834"/>
      <c r="D355" s="834"/>
      <c r="E355" s="834"/>
      <c r="F355" s="835"/>
      <c r="G355" s="836"/>
      <c r="H355" s="837"/>
      <c r="I355" s="838"/>
      <c r="J355" s="110"/>
      <c r="K355" s="110"/>
      <c r="L355" s="110"/>
      <c r="M355" s="110"/>
      <c r="N355" s="110"/>
      <c r="O355" s="110"/>
      <c r="P355" s="110"/>
      <c r="Q355" s="110"/>
      <c r="R355" s="87" t="str">
        <f t="shared" si="5"/>
        <v/>
      </c>
    </row>
    <row r="356" spans="2:18" x14ac:dyDescent="0.25">
      <c r="B356" s="737"/>
      <c r="C356" s="834"/>
      <c r="D356" s="834"/>
      <c r="E356" s="834"/>
      <c r="F356" s="835"/>
      <c r="G356" s="836"/>
      <c r="H356" s="837"/>
      <c r="I356" s="838"/>
      <c r="J356" s="110"/>
      <c r="K356" s="110"/>
      <c r="L356" s="110"/>
      <c r="M356" s="110"/>
      <c r="N356" s="110"/>
      <c r="O356" s="110"/>
      <c r="P356" s="110"/>
      <c r="Q356" s="110"/>
      <c r="R356" s="87" t="str">
        <f t="shared" si="5"/>
        <v/>
      </c>
    </row>
    <row r="357" spans="2:18" x14ac:dyDescent="0.25">
      <c r="B357" s="737"/>
      <c r="C357" s="834"/>
      <c r="D357" s="834"/>
      <c r="E357" s="834"/>
      <c r="F357" s="835"/>
      <c r="G357" s="836"/>
      <c r="H357" s="837"/>
      <c r="I357" s="838"/>
      <c r="J357" s="110"/>
      <c r="K357" s="110"/>
      <c r="L357" s="110"/>
      <c r="M357" s="110"/>
      <c r="N357" s="110"/>
      <c r="O357" s="110"/>
      <c r="P357" s="110"/>
      <c r="Q357" s="110"/>
      <c r="R357" s="87" t="str">
        <f t="shared" si="5"/>
        <v/>
      </c>
    </row>
    <row r="358" spans="2:18" x14ac:dyDescent="0.25">
      <c r="B358" s="737"/>
      <c r="C358" s="834"/>
      <c r="D358" s="834"/>
      <c r="E358" s="834"/>
      <c r="F358" s="835"/>
      <c r="G358" s="836"/>
      <c r="H358" s="837"/>
      <c r="I358" s="838"/>
      <c r="J358" s="110"/>
      <c r="K358" s="110"/>
      <c r="L358" s="110"/>
      <c r="M358" s="110"/>
      <c r="N358" s="110"/>
      <c r="O358" s="110"/>
      <c r="P358" s="110"/>
      <c r="Q358" s="110"/>
      <c r="R358" s="87" t="str">
        <f t="shared" si="5"/>
        <v/>
      </c>
    </row>
    <row r="359" spans="2:18" x14ac:dyDescent="0.25">
      <c r="B359" s="737"/>
      <c r="C359" s="834"/>
      <c r="D359" s="834"/>
      <c r="E359" s="834"/>
      <c r="F359" s="835"/>
      <c r="G359" s="836"/>
      <c r="H359" s="837"/>
      <c r="I359" s="838"/>
      <c r="J359" s="110"/>
      <c r="K359" s="110"/>
      <c r="L359" s="110"/>
      <c r="M359" s="110"/>
      <c r="N359" s="110"/>
      <c r="O359" s="110"/>
      <c r="P359" s="110"/>
      <c r="Q359" s="110"/>
      <c r="R359" s="87" t="str">
        <f t="shared" si="5"/>
        <v/>
      </c>
    </row>
    <row r="360" spans="2:18" x14ac:dyDescent="0.25">
      <c r="B360" s="737"/>
      <c r="C360" s="834"/>
      <c r="D360" s="834"/>
      <c r="E360" s="834"/>
      <c r="F360" s="835"/>
      <c r="G360" s="836"/>
      <c r="H360" s="837"/>
      <c r="I360" s="838"/>
      <c r="J360" s="110"/>
      <c r="K360" s="110"/>
      <c r="L360" s="110"/>
      <c r="M360" s="110"/>
      <c r="N360" s="110"/>
      <c r="O360" s="110"/>
      <c r="P360" s="110"/>
      <c r="Q360" s="110"/>
      <c r="R360" s="87" t="str">
        <f t="shared" si="5"/>
        <v/>
      </c>
    </row>
    <row r="361" spans="2:18" x14ac:dyDescent="0.25">
      <c r="B361" s="737"/>
      <c r="C361" s="834"/>
      <c r="D361" s="834"/>
      <c r="E361" s="834"/>
      <c r="F361" s="835"/>
      <c r="G361" s="836"/>
      <c r="H361" s="837"/>
      <c r="I361" s="838"/>
      <c r="J361" s="110"/>
      <c r="K361" s="110"/>
      <c r="L361" s="110"/>
      <c r="M361" s="110"/>
      <c r="N361" s="110"/>
      <c r="O361" s="110"/>
      <c r="P361" s="110"/>
      <c r="Q361" s="110"/>
      <c r="R361" s="87" t="str">
        <f t="shared" si="5"/>
        <v/>
      </c>
    </row>
    <row r="362" spans="2:18" x14ac:dyDescent="0.25">
      <c r="B362" s="737"/>
      <c r="C362" s="834"/>
      <c r="D362" s="834"/>
      <c r="E362" s="834"/>
      <c r="F362" s="835"/>
      <c r="G362" s="836"/>
      <c r="H362" s="837"/>
      <c r="I362" s="838"/>
      <c r="J362" s="110"/>
      <c r="K362" s="110"/>
      <c r="L362" s="110"/>
      <c r="M362" s="110"/>
      <c r="N362" s="110"/>
      <c r="O362" s="110"/>
      <c r="P362" s="110"/>
      <c r="Q362" s="110"/>
      <c r="R362" s="87" t="str">
        <f t="shared" si="5"/>
        <v/>
      </c>
    </row>
    <row r="363" spans="2:18" x14ac:dyDescent="0.25">
      <c r="B363" s="737"/>
      <c r="C363" s="834"/>
      <c r="D363" s="834"/>
      <c r="E363" s="834"/>
      <c r="F363" s="835"/>
      <c r="G363" s="836"/>
      <c r="H363" s="837"/>
      <c r="I363" s="838"/>
      <c r="J363" s="110"/>
      <c r="K363" s="110"/>
      <c r="L363" s="110"/>
      <c r="M363" s="110"/>
      <c r="N363" s="110"/>
      <c r="O363" s="110"/>
      <c r="P363" s="110"/>
      <c r="Q363" s="110"/>
      <c r="R363" s="87" t="str">
        <f t="shared" si="5"/>
        <v/>
      </c>
    </row>
    <row r="364" spans="2:18" x14ac:dyDescent="0.25">
      <c r="B364" s="737"/>
      <c r="C364" s="834"/>
      <c r="D364" s="834"/>
      <c r="E364" s="834"/>
      <c r="F364" s="835"/>
      <c r="G364" s="836"/>
      <c r="H364" s="837"/>
      <c r="I364" s="838"/>
      <c r="J364" s="110"/>
      <c r="K364" s="110"/>
      <c r="L364" s="110"/>
      <c r="M364" s="110"/>
      <c r="N364" s="110"/>
      <c r="O364" s="110"/>
      <c r="P364" s="110"/>
      <c r="Q364" s="110"/>
      <c r="R364" s="87" t="str">
        <f t="shared" si="5"/>
        <v/>
      </c>
    </row>
    <row r="365" spans="2:18" x14ac:dyDescent="0.25">
      <c r="B365" s="737"/>
      <c r="C365" s="834"/>
      <c r="D365" s="834"/>
      <c r="E365" s="834"/>
      <c r="F365" s="835"/>
      <c r="G365" s="836"/>
      <c r="H365" s="837"/>
      <c r="I365" s="838"/>
      <c r="J365" s="110"/>
      <c r="K365" s="110"/>
      <c r="L365" s="110"/>
      <c r="M365" s="110"/>
      <c r="N365" s="110"/>
      <c r="O365" s="110"/>
      <c r="P365" s="110"/>
      <c r="Q365" s="110"/>
      <c r="R365" s="87" t="str">
        <f t="shared" si="5"/>
        <v/>
      </c>
    </row>
    <row r="366" spans="2:18" x14ac:dyDescent="0.25">
      <c r="B366" s="737"/>
      <c r="C366" s="834"/>
      <c r="D366" s="834"/>
      <c r="E366" s="834"/>
      <c r="F366" s="835"/>
      <c r="G366" s="836"/>
      <c r="H366" s="837"/>
      <c r="I366" s="838"/>
      <c r="J366" s="110"/>
      <c r="K366" s="110"/>
      <c r="L366" s="110"/>
      <c r="M366" s="110"/>
      <c r="N366" s="110"/>
      <c r="O366" s="110"/>
      <c r="P366" s="110"/>
      <c r="Q366" s="110"/>
      <c r="R366" s="87" t="str">
        <f t="shared" si="5"/>
        <v/>
      </c>
    </row>
    <row r="367" spans="2:18" x14ac:dyDescent="0.25">
      <c r="B367" s="737"/>
      <c r="C367" s="834"/>
      <c r="D367" s="834"/>
      <c r="E367" s="834"/>
      <c r="F367" s="835"/>
      <c r="G367" s="836"/>
      <c r="H367" s="837"/>
      <c r="I367" s="838"/>
      <c r="J367" s="110"/>
      <c r="K367" s="110"/>
      <c r="L367" s="110"/>
      <c r="M367" s="110"/>
      <c r="N367" s="110"/>
      <c r="O367" s="110"/>
      <c r="P367" s="110"/>
      <c r="Q367" s="110"/>
      <c r="R367" s="87" t="str">
        <f t="shared" si="5"/>
        <v/>
      </c>
    </row>
    <row r="368" spans="2:18" x14ac:dyDescent="0.25">
      <c r="B368" s="737"/>
      <c r="C368" s="834"/>
      <c r="D368" s="834"/>
      <c r="E368" s="834"/>
      <c r="F368" s="835"/>
      <c r="G368" s="836"/>
      <c r="H368" s="837"/>
      <c r="I368" s="838"/>
      <c r="J368" s="110"/>
      <c r="K368" s="110"/>
      <c r="L368" s="110"/>
      <c r="M368" s="110"/>
      <c r="N368" s="110"/>
      <c r="O368" s="110"/>
      <c r="P368" s="110"/>
      <c r="Q368" s="110"/>
      <c r="R368" s="87" t="str">
        <f t="shared" si="5"/>
        <v/>
      </c>
    </row>
    <row r="369" spans="2:18" x14ac:dyDescent="0.25">
      <c r="B369" s="737"/>
      <c r="C369" s="834"/>
      <c r="D369" s="834"/>
      <c r="E369" s="834"/>
      <c r="F369" s="835"/>
      <c r="G369" s="836"/>
      <c r="H369" s="837"/>
      <c r="I369" s="838"/>
      <c r="J369" s="110"/>
      <c r="K369" s="110"/>
      <c r="L369" s="110"/>
      <c r="M369" s="110"/>
      <c r="N369" s="110"/>
      <c r="O369" s="110"/>
      <c r="P369" s="110"/>
      <c r="Q369" s="110"/>
      <c r="R369" s="87" t="str">
        <f t="shared" si="5"/>
        <v/>
      </c>
    </row>
    <row r="370" spans="2:18" x14ac:dyDescent="0.25">
      <c r="B370" s="737"/>
      <c r="C370" s="834"/>
      <c r="D370" s="834"/>
      <c r="E370" s="834"/>
      <c r="F370" s="835"/>
      <c r="G370" s="836"/>
      <c r="H370" s="837"/>
      <c r="I370" s="838"/>
      <c r="J370" s="110"/>
      <c r="K370" s="110"/>
      <c r="L370" s="110"/>
      <c r="M370" s="110"/>
      <c r="N370" s="110"/>
      <c r="O370" s="110"/>
      <c r="P370" s="110"/>
      <c r="Q370" s="110"/>
      <c r="R370" s="87" t="str">
        <f t="shared" si="5"/>
        <v/>
      </c>
    </row>
    <row r="371" spans="2:18" x14ac:dyDescent="0.25">
      <c r="B371" s="737"/>
      <c r="C371" s="834"/>
      <c r="D371" s="834"/>
      <c r="E371" s="834"/>
      <c r="F371" s="835"/>
      <c r="G371" s="836"/>
      <c r="H371" s="837"/>
      <c r="I371" s="838"/>
      <c r="J371" s="110"/>
      <c r="K371" s="110"/>
      <c r="L371" s="110"/>
      <c r="M371" s="110"/>
      <c r="N371" s="110"/>
      <c r="O371" s="110"/>
      <c r="P371" s="110"/>
      <c r="Q371" s="110"/>
      <c r="R371" s="87" t="str">
        <f t="shared" si="5"/>
        <v/>
      </c>
    </row>
    <row r="372" spans="2:18" x14ac:dyDescent="0.25">
      <c r="B372" s="737"/>
      <c r="C372" s="834"/>
      <c r="D372" s="834"/>
      <c r="E372" s="834"/>
      <c r="F372" s="835"/>
      <c r="G372" s="836"/>
      <c r="H372" s="837"/>
      <c r="I372" s="838"/>
      <c r="J372" s="110"/>
      <c r="K372" s="110"/>
      <c r="L372" s="110"/>
      <c r="M372" s="110"/>
      <c r="N372" s="110"/>
      <c r="O372" s="110"/>
      <c r="P372" s="110"/>
      <c r="Q372" s="110"/>
      <c r="R372" s="87" t="str">
        <f t="shared" si="5"/>
        <v/>
      </c>
    </row>
    <row r="373" spans="2:18" x14ac:dyDescent="0.25">
      <c r="B373" s="737"/>
      <c r="C373" s="834"/>
      <c r="D373" s="834"/>
      <c r="E373" s="834"/>
      <c r="F373" s="835"/>
      <c r="G373" s="836"/>
      <c r="H373" s="837"/>
      <c r="I373" s="838"/>
      <c r="J373" s="110"/>
      <c r="K373" s="110"/>
      <c r="L373" s="110"/>
      <c r="M373" s="110"/>
      <c r="N373" s="110"/>
      <c r="O373" s="110"/>
      <c r="P373" s="110"/>
      <c r="Q373" s="110"/>
      <c r="R373" s="87" t="str">
        <f t="shared" si="5"/>
        <v/>
      </c>
    </row>
    <row r="374" spans="2:18" x14ac:dyDescent="0.25">
      <c r="B374" s="737"/>
      <c r="C374" s="834"/>
      <c r="D374" s="834"/>
      <c r="E374" s="834"/>
      <c r="F374" s="835"/>
      <c r="G374" s="836"/>
      <c r="H374" s="837"/>
      <c r="I374" s="838"/>
      <c r="J374" s="110"/>
      <c r="K374" s="110"/>
      <c r="L374" s="110"/>
      <c r="M374" s="110"/>
      <c r="N374" s="110"/>
      <c r="O374" s="110"/>
      <c r="P374" s="110"/>
      <c r="Q374" s="110"/>
      <c r="R374" s="87" t="str">
        <f t="shared" si="5"/>
        <v/>
      </c>
    </row>
    <row r="375" spans="2:18" x14ac:dyDescent="0.25">
      <c r="B375" s="737"/>
      <c r="C375" s="834"/>
      <c r="D375" s="834"/>
      <c r="E375" s="834"/>
      <c r="F375" s="835"/>
      <c r="G375" s="836"/>
      <c r="H375" s="837"/>
      <c r="I375" s="838"/>
      <c r="J375" s="110"/>
      <c r="K375" s="110"/>
      <c r="L375" s="110"/>
      <c r="M375" s="110"/>
      <c r="N375" s="110"/>
      <c r="O375" s="110"/>
      <c r="P375" s="110"/>
      <c r="Q375" s="110"/>
      <c r="R375" s="87" t="str">
        <f t="shared" si="5"/>
        <v/>
      </c>
    </row>
    <row r="376" spans="2:18" x14ac:dyDescent="0.25">
      <c r="B376" s="737"/>
      <c r="C376" s="834"/>
      <c r="D376" s="834"/>
      <c r="E376" s="834"/>
      <c r="F376" s="835"/>
      <c r="G376" s="836"/>
      <c r="H376" s="837"/>
      <c r="I376" s="838"/>
      <c r="J376" s="110"/>
      <c r="K376" s="110"/>
      <c r="L376" s="110"/>
      <c r="M376" s="110"/>
      <c r="N376" s="110"/>
      <c r="O376" s="110"/>
      <c r="P376" s="110"/>
      <c r="Q376" s="110"/>
      <c r="R376" s="87" t="str">
        <f t="shared" si="5"/>
        <v/>
      </c>
    </row>
    <row r="377" spans="2:18" x14ac:dyDescent="0.25">
      <c r="B377" s="737"/>
      <c r="C377" s="834"/>
      <c r="D377" s="834"/>
      <c r="E377" s="834"/>
      <c r="F377" s="835"/>
      <c r="G377" s="836"/>
      <c r="H377" s="837"/>
      <c r="I377" s="838"/>
      <c r="J377" s="110"/>
      <c r="K377" s="110"/>
      <c r="L377" s="110"/>
      <c r="M377" s="110"/>
      <c r="N377" s="110"/>
      <c r="O377" s="110"/>
      <c r="P377" s="110"/>
      <c r="Q377" s="110"/>
      <c r="R377" s="87" t="str">
        <f t="shared" si="5"/>
        <v/>
      </c>
    </row>
    <row r="378" spans="2:18" x14ac:dyDescent="0.25">
      <c r="B378" s="737"/>
      <c r="C378" s="834"/>
      <c r="D378" s="834"/>
      <c r="E378" s="834"/>
      <c r="F378" s="835"/>
      <c r="G378" s="836"/>
      <c r="H378" s="837"/>
      <c r="I378" s="838"/>
      <c r="J378" s="110"/>
      <c r="K378" s="110"/>
      <c r="L378" s="110"/>
      <c r="M378" s="110"/>
      <c r="N378" s="110"/>
      <c r="O378" s="110"/>
      <c r="P378" s="110"/>
      <c r="Q378" s="110"/>
      <c r="R378" s="87" t="str">
        <f t="shared" si="5"/>
        <v/>
      </c>
    </row>
    <row r="379" spans="2:18" x14ac:dyDescent="0.25">
      <c r="B379" s="737"/>
      <c r="C379" s="834"/>
      <c r="D379" s="834"/>
      <c r="E379" s="834"/>
      <c r="F379" s="835"/>
      <c r="G379" s="836"/>
      <c r="H379" s="837"/>
      <c r="I379" s="838"/>
      <c r="J379" s="110"/>
      <c r="K379" s="110"/>
      <c r="L379" s="110"/>
      <c r="M379" s="110"/>
      <c r="N379" s="110"/>
      <c r="O379" s="110"/>
      <c r="P379" s="110"/>
      <c r="Q379" s="110"/>
      <c r="R379" s="87" t="str">
        <f t="shared" si="5"/>
        <v/>
      </c>
    </row>
    <row r="380" spans="2:18" x14ac:dyDescent="0.25">
      <c r="B380" s="737"/>
      <c r="C380" s="834"/>
      <c r="D380" s="834"/>
      <c r="E380" s="834"/>
      <c r="F380" s="835"/>
      <c r="G380" s="836"/>
      <c r="H380" s="837"/>
      <c r="I380" s="838"/>
      <c r="J380" s="110"/>
      <c r="K380" s="110"/>
      <c r="L380" s="110"/>
      <c r="M380" s="110"/>
      <c r="N380" s="110"/>
      <c r="O380" s="110"/>
      <c r="P380" s="110"/>
      <c r="Q380" s="110"/>
      <c r="R380" s="87" t="str">
        <f t="shared" si="5"/>
        <v/>
      </c>
    </row>
    <row r="381" spans="2:18" x14ac:dyDescent="0.25">
      <c r="B381" s="737"/>
      <c r="C381" s="834"/>
      <c r="D381" s="834"/>
      <c r="E381" s="834"/>
      <c r="F381" s="835"/>
      <c r="G381" s="836"/>
      <c r="H381" s="837"/>
      <c r="I381" s="838"/>
      <c r="J381" s="110"/>
      <c r="K381" s="110"/>
      <c r="L381" s="110"/>
      <c r="M381" s="110"/>
      <c r="N381" s="110"/>
      <c r="O381" s="110"/>
      <c r="P381" s="110"/>
      <c r="Q381" s="110"/>
      <c r="R381" s="87" t="str">
        <f t="shared" si="5"/>
        <v/>
      </c>
    </row>
    <row r="382" spans="2:18" x14ac:dyDescent="0.25">
      <c r="B382" s="737"/>
      <c r="C382" s="834"/>
      <c r="D382" s="834"/>
      <c r="E382" s="834"/>
      <c r="F382" s="835"/>
      <c r="G382" s="836"/>
      <c r="H382" s="837"/>
      <c r="I382" s="838"/>
      <c r="J382" s="110"/>
      <c r="K382" s="110"/>
      <c r="L382" s="110"/>
      <c r="M382" s="110"/>
      <c r="N382" s="110"/>
      <c r="O382" s="110"/>
      <c r="P382" s="110"/>
      <c r="Q382" s="110"/>
      <c r="R382" s="87" t="str">
        <f t="shared" si="5"/>
        <v/>
      </c>
    </row>
    <row r="383" spans="2:18" x14ac:dyDescent="0.25">
      <c r="B383" s="737"/>
      <c r="C383" s="834"/>
      <c r="D383" s="834"/>
      <c r="E383" s="834"/>
      <c r="F383" s="835"/>
      <c r="G383" s="836"/>
      <c r="H383" s="837"/>
      <c r="I383" s="838"/>
      <c r="J383" s="110"/>
      <c r="K383" s="110"/>
      <c r="L383" s="110"/>
      <c r="M383" s="110"/>
      <c r="N383" s="110"/>
      <c r="O383" s="110"/>
      <c r="P383" s="110"/>
      <c r="Q383" s="110"/>
      <c r="R383" s="87" t="str">
        <f t="shared" si="5"/>
        <v/>
      </c>
    </row>
    <row r="384" spans="2:18" x14ac:dyDescent="0.25">
      <c r="B384" s="737"/>
      <c r="C384" s="834"/>
      <c r="D384" s="834"/>
      <c r="E384" s="834"/>
      <c r="F384" s="835"/>
      <c r="G384" s="836"/>
      <c r="H384" s="837"/>
      <c r="I384" s="838"/>
      <c r="J384" s="110"/>
      <c r="K384" s="110"/>
      <c r="L384" s="110"/>
      <c r="M384" s="110"/>
      <c r="N384" s="110"/>
      <c r="O384" s="110"/>
      <c r="P384" s="110"/>
      <c r="Q384" s="110"/>
      <c r="R384" s="87" t="str">
        <f t="shared" si="5"/>
        <v/>
      </c>
    </row>
    <row r="385" spans="2:18" x14ac:dyDescent="0.25">
      <c r="B385" s="737"/>
      <c r="C385" s="834"/>
      <c r="D385" s="834"/>
      <c r="E385" s="834"/>
      <c r="F385" s="835"/>
      <c r="G385" s="836"/>
      <c r="H385" s="837"/>
      <c r="I385" s="838"/>
      <c r="J385" s="110"/>
      <c r="K385" s="110"/>
      <c r="L385" s="110"/>
      <c r="M385" s="110"/>
      <c r="N385" s="110"/>
      <c r="O385" s="110"/>
      <c r="P385" s="110"/>
      <c r="Q385" s="110"/>
      <c r="R385" s="87" t="str">
        <f t="shared" si="5"/>
        <v/>
      </c>
    </row>
    <row r="386" spans="2:18" x14ac:dyDescent="0.25">
      <c r="B386" s="737"/>
      <c r="C386" s="834"/>
      <c r="D386" s="834"/>
      <c r="E386" s="834"/>
      <c r="F386" s="835"/>
      <c r="G386" s="836"/>
      <c r="H386" s="837"/>
      <c r="I386" s="838"/>
      <c r="J386" s="110"/>
      <c r="K386" s="110"/>
      <c r="L386" s="110"/>
      <c r="M386" s="110"/>
      <c r="N386" s="110"/>
      <c r="O386" s="110"/>
      <c r="P386" s="110"/>
      <c r="Q386" s="110"/>
      <c r="R386" s="87" t="str">
        <f t="shared" si="5"/>
        <v/>
      </c>
    </row>
    <row r="387" spans="2:18" x14ac:dyDescent="0.25">
      <c r="B387" s="737"/>
      <c r="C387" s="834"/>
      <c r="D387" s="834"/>
      <c r="E387" s="834"/>
      <c r="F387" s="835"/>
      <c r="G387" s="836"/>
      <c r="H387" s="837"/>
      <c r="I387" s="838"/>
      <c r="J387" s="110"/>
      <c r="K387" s="110"/>
      <c r="L387" s="110"/>
      <c r="M387" s="110"/>
      <c r="N387" s="110"/>
      <c r="O387" s="110"/>
      <c r="P387" s="110"/>
      <c r="Q387" s="110"/>
      <c r="R387" s="87" t="str">
        <f t="shared" si="5"/>
        <v/>
      </c>
    </row>
    <row r="388" spans="2:18" x14ac:dyDescent="0.25">
      <c r="B388" s="737"/>
      <c r="C388" s="834"/>
      <c r="D388" s="834"/>
      <c r="E388" s="834"/>
      <c r="F388" s="835"/>
      <c r="G388" s="836"/>
      <c r="H388" s="837"/>
      <c r="I388" s="838"/>
      <c r="J388" s="110"/>
      <c r="K388" s="110"/>
      <c r="L388" s="110"/>
      <c r="M388" s="110"/>
      <c r="N388" s="110"/>
      <c r="O388" s="110"/>
      <c r="P388" s="110"/>
      <c r="Q388" s="110"/>
      <c r="R388" s="87" t="str">
        <f t="shared" si="5"/>
        <v/>
      </c>
    </row>
    <row r="389" spans="2:18" x14ac:dyDescent="0.25">
      <c r="B389" s="737"/>
      <c r="C389" s="834"/>
      <c r="D389" s="834"/>
      <c r="E389" s="834"/>
      <c r="F389" s="835"/>
      <c r="G389" s="836"/>
      <c r="H389" s="837"/>
      <c r="I389" s="838"/>
      <c r="J389" s="110"/>
      <c r="K389" s="110"/>
      <c r="L389" s="110"/>
      <c r="M389" s="110"/>
      <c r="N389" s="110"/>
      <c r="O389" s="110"/>
      <c r="P389" s="110"/>
      <c r="Q389" s="110"/>
      <c r="R389" s="87" t="str">
        <f t="shared" si="5"/>
        <v/>
      </c>
    </row>
    <row r="390" spans="2:18" x14ac:dyDescent="0.25">
      <c r="B390" s="737"/>
      <c r="C390" s="834"/>
      <c r="D390" s="834"/>
      <c r="E390" s="834"/>
      <c r="F390" s="835"/>
      <c r="G390" s="836"/>
      <c r="H390" s="837"/>
      <c r="I390" s="838"/>
      <c r="J390" s="110"/>
      <c r="K390" s="110"/>
      <c r="L390" s="110"/>
      <c r="M390" s="110"/>
      <c r="N390" s="110"/>
      <c r="O390" s="110"/>
      <c r="P390" s="110"/>
      <c r="Q390" s="110"/>
      <c r="R390" s="87" t="str">
        <f t="shared" si="5"/>
        <v/>
      </c>
    </row>
    <row r="391" spans="2:18" x14ac:dyDescent="0.25">
      <c r="B391" s="737"/>
      <c r="C391" s="834"/>
      <c r="D391" s="834"/>
      <c r="E391" s="834"/>
      <c r="F391" s="835"/>
      <c r="G391" s="836"/>
      <c r="H391" s="837"/>
      <c r="I391" s="838"/>
      <c r="J391" s="110"/>
      <c r="K391" s="110"/>
      <c r="L391" s="110"/>
      <c r="M391" s="110"/>
      <c r="N391" s="110"/>
      <c r="O391" s="110"/>
      <c r="P391" s="110"/>
      <c r="Q391" s="110"/>
      <c r="R391" s="87" t="str">
        <f t="shared" si="5"/>
        <v/>
      </c>
    </row>
    <row r="392" spans="2:18" x14ac:dyDescent="0.25">
      <c r="B392" s="737"/>
      <c r="C392" s="834"/>
      <c r="D392" s="834"/>
      <c r="E392" s="834"/>
      <c r="F392" s="835"/>
      <c r="G392" s="836"/>
      <c r="H392" s="837"/>
      <c r="I392" s="838"/>
      <c r="J392" s="110"/>
      <c r="K392" s="110"/>
      <c r="L392" s="110"/>
      <c r="M392" s="110"/>
      <c r="N392" s="110"/>
      <c r="O392" s="110"/>
      <c r="P392" s="110"/>
      <c r="Q392" s="110"/>
      <c r="R392" s="87" t="str">
        <f t="shared" si="5"/>
        <v/>
      </c>
    </row>
    <row r="393" spans="2:18" x14ac:dyDescent="0.25">
      <c r="B393" s="737"/>
      <c r="C393" s="834"/>
      <c r="D393" s="834"/>
      <c r="E393" s="834"/>
      <c r="F393" s="835"/>
      <c r="G393" s="836"/>
      <c r="H393" s="837"/>
      <c r="I393" s="838"/>
      <c r="J393" s="110"/>
      <c r="K393" s="110"/>
      <c r="L393" s="110"/>
      <c r="M393" s="110"/>
      <c r="N393" s="110"/>
      <c r="O393" s="110"/>
      <c r="P393" s="110"/>
      <c r="Q393" s="110"/>
      <c r="R393" s="87" t="str">
        <f t="shared" si="5"/>
        <v/>
      </c>
    </row>
    <row r="394" spans="2:18" x14ac:dyDescent="0.25">
      <c r="B394" s="737"/>
      <c r="C394" s="834"/>
      <c r="D394" s="834"/>
      <c r="E394" s="834"/>
      <c r="F394" s="835"/>
      <c r="G394" s="836"/>
      <c r="H394" s="837"/>
      <c r="I394" s="838"/>
      <c r="J394" s="110"/>
      <c r="K394" s="110"/>
      <c r="L394" s="110"/>
      <c r="M394" s="110"/>
      <c r="N394" s="110"/>
      <c r="O394" s="110"/>
      <c r="P394" s="110"/>
      <c r="Q394" s="110"/>
      <c r="R394" s="87" t="str">
        <f t="shared" si="5"/>
        <v/>
      </c>
    </row>
    <row r="395" spans="2:18" x14ac:dyDescent="0.25">
      <c r="B395" s="737"/>
      <c r="C395" s="834"/>
      <c r="D395" s="834"/>
      <c r="E395" s="834"/>
      <c r="F395" s="835"/>
      <c r="G395" s="836"/>
      <c r="H395" s="837"/>
      <c r="I395" s="838"/>
      <c r="J395" s="110"/>
      <c r="K395" s="110"/>
      <c r="L395" s="110"/>
      <c r="M395" s="110"/>
      <c r="N395" s="110"/>
      <c r="O395" s="110"/>
      <c r="P395" s="110"/>
      <c r="Q395" s="110"/>
      <c r="R395" s="87" t="str">
        <f t="shared" si="5"/>
        <v/>
      </c>
    </row>
    <row r="396" spans="2:18" x14ac:dyDescent="0.25">
      <c r="B396" s="737"/>
      <c r="C396" s="834"/>
      <c r="D396" s="834"/>
      <c r="E396" s="834"/>
      <c r="F396" s="835"/>
      <c r="G396" s="836"/>
      <c r="H396" s="837"/>
      <c r="I396" s="838"/>
      <c r="J396" s="110"/>
      <c r="K396" s="110"/>
      <c r="L396" s="110"/>
      <c r="M396" s="110"/>
      <c r="N396" s="110"/>
      <c r="O396" s="110"/>
      <c r="P396" s="110"/>
      <c r="Q396" s="110"/>
      <c r="R396" s="87" t="str">
        <f t="shared" si="5"/>
        <v/>
      </c>
    </row>
    <row r="397" spans="2:18" x14ac:dyDescent="0.25">
      <c r="B397" s="737"/>
      <c r="C397" s="834"/>
      <c r="D397" s="834"/>
      <c r="E397" s="834"/>
      <c r="F397" s="835"/>
      <c r="G397" s="836"/>
      <c r="H397" s="837"/>
      <c r="I397" s="838"/>
      <c r="J397" s="110"/>
      <c r="K397" s="110"/>
      <c r="L397" s="110"/>
      <c r="M397" s="110"/>
      <c r="N397" s="110"/>
      <c r="O397" s="110"/>
      <c r="P397" s="110"/>
      <c r="Q397" s="110"/>
      <c r="R397" s="87" t="str">
        <f t="shared" si="5"/>
        <v/>
      </c>
    </row>
    <row r="398" spans="2:18" x14ac:dyDescent="0.25">
      <c r="B398" s="737"/>
      <c r="C398" s="834"/>
      <c r="D398" s="834"/>
      <c r="E398" s="834"/>
      <c r="F398" s="835"/>
      <c r="G398" s="836"/>
      <c r="H398" s="837"/>
      <c r="I398" s="838"/>
      <c r="J398" s="110"/>
      <c r="K398" s="110"/>
      <c r="L398" s="110"/>
      <c r="M398" s="110"/>
      <c r="N398" s="110"/>
      <c r="O398" s="110"/>
      <c r="P398" s="110"/>
      <c r="Q398" s="110"/>
      <c r="R398" s="87" t="str">
        <f t="shared" si="5"/>
        <v/>
      </c>
    </row>
    <row r="399" spans="2:18" x14ac:dyDescent="0.25">
      <c r="B399" s="737"/>
      <c r="C399" s="834"/>
      <c r="D399" s="834"/>
      <c r="E399" s="834"/>
      <c r="F399" s="835"/>
      <c r="G399" s="836"/>
      <c r="H399" s="837"/>
      <c r="I399" s="838"/>
      <c r="J399" s="110"/>
      <c r="K399" s="110"/>
      <c r="L399" s="110"/>
      <c r="M399" s="110"/>
      <c r="N399" s="110"/>
      <c r="O399" s="110"/>
      <c r="P399" s="110"/>
      <c r="Q399" s="110"/>
      <c r="R399" s="87" t="str">
        <f t="shared" si="5"/>
        <v/>
      </c>
    </row>
    <row r="400" spans="2:18" x14ac:dyDescent="0.25">
      <c r="B400" s="737"/>
      <c r="C400" s="834"/>
      <c r="D400" s="834"/>
      <c r="E400" s="834"/>
      <c r="F400" s="835"/>
      <c r="G400" s="836"/>
      <c r="H400" s="837"/>
      <c r="I400" s="838"/>
      <c r="J400" s="110"/>
      <c r="K400" s="110"/>
      <c r="L400" s="110"/>
      <c r="M400" s="110"/>
      <c r="N400" s="110"/>
      <c r="O400" s="110"/>
      <c r="P400" s="110"/>
      <c r="Q400" s="110"/>
      <c r="R400" s="87" t="str">
        <f t="shared" ref="R400:R463" si="6">IF(B400="","",VALUE(MID(B400,2,4)))</f>
        <v/>
      </c>
    </row>
    <row r="401" spans="2:18" x14ac:dyDescent="0.25">
      <c r="B401" s="737"/>
      <c r="C401" s="834"/>
      <c r="D401" s="834"/>
      <c r="E401" s="834"/>
      <c r="F401" s="835"/>
      <c r="G401" s="836"/>
      <c r="H401" s="837"/>
      <c r="I401" s="838"/>
      <c r="J401" s="110"/>
      <c r="K401" s="110"/>
      <c r="L401" s="110"/>
      <c r="M401" s="110"/>
      <c r="N401" s="110"/>
      <c r="O401" s="110"/>
      <c r="P401" s="110"/>
      <c r="Q401" s="110"/>
      <c r="R401" s="87" t="str">
        <f t="shared" si="6"/>
        <v/>
      </c>
    </row>
    <row r="402" spans="2:18" x14ac:dyDescent="0.25">
      <c r="B402" s="737"/>
      <c r="C402" s="834"/>
      <c r="D402" s="834"/>
      <c r="E402" s="834"/>
      <c r="F402" s="835"/>
      <c r="G402" s="836"/>
      <c r="H402" s="837"/>
      <c r="I402" s="838"/>
      <c r="J402" s="110"/>
      <c r="K402" s="110"/>
      <c r="L402" s="110"/>
      <c r="M402" s="110"/>
      <c r="N402" s="110"/>
      <c r="O402" s="110"/>
      <c r="P402" s="110"/>
      <c r="Q402" s="110"/>
      <c r="R402" s="87" t="str">
        <f t="shared" si="6"/>
        <v/>
      </c>
    </row>
    <row r="403" spans="2:18" x14ac:dyDescent="0.25">
      <c r="B403" s="737"/>
      <c r="C403" s="834"/>
      <c r="D403" s="834"/>
      <c r="E403" s="834"/>
      <c r="F403" s="835"/>
      <c r="G403" s="836"/>
      <c r="H403" s="837"/>
      <c r="I403" s="838"/>
      <c r="J403" s="110"/>
      <c r="K403" s="110"/>
      <c r="L403" s="110"/>
      <c r="M403" s="110"/>
      <c r="N403" s="110"/>
      <c r="O403" s="110"/>
      <c r="P403" s="110"/>
      <c r="Q403" s="110"/>
      <c r="R403" s="87" t="str">
        <f t="shared" si="6"/>
        <v/>
      </c>
    </row>
    <row r="404" spans="2:18" x14ac:dyDescent="0.25">
      <c r="B404" s="737"/>
      <c r="C404" s="834"/>
      <c r="D404" s="834"/>
      <c r="E404" s="834"/>
      <c r="F404" s="835"/>
      <c r="G404" s="836"/>
      <c r="H404" s="837"/>
      <c r="I404" s="838"/>
      <c r="J404" s="110"/>
      <c r="K404" s="110"/>
      <c r="L404" s="110"/>
      <c r="M404" s="110"/>
      <c r="N404" s="110"/>
      <c r="O404" s="110"/>
      <c r="P404" s="110"/>
      <c r="Q404" s="110"/>
      <c r="R404" s="87" t="str">
        <f t="shared" si="6"/>
        <v/>
      </c>
    </row>
    <row r="405" spans="2:18" x14ac:dyDescent="0.25">
      <c r="B405" s="737"/>
      <c r="C405" s="834"/>
      <c r="D405" s="834"/>
      <c r="E405" s="834"/>
      <c r="F405" s="835"/>
      <c r="G405" s="836"/>
      <c r="H405" s="837"/>
      <c r="I405" s="838"/>
      <c r="J405" s="110"/>
      <c r="K405" s="110"/>
      <c r="L405" s="110"/>
      <c r="M405" s="110"/>
      <c r="N405" s="110"/>
      <c r="O405" s="110"/>
      <c r="P405" s="110"/>
      <c r="Q405" s="110"/>
      <c r="R405" s="87" t="str">
        <f t="shared" si="6"/>
        <v/>
      </c>
    </row>
    <row r="406" spans="2:18" x14ac:dyDescent="0.25">
      <c r="B406" s="737"/>
      <c r="C406" s="834"/>
      <c r="D406" s="834"/>
      <c r="E406" s="834"/>
      <c r="F406" s="835"/>
      <c r="G406" s="836"/>
      <c r="H406" s="837"/>
      <c r="I406" s="838"/>
      <c r="J406" s="110"/>
      <c r="K406" s="110"/>
      <c r="L406" s="110"/>
      <c r="M406" s="110"/>
      <c r="N406" s="110"/>
      <c r="O406" s="110"/>
      <c r="P406" s="110"/>
      <c r="Q406" s="110"/>
      <c r="R406" s="87" t="str">
        <f t="shared" si="6"/>
        <v/>
      </c>
    </row>
    <row r="407" spans="2:18" x14ac:dyDescent="0.25">
      <c r="B407" s="737"/>
      <c r="C407" s="834"/>
      <c r="D407" s="834"/>
      <c r="E407" s="834"/>
      <c r="F407" s="835"/>
      <c r="G407" s="836"/>
      <c r="H407" s="837"/>
      <c r="I407" s="838"/>
      <c r="J407" s="110"/>
      <c r="K407" s="110"/>
      <c r="L407" s="110"/>
      <c r="M407" s="110"/>
      <c r="N407" s="110"/>
      <c r="O407" s="110"/>
      <c r="P407" s="110"/>
      <c r="Q407" s="110"/>
      <c r="R407" s="87" t="str">
        <f t="shared" si="6"/>
        <v/>
      </c>
    </row>
    <row r="408" spans="2:18" x14ac:dyDescent="0.25">
      <c r="B408" s="737"/>
      <c r="C408" s="834"/>
      <c r="D408" s="834"/>
      <c r="E408" s="834"/>
      <c r="F408" s="835"/>
      <c r="G408" s="836"/>
      <c r="H408" s="837"/>
      <c r="I408" s="838"/>
      <c r="J408" s="110"/>
      <c r="K408" s="110"/>
      <c r="L408" s="110"/>
      <c r="M408" s="110"/>
      <c r="N408" s="110"/>
      <c r="O408" s="110"/>
      <c r="P408" s="110"/>
      <c r="Q408" s="110"/>
      <c r="R408" s="87" t="str">
        <f t="shared" si="6"/>
        <v/>
      </c>
    </row>
    <row r="409" spans="2:18" x14ac:dyDescent="0.25">
      <c r="B409" s="737"/>
      <c r="C409" s="834"/>
      <c r="D409" s="834"/>
      <c r="E409" s="834"/>
      <c r="F409" s="835"/>
      <c r="G409" s="836"/>
      <c r="H409" s="837"/>
      <c r="I409" s="838"/>
      <c r="J409" s="110"/>
      <c r="K409" s="110"/>
      <c r="L409" s="110"/>
      <c r="M409" s="110"/>
      <c r="N409" s="110"/>
      <c r="O409" s="110"/>
      <c r="P409" s="110"/>
      <c r="Q409" s="110"/>
      <c r="R409" s="87" t="str">
        <f t="shared" si="6"/>
        <v/>
      </c>
    </row>
    <row r="410" spans="2:18" x14ac:dyDescent="0.25">
      <c r="B410" s="737"/>
      <c r="C410" s="834"/>
      <c r="D410" s="834"/>
      <c r="E410" s="834"/>
      <c r="F410" s="835"/>
      <c r="G410" s="836"/>
      <c r="H410" s="837"/>
      <c r="I410" s="838"/>
      <c r="J410" s="110"/>
      <c r="K410" s="110"/>
      <c r="L410" s="110"/>
      <c r="M410" s="110"/>
      <c r="N410" s="110"/>
      <c r="O410" s="110"/>
      <c r="P410" s="110"/>
      <c r="Q410" s="110"/>
      <c r="R410" s="87" t="str">
        <f t="shared" si="6"/>
        <v/>
      </c>
    </row>
    <row r="411" spans="2:18" x14ac:dyDescent="0.25">
      <c r="B411" s="737"/>
      <c r="C411" s="834"/>
      <c r="D411" s="834"/>
      <c r="E411" s="834"/>
      <c r="F411" s="835"/>
      <c r="G411" s="836"/>
      <c r="H411" s="837"/>
      <c r="I411" s="838"/>
      <c r="J411" s="110"/>
      <c r="K411" s="110"/>
      <c r="L411" s="110"/>
      <c r="M411" s="110"/>
      <c r="N411" s="110"/>
      <c r="O411" s="110"/>
      <c r="P411" s="110"/>
      <c r="Q411" s="110"/>
      <c r="R411" s="87" t="str">
        <f t="shared" si="6"/>
        <v/>
      </c>
    </row>
    <row r="412" spans="2:18" x14ac:dyDescent="0.25">
      <c r="B412" s="737"/>
      <c r="C412" s="834"/>
      <c r="D412" s="834"/>
      <c r="E412" s="834"/>
      <c r="F412" s="835"/>
      <c r="G412" s="836"/>
      <c r="H412" s="837"/>
      <c r="I412" s="838"/>
      <c r="J412" s="110"/>
      <c r="K412" s="110"/>
      <c r="L412" s="110"/>
      <c r="M412" s="110"/>
      <c r="N412" s="110"/>
      <c r="O412" s="110"/>
      <c r="P412" s="110"/>
      <c r="Q412" s="110"/>
      <c r="R412" s="87" t="str">
        <f t="shared" si="6"/>
        <v/>
      </c>
    </row>
    <row r="413" spans="2:18" x14ac:dyDescent="0.25">
      <c r="B413" s="737"/>
      <c r="C413" s="834"/>
      <c r="D413" s="834"/>
      <c r="E413" s="834"/>
      <c r="F413" s="835"/>
      <c r="G413" s="836"/>
      <c r="H413" s="837"/>
      <c r="I413" s="838"/>
      <c r="J413" s="110"/>
      <c r="K413" s="110"/>
      <c r="L413" s="110"/>
      <c r="M413" s="110"/>
      <c r="N413" s="110"/>
      <c r="O413" s="110"/>
      <c r="P413" s="110"/>
      <c r="Q413" s="110"/>
      <c r="R413" s="87" t="str">
        <f t="shared" si="6"/>
        <v/>
      </c>
    </row>
    <row r="414" spans="2:18" x14ac:dyDescent="0.25">
      <c r="B414" s="737"/>
      <c r="C414" s="834"/>
      <c r="D414" s="834"/>
      <c r="E414" s="834"/>
      <c r="F414" s="835"/>
      <c r="G414" s="836"/>
      <c r="H414" s="837"/>
      <c r="I414" s="838"/>
      <c r="J414" s="110"/>
      <c r="K414" s="110"/>
      <c r="L414" s="110"/>
      <c r="M414" s="110"/>
      <c r="N414" s="110"/>
      <c r="O414" s="110"/>
      <c r="P414" s="110"/>
      <c r="Q414" s="110"/>
      <c r="R414" s="87" t="str">
        <f t="shared" si="6"/>
        <v/>
      </c>
    </row>
    <row r="415" spans="2:18" x14ac:dyDescent="0.25">
      <c r="B415" s="737"/>
      <c r="C415" s="834"/>
      <c r="D415" s="834"/>
      <c r="E415" s="834"/>
      <c r="F415" s="835"/>
      <c r="G415" s="836"/>
      <c r="H415" s="837"/>
      <c r="I415" s="838"/>
      <c r="J415" s="110"/>
      <c r="K415" s="110"/>
      <c r="L415" s="110"/>
      <c r="M415" s="110"/>
      <c r="N415" s="110"/>
      <c r="O415" s="110"/>
      <c r="P415" s="110"/>
      <c r="Q415" s="110"/>
      <c r="R415" s="87" t="str">
        <f t="shared" si="6"/>
        <v/>
      </c>
    </row>
    <row r="416" spans="2:18" x14ac:dyDescent="0.25">
      <c r="B416" s="737"/>
      <c r="C416" s="834"/>
      <c r="D416" s="834"/>
      <c r="E416" s="834"/>
      <c r="F416" s="835"/>
      <c r="G416" s="836"/>
      <c r="H416" s="837"/>
      <c r="I416" s="838"/>
      <c r="J416" s="110"/>
      <c r="K416" s="110"/>
      <c r="L416" s="110"/>
      <c r="M416" s="110"/>
      <c r="N416" s="110"/>
      <c r="O416" s="110"/>
      <c r="P416" s="110"/>
      <c r="Q416" s="110"/>
      <c r="R416" s="87" t="str">
        <f t="shared" si="6"/>
        <v/>
      </c>
    </row>
    <row r="417" spans="2:18" x14ac:dyDescent="0.25">
      <c r="B417" s="737"/>
      <c r="C417" s="834"/>
      <c r="D417" s="834"/>
      <c r="E417" s="834"/>
      <c r="F417" s="835"/>
      <c r="G417" s="836"/>
      <c r="H417" s="837"/>
      <c r="I417" s="838"/>
      <c r="J417" s="110"/>
      <c r="K417" s="110"/>
      <c r="L417" s="110"/>
      <c r="M417" s="110"/>
      <c r="N417" s="110"/>
      <c r="O417" s="110"/>
      <c r="P417" s="110"/>
      <c r="Q417" s="110"/>
      <c r="R417" s="87" t="str">
        <f t="shared" si="6"/>
        <v/>
      </c>
    </row>
    <row r="418" spans="2:18" x14ac:dyDescent="0.25">
      <c r="B418" s="737"/>
      <c r="C418" s="834"/>
      <c r="D418" s="834"/>
      <c r="E418" s="834"/>
      <c r="F418" s="835"/>
      <c r="G418" s="836"/>
      <c r="H418" s="837"/>
      <c r="I418" s="838"/>
      <c r="J418" s="110"/>
      <c r="K418" s="110"/>
      <c r="L418" s="110"/>
      <c r="M418" s="110"/>
      <c r="N418" s="110"/>
      <c r="O418" s="110"/>
      <c r="P418" s="110"/>
      <c r="Q418" s="110"/>
      <c r="R418" s="87" t="str">
        <f t="shared" si="6"/>
        <v/>
      </c>
    </row>
    <row r="419" spans="2:18" x14ac:dyDescent="0.25">
      <c r="B419" s="737"/>
      <c r="C419" s="834"/>
      <c r="D419" s="834"/>
      <c r="E419" s="834"/>
      <c r="F419" s="835"/>
      <c r="G419" s="836"/>
      <c r="H419" s="837"/>
      <c r="I419" s="838"/>
      <c r="J419" s="110"/>
      <c r="K419" s="110"/>
      <c r="L419" s="110"/>
      <c r="M419" s="110"/>
      <c r="N419" s="110"/>
      <c r="O419" s="110"/>
      <c r="P419" s="110"/>
      <c r="Q419" s="110"/>
      <c r="R419" s="87" t="str">
        <f t="shared" si="6"/>
        <v/>
      </c>
    </row>
    <row r="420" spans="2:18" x14ac:dyDescent="0.25">
      <c r="B420" s="737"/>
      <c r="C420" s="834"/>
      <c r="D420" s="834"/>
      <c r="E420" s="834"/>
      <c r="F420" s="835"/>
      <c r="G420" s="836"/>
      <c r="H420" s="837"/>
      <c r="I420" s="838"/>
      <c r="J420" s="110"/>
      <c r="K420" s="110"/>
      <c r="L420" s="110"/>
      <c r="M420" s="110"/>
      <c r="N420" s="110"/>
      <c r="O420" s="110"/>
      <c r="P420" s="110"/>
      <c r="Q420" s="110"/>
      <c r="R420" s="87" t="str">
        <f t="shared" si="6"/>
        <v/>
      </c>
    </row>
    <row r="421" spans="2:18" x14ac:dyDescent="0.25">
      <c r="B421" s="737"/>
      <c r="C421" s="834"/>
      <c r="D421" s="834"/>
      <c r="E421" s="834"/>
      <c r="F421" s="835"/>
      <c r="G421" s="836"/>
      <c r="H421" s="837"/>
      <c r="I421" s="838"/>
      <c r="J421" s="110"/>
      <c r="K421" s="110"/>
      <c r="L421" s="110"/>
      <c r="M421" s="110"/>
      <c r="N421" s="110"/>
      <c r="O421" s="110"/>
      <c r="P421" s="110"/>
      <c r="Q421" s="110"/>
      <c r="R421" s="87" t="str">
        <f t="shared" si="6"/>
        <v/>
      </c>
    </row>
    <row r="422" spans="2:18" x14ac:dyDescent="0.25">
      <c r="B422" s="737"/>
      <c r="C422" s="834"/>
      <c r="D422" s="834"/>
      <c r="E422" s="834"/>
      <c r="F422" s="835"/>
      <c r="G422" s="836"/>
      <c r="H422" s="837"/>
      <c r="I422" s="838"/>
      <c r="J422" s="110"/>
      <c r="K422" s="110"/>
      <c r="L422" s="110"/>
      <c r="M422" s="110"/>
      <c r="N422" s="110"/>
      <c r="O422" s="110"/>
      <c r="P422" s="110"/>
      <c r="Q422" s="110"/>
      <c r="R422" s="87" t="str">
        <f t="shared" si="6"/>
        <v/>
      </c>
    </row>
    <row r="423" spans="2:18" x14ac:dyDescent="0.25">
      <c r="B423" s="737"/>
      <c r="C423" s="834"/>
      <c r="D423" s="834"/>
      <c r="E423" s="834"/>
      <c r="F423" s="835"/>
      <c r="G423" s="836"/>
      <c r="H423" s="837"/>
      <c r="I423" s="838"/>
      <c r="J423" s="110"/>
      <c r="K423" s="110"/>
      <c r="L423" s="110"/>
      <c r="M423" s="110"/>
      <c r="N423" s="110"/>
      <c r="O423" s="110"/>
      <c r="P423" s="110"/>
      <c r="Q423" s="110"/>
      <c r="R423" s="87" t="str">
        <f t="shared" si="6"/>
        <v/>
      </c>
    </row>
    <row r="424" spans="2:18" x14ac:dyDescent="0.25">
      <c r="B424" s="737"/>
      <c r="C424" s="834"/>
      <c r="D424" s="834"/>
      <c r="E424" s="834"/>
      <c r="F424" s="835"/>
      <c r="G424" s="836"/>
      <c r="H424" s="837"/>
      <c r="I424" s="838"/>
      <c r="J424" s="110"/>
      <c r="K424" s="110"/>
      <c r="L424" s="110"/>
      <c r="M424" s="110"/>
      <c r="N424" s="110"/>
      <c r="O424" s="110"/>
      <c r="P424" s="110"/>
      <c r="Q424" s="110"/>
      <c r="R424" s="87" t="str">
        <f t="shared" si="6"/>
        <v/>
      </c>
    </row>
    <row r="425" spans="2:18" x14ac:dyDescent="0.25">
      <c r="B425" s="737"/>
      <c r="C425" s="834"/>
      <c r="D425" s="834"/>
      <c r="E425" s="834"/>
      <c r="F425" s="835"/>
      <c r="G425" s="836"/>
      <c r="H425" s="837"/>
      <c r="I425" s="838"/>
      <c r="J425" s="110"/>
      <c r="K425" s="110"/>
      <c r="L425" s="110"/>
      <c r="M425" s="110"/>
      <c r="N425" s="110"/>
      <c r="O425" s="110"/>
      <c r="P425" s="110"/>
      <c r="Q425" s="110"/>
      <c r="R425" s="87" t="str">
        <f t="shared" si="6"/>
        <v/>
      </c>
    </row>
    <row r="426" spans="2:18" x14ac:dyDescent="0.25">
      <c r="B426" s="737"/>
      <c r="C426" s="834"/>
      <c r="D426" s="834"/>
      <c r="E426" s="834"/>
      <c r="F426" s="835"/>
      <c r="G426" s="836"/>
      <c r="H426" s="837"/>
      <c r="I426" s="838"/>
      <c r="J426" s="110"/>
      <c r="K426" s="110"/>
      <c r="L426" s="110"/>
      <c r="M426" s="110"/>
      <c r="N426" s="110"/>
      <c r="O426" s="110"/>
      <c r="P426" s="110"/>
      <c r="Q426" s="110"/>
      <c r="R426" s="87" t="str">
        <f t="shared" si="6"/>
        <v/>
      </c>
    </row>
    <row r="427" spans="2:18" x14ac:dyDescent="0.25">
      <c r="B427" s="737"/>
      <c r="C427" s="834"/>
      <c r="D427" s="834"/>
      <c r="E427" s="834"/>
      <c r="F427" s="835"/>
      <c r="G427" s="836"/>
      <c r="H427" s="837"/>
      <c r="I427" s="838"/>
      <c r="J427" s="110"/>
      <c r="K427" s="110"/>
      <c r="L427" s="110"/>
      <c r="M427" s="110"/>
      <c r="N427" s="110"/>
      <c r="O427" s="110"/>
      <c r="P427" s="110"/>
      <c r="Q427" s="110"/>
      <c r="R427" s="87" t="str">
        <f t="shared" si="6"/>
        <v/>
      </c>
    </row>
    <row r="428" spans="2:18" x14ac:dyDescent="0.25">
      <c r="B428" s="737"/>
      <c r="C428" s="834"/>
      <c r="D428" s="834"/>
      <c r="E428" s="834"/>
      <c r="F428" s="835"/>
      <c r="G428" s="836"/>
      <c r="H428" s="837"/>
      <c r="I428" s="838"/>
      <c r="J428" s="110"/>
      <c r="K428" s="110"/>
      <c r="L428" s="110"/>
      <c r="M428" s="110"/>
      <c r="N428" s="110"/>
      <c r="O428" s="110"/>
      <c r="P428" s="110"/>
      <c r="Q428" s="110"/>
      <c r="R428" s="87" t="str">
        <f t="shared" si="6"/>
        <v/>
      </c>
    </row>
    <row r="429" spans="2:18" x14ac:dyDescent="0.25">
      <c r="B429" s="737"/>
      <c r="C429" s="834"/>
      <c r="D429" s="834"/>
      <c r="E429" s="834"/>
      <c r="F429" s="835"/>
      <c r="G429" s="836"/>
      <c r="H429" s="837"/>
      <c r="I429" s="838"/>
      <c r="J429" s="110"/>
      <c r="K429" s="110"/>
      <c r="L429" s="110"/>
      <c r="M429" s="110"/>
      <c r="N429" s="110"/>
      <c r="O429" s="110"/>
      <c r="P429" s="110"/>
      <c r="Q429" s="110"/>
      <c r="R429" s="87" t="str">
        <f t="shared" si="6"/>
        <v/>
      </c>
    </row>
    <row r="430" spans="2:18" x14ac:dyDescent="0.25">
      <c r="B430" s="737"/>
      <c r="C430" s="834"/>
      <c r="D430" s="834"/>
      <c r="E430" s="834"/>
      <c r="F430" s="835"/>
      <c r="G430" s="836"/>
      <c r="H430" s="837"/>
      <c r="I430" s="838"/>
      <c r="J430" s="110"/>
      <c r="K430" s="110"/>
      <c r="L430" s="110"/>
      <c r="M430" s="110"/>
      <c r="N430" s="110"/>
      <c r="O430" s="110"/>
      <c r="P430" s="110"/>
      <c r="Q430" s="110"/>
      <c r="R430" s="87" t="str">
        <f t="shared" si="6"/>
        <v/>
      </c>
    </row>
    <row r="431" spans="2:18" x14ac:dyDescent="0.25">
      <c r="B431" s="737"/>
      <c r="C431" s="834"/>
      <c r="D431" s="834"/>
      <c r="E431" s="834"/>
      <c r="F431" s="835"/>
      <c r="G431" s="836"/>
      <c r="H431" s="837"/>
      <c r="I431" s="838"/>
      <c r="J431" s="110"/>
      <c r="K431" s="110"/>
      <c r="L431" s="110"/>
      <c r="M431" s="110"/>
      <c r="N431" s="110"/>
      <c r="O431" s="110"/>
      <c r="P431" s="110"/>
      <c r="Q431" s="110"/>
      <c r="R431" s="87" t="str">
        <f t="shared" si="6"/>
        <v/>
      </c>
    </row>
    <row r="432" spans="2:18" x14ac:dyDescent="0.25">
      <c r="B432" s="737"/>
      <c r="C432" s="834"/>
      <c r="D432" s="834"/>
      <c r="E432" s="834"/>
      <c r="F432" s="835"/>
      <c r="G432" s="836"/>
      <c r="H432" s="837"/>
      <c r="I432" s="838"/>
      <c r="J432" s="110"/>
      <c r="K432" s="110"/>
      <c r="L432" s="110"/>
      <c r="M432" s="110"/>
      <c r="N432" s="110"/>
      <c r="O432" s="110"/>
      <c r="P432" s="110"/>
      <c r="Q432" s="110"/>
      <c r="R432" s="87" t="str">
        <f t="shared" si="6"/>
        <v/>
      </c>
    </row>
    <row r="433" spans="2:18" x14ac:dyDescent="0.25">
      <c r="B433" s="737"/>
      <c r="C433" s="834"/>
      <c r="D433" s="834"/>
      <c r="E433" s="834"/>
      <c r="F433" s="835"/>
      <c r="G433" s="836"/>
      <c r="H433" s="837"/>
      <c r="I433" s="838"/>
      <c r="J433" s="110"/>
      <c r="K433" s="110"/>
      <c r="L433" s="110"/>
      <c r="M433" s="110"/>
      <c r="N433" s="110"/>
      <c r="O433" s="110"/>
      <c r="P433" s="110"/>
      <c r="Q433" s="110"/>
      <c r="R433" s="87" t="str">
        <f t="shared" si="6"/>
        <v/>
      </c>
    </row>
    <row r="434" spans="2:18" x14ac:dyDescent="0.25">
      <c r="B434" s="737"/>
      <c r="C434" s="834"/>
      <c r="D434" s="834"/>
      <c r="E434" s="834"/>
      <c r="F434" s="835"/>
      <c r="G434" s="836"/>
      <c r="H434" s="837"/>
      <c r="I434" s="838"/>
      <c r="J434" s="110"/>
      <c r="K434" s="110"/>
      <c r="L434" s="110"/>
      <c r="M434" s="110"/>
      <c r="N434" s="110"/>
      <c r="O434" s="110"/>
      <c r="P434" s="110"/>
      <c r="Q434" s="110"/>
      <c r="R434" s="87" t="str">
        <f t="shared" si="6"/>
        <v/>
      </c>
    </row>
    <row r="435" spans="2:18" x14ac:dyDescent="0.25">
      <c r="B435" s="737"/>
      <c r="C435" s="834"/>
      <c r="D435" s="834"/>
      <c r="E435" s="834"/>
      <c r="F435" s="835"/>
      <c r="G435" s="836"/>
      <c r="H435" s="837"/>
      <c r="I435" s="838"/>
      <c r="J435" s="110"/>
      <c r="K435" s="110"/>
      <c r="L435" s="110"/>
      <c r="M435" s="110"/>
      <c r="N435" s="110"/>
      <c r="O435" s="110"/>
      <c r="P435" s="110"/>
      <c r="Q435" s="110"/>
      <c r="R435" s="87" t="str">
        <f t="shared" si="6"/>
        <v/>
      </c>
    </row>
    <row r="436" spans="2:18" x14ac:dyDescent="0.25">
      <c r="B436" s="737"/>
      <c r="C436" s="834"/>
      <c r="D436" s="834"/>
      <c r="E436" s="834"/>
      <c r="F436" s="835"/>
      <c r="G436" s="836"/>
      <c r="H436" s="837"/>
      <c r="I436" s="838"/>
      <c r="J436" s="110"/>
      <c r="K436" s="110"/>
      <c r="L436" s="110"/>
      <c r="M436" s="110"/>
      <c r="N436" s="110"/>
      <c r="O436" s="110"/>
      <c r="P436" s="110"/>
      <c r="Q436" s="110"/>
      <c r="R436" s="87" t="str">
        <f t="shared" si="6"/>
        <v/>
      </c>
    </row>
    <row r="437" spans="2:18" x14ac:dyDescent="0.25">
      <c r="B437" s="737"/>
      <c r="C437" s="834"/>
      <c r="D437" s="834"/>
      <c r="E437" s="834"/>
      <c r="F437" s="835"/>
      <c r="G437" s="836"/>
      <c r="H437" s="837"/>
      <c r="I437" s="838"/>
      <c r="J437" s="110"/>
      <c r="K437" s="110"/>
      <c r="L437" s="110"/>
      <c r="M437" s="110"/>
      <c r="N437" s="110"/>
      <c r="O437" s="110"/>
      <c r="P437" s="110"/>
      <c r="Q437" s="110"/>
      <c r="R437" s="87" t="str">
        <f t="shared" si="6"/>
        <v/>
      </c>
    </row>
    <row r="438" spans="2:18" x14ac:dyDescent="0.25">
      <c r="B438" s="737"/>
      <c r="C438" s="834"/>
      <c r="D438" s="834"/>
      <c r="E438" s="834"/>
      <c r="F438" s="835"/>
      <c r="G438" s="836"/>
      <c r="H438" s="837"/>
      <c r="I438" s="838"/>
      <c r="J438" s="110"/>
      <c r="K438" s="110"/>
      <c r="L438" s="110"/>
      <c r="M438" s="110"/>
      <c r="N438" s="110"/>
      <c r="O438" s="110"/>
      <c r="P438" s="110"/>
      <c r="Q438" s="110"/>
      <c r="R438" s="87" t="str">
        <f t="shared" si="6"/>
        <v/>
      </c>
    </row>
    <row r="439" spans="2:18" x14ac:dyDescent="0.25">
      <c r="B439" s="737"/>
      <c r="C439" s="834"/>
      <c r="D439" s="834"/>
      <c r="E439" s="834"/>
      <c r="F439" s="835"/>
      <c r="G439" s="836"/>
      <c r="H439" s="837"/>
      <c r="I439" s="838"/>
      <c r="J439" s="110"/>
      <c r="K439" s="110"/>
      <c r="L439" s="110"/>
      <c r="M439" s="110"/>
      <c r="N439" s="110"/>
      <c r="O439" s="110"/>
      <c r="P439" s="110"/>
      <c r="Q439" s="110"/>
      <c r="R439" s="87" t="str">
        <f t="shared" si="6"/>
        <v/>
      </c>
    </row>
    <row r="440" spans="2:18" x14ac:dyDescent="0.25">
      <c r="B440" s="737"/>
      <c r="C440" s="834"/>
      <c r="D440" s="834"/>
      <c r="E440" s="834"/>
      <c r="F440" s="835"/>
      <c r="G440" s="836"/>
      <c r="H440" s="837"/>
      <c r="I440" s="838"/>
      <c r="J440" s="110"/>
      <c r="K440" s="110"/>
      <c r="L440" s="110"/>
      <c r="M440" s="110"/>
      <c r="N440" s="110"/>
      <c r="O440" s="110"/>
      <c r="P440" s="110"/>
      <c r="Q440" s="110"/>
      <c r="R440" s="87" t="str">
        <f t="shared" si="6"/>
        <v/>
      </c>
    </row>
    <row r="441" spans="2:18" x14ac:dyDescent="0.25">
      <c r="B441" s="737"/>
      <c r="C441" s="834"/>
      <c r="D441" s="834"/>
      <c r="E441" s="834"/>
      <c r="F441" s="835"/>
      <c r="G441" s="836"/>
      <c r="H441" s="837"/>
      <c r="I441" s="838"/>
      <c r="J441" s="110"/>
      <c r="K441" s="110"/>
      <c r="L441" s="110"/>
      <c r="M441" s="110"/>
      <c r="N441" s="110"/>
      <c r="O441" s="110"/>
      <c r="P441" s="110"/>
      <c r="Q441" s="110"/>
      <c r="R441" s="87" t="str">
        <f t="shared" si="6"/>
        <v/>
      </c>
    </row>
    <row r="442" spans="2:18" x14ac:dyDescent="0.25">
      <c r="B442" s="737"/>
      <c r="C442" s="834"/>
      <c r="D442" s="834"/>
      <c r="E442" s="834"/>
      <c r="F442" s="835"/>
      <c r="G442" s="836"/>
      <c r="H442" s="837"/>
      <c r="I442" s="838"/>
      <c r="J442" s="110"/>
      <c r="K442" s="110"/>
      <c r="L442" s="110"/>
      <c r="M442" s="110"/>
      <c r="N442" s="110"/>
      <c r="O442" s="110"/>
      <c r="P442" s="110"/>
      <c r="Q442" s="110"/>
      <c r="R442" s="87" t="str">
        <f t="shared" si="6"/>
        <v/>
      </c>
    </row>
    <row r="443" spans="2:18" x14ac:dyDescent="0.25">
      <c r="B443" s="737"/>
      <c r="C443" s="834"/>
      <c r="D443" s="834"/>
      <c r="E443" s="834"/>
      <c r="F443" s="835"/>
      <c r="G443" s="836"/>
      <c r="H443" s="837"/>
      <c r="I443" s="838"/>
      <c r="J443" s="110"/>
      <c r="K443" s="110"/>
      <c r="L443" s="110"/>
      <c r="M443" s="110"/>
      <c r="N443" s="110"/>
      <c r="O443" s="110"/>
      <c r="P443" s="110"/>
      <c r="Q443" s="110"/>
      <c r="R443" s="87" t="str">
        <f t="shared" si="6"/>
        <v/>
      </c>
    </row>
    <row r="444" spans="2:18" x14ac:dyDescent="0.25">
      <c r="B444" s="737"/>
      <c r="C444" s="834"/>
      <c r="D444" s="834"/>
      <c r="E444" s="834"/>
      <c r="F444" s="835"/>
      <c r="G444" s="836"/>
      <c r="H444" s="837"/>
      <c r="I444" s="838"/>
      <c r="J444" s="110"/>
      <c r="K444" s="110"/>
      <c r="L444" s="110"/>
      <c r="M444" s="110"/>
      <c r="N444" s="110"/>
      <c r="O444" s="110"/>
      <c r="P444" s="110"/>
      <c r="Q444" s="110"/>
      <c r="R444" s="87" t="str">
        <f t="shared" si="6"/>
        <v/>
      </c>
    </row>
    <row r="445" spans="2:18" x14ac:dyDescent="0.25">
      <c r="B445" s="737"/>
      <c r="C445" s="834"/>
      <c r="D445" s="834"/>
      <c r="E445" s="834"/>
      <c r="F445" s="835"/>
      <c r="G445" s="836"/>
      <c r="H445" s="837"/>
      <c r="I445" s="838"/>
      <c r="J445" s="110"/>
      <c r="K445" s="110"/>
      <c r="L445" s="110"/>
      <c r="M445" s="110"/>
      <c r="N445" s="110"/>
      <c r="O445" s="110"/>
      <c r="P445" s="110"/>
      <c r="Q445" s="110"/>
      <c r="R445" s="87" t="str">
        <f t="shared" si="6"/>
        <v/>
      </c>
    </row>
    <row r="446" spans="2:18" x14ac:dyDescent="0.25">
      <c r="B446" s="737"/>
      <c r="C446" s="834"/>
      <c r="D446" s="834"/>
      <c r="E446" s="834"/>
      <c r="F446" s="835"/>
      <c r="G446" s="836"/>
      <c r="H446" s="837"/>
      <c r="I446" s="838"/>
      <c r="J446" s="110"/>
      <c r="K446" s="110"/>
      <c r="L446" s="110"/>
      <c r="M446" s="110"/>
      <c r="N446" s="110"/>
      <c r="O446" s="110"/>
      <c r="P446" s="110"/>
      <c r="Q446" s="110"/>
      <c r="R446" s="87" t="str">
        <f t="shared" si="6"/>
        <v/>
      </c>
    </row>
    <row r="447" spans="2:18" x14ac:dyDescent="0.25">
      <c r="B447" s="737"/>
      <c r="C447" s="834"/>
      <c r="D447" s="834"/>
      <c r="E447" s="834"/>
      <c r="F447" s="835"/>
      <c r="G447" s="836"/>
      <c r="H447" s="837"/>
      <c r="I447" s="838"/>
      <c r="J447" s="110"/>
      <c r="K447" s="110"/>
      <c r="L447" s="110"/>
      <c r="M447" s="110"/>
      <c r="N447" s="110"/>
      <c r="O447" s="110"/>
      <c r="P447" s="110"/>
      <c r="Q447" s="110"/>
      <c r="R447" s="87" t="str">
        <f t="shared" si="6"/>
        <v/>
      </c>
    </row>
    <row r="448" spans="2:18" x14ac:dyDescent="0.25">
      <c r="B448" s="737"/>
      <c r="C448" s="834"/>
      <c r="D448" s="834"/>
      <c r="E448" s="834"/>
      <c r="F448" s="835"/>
      <c r="G448" s="836"/>
      <c r="H448" s="837"/>
      <c r="I448" s="838"/>
      <c r="J448" s="110"/>
      <c r="K448" s="110"/>
      <c r="L448" s="110"/>
      <c r="M448" s="110"/>
      <c r="N448" s="110"/>
      <c r="O448" s="110"/>
      <c r="P448" s="110"/>
      <c r="Q448" s="110"/>
      <c r="R448" s="87" t="str">
        <f t="shared" si="6"/>
        <v/>
      </c>
    </row>
    <row r="449" spans="2:18" x14ac:dyDescent="0.25">
      <c r="B449" s="737"/>
      <c r="C449" s="834"/>
      <c r="D449" s="834"/>
      <c r="E449" s="834"/>
      <c r="F449" s="835"/>
      <c r="G449" s="836"/>
      <c r="H449" s="837"/>
      <c r="I449" s="838"/>
      <c r="J449" s="110"/>
      <c r="K449" s="110"/>
      <c r="L449" s="110"/>
      <c r="M449" s="110"/>
      <c r="N449" s="110"/>
      <c r="O449" s="110"/>
      <c r="P449" s="110"/>
      <c r="Q449" s="110"/>
      <c r="R449" s="87" t="str">
        <f t="shared" si="6"/>
        <v/>
      </c>
    </row>
    <row r="450" spans="2:18" x14ac:dyDescent="0.25">
      <c r="B450" s="737"/>
      <c r="C450" s="834"/>
      <c r="D450" s="834"/>
      <c r="E450" s="834"/>
      <c r="F450" s="835"/>
      <c r="G450" s="836"/>
      <c r="H450" s="837"/>
      <c r="I450" s="838"/>
      <c r="J450" s="110"/>
      <c r="K450" s="110"/>
      <c r="L450" s="110"/>
      <c r="M450" s="110"/>
      <c r="N450" s="110"/>
      <c r="O450" s="110"/>
      <c r="P450" s="110"/>
      <c r="Q450" s="110"/>
      <c r="R450" s="87" t="str">
        <f t="shared" si="6"/>
        <v/>
      </c>
    </row>
    <row r="451" spans="2:18" x14ac:dyDescent="0.25">
      <c r="B451" s="737"/>
      <c r="C451" s="834"/>
      <c r="D451" s="834"/>
      <c r="E451" s="834"/>
      <c r="F451" s="835"/>
      <c r="G451" s="836"/>
      <c r="H451" s="837"/>
      <c r="I451" s="838"/>
      <c r="J451" s="110"/>
      <c r="K451" s="110"/>
      <c r="L451" s="110"/>
      <c r="M451" s="110"/>
      <c r="N451" s="110"/>
      <c r="O451" s="110"/>
      <c r="P451" s="110"/>
      <c r="Q451" s="110"/>
      <c r="R451" s="87" t="str">
        <f t="shared" si="6"/>
        <v/>
      </c>
    </row>
    <row r="452" spans="2:18" x14ac:dyDescent="0.25">
      <c r="B452" s="737"/>
      <c r="C452" s="834"/>
      <c r="D452" s="834"/>
      <c r="E452" s="834"/>
      <c r="F452" s="835"/>
      <c r="G452" s="836"/>
      <c r="H452" s="837"/>
      <c r="I452" s="838"/>
      <c r="J452" s="110"/>
      <c r="K452" s="110"/>
      <c r="L452" s="110"/>
      <c r="M452" s="110"/>
      <c r="N452" s="110"/>
      <c r="O452" s="110"/>
      <c r="P452" s="110"/>
      <c r="Q452" s="110"/>
      <c r="R452" s="87" t="str">
        <f t="shared" si="6"/>
        <v/>
      </c>
    </row>
    <row r="453" spans="2:18" x14ac:dyDescent="0.25">
      <c r="B453" s="737"/>
      <c r="C453" s="834"/>
      <c r="D453" s="834"/>
      <c r="E453" s="834"/>
      <c r="F453" s="835"/>
      <c r="G453" s="836"/>
      <c r="H453" s="837"/>
      <c r="I453" s="838"/>
      <c r="J453" s="110"/>
      <c r="K453" s="110"/>
      <c r="L453" s="110"/>
      <c r="M453" s="110"/>
      <c r="N453" s="110"/>
      <c r="O453" s="110"/>
      <c r="P453" s="110"/>
      <c r="Q453" s="110"/>
      <c r="R453" s="87" t="str">
        <f t="shared" si="6"/>
        <v/>
      </c>
    </row>
    <row r="454" spans="2:18" x14ac:dyDescent="0.25">
      <c r="B454" s="737"/>
      <c r="C454" s="834"/>
      <c r="D454" s="834"/>
      <c r="E454" s="834"/>
      <c r="F454" s="835"/>
      <c r="G454" s="836"/>
      <c r="H454" s="837"/>
      <c r="I454" s="838"/>
      <c r="J454" s="110"/>
      <c r="K454" s="110"/>
      <c r="L454" s="110"/>
      <c r="M454" s="110"/>
      <c r="N454" s="110"/>
      <c r="O454" s="110"/>
      <c r="P454" s="110"/>
      <c r="Q454" s="110"/>
      <c r="R454" s="87" t="str">
        <f t="shared" si="6"/>
        <v/>
      </c>
    </row>
    <row r="455" spans="2:18" x14ac:dyDescent="0.25">
      <c r="B455" s="737"/>
      <c r="C455" s="834"/>
      <c r="D455" s="834"/>
      <c r="E455" s="834"/>
      <c r="F455" s="835"/>
      <c r="G455" s="836"/>
      <c r="H455" s="837"/>
      <c r="I455" s="838"/>
      <c r="J455" s="110"/>
      <c r="K455" s="110"/>
      <c r="L455" s="110"/>
      <c r="M455" s="110"/>
      <c r="N455" s="110"/>
      <c r="O455" s="110"/>
      <c r="P455" s="110"/>
      <c r="Q455" s="110"/>
      <c r="R455" s="87" t="str">
        <f t="shared" si="6"/>
        <v/>
      </c>
    </row>
    <row r="456" spans="2:18" x14ac:dyDescent="0.25">
      <c r="B456" s="737"/>
      <c r="C456" s="834"/>
      <c r="D456" s="834"/>
      <c r="E456" s="834"/>
      <c r="F456" s="835"/>
      <c r="G456" s="836"/>
      <c r="H456" s="837"/>
      <c r="I456" s="838"/>
      <c r="J456" s="110"/>
      <c r="K456" s="110"/>
      <c r="L456" s="110"/>
      <c r="M456" s="110"/>
      <c r="N456" s="110"/>
      <c r="O456" s="110"/>
      <c r="P456" s="110"/>
      <c r="Q456" s="110"/>
      <c r="R456" s="87" t="str">
        <f t="shared" si="6"/>
        <v/>
      </c>
    </row>
    <row r="457" spans="2:18" x14ac:dyDescent="0.25">
      <c r="B457" s="737"/>
      <c r="C457" s="834"/>
      <c r="D457" s="834"/>
      <c r="E457" s="834"/>
      <c r="F457" s="835"/>
      <c r="G457" s="836"/>
      <c r="H457" s="837"/>
      <c r="I457" s="838"/>
      <c r="J457" s="110"/>
      <c r="K457" s="110"/>
      <c r="L457" s="110"/>
      <c r="M457" s="110"/>
      <c r="N457" s="110"/>
      <c r="O457" s="110"/>
      <c r="P457" s="110"/>
      <c r="Q457" s="110"/>
      <c r="R457" s="87" t="str">
        <f t="shared" si="6"/>
        <v/>
      </c>
    </row>
    <row r="458" spans="2:18" x14ac:dyDescent="0.25">
      <c r="B458" s="737"/>
      <c r="C458" s="834"/>
      <c r="D458" s="834"/>
      <c r="E458" s="834"/>
      <c r="F458" s="835"/>
      <c r="G458" s="836"/>
      <c r="H458" s="837"/>
      <c r="I458" s="838"/>
      <c r="J458" s="110"/>
      <c r="K458" s="110"/>
      <c r="L458" s="110"/>
      <c r="M458" s="110"/>
      <c r="N458" s="110"/>
      <c r="O458" s="110"/>
      <c r="P458" s="110"/>
      <c r="Q458" s="110"/>
      <c r="R458" s="87" t="str">
        <f t="shared" si="6"/>
        <v/>
      </c>
    </row>
    <row r="459" spans="2:18" x14ac:dyDescent="0.25">
      <c r="B459" s="737"/>
      <c r="C459" s="834"/>
      <c r="D459" s="834"/>
      <c r="E459" s="834"/>
      <c r="F459" s="835"/>
      <c r="G459" s="836"/>
      <c r="H459" s="837"/>
      <c r="I459" s="838"/>
      <c r="J459" s="110"/>
      <c r="K459" s="110"/>
      <c r="L459" s="110"/>
      <c r="M459" s="110"/>
      <c r="N459" s="110"/>
      <c r="O459" s="110"/>
      <c r="P459" s="110"/>
      <c r="Q459" s="110"/>
      <c r="R459" s="87" t="str">
        <f t="shared" si="6"/>
        <v/>
      </c>
    </row>
    <row r="460" spans="2:18" x14ac:dyDescent="0.25">
      <c r="B460" s="737"/>
      <c r="C460" s="834"/>
      <c r="D460" s="834"/>
      <c r="E460" s="834"/>
      <c r="F460" s="835"/>
      <c r="G460" s="836"/>
      <c r="H460" s="837"/>
      <c r="I460" s="838"/>
      <c r="J460" s="110"/>
      <c r="K460" s="110"/>
      <c r="L460" s="110"/>
      <c r="M460" s="110"/>
      <c r="N460" s="110"/>
      <c r="O460" s="110"/>
      <c r="P460" s="110"/>
      <c r="Q460" s="110"/>
      <c r="R460" s="87" t="str">
        <f t="shared" si="6"/>
        <v/>
      </c>
    </row>
    <row r="461" spans="2:18" x14ac:dyDescent="0.25">
      <c r="B461" s="737"/>
      <c r="C461" s="834"/>
      <c r="D461" s="834"/>
      <c r="E461" s="834"/>
      <c r="F461" s="835"/>
      <c r="G461" s="836"/>
      <c r="H461" s="837"/>
      <c r="I461" s="838"/>
      <c r="J461" s="110"/>
      <c r="K461" s="110"/>
      <c r="L461" s="110"/>
      <c r="M461" s="110"/>
      <c r="N461" s="110"/>
      <c r="O461" s="110"/>
      <c r="P461" s="110"/>
      <c r="Q461" s="110"/>
      <c r="R461" s="87" t="str">
        <f t="shared" si="6"/>
        <v/>
      </c>
    </row>
    <row r="462" spans="2:18" x14ac:dyDescent="0.25">
      <c r="B462" s="737"/>
      <c r="C462" s="834"/>
      <c r="D462" s="834"/>
      <c r="E462" s="834"/>
      <c r="F462" s="835"/>
      <c r="G462" s="836"/>
      <c r="H462" s="837"/>
      <c r="I462" s="838"/>
      <c r="J462" s="110"/>
      <c r="K462" s="110"/>
      <c r="L462" s="110"/>
      <c r="M462" s="110"/>
      <c r="N462" s="110"/>
      <c r="O462" s="110"/>
      <c r="P462" s="110"/>
      <c r="Q462" s="110"/>
      <c r="R462" s="87" t="str">
        <f t="shared" si="6"/>
        <v/>
      </c>
    </row>
    <row r="463" spans="2:18" x14ac:dyDescent="0.25">
      <c r="B463" s="737"/>
      <c r="C463" s="834"/>
      <c r="D463" s="834"/>
      <c r="E463" s="834"/>
      <c r="F463" s="835"/>
      <c r="G463" s="836"/>
      <c r="H463" s="837"/>
      <c r="I463" s="838"/>
      <c r="J463" s="110"/>
      <c r="K463" s="110"/>
      <c r="L463" s="110"/>
      <c r="M463" s="110"/>
      <c r="N463" s="110"/>
      <c r="O463" s="110"/>
      <c r="P463" s="110"/>
      <c r="Q463" s="110"/>
      <c r="R463" s="87" t="str">
        <f t="shared" si="6"/>
        <v/>
      </c>
    </row>
    <row r="464" spans="2:18" x14ac:dyDescent="0.25">
      <c r="B464" s="737"/>
      <c r="C464" s="834"/>
      <c r="D464" s="834"/>
      <c r="E464" s="834"/>
      <c r="F464" s="835"/>
      <c r="G464" s="836"/>
      <c r="H464" s="837"/>
      <c r="I464" s="838"/>
      <c r="J464" s="110"/>
      <c r="K464" s="110"/>
      <c r="L464" s="110"/>
      <c r="M464" s="110"/>
      <c r="N464" s="110"/>
      <c r="O464" s="110"/>
      <c r="P464" s="110"/>
      <c r="Q464" s="110"/>
      <c r="R464" s="87" t="str">
        <f t="shared" ref="R464:R527" si="7">IF(B464="","",VALUE(MID(B464,2,4)))</f>
        <v/>
      </c>
    </row>
    <row r="465" spans="2:18" x14ac:dyDescent="0.25">
      <c r="B465" s="737"/>
      <c r="C465" s="834"/>
      <c r="D465" s="834"/>
      <c r="E465" s="834"/>
      <c r="F465" s="835"/>
      <c r="G465" s="836"/>
      <c r="H465" s="837"/>
      <c r="I465" s="838"/>
      <c r="J465" s="110"/>
      <c r="K465" s="110"/>
      <c r="L465" s="110"/>
      <c r="M465" s="110"/>
      <c r="N465" s="110"/>
      <c r="O465" s="110"/>
      <c r="P465" s="110"/>
      <c r="Q465" s="110"/>
      <c r="R465" s="87" t="str">
        <f t="shared" si="7"/>
        <v/>
      </c>
    </row>
    <row r="466" spans="2:18" x14ac:dyDescent="0.25">
      <c r="B466" s="737"/>
      <c r="C466" s="834"/>
      <c r="D466" s="834"/>
      <c r="E466" s="834"/>
      <c r="F466" s="835"/>
      <c r="G466" s="836"/>
      <c r="H466" s="837"/>
      <c r="I466" s="838"/>
      <c r="J466" s="110"/>
      <c r="K466" s="110"/>
      <c r="L466" s="110"/>
      <c r="M466" s="110"/>
      <c r="N466" s="110"/>
      <c r="O466" s="110"/>
      <c r="P466" s="110"/>
      <c r="Q466" s="110"/>
      <c r="R466" s="87" t="str">
        <f t="shared" si="7"/>
        <v/>
      </c>
    </row>
    <row r="467" spans="2:18" x14ac:dyDescent="0.25">
      <c r="B467" s="737"/>
      <c r="C467" s="834"/>
      <c r="D467" s="834"/>
      <c r="E467" s="834"/>
      <c r="F467" s="835"/>
      <c r="G467" s="836"/>
      <c r="H467" s="837"/>
      <c r="I467" s="838"/>
      <c r="J467" s="110"/>
      <c r="K467" s="110"/>
      <c r="L467" s="110"/>
      <c r="M467" s="110"/>
      <c r="N467" s="110"/>
      <c r="O467" s="110"/>
      <c r="P467" s="110"/>
      <c r="Q467" s="110"/>
      <c r="R467" s="87" t="str">
        <f t="shared" si="7"/>
        <v/>
      </c>
    </row>
    <row r="468" spans="2:18" x14ac:dyDescent="0.25">
      <c r="B468" s="737"/>
      <c r="C468" s="834"/>
      <c r="D468" s="834"/>
      <c r="E468" s="834"/>
      <c r="F468" s="835"/>
      <c r="G468" s="836"/>
      <c r="H468" s="837"/>
      <c r="I468" s="838"/>
      <c r="J468" s="110"/>
      <c r="K468" s="110"/>
      <c r="L468" s="110"/>
      <c r="M468" s="110"/>
      <c r="N468" s="110"/>
      <c r="O468" s="110"/>
      <c r="P468" s="110"/>
      <c r="Q468" s="110"/>
      <c r="R468" s="87" t="str">
        <f t="shared" si="7"/>
        <v/>
      </c>
    </row>
    <row r="469" spans="2:18" x14ac:dyDescent="0.25">
      <c r="B469" s="737"/>
      <c r="C469" s="834"/>
      <c r="D469" s="834"/>
      <c r="E469" s="834"/>
      <c r="F469" s="835"/>
      <c r="G469" s="836"/>
      <c r="H469" s="837"/>
      <c r="I469" s="838"/>
      <c r="J469" s="110"/>
      <c r="K469" s="110"/>
      <c r="L469" s="110"/>
      <c r="M469" s="110"/>
      <c r="N469" s="110"/>
      <c r="O469" s="110"/>
      <c r="P469" s="110"/>
      <c r="Q469" s="110"/>
      <c r="R469" s="87" t="str">
        <f t="shared" si="7"/>
        <v/>
      </c>
    </row>
    <row r="470" spans="2:18" x14ac:dyDescent="0.25">
      <c r="B470" s="737"/>
      <c r="C470" s="834"/>
      <c r="D470" s="834"/>
      <c r="E470" s="834"/>
      <c r="F470" s="835"/>
      <c r="G470" s="836"/>
      <c r="H470" s="837"/>
      <c r="I470" s="838"/>
      <c r="J470" s="110"/>
      <c r="K470" s="110"/>
      <c r="L470" s="110"/>
      <c r="M470" s="110"/>
      <c r="N470" s="110"/>
      <c r="O470" s="110"/>
      <c r="P470" s="110"/>
      <c r="Q470" s="110"/>
      <c r="R470" s="87" t="str">
        <f t="shared" si="7"/>
        <v/>
      </c>
    </row>
    <row r="471" spans="2:18" x14ac:dyDescent="0.25">
      <c r="B471" s="737"/>
      <c r="C471" s="834"/>
      <c r="D471" s="834"/>
      <c r="E471" s="834"/>
      <c r="F471" s="835"/>
      <c r="G471" s="836"/>
      <c r="H471" s="837"/>
      <c r="I471" s="838"/>
      <c r="J471" s="110"/>
      <c r="K471" s="110"/>
      <c r="L471" s="110"/>
      <c r="M471" s="110"/>
      <c r="N471" s="110"/>
      <c r="O471" s="110"/>
      <c r="P471" s="110"/>
      <c r="Q471" s="110"/>
      <c r="R471" s="87" t="str">
        <f t="shared" si="7"/>
        <v/>
      </c>
    </row>
    <row r="472" spans="2:18" x14ac:dyDescent="0.25">
      <c r="B472" s="737"/>
      <c r="C472" s="834"/>
      <c r="D472" s="834"/>
      <c r="E472" s="834"/>
      <c r="F472" s="835"/>
      <c r="G472" s="836"/>
      <c r="H472" s="837"/>
      <c r="I472" s="838"/>
      <c r="J472" s="110"/>
      <c r="K472" s="110"/>
      <c r="L472" s="110"/>
      <c r="M472" s="110"/>
      <c r="N472" s="110"/>
      <c r="O472" s="110"/>
      <c r="P472" s="110"/>
      <c r="Q472" s="110"/>
      <c r="R472" s="87" t="str">
        <f t="shared" si="7"/>
        <v/>
      </c>
    </row>
    <row r="473" spans="2:18" x14ac:dyDescent="0.25">
      <c r="B473" s="737"/>
      <c r="C473" s="834"/>
      <c r="D473" s="834"/>
      <c r="E473" s="834"/>
      <c r="F473" s="835"/>
      <c r="G473" s="836"/>
      <c r="H473" s="837"/>
      <c r="I473" s="838"/>
      <c r="J473" s="110"/>
      <c r="K473" s="110"/>
      <c r="L473" s="110"/>
      <c r="M473" s="110"/>
      <c r="N473" s="110"/>
      <c r="O473" s="110"/>
      <c r="P473" s="110"/>
      <c r="Q473" s="110"/>
      <c r="R473" s="87" t="str">
        <f t="shared" si="7"/>
        <v/>
      </c>
    </row>
    <row r="474" spans="2:18" x14ac:dyDescent="0.25">
      <c r="B474" s="737"/>
      <c r="C474" s="834"/>
      <c r="D474" s="834"/>
      <c r="E474" s="834"/>
      <c r="F474" s="835"/>
      <c r="G474" s="836"/>
      <c r="H474" s="837"/>
      <c r="I474" s="838"/>
      <c r="J474" s="110"/>
      <c r="K474" s="110"/>
      <c r="L474" s="110"/>
      <c r="M474" s="110"/>
      <c r="N474" s="110"/>
      <c r="O474" s="110"/>
      <c r="P474" s="110"/>
      <c r="Q474" s="110"/>
      <c r="R474" s="87" t="str">
        <f t="shared" si="7"/>
        <v/>
      </c>
    </row>
    <row r="475" spans="2:18" x14ac:dyDescent="0.25">
      <c r="B475" s="737"/>
      <c r="C475" s="834"/>
      <c r="D475" s="834"/>
      <c r="E475" s="834"/>
      <c r="F475" s="835"/>
      <c r="G475" s="836"/>
      <c r="H475" s="837"/>
      <c r="I475" s="838"/>
      <c r="J475" s="110"/>
      <c r="K475" s="110"/>
      <c r="L475" s="110"/>
      <c r="M475" s="110"/>
      <c r="N475" s="110"/>
      <c r="O475" s="110"/>
      <c r="P475" s="110"/>
      <c r="Q475" s="110"/>
      <c r="R475" s="87" t="str">
        <f t="shared" si="7"/>
        <v/>
      </c>
    </row>
    <row r="476" spans="2:18" x14ac:dyDescent="0.25">
      <c r="B476" s="737"/>
      <c r="C476" s="834"/>
      <c r="D476" s="834"/>
      <c r="E476" s="834"/>
      <c r="F476" s="835"/>
      <c r="G476" s="836"/>
      <c r="H476" s="837"/>
      <c r="I476" s="838"/>
      <c r="J476" s="110"/>
      <c r="K476" s="110"/>
      <c r="L476" s="110"/>
      <c r="M476" s="110"/>
      <c r="N476" s="110"/>
      <c r="O476" s="110"/>
      <c r="P476" s="110"/>
      <c r="Q476" s="110"/>
      <c r="R476" s="87" t="str">
        <f t="shared" si="7"/>
        <v/>
      </c>
    </row>
    <row r="477" spans="2:18" x14ac:dyDescent="0.25">
      <c r="B477" s="737"/>
      <c r="C477" s="834"/>
      <c r="D477" s="834"/>
      <c r="E477" s="834"/>
      <c r="F477" s="835"/>
      <c r="G477" s="836"/>
      <c r="H477" s="837"/>
      <c r="I477" s="838"/>
      <c r="J477" s="110"/>
      <c r="K477" s="110"/>
      <c r="L477" s="110"/>
      <c r="M477" s="110"/>
      <c r="N477" s="110"/>
      <c r="O477" s="110"/>
      <c r="P477" s="110"/>
      <c r="Q477" s="110"/>
      <c r="R477" s="87" t="str">
        <f t="shared" si="7"/>
        <v/>
      </c>
    </row>
    <row r="478" spans="2:18" x14ac:dyDescent="0.25">
      <c r="B478" s="737"/>
      <c r="C478" s="834"/>
      <c r="D478" s="834"/>
      <c r="E478" s="834"/>
      <c r="F478" s="835"/>
      <c r="G478" s="836"/>
      <c r="H478" s="837"/>
      <c r="I478" s="838"/>
      <c r="J478" s="110"/>
      <c r="K478" s="110"/>
      <c r="L478" s="110"/>
      <c r="M478" s="110"/>
      <c r="N478" s="110"/>
      <c r="O478" s="110"/>
      <c r="P478" s="110"/>
      <c r="Q478" s="110"/>
      <c r="R478" s="87" t="str">
        <f t="shared" si="7"/>
        <v/>
      </c>
    </row>
    <row r="479" spans="2:18" x14ac:dyDescent="0.25">
      <c r="B479" s="737"/>
      <c r="C479" s="834"/>
      <c r="D479" s="834"/>
      <c r="E479" s="834"/>
      <c r="F479" s="835"/>
      <c r="G479" s="836"/>
      <c r="H479" s="837"/>
      <c r="I479" s="838"/>
      <c r="J479" s="110"/>
      <c r="K479" s="110"/>
      <c r="L479" s="110"/>
      <c r="M479" s="110"/>
      <c r="N479" s="110"/>
      <c r="O479" s="110"/>
      <c r="P479" s="110"/>
      <c r="Q479" s="110"/>
      <c r="R479" s="87" t="str">
        <f t="shared" si="7"/>
        <v/>
      </c>
    </row>
    <row r="480" spans="2:18" x14ac:dyDescent="0.25">
      <c r="B480" s="737"/>
      <c r="C480" s="834"/>
      <c r="D480" s="834"/>
      <c r="E480" s="834"/>
      <c r="F480" s="835"/>
      <c r="G480" s="836"/>
      <c r="H480" s="837"/>
      <c r="I480" s="838"/>
      <c r="J480" s="110"/>
      <c r="K480" s="110"/>
      <c r="L480" s="110"/>
      <c r="M480" s="110"/>
      <c r="N480" s="110"/>
      <c r="O480" s="110"/>
      <c r="P480" s="110"/>
      <c r="Q480" s="110"/>
      <c r="R480" s="87" t="str">
        <f t="shared" si="7"/>
        <v/>
      </c>
    </row>
    <row r="481" spans="2:18" x14ac:dyDescent="0.25">
      <c r="B481" s="737"/>
      <c r="C481" s="834"/>
      <c r="D481" s="834"/>
      <c r="E481" s="834"/>
      <c r="F481" s="835"/>
      <c r="G481" s="836"/>
      <c r="H481" s="837"/>
      <c r="I481" s="838"/>
      <c r="J481" s="110"/>
      <c r="K481" s="110"/>
      <c r="L481" s="110"/>
      <c r="M481" s="110"/>
      <c r="N481" s="110"/>
      <c r="O481" s="110"/>
      <c r="P481" s="110"/>
      <c r="Q481" s="110"/>
      <c r="R481" s="87" t="str">
        <f t="shared" si="7"/>
        <v/>
      </c>
    </row>
    <row r="482" spans="2:18" x14ac:dyDescent="0.25">
      <c r="B482" s="737"/>
      <c r="C482" s="834"/>
      <c r="D482" s="834"/>
      <c r="E482" s="834"/>
      <c r="F482" s="835"/>
      <c r="G482" s="836"/>
      <c r="H482" s="837"/>
      <c r="I482" s="838"/>
      <c r="J482" s="110"/>
      <c r="K482" s="110"/>
      <c r="L482" s="110"/>
      <c r="M482" s="110"/>
      <c r="N482" s="110"/>
      <c r="O482" s="110"/>
      <c r="P482" s="110"/>
      <c r="Q482" s="110"/>
      <c r="R482" s="87" t="str">
        <f t="shared" si="7"/>
        <v/>
      </c>
    </row>
    <row r="483" spans="2:18" x14ac:dyDescent="0.25">
      <c r="B483" s="737"/>
      <c r="C483" s="834"/>
      <c r="D483" s="834"/>
      <c r="E483" s="834"/>
      <c r="F483" s="835"/>
      <c r="G483" s="836"/>
      <c r="H483" s="837"/>
      <c r="I483" s="838"/>
      <c r="J483" s="110"/>
      <c r="K483" s="110"/>
      <c r="L483" s="110"/>
      <c r="M483" s="110"/>
      <c r="N483" s="110"/>
      <c r="O483" s="110"/>
      <c r="P483" s="110"/>
      <c r="Q483" s="110"/>
      <c r="R483" s="87" t="str">
        <f t="shared" si="7"/>
        <v/>
      </c>
    </row>
    <row r="484" spans="2:18" x14ac:dyDescent="0.25">
      <c r="B484" s="737"/>
      <c r="C484" s="834"/>
      <c r="D484" s="834"/>
      <c r="E484" s="834"/>
      <c r="F484" s="835"/>
      <c r="G484" s="836"/>
      <c r="H484" s="837"/>
      <c r="I484" s="838"/>
      <c r="J484" s="110"/>
      <c r="K484" s="110"/>
      <c r="L484" s="110"/>
      <c r="M484" s="110"/>
      <c r="N484" s="110"/>
      <c r="O484" s="110"/>
      <c r="P484" s="110"/>
      <c r="Q484" s="110"/>
      <c r="R484" s="87" t="str">
        <f t="shared" si="7"/>
        <v/>
      </c>
    </row>
    <row r="485" spans="2:18" x14ac:dyDescent="0.25">
      <c r="B485" s="737"/>
      <c r="C485" s="834"/>
      <c r="D485" s="834"/>
      <c r="E485" s="834"/>
      <c r="F485" s="835"/>
      <c r="G485" s="836"/>
      <c r="H485" s="837"/>
      <c r="I485" s="838"/>
      <c r="J485" s="110"/>
      <c r="K485" s="110"/>
      <c r="L485" s="110"/>
      <c r="M485" s="110"/>
      <c r="N485" s="110"/>
      <c r="O485" s="110"/>
      <c r="P485" s="110"/>
      <c r="Q485" s="110"/>
      <c r="R485" s="87" t="str">
        <f t="shared" si="7"/>
        <v/>
      </c>
    </row>
    <row r="486" spans="2:18" x14ac:dyDescent="0.25">
      <c r="B486" s="737"/>
      <c r="C486" s="834"/>
      <c r="D486" s="834"/>
      <c r="E486" s="834"/>
      <c r="F486" s="835"/>
      <c r="G486" s="836"/>
      <c r="H486" s="837"/>
      <c r="I486" s="838"/>
      <c r="J486" s="110"/>
      <c r="K486" s="110"/>
      <c r="L486" s="110"/>
      <c r="M486" s="110"/>
      <c r="N486" s="110"/>
      <c r="O486" s="110"/>
      <c r="P486" s="110"/>
      <c r="Q486" s="110"/>
      <c r="R486" s="87" t="str">
        <f t="shared" si="7"/>
        <v/>
      </c>
    </row>
    <row r="487" spans="2:18" x14ac:dyDescent="0.25">
      <c r="B487" s="737"/>
      <c r="C487" s="834"/>
      <c r="D487" s="834"/>
      <c r="E487" s="834"/>
      <c r="F487" s="835"/>
      <c r="G487" s="836"/>
      <c r="H487" s="837"/>
      <c r="I487" s="838"/>
      <c r="J487" s="110"/>
      <c r="K487" s="110"/>
      <c r="L487" s="110"/>
      <c r="M487" s="110"/>
      <c r="N487" s="110"/>
      <c r="O487" s="110"/>
      <c r="P487" s="110"/>
      <c r="Q487" s="110"/>
      <c r="R487" s="87" t="str">
        <f t="shared" si="7"/>
        <v/>
      </c>
    </row>
    <row r="488" spans="2:18" x14ac:dyDescent="0.25">
      <c r="B488" s="737"/>
      <c r="C488" s="834"/>
      <c r="D488" s="834"/>
      <c r="E488" s="834"/>
      <c r="F488" s="835"/>
      <c r="G488" s="836"/>
      <c r="H488" s="837"/>
      <c r="I488" s="838"/>
      <c r="J488" s="110"/>
      <c r="K488" s="110"/>
      <c r="L488" s="110"/>
      <c r="M488" s="110"/>
      <c r="N488" s="110"/>
      <c r="O488" s="110"/>
      <c r="P488" s="110"/>
      <c r="Q488" s="110"/>
      <c r="R488" s="87" t="str">
        <f t="shared" si="7"/>
        <v/>
      </c>
    </row>
    <row r="489" spans="2:18" x14ac:dyDescent="0.25">
      <c r="B489" s="737"/>
      <c r="C489" s="834"/>
      <c r="D489" s="834"/>
      <c r="E489" s="834"/>
      <c r="F489" s="835"/>
      <c r="G489" s="836"/>
      <c r="H489" s="837"/>
      <c r="I489" s="838"/>
      <c r="J489" s="110"/>
      <c r="K489" s="110"/>
      <c r="L489" s="110"/>
      <c r="M489" s="110"/>
      <c r="N489" s="110"/>
      <c r="O489" s="110"/>
      <c r="P489" s="110"/>
      <c r="Q489" s="110"/>
      <c r="R489" s="87" t="str">
        <f t="shared" si="7"/>
        <v/>
      </c>
    </row>
    <row r="490" spans="2:18" x14ac:dyDescent="0.25">
      <c r="B490" s="737"/>
      <c r="C490" s="834"/>
      <c r="D490" s="834"/>
      <c r="E490" s="834"/>
      <c r="F490" s="835"/>
      <c r="G490" s="836"/>
      <c r="H490" s="837"/>
      <c r="I490" s="838"/>
      <c r="J490" s="110"/>
      <c r="K490" s="110"/>
      <c r="L490" s="110"/>
      <c r="M490" s="110"/>
      <c r="N490" s="110"/>
      <c r="O490" s="110"/>
      <c r="P490" s="110"/>
      <c r="Q490" s="110"/>
      <c r="R490" s="87" t="str">
        <f t="shared" si="7"/>
        <v/>
      </c>
    </row>
    <row r="491" spans="2:18" x14ac:dyDescent="0.25">
      <c r="B491" s="737"/>
      <c r="C491" s="834"/>
      <c r="D491" s="834"/>
      <c r="E491" s="834"/>
      <c r="F491" s="835"/>
      <c r="G491" s="836"/>
      <c r="H491" s="837"/>
      <c r="I491" s="838"/>
      <c r="J491" s="110"/>
      <c r="K491" s="110"/>
      <c r="L491" s="110"/>
      <c r="M491" s="110"/>
      <c r="N491" s="110"/>
      <c r="O491" s="110"/>
      <c r="P491" s="110"/>
      <c r="Q491" s="110"/>
      <c r="R491" s="87" t="str">
        <f t="shared" si="7"/>
        <v/>
      </c>
    </row>
    <row r="492" spans="2:18" x14ac:dyDescent="0.25">
      <c r="B492" s="737"/>
      <c r="C492" s="834"/>
      <c r="D492" s="834"/>
      <c r="E492" s="834"/>
      <c r="F492" s="835"/>
      <c r="G492" s="836"/>
      <c r="H492" s="837"/>
      <c r="I492" s="838"/>
      <c r="J492" s="110"/>
      <c r="K492" s="110"/>
      <c r="L492" s="110"/>
      <c r="M492" s="110"/>
      <c r="N492" s="110"/>
      <c r="O492" s="110"/>
      <c r="P492" s="110"/>
      <c r="Q492" s="110"/>
      <c r="R492" s="87" t="str">
        <f t="shared" si="7"/>
        <v/>
      </c>
    </row>
    <row r="493" spans="2:18" x14ac:dyDescent="0.25">
      <c r="B493" s="737"/>
      <c r="C493" s="834"/>
      <c r="D493" s="834"/>
      <c r="E493" s="834"/>
      <c r="F493" s="835"/>
      <c r="G493" s="836"/>
      <c r="H493" s="837"/>
      <c r="I493" s="838"/>
      <c r="J493" s="110"/>
      <c r="K493" s="110"/>
      <c r="L493" s="110"/>
      <c r="M493" s="110"/>
      <c r="N493" s="110"/>
      <c r="O493" s="110"/>
      <c r="P493" s="110"/>
      <c r="Q493" s="110"/>
      <c r="R493" s="87" t="str">
        <f t="shared" si="7"/>
        <v/>
      </c>
    </row>
    <row r="494" spans="2:18" x14ac:dyDescent="0.25">
      <c r="B494" s="737"/>
      <c r="C494" s="834"/>
      <c r="D494" s="834"/>
      <c r="E494" s="834"/>
      <c r="F494" s="835"/>
      <c r="G494" s="836"/>
      <c r="H494" s="837"/>
      <c r="I494" s="838"/>
      <c r="J494" s="110"/>
      <c r="K494" s="110"/>
      <c r="L494" s="110"/>
      <c r="M494" s="110"/>
      <c r="N494" s="110"/>
      <c r="O494" s="110"/>
      <c r="P494" s="110"/>
      <c r="Q494" s="110"/>
      <c r="R494" s="87" t="str">
        <f t="shared" si="7"/>
        <v/>
      </c>
    </row>
    <row r="495" spans="2:18" x14ac:dyDescent="0.25">
      <c r="B495" s="737"/>
      <c r="C495" s="834"/>
      <c r="D495" s="834"/>
      <c r="E495" s="834"/>
      <c r="F495" s="835"/>
      <c r="G495" s="836"/>
      <c r="H495" s="837"/>
      <c r="I495" s="838"/>
      <c r="J495" s="110"/>
      <c r="K495" s="110"/>
      <c r="L495" s="110"/>
      <c r="M495" s="110"/>
      <c r="N495" s="110"/>
      <c r="O495" s="110"/>
      <c r="P495" s="110"/>
      <c r="Q495" s="110"/>
      <c r="R495" s="87" t="str">
        <f t="shared" si="7"/>
        <v/>
      </c>
    </row>
    <row r="496" spans="2:18" x14ac:dyDescent="0.25">
      <c r="B496" s="737"/>
      <c r="C496" s="834"/>
      <c r="D496" s="834"/>
      <c r="E496" s="834"/>
      <c r="F496" s="835"/>
      <c r="G496" s="836"/>
      <c r="H496" s="837"/>
      <c r="I496" s="838"/>
      <c r="J496" s="110"/>
      <c r="K496" s="110"/>
      <c r="L496" s="110"/>
      <c r="M496" s="110"/>
      <c r="N496" s="110"/>
      <c r="O496" s="110"/>
      <c r="P496" s="110"/>
      <c r="Q496" s="110"/>
      <c r="R496" s="87" t="str">
        <f t="shared" si="7"/>
        <v/>
      </c>
    </row>
    <row r="497" spans="2:18" x14ac:dyDescent="0.25">
      <c r="B497" s="737"/>
      <c r="C497" s="834"/>
      <c r="D497" s="834"/>
      <c r="E497" s="834"/>
      <c r="F497" s="835"/>
      <c r="G497" s="836"/>
      <c r="H497" s="837"/>
      <c r="I497" s="838"/>
      <c r="J497" s="110"/>
      <c r="K497" s="110"/>
      <c r="L497" s="110"/>
      <c r="M497" s="110"/>
      <c r="N497" s="110"/>
      <c r="O497" s="110"/>
      <c r="P497" s="110"/>
      <c r="Q497" s="110"/>
      <c r="R497" s="87" t="str">
        <f t="shared" si="7"/>
        <v/>
      </c>
    </row>
    <row r="498" spans="2:18" x14ac:dyDescent="0.25">
      <c r="B498" s="737"/>
      <c r="C498" s="834"/>
      <c r="D498" s="834"/>
      <c r="E498" s="834"/>
      <c r="F498" s="835"/>
      <c r="G498" s="836"/>
      <c r="H498" s="837"/>
      <c r="I498" s="838"/>
      <c r="J498" s="110"/>
      <c r="K498" s="110"/>
      <c r="L498" s="110"/>
      <c r="M498" s="110"/>
      <c r="N498" s="110"/>
      <c r="O498" s="110"/>
      <c r="P498" s="110"/>
      <c r="Q498" s="110"/>
      <c r="R498" s="87" t="str">
        <f t="shared" si="7"/>
        <v/>
      </c>
    </row>
    <row r="499" spans="2:18" x14ac:dyDescent="0.25">
      <c r="B499" s="737"/>
      <c r="C499" s="834"/>
      <c r="D499" s="834"/>
      <c r="E499" s="834"/>
      <c r="F499" s="835"/>
      <c r="G499" s="836"/>
      <c r="H499" s="837"/>
      <c r="I499" s="838"/>
      <c r="J499" s="110"/>
      <c r="K499" s="110"/>
      <c r="L499" s="110"/>
      <c r="M499" s="110"/>
      <c r="N499" s="110"/>
      <c r="O499" s="110"/>
      <c r="P499" s="110"/>
      <c r="Q499" s="110"/>
      <c r="R499" s="87" t="str">
        <f t="shared" si="7"/>
        <v/>
      </c>
    </row>
    <row r="500" spans="2:18" x14ac:dyDescent="0.25">
      <c r="B500" s="737"/>
      <c r="C500" s="834"/>
      <c r="D500" s="834"/>
      <c r="E500" s="834"/>
      <c r="F500" s="835"/>
      <c r="G500" s="836"/>
      <c r="H500" s="837"/>
      <c r="I500" s="838"/>
      <c r="J500" s="110"/>
      <c r="K500" s="110"/>
      <c r="L500" s="110"/>
      <c r="M500" s="110"/>
      <c r="N500" s="110"/>
      <c r="O500" s="110"/>
      <c r="P500" s="110"/>
      <c r="Q500" s="110"/>
      <c r="R500" s="87" t="str">
        <f t="shared" si="7"/>
        <v/>
      </c>
    </row>
    <row r="501" spans="2:18" x14ac:dyDescent="0.25">
      <c r="B501" s="737"/>
      <c r="C501" s="834"/>
      <c r="D501" s="834"/>
      <c r="E501" s="834"/>
      <c r="F501" s="835"/>
      <c r="G501" s="836"/>
      <c r="H501" s="837"/>
      <c r="I501" s="838"/>
      <c r="J501" s="110"/>
      <c r="K501" s="110"/>
      <c r="L501" s="110"/>
      <c r="M501" s="110"/>
      <c r="N501" s="110"/>
      <c r="O501" s="110"/>
      <c r="P501" s="110"/>
      <c r="Q501" s="110"/>
      <c r="R501" s="87" t="str">
        <f t="shared" si="7"/>
        <v/>
      </c>
    </row>
    <row r="502" spans="2:18" x14ac:dyDescent="0.25">
      <c r="B502" s="737"/>
      <c r="C502" s="834"/>
      <c r="D502" s="834"/>
      <c r="E502" s="834"/>
      <c r="F502" s="835"/>
      <c r="G502" s="836"/>
      <c r="H502" s="837"/>
      <c r="I502" s="838"/>
      <c r="J502" s="110"/>
      <c r="K502" s="110"/>
      <c r="L502" s="110"/>
      <c r="M502" s="110"/>
      <c r="N502" s="110"/>
      <c r="O502" s="110"/>
      <c r="P502" s="110"/>
      <c r="Q502" s="110"/>
      <c r="R502" s="87" t="str">
        <f t="shared" si="7"/>
        <v/>
      </c>
    </row>
    <row r="503" spans="2:18" x14ac:dyDescent="0.25">
      <c r="B503" s="737"/>
      <c r="C503" s="834"/>
      <c r="D503" s="834"/>
      <c r="E503" s="834"/>
      <c r="F503" s="835"/>
      <c r="G503" s="836"/>
      <c r="H503" s="837"/>
      <c r="I503" s="838"/>
      <c r="J503" s="110"/>
      <c r="K503" s="110"/>
      <c r="L503" s="110"/>
      <c r="M503" s="110"/>
      <c r="N503" s="110"/>
      <c r="O503" s="110"/>
      <c r="P503" s="110"/>
      <c r="Q503" s="110"/>
      <c r="R503" s="87" t="str">
        <f t="shared" si="7"/>
        <v/>
      </c>
    </row>
    <row r="504" spans="2:18" x14ac:dyDescent="0.25">
      <c r="B504" s="737"/>
      <c r="C504" s="834"/>
      <c r="D504" s="834"/>
      <c r="E504" s="834"/>
      <c r="F504" s="835"/>
      <c r="G504" s="836"/>
      <c r="H504" s="837"/>
      <c r="I504" s="838"/>
      <c r="J504" s="110"/>
      <c r="K504" s="110"/>
      <c r="L504" s="110"/>
      <c r="M504" s="110"/>
      <c r="N504" s="110"/>
      <c r="O504" s="110"/>
      <c r="P504" s="110"/>
      <c r="Q504" s="110"/>
      <c r="R504" s="87" t="str">
        <f t="shared" si="7"/>
        <v/>
      </c>
    </row>
    <row r="505" spans="2:18" x14ac:dyDescent="0.25">
      <c r="B505" s="737"/>
      <c r="C505" s="834"/>
      <c r="D505" s="834"/>
      <c r="E505" s="834"/>
      <c r="F505" s="835"/>
      <c r="G505" s="836"/>
      <c r="H505" s="837"/>
      <c r="I505" s="838"/>
      <c r="J505" s="110"/>
      <c r="K505" s="110"/>
      <c r="L505" s="110"/>
      <c r="M505" s="110"/>
      <c r="N505" s="110"/>
      <c r="O505" s="110"/>
      <c r="P505" s="110"/>
      <c r="Q505" s="110"/>
      <c r="R505" s="87" t="str">
        <f t="shared" si="7"/>
        <v/>
      </c>
    </row>
    <row r="506" spans="2:18" x14ac:dyDescent="0.25">
      <c r="B506" s="737"/>
      <c r="C506" s="834"/>
      <c r="D506" s="834"/>
      <c r="E506" s="834"/>
      <c r="F506" s="835"/>
      <c r="G506" s="836"/>
      <c r="H506" s="837"/>
      <c r="I506" s="838"/>
      <c r="J506" s="110"/>
      <c r="K506" s="110"/>
      <c r="L506" s="110"/>
      <c r="M506" s="110"/>
      <c r="N506" s="110"/>
      <c r="O506" s="110"/>
      <c r="P506" s="110"/>
      <c r="Q506" s="110"/>
      <c r="R506" s="87" t="str">
        <f t="shared" si="7"/>
        <v/>
      </c>
    </row>
    <row r="507" spans="2:18" x14ac:dyDescent="0.25">
      <c r="B507" s="737"/>
      <c r="C507" s="834"/>
      <c r="D507" s="834"/>
      <c r="E507" s="834"/>
      <c r="F507" s="835"/>
      <c r="G507" s="836"/>
      <c r="H507" s="837"/>
      <c r="I507" s="838"/>
      <c r="J507" s="110"/>
      <c r="K507" s="110"/>
      <c r="L507" s="110"/>
      <c r="M507" s="110"/>
      <c r="N507" s="110"/>
      <c r="O507" s="110"/>
      <c r="P507" s="110"/>
      <c r="Q507" s="110"/>
      <c r="R507" s="87" t="str">
        <f t="shared" si="7"/>
        <v/>
      </c>
    </row>
    <row r="508" spans="2:18" x14ac:dyDescent="0.25">
      <c r="B508" s="737"/>
      <c r="C508" s="834"/>
      <c r="D508" s="834"/>
      <c r="E508" s="834"/>
      <c r="F508" s="835"/>
      <c r="G508" s="836"/>
      <c r="H508" s="837"/>
      <c r="I508" s="838"/>
      <c r="J508" s="110"/>
      <c r="K508" s="110"/>
      <c r="L508" s="110"/>
      <c r="M508" s="110"/>
      <c r="N508" s="110"/>
      <c r="O508" s="110"/>
      <c r="P508" s="110"/>
      <c r="Q508" s="110"/>
      <c r="R508" s="87" t="str">
        <f t="shared" si="7"/>
        <v/>
      </c>
    </row>
    <row r="509" spans="2:18" x14ac:dyDescent="0.25">
      <c r="B509" s="737"/>
      <c r="C509" s="834"/>
      <c r="D509" s="834"/>
      <c r="E509" s="834"/>
      <c r="F509" s="835"/>
      <c r="G509" s="836"/>
      <c r="H509" s="837"/>
      <c r="I509" s="838"/>
      <c r="J509" s="110"/>
      <c r="K509" s="110"/>
      <c r="L509" s="110"/>
      <c r="M509" s="110"/>
      <c r="N509" s="110"/>
      <c r="O509" s="110"/>
      <c r="P509" s="110"/>
      <c r="Q509" s="110"/>
      <c r="R509" s="87" t="str">
        <f t="shared" si="7"/>
        <v/>
      </c>
    </row>
    <row r="510" spans="2:18" x14ac:dyDescent="0.25">
      <c r="B510" s="737"/>
      <c r="C510" s="834"/>
      <c r="D510" s="834"/>
      <c r="E510" s="834"/>
      <c r="F510" s="835"/>
      <c r="G510" s="836"/>
      <c r="H510" s="837"/>
      <c r="I510" s="838"/>
      <c r="J510" s="110"/>
      <c r="K510" s="110"/>
      <c r="L510" s="110"/>
      <c r="M510" s="110"/>
      <c r="N510" s="110"/>
      <c r="O510" s="110"/>
      <c r="P510" s="110"/>
      <c r="Q510" s="110"/>
      <c r="R510" s="87" t="str">
        <f t="shared" si="7"/>
        <v/>
      </c>
    </row>
    <row r="511" spans="2:18" x14ac:dyDescent="0.25">
      <c r="B511" s="737"/>
      <c r="C511" s="834"/>
      <c r="D511" s="834"/>
      <c r="E511" s="834"/>
      <c r="F511" s="835"/>
      <c r="G511" s="836"/>
      <c r="H511" s="837"/>
      <c r="I511" s="838"/>
      <c r="J511" s="110"/>
      <c r="K511" s="110"/>
      <c r="L511" s="110"/>
      <c r="M511" s="110"/>
      <c r="N511" s="110"/>
      <c r="O511" s="110"/>
      <c r="P511" s="110"/>
      <c r="Q511" s="110"/>
      <c r="R511" s="87" t="str">
        <f t="shared" si="7"/>
        <v/>
      </c>
    </row>
    <row r="512" spans="2:18" x14ac:dyDescent="0.25">
      <c r="B512" s="737"/>
      <c r="C512" s="834"/>
      <c r="D512" s="834"/>
      <c r="E512" s="834"/>
      <c r="F512" s="835"/>
      <c r="G512" s="836"/>
      <c r="H512" s="837"/>
      <c r="I512" s="838"/>
      <c r="J512" s="110"/>
      <c r="K512" s="110"/>
      <c r="L512" s="110"/>
      <c r="M512" s="110"/>
      <c r="N512" s="110"/>
      <c r="O512" s="110"/>
      <c r="P512" s="110"/>
      <c r="Q512" s="110"/>
      <c r="R512" s="87" t="str">
        <f t="shared" si="7"/>
        <v/>
      </c>
    </row>
    <row r="513" spans="2:18" x14ac:dyDescent="0.25">
      <c r="B513" s="737"/>
      <c r="C513" s="834"/>
      <c r="D513" s="834"/>
      <c r="E513" s="834"/>
      <c r="F513" s="835"/>
      <c r="G513" s="836"/>
      <c r="H513" s="837"/>
      <c r="I513" s="838"/>
      <c r="J513" s="110"/>
      <c r="K513" s="110"/>
      <c r="L513" s="110"/>
      <c r="M513" s="110"/>
      <c r="N513" s="110"/>
      <c r="O513" s="110"/>
      <c r="P513" s="110"/>
      <c r="Q513" s="110"/>
      <c r="R513" s="87" t="str">
        <f t="shared" si="7"/>
        <v/>
      </c>
    </row>
    <row r="514" spans="2:18" x14ac:dyDescent="0.25">
      <c r="B514" s="737"/>
      <c r="C514" s="834"/>
      <c r="D514" s="834"/>
      <c r="E514" s="834"/>
      <c r="F514" s="835"/>
      <c r="G514" s="836"/>
      <c r="H514" s="837"/>
      <c r="I514" s="838"/>
      <c r="J514" s="110"/>
      <c r="K514" s="110"/>
      <c r="L514" s="110"/>
      <c r="M514" s="110"/>
      <c r="N514" s="110"/>
      <c r="O514" s="110"/>
      <c r="P514" s="110"/>
      <c r="Q514" s="110"/>
      <c r="R514" s="87" t="str">
        <f t="shared" si="7"/>
        <v/>
      </c>
    </row>
    <row r="515" spans="2:18" x14ac:dyDescent="0.25">
      <c r="B515" s="737"/>
      <c r="C515" s="834"/>
      <c r="D515" s="834"/>
      <c r="E515" s="834"/>
      <c r="F515" s="835"/>
      <c r="G515" s="836"/>
      <c r="H515" s="837"/>
      <c r="I515" s="838"/>
      <c r="J515" s="110"/>
      <c r="K515" s="110"/>
      <c r="L515" s="110"/>
      <c r="M515" s="110"/>
      <c r="N515" s="110"/>
      <c r="O515" s="110"/>
      <c r="P515" s="110"/>
      <c r="Q515" s="110"/>
      <c r="R515" s="87" t="str">
        <f t="shared" si="7"/>
        <v/>
      </c>
    </row>
    <row r="516" spans="2:18" x14ac:dyDescent="0.25">
      <c r="B516" s="737"/>
      <c r="C516" s="834"/>
      <c r="D516" s="834"/>
      <c r="E516" s="834"/>
      <c r="F516" s="835"/>
      <c r="G516" s="836"/>
      <c r="H516" s="837"/>
      <c r="I516" s="838"/>
      <c r="J516" s="110"/>
      <c r="K516" s="110"/>
      <c r="L516" s="110"/>
      <c r="M516" s="110"/>
      <c r="N516" s="110"/>
      <c r="O516" s="110"/>
      <c r="P516" s="110"/>
      <c r="Q516" s="110"/>
      <c r="R516" s="87" t="str">
        <f t="shared" si="7"/>
        <v/>
      </c>
    </row>
    <row r="517" spans="2:18" x14ac:dyDescent="0.25">
      <c r="B517" s="737"/>
      <c r="C517" s="834"/>
      <c r="D517" s="834"/>
      <c r="E517" s="834"/>
      <c r="F517" s="835"/>
      <c r="G517" s="836"/>
      <c r="H517" s="837"/>
      <c r="I517" s="838"/>
      <c r="J517" s="110"/>
      <c r="K517" s="110"/>
      <c r="L517" s="110"/>
      <c r="M517" s="110"/>
      <c r="N517" s="110"/>
      <c r="O517" s="110"/>
      <c r="P517" s="110"/>
      <c r="Q517" s="110"/>
      <c r="R517" s="87" t="str">
        <f t="shared" si="7"/>
        <v/>
      </c>
    </row>
    <row r="518" spans="2:18" x14ac:dyDescent="0.25">
      <c r="B518" s="737"/>
      <c r="C518" s="834"/>
      <c r="D518" s="834"/>
      <c r="E518" s="834"/>
      <c r="F518" s="835"/>
      <c r="G518" s="836"/>
      <c r="H518" s="837"/>
      <c r="I518" s="838"/>
      <c r="J518" s="110"/>
      <c r="K518" s="110"/>
      <c r="L518" s="110"/>
      <c r="M518" s="110"/>
      <c r="N518" s="110"/>
      <c r="O518" s="110"/>
      <c r="P518" s="110"/>
      <c r="Q518" s="110"/>
      <c r="R518" s="87" t="str">
        <f t="shared" si="7"/>
        <v/>
      </c>
    </row>
    <row r="519" spans="2:18" x14ac:dyDescent="0.25">
      <c r="B519" s="737"/>
      <c r="C519" s="834"/>
      <c r="D519" s="834"/>
      <c r="E519" s="834"/>
      <c r="F519" s="835"/>
      <c r="G519" s="836"/>
      <c r="H519" s="837"/>
      <c r="I519" s="838"/>
      <c r="J519" s="110"/>
      <c r="K519" s="110"/>
      <c r="L519" s="110"/>
      <c r="M519" s="110"/>
      <c r="N519" s="110"/>
      <c r="O519" s="110"/>
      <c r="P519" s="110"/>
      <c r="Q519" s="110"/>
      <c r="R519" s="87" t="str">
        <f t="shared" si="7"/>
        <v/>
      </c>
    </row>
    <row r="520" spans="2:18" x14ac:dyDescent="0.25">
      <c r="B520" s="737"/>
      <c r="C520" s="834"/>
      <c r="D520" s="834"/>
      <c r="E520" s="834"/>
      <c r="F520" s="835"/>
      <c r="G520" s="836"/>
      <c r="H520" s="837"/>
      <c r="I520" s="838"/>
      <c r="J520" s="110"/>
      <c r="K520" s="110"/>
      <c r="L520" s="110"/>
      <c r="M520" s="110"/>
      <c r="N520" s="110"/>
      <c r="O520" s="110"/>
      <c r="P520" s="110"/>
      <c r="Q520" s="110"/>
      <c r="R520" s="87" t="str">
        <f t="shared" si="7"/>
        <v/>
      </c>
    </row>
    <row r="521" spans="2:18" x14ac:dyDescent="0.25">
      <c r="B521" s="737"/>
      <c r="C521" s="834"/>
      <c r="D521" s="834"/>
      <c r="E521" s="834"/>
      <c r="F521" s="835"/>
      <c r="G521" s="836"/>
      <c r="H521" s="837"/>
      <c r="I521" s="838"/>
      <c r="J521" s="110"/>
      <c r="K521" s="110"/>
      <c r="L521" s="110"/>
      <c r="M521" s="110"/>
      <c r="N521" s="110"/>
      <c r="O521" s="110"/>
      <c r="P521" s="110"/>
      <c r="Q521" s="110"/>
      <c r="R521" s="87" t="str">
        <f t="shared" si="7"/>
        <v/>
      </c>
    </row>
    <row r="522" spans="2:18" x14ac:dyDescent="0.25">
      <c r="B522" s="737"/>
      <c r="C522" s="834"/>
      <c r="D522" s="834"/>
      <c r="E522" s="834"/>
      <c r="F522" s="835"/>
      <c r="G522" s="836"/>
      <c r="H522" s="837"/>
      <c r="I522" s="838"/>
      <c r="J522" s="110"/>
      <c r="K522" s="110"/>
      <c r="L522" s="110"/>
      <c r="M522" s="110"/>
      <c r="N522" s="110"/>
      <c r="O522" s="110"/>
      <c r="P522" s="110"/>
      <c r="Q522" s="110"/>
      <c r="R522" s="87" t="str">
        <f t="shared" si="7"/>
        <v/>
      </c>
    </row>
    <row r="523" spans="2:18" x14ac:dyDescent="0.25">
      <c r="B523" s="737"/>
      <c r="C523" s="834"/>
      <c r="D523" s="834"/>
      <c r="E523" s="834"/>
      <c r="F523" s="835"/>
      <c r="G523" s="836"/>
      <c r="H523" s="837"/>
      <c r="I523" s="838"/>
      <c r="J523" s="110"/>
      <c r="K523" s="110"/>
      <c r="L523" s="110"/>
      <c r="M523" s="110"/>
      <c r="N523" s="110"/>
      <c r="O523" s="110"/>
      <c r="P523" s="110"/>
      <c r="Q523" s="110"/>
      <c r="R523" s="87" t="str">
        <f t="shared" si="7"/>
        <v/>
      </c>
    </row>
    <row r="524" spans="2:18" x14ac:dyDescent="0.25">
      <c r="B524" s="737"/>
      <c r="C524" s="834"/>
      <c r="D524" s="834"/>
      <c r="E524" s="834"/>
      <c r="F524" s="835"/>
      <c r="G524" s="836"/>
      <c r="H524" s="837"/>
      <c r="I524" s="838"/>
      <c r="J524" s="110"/>
      <c r="K524" s="110"/>
      <c r="L524" s="110"/>
      <c r="M524" s="110"/>
      <c r="N524" s="110"/>
      <c r="O524" s="110"/>
      <c r="P524" s="110"/>
      <c r="Q524" s="110"/>
      <c r="R524" s="87" t="str">
        <f t="shared" si="7"/>
        <v/>
      </c>
    </row>
    <row r="525" spans="2:18" x14ac:dyDescent="0.25">
      <c r="B525" s="737"/>
      <c r="C525" s="834"/>
      <c r="D525" s="834"/>
      <c r="E525" s="834"/>
      <c r="F525" s="835"/>
      <c r="G525" s="836"/>
      <c r="H525" s="837"/>
      <c r="I525" s="838"/>
      <c r="J525" s="110"/>
      <c r="K525" s="110"/>
      <c r="L525" s="110"/>
      <c r="M525" s="110"/>
      <c r="N525" s="110"/>
      <c r="O525" s="110"/>
      <c r="P525" s="110"/>
      <c r="Q525" s="110"/>
      <c r="R525" s="87" t="str">
        <f t="shared" si="7"/>
        <v/>
      </c>
    </row>
    <row r="526" spans="2:18" x14ac:dyDescent="0.25">
      <c r="B526" s="737"/>
      <c r="C526" s="834"/>
      <c r="D526" s="834"/>
      <c r="E526" s="834"/>
      <c r="F526" s="835"/>
      <c r="G526" s="836"/>
      <c r="H526" s="837"/>
      <c r="I526" s="838"/>
      <c r="J526" s="110"/>
      <c r="K526" s="110"/>
      <c r="L526" s="110"/>
      <c r="M526" s="110"/>
      <c r="N526" s="110"/>
      <c r="O526" s="110"/>
      <c r="P526" s="110"/>
      <c r="Q526" s="110"/>
      <c r="R526" s="87" t="str">
        <f t="shared" si="7"/>
        <v/>
      </c>
    </row>
    <row r="527" spans="2:18" x14ac:dyDescent="0.25">
      <c r="B527" s="737"/>
      <c r="C527" s="834"/>
      <c r="D527" s="834"/>
      <c r="E527" s="834"/>
      <c r="F527" s="835"/>
      <c r="G527" s="836"/>
      <c r="H527" s="837"/>
      <c r="I527" s="838"/>
      <c r="J527" s="110"/>
      <c r="K527" s="110"/>
      <c r="L527" s="110"/>
      <c r="M527" s="110"/>
      <c r="N527" s="110"/>
      <c r="O527" s="110"/>
      <c r="P527" s="110"/>
      <c r="Q527" s="110"/>
      <c r="R527" s="87" t="str">
        <f t="shared" si="7"/>
        <v/>
      </c>
    </row>
    <row r="528" spans="2:18" x14ac:dyDescent="0.25">
      <c r="B528" s="737"/>
      <c r="C528" s="834"/>
      <c r="D528" s="834"/>
      <c r="E528" s="834"/>
      <c r="F528" s="835"/>
      <c r="G528" s="836"/>
      <c r="H528" s="837"/>
      <c r="I528" s="838"/>
      <c r="J528" s="110"/>
      <c r="K528" s="110"/>
      <c r="L528" s="110"/>
      <c r="M528" s="110"/>
      <c r="N528" s="110"/>
      <c r="O528" s="110"/>
      <c r="P528" s="110"/>
      <c r="Q528" s="110"/>
      <c r="R528" s="87" t="str">
        <f t="shared" ref="R528:R591" si="8">IF(B528="","",VALUE(MID(B528,2,4)))</f>
        <v/>
      </c>
    </row>
    <row r="529" spans="2:18" x14ac:dyDescent="0.25">
      <c r="B529" s="737"/>
      <c r="C529" s="834"/>
      <c r="D529" s="834"/>
      <c r="E529" s="834"/>
      <c r="F529" s="835"/>
      <c r="G529" s="836"/>
      <c r="H529" s="837"/>
      <c r="I529" s="838"/>
      <c r="J529" s="110"/>
      <c r="K529" s="110"/>
      <c r="L529" s="110"/>
      <c r="M529" s="110"/>
      <c r="N529" s="110"/>
      <c r="O529" s="110"/>
      <c r="P529" s="110"/>
      <c r="Q529" s="110"/>
      <c r="R529" s="87" t="str">
        <f t="shared" si="8"/>
        <v/>
      </c>
    </row>
    <row r="530" spans="2:18" x14ac:dyDescent="0.25">
      <c r="B530" s="737"/>
      <c r="C530" s="834"/>
      <c r="D530" s="834"/>
      <c r="E530" s="834"/>
      <c r="F530" s="835"/>
      <c r="G530" s="836"/>
      <c r="H530" s="837"/>
      <c r="I530" s="838"/>
      <c r="J530" s="110"/>
      <c r="K530" s="110"/>
      <c r="L530" s="110"/>
      <c r="M530" s="110"/>
      <c r="N530" s="110"/>
      <c r="O530" s="110"/>
      <c r="P530" s="110"/>
      <c r="Q530" s="110"/>
      <c r="R530" s="87" t="str">
        <f t="shared" si="8"/>
        <v/>
      </c>
    </row>
    <row r="531" spans="2:18" x14ac:dyDescent="0.25">
      <c r="B531" s="737"/>
      <c r="C531" s="834"/>
      <c r="D531" s="834"/>
      <c r="E531" s="834"/>
      <c r="F531" s="835"/>
      <c r="G531" s="836"/>
      <c r="H531" s="837"/>
      <c r="I531" s="838"/>
      <c r="J531" s="110"/>
      <c r="K531" s="110"/>
      <c r="L531" s="110"/>
      <c r="M531" s="110"/>
      <c r="N531" s="110"/>
      <c r="O531" s="110"/>
      <c r="P531" s="110"/>
      <c r="Q531" s="110"/>
      <c r="R531" s="87" t="str">
        <f t="shared" si="8"/>
        <v/>
      </c>
    </row>
    <row r="532" spans="2:18" x14ac:dyDescent="0.25">
      <c r="B532" s="737"/>
      <c r="C532" s="834"/>
      <c r="D532" s="834"/>
      <c r="E532" s="834"/>
      <c r="F532" s="835"/>
      <c r="G532" s="836"/>
      <c r="H532" s="837"/>
      <c r="I532" s="838"/>
      <c r="J532" s="110"/>
      <c r="K532" s="110"/>
      <c r="L532" s="110"/>
      <c r="M532" s="110"/>
      <c r="N532" s="110"/>
      <c r="O532" s="110"/>
      <c r="P532" s="110"/>
      <c r="Q532" s="110"/>
      <c r="R532" s="87" t="str">
        <f t="shared" si="8"/>
        <v/>
      </c>
    </row>
    <row r="533" spans="2:18" x14ac:dyDescent="0.25">
      <c r="B533" s="737"/>
      <c r="C533" s="834"/>
      <c r="D533" s="834"/>
      <c r="E533" s="834"/>
      <c r="F533" s="835"/>
      <c r="G533" s="836"/>
      <c r="H533" s="837"/>
      <c r="I533" s="838"/>
      <c r="J533" s="110"/>
      <c r="K533" s="110"/>
      <c r="L533" s="110"/>
      <c r="M533" s="110"/>
      <c r="N533" s="110"/>
      <c r="O533" s="110"/>
      <c r="P533" s="110"/>
      <c r="Q533" s="110"/>
      <c r="R533" s="87" t="str">
        <f t="shared" si="8"/>
        <v/>
      </c>
    </row>
    <row r="534" spans="2:18" x14ac:dyDescent="0.25">
      <c r="B534" s="737"/>
      <c r="C534" s="834"/>
      <c r="D534" s="834"/>
      <c r="E534" s="834"/>
      <c r="F534" s="835"/>
      <c r="G534" s="836"/>
      <c r="H534" s="837"/>
      <c r="I534" s="838"/>
      <c r="J534" s="110"/>
      <c r="K534" s="110"/>
      <c r="L534" s="110"/>
      <c r="M534" s="110"/>
      <c r="N534" s="110"/>
      <c r="O534" s="110"/>
      <c r="P534" s="110"/>
      <c r="Q534" s="110"/>
      <c r="R534" s="87" t="str">
        <f t="shared" si="8"/>
        <v/>
      </c>
    </row>
    <row r="535" spans="2:18" x14ac:dyDescent="0.25">
      <c r="B535" s="737"/>
      <c r="C535" s="834"/>
      <c r="D535" s="834"/>
      <c r="E535" s="834"/>
      <c r="F535" s="835"/>
      <c r="G535" s="836"/>
      <c r="H535" s="837"/>
      <c r="I535" s="838"/>
      <c r="J535" s="110"/>
      <c r="K535" s="110"/>
      <c r="L535" s="110"/>
      <c r="M535" s="110"/>
      <c r="N535" s="110"/>
      <c r="O535" s="110"/>
      <c r="P535" s="110"/>
      <c r="Q535" s="110"/>
      <c r="R535" s="87" t="str">
        <f t="shared" si="8"/>
        <v/>
      </c>
    </row>
    <row r="536" spans="2:18" x14ac:dyDescent="0.25">
      <c r="B536" s="737"/>
      <c r="C536" s="834"/>
      <c r="D536" s="834"/>
      <c r="E536" s="834"/>
      <c r="F536" s="835"/>
      <c r="G536" s="836"/>
      <c r="H536" s="837"/>
      <c r="I536" s="838"/>
      <c r="J536" s="110"/>
      <c r="K536" s="110"/>
      <c r="L536" s="110"/>
      <c r="M536" s="110"/>
      <c r="N536" s="110"/>
      <c r="O536" s="110"/>
      <c r="P536" s="110"/>
      <c r="Q536" s="110"/>
      <c r="R536" s="87" t="str">
        <f t="shared" si="8"/>
        <v/>
      </c>
    </row>
    <row r="537" spans="2:18" x14ac:dyDescent="0.25">
      <c r="B537" s="737"/>
      <c r="C537" s="834"/>
      <c r="D537" s="834"/>
      <c r="E537" s="834"/>
      <c r="F537" s="835"/>
      <c r="G537" s="836"/>
      <c r="H537" s="837"/>
      <c r="I537" s="838"/>
      <c r="J537" s="110"/>
      <c r="K537" s="110"/>
      <c r="L537" s="110"/>
      <c r="M537" s="110"/>
      <c r="N537" s="110"/>
      <c r="O537" s="110"/>
      <c r="P537" s="110"/>
      <c r="Q537" s="110"/>
      <c r="R537" s="87" t="str">
        <f t="shared" si="8"/>
        <v/>
      </c>
    </row>
    <row r="538" spans="2:18" x14ac:dyDescent="0.25">
      <c r="B538" s="737"/>
      <c r="C538" s="834"/>
      <c r="D538" s="834"/>
      <c r="E538" s="834"/>
      <c r="F538" s="835"/>
      <c r="G538" s="836"/>
      <c r="H538" s="837"/>
      <c r="I538" s="838"/>
      <c r="J538" s="110"/>
      <c r="K538" s="110"/>
      <c r="L538" s="110"/>
      <c r="M538" s="110"/>
      <c r="N538" s="110"/>
      <c r="O538" s="110"/>
      <c r="P538" s="110"/>
      <c r="Q538" s="110"/>
      <c r="R538" s="87" t="str">
        <f t="shared" si="8"/>
        <v/>
      </c>
    </row>
    <row r="539" spans="2:18" x14ac:dyDescent="0.25">
      <c r="B539" s="737"/>
      <c r="C539" s="834"/>
      <c r="D539" s="834"/>
      <c r="E539" s="834"/>
      <c r="F539" s="835"/>
      <c r="G539" s="836"/>
      <c r="H539" s="837"/>
      <c r="I539" s="838"/>
      <c r="J539" s="110"/>
      <c r="K539" s="110"/>
      <c r="L539" s="110"/>
      <c r="M539" s="110"/>
      <c r="N539" s="110"/>
      <c r="O539" s="110"/>
      <c r="P539" s="110"/>
      <c r="Q539" s="110"/>
      <c r="R539" s="87" t="str">
        <f t="shared" si="8"/>
        <v/>
      </c>
    </row>
    <row r="540" spans="2:18" x14ac:dyDescent="0.25">
      <c r="B540" s="737"/>
      <c r="C540" s="834"/>
      <c r="D540" s="834"/>
      <c r="E540" s="834"/>
      <c r="F540" s="835"/>
      <c r="G540" s="836"/>
      <c r="H540" s="837"/>
      <c r="I540" s="838"/>
      <c r="J540" s="110"/>
      <c r="K540" s="110"/>
      <c r="L540" s="110"/>
      <c r="M540" s="110"/>
      <c r="N540" s="110"/>
      <c r="O540" s="110"/>
      <c r="P540" s="110"/>
      <c r="Q540" s="110"/>
      <c r="R540" s="87" t="str">
        <f t="shared" si="8"/>
        <v/>
      </c>
    </row>
    <row r="541" spans="2:18" x14ac:dyDescent="0.25">
      <c r="B541" s="737"/>
      <c r="C541" s="834"/>
      <c r="D541" s="834"/>
      <c r="E541" s="834"/>
      <c r="F541" s="835"/>
      <c r="G541" s="836"/>
      <c r="H541" s="837"/>
      <c r="I541" s="838"/>
      <c r="J541" s="110"/>
      <c r="K541" s="110"/>
      <c r="L541" s="110"/>
      <c r="M541" s="110"/>
      <c r="N541" s="110"/>
      <c r="O541" s="110"/>
      <c r="P541" s="110"/>
      <c r="Q541" s="110"/>
      <c r="R541" s="87" t="str">
        <f t="shared" si="8"/>
        <v/>
      </c>
    </row>
    <row r="542" spans="2:18" x14ac:dyDescent="0.25">
      <c r="B542" s="737"/>
      <c r="C542" s="834"/>
      <c r="D542" s="834"/>
      <c r="E542" s="834"/>
      <c r="F542" s="835"/>
      <c r="G542" s="836"/>
      <c r="H542" s="837"/>
      <c r="I542" s="838"/>
      <c r="J542" s="110"/>
      <c r="K542" s="110"/>
      <c r="L542" s="110"/>
      <c r="M542" s="110"/>
      <c r="N542" s="110"/>
      <c r="O542" s="110"/>
      <c r="P542" s="110"/>
      <c r="Q542" s="110"/>
      <c r="R542" s="87" t="str">
        <f t="shared" si="8"/>
        <v/>
      </c>
    </row>
    <row r="543" spans="2:18" x14ac:dyDescent="0.25">
      <c r="B543" s="737"/>
      <c r="C543" s="834"/>
      <c r="D543" s="834"/>
      <c r="E543" s="834"/>
      <c r="F543" s="835"/>
      <c r="G543" s="836"/>
      <c r="H543" s="837"/>
      <c r="I543" s="838"/>
      <c r="J543" s="110"/>
      <c r="K543" s="110"/>
      <c r="L543" s="110"/>
      <c r="M543" s="110"/>
      <c r="N543" s="110"/>
      <c r="O543" s="110"/>
      <c r="P543" s="110"/>
      <c r="Q543" s="110"/>
      <c r="R543" s="87" t="str">
        <f t="shared" si="8"/>
        <v/>
      </c>
    </row>
    <row r="544" spans="2:18" x14ac:dyDescent="0.25">
      <c r="B544" s="737"/>
      <c r="C544" s="834"/>
      <c r="D544" s="834"/>
      <c r="E544" s="834"/>
      <c r="F544" s="835"/>
      <c r="G544" s="836"/>
      <c r="H544" s="837"/>
      <c r="I544" s="838"/>
      <c r="J544" s="110"/>
      <c r="K544" s="110"/>
      <c r="L544" s="110"/>
      <c r="M544" s="110"/>
      <c r="N544" s="110"/>
      <c r="O544" s="110"/>
      <c r="P544" s="110"/>
      <c r="Q544" s="110"/>
      <c r="R544" s="87" t="str">
        <f t="shared" si="8"/>
        <v/>
      </c>
    </row>
    <row r="545" spans="2:18" x14ac:dyDescent="0.25">
      <c r="B545" s="737"/>
      <c r="C545" s="834"/>
      <c r="D545" s="834"/>
      <c r="E545" s="834"/>
      <c r="F545" s="835"/>
      <c r="G545" s="836"/>
      <c r="H545" s="837"/>
      <c r="I545" s="838"/>
      <c r="J545" s="110"/>
      <c r="K545" s="110"/>
      <c r="L545" s="110"/>
      <c r="M545" s="110"/>
      <c r="N545" s="110"/>
      <c r="O545" s="110"/>
      <c r="P545" s="110"/>
      <c r="Q545" s="110"/>
      <c r="R545" s="87" t="str">
        <f t="shared" si="8"/>
        <v/>
      </c>
    </row>
    <row r="546" spans="2:18" x14ac:dyDescent="0.25">
      <c r="B546" s="737"/>
      <c r="C546" s="834"/>
      <c r="D546" s="834"/>
      <c r="E546" s="834"/>
      <c r="F546" s="835"/>
      <c r="G546" s="836"/>
      <c r="H546" s="837"/>
      <c r="I546" s="838"/>
      <c r="J546" s="110"/>
      <c r="K546" s="110"/>
      <c r="L546" s="110"/>
      <c r="M546" s="110"/>
      <c r="N546" s="110"/>
      <c r="O546" s="110"/>
      <c r="P546" s="110"/>
      <c r="Q546" s="110"/>
      <c r="R546" s="87" t="str">
        <f t="shared" si="8"/>
        <v/>
      </c>
    </row>
    <row r="547" spans="2:18" x14ac:dyDescent="0.25">
      <c r="B547" s="737"/>
      <c r="C547" s="834"/>
      <c r="D547" s="834"/>
      <c r="E547" s="834"/>
      <c r="F547" s="835"/>
      <c r="G547" s="836"/>
      <c r="H547" s="837"/>
      <c r="I547" s="838"/>
      <c r="J547" s="110"/>
      <c r="K547" s="110"/>
      <c r="L547" s="110"/>
      <c r="M547" s="110"/>
      <c r="N547" s="110"/>
      <c r="O547" s="110"/>
      <c r="P547" s="110"/>
      <c r="Q547" s="110"/>
      <c r="R547" s="87" t="str">
        <f t="shared" si="8"/>
        <v/>
      </c>
    </row>
    <row r="548" spans="2:18" x14ac:dyDescent="0.25">
      <c r="B548" s="737"/>
      <c r="C548" s="834"/>
      <c r="D548" s="834"/>
      <c r="E548" s="834"/>
      <c r="F548" s="835"/>
      <c r="G548" s="836"/>
      <c r="H548" s="837"/>
      <c r="I548" s="838"/>
      <c r="J548" s="110"/>
      <c r="K548" s="110"/>
      <c r="L548" s="110"/>
      <c r="M548" s="110"/>
      <c r="N548" s="110"/>
      <c r="O548" s="110"/>
      <c r="P548" s="110"/>
      <c r="Q548" s="110"/>
      <c r="R548" s="87" t="str">
        <f t="shared" si="8"/>
        <v/>
      </c>
    </row>
    <row r="549" spans="2:18" x14ac:dyDescent="0.25">
      <c r="B549" s="737"/>
      <c r="C549" s="834"/>
      <c r="D549" s="834"/>
      <c r="E549" s="834"/>
      <c r="F549" s="835"/>
      <c r="G549" s="836"/>
      <c r="H549" s="837"/>
      <c r="I549" s="838"/>
      <c r="J549" s="110"/>
      <c r="K549" s="110"/>
      <c r="L549" s="110"/>
      <c r="M549" s="110"/>
      <c r="N549" s="110"/>
      <c r="O549" s="110"/>
      <c r="P549" s="110"/>
      <c r="Q549" s="110"/>
      <c r="R549" s="87" t="str">
        <f t="shared" si="8"/>
        <v/>
      </c>
    </row>
    <row r="550" spans="2:18" x14ac:dyDescent="0.25">
      <c r="B550" s="737"/>
      <c r="C550" s="834"/>
      <c r="D550" s="834"/>
      <c r="E550" s="834"/>
      <c r="F550" s="835"/>
      <c r="G550" s="836"/>
      <c r="H550" s="837"/>
      <c r="I550" s="838"/>
      <c r="J550" s="110"/>
      <c r="K550" s="110"/>
      <c r="L550" s="110"/>
      <c r="M550" s="110"/>
      <c r="N550" s="110"/>
      <c r="O550" s="110"/>
      <c r="P550" s="110"/>
      <c r="Q550" s="110"/>
      <c r="R550" s="87" t="str">
        <f t="shared" si="8"/>
        <v/>
      </c>
    </row>
    <row r="551" spans="2:18" x14ac:dyDescent="0.25">
      <c r="B551" s="737"/>
      <c r="C551" s="834"/>
      <c r="D551" s="834"/>
      <c r="E551" s="834"/>
      <c r="F551" s="835"/>
      <c r="G551" s="836"/>
      <c r="H551" s="837"/>
      <c r="I551" s="838"/>
      <c r="J551" s="110"/>
      <c r="K551" s="110"/>
      <c r="L551" s="110"/>
      <c r="M551" s="110"/>
      <c r="N551" s="110"/>
      <c r="O551" s="110"/>
      <c r="P551" s="110"/>
      <c r="Q551" s="110"/>
      <c r="R551" s="87" t="str">
        <f t="shared" si="8"/>
        <v/>
      </c>
    </row>
    <row r="552" spans="2:18" x14ac:dyDescent="0.25">
      <c r="B552" s="737"/>
      <c r="C552" s="834"/>
      <c r="D552" s="834"/>
      <c r="E552" s="834"/>
      <c r="F552" s="835"/>
      <c r="G552" s="836"/>
      <c r="H552" s="837"/>
      <c r="I552" s="838"/>
      <c r="J552" s="110"/>
      <c r="K552" s="110"/>
      <c r="L552" s="110"/>
      <c r="M552" s="110"/>
      <c r="N552" s="110"/>
      <c r="O552" s="110"/>
      <c r="P552" s="110"/>
      <c r="Q552" s="110"/>
      <c r="R552" s="87" t="str">
        <f t="shared" si="8"/>
        <v/>
      </c>
    </row>
    <row r="553" spans="2:18" x14ac:dyDescent="0.25">
      <c r="B553" s="737"/>
      <c r="C553" s="834"/>
      <c r="D553" s="834"/>
      <c r="E553" s="834"/>
      <c r="F553" s="835"/>
      <c r="G553" s="836"/>
      <c r="H553" s="837"/>
      <c r="I553" s="838"/>
      <c r="J553" s="110"/>
      <c r="K553" s="110"/>
      <c r="L553" s="110"/>
      <c r="M553" s="110"/>
      <c r="N553" s="110"/>
      <c r="O553" s="110"/>
      <c r="P553" s="110"/>
      <c r="Q553" s="110"/>
      <c r="R553" s="87" t="str">
        <f t="shared" si="8"/>
        <v/>
      </c>
    </row>
    <row r="554" spans="2:18" x14ac:dyDescent="0.25">
      <c r="B554" s="737"/>
      <c r="C554" s="834"/>
      <c r="D554" s="834"/>
      <c r="E554" s="834"/>
      <c r="F554" s="835"/>
      <c r="G554" s="836"/>
      <c r="H554" s="837"/>
      <c r="I554" s="838"/>
      <c r="J554" s="110"/>
      <c r="K554" s="110"/>
      <c r="L554" s="110"/>
      <c r="M554" s="110"/>
      <c r="N554" s="110"/>
      <c r="O554" s="110"/>
      <c r="P554" s="110"/>
      <c r="Q554" s="110"/>
      <c r="R554" s="87" t="str">
        <f t="shared" si="8"/>
        <v/>
      </c>
    </row>
    <row r="555" spans="2:18" x14ac:dyDescent="0.25">
      <c r="B555" s="737"/>
      <c r="C555" s="834"/>
      <c r="D555" s="834"/>
      <c r="E555" s="834"/>
      <c r="F555" s="835"/>
      <c r="G555" s="836"/>
      <c r="H555" s="837"/>
      <c r="I555" s="838"/>
      <c r="J555" s="110"/>
      <c r="K555" s="110"/>
      <c r="L555" s="110"/>
      <c r="M555" s="110"/>
      <c r="N555" s="110"/>
      <c r="O555" s="110"/>
      <c r="P555" s="110"/>
      <c r="Q555" s="110"/>
      <c r="R555" s="87" t="str">
        <f t="shared" si="8"/>
        <v/>
      </c>
    </row>
    <row r="556" spans="2:18" x14ac:dyDescent="0.25">
      <c r="B556" s="737"/>
      <c r="C556" s="834"/>
      <c r="D556" s="834"/>
      <c r="E556" s="834"/>
      <c r="F556" s="835"/>
      <c r="G556" s="836"/>
      <c r="H556" s="837"/>
      <c r="I556" s="838"/>
      <c r="J556" s="110"/>
      <c r="K556" s="110"/>
      <c r="L556" s="110"/>
      <c r="M556" s="110"/>
      <c r="N556" s="110"/>
      <c r="O556" s="110"/>
      <c r="P556" s="110"/>
      <c r="Q556" s="110"/>
      <c r="R556" s="87" t="str">
        <f t="shared" si="8"/>
        <v/>
      </c>
    </row>
    <row r="557" spans="2:18" x14ac:dyDescent="0.25">
      <c r="B557" s="737"/>
      <c r="C557" s="834"/>
      <c r="D557" s="834"/>
      <c r="E557" s="834"/>
      <c r="F557" s="835"/>
      <c r="G557" s="836"/>
      <c r="H557" s="837"/>
      <c r="I557" s="838"/>
      <c r="J557" s="110"/>
      <c r="K557" s="110"/>
      <c r="L557" s="110"/>
      <c r="M557" s="110"/>
      <c r="N557" s="110"/>
      <c r="O557" s="110"/>
      <c r="P557" s="110"/>
      <c r="Q557" s="110"/>
      <c r="R557" s="87" t="str">
        <f t="shared" si="8"/>
        <v/>
      </c>
    </row>
    <row r="558" spans="2:18" x14ac:dyDescent="0.25">
      <c r="B558" s="737"/>
      <c r="C558" s="834"/>
      <c r="D558" s="834"/>
      <c r="E558" s="834"/>
      <c r="F558" s="835"/>
      <c r="G558" s="836"/>
      <c r="H558" s="837"/>
      <c r="I558" s="838"/>
      <c r="J558" s="110"/>
      <c r="K558" s="110"/>
      <c r="L558" s="110"/>
      <c r="M558" s="110"/>
      <c r="N558" s="110"/>
      <c r="O558" s="110"/>
      <c r="P558" s="110"/>
      <c r="Q558" s="110"/>
      <c r="R558" s="87" t="str">
        <f t="shared" si="8"/>
        <v/>
      </c>
    </row>
    <row r="559" spans="2:18" x14ac:dyDescent="0.25">
      <c r="B559" s="737"/>
      <c r="C559" s="834"/>
      <c r="D559" s="834"/>
      <c r="E559" s="834"/>
      <c r="F559" s="835"/>
      <c r="G559" s="836"/>
      <c r="H559" s="837"/>
      <c r="I559" s="838"/>
      <c r="J559" s="110"/>
      <c r="K559" s="110"/>
      <c r="L559" s="110"/>
      <c r="M559" s="110"/>
      <c r="N559" s="110"/>
      <c r="O559" s="110"/>
      <c r="P559" s="110"/>
      <c r="Q559" s="110"/>
      <c r="R559" s="87" t="str">
        <f t="shared" si="8"/>
        <v/>
      </c>
    </row>
    <row r="560" spans="2:18" x14ac:dyDescent="0.25">
      <c r="B560" s="737"/>
      <c r="C560" s="834"/>
      <c r="D560" s="834"/>
      <c r="E560" s="834"/>
      <c r="F560" s="835"/>
      <c r="G560" s="836"/>
      <c r="H560" s="837"/>
      <c r="I560" s="838"/>
      <c r="J560" s="110"/>
      <c r="K560" s="110"/>
      <c r="L560" s="110"/>
      <c r="M560" s="110"/>
      <c r="N560" s="110"/>
      <c r="O560" s="110"/>
      <c r="P560" s="110"/>
      <c r="Q560" s="110"/>
      <c r="R560" s="87" t="str">
        <f t="shared" si="8"/>
        <v/>
      </c>
    </row>
    <row r="561" spans="2:18" x14ac:dyDescent="0.25">
      <c r="B561" s="737"/>
      <c r="C561" s="834"/>
      <c r="D561" s="834"/>
      <c r="E561" s="834"/>
      <c r="F561" s="835"/>
      <c r="G561" s="836"/>
      <c r="H561" s="837"/>
      <c r="I561" s="838"/>
      <c r="J561" s="110"/>
      <c r="K561" s="110"/>
      <c r="L561" s="110"/>
      <c r="M561" s="110"/>
      <c r="N561" s="110"/>
      <c r="O561" s="110"/>
      <c r="P561" s="110"/>
      <c r="Q561" s="110"/>
      <c r="R561" s="87" t="str">
        <f t="shared" si="8"/>
        <v/>
      </c>
    </row>
    <row r="562" spans="2:18" x14ac:dyDescent="0.25">
      <c r="B562" s="737"/>
      <c r="C562" s="834"/>
      <c r="D562" s="834"/>
      <c r="E562" s="834"/>
      <c r="F562" s="835"/>
      <c r="G562" s="836"/>
      <c r="H562" s="837"/>
      <c r="I562" s="838"/>
      <c r="J562" s="110"/>
      <c r="K562" s="110"/>
      <c r="L562" s="110"/>
      <c r="M562" s="110"/>
      <c r="N562" s="110"/>
      <c r="O562" s="110"/>
      <c r="P562" s="110"/>
      <c r="Q562" s="110"/>
      <c r="R562" s="87" t="str">
        <f t="shared" si="8"/>
        <v/>
      </c>
    </row>
    <row r="563" spans="2:18" x14ac:dyDescent="0.25">
      <c r="B563" s="737"/>
      <c r="C563" s="834"/>
      <c r="D563" s="834"/>
      <c r="E563" s="834"/>
      <c r="F563" s="835"/>
      <c r="G563" s="836"/>
      <c r="H563" s="837"/>
      <c r="I563" s="838"/>
      <c r="J563" s="110"/>
      <c r="K563" s="110"/>
      <c r="L563" s="110"/>
      <c r="M563" s="110"/>
      <c r="N563" s="110"/>
      <c r="O563" s="110"/>
      <c r="P563" s="110"/>
      <c r="Q563" s="110"/>
      <c r="R563" s="87" t="str">
        <f t="shared" si="8"/>
        <v/>
      </c>
    </row>
    <row r="564" spans="2:18" x14ac:dyDescent="0.25">
      <c r="B564" s="737"/>
      <c r="C564" s="834"/>
      <c r="D564" s="834"/>
      <c r="E564" s="834"/>
      <c r="F564" s="835"/>
      <c r="G564" s="836"/>
      <c r="H564" s="837"/>
      <c r="I564" s="838"/>
      <c r="J564" s="110"/>
      <c r="K564" s="110"/>
      <c r="L564" s="110"/>
      <c r="M564" s="110"/>
      <c r="N564" s="110"/>
      <c r="O564" s="110"/>
      <c r="P564" s="110"/>
      <c r="Q564" s="110"/>
      <c r="R564" s="87" t="str">
        <f t="shared" si="8"/>
        <v/>
      </c>
    </row>
    <row r="565" spans="2:18" x14ac:dyDescent="0.25">
      <c r="B565" s="737"/>
      <c r="C565" s="834"/>
      <c r="D565" s="834"/>
      <c r="E565" s="834"/>
      <c r="F565" s="835"/>
      <c r="G565" s="836"/>
      <c r="H565" s="837"/>
      <c r="I565" s="838"/>
      <c r="J565" s="110"/>
      <c r="K565" s="110"/>
      <c r="L565" s="110"/>
      <c r="M565" s="110"/>
      <c r="N565" s="110"/>
      <c r="O565" s="110"/>
      <c r="P565" s="110"/>
      <c r="Q565" s="110"/>
      <c r="R565" s="87" t="str">
        <f t="shared" si="8"/>
        <v/>
      </c>
    </row>
    <row r="566" spans="2:18" x14ac:dyDescent="0.25">
      <c r="B566" s="737"/>
      <c r="C566" s="834"/>
      <c r="D566" s="834"/>
      <c r="E566" s="834"/>
      <c r="F566" s="835"/>
      <c r="G566" s="836"/>
      <c r="H566" s="837"/>
      <c r="I566" s="838"/>
      <c r="J566" s="110"/>
      <c r="K566" s="110"/>
      <c r="L566" s="110"/>
      <c r="M566" s="110"/>
      <c r="N566" s="110"/>
      <c r="O566" s="110"/>
      <c r="P566" s="110"/>
      <c r="Q566" s="110"/>
      <c r="R566" s="87" t="str">
        <f t="shared" si="8"/>
        <v/>
      </c>
    </row>
    <row r="567" spans="2:18" x14ac:dyDescent="0.25">
      <c r="B567" s="737"/>
      <c r="C567" s="834"/>
      <c r="D567" s="834"/>
      <c r="E567" s="834"/>
      <c r="F567" s="835"/>
      <c r="G567" s="836"/>
      <c r="H567" s="837"/>
      <c r="I567" s="838"/>
      <c r="J567" s="110"/>
      <c r="K567" s="110"/>
      <c r="L567" s="110"/>
      <c r="M567" s="110"/>
      <c r="N567" s="110"/>
      <c r="O567" s="110"/>
      <c r="P567" s="110"/>
      <c r="Q567" s="110"/>
      <c r="R567" s="87" t="str">
        <f t="shared" si="8"/>
        <v/>
      </c>
    </row>
    <row r="568" spans="2:18" x14ac:dyDescent="0.25">
      <c r="B568" s="737"/>
      <c r="C568" s="834"/>
      <c r="D568" s="834"/>
      <c r="E568" s="834"/>
      <c r="F568" s="835"/>
      <c r="G568" s="836"/>
      <c r="H568" s="837"/>
      <c r="I568" s="838"/>
      <c r="J568" s="110"/>
      <c r="K568" s="110"/>
      <c r="L568" s="110"/>
      <c r="M568" s="110"/>
      <c r="N568" s="110"/>
      <c r="O568" s="110"/>
      <c r="P568" s="110"/>
      <c r="Q568" s="110"/>
      <c r="R568" s="87" t="str">
        <f t="shared" si="8"/>
        <v/>
      </c>
    </row>
    <row r="569" spans="2:18" x14ac:dyDescent="0.25">
      <c r="B569" s="737"/>
      <c r="C569" s="834"/>
      <c r="D569" s="834"/>
      <c r="E569" s="834"/>
      <c r="F569" s="835"/>
      <c r="G569" s="836"/>
      <c r="H569" s="837"/>
      <c r="I569" s="838"/>
      <c r="J569" s="110"/>
      <c r="K569" s="110"/>
      <c r="L569" s="110"/>
      <c r="M569" s="110"/>
      <c r="N569" s="110"/>
      <c r="O569" s="110"/>
      <c r="P569" s="110"/>
      <c r="Q569" s="110"/>
      <c r="R569" s="87" t="str">
        <f t="shared" si="8"/>
        <v/>
      </c>
    </row>
    <row r="570" spans="2:18" x14ac:dyDescent="0.25">
      <c r="B570" s="737"/>
      <c r="C570" s="834"/>
      <c r="D570" s="834"/>
      <c r="E570" s="834"/>
      <c r="F570" s="835"/>
      <c r="G570" s="836"/>
      <c r="H570" s="837"/>
      <c r="I570" s="838"/>
      <c r="J570" s="110"/>
      <c r="K570" s="110"/>
      <c r="L570" s="110"/>
      <c r="M570" s="110"/>
      <c r="N570" s="110"/>
      <c r="O570" s="110"/>
      <c r="P570" s="110"/>
      <c r="Q570" s="110"/>
      <c r="R570" s="87" t="str">
        <f t="shared" si="8"/>
        <v/>
      </c>
    </row>
    <row r="571" spans="2:18" x14ac:dyDescent="0.25">
      <c r="B571" s="737"/>
      <c r="C571" s="834"/>
      <c r="D571" s="834"/>
      <c r="E571" s="834"/>
      <c r="F571" s="835"/>
      <c r="G571" s="836"/>
      <c r="H571" s="837"/>
      <c r="I571" s="838"/>
      <c r="J571" s="110"/>
      <c r="K571" s="110"/>
      <c r="L571" s="110"/>
      <c r="M571" s="110"/>
      <c r="N571" s="110"/>
      <c r="O571" s="110"/>
      <c r="P571" s="110"/>
      <c r="Q571" s="110"/>
      <c r="R571" s="87" t="str">
        <f t="shared" si="8"/>
        <v/>
      </c>
    </row>
    <row r="572" spans="2:18" x14ac:dyDescent="0.25">
      <c r="B572" s="737"/>
      <c r="C572" s="834"/>
      <c r="D572" s="834"/>
      <c r="E572" s="834"/>
      <c r="F572" s="835"/>
      <c r="G572" s="836"/>
      <c r="H572" s="837"/>
      <c r="I572" s="838"/>
      <c r="J572" s="110"/>
      <c r="K572" s="110"/>
      <c r="L572" s="110"/>
      <c r="M572" s="110"/>
      <c r="N572" s="110"/>
      <c r="O572" s="110"/>
      <c r="P572" s="110"/>
      <c r="Q572" s="110"/>
      <c r="R572" s="87" t="str">
        <f t="shared" si="8"/>
        <v/>
      </c>
    </row>
    <row r="573" spans="2:18" x14ac:dyDescent="0.25">
      <c r="B573" s="737"/>
      <c r="C573" s="834"/>
      <c r="D573" s="834"/>
      <c r="E573" s="834"/>
      <c r="F573" s="835"/>
      <c r="G573" s="836"/>
      <c r="H573" s="837"/>
      <c r="I573" s="838"/>
      <c r="J573" s="110"/>
      <c r="K573" s="110"/>
      <c r="L573" s="110"/>
      <c r="M573" s="110"/>
      <c r="N573" s="110"/>
      <c r="O573" s="110"/>
      <c r="P573" s="110"/>
      <c r="Q573" s="110"/>
      <c r="R573" s="87" t="str">
        <f t="shared" si="8"/>
        <v/>
      </c>
    </row>
    <row r="574" spans="2:18" x14ac:dyDescent="0.25">
      <c r="B574" s="737"/>
      <c r="C574" s="834"/>
      <c r="D574" s="834"/>
      <c r="E574" s="834"/>
      <c r="F574" s="835"/>
      <c r="G574" s="836"/>
      <c r="H574" s="837"/>
      <c r="I574" s="838"/>
      <c r="J574" s="110"/>
      <c r="K574" s="110"/>
      <c r="L574" s="110"/>
      <c r="M574" s="110"/>
      <c r="N574" s="110"/>
      <c r="O574" s="110"/>
      <c r="P574" s="110"/>
      <c r="Q574" s="110"/>
      <c r="R574" s="87" t="str">
        <f t="shared" si="8"/>
        <v/>
      </c>
    </row>
    <row r="575" spans="2:18" x14ac:dyDescent="0.25">
      <c r="B575" s="737"/>
      <c r="C575" s="834"/>
      <c r="D575" s="834"/>
      <c r="E575" s="834"/>
      <c r="F575" s="835"/>
      <c r="G575" s="836"/>
      <c r="H575" s="837"/>
      <c r="I575" s="838"/>
      <c r="J575" s="110"/>
      <c r="K575" s="110"/>
      <c r="L575" s="110"/>
      <c r="M575" s="110"/>
      <c r="N575" s="110"/>
      <c r="O575" s="110"/>
      <c r="P575" s="110"/>
      <c r="Q575" s="110"/>
      <c r="R575" s="87" t="str">
        <f t="shared" si="8"/>
        <v/>
      </c>
    </row>
    <row r="576" spans="2:18" x14ac:dyDescent="0.25">
      <c r="B576" s="737"/>
      <c r="C576" s="834"/>
      <c r="D576" s="834"/>
      <c r="E576" s="834"/>
      <c r="F576" s="835"/>
      <c r="G576" s="836"/>
      <c r="H576" s="837"/>
      <c r="I576" s="838"/>
      <c r="J576" s="110"/>
      <c r="K576" s="110"/>
      <c r="L576" s="110"/>
      <c r="M576" s="110"/>
      <c r="N576" s="110"/>
      <c r="O576" s="110"/>
      <c r="P576" s="110"/>
      <c r="Q576" s="110"/>
      <c r="R576" s="87" t="str">
        <f t="shared" si="8"/>
        <v/>
      </c>
    </row>
    <row r="577" spans="2:18" x14ac:dyDescent="0.25">
      <c r="B577" s="737"/>
      <c r="C577" s="834"/>
      <c r="D577" s="834"/>
      <c r="E577" s="834"/>
      <c r="F577" s="835"/>
      <c r="G577" s="836"/>
      <c r="H577" s="837"/>
      <c r="I577" s="838"/>
      <c r="J577" s="110"/>
      <c r="K577" s="110"/>
      <c r="L577" s="110"/>
      <c r="M577" s="110"/>
      <c r="N577" s="110"/>
      <c r="O577" s="110"/>
      <c r="P577" s="110"/>
      <c r="Q577" s="110"/>
      <c r="R577" s="87" t="str">
        <f t="shared" si="8"/>
        <v/>
      </c>
    </row>
    <row r="578" spans="2:18" x14ac:dyDescent="0.25">
      <c r="B578" s="737"/>
      <c r="C578" s="834"/>
      <c r="D578" s="834"/>
      <c r="E578" s="834"/>
      <c r="F578" s="835"/>
      <c r="G578" s="836"/>
      <c r="H578" s="837"/>
      <c r="I578" s="838"/>
      <c r="J578" s="110"/>
      <c r="K578" s="110"/>
      <c r="L578" s="110"/>
      <c r="M578" s="110"/>
      <c r="N578" s="110"/>
      <c r="O578" s="110"/>
      <c r="P578" s="110"/>
      <c r="Q578" s="110"/>
      <c r="R578" s="87" t="str">
        <f t="shared" si="8"/>
        <v/>
      </c>
    </row>
    <row r="579" spans="2:18" x14ac:dyDescent="0.25">
      <c r="B579" s="737"/>
      <c r="C579" s="834"/>
      <c r="D579" s="834"/>
      <c r="E579" s="834"/>
      <c r="F579" s="835"/>
      <c r="G579" s="836"/>
      <c r="H579" s="837"/>
      <c r="I579" s="838"/>
      <c r="J579" s="110"/>
      <c r="K579" s="110"/>
      <c r="L579" s="110"/>
      <c r="M579" s="110"/>
      <c r="N579" s="110"/>
      <c r="O579" s="110"/>
      <c r="P579" s="110"/>
      <c r="Q579" s="110"/>
      <c r="R579" s="87" t="str">
        <f t="shared" si="8"/>
        <v/>
      </c>
    </row>
    <row r="580" spans="2:18" x14ac:dyDescent="0.25">
      <c r="B580" s="737"/>
      <c r="C580" s="834"/>
      <c r="D580" s="834"/>
      <c r="E580" s="834"/>
      <c r="F580" s="835"/>
      <c r="G580" s="836"/>
      <c r="H580" s="837"/>
      <c r="I580" s="838"/>
      <c r="J580" s="110"/>
      <c r="K580" s="110"/>
      <c r="L580" s="110"/>
      <c r="M580" s="110"/>
      <c r="N580" s="110"/>
      <c r="O580" s="110"/>
      <c r="P580" s="110"/>
      <c r="Q580" s="110"/>
      <c r="R580" s="87" t="str">
        <f t="shared" si="8"/>
        <v/>
      </c>
    </row>
    <row r="581" spans="2:18" x14ac:dyDescent="0.25">
      <c r="B581" s="737"/>
      <c r="C581" s="834"/>
      <c r="D581" s="834"/>
      <c r="E581" s="834"/>
      <c r="F581" s="835"/>
      <c r="G581" s="836"/>
      <c r="H581" s="837"/>
      <c r="I581" s="838"/>
      <c r="J581" s="110"/>
      <c r="K581" s="110"/>
      <c r="L581" s="110"/>
      <c r="M581" s="110"/>
      <c r="N581" s="110"/>
      <c r="O581" s="110"/>
      <c r="P581" s="110"/>
      <c r="Q581" s="110"/>
      <c r="R581" s="87" t="str">
        <f t="shared" si="8"/>
        <v/>
      </c>
    </row>
    <row r="582" spans="2:18" x14ac:dyDescent="0.25">
      <c r="B582" s="737"/>
      <c r="C582" s="834"/>
      <c r="D582" s="834"/>
      <c r="E582" s="834"/>
      <c r="F582" s="835"/>
      <c r="G582" s="836"/>
      <c r="H582" s="837"/>
      <c r="I582" s="838"/>
      <c r="J582" s="110"/>
      <c r="K582" s="110"/>
      <c r="L582" s="110"/>
      <c r="M582" s="110"/>
      <c r="N582" s="110"/>
      <c r="O582" s="110"/>
      <c r="P582" s="110"/>
      <c r="Q582" s="110"/>
      <c r="R582" s="87" t="str">
        <f t="shared" si="8"/>
        <v/>
      </c>
    </row>
    <row r="583" spans="2:18" x14ac:dyDescent="0.25">
      <c r="B583" s="737"/>
      <c r="C583" s="834"/>
      <c r="D583" s="834"/>
      <c r="E583" s="834"/>
      <c r="F583" s="835"/>
      <c r="G583" s="836"/>
      <c r="H583" s="837"/>
      <c r="I583" s="838"/>
      <c r="J583" s="110"/>
      <c r="K583" s="110"/>
      <c r="L583" s="110"/>
      <c r="M583" s="110"/>
      <c r="N583" s="110"/>
      <c r="O583" s="110"/>
      <c r="P583" s="110"/>
      <c r="Q583" s="110"/>
      <c r="R583" s="87" t="str">
        <f t="shared" si="8"/>
        <v/>
      </c>
    </row>
    <row r="584" spans="2:18" x14ac:dyDescent="0.25">
      <c r="B584" s="737"/>
      <c r="C584" s="834"/>
      <c r="D584" s="834"/>
      <c r="E584" s="834"/>
      <c r="F584" s="835"/>
      <c r="G584" s="836"/>
      <c r="H584" s="837"/>
      <c r="I584" s="838"/>
      <c r="J584" s="110"/>
      <c r="K584" s="110"/>
      <c r="L584" s="110"/>
      <c r="M584" s="110"/>
      <c r="N584" s="110"/>
      <c r="O584" s="110"/>
      <c r="P584" s="110"/>
      <c r="Q584" s="110"/>
      <c r="R584" s="87" t="str">
        <f t="shared" si="8"/>
        <v/>
      </c>
    </row>
    <row r="585" spans="2:18" x14ac:dyDescent="0.25">
      <c r="B585" s="737"/>
      <c r="C585" s="834"/>
      <c r="D585" s="834"/>
      <c r="E585" s="834"/>
      <c r="F585" s="835"/>
      <c r="G585" s="836"/>
      <c r="H585" s="837"/>
      <c r="I585" s="838"/>
      <c r="J585" s="110"/>
      <c r="K585" s="110"/>
      <c r="L585" s="110"/>
      <c r="M585" s="110"/>
      <c r="N585" s="110"/>
      <c r="O585" s="110"/>
      <c r="P585" s="110"/>
      <c r="Q585" s="110"/>
      <c r="R585" s="87" t="str">
        <f t="shared" si="8"/>
        <v/>
      </c>
    </row>
    <row r="586" spans="2:18" x14ac:dyDescent="0.25">
      <c r="B586" s="737"/>
      <c r="C586" s="834"/>
      <c r="D586" s="834"/>
      <c r="E586" s="834"/>
      <c r="F586" s="835"/>
      <c r="G586" s="836"/>
      <c r="H586" s="837"/>
      <c r="I586" s="838"/>
      <c r="J586" s="110"/>
      <c r="K586" s="110"/>
      <c r="L586" s="110"/>
      <c r="M586" s="110"/>
      <c r="N586" s="110"/>
      <c r="O586" s="110"/>
      <c r="P586" s="110"/>
      <c r="Q586" s="110"/>
      <c r="R586" s="87" t="str">
        <f t="shared" si="8"/>
        <v/>
      </c>
    </row>
    <row r="587" spans="2:18" x14ac:dyDescent="0.25">
      <c r="B587" s="737"/>
      <c r="C587" s="834"/>
      <c r="D587" s="834"/>
      <c r="E587" s="834"/>
      <c r="F587" s="835"/>
      <c r="G587" s="836"/>
      <c r="H587" s="837"/>
      <c r="I587" s="838"/>
      <c r="J587" s="110"/>
      <c r="K587" s="110"/>
      <c r="L587" s="110"/>
      <c r="M587" s="110"/>
      <c r="N587" s="110"/>
      <c r="O587" s="110"/>
      <c r="P587" s="110"/>
      <c r="Q587" s="110"/>
      <c r="R587" s="87" t="str">
        <f t="shared" si="8"/>
        <v/>
      </c>
    </row>
    <row r="588" spans="2:18" x14ac:dyDescent="0.25">
      <c r="B588" s="737"/>
      <c r="C588" s="834"/>
      <c r="D588" s="834"/>
      <c r="E588" s="834"/>
      <c r="F588" s="835"/>
      <c r="G588" s="836"/>
      <c r="H588" s="837"/>
      <c r="I588" s="838"/>
      <c r="J588" s="110"/>
      <c r="K588" s="110"/>
      <c r="L588" s="110"/>
      <c r="M588" s="110"/>
      <c r="N588" s="110"/>
      <c r="O588" s="110"/>
      <c r="P588" s="110"/>
      <c r="Q588" s="110"/>
      <c r="R588" s="87" t="str">
        <f t="shared" si="8"/>
        <v/>
      </c>
    </row>
    <row r="589" spans="2:18" x14ac:dyDescent="0.25">
      <c r="B589" s="737"/>
      <c r="C589" s="834"/>
      <c r="D589" s="834"/>
      <c r="E589" s="834"/>
      <c r="F589" s="835"/>
      <c r="G589" s="836"/>
      <c r="H589" s="837"/>
      <c r="I589" s="838"/>
      <c r="J589" s="110"/>
      <c r="K589" s="110"/>
      <c r="L589" s="110"/>
      <c r="M589" s="110"/>
      <c r="N589" s="110"/>
      <c r="O589" s="110"/>
      <c r="P589" s="110"/>
      <c r="Q589" s="110"/>
      <c r="R589" s="87" t="str">
        <f t="shared" si="8"/>
        <v/>
      </c>
    </row>
    <row r="590" spans="2:18" x14ac:dyDescent="0.25">
      <c r="B590" s="737"/>
      <c r="C590" s="834"/>
      <c r="D590" s="834"/>
      <c r="E590" s="834"/>
      <c r="F590" s="835"/>
      <c r="G590" s="836"/>
      <c r="H590" s="837"/>
      <c r="I590" s="838"/>
      <c r="J590" s="110"/>
      <c r="K590" s="110"/>
      <c r="L590" s="110"/>
      <c r="M590" s="110"/>
      <c r="N590" s="110"/>
      <c r="O590" s="110"/>
      <c r="P590" s="110"/>
      <c r="Q590" s="110"/>
      <c r="R590" s="87" t="str">
        <f t="shared" si="8"/>
        <v/>
      </c>
    </row>
    <row r="591" spans="2:18" x14ac:dyDescent="0.25">
      <c r="B591" s="737"/>
      <c r="C591" s="834"/>
      <c r="D591" s="834"/>
      <c r="E591" s="834"/>
      <c r="F591" s="835"/>
      <c r="G591" s="836"/>
      <c r="H591" s="837"/>
      <c r="I591" s="838"/>
      <c r="J591" s="110"/>
      <c r="K591" s="110"/>
      <c r="L591" s="110"/>
      <c r="M591" s="110"/>
      <c r="N591" s="110"/>
      <c r="O591" s="110"/>
      <c r="P591" s="110"/>
      <c r="Q591" s="110"/>
      <c r="R591" s="87" t="str">
        <f t="shared" si="8"/>
        <v/>
      </c>
    </row>
    <row r="592" spans="2:18" x14ac:dyDescent="0.25">
      <c r="B592" s="737"/>
      <c r="C592" s="834"/>
      <c r="D592" s="834"/>
      <c r="E592" s="834"/>
      <c r="F592" s="835"/>
      <c r="G592" s="836"/>
      <c r="H592" s="837"/>
      <c r="I592" s="838"/>
      <c r="J592" s="110"/>
      <c r="K592" s="110"/>
      <c r="L592" s="110"/>
      <c r="M592" s="110"/>
      <c r="N592" s="110"/>
      <c r="O592" s="110"/>
      <c r="P592" s="110"/>
      <c r="Q592" s="110"/>
      <c r="R592" s="87" t="str">
        <f t="shared" ref="R592:R655" si="9">IF(B592="","",VALUE(MID(B592,2,4)))</f>
        <v/>
      </c>
    </row>
    <row r="593" spans="2:18" x14ac:dyDescent="0.25">
      <c r="B593" s="737"/>
      <c r="C593" s="834"/>
      <c r="D593" s="834"/>
      <c r="E593" s="834"/>
      <c r="F593" s="835"/>
      <c r="G593" s="836"/>
      <c r="H593" s="837"/>
      <c r="I593" s="838"/>
      <c r="J593" s="110"/>
      <c r="K593" s="110"/>
      <c r="L593" s="110"/>
      <c r="M593" s="110"/>
      <c r="N593" s="110"/>
      <c r="O593" s="110"/>
      <c r="P593" s="110"/>
      <c r="Q593" s="110"/>
      <c r="R593" s="87" t="str">
        <f t="shared" si="9"/>
        <v/>
      </c>
    </row>
    <row r="594" spans="2:18" x14ac:dyDescent="0.25">
      <c r="B594" s="737"/>
      <c r="C594" s="834"/>
      <c r="D594" s="834"/>
      <c r="E594" s="834"/>
      <c r="F594" s="835"/>
      <c r="G594" s="836"/>
      <c r="H594" s="837"/>
      <c r="I594" s="838"/>
      <c r="J594" s="110"/>
      <c r="K594" s="110"/>
      <c r="L594" s="110"/>
      <c r="M594" s="110"/>
      <c r="N594" s="110"/>
      <c r="O594" s="110"/>
      <c r="P594" s="110"/>
      <c r="Q594" s="110"/>
      <c r="R594" s="87" t="str">
        <f t="shared" si="9"/>
        <v/>
      </c>
    </row>
    <row r="595" spans="2:18" x14ac:dyDescent="0.25">
      <c r="B595" s="737"/>
      <c r="C595" s="834"/>
      <c r="D595" s="834"/>
      <c r="E595" s="834"/>
      <c r="F595" s="835"/>
      <c r="G595" s="836"/>
      <c r="H595" s="837"/>
      <c r="I595" s="838"/>
      <c r="J595" s="110"/>
      <c r="K595" s="110"/>
      <c r="L595" s="110"/>
      <c r="M595" s="110"/>
      <c r="N595" s="110"/>
      <c r="O595" s="110"/>
      <c r="P595" s="110"/>
      <c r="Q595" s="110"/>
      <c r="R595" s="87" t="str">
        <f t="shared" si="9"/>
        <v/>
      </c>
    </row>
    <row r="596" spans="2:18" x14ac:dyDescent="0.25">
      <c r="B596" s="737"/>
      <c r="C596" s="834"/>
      <c r="D596" s="834"/>
      <c r="E596" s="834"/>
      <c r="F596" s="835"/>
      <c r="G596" s="836"/>
      <c r="H596" s="837"/>
      <c r="I596" s="838"/>
      <c r="J596" s="110"/>
      <c r="K596" s="110"/>
      <c r="L596" s="110"/>
      <c r="M596" s="110"/>
      <c r="N596" s="110"/>
      <c r="O596" s="110"/>
      <c r="P596" s="110"/>
      <c r="Q596" s="110"/>
      <c r="R596" s="87" t="str">
        <f t="shared" si="9"/>
        <v/>
      </c>
    </row>
    <row r="597" spans="2:18" x14ac:dyDescent="0.25">
      <c r="B597" s="737"/>
      <c r="C597" s="834"/>
      <c r="D597" s="834"/>
      <c r="E597" s="834"/>
      <c r="F597" s="835"/>
      <c r="G597" s="836"/>
      <c r="H597" s="837"/>
      <c r="I597" s="838"/>
      <c r="J597" s="110"/>
      <c r="K597" s="110"/>
      <c r="L597" s="110"/>
      <c r="M597" s="110"/>
      <c r="N597" s="110"/>
      <c r="O597" s="110"/>
      <c r="P597" s="110"/>
      <c r="Q597" s="110"/>
      <c r="R597" s="87" t="str">
        <f t="shared" si="9"/>
        <v/>
      </c>
    </row>
    <row r="598" spans="2:18" x14ac:dyDescent="0.25">
      <c r="B598" s="737"/>
      <c r="C598" s="834"/>
      <c r="D598" s="834"/>
      <c r="E598" s="834"/>
      <c r="F598" s="835"/>
      <c r="G598" s="836"/>
      <c r="H598" s="837"/>
      <c r="I598" s="838"/>
      <c r="J598" s="110"/>
      <c r="K598" s="110"/>
      <c r="L598" s="110"/>
      <c r="M598" s="110"/>
      <c r="N598" s="110"/>
      <c r="O598" s="110"/>
      <c r="P598" s="110"/>
      <c r="Q598" s="110"/>
      <c r="R598" s="87" t="str">
        <f t="shared" si="9"/>
        <v/>
      </c>
    </row>
    <row r="599" spans="2:18" x14ac:dyDescent="0.25">
      <c r="B599" s="737"/>
      <c r="C599" s="834"/>
      <c r="D599" s="834"/>
      <c r="E599" s="834"/>
      <c r="F599" s="835"/>
      <c r="G599" s="836"/>
      <c r="H599" s="837"/>
      <c r="I599" s="838"/>
      <c r="J599" s="110"/>
      <c r="K599" s="110"/>
      <c r="L599" s="110"/>
      <c r="M599" s="110"/>
      <c r="N599" s="110"/>
      <c r="O599" s="110"/>
      <c r="P599" s="110"/>
      <c r="Q599" s="110"/>
      <c r="R599" s="87" t="str">
        <f t="shared" si="9"/>
        <v/>
      </c>
    </row>
    <row r="600" spans="2:18" x14ac:dyDescent="0.25">
      <c r="B600" s="737"/>
      <c r="C600" s="834"/>
      <c r="D600" s="834"/>
      <c r="E600" s="834"/>
      <c r="F600" s="835"/>
      <c r="G600" s="836"/>
      <c r="H600" s="837"/>
      <c r="I600" s="838"/>
      <c r="J600" s="110"/>
      <c r="K600" s="110"/>
      <c r="L600" s="110"/>
      <c r="M600" s="110"/>
      <c r="N600" s="110"/>
      <c r="O600" s="110"/>
      <c r="P600" s="110"/>
      <c r="Q600" s="110"/>
      <c r="R600" s="87" t="str">
        <f t="shared" si="9"/>
        <v/>
      </c>
    </row>
    <row r="601" spans="2:18" x14ac:dyDescent="0.25">
      <c r="B601" s="737"/>
      <c r="C601" s="834"/>
      <c r="D601" s="834"/>
      <c r="E601" s="834"/>
      <c r="F601" s="835"/>
      <c r="G601" s="836"/>
      <c r="H601" s="837"/>
      <c r="I601" s="838"/>
      <c r="J601" s="110"/>
      <c r="K601" s="110"/>
      <c r="L601" s="110"/>
      <c r="M601" s="110"/>
      <c r="N601" s="110"/>
      <c r="O601" s="110"/>
      <c r="P601" s="110"/>
      <c r="Q601" s="110"/>
      <c r="R601" s="87" t="str">
        <f t="shared" si="9"/>
        <v/>
      </c>
    </row>
    <row r="602" spans="2:18" x14ac:dyDescent="0.25">
      <c r="B602" s="737"/>
      <c r="C602" s="834"/>
      <c r="D602" s="834"/>
      <c r="E602" s="834"/>
      <c r="F602" s="835"/>
      <c r="G602" s="836"/>
      <c r="H602" s="837"/>
      <c r="I602" s="838"/>
      <c r="J602" s="110"/>
      <c r="K602" s="110"/>
      <c r="L602" s="110"/>
      <c r="M602" s="110"/>
      <c r="N602" s="110"/>
      <c r="O602" s="110"/>
      <c r="P602" s="110"/>
      <c r="Q602" s="110"/>
      <c r="R602" s="87" t="str">
        <f t="shared" si="9"/>
        <v/>
      </c>
    </row>
    <row r="603" spans="2:18" x14ac:dyDescent="0.25">
      <c r="B603" s="737"/>
      <c r="C603" s="834"/>
      <c r="D603" s="834"/>
      <c r="E603" s="834"/>
      <c r="F603" s="835"/>
      <c r="G603" s="836"/>
      <c r="H603" s="837"/>
      <c r="I603" s="838"/>
      <c r="J603" s="110"/>
      <c r="K603" s="110"/>
      <c r="L603" s="110"/>
      <c r="M603" s="110"/>
      <c r="N603" s="110"/>
      <c r="O603" s="110"/>
      <c r="P603" s="110"/>
      <c r="Q603" s="110"/>
      <c r="R603" s="87" t="str">
        <f t="shared" si="9"/>
        <v/>
      </c>
    </row>
    <row r="604" spans="2:18" x14ac:dyDescent="0.25">
      <c r="B604" s="737"/>
      <c r="C604" s="834"/>
      <c r="D604" s="834"/>
      <c r="E604" s="834"/>
      <c r="F604" s="835"/>
      <c r="G604" s="836"/>
      <c r="H604" s="837"/>
      <c r="I604" s="838"/>
      <c r="J604" s="110"/>
      <c r="K604" s="110"/>
      <c r="L604" s="110"/>
      <c r="M604" s="110"/>
      <c r="N604" s="110"/>
      <c r="O604" s="110"/>
      <c r="P604" s="110"/>
      <c r="Q604" s="110"/>
      <c r="R604" s="87" t="str">
        <f t="shared" si="9"/>
        <v/>
      </c>
    </row>
    <row r="605" spans="2:18" x14ac:dyDescent="0.25">
      <c r="B605" s="737"/>
      <c r="C605" s="834"/>
      <c r="D605" s="834"/>
      <c r="E605" s="834"/>
      <c r="F605" s="835"/>
      <c r="G605" s="836"/>
      <c r="H605" s="837"/>
      <c r="I605" s="838"/>
      <c r="J605" s="110"/>
      <c r="K605" s="110"/>
      <c r="L605" s="110"/>
      <c r="M605" s="110"/>
      <c r="N605" s="110"/>
      <c r="O605" s="110"/>
      <c r="P605" s="110"/>
      <c r="Q605" s="110"/>
      <c r="R605" s="87" t="str">
        <f t="shared" si="9"/>
        <v/>
      </c>
    </row>
    <row r="606" spans="2:18" x14ac:dyDescent="0.25">
      <c r="B606" s="737"/>
      <c r="C606" s="834"/>
      <c r="D606" s="834"/>
      <c r="E606" s="834"/>
      <c r="F606" s="835"/>
      <c r="G606" s="836"/>
      <c r="H606" s="837"/>
      <c r="I606" s="838"/>
      <c r="J606" s="110"/>
      <c r="K606" s="110"/>
      <c r="L606" s="110"/>
      <c r="M606" s="110"/>
      <c r="N606" s="110"/>
      <c r="O606" s="110"/>
      <c r="P606" s="110"/>
      <c r="Q606" s="110"/>
      <c r="R606" s="87" t="str">
        <f t="shared" si="9"/>
        <v/>
      </c>
    </row>
    <row r="607" spans="2:18" x14ac:dyDescent="0.25">
      <c r="B607" s="737"/>
      <c r="C607" s="834"/>
      <c r="D607" s="834"/>
      <c r="E607" s="834"/>
      <c r="F607" s="835"/>
      <c r="G607" s="836"/>
      <c r="H607" s="837"/>
      <c r="I607" s="838"/>
      <c r="J607" s="110"/>
      <c r="K607" s="110"/>
      <c r="L607" s="110"/>
      <c r="M607" s="110"/>
      <c r="N607" s="110"/>
      <c r="O607" s="110"/>
      <c r="P607" s="110"/>
      <c r="Q607" s="110"/>
      <c r="R607" s="87" t="str">
        <f t="shared" si="9"/>
        <v/>
      </c>
    </row>
    <row r="608" spans="2:18" x14ac:dyDescent="0.25">
      <c r="B608" s="737"/>
      <c r="C608" s="834"/>
      <c r="D608" s="834"/>
      <c r="E608" s="834"/>
      <c r="F608" s="835"/>
      <c r="G608" s="836"/>
      <c r="H608" s="837"/>
      <c r="I608" s="838"/>
      <c r="J608" s="110"/>
      <c r="K608" s="110"/>
      <c r="L608" s="110"/>
      <c r="M608" s="110"/>
      <c r="N608" s="110"/>
      <c r="O608" s="110"/>
      <c r="P608" s="110"/>
      <c r="Q608" s="110"/>
      <c r="R608" s="87" t="str">
        <f t="shared" si="9"/>
        <v/>
      </c>
    </row>
    <row r="609" spans="2:18" x14ac:dyDescent="0.25">
      <c r="B609" s="737"/>
      <c r="C609" s="834"/>
      <c r="D609" s="834"/>
      <c r="E609" s="834"/>
      <c r="F609" s="835"/>
      <c r="G609" s="836"/>
      <c r="H609" s="837"/>
      <c r="I609" s="838"/>
      <c r="J609" s="110"/>
      <c r="K609" s="110"/>
      <c r="L609" s="110"/>
      <c r="M609" s="110"/>
      <c r="N609" s="110"/>
      <c r="O609" s="110"/>
      <c r="P609" s="110"/>
      <c r="Q609" s="110"/>
      <c r="R609" s="87" t="str">
        <f t="shared" si="9"/>
        <v/>
      </c>
    </row>
    <row r="610" spans="2:18" x14ac:dyDescent="0.25">
      <c r="B610" s="737"/>
      <c r="C610" s="834"/>
      <c r="D610" s="834"/>
      <c r="E610" s="834"/>
      <c r="F610" s="835"/>
      <c r="G610" s="836"/>
      <c r="H610" s="837"/>
      <c r="I610" s="838"/>
      <c r="J610" s="110"/>
      <c r="K610" s="110"/>
      <c r="L610" s="110"/>
      <c r="M610" s="110"/>
      <c r="N610" s="110"/>
      <c r="O610" s="110"/>
      <c r="P610" s="110"/>
      <c r="Q610" s="110"/>
      <c r="R610" s="87" t="str">
        <f t="shared" si="9"/>
        <v/>
      </c>
    </row>
    <row r="611" spans="2:18" x14ac:dyDescent="0.25">
      <c r="B611" s="737"/>
      <c r="C611" s="834"/>
      <c r="D611" s="834"/>
      <c r="E611" s="834"/>
      <c r="F611" s="835"/>
      <c r="G611" s="836"/>
      <c r="H611" s="837"/>
      <c r="I611" s="838"/>
      <c r="J611" s="110"/>
      <c r="K611" s="110"/>
      <c r="L611" s="110"/>
      <c r="M611" s="110"/>
      <c r="N611" s="110"/>
      <c r="O611" s="110"/>
      <c r="P611" s="110"/>
      <c r="Q611" s="110"/>
      <c r="R611" s="87" t="str">
        <f t="shared" si="9"/>
        <v/>
      </c>
    </row>
    <row r="612" spans="2:18" x14ac:dyDescent="0.25">
      <c r="B612" s="737"/>
      <c r="C612" s="834"/>
      <c r="D612" s="834"/>
      <c r="E612" s="834"/>
      <c r="F612" s="835"/>
      <c r="G612" s="836"/>
      <c r="H612" s="837"/>
      <c r="I612" s="838"/>
      <c r="J612" s="110"/>
      <c r="K612" s="110"/>
      <c r="L612" s="110"/>
      <c r="M612" s="110"/>
      <c r="N612" s="110"/>
      <c r="O612" s="110"/>
      <c r="P612" s="110"/>
      <c r="Q612" s="110"/>
      <c r="R612" s="87" t="str">
        <f t="shared" si="9"/>
        <v/>
      </c>
    </row>
    <row r="613" spans="2:18" x14ac:dyDescent="0.25">
      <c r="B613" s="737"/>
      <c r="C613" s="834"/>
      <c r="D613" s="834"/>
      <c r="E613" s="834"/>
      <c r="F613" s="835"/>
      <c r="G613" s="836"/>
      <c r="H613" s="837"/>
      <c r="I613" s="838"/>
      <c r="J613" s="110"/>
      <c r="K613" s="110"/>
      <c r="L613" s="110"/>
      <c r="M613" s="110"/>
      <c r="N613" s="110"/>
      <c r="O613" s="110"/>
      <c r="P613" s="110"/>
      <c r="Q613" s="110"/>
      <c r="R613" s="87" t="str">
        <f t="shared" si="9"/>
        <v/>
      </c>
    </row>
    <row r="614" spans="2:18" x14ac:dyDescent="0.25">
      <c r="B614" s="737"/>
      <c r="C614" s="834"/>
      <c r="D614" s="834"/>
      <c r="E614" s="834"/>
      <c r="F614" s="835"/>
      <c r="G614" s="836"/>
      <c r="H614" s="837"/>
      <c r="I614" s="838"/>
      <c r="J614" s="110"/>
      <c r="K614" s="110"/>
      <c r="L614" s="110"/>
      <c r="M614" s="110"/>
      <c r="N614" s="110"/>
      <c r="O614" s="110"/>
      <c r="P614" s="110"/>
      <c r="Q614" s="110"/>
      <c r="R614" s="87" t="str">
        <f t="shared" si="9"/>
        <v/>
      </c>
    </row>
    <row r="615" spans="2:18" x14ac:dyDescent="0.25">
      <c r="B615" s="737"/>
      <c r="C615" s="834"/>
      <c r="D615" s="834"/>
      <c r="E615" s="834"/>
      <c r="F615" s="835"/>
      <c r="G615" s="836"/>
      <c r="H615" s="837"/>
      <c r="I615" s="838"/>
      <c r="J615" s="110"/>
      <c r="K615" s="110"/>
      <c r="L615" s="110"/>
      <c r="M615" s="110"/>
      <c r="N615" s="110"/>
      <c r="O615" s="110"/>
      <c r="P615" s="110"/>
      <c r="Q615" s="110"/>
      <c r="R615" s="87" t="str">
        <f t="shared" si="9"/>
        <v/>
      </c>
    </row>
    <row r="616" spans="2:18" x14ac:dyDescent="0.25">
      <c r="B616" s="737"/>
      <c r="C616" s="834"/>
      <c r="D616" s="834"/>
      <c r="E616" s="834"/>
      <c r="F616" s="835"/>
      <c r="G616" s="836"/>
      <c r="H616" s="837"/>
      <c r="I616" s="838"/>
      <c r="J616" s="110"/>
      <c r="K616" s="110"/>
      <c r="L616" s="110"/>
      <c r="M616" s="110"/>
      <c r="N616" s="110"/>
      <c r="O616" s="110"/>
      <c r="P616" s="110"/>
      <c r="Q616" s="110"/>
      <c r="R616" s="87" t="str">
        <f t="shared" si="9"/>
        <v/>
      </c>
    </row>
    <row r="617" spans="2:18" x14ac:dyDescent="0.25">
      <c r="B617" s="737"/>
      <c r="C617" s="834"/>
      <c r="D617" s="834"/>
      <c r="E617" s="834"/>
      <c r="F617" s="835"/>
      <c r="G617" s="836"/>
      <c r="H617" s="837"/>
      <c r="I617" s="838"/>
      <c r="J617" s="110"/>
      <c r="K617" s="110"/>
      <c r="L617" s="110"/>
      <c r="M617" s="110"/>
      <c r="N617" s="110"/>
      <c r="O617" s="110"/>
      <c r="P617" s="110"/>
      <c r="Q617" s="110"/>
      <c r="R617" s="87" t="str">
        <f t="shared" si="9"/>
        <v/>
      </c>
    </row>
    <row r="618" spans="2:18" x14ac:dyDescent="0.25">
      <c r="B618" s="737"/>
      <c r="C618" s="834"/>
      <c r="D618" s="834"/>
      <c r="E618" s="834"/>
      <c r="F618" s="835"/>
      <c r="G618" s="836"/>
      <c r="H618" s="837"/>
      <c r="I618" s="838"/>
      <c r="J618" s="110"/>
      <c r="K618" s="110"/>
      <c r="L618" s="110"/>
      <c r="M618" s="110"/>
      <c r="N618" s="110"/>
      <c r="O618" s="110"/>
      <c r="P618" s="110"/>
      <c r="Q618" s="110"/>
      <c r="R618" s="87" t="str">
        <f t="shared" si="9"/>
        <v/>
      </c>
    </row>
    <row r="619" spans="2:18" x14ac:dyDescent="0.25">
      <c r="B619" s="737"/>
      <c r="C619" s="834"/>
      <c r="D619" s="834"/>
      <c r="E619" s="834"/>
      <c r="F619" s="835"/>
      <c r="G619" s="836"/>
      <c r="H619" s="837"/>
      <c r="I619" s="838"/>
      <c r="J619" s="110"/>
      <c r="K619" s="110"/>
      <c r="L619" s="110"/>
      <c r="M619" s="110"/>
      <c r="N619" s="110"/>
      <c r="O619" s="110"/>
      <c r="P619" s="110"/>
      <c r="Q619" s="110"/>
      <c r="R619" s="87" t="str">
        <f t="shared" si="9"/>
        <v/>
      </c>
    </row>
    <row r="620" spans="2:18" x14ac:dyDescent="0.25">
      <c r="B620" s="737"/>
      <c r="C620" s="834"/>
      <c r="D620" s="834"/>
      <c r="E620" s="834"/>
      <c r="F620" s="835"/>
      <c r="G620" s="836"/>
      <c r="H620" s="837"/>
      <c r="I620" s="838"/>
      <c r="J620" s="110"/>
      <c r="K620" s="110"/>
      <c r="L620" s="110"/>
      <c r="M620" s="110"/>
      <c r="N620" s="110"/>
      <c r="O620" s="110"/>
      <c r="P620" s="110"/>
      <c r="Q620" s="110"/>
      <c r="R620" s="87" t="str">
        <f t="shared" si="9"/>
        <v/>
      </c>
    </row>
    <row r="621" spans="2:18" x14ac:dyDescent="0.25">
      <c r="B621" s="737"/>
      <c r="C621" s="834"/>
      <c r="D621" s="834"/>
      <c r="E621" s="834"/>
      <c r="F621" s="835"/>
      <c r="G621" s="836"/>
      <c r="H621" s="837"/>
      <c r="I621" s="838"/>
      <c r="J621" s="110"/>
      <c r="K621" s="110"/>
      <c r="L621" s="110"/>
      <c r="M621" s="110"/>
      <c r="N621" s="110"/>
      <c r="O621" s="110"/>
      <c r="P621" s="110"/>
      <c r="Q621" s="110"/>
      <c r="R621" s="87" t="str">
        <f t="shared" si="9"/>
        <v/>
      </c>
    </row>
    <row r="622" spans="2:18" x14ac:dyDescent="0.25">
      <c r="B622" s="737"/>
      <c r="C622" s="834"/>
      <c r="D622" s="834"/>
      <c r="E622" s="834"/>
      <c r="F622" s="835"/>
      <c r="G622" s="836"/>
      <c r="H622" s="837"/>
      <c r="I622" s="838"/>
      <c r="J622" s="110"/>
      <c r="K622" s="110"/>
      <c r="L622" s="110"/>
      <c r="M622" s="110"/>
      <c r="N622" s="110"/>
      <c r="O622" s="110"/>
      <c r="P622" s="110"/>
      <c r="Q622" s="110"/>
      <c r="R622" s="87" t="str">
        <f t="shared" si="9"/>
        <v/>
      </c>
    </row>
    <row r="623" spans="2:18" x14ac:dyDescent="0.25">
      <c r="B623" s="737"/>
      <c r="C623" s="834"/>
      <c r="D623" s="834"/>
      <c r="E623" s="834"/>
      <c r="F623" s="835"/>
      <c r="G623" s="836"/>
      <c r="H623" s="837"/>
      <c r="I623" s="838"/>
      <c r="J623" s="110"/>
      <c r="K623" s="110"/>
      <c r="L623" s="110"/>
      <c r="M623" s="110"/>
      <c r="N623" s="110"/>
      <c r="O623" s="110"/>
      <c r="P623" s="110"/>
      <c r="Q623" s="110"/>
      <c r="R623" s="87" t="str">
        <f t="shared" si="9"/>
        <v/>
      </c>
    </row>
    <row r="624" spans="2:18" x14ac:dyDescent="0.25">
      <c r="B624" s="737"/>
      <c r="C624" s="834"/>
      <c r="D624" s="834"/>
      <c r="E624" s="834"/>
      <c r="F624" s="835"/>
      <c r="G624" s="836"/>
      <c r="H624" s="837"/>
      <c r="I624" s="838"/>
      <c r="J624" s="110"/>
      <c r="K624" s="110"/>
      <c r="L624" s="110"/>
      <c r="M624" s="110"/>
      <c r="N624" s="110"/>
      <c r="O624" s="110"/>
      <c r="P624" s="110"/>
      <c r="Q624" s="110"/>
      <c r="R624" s="87" t="str">
        <f t="shared" si="9"/>
        <v/>
      </c>
    </row>
    <row r="625" spans="2:18" x14ac:dyDescent="0.25">
      <c r="B625" s="737"/>
      <c r="C625" s="834"/>
      <c r="D625" s="834"/>
      <c r="E625" s="834"/>
      <c r="F625" s="835"/>
      <c r="G625" s="836"/>
      <c r="H625" s="837"/>
      <c r="I625" s="838"/>
      <c r="J625" s="110"/>
      <c r="K625" s="110"/>
      <c r="L625" s="110"/>
      <c r="M625" s="110"/>
      <c r="N625" s="110"/>
      <c r="O625" s="110"/>
      <c r="P625" s="110"/>
      <c r="Q625" s="110"/>
      <c r="R625" s="87" t="str">
        <f t="shared" si="9"/>
        <v/>
      </c>
    </row>
    <row r="626" spans="2:18" x14ac:dyDescent="0.25">
      <c r="B626" s="737"/>
      <c r="C626" s="834"/>
      <c r="D626" s="834"/>
      <c r="E626" s="834"/>
      <c r="F626" s="835"/>
      <c r="G626" s="836"/>
      <c r="H626" s="837"/>
      <c r="I626" s="838"/>
      <c r="J626" s="110"/>
      <c r="K626" s="110"/>
      <c r="L626" s="110"/>
      <c r="M626" s="110"/>
      <c r="N626" s="110"/>
      <c r="O626" s="110"/>
      <c r="P626" s="110"/>
      <c r="Q626" s="110"/>
      <c r="R626" s="87" t="str">
        <f t="shared" si="9"/>
        <v/>
      </c>
    </row>
    <row r="627" spans="2:18" x14ac:dyDescent="0.25">
      <c r="B627" s="737"/>
      <c r="C627" s="834"/>
      <c r="D627" s="834"/>
      <c r="E627" s="834"/>
      <c r="F627" s="835"/>
      <c r="G627" s="836"/>
      <c r="H627" s="837"/>
      <c r="I627" s="838"/>
      <c r="J627" s="110"/>
      <c r="K627" s="110"/>
      <c r="L627" s="110"/>
      <c r="M627" s="110"/>
      <c r="N627" s="110"/>
      <c r="O627" s="110"/>
      <c r="P627" s="110"/>
      <c r="Q627" s="110"/>
      <c r="R627" s="87" t="str">
        <f t="shared" si="9"/>
        <v/>
      </c>
    </row>
    <row r="628" spans="2:18" x14ac:dyDescent="0.25">
      <c r="B628" s="737"/>
      <c r="C628" s="834"/>
      <c r="D628" s="834"/>
      <c r="E628" s="834"/>
      <c r="F628" s="835"/>
      <c r="G628" s="836"/>
      <c r="H628" s="837"/>
      <c r="I628" s="838"/>
      <c r="J628" s="110"/>
      <c r="K628" s="110"/>
      <c r="L628" s="110"/>
      <c r="M628" s="110"/>
      <c r="N628" s="110"/>
      <c r="O628" s="110"/>
      <c r="P628" s="110"/>
      <c r="Q628" s="110"/>
      <c r="R628" s="87" t="str">
        <f t="shared" si="9"/>
        <v/>
      </c>
    </row>
    <row r="629" spans="2:18" x14ac:dyDescent="0.25">
      <c r="B629" s="737"/>
      <c r="C629" s="834"/>
      <c r="D629" s="834"/>
      <c r="E629" s="834"/>
      <c r="F629" s="835"/>
      <c r="G629" s="836"/>
      <c r="H629" s="837"/>
      <c r="I629" s="838"/>
      <c r="J629" s="110"/>
      <c r="K629" s="110"/>
      <c r="L629" s="110"/>
      <c r="M629" s="110"/>
      <c r="N629" s="110"/>
      <c r="O629" s="110"/>
      <c r="P629" s="110"/>
      <c r="Q629" s="110"/>
      <c r="R629" s="87" t="str">
        <f t="shared" si="9"/>
        <v/>
      </c>
    </row>
    <row r="630" spans="2:18" x14ac:dyDescent="0.25">
      <c r="B630" s="737"/>
      <c r="C630" s="834"/>
      <c r="D630" s="834"/>
      <c r="E630" s="834"/>
      <c r="F630" s="835"/>
      <c r="G630" s="836"/>
      <c r="H630" s="837"/>
      <c r="I630" s="838"/>
      <c r="J630" s="110"/>
      <c r="K630" s="110"/>
      <c r="L630" s="110"/>
      <c r="M630" s="110"/>
      <c r="N630" s="110"/>
      <c r="O630" s="110"/>
      <c r="P630" s="110"/>
      <c r="Q630" s="110"/>
      <c r="R630" s="87" t="str">
        <f t="shared" si="9"/>
        <v/>
      </c>
    </row>
    <row r="631" spans="2:18" x14ac:dyDescent="0.25">
      <c r="B631" s="737"/>
      <c r="C631" s="834"/>
      <c r="D631" s="834"/>
      <c r="E631" s="834"/>
      <c r="F631" s="835"/>
      <c r="G631" s="836"/>
      <c r="H631" s="837"/>
      <c r="I631" s="838"/>
      <c r="J631" s="110"/>
      <c r="K631" s="110"/>
      <c r="L631" s="110"/>
      <c r="M631" s="110"/>
      <c r="N631" s="110"/>
      <c r="O631" s="110"/>
      <c r="P631" s="110"/>
      <c r="Q631" s="110"/>
      <c r="R631" s="87" t="str">
        <f t="shared" si="9"/>
        <v/>
      </c>
    </row>
    <row r="632" spans="2:18" x14ac:dyDescent="0.25">
      <c r="B632" s="737"/>
      <c r="C632" s="834"/>
      <c r="D632" s="834"/>
      <c r="E632" s="834"/>
      <c r="F632" s="835"/>
      <c r="G632" s="836"/>
      <c r="H632" s="837"/>
      <c r="I632" s="838"/>
      <c r="J632" s="110"/>
      <c r="K632" s="110"/>
      <c r="L632" s="110"/>
      <c r="M632" s="110"/>
      <c r="N632" s="110"/>
      <c r="O632" s="110"/>
      <c r="P632" s="110"/>
      <c r="Q632" s="110"/>
      <c r="R632" s="87" t="str">
        <f t="shared" si="9"/>
        <v/>
      </c>
    </row>
    <row r="633" spans="2:18" x14ac:dyDescent="0.25">
      <c r="B633" s="737"/>
      <c r="C633" s="834"/>
      <c r="D633" s="834"/>
      <c r="E633" s="834"/>
      <c r="F633" s="835"/>
      <c r="G633" s="836"/>
      <c r="H633" s="837"/>
      <c r="I633" s="838"/>
      <c r="J633" s="110"/>
      <c r="K633" s="110"/>
      <c r="L633" s="110"/>
      <c r="M633" s="110"/>
      <c r="N633" s="110"/>
      <c r="O633" s="110"/>
      <c r="P633" s="110"/>
      <c r="Q633" s="110"/>
      <c r="R633" s="87" t="str">
        <f t="shared" si="9"/>
        <v/>
      </c>
    </row>
    <row r="634" spans="2:18" x14ac:dyDescent="0.25">
      <c r="B634" s="737"/>
      <c r="C634" s="834"/>
      <c r="D634" s="834"/>
      <c r="E634" s="834"/>
      <c r="F634" s="835"/>
      <c r="G634" s="836"/>
      <c r="H634" s="837"/>
      <c r="I634" s="838"/>
      <c r="J634" s="110"/>
      <c r="K634" s="110"/>
      <c r="L634" s="110"/>
      <c r="M634" s="110"/>
      <c r="N634" s="110"/>
      <c r="O634" s="110"/>
      <c r="P634" s="110"/>
      <c r="Q634" s="110"/>
      <c r="R634" s="87" t="str">
        <f t="shared" si="9"/>
        <v/>
      </c>
    </row>
    <row r="635" spans="2:18" x14ac:dyDescent="0.25">
      <c r="B635" s="737"/>
      <c r="C635" s="834"/>
      <c r="D635" s="834"/>
      <c r="E635" s="834"/>
      <c r="F635" s="835"/>
      <c r="G635" s="836"/>
      <c r="H635" s="837"/>
      <c r="I635" s="838"/>
      <c r="J635" s="110"/>
      <c r="K635" s="110"/>
      <c r="L635" s="110"/>
      <c r="M635" s="110"/>
      <c r="N635" s="110"/>
      <c r="O635" s="110"/>
      <c r="P635" s="110"/>
      <c r="Q635" s="110"/>
      <c r="R635" s="87" t="str">
        <f t="shared" si="9"/>
        <v/>
      </c>
    </row>
    <row r="636" spans="2:18" x14ac:dyDescent="0.25">
      <c r="B636" s="737"/>
      <c r="C636" s="834"/>
      <c r="D636" s="834"/>
      <c r="E636" s="834"/>
      <c r="F636" s="835"/>
      <c r="G636" s="836"/>
      <c r="H636" s="837"/>
      <c r="I636" s="838"/>
      <c r="J636" s="110"/>
      <c r="K636" s="110"/>
      <c r="L636" s="110"/>
      <c r="M636" s="110"/>
      <c r="N636" s="110"/>
      <c r="O636" s="110"/>
      <c r="P636" s="110"/>
      <c r="Q636" s="110"/>
      <c r="R636" s="87" t="str">
        <f t="shared" si="9"/>
        <v/>
      </c>
    </row>
    <row r="637" spans="2:18" x14ac:dyDescent="0.25">
      <c r="B637" s="737"/>
      <c r="C637" s="834"/>
      <c r="D637" s="834"/>
      <c r="E637" s="834"/>
      <c r="F637" s="835"/>
      <c r="G637" s="836"/>
      <c r="H637" s="837"/>
      <c r="I637" s="838"/>
      <c r="J637" s="110"/>
      <c r="K637" s="110"/>
      <c r="L637" s="110"/>
      <c r="M637" s="110"/>
      <c r="N637" s="110"/>
      <c r="O637" s="110"/>
      <c r="P637" s="110"/>
      <c r="Q637" s="110"/>
      <c r="R637" s="87" t="str">
        <f t="shared" si="9"/>
        <v/>
      </c>
    </row>
    <row r="638" spans="2:18" x14ac:dyDescent="0.25">
      <c r="B638" s="737"/>
      <c r="C638" s="834"/>
      <c r="D638" s="834"/>
      <c r="E638" s="834"/>
      <c r="F638" s="835"/>
      <c r="G638" s="836"/>
      <c r="H638" s="837"/>
      <c r="I638" s="838"/>
      <c r="J638" s="110"/>
      <c r="K638" s="110"/>
      <c r="L638" s="110"/>
      <c r="M638" s="110"/>
      <c r="N638" s="110"/>
      <c r="O638" s="110"/>
      <c r="P638" s="110"/>
      <c r="Q638" s="110"/>
      <c r="R638" s="87" t="str">
        <f t="shared" si="9"/>
        <v/>
      </c>
    </row>
    <row r="639" spans="2:18" x14ac:dyDescent="0.25">
      <c r="B639" s="737"/>
      <c r="C639" s="834"/>
      <c r="D639" s="834"/>
      <c r="E639" s="834"/>
      <c r="F639" s="835"/>
      <c r="G639" s="836"/>
      <c r="H639" s="837"/>
      <c r="I639" s="838"/>
      <c r="J639" s="110"/>
      <c r="K639" s="110"/>
      <c r="L639" s="110"/>
      <c r="M639" s="110"/>
      <c r="N639" s="110"/>
      <c r="O639" s="110"/>
      <c r="P639" s="110"/>
      <c r="Q639" s="110"/>
      <c r="R639" s="87" t="str">
        <f t="shared" si="9"/>
        <v/>
      </c>
    </row>
    <row r="640" spans="2:18" x14ac:dyDescent="0.25">
      <c r="B640" s="737"/>
      <c r="C640" s="834"/>
      <c r="D640" s="834"/>
      <c r="E640" s="834"/>
      <c r="F640" s="835"/>
      <c r="G640" s="836"/>
      <c r="H640" s="837"/>
      <c r="I640" s="838"/>
      <c r="J640" s="110"/>
      <c r="K640" s="110"/>
      <c r="L640" s="110"/>
      <c r="M640" s="110"/>
      <c r="N640" s="110"/>
      <c r="O640" s="110"/>
      <c r="P640" s="110"/>
      <c r="Q640" s="110"/>
      <c r="R640" s="87" t="str">
        <f t="shared" si="9"/>
        <v/>
      </c>
    </row>
    <row r="641" spans="2:18" x14ac:dyDescent="0.25">
      <c r="B641" s="737"/>
      <c r="C641" s="834"/>
      <c r="D641" s="834"/>
      <c r="E641" s="834"/>
      <c r="F641" s="835"/>
      <c r="G641" s="836"/>
      <c r="H641" s="837"/>
      <c r="I641" s="838"/>
      <c r="J641" s="110"/>
      <c r="K641" s="110"/>
      <c r="L641" s="110"/>
      <c r="M641" s="110"/>
      <c r="N641" s="110"/>
      <c r="O641" s="110"/>
      <c r="P641" s="110"/>
      <c r="Q641" s="110"/>
      <c r="R641" s="87" t="str">
        <f t="shared" si="9"/>
        <v/>
      </c>
    </row>
    <row r="642" spans="2:18" x14ac:dyDescent="0.25">
      <c r="B642" s="737"/>
      <c r="C642" s="834"/>
      <c r="D642" s="834"/>
      <c r="E642" s="834"/>
      <c r="F642" s="835"/>
      <c r="G642" s="836"/>
      <c r="H642" s="837"/>
      <c r="I642" s="838"/>
      <c r="J642" s="110"/>
      <c r="K642" s="110"/>
      <c r="L642" s="110"/>
      <c r="M642" s="110"/>
      <c r="N642" s="110"/>
      <c r="O642" s="110"/>
      <c r="P642" s="110"/>
      <c r="Q642" s="110"/>
      <c r="R642" s="87" t="str">
        <f t="shared" si="9"/>
        <v/>
      </c>
    </row>
    <row r="643" spans="2:18" x14ac:dyDescent="0.25">
      <c r="B643" s="737"/>
      <c r="C643" s="834"/>
      <c r="D643" s="834"/>
      <c r="E643" s="834"/>
      <c r="F643" s="835"/>
      <c r="G643" s="836"/>
      <c r="H643" s="837"/>
      <c r="I643" s="838"/>
      <c r="J643" s="110"/>
      <c r="K643" s="110"/>
      <c r="L643" s="110"/>
      <c r="M643" s="110"/>
      <c r="N643" s="110"/>
      <c r="O643" s="110"/>
      <c r="P643" s="110"/>
      <c r="Q643" s="110"/>
      <c r="R643" s="87" t="str">
        <f t="shared" si="9"/>
        <v/>
      </c>
    </row>
    <row r="644" spans="2:18" x14ac:dyDescent="0.25">
      <c r="B644" s="737"/>
      <c r="C644" s="834"/>
      <c r="D644" s="834"/>
      <c r="E644" s="834"/>
      <c r="F644" s="835"/>
      <c r="G644" s="836"/>
      <c r="H644" s="837"/>
      <c r="I644" s="838"/>
      <c r="J644" s="110"/>
      <c r="K644" s="110"/>
      <c r="L644" s="110"/>
      <c r="M644" s="110"/>
      <c r="N644" s="110"/>
      <c r="O644" s="110"/>
      <c r="P644" s="110"/>
      <c r="Q644" s="110"/>
      <c r="R644" s="87" t="str">
        <f t="shared" si="9"/>
        <v/>
      </c>
    </row>
    <row r="645" spans="2:18" x14ac:dyDescent="0.25">
      <c r="B645" s="737"/>
      <c r="C645" s="834"/>
      <c r="D645" s="834"/>
      <c r="E645" s="834"/>
      <c r="F645" s="835"/>
      <c r="G645" s="836"/>
      <c r="H645" s="837"/>
      <c r="I645" s="838"/>
      <c r="J645" s="110"/>
      <c r="K645" s="110"/>
      <c r="L645" s="110"/>
      <c r="M645" s="110"/>
      <c r="N645" s="110"/>
      <c r="O645" s="110"/>
      <c r="P645" s="110"/>
      <c r="Q645" s="110"/>
      <c r="R645" s="87" t="str">
        <f t="shared" si="9"/>
        <v/>
      </c>
    </row>
    <row r="646" spans="2:18" x14ac:dyDescent="0.25">
      <c r="B646" s="737"/>
      <c r="C646" s="834"/>
      <c r="D646" s="834"/>
      <c r="E646" s="834"/>
      <c r="F646" s="835"/>
      <c r="G646" s="836"/>
      <c r="H646" s="837"/>
      <c r="I646" s="838"/>
      <c r="J646" s="110"/>
      <c r="K646" s="110"/>
      <c r="L646" s="110"/>
      <c r="M646" s="110"/>
      <c r="N646" s="110"/>
      <c r="O646" s="110"/>
      <c r="P646" s="110"/>
      <c r="Q646" s="110"/>
      <c r="R646" s="87" t="str">
        <f t="shared" si="9"/>
        <v/>
      </c>
    </row>
    <row r="647" spans="2:18" x14ac:dyDescent="0.25">
      <c r="B647" s="737"/>
      <c r="C647" s="834"/>
      <c r="D647" s="834"/>
      <c r="E647" s="834"/>
      <c r="F647" s="835"/>
      <c r="G647" s="836"/>
      <c r="H647" s="837"/>
      <c r="I647" s="838"/>
      <c r="J647" s="110"/>
      <c r="K647" s="110"/>
      <c r="L647" s="110"/>
      <c r="M647" s="110"/>
      <c r="N647" s="110"/>
      <c r="O647" s="110"/>
      <c r="P647" s="110"/>
      <c r="Q647" s="110"/>
      <c r="R647" s="87" t="str">
        <f t="shared" si="9"/>
        <v/>
      </c>
    </row>
    <row r="648" spans="2:18" x14ac:dyDescent="0.25">
      <c r="B648" s="737"/>
      <c r="C648" s="834"/>
      <c r="D648" s="834"/>
      <c r="E648" s="834"/>
      <c r="F648" s="835"/>
      <c r="G648" s="836"/>
      <c r="H648" s="837"/>
      <c r="I648" s="838"/>
      <c r="J648" s="110"/>
      <c r="K648" s="110"/>
      <c r="L648" s="110"/>
      <c r="M648" s="110"/>
      <c r="N648" s="110"/>
      <c r="O648" s="110"/>
      <c r="P648" s="110"/>
      <c r="Q648" s="110"/>
      <c r="R648" s="87" t="str">
        <f t="shared" si="9"/>
        <v/>
      </c>
    </row>
    <row r="649" spans="2:18" x14ac:dyDescent="0.25">
      <c r="B649" s="737"/>
      <c r="C649" s="834"/>
      <c r="D649" s="834"/>
      <c r="E649" s="834"/>
      <c r="F649" s="835"/>
      <c r="G649" s="836"/>
      <c r="H649" s="837"/>
      <c r="I649" s="838"/>
      <c r="J649" s="110"/>
      <c r="K649" s="110"/>
      <c r="L649" s="110"/>
      <c r="M649" s="110"/>
      <c r="N649" s="110"/>
      <c r="O649" s="110"/>
      <c r="P649" s="110"/>
      <c r="Q649" s="110"/>
      <c r="R649" s="87" t="str">
        <f t="shared" si="9"/>
        <v/>
      </c>
    </row>
    <row r="650" spans="2:18" x14ac:dyDescent="0.25">
      <c r="B650" s="737"/>
      <c r="C650" s="834"/>
      <c r="D650" s="834"/>
      <c r="E650" s="834"/>
      <c r="F650" s="835"/>
      <c r="G650" s="836"/>
      <c r="H650" s="837"/>
      <c r="I650" s="838"/>
      <c r="J650" s="110"/>
      <c r="K650" s="110"/>
      <c r="L650" s="110"/>
      <c r="M650" s="110"/>
      <c r="N650" s="110"/>
      <c r="O650" s="110"/>
      <c r="P650" s="110"/>
      <c r="Q650" s="110"/>
      <c r="R650" s="87" t="str">
        <f t="shared" si="9"/>
        <v/>
      </c>
    </row>
    <row r="651" spans="2:18" x14ac:dyDescent="0.25">
      <c r="B651" s="737"/>
      <c r="C651" s="834"/>
      <c r="D651" s="834"/>
      <c r="E651" s="834"/>
      <c r="F651" s="835"/>
      <c r="G651" s="836"/>
      <c r="H651" s="837"/>
      <c r="I651" s="838"/>
      <c r="J651" s="110"/>
      <c r="K651" s="110"/>
      <c r="L651" s="110"/>
      <c r="M651" s="110"/>
      <c r="N651" s="110"/>
      <c r="O651" s="110"/>
      <c r="P651" s="110"/>
      <c r="Q651" s="110"/>
      <c r="R651" s="87" t="str">
        <f t="shared" si="9"/>
        <v/>
      </c>
    </row>
    <row r="652" spans="2:18" x14ac:dyDescent="0.25">
      <c r="B652" s="737"/>
      <c r="C652" s="834"/>
      <c r="D652" s="834"/>
      <c r="E652" s="834"/>
      <c r="F652" s="835"/>
      <c r="G652" s="836"/>
      <c r="H652" s="837"/>
      <c r="I652" s="838"/>
      <c r="J652" s="110"/>
      <c r="K652" s="110"/>
      <c r="L652" s="110"/>
      <c r="M652" s="110"/>
      <c r="N652" s="110"/>
      <c r="O652" s="110"/>
      <c r="P652" s="110"/>
      <c r="Q652" s="110"/>
      <c r="R652" s="87" t="str">
        <f t="shared" si="9"/>
        <v/>
      </c>
    </row>
    <row r="653" spans="2:18" x14ac:dyDescent="0.25">
      <c r="B653" s="737"/>
      <c r="C653" s="834"/>
      <c r="D653" s="834"/>
      <c r="E653" s="834"/>
      <c r="F653" s="835"/>
      <c r="G653" s="836"/>
      <c r="H653" s="837"/>
      <c r="I653" s="838"/>
      <c r="J653" s="110"/>
      <c r="K653" s="110"/>
      <c r="L653" s="110"/>
      <c r="M653" s="110"/>
      <c r="N653" s="110"/>
      <c r="O653" s="110"/>
      <c r="P653" s="110"/>
      <c r="Q653" s="110"/>
      <c r="R653" s="87" t="str">
        <f t="shared" si="9"/>
        <v/>
      </c>
    </row>
    <row r="654" spans="2:18" x14ac:dyDescent="0.25">
      <c r="B654" s="737"/>
      <c r="C654" s="834"/>
      <c r="D654" s="834"/>
      <c r="E654" s="834"/>
      <c r="F654" s="835"/>
      <c r="G654" s="836"/>
      <c r="H654" s="837"/>
      <c r="I654" s="838"/>
      <c r="J654" s="110"/>
      <c r="K654" s="110"/>
      <c r="L654" s="110"/>
      <c r="M654" s="110"/>
      <c r="N654" s="110"/>
      <c r="O654" s="110"/>
      <c r="P654" s="110"/>
      <c r="Q654" s="110"/>
      <c r="R654" s="87" t="str">
        <f t="shared" si="9"/>
        <v/>
      </c>
    </row>
    <row r="655" spans="2:18" x14ac:dyDescent="0.25">
      <c r="B655" s="737"/>
      <c r="C655" s="834"/>
      <c r="D655" s="834"/>
      <c r="E655" s="834"/>
      <c r="F655" s="835"/>
      <c r="G655" s="836"/>
      <c r="H655" s="837"/>
      <c r="I655" s="838"/>
      <c r="J655" s="110"/>
      <c r="K655" s="110"/>
      <c r="L655" s="110"/>
      <c r="M655" s="110"/>
      <c r="N655" s="110"/>
      <c r="O655" s="110"/>
      <c r="P655" s="110"/>
      <c r="Q655" s="110"/>
      <c r="R655" s="87" t="str">
        <f t="shared" si="9"/>
        <v/>
      </c>
    </row>
    <row r="656" spans="2:18" x14ac:dyDescent="0.25">
      <c r="B656" s="737"/>
      <c r="C656" s="834"/>
      <c r="D656" s="834"/>
      <c r="E656" s="834"/>
      <c r="F656" s="835"/>
      <c r="G656" s="836"/>
      <c r="H656" s="837"/>
      <c r="I656" s="838"/>
      <c r="J656" s="110"/>
      <c r="K656" s="110"/>
      <c r="L656" s="110"/>
      <c r="M656" s="110"/>
      <c r="N656" s="110"/>
      <c r="O656" s="110"/>
      <c r="P656" s="110"/>
      <c r="Q656" s="110"/>
      <c r="R656" s="87" t="str">
        <f t="shared" ref="R656:R719" si="10">IF(B656="","",VALUE(MID(B656,2,4)))</f>
        <v/>
      </c>
    </row>
    <row r="657" spans="2:18" x14ac:dyDescent="0.25">
      <c r="B657" s="737"/>
      <c r="C657" s="834"/>
      <c r="D657" s="834"/>
      <c r="E657" s="834"/>
      <c r="F657" s="835"/>
      <c r="G657" s="836"/>
      <c r="H657" s="837"/>
      <c r="I657" s="838"/>
      <c r="J657" s="110"/>
      <c r="K657" s="110"/>
      <c r="L657" s="110"/>
      <c r="M657" s="110"/>
      <c r="N657" s="110"/>
      <c r="O657" s="110"/>
      <c r="P657" s="110"/>
      <c r="Q657" s="110"/>
      <c r="R657" s="87" t="str">
        <f t="shared" si="10"/>
        <v/>
      </c>
    </row>
    <row r="658" spans="2:18" x14ac:dyDescent="0.25">
      <c r="B658" s="737"/>
      <c r="C658" s="834"/>
      <c r="D658" s="834"/>
      <c r="E658" s="834"/>
      <c r="F658" s="835"/>
      <c r="G658" s="836"/>
      <c r="H658" s="837"/>
      <c r="I658" s="838"/>
      <c r="J658" s="110"/>
      <c r="K658" s="110"/>
      <c r="L658" s="110"/>
      <c r="M658" s="110"/>
      <c r="N658" s="110"/>
      <c r="O658" s="110"/>
      <c r="P658" s="110"/>
      <c r="Q658" s="110"/>
      <c r="R658" s="87" t="str">
        <f t="shared" si="10"/>
        <v/>
      </c>
    </row>
    <row r="659" spans="2:18" x14ac:dyDescent="0.25">
      <c r="B659" s="737"/>
      <c r="C659" s="834"/>
      <c r="D659" s="834"/>
      <c r="E659" s="834"/>
      <c r="F659" s="835"/>
      <c r="G659" s="836"/>
      <c r="H659" s="837"/>
      <c r="I659" s="838"/>
      <c r="J659" s="110"/>
      <c r="K659" s="110"/>
      <c r="L659" s="110"/>
      <c r="M659" s="110"/>
      <c r="N659" s="110"/>
      <c r="O659" s="110"/>
      <c r="P659" s="110"/>
      <c r="Q659" s="110"/>
      <c r="R659" s="87" t="str">
        <f t="shared" si="10"/>
        <v/>
      </c>
    </row>
    <row r="660" spans="2:18" x14ac:dyDescent="0.25">
      <c r="B660" s="737"/>
      <c r="C660" s="834"/>
      <c r="D660" s="834"/>
      <c r="E660" s="834"/>
      <c r="F660" s="835"/>
      <c r="G660" s="836"/>
      <c r="H660" s="837"/>
      <c r="I660" s="838"/>
      <c r="J660" s="110"/>
      <c r="K660" s="110"/>
      <c r="L660" s="110"/>
      <c r="M660" s="110"/>
      <c r="N660" s="110"/>
      <c r="O660" s="110"/>
      <c r="P660" s="110"/>
      <c r="Q660" s="110"/>
      <c r="R660" s="87" t="str">
        <f t="shared" si="10"/>
        <v/>
      </c>
    </row>
    <row r="661" spans="2:18" x14ac:dyDescent="0.25">
      <c r="B661" s="737"/>
      <c r="C661" s="834"/>
      <c r="D661" s="834"/>
      <c r="E661" s="834"/>
      <c r="F661" s="835"/>
      <c r="G661" s="836"/>
      <c r="H661" s="837"/>
      <c r="I661" s="838"/>
      <c r="J661" s="110"/>
      <c r="K661" s="110"/>
      <c r="L661" s="110"/>
      <c r="M661" s="110"/>
      <c r="N661" s="110"/>
      <c r="O661" s="110"/>
      <c r="P661" s="110"/>
      <c r="Q661" s="110"/>
      <c r="R661" s="87" t="str">
        <f t="shared" si="10"/>
        <v/>
      </c>
    </row>
    <row r="662" spans="2:18" x14ac:dyDescent="0.25">
      <c r="B662" s="737"/>
      <c r="C662" s="834"/>
      <c r="D662" s="834"/>
      <c r="E662" s="834"/>
      <c r="F662" s="835"/>
      <c r="G662" s="836"/>
      <c r="H662" s="837"/>
      <c r="I662" s="838"/>
      <c r="J662" s="110"/>
      <c r="K662" s="110"/>
      <c r="L662" s="110"/>
      <c r="M662" s="110"/>
      <c r="N662" s="110"/>
      <c r="O662" s="110"/>
      <c r="P662" s="110"/>
      <c r="Q662" s="110"/>
      <c r="R662" s="87" t="str">
        <f t="shared" si="10"/>
        <v/>
      </c>
    </row>
    <row r="663" spans="2:18" x14ac:dyDescent="0.25">
      <c r="B663" s="737"/>
      <c r="C663" s="834"/>
      <c r="D663" s="834"/>
      <c r="E663" s="834"/>
      <c r="F663" s="835"/>
      <c r="G663" s="836"/>
      <c r="H663" s="837"/>
      <c r="I663" s="838"/>
      <c r="J663" s="110"/>
      <c r="K663" s="110"/>
      <c r="L663" s="110"/>
      <c r="M663" s="110"/>
      <c r="N663" s="110"/>
      <c r="O663" s="110"/>
      <c r="P663" s="110"/>
      <c r="Q663" s="110"/>
      <c r="R663" s="87" t="str">
        <f t="shared" si="10"/>
        <v/>
      </c>
    </row>
    <row r="664" spans="2:18" x14ac:dyDescent="0.25">
      <c r="B664" s="737"/>
      <c r="C664" s="834"/>
      <c r="D664" s="834"/>
      <c r="E664" s="834"/>
      <c r="F664" s="835"/>
      <c r="G664" s="836"/>
      <c r="H664" s="837"/>
      <c r="I664" s="838"/>
      <c r="J664" s="110"/>
      <c r="K664" s="110"/>
      <c r="L664" s="110"/>
      <c r="M664" s="110"/>
      <c r="N664" s="110"/>
      <c r="O664" s="110"/>
      <c r="P664" s="110"/>
      <c r="Q664" s="110"/>
      <c r="R664" s="87" t="str">
        <f t="shared" si="10"/>
        <v/>
      </c>
    </row>
    <row r="665" spans="2:18" x14ac:dyDescent="0.25">
      <c r="B665" s="737"/>
      <c r="C665" s="834"/>
      <c r="D665" s="834"/>
      <c r="E665" s="834"/>
      <c r="F665" s="835"/>
      <c r="G665" s="836"/>
      <c r="H665" s="837"/>
      <c r="I665" s="838"/>
      <c r="J665" s="110"/>
      <c r="K665" s="110"/>
      <c r="L665" s="110"/>
      <c r="M665" s="110"/>
      <c r="N665" s="110"/>
      <c r="O665" s="110"/>
      <c r="P665" s="110"/>
      <c r="Q665" s="110"/>
      <c r="R665" s="87" t="str">
        <f t="shared" si="10"/>
        <v/>
      </c>
    </row>
    <row r="666" spans="2:18" x14ac:dyDescent="0.25">
      <c r="B666" s="737"/>
      <c r="C666" s="834"/>
      <c r="D666" s="834"/>
      <c r="E666" s="834"/>
      <c r="F666" s="835"/>
      <c r="G666" s="836"/>
      <c r="H666" s="837"/>
      <c r="I666" s="838"/>
      <c r="J666" s="110"/>
      <c r="K666" s="110"/>
      <c r="L666" s="110"/>
      <c r="M666" s="110"/>
      <c r="N666" s="110"/>
      <c r="O666" s="110"/>
      <c r="P666" s="110"/>
      <c r="Q666" s="110"/>
      <c r="R666" s="87" t="str">
        <f t="shared" si="10"/>
        <v/>
      </c>
    </row>
    <row r="667" spans="2:18" x14ac:dyDescent="0.25">
      <c r="B667" s="737"/>
      <c r="C667" s="834"/>
      <c r="D667" s="834"/>
      <c r="E667" s="834"/>
      <c r="F667" s="835"/>
      <c r="G667" s="836"/>
      <c r="H667" s="837"/>
      <c r="I667" s="838"/>
      <c r="J667" s="110"/>
      <c r="K667" s="110"/>
      <c r="L667" s="110"/>
      <c r="M667" s="110"/>
      <c r="N667" s="110"/>
      <c r="O667" s="110"/>
      <c r="P667" s="110"/>
      <c r="Q667" s="110"/>
      <c r="R667" s="87" t="str">
        <f t="shared" si="10"/>
        <v/>
      </c>
    </row>
    <row r="668" spans="2:18" x14ac:dyDescent="0.25">
      <c r="B668" s="737"/>
      <c r="C668" s="834"/>
      <c r="D668" s="834"/>
      <c r="E668" s="834"/>
      <c r="F668" s="835"/>
      <c r="G668" s="836"/>
      <c r="H668" s="837"/>
      <c r="I668" s="838"/>
      <c r="J668" s="110"/>
      <c r="K668" s="110"/>
      <c r="L668" s="110"/>
      <c r="M668" s="110"/>
      <c r="N668" s="110"/>
      <c r="O668" s="110"/>
      <c r="P668" s="110"/>
      <c r="Q668" s="110"/>
      <c r="R668" s="87" t="str">
        <f t="shared" si="10"/>
        <v/>
      </c>
    </row>
    <row r="669" spans="2:18" x14ac:dyDescent="0.25">
      <c r="B669" s="737"/>
      <c r="C669" s="834"/>
      <c r="D669" s="834"/>
      <c r="E669" s="834"/>
      <c r="F669" s="835"/>
      <c r="G669" s="836"/>
      <c r="H669" s="837"/>
      <c r="I669" s="838"/>
      <c r="J669" s="110"/>
      <c r="K669" s="110"/>
      <c r="L669" s="110"/>
      <c r="M669" s="110"/>
      <c r="N669" s="110"/>
      <c r="O669" s="110"/>
      <c r="P669" s="110"/>
      <c r="Q669" s="110"/>
      <c r="R669" s="87" t="str">
        <f t="shared" si="10"/>
        <v/>
      </c>
    </row>
    <row r="670" spans="2:18" x14ac:dyDescent="0.25">
      <c r="B670" s="737"/>
      <c r="C670" s="834"/>
      <c r="D670" s="834"/>
      <c r="E670" s="834"/>
      <c r="F670" s="835"/>
      <c r="G670" s="836"/>
      <c r="H670" s="837"/>
      <c r="I670" s="838"/>
      <c r="J670" s="110"/>
      <c r="K670" s="110"/>
      <c r="L670" s="110"/>
      <c r="M670" s="110"/>
      <c r="N670" s="110"/>
      <c r="O670" s="110"/>
      <c r="P670" s="110"/>
      <c r="Q670" s="110"/>
      <c r="R670" s="87" t="str">
        <f t="shared" si="10"/>
        <v/>
      </c>
    </row>
    <row r="671" spans="2:18" x14ac:dyDescent="0.25">
      <c r="B671" s="737"/>
      <c r="C671" s="834"/>
      <c r="D671" s="834"/>
      <c r="E671" s="834"/>
      <c r="F671" s="835"/>
      <c r="G671" s="836"/>
      <c r="H671" s="837"/>
      <c r="I671" s="838"/>
      <c r="J671" s="110"/>
      <c r="K671" s="110"/>
      <c r="L671" s="110"/>
      <c r="M671" s="110"/>
      <c r="N671" s="110"/>
      <c r="O671" s="110"/>
      <c r="P671" s="110"/>
      <c r="Q671" s="110"/>
      <c r="R671" s="87" t="str">
        <f t="shared" si="10"/>
        <v/>
      </c>
    </row>
    <row r="672" spans="2:18" x14ac:dyDescent="0.25">
      <c r="B672" s="737"/>
      <c r="C672" s="834"/>
      <c r="D672" s="834"/>
      <c r="E672" s="834"/>
      <c r="F672" s="835"/>
      <c r="G672" s="836"/>
      <c r="H672" s="837"/>
      <c r="I672" s="838"/>
      <c r="J672" s="110"/>
      <c r="K672" s="110"/>
      <c r="L672" s="110"/>
      <c r="M672" s="110"/>
      <c r="N672" s="110"/>
      <c r="O672" s="110"/>
      <c r="P672" s="110"/>
      <c r="Q672" s="110"/>
      <c r="R672" s="87" t="str">
        <f t="shared" si="10"/>
        <v/>
      </c>
    </row>
    <row r="673" spans="2:18" x14ac:dyDescent="0.25">
      <c r="B673" s="737"/>
      <c r="C673" s="834"/>
      <c r="D673" s="834"/>
      <c r="E673" s="834"/>
      <c r="F673" s="835"/>
      <c r="G673" s="836"/>
      <c r="H673" s="837"/>
      <c r="I673" s="838"/>
      <c r="J673" s="110"/>
      <c r="K673" s="110"/>
      <c r="L673" s="110"/>
      <c r="M673" s="110"/>
      <c r="N673" s="110"/>
      <c r="O673" s="110"/>
      <c r="P673" s="110"/>
      <c r="Q673" s="110"/>
      <c r="R673" s="87" t="str">
        <f t="shared" si="10"/>
        <v/>
      </c>
    </row>
    <row r="674" spans="2:18" x14ac:dyDescent="0.25">
      <c r="B674" s="737"/>
      <c r="C674" s="834"/>
      <c r="D674" s="834"/>
      <c r="E674" s="834"/>
      <c r="F674" s="835"/>
      <c r="G674" s="836"/>
      <c r="H674" s="837"/>
      <c r="I674" s="838"/>
      <c r="J674" s="110"/>
      <c r="K674" s="110"/>
      <c r="L674" s="110"/>
      <c r="M674" s="110"/>
      <c r="N674" s="110"/>
      <c r="O674" s="110"/>
      <c r="P674" s="110"/>
      <c r="Q674" s="110"/>
      <c r="R674" s="87" t="str">
        <f t="shared" si="10"/>
        <v/>
      </c>
    </row>
    <row r="675" spans="2:18" x14ac:dyDescent="0.25">
      <c r="B675" s="737"/>
      <c r="C675" s="834"/>
      <c r="D675" s="834"/>
      <c r="E675" s="834"/>
      <c r="F675" s="835"/>
      <c r="G675" s="836"/>
      <c r="H675" s="837"/>
      <c r="I675" s="838"/>
      <c r="J675" s="110"/>
      <c r="K675" s="110"/>
      <c r="L675" s="110"/>
      <c r="M675" s="110"/>
      <c r="N675" s="110"/>
      <c r="O675" s="110"/>
      <c r="P675" s="110"/>
      <c r="Q675" s="110"/>
      <c r="R675" s="87" t="str">
        <f t="shared" si="10"/>
        <v/>
      </c>
    </row>
    <row r="676" spans="2:18" x14ac:dyDescent="0.25">
      <c r="B676" s="737"/>
      <c r="C676" s="834"/>
      <c r="D676" s="834"/>
      <c r="E676" s="834"/>
      <c r="F676" s="835"/>
      <c r="G676" s="836"/>
      <c r="H676" s="837"/>
      <c r="I676" s="838"/>
      <c r="J676" s="110"/>
      <c r="K676" s="110"/>
      <c r="L676" s="110"/>
      <c r="M676" s="110"/>
      <c r="N676" s="110"/>
      <c r="O676" s="110"/>
      <c r="P676" s="110"/>
      <c r="Q676" s="110"/>
      <c r="R676" s="87" t="str">
        <f t="shared" si="10"/>
        <v/>
      </c>
    </row>
    <row r="677" spans="2:18" x14ac:dyDescent="0.25">
      <c r="B677" s="737"/>
      <c r="C677" s="834"/>
      <c r="D677" s="834"/>
      <c r="E677" s="834"/>
      <c r="F677" s="835"/>
      <c r="G677" s="836"/>
      <c r="H677" s="837"/>
      <c r="I677" s="838"/>
      <c r="J677" s="110"/>
      <c r="K677" s="110"/>
      <c r="L677" s="110"/>
      <c r="M677" s="110"/>
      <c r="N677" s="110"/>
      <c r="O677" s="110"/>
      <c r="P677" s="110"/>
      <c r="Q677" s="110"/>
      <c r="R677" s="87" t="str">
        <f t="shared" si="10"/>
        <v/>
      </c>
    </row>
    <row r="678" spans="2:18" x14ac:dyDescent="0.25">
      <c r="B678" s="737"/>
      <c r="C678" s="834"/>
      <c r="D678" s="834"/>
      <c r="E678" s="834"/>
      <c r="F678" s="835"/>
      <c r="G678" s="836"/>
      <c r="H678" s="837"/>
      <c r="I678" s="838"/>
      <c r="J678" s="110"/>
      <c r="K678" s="110"/>
      <c r="L678" s="110"/>
      <c r="M678" s="110"/>
      <c r="N678" s="110"/>
      <c r="O678" s="110"/>
      <c r="P678" s="110"/>
      <c r="Q678" s="110"/>
      <c r="R678" s="87" t="str">
        <f t="shared" si="10"/>
        <v/>
      </c>
    </row>
    <row r="679" spans="2:18" x14ac:dyDescent="0.25">
      <c r="B679" s="737"/>
      <c r="C679" s="834"/>
      <c r="D679" s="834"/>
      <c r="E679" s="834"/>
      <c r="F679" s="835"/>
      <c r="G679" s="836"/>
      <c r="H679" s="837"/>
      <c r="I679" s="838"/>
      <c r="J679" s="110"/>
      <c r="K679" s="110"/>
      <c r="L679" s="110"/>
      <c r="M679" s="110"/>
      <c r="N679" s="110"/>
      <c r="O679" s="110"/>
      <c r="P679" s="110"/>
      <c r="Q679" s="110"/>
      <c r="R679" s="87" t="str">
        <f t="shared" si="10"/>
        <v/>
      </c>
    </row>
    <row r="680" spans="2:18" x14ac:dyDescent="0.25">
      <c r="B680" s="737"/>
      <c r="C680" s="834"/>
      <c r="D680" s="834"/>
      <c r="E680" s="834"/>
      <c r="F680" s="835"/>
      <c r="G680" s="836"/>
      <c r="H680" s="837"/>
      <c r="I680" s="838"/>
      <c r="J680" s="110"/>
      <c r="K680" s="110"/>
      <c r="L680" s="110"/>
      <c r="M680" s="110"/>
      <c r="N680" s="110"/>
      <c r="O680" s="110"/>
      <c r="P680" s="110"/>
      <c r="Q680" s="110"/>
      <c r="R680" s="87" t="str">
        <f t="shared" si="10"/>
        <v/>
      </c>
    </row>
    <row r="681" spans="2:18" x14ac:dyDescent="0.25">
      <c r="B681" s="737"/>
      <c r="C681" s="834"/>
      <c r="D681" s="834"/>
      <c r="E681" s="834"/>
      <c r="F681" s="835"/>
      <c r="G681" s="836"/>
      <c r="H681" s="837"/>
      <c r="I681" s="838"/>
      <c r="J681" s="110"/>
      <c r="K681" s="110"/>
      <c r="L681" s="110"/>
      <c r="M681" s="110"/>
      <c r="N681" s="110"/>
      <c r="O681" s="110"/>
      <c r="P681" s="110"/>
      <c r="Q681" s="110"/>
      <c r="R681" s="87" t="str">
        <f t="shared" si="10"/>
        <v/>
      </c>
    </row>
    <row r="682" spans="2:18" x14ac:dyDescent="0.25">
      <c r="B682" s="737"/>
      <c r="C682" s="834"/>
      <c r="D682" s="834"/>
      <c r="E682" s="834"/>
      <c r="F682" s="835"/>
      <c r="G682" s="836"/>
      <c r="H682" s="837"/>
      <c r="I682" s="838"/>
      <c r="J682" s="110"/>
      <c r="K682" s="110"/>
      <c r="L682" s="110"/>
      <c r="M682" s="110"/>
      <c r="N682" s="110"/>
      <c r="O682" s="110"/>
      <c r="P682" s="110"/>
      <c r="Q682" s="110"/>
      <c r="R682" s="87" t="str">
        <f t="shared" si="10"/>
        <v/>
      </c>
    </row>
    <row r="683" spans="2:18" x14ac:dyDescent="0.25">
      <c r="B683" s="737"/>
      <c r="C683" s="834"/>
      <c r="D683" s="834"/>
      <c r="E683" s="834"/>
      <c r="F683" s="835"/>
      <c r="G683" s="836"/>
      <c r="H683" s="837"/>
      <c r="I683" s="838"/>
      <c r="J683" s="110"/>
      <c r="K683" s="110"/>
      <c r="L683" s="110"/>
      <c r="M683" s="110"/>
      <c r="N683" s="110"/>
      <c r="O683" s="110"/>
      <c r="P683" s="110"/>
      <c r="Q683" s="110"/>
      <c r="R683" s="87" t="str">
        <f t="shared" si="10"/>
        <v/>
      </c>
    </row>
    <row r="684" spans="2:18" x14ac:dyDescent="0.25">
      <c r="B684" s="737"/>
      <c r="C684" s="834"/>
      <c r="D684" s="834"/>
      <c r="E684" s="834"/>
      <c r="F684" s="835"/>
      <c r="G684" s="836"/>
      <c r="H684" s="837"/>
      <c r="I684" s="838"/>
      <c r="J684" s="110"/>
      <c r="K684" s="110"/>
      <c r="L684" s="110"/>
      <c r="M684" s="110"/>
      <c r="N684" s="110"/>
      <c r="O684" s="110"/>
      <c r="P684" s="110"/>
      <c r="Q684" s="110"/>
      <c r="R684" s="87" t="str">
        <f t="shared" si="10"/>
        <v/>
      </c>
    </row>
    <row r="685" spans="2:18" x14ac:dyDescent="0.25">
      <c r="B685" s="737"/>
      <c r="C685" s="834"/>
      <c r="D685" s="834"/>
      <c r="E685" s="834"/>
      <c r="F685" s="835"/>
      <c r="G685" s="836"/>
      <c r="H685" s="837"/>
      <c r="I685" s="838"/>
      <c r="J685" s="110"/>
      <c r="K685" s="110"/>
      <c r="L685" s="110"/>
      <c r="M685" s="110"/>
      <c r="N685" s="110"/>
      <c r="O685" s="110"/>
      <c r="P685" s="110"/>
      <c r="Q685" s="110"/>
      <c r="R685" s="87" t="str">
        <f t="shared" si="10"/>
        <v/>
      </c>
    </row>
    <row r="686" spans="2:18" x14ac:dyDescent="0.25">
      <c r="B686" s="737"/>
      <c r="C686" s="834"/>
      <c r="D686" s="834"/>
      <c r="E686" s="834"/>
      <c r="F686" s="835"/>
      <c r="G686" s="836"/>
      <c r="H686" s="837"/>
      <c r="I686" s="838"/>
      <c r="J686" s="110"/>
      <c r="K686" s="110"/>
      <c r="L686" s="110"/>
      <c r="M686" s="110"/>
      <c r="N686" s="110"/>
      <c r="O686" s="110"/>
      <c r="P686" s="110"/>
      <c r="Q686" s="110"/>
      <c r="R686" s="87" t="str">
        <f t="shared" si="10"/>
        <v/>
      </c>
    </row>
    <row r="687" spans="2:18" x14ac:dyDescent="0.25">
      <c r="B687" s="737"/>
      <c r="C687" s="834"/>
      <c r="D687" s="834"/>
      <c r="E687" s="834"/>
      <c r="F687" s="835"/>
      <c r="G687" s="836"/>
      <c r="H687" s="837"/>
      <c r="I687" s="838"/>
      <c r="J687" s="110"/>
      <c r="K687" s="110"/>
      <c r="L687" s="110"/>
      <c r="M687" s="110"/>
      <c r="N687" s="110"/>
      <c r="O687" s="110"/>
      <c r="P687" s="110"/>
      <c r="Q687" s="110"/>
      <c r="R687" s="87" t="str">
        <f t="shared" si="10"/>
        <v/>
      </c>
    </row>
    <row r="688" spans="2:18" x14ac:dyDescent="0.25">
      <c r="B688" s="737"/>
      <c r="C688" s="834"/>
      <c r="D688" s="834"/>
      <c r="E688" s="834"/>
      <c r="F688" s="835"/>
      <c r="G688" s="836"/>
      <c r="H688" s="837"/>
      <c r="I688" s="838"/>
      <c r="J688" s="110"/>
      <c r="K688" s="110"/>
      <c r="L688" s="110"/>
      <c r="M688" s="110"/>
      <c r="N688" s="110"/>
      <c r="O688" s="110"/>
      <c r="P688" s="110"/>
      <c r="Q688" s="110"/>
      <c r="R688" s="87" t="str">
        <f t="shared" si="10"/>
        <v/>
      </c>
    </row>
    <row r="689" spans="2:18" x14ac:dyDescent="0.25">
      <c r="B689" s="737"/>
      <c r="C689" s="834"/>
      <c r="D689" s="834"/>
      <c r="E689" s="834"/>
      <c r="F689" s="835"/>
      <c r="G689" s="836"/>
      <c r="H689" s="837"/>
      <c r="I689" s="838"/>
      <c r="J689" s="110"/>
      <c r="K689" s="110"/>
      <c r="L689" s="110"/>
      <c r="M689" s="110"/>
      <c r="N689" s="110"/>
      <c r="O689" s="110"/>
      <c r="P689" s="110"/>
      <c r="Q689" s="110"/>
      <c r="R689" s="87" t="str">
        <f t="shared" si="10"/>
        <v/>
      </c>
    </row>
    <row r="690" spans="2:18" x14ac:dyDescent="0.25">
      <c r="B690" s="737"/>
      <c r="C690" s="834"/>
      <c r="D690" s="834"/>
      <c r="E690" s="834"/>
      <c r="F690" s="835"/>
      <c r="G690" s="836"/>
      <c r="H690" s="837"/>
      <c r="I690" s="838"/>
      <c r="J690" s="110"/>
      <c r="K690" s="110"/>
      <c r="L690" s="110"/>
      <c r="M690" s="110"/>
      <c r="N690" s="110"/>
      <c r="O690" s="110"/>
      <c r="P690" s="110"/>
      <c r="Q690" s="110"/>
      <c r="R690" s="87" t="str">
        <f t="shared" si="10"/>
        <v/>
      </c>
    </row>
    <row r="691" spans="2:18" x14ac:dyDescent="0.25">
      <c r="B691" s="737"/>
      <c r="C691" s="834"/>
      <c r="D691" s="834"/>
      <c r="E691" s="834"/>
      <c r="F691" s="835"/>
      <c r="G691" s="836"/>
      <c r="H691" s="837"/>
      <c r="I691" s="838"/>
      <c r="J691" s="110"/>
      <c r="K691" s="110"/>
      <c r="L691" s="110"/>
      <c r="M691" s="110"/>
      <c r="N691" s="110"/>
      <c r="O691" s="110"/>
      <c r="P691" s="110"/>
      <c r="Q691" s="110"/>
      <c r="R691" s="87" t="str">
        <f t="shared" si="10"/>
        <v/>
      </c>
    </row>
    <row r="692" spans="2:18" x14ac:dyDescent="0.25">
      <c r="B692" s="737"/>
      <c r="C692" s="834"/>
      <c r="D692" s="834"/>
      <c r="E692" s="834"/>
      <c r="F692" s="835"/>
      <c r="G692" s="836"/>
      <c r="H692" s="837"/>
      <c r="I692" s="838"/>
      <c r="J692" s="110"/>
      <c r="K692" s="110"/>
      <c r="L692" s="110"/>
      <c r="M692" s="110"/>
      <c r="N692" s="110"/>
      <c r="O692" s="110"/>
      <c r="P692" s="110"/>
      <c r="Q692" s="110"/>
      <c r="R692" s="87" t="str">
        <f t="shared" si="10"/>
        <v/>
      </c>
    </row>
    <row r="693" spans="2:18" x14ac:dyDescent="0.25">
      <c r="B693" s="737"/>
      <c r="C693" s="834"/>
      <c r="D693" s="834"/>
      <c r="E693" s="834"/>
      <c r="F693" s="835"/>
      <c r="G693" s="836"/>
      <c r="H693" s="837"/>
      <c r="I693" s="838"/>
      <c r="J693" s="110"/>
      <c r="K693" s="110"/>
      <c r="L693" s="110"/>
      <c r="M693" s="110"/>
      <c r="N693" s="110"/>
      <c r="O693" s="110"/>
      <c r="P693" s="110"/>
      <c r="Q693" s="110"/>
      <c r="R693" s="87" t="str">
        <f t="shared" si="10"/>
        <v/>
      </c>
    </row>
    <row r="694" spans="2:18" x14ac:dyDescent="0.25">
      <c r="B694" s="737"/>
      <c r="C694" s="834"/>
      <c r="D694" s="834"/>
      <c r="E694" s="834"/>
      <c r="F694" s="835"/>
      <c r="G694" s="836"/>
      <c r="H694" s="837"/>
      <c r="I694" s="838"/>
      <c r="J694" s="110"/>
      <c r="K694" s="110"/>
      <c r="L694" s="110"/>
      <c r="M694" s="110"/>
      <c r="N694" s="110"/>
      <c r="O694" s="110"/>
      <c r="P694" s="110"/>
      <c r="Q694" s="110"/>
      <c r="R694" s="87" t="str">
        <f t="shared" si="10"/>
        <v/>
      </c>
    </row>
    <row r="695" spans="2:18" x14ac:dyDescent="0.25">
      <c r="B695" s="737"/>
      <c r="C695" s="834"/>
      <c r="D695" s="834"/>
      <c r="E695" s="834"/>
      <c r="F695" s="835"/>
      <c r="G695" s="836"/>
      <c r="H695" s="837"/>
      <c r="I695" s="838"/>
      <c r="J695" s="110"/>
      <c r="K695" s="110"/>
      <c r="L695" s="110"/>
      <c r="M695" s="110"/>
      <c r="N695" s="110"/>
      <c r="O695" s="110"/>
      <c r="P695" s="110"/>
      <c r="Q695" s="110"/>
      <c r="R695" s="87" t="str">
        <f t="shared" si="10"/>
        <v/>
      </c>
    </row>
    <row r="696" spans="2:18" x14ac:dyDescent="0.25">
      <c r="B696" s="737"/>
      <c r="C696" s="834"/>
      <c r="D696" s="834"/>
      <c r="E696" s="834"/>
      <c r="F696" s="835"/>
      <c r="G696" s="836"/>
      <c r="H696" s="837"/>
      <c r="I696" s="838"/>
      <c r="J696" s="110"/>
      <c r="K696" s="110"/>
      <c r="L696" s="110"/>
      <c r="M696" s="110"/>
      <c r="N696" s="110"/>
      <c r="O696" s="110"/>
      <c r="P696" s="110"/>
      <c r="Q696" s="110"/>
      <c r="R696" s="87" t="str">
        <f t="shared" si="10"/>
        <v/>
      </c>
    </row>
    <row r="697" spans="2:18" x14ac:dyDescent="0.25">
      <c r="B697" s="737"/>
      <c r="C697" s="834"/>
      <c r="D697" s="834"/>
      <c r="E697" s="834"/>
      <c r="F697" s="835"/>
      <c r="G697" s="836"/>
      <c r="H697" s="837"/>
      <c r="I697" s="838"/>
      <c r="J697" s="110"/>
      <c r="K697" s="110"/>
      <c r="L697" s="110"/>
      <c r="M697" s="110"/>
      <c r="N697" s="110"/>
      <c r="O697" s="110"/>
      <c r="P697" s="110"/>
      <c r="Q697" s="110"/>
      <c r="R697" s="87" t="str">
        <f t="shared" si="10"/>
        <v/>
      </c>
    </row>
    <row r="698" spans="2:18" x14ac:dyDescent="0.25">
      <c r="B698" s="737"/>
      <c r="C698" s="834"/>
      <c r="D698" s="834"/>
      <c r="E698" s="834"/>
      <c r="F698" s="835"/>
      <c r="G698" s="836"/>
      <c r="H698" s="837"/>
      <c r="I698" s="838"/>
      <c r="J698" s="110"/>
      <c r="K698" s="110"/>
      <c r="L698" s="110"/>
      <c r="M698" s="110"/>
      <c r="N698" s="110"/>
      <c r="O698" s="110"/>
      <c r="P698" s="110"/>
      <c r="Q698" s="110"/>
      <c r="R698" s="87" t="str">
        <f t="shared" si="10"/>
        <v/>
      </c>
    </row>
    <row r="699" spans="2:18" x14ac:dyDescent="0.25">
      <c r="B699" s="737"/>
      <c r="C699" s="834"/>
      <c r="D699" s="834"/>
      <c r="E699" s="834"/>
      <c r="F699" s="835"/>
      <c r="G699" s="836"/>
      <c r="H699" s="837"/>
      <c r="I699" s="838"/>
      <c r="J699" s="110"/>
      <c r="K699" s="110"/>
      <c r="L699" s="110"/>
      <c r="M699" s="110"/>
      <c r="N699" s="110"/>
      <c r="O699" s="110"/>
      <c r="P699" s="110"/>
      <c r="Q699" s="110"/>
      <c r="R699" s="87" t="str">
        <f t="shared" si="10"/>
        <v/>
      </c>
    </row>
    <row r="700" spans="2:18" x14ac:dyDescent="0.25">
      <c r="B700" s="737"/>
      <c r="C700" s="834"/>
      <c r="D700" s="834"/>
      <c r="E700" s="834"/>
      <c r="F700" s="835"/>
      <c r="G700" s="836"/>
      <c r="H700" s="837"/>
      <c r="I700" s="838"/>
      <c r="J700" s="110"/>
      <c r="K700" s="110"/>
      <c r="L700" s="110"/>
      <c r="M700" s="110"/>
      <c r="N700" s="110"/>
      <c r="O700" s="110"/>
      <c r="P700" s="110"/>
      <c r="Q700" s="110"/>
      <c r="R700" s="87" t="str">
        <f t="shared" si="10"/>
        <v/>
      </c>
    </row>
    <row r="701" spans="2:18" x14ac:dyDescent="0.25">
      <c r="B701" s="737"/>
      <c r="C701" s="834"/>
      <c r="D701" s="834"/>
      <c r="E701" s="834"/>
      <c r="F701" s="835"/>
      <c r="G701" s="836"/>
      <c r="H701" s="837"/>
      <c r="I701" s="838"/>
      <c r="J701" s="110"/>
      <c r="K701" s="110"/>
      <c r="L701" s="110"/>
      <c r="M701" s="110"/>
      <c r="N701" s="110"/>
      <c r="O701" s="110"/>
      <c r="P701" s="110"/>
      <c r="Q701" s="110"/>
      <c r="R701" s="87" t="str">
        <f t="shared" si="10"/>
        <v/>
      </c>
    </row>
    <row r="702" spans="2:18" x14ac:dyDescent="0.25">
      <c r="B702" s="737"/>
      <c r="C702" s="834"/>
      <c r="D702" s="834"/>
      <c r="E702" s="834"/>
      <c r="F702" s="835"/>
      <c r="G702" s="836"/>
      <c r="H702" s="837"/>
      <c r="I702" s="838"/>
      <c r="J702" s="110"/>
      <c r="K702" s="110"/>
      <c r="L702" s="110"/>
      <c r="M702" s="110"/>
      <c r="N702" s="110"/>
      <c r="O702" s="110"/>
      <c r="P702" s="110"/>
      <c r="Q702" s="110"/>
      <c r="R702" s="87" t="str">
        <f t="shared" si="10"/>
        <v/>
      </c>
    </row>
    <row r="703" spans="2:18" x14ac:dyDescent="0.25">
      <c r="B703" s="737"/>
      <c r="C703" s="834"/>
      <c r="D703" s="834"/>
      <c r="E703" s="834"/>
      <c r="F703" s="835"/>
      <c r="G703" s="836"/>
      <c r="H703" s="837"/>
      <c r="I703" s="838"/>
      <c r="J703" s="110"/>
      <c r="K703" s="110"/>
      <c r="L703" s="110"/>
      <c r="M703" s="110"/>
      <c r="N703" s="110"/>
      <c r="O703" s="110"/>
      <c r="P703" s="110"/>
      <c r="Q703" s="110"/>
      <c r="R703" s="87" t="str">
        <f t="shared" si="10"/>
        <v/>
      </c>
    </row>
    <row r="704" spans="2:18" x14ac:dyDescent="0.25">
      <c r="B704" s="737"/>
      <c r="C704" s="834"/>
      <c r="D704" s="834"/>
      <c r="E704" s="834"/>
      <c r="F704" s="835"/>
      <c r="G704" s="836"/>
      <c r="H704" s="837"/>
      <c r="I704" s="838"/>
      <c r="J704" s="110"/>
      <c r="K704" s="110"/>
      <c r="L704" s="110"/>
      <c r="M704" s="110"/>
      <c r="N704" s="110"/>
      <c r="O704" s="110"/>
      <c r="P704" s="110"/>
      <c r="Q704" s="110"/>
      <c r="R704" s="87" t="str">
        <f t="shared" si="10"/>
        <v/>
      </c>
    </row>
    <row r="705" spans="2:18" x14ac:dyDescent="0.25">
      <c r="B705" s="737"/>
      <c r="C705" s="834"/>
      <c r="D705" s="834"/>
      <c r="E705" s="834"/>
      <c r="F705" s="835"/>
      <c r="G705" s="836"/>
      <c r="H705" s="837"/>
      <c r="I705" s="838"/>
      <c r="J705" s="110"/>
      <c r="K705" s="110"/>
      <c r="L705" s="110"/>
      <c r="M705" s="110"/>
      <c r="N705" s="110"/>
      <c r="O705" s="110"/>
      <c r="P705" s="110"/>
      <c r="Q705" s="110"/>
      <c r="R705" s="87" t="str">
        <f t="shared" si="10"/>
        <v/>
      </c>
    </row>
    <row r="706" spans="2:18" x14ac:dyDescent="0.25">
      <c r="B706" s="737"/>
      <c r="C706" s="834"/>
      <c r="D706" s="834"/>
      <c r="E706" s="834"/>
      <c r="F706" s="835"/>
      <c r="G706" s="836"/>
      <c r="H706" s="837"/>
      <c r="I706" s="838"/>
      <c r="J706" s="110"/>
      <c r="K706" s="110"/>
      <c r="L706" s="110"/>
      <c r="M706" s="110"/>
      <c r="N706" s="110"/>
      <c r="O706" s="110"/>
      <c r="P706" s="110"/>
      <c r="Q706" s="110"/>
      <c r="R706" s="87" t="str">
        <f t="shared" si="10"/>
        <v/>
      </c>
    </row>
    <row r="707" spans="2:18" x14ac:dyDescent="0.25">
      <c r="B707" s="737"/>
      <c r="C707" s="834"/>
      <c r="D707" s="834"/>
      <c r="E707" s="834"/>
      <c r="F707" s="835"/>
      <c r="G707" s="836"/>
      <c r="H707" s="837"/>
      <c r="I707" s="838"/>
      <c r="J707" s="110"/>
      <c r="K707" s="110"/>
      <c r="L707" s="110"/>
      <c r="M707" s="110"/>
      <c r="N707" s="110"/>
      <c r="O707" s="110"/>
      <c r="P707" s="110"/>
      <c r="Q707" s="110"/>
      <c r="R707" s="87" t="str">
        <f t="shared" si="10"/>
        <v/>
      </c>
    </row>
    <row r="708" spans="2:18" x14ac:dyDescent="0.25">
      <c r="B708" s="737"/>
      <c r="C708" s="834"/>
      <c r="D708" s="834"/>
      <c r="E708" s="834"/>
      <c r="F708" s="835"/>
      <c r="G708" s="836"/>
      <c r="H708" s="837"/>
      <c r="I708" s="838"/>
      <c r="J708" s="110"/>
      <c r="K708" s="110"/>
      <c r="L708" s="110"/>
      <c r="M708" s="110"/>
      <c r="N708" s="110"/>
      <c r="O708" s="110"/>
      <c r="P708" s="110"/>
      <c r="Q708" s="110"/>
      <c r="R708" s="87" t="str">
        <f t="shared" si="10"/>
        <v/>
      </c>
    </row>
    <row r="709" spans="2:18" x14ac:dyDescent="0.25">
      <c r="B709" s="737"/>
      <c r="C709" s="834"/>
      <c r="D709" s="834"/>
      <c r="E709" s="834"/>
      <c r="F709" s="835"/>
      <c r="G709" s="836"/>
      <c r="H709" s="837"/>
      <c r="I709" s="838"/>
      <c r="J709" s="110"/>
      <c r="K709" s="110"/>
      <c r="L709" s="110"/>
      <c r="M709" s="110"/>
      <c r="N709" s="110"/>
      <c r="O709" s="110"/>
      <c r="P709" s="110"/>
      <c r="Q709" s="110"/>
      <c r="R709" s="87" t="str">
        <f t="shared" si="10"/>
        <v/>
      </c>
    </row>
    <row r="710" spans="2:18" x14ac:dyDescent="0.25">
      <c r="B710" s="737"/>
      <c r="C710" s="834"/>
      <c r="D710" s="834"/>
      <c r="E710" s="834"/>
      <c r="F710" s="835"/>
      <c r="G710" s="836"/>
      <c r="H710" s="837"/>
      <c r="I710" s="838"/>
      <c r="J710" s="110"/>
      <c r="K710" s="110"/>
      <c r="L710" s="110"/>
      <c r="M710" s="110"/>
      <c r="N710" s="110"/>
      <c r="O710" s="110"/>
      <c r="P710" s="110"/>
      <c r="Q710" s="110"/>
      <c r="R710" s="87" t="str">
        <f t="shared" si="10"/>
        <v/>
      </c>
    </row>
    <row r="711" spans="2:18" x14ac:dyDescent="0.25">
      <c r="B711" s="737"/>
      <c r="C711" s="834"/>
      <c r="D711" s="834"/>
      <c r="E711" s="834"/>
      <c r="F711" s="835"/>
      <c r="G711" s="836"/>
      <c r="H711" s="837"/>
      <c r="I711" s="838"/>
      <c r="J711" s="110"/>
      <c r="K711" s="110"/>
      <c r="L711" s="110"/>
      <c r="M711" s="110"/>
      <c r="N711" s="110"/>
      <c r="O711" s="110"/>
      <c r="P711" s="110"/>
      <c r="Q711" s="110"/>
      <c r="R711" s="87" t="str">
        <f t="shared" si="10"/>
        <v/>
      </c>
    </row>
    <row r="712" spans="2:18" x14ac:dyDescent="0.25">
      <c r="B712" s="737"/>
      <c r="C712" s="834"/>
      <c r="D712" s="834"/>
      <c r="E712" s="834"/>
      <c r="F712" s="835"/>
      <c r="G712" s="836"/>
      <c r="H712" s="837"/>
      <c r="I712" s="838"/>
      <c r="J712" s="110"/>
      <c r="K712" s="110"/>
      <c r="L712" s="110"/>
      <c r="M712" s="110"/>
      <c r="N712" s="110"/>
      <c r="O712" s="110"/>
      <c r="P712" s="110"/>
      <c r="Q712" s="110"/>
      <c r="R712" s="87" t="str">
        <f t="shared" si="10"/>
        <v/>
      </c>
    </row>
    <row r="713" spans="2:18" x14ac:dyDescent="0.25">
      <c r="B713" s="737"/>
      <c r="C713" s="834"/>
      <c r="D713" s="834"/>
      <c r="E713" s="834"/>
      <c r="F713" s="835"/>
      <c r="G713" s="836"/>
      <c r="H713" s="837"/>
      <c r="I713" s="838"/>
      <c r="J713" s="110"/>
      <c r="K713" s="110"/>
      <c r="L713" s="110"/>
      <c r="M713" s="110"/>
      <c r="N713" s="110"/>
      <c r="O713" s="110"/>
      <c r="P713" s="110"/>
      <c r="Q713" s="110"/>
      <c r="R713" s="87" t="str">
        <f t="shared" si="10"/>
        <v/>
      </c>
    </row>
    <row r="714" spans="2:18" x14ac:dyDescent="0.25">
      <c r="B714" s="737"/>
      <c r="C714" s="834"/>
      <c r="D714" s="834"/>
      <c r="E714" s="834"/>
      <c r="F714" s="835"/>
      <c r="G714" s="836"/>
      <c r="H714" s="837"/>
      <c r="I714" s="838"/>
      <c r="J714" s="110"/>
      <c r="K714" s="110"/>
      <c r="L714" s="110"/>
      <c r="M714" s="110"/>
      <c r="N714" s="110"/>
      <c r="O714" s="110"/>
      <c r="P714" s="110"/>
      <c r="Q714" s="110"/>
      <c r="R714" s="87" t="str">
        <f t="shared" si="10"/>
        <v/>
      </c>
    </row>
    <row r="715" spans="2:18" x14ac:dyDescent="0.25">
      <c r="B715" s="737"/>
      <c r="C715" s="834"/>
      <c r="D715" s="834"/>
      <c r="E715" s="834"/>
      <c r="F715" s="835"/>
      <c r="G715" s="836"/>
      <c r="H715" s="837"/>
      <c r="I715" s="838"/>
      <c r="J715" s="110"/>
      <c r="K715" s="110"/>
      <c r="L715" s="110"/>
      <c r="M715" s="110"/>
      <c r="N715" s="110"/>
      <c r="O715" s="110"/>
      <c r="P715" s="110"/>
      <c r="Q715" s="110"/>
      <c r="R715" s="87" t="str">
        <f t="shared" si="10"/>
        <v/>
      </c>
    </row>
    <row r="716" spans="2:18" x14ac:dyDescent="0.25">
      <c r="B716" s="737"/>
      <c r="C716" s="834"/>
      <c r="D716" s="834"/>
      <c r="E716" s="834"/>
      <c r="F716" s="835"/>
      <c r="G716" s="836"/>
      <c r="H716" s="837"/>
      <c r="I716" s="838"/>
      <c r="J716" s="110"/>
      <c r="K716" s="110"/>
      <c r="L716" s="110"/>
      <c r="M716" s="110"/>
      <c r="N716" s="110"/>
      <c r="O716" s="110"/>
      <c r="P716" s="110"/>
      <c r="Q716" s="110"/>
      <c r="R716" s="87" t="str">
        <f t="shared" si="10"/>
        <v/>
      </c>
    </row>
    <row r="717" spans="2:18" x14ac:dyDescent="0.25">
      <c r="B717" s="737"/>
      <c r="C717" s="834"/>
      <c r="D717" s="834"/>
      <c r="E717" s="834"/>
      <c r="F717" s="835"/>
      <c r="G717" s="836"/>
      <c r="H717" s="837"/>
      <c r="I717" s="838"/>
      <c r="J717" s="110"/>
      <c r="K717" s="110"/>
      <c r="L717" s="110"/>
      <c r="M717" s="110"/>
      <c r="N717" s="110"/>
      <c r="O717" s="110"/>
      <c r="P717" s="110"/>
      <c r="Q717" s="110"/>
      <c r="R717" s="87" t="str">
        <f t="shared" si="10"/>
        <v/>
      </c>
    </row>
    <row r="718" spans="2:18" x14ac:dyDescent="0.25">
      <c r="B718" s="737"/>
      <c r="C718" s="834"/>
      <c r="D718" s="834"/>
      <c r="E718" s="834"/>
      <c r="F718" s="835"/>
      <c r="G718" s="836"/>
      <c r="H718" s="837"/>
      <c r="I718" s="838"/>
      <c r="J718" s="110"/>
      <c r="K718" s="110"/>
      <c r="L718" s="110"/>
      <c r="M718" s="110"/>
      <c r="N718" s="110"/>
      <c r="O718" s="110"/>
      <c r="P718" s="110"/>
      <c r="Q718" s="110"/>
      <c r="R718" s="87" t="str">
        <f t="shared" si="10"/>
        <v/>
      </c>
    </row>
    <row r="719" spans="2:18" x14ac:dyDescent="0.25">
      <c r="B719" s="737"/>
      <c r="C719" s="834"/>
      <c r="D719" s="834"/>
      <c r="E719" s="834"/>
      <c r="F719" s="835"/>
      <c r="G719" s="836"/>
      <c r="H719" s="837"/>
      <c r="I719" s="838"/>
      <c r="J719" s="110"/>
      <c r="K719" s="110"/>
      <c r="L719" s="110"/>
      <c r="M719" s="110"/>
      <c r="N719" s="110"/>
      <c r="O719" s="110"/>
      <c r="P719" s="110"/>
      <c r="Q719" s="110"/>
      <c r="R719" s="87" t="str">
        <f t="shared" si="10"/>
        <v/>
      </c>
    </row>
    <row r="720" spans="2:18" x14ac:dyDescent="0.25">
      <c r="B720" s="737"/>
      <c r="C720" s="834"/>
      <c r="D720" s="834"/>
      <c r="E720" s="834"/>
      <c r="F720" s="835"/>
      <c r="G720" s="836"/>
      <c r="H720" s="837"/>
      <c r="I720" s="838"/>
      <c r="J720" s="110"/>
      <c r="K720" s="110"/>
      <c r="L720" s="110"/>
      <c r="M720" s="110"/>
      <c r="N720" s="110"/>
      <c r="O720" s="110"/>
      <c r="P720" s="110"/>
      <c r="Q720" s="110"/>
      <c r="R720" s="87" t="str">
        <f t="shared" ref="R720:R783" si="11">IF(B720="","",VALUE(MID(B720,2,4)))</f>
        <v/>
      </c>
    </row>
    <row r="721" spans="2:18" x14ac:dyDescent="0.25">
      <c r="B721" s="737"/>
      <c r="C721" s="834"/>
      <c r="D721" s="834"/>
      <c r="E721" s="834"/>
      <c r="F721" s="835"/>
      <c r="G721" s="836"/>
      <c r="H721" s="837"/>
      <c r="I721" s="838"/>
      <c r="J721" s="110"/>
      <c r="K721" s="110"/>
      <c r="L721" s="110"/>
      <c r="M721" s="110"/>
      <c r="N721" s="110"/>
      <c r="O721" s="110"/>
      <c r="P721" s="110"/>
      <c r="Q721" s="110"/>
      <c r="R721" s="87" t="str">
        <f t="shared" si="11"/>
        <v/>
      </c>
    </row>
    <row r="722" spans="2:18" x14ac:dyDescent="0.25">
      <c r="B722" s="737"/>
      <c r="C722" s="834"/>
      <c r="D722" s="834"/>
      <c r="E722" s="834"/>
      <c r="F722" s="835"/>
      <c r="G722" s="836"/>
      <c r="H722" s="837"/>
      <c r="I722" s="838"/>
      <c r="J722" s="110"/>
      <c r="K722" s="110"/>
      <c r="L722" s="110"/>
      <c r="M722" s="110"/>
      <c r="N722" s="110"/>
      <c r="O722" s="110"/>
      <c r="P722" s="110"/>
      <c r="Q722" s="110"/>
      <c r="R722" s="87" t="str">
        <f t="shared" si="11"/>
        <v/>
      </c>
    </row>
    <row r="723" spans="2:18" x14ac:dyDescent="0.25">
      <c r="B723" s="737"/>
      <c r="C723" s="834"/>
      <c r="D723" s="834"/>
      <c r="E723" s="834"/>
      <c r="F723" s="835"/>
      <c r="G723" s="836"/>
      <c r="H723" s="837"/>
      <c r="I723" s="838"/>
      <c r="J723" s="110"/>
      <c r="K723" s="110"/>
      <c r="L723" s="110"/>
      <c r="M723" s="110"/>
      <c r="N723" s="110"/>
      <c r="O723" s="110"/>
      <c r="P723" s="110"/>
      <c r="Q723" s="110"/>
      <c r="R723" s="87" t="str">
        <f t="shared" si="11"/>
        <v/>
      </c>
    </row>
    <row r="724" spans="2:18" x14ac:dyDescent="0.25">
      <c r="B724" s="737"/>
      <c r="C724" s="834"/>
      <c r="D724" s="834"/>
      <c r="E724" s="834"/>
      <c r="F724" s="835"/>
      <c r="G724" s="836"/>
      <c r="H724" s="837"/>
      <c r="I724" s="838"/>
      <c r="J724" s="110"/>
      <c r="K724" s="110"/>
      <c r="L724" s="110"/>
      <c r="M724" s="110"/>
      <c r="N724" s="110"/>
      <c r="O724" s="110"/>
      <c r="P724" s="110"/>
      <c r="Q724" s="110"/>
      <c r="R724" s="87" t="str">
        <f t="shared" si="11"/>
        <v/>
      </c>
    </row>
    <row r="725" spans="2:18" x14ac:dyDescent="0.25">
      <c r="B725" s="737"/>
      <c r="C725" s="834"/>
      <c r="D725" s="834"/>
      <c r="E725" s="834"/>
      <c r="F725" s="835"/>
      <c r="G725" s="836"/>
      <c r="H725" s="837"/>
      <c r="I725" s="838"/>
      <c r="J725" s="110"/>
      <c r="K725" s="110"/>
      <c r="L725" s="110"/>
      <c r="M725" s="110"/>
      <c r="N725" s="110"/>
      <c r="O725" s="110"/>
      <c r="P725" s="110"/>
      <c r="Q725" s="110"/>
      <c r="R725" s="87" t="str">
        <f t="shared" si="11"/>
        <v/>
      </c>
    </row>
    <row r="726" spans="2:18" x14ac:dyDescent="0.25">
      <c r="B726" s="737"/>
      <c r="C726" s="834"/>
      <c r="D726" s="834"/>
      <c r="E726" s="834"/>
      <c r="F726" s="835"/>
      <c r="G726" s="836"/>
      <c r="H726" s="837"/>
      <c r="I726" s="838"/>
      <c r="J726" s="110"/>
      <c r="K726" s="110"/>
      <c r="L726" s="110"/>
      <c r="M726" s="110"/>
      <c r="N726" s="110"/>
      <c r="O726" s="110"/>
      <c r="P726" s="110"/>
      <c r="Q726" s="110"/>
      <c r="R726" s="87" t="str">
        <f t="shared" si="11"/>
        <v/>
      </c>
    </row>
    <row r="727" spans="2:18" x14ac:dyDescent="0.25">
      <c r="B727" s="737"/>
      <c r="C727" s="834"/>
      <c r="D727" s="834"/>
      <c r="E727" s="834"/>
      <c r="F727" s="835"/>
      <c r="G727" s="836"/>
      <c r="H727" s="837"/>
      <c r="I727" s="838"/>
      <c r="J727" s="110"/>
      <c r="K727" s="110"/>
      <c r="L727" s="110"/>
      <c r="M727" s="110"/>
      <c r="N727" s="110"/>
      <c r="O727" s="110"/>
      <c r="P727" s="110"/>
      <c r="Q727" s="110"/>
      <c r="R727" s="87" t="str">
        <f t="shared" si="11"/>
        <v/>
      </c>
    </row>
    <row r="728" spans="2:18" x14ac:dyDescent="0.25">
      <c r="B728" s="737"/>
      <c r="C728" s="834"/>
      <c r="D728" s="834"/>
      <c r="E728" s="834"/>
      <c r="F728" s="835"/>
      <c r="G728" s="836"/>
      <c r="H728" s="837"/>
      <c r="I728" s="838"/>
      <c r="J728" s="110"/>
      <c r="K728" s="110"/>
      <c r="L728" s="110"/>
      <c r="M728" s="110"/>
      <c r="N728" s="110"/>
      <c r="O728" s="110"/>
      <c r="P728" s="110"/>
      <c r="Q728" s="110"/>
      <c r="R728" s="87" t="str">
        <f t="shared" si="11"/>
        <v/>
      </c>
    </row>
    <row r="729" spans="2:18" x14ac:dyDescent="0.25">
      <c r="B729" s="737"/>
      <c r="C729" s="834"/>
      <c r="D729" s="834"/>
      <c r="E729" s="834"/>
      <c r="F729" s="835"/>
      <c r="G729" s="836"/>
      <c r="H729" s="837"/>
      <c r="I729" s="838"/>
      <c r="J729" s="110"/>
      <c r="K729" s="110"/>
      <c r="L729" s="110"/>
      <c r="M729" s="110"/>
      <c r="N729" s="110"/>
      <c r="O729" s="110"/>
      <c r="P729" s="110"/>
      <c r="Q729" s="110"/>
      <c r="R729" s="87" t="str">
        <f t="shared" si="11"/>
        <v/>
      </c>
    </row>
    <row r="730" spans="2:18" x14ac:dyDescent="0.25">
      <c r="B730" s="737"/>
      <c r="C730" s="834"/>
      <c r="D730" s="834"/>
      <c r="E730" s="834"/>
      <c r="F730" s="835"/>
      <c r="G730" s="836"/>
      <c r="H730" s="837"/>
      <c r="I730" s="838"/>
      <c r="J730" s="110"/>
      <c r="K730" s="110"/>
      <c r="L730" s="110"/>
      <c r="M730" s="110"/>
      <c r="N730" s="110"/>
      <c r="O730" s="110"/>
      <c r="P730" s="110"/>
      <c r="Q730" s="110"/>
      <c r="R730" s="87" t="str">
        <f t="shared" si="11"/>
        <v/>
      </c>
    </row>
    <row r="731" spans="2:18" x14ac:dyDescent="0.25">
      <c r="B731" s="737"/>
      <c r="C731" s="834"/>
      <c r="D731" s="834"/>
      <c r="E731" s="834"/>
      <c r="F731" s="835"/>
      <c r="G731" s="836"/>
      <c r="H731" s="837"/>
      <c r="I731" s="838"/>
      <c r="J731" s="110"/>
      <c r="K731" s="110"/>
      <c r="L731" s="110"/>
      <c r="M731" s="110"/>
      <c r="N731" s="110"/>
      <c r="O731" s="110"/>
      <c r="P731" s="110"/>
      <c r="Q731" s="110"/>
      <c r="R731" s="87" t="str">
        <f t="shared" si="11"/>
        <v/>
      </c>
    </row>
    <row r="732" spans="2:18" x14ac:dyDescent="0.25">
      <c r="B732" s="737"/>
      <c r="C732" s="834"/>
      <c r="D732" s="834"/>
      <c r="E732" s="834"/>
      <c r="F732" s="835"/>
      <c r="G732" s="836"/>
      <c r="H732" s="837"/>
      <c r="I732" s="838"/>
      <c r="J732" s="110"/>
      <c r="K732" s="110"/>
      <c r="L732" s="110"/>
      <c r="M732" s="110"/>
      <c r="N732" s="110"/>
      <c r="O732" s="110"/>
      <c r="P732" s="110"/>
      <c r="Q732" s="110"/>
      <c r="R732" s="87" t="str">
        <f t="shared" si="11"/>
        <v/>
      </c>
    </row>
    <row r="733" spans="2:18" x14ac:dyDescent="0.25">
      <c r="B733" s="737"/>
      <c r="C733" s="834"/>
      <c r="D733" s="834"/>
      <c r="E733" s="834"/>
      <c r="F733" s="835"/>
      <c r="G733" s="836"/>
      <c r="H733" s="837"/>
      <c r="I733" s="838"/>
      <c r="J733" s="110"/>
      <c r="K733" s="110"/>
      <c r="L733" s="110"/>
      <c r="M733" s="110"/>
      <c r="N733" s="110"/>
      <c r="O733" s="110"/>
      <c r="P733" s="110"/>
      <c r="Q733" s="110"/>
      <c r="R733" s="87" t="str">
        <f t="shared" si="11"/>
        <v/>
      </c>
    </row>
    <row r="734" spans="2:18" x14ac:dyDescent="0.25">
      <c r="B734" s="737"/>
      <c r="C734" s="834"/>
      <c r="D734" s="834"/>
      <c r="E734" s="834"/>
      <c r="F734" s="835"/>
      <c r="G734" s="836"/>
      <c r="H734" s="837"/>
      <c r="I734" s="838"/>
      <c r="J734" s="110"/>
      <c r="K734" s="110"/>
      <c r="L734" s="110"/>
      <c r="M734" s="110"/>
      <c r="N734" s="110"/>
      <c r="O734" s="110"/>
      <c r="P734" s="110"/>
      <c r="Q734" s="110"/>
      <c r="R734" s="87" t="str">
        <f t="shared" si="11"/>
        <v/>
      </c>
    </row>
    <row r="735" spans="2:18" x14ac:dyDescent="0.25">
      <c r="B735" s="737"/>
      <c r="C735" s="834"/>
      <c r="D735" s="834"/>
      <c r="E735" s="834"/>
      <c r="F735" s="835"/>
      <c r="G735" s="836"/>
      <c r="H735" s="837"/>
      <c r="I735" s="838"/>
      <c r="J735" s="110"/>
      <c r="K735" s="110"/>
      <c r="L735" s="110"/>
      <c r="M735" s="110"/>
      <c r="N735" s="110"/>
      <c r="O735" s="110"/>
      <c r="P735" s="110"/>
      <c r="Q735" s="110"/>
      <c r="R735" s="87" t="str">
        <f t="shared" si="11"/>
        <v/>
      </c>
    </row>
    <row r="736" spans="2:18" x14ac:dyDescent="0.25">
      <c r="B736" s="737"/>
      <c r="C736" s="834"/>
      <c r="D736" s="834"/>
      <c r="E736" s="834"/>
      <c r="F736" s="835"/>
      <c r="G736" s="836"/>
      <c r="H736" s="837"/>
      <c r="I736" s="838"/>
      <c r="J736" s="110"/>
      <c r="K736" s="110"/>
      <c r="L736" s="110"/>
      <c r="M736" s="110"/>
      <c r="N736" s="110"/>
      <c r="O736" s="110"/>
      <c r="P736" s="110"/>
      <c r="Q736" s="110"/>
      <c r="R736" s="87" t="str">
        <f t="shared" si="11"/>
        <v/>
      </c>
    </row>
    <row r="737" spans="2:18" x14ac:dyDescent="0.25">
      <c r="B737" s="737"/>
      <c r="C737" s="834"/>
      <c r="D737" s="834"/>
      <c r="E737" s="834"/>
      <c r="F737" s="835"/>
      <c r="G737" s="836"/>
      <c r="H737" s="837"/>
      <c r="I737" s="838"/>
      <c r="J737" s="110"/>
      <c r="K737" s="110"/>
      <c r="L737" s="110"/>
      <c r="M737" s="110"/>
      <c r="N737" s="110"/>
      <c r="O737" s="110"/>
      <c r="P737" s="110"/>
      <c r="Q737" s="110"/>
      <c r="R737" s="87" t="str">
        <f t="shared" si="11"/>
        <v/>
      </c>
    </row>
    <row r="738" spans="2:18" x14ac:dyDescent="0.25">
      <c r="B738" s="737"/>
      <c r="C738" s="834"/>
      <c r="D738" s="834"/>
      <c r="E738" s="834"/>
      <c r="F738" s="835"/>
      <c r="G738" s="836"/>
      <c r="H738" s="837"/>
      <c r="I738" s="838"/>
      <c r="J738" s="110"/>
      <c r="K738" s="110"/>
      <c r="L738" s="110"/>
      <c r="M738" s="110"/>
      <c r="N738" s="110"/>
      <c r="O738" s="110"/>
      <c r="P738" s="110"/>
      <c r="Q738" s="110"/>
      <c r="R738" s="87" t="str">
        <f t="shared" si="11"/>
        <v/>
      </c>
    </row>
    <row r="739" spans="2:18" x14ac:dyDescent="0.25">
      <c r="B739" s="737"/>
      <c r="C739" s="834"/>
      <c r="D739" s="834"/>
      <c r="E739" s="834"/>
      <c r="F739" s="835"/>
      <c r="G739" s="836"/>
      <c r="H739" s="837"/>
      <c r="I739" s="838"/>
      <c r="J739" s="110"/>
      <c r="K739" s="110"/>
      <c r="L739" s="110"/>
      <c r="M739" s="110"/>
      <c r="N739" s="110"/>
      <c r="O739" s="110"/>
      <c r="P739" s="110"/>
      <c r="Q739" s="110"/>
      <c r="R739" s="87" t="str">
        <f t="shared" si="11"/>
        <v/>
      </c>
    </row>
    <row r="740" spans="2:18" x14ac:dyDescent="0.25">
      <c r="B740" s="737"/>
      <c r="C740" s="834"/>
      <c r="D740" s="834"/>
      <c r="E740" s="834"/>
      <c r="F740" s="835"/>
      <c r="G740" s="836"/>
      <c r="H740" s="837"/>
      <c r="I740" s="838"/>
      <c r="J740" s="110"/>
      <c r="K740" s="110"/>
      <c r="L740" s="110"/>
      <c r="M740" s="110"/>
      <c r="N740" s="110"/>
      <c r="O740" s="110"/>
      <c r="P740" s="110"/>
      <c r="Q740" s="110"/>
      <c r="R740" s="87" t="str">
        <f t="shared" si="11"/>
        <v/>
      </c>
    </row>
    <row r="741" spans="2:18" x14ac:dyDescent="0.25">
      <c r="B741" s="737"/>
      <c r="C741" s="834"/>
      <c r="D741" s="834"/>
      <c r="E741" s="834"/>
      <c r="F741" s="835"/>
      <c r="G741" s="836"/>
      <c r="H741" s="837"/>
      <c r="I741" s="838"/>
      <c r="J741" s="110"/>
      <c r="K741" s="110"/>
      <c r="L741" s="110"/>
      <c r="M741" s="110"/>
      <c r="N741" s="110"/>
      <c r="O741" s="110"/>
      <c r="P741" s="110"/>
      <c r="Q741" s="110"/>
      <c r="R741" s="87" t="str">
        <f t="shared" si="11"/>
        <v/>
      </c>
    </row>
    <row r="742" spans="2:18" x14ac:dyDescent="0.25">
      <c r="B742" s="737"/>
      <c r="C742" s="834"/>
      <c r="D742" s="834"/>
      <c r="E742" s="834"/>
      <c r="F742" s="835"/>
      <c r="G742" s="836"/>
      <c r="H742" s="837"/>
      <c r="I742" s="838"/>
      <c r="J742" s="110"/>
      <c r="K742" s="110"/>
      <c r="L742" s="110"/>
      <c r="M742" s="110"/>
      <c r="N742" s="110"/>
      <c r="O742" s="110"/>
      <c r="P742" s="110"/>
      <c r="Q742" s="110"/>
      <c r="R742" s="87" t="str">
        <f t="shared" si="11"/>
        <v/>
      </c>
    </row>
    <row r="743" spans="2:18" x14ac:dyDescent="0.25">
      <c r="B743" s="737"/>
      <c r="C743" s="834"/>
      <c r="D743" s="834"/>
      <c r="E743" s="834"/>
      <c r="F743" s="835"/>
      <c r="G743" s="836"/>
      <c r="H743" s="837"/>
      <c r="I743" s="838"/>
      <c r="J743" s="110"/>
      <c r="K743" s="110"/>
      <c r="L743" s="110"/>
      <c r="M743" s="110"/>
      <c r="N743" s="110"/>
      <c r="O743" s="110"/>
      <c r="P743" s="110"/>
      <c r="Q743" s="110"/>
      <c r="R743" s="87" t="str">
        <f t="shared" si="11"/>
        <v/>
      </c>
    </row>
    <row r="744" spans="2:18" x14ac:dyDescent="0.25">
      <c r="B744" s="737"/>
      <c r="C744" s="834"/>
      <c r="D744" s="834"/>
      <c r="E744" s="834"/>
      <c r="F744" s="835"/>
      <c r="G744" s="836"/>
      <c r="H744" s="837"/>
      <c r="I744" s="838"/>
      <c r="J744" s="110"/>
      <c r="K744" s="110"/>
      <c r="L744" s="110"/>
      <c r="M744" s="110"/>
      <c r="N744" s="110"/>
      <c r="O744" s="110"/>
      <c r="P744" s="110"/>
      <c r="Q744" s="110"/>
      <c r="R744" s="87" t="str">
        <f t="shared" si="11"/>
        <v/>
      </c>
    </row>
    <row r="745" spans="2:18" x14ac:dyDescent="0.25">
      <c r="B745" s="737"/>
      <c r="C745" s="834"/>
      <c r="D745" s="834"/>
      <c r="E745" s="834"/>
      <c r="F745" s="835"/>
      <c r="G745" s="836"/>
      <c r="H745" s="837"/>
      <c r="I745" s="838"/>
      <c r="J745" s="110"/>
      <c r="K745" s="110"/>
      <c r="L745" s="110"/>
      <c r="M745" s="110"/>
      <c r="N745" s="110"/>
      <c r="O745" s="110"/>
      <c r="P745" s="110"/>
      <c r="Q745" s="110"/>
      <c r="R745" s="87" t="str">
        <f t="shared" si="11"/>
        <v/>
      </c>
    </row>
    <row r="746" spans="2:18" x14ac:dyDescent="0.25">
      <c r="B746" s="737"/>
      <c r="C746" s="834"/>
      <c r="D746" s="834"/>
      <c r="E746" s="834"/>
      <c r="F746" s="835"/>
      <c r="G746" s="836"/>
      <c r="H746" s="837"/>
      <c r="I746" s="838"/>
      <c r="J746" s="110"/>
      <c r="K746" s="110"/>
      <c r="L746" s="110"/>
      <c r="M746" s="110"/>
      <c r="N746" s="110"/>
      <c r="O746" s="110"/>
      <c r="P746" s="110"/>
      <c r="Q746" s="110"/>
      <c r="R746" s="87" t="str">
        <f t="shared" si="11"/>
        <v/>
      </c>
    </row>
    <row r="747" spans="2:18" x14ac:dyDescent="0.25">
      <c r="B747" s="737"/>
      <c r="C747" s="834"/>
      <c r="D747" s="834"/>
      <c r="E747" s="834"/>
      <c r="F747" s="835"/>
      <c r="G747" s="836"/>
      <c r="H747" s="837"/>
      <c r="I747" s="838"/>
      <c r="J747" s="110"/>
      <c r="K747" s="110"/>
      <c r="L747" s="110"/>
      <c r="M747" s="110"/>
      <c r="N747" s="110"/>
      <c r="O747" s="110"/>
      <c r="P747" s="110"/>
      <c r="Q747" s="110"/>
      <c r="R747" s="87" t="str">
        <f t="shared" si="11"/>
        <v/>
      </c>
    </row>
    <row r="748" spans="2:18" x14ac:dyDescent="0.25">
      <c r="B748" s="737"/>
      <c r="C748" s="834"/>
      <c r="D748" s="834"/>
      <c r="E748" s="834"/>
      <c r="F748" s="835"/>
      <c r="G748" s="836"/>
      <c r="H748" s="837"/>
      <c r="I748" s="838"/>
      <c r="J748" s="110"/>
      <c r="K748" s="110"/>
      <c r="L748" s="110"/>
      <c r="M748" s="110"/>
      <c r="N748" s="110"/>
      <c r="O748" s="110"/>
      <c r="P748" s="110"/>
      <c r="Q748" s="110"/>
      <c r="R748" s="87" t="str">
        <f t="shared" si="11"/>
        <v/>
      </c>
    </row>
    <row r="749" spans="2:18" x14ac:dyDescent="0.25">
      <c r="B749" s="737"/>
      <c r="C749" s="834"/>
      <c r="D749" s="834"/>
      <c r="E749" s="834"/>
      <c r="F749" s="835"/>
      <c r="G749" s="836"/>
      <c r="H749" s="837"/>
      <c r="I749" s="838"/>
      <c r="J749" s="110"/>
      <c r="K749" s="110"/>
      <c r="L749" s="110"/>
      <c r="M749" s="110"/>
      <c r="N749" s="110"/>
      <c r="O749" s="110"/>
      <c r="P749" s="110"/>
      <c r="Q749" s="110"/>
      <c r="R749" s="87" t="str">
        <f t="shared" si="11"/>
        <v/>
      </c>
    </row>
    <row r="750" spans="2:18" x14ac:dyDescent="0.25">
      <c r="B750" s="737"/>
      <c r="C750" s="834"/>
      <c r="D750" s="834"/>
      <c r="E750" s="834"/>
      <c r="F750" s="835"/>
      <c r="G750" s="836"/>
      <c r="H750" s="837"/>
      <c r="I750" s="838"/>
      <c r="J750" s="110"/>
      <c r="K750" s="110"/>
      <c r="L750" s="110"/>
      <c r="M750" s="110"/>
      <c r="N750" s="110"/>
      <c r="O750" s="110"/>
      <c r="P750" s="110"/>
      <c r="Q750" s="110"/>
      <c r="R750" s="87" t="str">
        <f t="shared" si="11"/>
        <v/>
      </c>
    </row>
    <row r="751" spans="2:18" x14ac:dyDescent="0.25">
      <c r="B751" s="737"/>
      <c r="C751" s="834"/>
      <c r="D751" s="834"/>
      <c r="E751" s="834"/>
      <c r="F751" s="835"/>
      <c r="G751" s="836"/>
      <c r="H751" s="837"/>
      <c r="I751" s="838"/>
      <c r="J751" s="110"/>
      <c r="K751" s="110"/>
      <c r="L751" s="110"/>
      <c r="M751" s="110"/>
      <c r="N751" s="110"/>
      <c r="O751" s="110"/>
      <c r="P751" s="110"/>
      <c r="Q751" s="110"/>
      <c r="R751" s="87" t="str">
        <f t="shared" si="11"/>
        <v/>
      </c>
    </row>
    <row r="752" spans="2:18" x14ac:dyDescent="0.25">
      <c r="B752" s="737"/>
      <c r="C752" s="834"/>
      <c r="D752" s="834"/>
      <c r="E752" s="834"/>
      <c r="F752" s="835"/>
      <c r="G752" s="836"/>
      <c r="H752" s="837"/>
      <c r="I752" s="838"/>
      <c r="J752" s="110"/>
      <c r="K752" s="110"/>
      <c r="L752" s="110"/>
      <c r="M752" s="110"/>
      <c r="N752" s="110"/>
      <c r="O752" s="110"/>
      <c r="P752" s="110"/>
      <c r="Q752" s="110"/>
      <c r="R752" s="87" t="str">
        <f t="shared" si="11"/>
        <v/>
      </c>
    </row>
    <row r="753" spans="2:18" x14ac:dyDescent="0.25">
      <c r="B753" s="737"/>
      <c r="C753" s="834"/>
      <c r="D753" s="834"/>
      <c r="E753" s="834"/>
      <c r="F753" s="835"/>
      <c r="G753" s="836"/>
      <c r="H753" s="837"/>
      <c r="I753" s="838"/>
      <c r="J753" s="110"/>
      <c r="K753" s="110"/>
      <c r="L753" s="110"/>
      <c r="M753" s="110"/>
      <c r="N753" s="110"/>
      <c r="O753" s="110"/>
      <c r="P753" s="110"/>
      <c r="Q753" s="110"/>
      <c r="R753" s="87" t="str">
        <f t="shared" si="11"/>
        <v/>
      </c>
    </row>
    <row r="754" spans="2:18" x14ac:dyDescent="0.25">
      <c r="B754" s="737"/>
      <c r="C754" s="834"/>
      <c r="D754" s="834"/>
      <c r="E754" s="834"/>
      <c r="F754" s="835"/>
      <c r="G754" s="836"/>
      <c r="H754" s="837"/>
      <c r="I754" s="838"/>
      <c r="J754" s="110"/>
      <c r="K754" s="110"/>
      <c r="L754" s="110"/>
      <c r="M754" s="110"/>
      <c r="N754" s="110"/>
      <c r="O754" s="110"/>
      <c r="P754" s="110"/>
      <c r="Q754" s="110"/>
      <c r="R754" s="87" t="str">
        <f t="shared" si="11"/>
        <v/>
      </c>
    </row>
    <row r="755" spans="2:18" x14ac:dyDescent="0.25">
      <c r="B755" s="737"/>
      <c r="C755" s="834"/>
      <c r="D755" s="834"/>
      <c r="E755" s="834"/>
      <c r="F755" s="835"/>
      <c r="G755" s="836"/>
      <c r="H755" s="837"/>
      <c r="I755" s="838"/>
      <c r="J755" s="110"/>
      <c r="K755" s="110"/>
      <c r="L755" s="110"/>
      <c r="M755" s="110"/>
      <c r="N755" s="110"/>
      <c r="O755" s="110"/>
      <c r="P755" s="110"/>
      <c r="Q755" s="110"/>
      <c r="R755" s="87" t="str">
        <f t="shared" si="11"/>
        <v/>
      </c>
    </row>
    <row r="756" spans="2:18" x14ac:dyDescent="0.25">
      <c r="B756" s="737"/>
      <c r="C756" s="834"/>
      <c r="D756" s="834"/>
      <c r="E756" s="834"/>
      <c r="F756" s="835"/>
      <c r="G756" s="836"/>
      <c r="H756" s="837"/>
      <c r="I756" s="838"/>
      <c r="J756" s="110"/>
      <c r="K756" s="110"/>
      <c r="L756" s="110"/>
      <c r="M756" s="110"/>
      <c r="N756" s="110"/>
      <c r="O756" s="110"/>
      <c r="P756" s="110"/>
      <c r="Q756" s="110"/>
      <c r="R756" s="87" t="str">
        <f t="shared" si="11"/>
        <v/>
      </c>
    </row>
    <row r="757" spans="2:18" x14ac:dyDescent="0.25">
      <c r="B757" s="737"/>
      <c r="C757" s="834"/>
      <c r="D757" s="834"/>
      <c r="E757" s="834"/>
      <c r="F757" s="835"/>
      <c r="G757" s="836"/>
      <c r="H757" s="837"/>
      <c r="I757" s="838"/>
      <c r="J757" s="110"/>
      <c r="K757" s="110"/>
      <c r="L757" s="110"/>
      <c r="M757" s="110"/>
      <c r="N757" s="110"/>
      <c r="O757" s="110"/>
      <c r="P757" s="110"/>
      <c r="Q757" s="110"/>
      <c r="R757" s="87" t="str">
        <f t="shared" si="11"/>
        <v/>
      </c>
    </row>
    <row r="758" spans="2:18" x14ac:dyDescent="0.25">
      <c r="B758" s="737"/>
      <c r="C758" s="834"/>
      <c r="D758" s="834"/>
      <c r="E758" s="834"/>
      <c r="F758" s="835"/>
      <c r="G758" s="836"/>
      <c r="H758" s="837"/>
      <c r="I758" s="838"/>
      <c r="J758" s="110"/>
      <c r="K758" s="110"/>
      <c r="L758" s="110"/>
      <c r="M758" s="110"/>
      <c r="N758" s="110"/>
      <c r="O758" s="110"/>
      <c r="P758" s="110"/>
      <c r="Q758" s="110"/>
      <c r="R758" s="87" t="str">
        <f t="shared" si="11"/>
        <v/>
      </c>
    </row>
    <row r="759" spans="2:18" x14ac:dyDescent="0.25">
      <c r="B759" s="737"/>
      <c r="C759" s="834"/>
      <c r="D759" s="834"/>
      <c r="E759" s="834"/>
      <c r="F759" s="835"/>
      <c r="G759" s="836"/>
      <c r="H759" s="837"/>
      <c r="I759" s="838"/>
      <c r="J759" s="110"/>
      <c r="K759" s="110"/>
      <c r="L759" s="110"/>
      <c r="M759" s="110"/>
      <c r="N759" s="110"/>
      <c r="O759" s="110"/>
      <c r="P759" s="110"/>
      <c r="Q759" s="110"/>
      <c r="R759" s="87" t="str">
        <f t="shared" si="11"/>
        <v/>
      </c>
    </row>
    <row r="760" spans="2:18" x14ac:dyDescent="0.25">
      <c r="B760" s="737"/>
      <c r="C760" s="834"/>
      <c r="D760" s="834"/>
      <c r="E760" s="834"/>
      <c r="F760" s="835"/>
      <c r="G760" s="836"/>
      <c r="H760" s="837"/>
      <c r="I760" s="838"/>
      <c r="J760" s="110"/>
      <c r="K760" s="110"/>
      <c r="L760" s="110"/>
      <c r="M760" s="110"/>
      <c r="N760" s="110"/>
      <c r="O760" s="110"/>
      <c r="P760" s="110"/>
      <c r="Q760" s="110"/>
      <c r="R760" s="87" t="str">
        <f t="shared" si="11"/>
        <v/>
      </c>
    </row>
    <row r="761" spans="2:18" x14ac:dyDescent="0.25">
      <c r="B761" s="737"/>
      <c r="C761" s="834"/>
      <c r="D761" s="834"/>
      <c r="E761" s="834"/>
      <c r="F761" s="835"/>
      <c r="G761" s="836"/>
      <c r="H761" s="837"/>
      <c r="I761" s="838"/>
      <c r="J761" s="110"/>
      <c r="K761" s="110"/>
      <c r="L761" s="110"/>
      <c r="M761" s="110"/>
      <c r="N761" s="110"/>
      <c r="O761" s="110"/>
      <c r="P761" s="110"/>
      <c r="Q761" s="110"/>
      <c r="R761" s="87" t="str">
        <f t="shared" si="11"/>
        <v/>
      </c>
    </row>
    <row r="762" spans="2:18" x14ac:dyDescent="0.25">
      <c r="B762" s="737"/>
      <c r="C762" s="834"/>
      <c r="D762" s="834"/>
      <c r="E762" s="834"/>
      <c r="F762" s="835"/>
      <c r="G762" s="836"/>
      <c r="H762" s="837"/>
      <c r="I762" s="838"/>
      <c r="J762" s="110"/>
      <c r="K762" s="110"/>
      <c r="L762" s="110"/>
      <c r="M762" s="110"/>
      <c r="N762" s="110"/>
      <c r="O762" s="110"/>
      <c r="P762" s="110"/>
      <c r="Q762" s="110"/>
      <c r="R762" s="87" t="str">
        <f t="shared" si="11"/>
        <v/>
      </c>
    </row>
    <row r="763" spans="2:18" x14ac:dyDescent="0.25">
      <c r="B763" s="737"/>
      <c r="C763" s="834"/>
      <c r="D763" s="834"/>
      <c r="E763" s="834"/>
      <c r="F763" s="835"/>
      <c r="G763" s="836"/>
      <c r="H763" s="837"/>
      <c r="I763" s="838"/>
      <c r="J763" s="110"/>
      <c r="K763" s="110"/>
      <c r="L763" s="110"/>
      <c r="M763" s="110"/>
      <c r="N763" s="110"/>
      <c r="O763" s="110"/>
      <c r="P763" s="110"/>
      <c r="Q763" s="110"/>
      <c r="R763" s="87" t="str">
        <f t="shared" si="11"/>
        <v/>
      </c>
    </row>
    <row r="764" spans="2:18" x14ac:dyDescent="0.25">
      <c r="B764" s="737"/>
      <c r="C764" s="834"/>
      <c r="D764" s="834"/>
      <c r="E764" s="834"/>
      <c r="F764" s="835"/>
      <c r="G764" s="836"/>
      <c r="H764" s="837"/>
      <c r="I764" s="838"/>
      <c r="J764" s="110"/>
      <c r="K764" s="110"/>
      <c r="L764" s="110"/>
      <c r="M764" s="110"/>
      <c r="N764" s="110"/>
      <c r="O764" s="110"/>
      <c r="P764" s="110"/>
      <c r="Q764" s="110"/>
      <c r="R764" s="87" t="str">
        <f t="shared" si="11"/>
        <v/>
      </c>
    </row>
    <row r="765" spans="2:18" x14ac:dyDescent="0.25">
      <c r="B765" s="737"/>
      <c r="C765" s="834"/>
      <c r="D765" s="834"/>
      <c r="E765" s="834"/>
      <c r="F765" s="835"/>
      <c r="G765" s="836"/>
      <c r="H765" s="837"/>
      <c r="I765" s="838"/>
      <c r="J765" s="110"/>
      <c r="K765" s="110"/>
      <c r="L765" s="110"/>
      <c r="M765" s="110"/>
      <c r="N765" s="110"/>
      <c r="O765" s="110"/>
      <c r="P765" s="110"/>
      <c r="Q765" s="110"/>
      <c r="R765" s="87" t="str">
        <f t="shared" si="11"/>
        <v/>
      </c>
    </row>
    <row r="766" spans="2:18" x14ac:dyDescent="0.25">
      <c r="B766" s="737"/>
      <c r="C766" s="834"/>
      <c r="D766" s="834"/>
      <c r="E766" s="834"/>
      <c r="F766" s="835"/>
      <c r="G766" s="836"/>
      <c r="H766" s="837"/>
      <c r="I766" s="838"/>
      <c r="J766" s="110"/>
      <c r="K766" s="110"/>
      <c r="L766" s="110"/>
      <c r="M766" s="110"/>
      <c r="N766" s="110"/>
      <c r="O766" s="110"/>
      <c r="P766" s="110"/>
      <c r="Q766" s="110"/>
      <c r="R766" s="87" t="str">
        <f t="shared" si="11"/>
        <v/>
      </c>
    </row>
    <row r="767" spans="2:18" x14ac:dyDescent="0.25">
      <c r="B767" s="737"/>
      <c r="C767" s="834"/>
      <c r="D767" s="834"/>
      <c r="E767" s="834"/>
      <c r="F767" s="835"/>
      <c r="G767" s="836"/>
      <c r="H767" s="837"/>
      <c r="I767" s="838"/>
      <c r="J767" s="110"/>
      <c r="K767" s="110"/>
      <c r="L767" s="110"/>
      <c r="M767" s="110"/>
      <c r="N767" s="110"/>
      <c r="O767" s="110"/>
      <c r="P767" s="110"/>
      <c r="Q767" s="110"/>
      <c r="R767" s="87" t="str">
        <f t="shared" si="11"/>
        <v/>
      </c>
    </row>
    <row r="768" spans="2:18" x14ac:dyDescent="0.25">
      <c r="B768" s="737"/>
      <c r="C768" s="834"/>
      <c r="D768" s="834"/>
      <c r="E768" s="834"/>
      <c r="F768" s="835"/>
      <c r="G768" s="836"/>
      <c r="H768" s="837"/>
      <c r="I768" s="838"/>
      <c r="J768" s="110"/>
      <c r="K768" s="110"/>
      <c r="L768" s="110"/>
      <c r="M768" s="110"/>
      <c r="N768" s="110"/>
      <c r="O768" s="110"/>
      <c r="P768" s="110"/>
      <c r="Q768" s="110"/>
      <c r="R768" s="87" t="str">
        <f t="shared" si="11"/>
        <v/>
      </c>
    </row>
    <row r="769" spans="2:18" x14ac:dyDescent="0.25">
      <c r="B769" s="737"/>
      <c r="C769" s="834"/>
      <c r="D769" s="834"/>
      <c r="E769" s="834"/>
      <c r="F769" s="835"/>
      <c r="G769" s="836"/>
      <c r="H769" s="837"/>
      <c r="I769" s="838"/>
      <c r="J769" s="110"/>
      <c r="K769" s="110"/>
      <c r="L769" s="110"/>
      <c r="M769" s="110"/>
      <c r="N769" s="110"/>
      <c r="O769" s="110"/>
      <c r="P769" s="110"/>
      <c r="Q769" s="110"/>
      <c r="R769" s="87" t="str">
        <f t="shared" si="11"/>
        <v/>
      </c>
    </row>
    <row r="770" spans="2:18" x14ac:dyDescent="0.25">
      <c r="B770" s="737"/>
      <c r="C770" s="834"/>
      <c r="D770" s="834"/>
      <c r="E770" s="834"/>
      <c r="F770" s="835"/>
      <c r="G770" s="836"/>
      <c r="H770" s="837"/>
      <c r="I770" s="838"/>
      <c r="J770" s="110"/>
      <c r="K770" s="110"/>
      <c r="L770" s="110"/>
      <c r="M770" s="110"/>
      <c r="N770" s="110"/>
      <c r="O770" s="110"/>
      <c r="P770" s="110"/>
      <c r="Q770" s="110"/>
      <c r="R770" s="87" t="str">
        <f t="shared" si="11"/>
        <v/>
      </c>
    </row>
    <row r="771" spans="2:18" x14ac:dyDescent="0.25">
      <c r="B771" s="737"/>
      <c r="C771" s="834"/>
      <c r="D771" s="834"/>
      <c r="E771" s="834"/>
      <c r="F771" s="835"/>
      <c r="G771" s="836"/>
      <c r="H771" s="837"/>
      <c r="I771" s="838"/>
      <c r="J771" s="110"/>
      <c r="K771" s="110"/>
      <c r="L771" s="110"/>
      <c r="M771" s="110"/>
      <c r="N771" s="110"/>
      <c r="O771" s="110"/>
      <c r="P771" s="110"/>
      <c r="Q771" s="110"/>
      <c r="R771" s="87" t="str">
        <f t="shared" si="11"/>
        <v/>
      </c>
    </row>
    <row r="772" spans="2:18" x14ac:dyDescent="0.25">
      <c r="B772" s="737"/>
      <c r="C772" s="834"/>
      <c r="D772" s="834"/>
      <c r="E772" s="834"/>
      <c r="F772" s="835"/>
      <c r="G772" s="836"/>
      <c r="H772" s="837"/>
      <c r="I772" s="838"/>
      <c r="J772" s="110"/>
      <c r="K772" s="110"/>
      <c r="L772" s="110"/>
      <c r="M772" s="110"/>
      <c r="N772" s="110"/>
      <c r="O772" s="110"/>
      <c r="P772" s="110"/>
      <c r="Q772" s="110"/>
      <c r="R772" s="87" t="str">
        <f t="shared" si="11"/>
        <v/>
      </c>
    </row>
    <row r="773" spans="2:18" x14ac:dyDescent="0.25">
      <c r="B773" s="737"/>
      <c r="C773" s="834"/>
      <c r="D773" s="834"/>
      <c r="E773" s="834"/>
      <c r="F773" s="835"/>
      <c r="G773" s="836"/>
      <c r="H773" s="837"/>
      <c r="I773" s="838"/>
      <c r="J773" s="110"/>
      <c r="K773" s="110"/>
      <c r="L773" s="110"/>
      <c r="M773" s="110"/>
      <c r="N773" s="110"/>
      <c r="O773" s="110"/>
      <c r="P773" s="110"/>
      <c r="Q773" s="110"/>
      <c r="R773" s="87" t="str">
        <f t="shared" si="11"/>
        <v/>
      </c>
    </row>
    <row r="774" spans="2:18" x14ac:dyDescent="0.25">
      <c r="B774" s="737"/>
      <c r="C774" s="834"/>
      <c r="D774" s="834"/>
      <c r="E774" s="834"/>
      <c r="F774" s="835"/>
      <c r="G774" s="836"/>
      <c r="H774" s="837"/>
      <c r="I774" s="838"/>
      <c r="J774" s="110"/>
      <c r="K774" s="110"/>
      <c r="L774" s="110"/>
      <c r="M774" s="110"/>
      <c r="N774" s="110"/>
      <c r="O774" s="110"/>
      <c r="P774" s="110"/>
      <c r="Q774" s="110"/>
      <c r="R774" s="87" t="str">
        <f t="shared" si="11"/>
        <v/>
      </c>
    </row>
    <row r="775" spans="2:18" x14ac:dyDescent="0.25">
      <c r="B775" s="737"/>
      <c r="C775" s="834"/>
      <c r="D775" s="834"/>
      <c r="E775" s="834"/>
      <c r="F775" s="835"/>
      <c r="G775" s="836"/>
      <c r="H775" s="837"/>
      <c r="I775" s="838"/>
      <c r="J775" s="110"/>
      <c r="K775" s="110"/>
      <c r="L775" s="110"/>
      <c r="M775" s="110"/>
      <c r="N775" s="110"/>
      <c r="O775" s="110"/>
      <c r="P775" s="110"/>
      <c r="Q775" s="110"/>
      <c r="R775" s="87" t="str">
        <f t="shared" si="11"/>
        <v/>
      </c>
    </row>
    <row r="776" spans="2:18" x14ac:dyDescent="0.25">
      <c r="B776" s="737"/>
      <c r="C776" s="834"/>
      <c r="D776" s="834"/>
      <c r="E776" s="834"/>
      <c r="F776" s="835"/>
      <c r="G776" s="836"/>
      <c r="H776" s="837"/>
      <c r="I776" s="838"/>
      <c r="J776" s="110"/>
      <c r="K776" s="110"/>
      <c r="L776" s="110"/>
      <c r="M776" s="110"/>
      <c r="N776" s="110"/>
      <c r="O776" s="110"/>
      <c r="P776" s="110"/>
      <c r="Q776" s="110"/>
      <c r="R776" s="87" t="str">
        <f t="shared" si="11"/>
        <v/>
      </c>
    </row>
    <row r="777" spans="2:18" x14ac:dyDescent="0.25">
      <c r="B777" s="737"/>
      <c r="C777" s="834"/>
      <c r="D777" s="834"/>
      <c r="E777" s="834"/>
      <c r="F777" s="835"/>
      <c r="G777" s="836"/>
      <c r="H777" s="837"/>
      <c r="I777" s="838"/>
      <c r="J777" s="110"/>
      <c r="K777" s="110"/>
      <c r="L777" s="110"/>
      <c r="M777" s="110"/>
      <c r="N777" s="110"/>
      <c r="O777" s="110"/>
      <c r="P777" s="110"/>
      <c r="Q777" s="110"/>
      <c r="R777" s="87" t="str">
        <f t="shared" si="11"/>
        <v/>
      </c>
    </row>
    <row r="778" spans="2:18" x14ac:dyDescent="0.25">
      <c r="B778" s="737"/>
      <c r="C778" s="834"/>
      <c r="D778" s="834"/>
      <c r="E778" s="834"/>
      <c r="F778" s="835"/>
      <c r="G778" s="836"/>
      <c r="H778" s="837"/>
      <c r="I778" s="838"/>
      <c r="J778" s="110"/>
      <c r="K778" s="110"/>
      <c r="L778" s="110"/>
      <c r="M778" s="110"/>
      <c r="N778" s="110"/>
      <c r="O778" s="110"/>
      <c r="P778" s="110"/>
      <c r="Q778" s="110"/>
      <c r="R778" s="87" t="str">
        <f t="shared" si="11"/>
        <v/>
      </c>
    </row>
    <row r="779" spans="2:18" x14ac:dyDescent="0.25">
      <c r="B779" s="737"/>
      <c r="C779" s="834"/>
      <c r="D779" s="834"/>
      <c r="E779" s="834"/>
      <c r="F779" s="835"/>
      <c r="G779" s="836"/>
      <c r="H779" s="837"/>
      <c r="I779" s="838"/>
      <c r="J779" s="110"/>
      <c r="K779" s="110"/>
      <c r="L779" s="110"/>
      <c r="M779" s="110"/>
      <c r="N779" s="110"/>
      <c r="O779" s="110"/>
      <c r="P779" s="110"/>
      <c r="Q779" s="110"/>
      <c r="R779" s="87" t="str">
        <f t="shared" si="11"/>
        <v/>
      </c>
    </row>
    <row r="780" spans="2:18" x14ac:dyDescent="0.25">
      <c r="B780" s="737"/>
      <c r="C780" s="834"/>
      <c r="D780" s="834"/>
      <c r="E780" s="834"/>
      <c r="F780" s="835"/>
      <c r="G780" s="836"/>
      <c r="H780" s="837"/>
      <c r="I780" s="838"/>
      <c r="J780" s="110"/>
      <c r="K780" s="110"/>
      <c r="L780" s="110"/>
      <c r="M780" s="110"/>
      <c r="N780" s="110"/>
      <c r="O780" s="110"/>
      <c r="P780" s="110"/>
      <c r="Q780" s="110"/>
      <c r="R780" s="87" t="str">
        <f t="shared" si="11"/>
        <v/>
      </c>
    </row>
    <row r="781" spans="2:18" x14ac:dyDescent="0.25">
      <c r="B781" s="737"/>
      <c r="C781" s="834"/>
      <c r="D781" s="834"/>
      <c r="E781" s="834"/>
      <c r="F781" s="835"/>
      <c r="G781" s="836"/>
      <c r="H781" s="837"/>
      <c r="I781" s="838"/>
      <c r="J781" s="110"/>
      <c r="K781" s="110"/>
      <c r="L781" s="110"/>
      <c r="M781" s="110"/>
      <c r="N781" s="110"/>
      <c r="O781" s="110"/>
      <c r="P781" s="110"/>
      <c r="Q781" s="110"/>
      <c r="R781" s="87" t="str">
        <f t="shared" si="11"/>
        <v/>
      </c>
    </row>
    <row r="782" spans="2:18" x14ac:dyDescent="0.25">
      <c r="B782" s="737"/>
      <c r="C782" s="834"/>
      <c r="D782" s="834"/>
      <c r="E782" s="834"/>
      <c r="F782" s="835"/>
      <c r="G782" s="836"/>
      <c r="H782" s="837"/>
      <c r="I782" s="838"/>
      <c r="J782" s="110"/>
      <c r="K782" s="110"/>
      <c r="L782" s="110"/>
      <c r="M782" s="110"/>
      <c r="N782" s="110"/>
      <c r="O782" s="110"/>
      <c r="P782" s="110"/>
      <c r="Q782" s="110"/>
      <c r="R782" s="87" t="str">
        <f t="shared" si="11"/>
        <v/>
      </c>
    </row>
    <row r="783" spans="2:18" x14ac:dyDescent="0.25">
      <c r="B783" s="737"/>
      <c r="C783" s="834"/>
      <c r="D783" s="834"/>
      <c r="E783" s="834"/>
      <c r="F783" s="835"/>
      <c r="G783" s="836"/>
      <c r="H783" s="837"/>
      <c r="I783" s="838"/>
      <c r="J783" s="110"/>
      <c r="K783" s="110"/>
      <c r="L783" s="110"/>
      <c r="M783" s="110"/>
      <c r="N783" s="110"/>
      <c r="O783" s="110"/>
      <c r="P783" s="110"/>
      <c r="Q783" s="110"/>
      <c r="R783" s="87" t="str">
        <f t="shared" si="11"/>
        <v/>
      </c>
    </row>
    <row r="784" spans="2:18" x14ac:dyDescent="0.25">
      <c r="B784" s="737"/>
      <c r="C784" s="834"/>
      <c r="D784" s="834"/>
      <c r="E784" s="834"/>
      <c r="F784" s="835"/>
      <c r="G784" s="836"/>
      <c r="H784" s="837"/>
      <c r="I784" s="838"/>
      <c r="J784" s="110"/>
      <c r="K784" s="110"/>
      <c r="L784" s="110"/>
      <c r="M784" s="110"/>
      <c r="N784" s="110"/>
      <c r="O784" s="110"/>
      <c r="P784" s="110"/>
      <c r="Q784" s="110"/>
      <c r="R784" s="87" t="str">
        <f t="shared" ref="R784:R847" si="12">IF(B784="","",VALUE(MID(B784,2,4)))</f>
        <v/>
      </c>
    </row>
    <row r="785" spans="2:18" x14ac:dyDescent="0.25">
      <c r="B785" s="737"/>
      <c r="C785" s="834"/>
      <c r="D785" s="834"/>
      <c r="E785" s="834"/>
      <c r="F785" s="835"/>
      <c r="G785" s="836"/>
      <c r="H785" s="837"/>
      <c r="I785" s="838"/>
      <c r="J785" s="110"/>
      <c r="K785" s="110"/>
      <c r="L785" s="110"/>
      <c r="M785" s="110"/>
      <c r="N785" s="110"/>
      <c r="O785" s="110"/>
      <c r="P785" s="110"/>
      <c r="Q785" s="110"/>
      <c r="R785" s="87" t="str">
        <f t="shared" si="12"/>
        <v/>
      </c>
    </row>
    <row r="786" spans="2:18" x14ac:dyDescent="0.25">
      <c r="B786" s="737"/>
      <c r="C786" s="834"/>
      <c r="D786" s="834"/>
      <c r="E786" s="834"/>
      <c r="F786" s="835"/>
      <c r="G786" s="836"/>
      <c r="H786" s="837"/>
      <c r="I786" s="838"/>
      <c r="J786" s="110"/>
      <c r="K786" s="110"/>
      <c r="L786" s="110"/>
      <c r="M786" s="110"/>
      <c r="N786" s="110"/>
      <c r="O786" s="110"/>
      <c r="P786" s="110"/>
      <c r="Q786" s="110"/>
      <c r="R786" s="87" t="str">
        <f t="shared" si="12"/>
        <v/>
      </c>
    </row>
    <row r="787" spans="2:18" x14ac:dyDescent="0.25">
      <c r="B787" s="737"/>
      <c r="C787" s="834"/>
      <c r="D787" s="834"/>
      <c r="E787" s="834"/>
      <c r="F787" s="835"/>
      <c r="G787" s="836"/>
      <c r="H787" s="837"/>
      <c r="I787" s="838"/>
      <c r="J787" s="110"/>
      <c r="K787" s="110"/>
      <c r="L787" s="110"/>
      <c r="M787" s="110"/>
      <c r="N787" s="110"/>
      <c r="O787" s="110"/>
      <c r="P787" s="110"/>
      <c r="Q787" s="110"/>
      <c r="R787" s="87" t="str">
        <f t="shared" si="12"/>
        <v/>
      </c>
    </row>
    <row r="788" spans="2:18" x14ac:dyDescent="0.25">
      <c r="B788" s="737"/>
      <c r="C788" s="834"/>
      <c r="D788" s="834"/>
      <c r="E788" s="834"/>
      <c r="F788" s="835"/>
      <c r="G788" s="836"/>
      <c r="H788" s="837"/>
      <c r="I788" s="838"/>
      <c r="J788" s="110"/>
      <c r="K788" s="110"/>
      <c r="L788" s="110"/>
      <c r="M788" s="110"/>
      <c r="N788" s="110"/>
      <c r="O788" s="110"/>
      <c r="P788" s="110"/>
      <c r="Q788" s="110"/>
      <c r="R788" s="87" t="str">
        <f t="shared" si="12"/>
        <v/>
      </c>
    </row>
    <row r="789" spans="2:18" x14ac:dyDescent="0.25">
      <c r="B789" s="737"/>
      <c r="C789" s="834"/>
      <c r="D789" s="834"/>
      <c r="E789" s="834"/>
      <c r="F789" s="835"/>
      <c r="G789" s="836"/>
      <c r="H789" s="837"/>
      <c r="I789" s="838"/>
      <c r="J789" s="110"/>
      <c r="K789" s="110"/>
      <c r="L789" s="110"/>
      <c r="M789" s="110"/>
      <c r="N789" s="110"/>
      <c r="O789" s="110"/>
      <c r="P789" s="110"/>
      <c r="Q789" s="110"/>
      <c r="R789" s="87" t="str">
        <f t="shared" si="12"/>
        <v/>
      </c>
    </row>
    <row r="790" spans="2:18" x14ac:dyDescent="0.25">
      <c r="B790" s="737"/>
      <c r="C790" s="834"/>
      <c r="D790" s="834"/>
      <c r="E790" s="834"/>
      <c r="F790" s="835"/>
      <c r="G790" s="836"/>
      <c r="H790" s="837"/>
      <c r="I790" s="838"/>
      <c r="J790" s="110"/>
      <c r="K790" s="110"/>
      <c r="L790" s="110"/>
      <c r="M790" s="110"/>
      <c r="N790" s="110"/>
      <c r="O790" s="110"/>
      <c r="P790" s="110"/>
      <c r="Q790" s="110"/>
      <c r="R790" s="87" t="str">
        <f t="shared" si="12"/>
        <v/>
      </c>
    </row>
    <row r="791" spans="2:18" x14ac:dyDescent="0.25">
      <c r="B791" s="737"/>
      <c r="C791" s="834"/>
      <c r="D791" s="834"/>
      <c r="E791" s="834"/>
      <c r="F791" s="835"/>
      <c r="G791" s="836"/>
      <c r="H791" s="837"/>
      <c r="I791" s="838"/>
      <c r="J791" s="110"/>
      <c r="K791" s="110"/>
      <c r="L791" s="110"/>
      <c r="M791" s="110"/>
      <c r="N791" s="110"/>
      <c r="O791" s="110"/>
      <c r="P791" s="110"/>
      <c r="Q791" s="110"/>
      <c r="R791" s="87" t="str">
        <f t="shared" si="12"/>
        <v/>
      </c>
    </row>
    <row r="792" spans="2:18" x14ac:dyDescent="0.25">
      <c r="B792" s="737"/>
      <c r="C792" s="834"/>
      <c r="D792" s="834"/>
      <c r="E792" s="834"/>
      <c r="F792" s="835"/>
      <c r="G792" s="836"/>
      <c r="H792" s="837"/>
      <c r="I792" s="838"/>
      <c r="J792" s="110"/>
      <c r="K792" s="110"/>
      <c r="L792" s="110"/>
      <c r="M792" s="110"/>
      <c r="N792" s="110"/>
      <c r="O792" s="110"/>
      <c r="P792" s="110"/>
      <c r="Q792" s="110"/>
      <c r="R792" s="87" t="str">
        <f t="shared" si="12"/>
        <v/>
      </c>
    </row>
    <row r="793" spans="2:18" x14ac:dyDescent="0.25">
      <c r="B793" s="737"/>
      <c r="C793" s="834"/>
      <c r="D793" s="834"/>
      <c r="E793" s="834"/>
      <c r="F793" s="835"/>
      <c r="G793" s="836"/>
      <c r="H793" s="837"/>
      <c r="I793" s="838"/>
      <c r="J793" s="110"/>
      <c r="K793" s="110"/>
      <c r="L793" s="110"/>
      <c r="M793" s="110"/>
      <c r="N793" s="110"/>
      <c r="O793" s="110"/>
      <c r="P793" s="110"/>
      <c r="Q793" s="110"/>
      <c r="R793" s="87" t="str">
        <f t="shared" si="12"/>
        <v/>
      </c>
    </row>
    <row r="794" spans="2:18" x14ac:dyDescent="0.25">
      <c r="B794" s="737"/>
      <c r="C794" s="834"/>
      <c r="D794" s="834"/>
      <c r="E794" s="834"/>
      <c r="F794" s="835"/>
      <c r="G794" s="836"/>
      <c r="H794" s="837"/>
      <c r="I794" s="838"/>
      <c r="J794" s="110"/>
      <c r="K794" s="110"/>
      <c r="L794" s="110"/>
      <c r="M794" s="110"/>
      <c r="N794" s="110"/>
      <c r="O794" s="110"/>
      <c r="P794" s="110"/>
      <c r="Q794" s="110"/>
      <c r="R794" s="87" t="str">
        <f t="shared" si="12"/>
        <v/>
      </c>
    </row>
    <row r="795" spans="2:18" x14ac:dyDescent="0.25">
      <c r="B795" s="737"/>
      <c r="C795" s="834"/>
      <c r="D795" s="834"/>
      <c r="E795" s="834"/>
      <c r="F795" s="835"/>
      <c r="G795" s="836"/>
      <c r="H795" s="837"/>
      <c r="I795" s="838"/>
      <c r="J795" s="110"/>
      <c r="K795" s="110"/>
      <c r="L795" s="110"/>
      <c r="M795" s="110"/>
      <c r="N795" s="110"/>
      <c r="O795" s="110"/>
      <c r="P795" s="110"/>
      <c r="Q795" s="110"/>
      <c r="R795" s="87" t="str">
        <f t="shared" si="12"/>
        <v/>
      </c>
    </row>
    <row r="796" spans="2:18" x14ac:dyDescent="0.25">
      <c r="B796" s="737"/>
      <c r="C796" s="834"/>
      <c r="D796" s="834"/>
      <c r="E796" s="834"/>
      <c r="F796" s="835"/>
      <c r="G796" s="836"/>
      <c r="H796" s="837"/>
      <c r="I796" s="838"/>
      <c r="J796" s="110"/>
      <c r="K796" s="110"/>
      <c r="L796" s="110"/>
      <c r="M796" s="110"/>
      <c r="N796" s="110"/>
      <c r="O796" s="110"/>
      <c r="P796" s="110"/>
      <c r="Q796" s="110"/>
      <c r="R796" s="87" t="str">
        <f t="shared" si="12"/>
        <v/>
      </c>
    </row>
    <row r="797" spans="2:18" x14ac:dyDescent="0.25">
      <c r="B797" s="737"/>
      <c r="C797" s="834"/>
      <c r="D797" s="834"/>
      <c r="E797" s="834"/>
      <c r="F797" s="835"/>
      <c r="G797" s="836"/>
      <c r="H797" s="837"/>
      <c r="I797" s="838"/>
      <c r="J797" s="110"/>
      <c r="K797" s="110"/>
      <c r="L797" s="110"/>
      <c r="M797" s="110"/>
      <c r="N797" s="110"/>
      <c r="O797" s="110"/>
      <c r="P797" s="110"/>
      <c r="Q797" s="110"/>
      <c r="R797" s="87" t="str">
        <f t="shared" si="12"/>
        <v/>
      </c>
    </row>
    <row r="798" spans="2:18" x14ac:dyDescent="0.25">
      <c r="B798" s="737"/>
      <c r="C798" s="834"/>
      <c r="D798" s="834"/>
      <c r="E798" s="834"/>
      <c r="F798" s="835"/>
      <c r="G798" s="836"/>
      <c r="H798" s="837"/>
      <c r="I798" s="838"/>
      <c r="J798" s="110"/>
      <c r="K798" s="110"/>
      <c r="L798" s="110"/>
      <c r="M798" s="110"/>
      <c r="N798" s="110"/>
      <c r="O798" s="110"/>
      <c r="P798" s="110"/>
      <c r="Q798" s="110"/>
      <c r="R798" s="87" t="str">
        <f t="shared" si="12"/>
        <v/>
      </c>
    </row>
    <row r="799" spans="2:18" x14ac:dyDescent="0.25">
      <c r="B799" s="737"/>
      <c r="C799" s="834"/>
      <c r="D799" s="834"/>
      <c r="E799" s="834"/>
      <c r="F799" s="835"/>
      <c r="G799" s="836"/>
      <c r="H799" s="837"/>
      <c r="I799" s="838"/>
      <c r="J799" s="110"/>
      <c r="K799" s="110"/>
      <c r="L799" s="110"/>
      <c r="M799" s="110"/>
      <c r="N799" s="110"/>
      <c r="O799" s="110"/>
      <c r="P799" s="110"/>
      <c r="Q799" s="110"/>
      <c r="R799" s="87" t="str">
        <f t="shared" si="12"/>
        <v/>
      </c>
    </row>
    <row r="800" spans="2:18" x14ac:dyDescent="0.25">
      <c r="B800" s="737"/>
      <c r="C800" s="834"/>
      <c r="D800" s="834"/>
      <c r="E800" s="834"/>
      <c r="F800" s="835"/>
      <c r="G800" s="836"/>
      <c r="H800" s="837"/>
      <c r="I800" s="838"/>
      <c r="J800" s="110"/>
      <c r="K800" s="110"/>
      <c r="L800" s="110"/>
      <c r="M800" s="110"/>
      <c r="N800" s="110"/>
      <c r="O800" s="110"/>
      <c r="P800" s="110"/>
      <c r="Q800" s="110"/>
      <c r="R800" s="87" t="str">
        <f t="shared" si="12"/>
        <v/>
      </c>
    </row>
    <row r="801" spans="2:18" x14ac:dyDescent="0.25">
      <c r="B801" s="737"/>
      <c r="C801" s="834"/>
      <c r="D801" s="834"/>
      <c r="E801" s="834"/>
      <c r="F801" s="835"/>
      <c r="G801" s="836"/>
      <c r="H801" s="837"/>
      <c r="I801" s="838"/>
      <c r="J801" s="110"/>
      <c r="K801" s="110"/>
      <c r="L801" s="110"/>
      <c r="M801" s="110"/>
      <c r="N801" s="110"/>
      <c r="O801" s="110"/>
      <c r="P801" s="110"/>
      <c r="Q801" s="110"/>
      <c r="R801" s="87" t="str">
        <f t="shared" si="12"/>
        <v/>
      </c>
    </row>
    <row r="802" spans="2:18" x14ac:dyDescent="0.25">
      <c r="B802" s="737"/>
      <c r="C802" s="834"/>
      <c r="D802" s="834"/>
      <c r="E802" s="834"/>
      <c r="F802" s="835"/>
      <c r="G802" s="836"/>
      <c r="H802" s="837"/>
      <c r="I802" s="838"/>
      <c r="J802" s="110"/>
      <c r="K802" s="110"/>
      <c r="L802" s="110"/>
      <c r="M802" s="110"/>
      <c r="N802" s="110"/>
      <c r="O802" s="110"/>
      <c r="P802" s="110"/>
      <c r="Q802" s="110"/>
      <c r="R802" s="87" t="str">
        <f t="shared" si="12"/>
        <v/>
      </c>
    </row>
    <row r="803" spans="2:18" x14ac:dyDescent="0.25">
      <c r="B803" s="737"/>
      <c r="C803" s="834"/>
      <c r="D803" s="834"/>
      <c r="E803" s="834"/>
      <c r="F803" s="835"/>
      <c r="G803" s="836"/>
      <c r="H803" s="837"/>
      <c r="I803" s="838"/>
      <c r="J803" s="110"/>
      <c r="K803" s="110"/>
      <c r="L803" s="110"/>
      <c r="M803" s="110"/>
      <c r="N803" s="110"/>
      <c r="O803" s="110"/>
      <c r="P803" s="110"/>
      <c r="Q803" s="110"/>
      <c r="R803" s="87" t="str">
        <f t="shared" si="12"/>
        <v/>
      </c>
    </row>
    <row r="804" spans="2:18" x14ac:dyDescent="0.25">
      <c r="B804" s="737"/>
      <c r="C804" s="834"/>
      <c r="D804" s="834"/>
      <c r="E804" s="834"/>
      <c r="F804" s="835"/>
      <c r="G804" s="836"/>
      <c r="H804" s="837"/>
      <c r="I804" s="838"/>
      <c r="J804" s="110"/>
      <c r="K804" s="110"/>
      <c r="L804" s="110"/>
      <c r="M804" s="110"/>
      <c r="N804" s="110"/>
      <c r="O804" s="110"/>
      <c r="P804" s="110"/>
      <c r="Q804" s="110"/>
      <c r="R804" s="87" t="str">
        <f t="shared" si="12"/>
        <v/>
      </c>
    </row>
    <row r="805" spans="2:18" x14ac:dyDescent="0.25">
      <c r="B805" s="737"/>
      <c r="C805" s="834"/>
      <c r="D805" s="834"/>
      <c r="E805" s="834"/>
      <c r="F805" s="835"/>
      <c r="G805" s="836"/>
      <c r="H805" s="837"/>
      <c r="I805" s="838"/>
      <c r="J805" s="110"/>
      <c r="K805" s="110"/>
      <c r="L805" s="110"/>
      <c r="M805" s="110"/>
      <c r="N805" s="110"/>
      <c r="O805" s="110"/>
      <c r="P805" s="110"/>
      <c r="Q805" s="110"/>
      <c r="R805" s="87" t="str">
        <f t="shared" si="12"/>
        <v/>
      </c>
    </row>
    <row r="806" spans="2:18" x14ac:dyDescent="0.25">
      <c r="B806" s="737"/>
      <c r="C806" s="834"/>
      <c r="D806" s="834"/>
      <c r="E806" s="834"/>
      <c r="F806" s="835"/>
      <c r="G806" s="836"/>
      <c r="H806" s="837"/>
      <c r="I806" s="838"/>
      <c r="J806" s="110"/>
      <c r="K806" s="110"/>
      <c r="L806" s="110"/>
      <c r="M806" s="110"/>
      <c r="N806" s="110"/>
      <c r="O806" s="110"/>
      <c r="P806" s="110"/>
      <c r="Q806" s="110"/>
      <c r="R806" s="87" t="str">
        <f t="shared" si="12"/>
        <v/>
      </c>
    </row>
    <row r="807" spans="2:18" x14ac:dyDescent="0.25">
      <c r="B807" s="737"/>
      <c r="C807" s="834"/>
      <c r="D807" s="834"/>
      <c r="E807" s="834"/>
      <c r="F807" s="835"/>
      <c r="G807" s="836"/>
      <c r="H807" s="837"/>
      <c r="I807" s="838"/>
      <c r="J807" s="110"/>
      <c r="K807" s="110"/>
      <c r="L807" s="110"/>
      <c r="M807" s="110"/>
      <c r="N807" s="110"/>
      <c r="O807" s="110"/>
      <c r="P807" s="110"/>
      <c r="Q807" s="110"/>
      <c r="R807" s="87" t="str">
        <f t="shared" si="12"/>
        <v/>
      </c>
    </row>
    <row r="808" spans="2:18" x14ac:dyDescent="0.25">
      <c r="B808" s="737"/>
      <c r="C808" s="834"/>
      <c r="D808" s="834"/>
      <c r="E808" s="834"/>
      <c r="F808" s="835"/>
      <c r="G808" s="836"/>
      <c r="H808" s="837"/>
      <c r="I808" s="838"/>
      <c r="J808" s="110"/>
      <c r="K808" s="110"/>
      <c r="L808" s="110"/>
      <c r="M808" s="110"/>
      <c r="N808" s="110"/>
      <c r="O808" s="110"/>
      <c r="P808" s="110"/>
      <c r="Q808" s="110"/>
      <c r="R808" s="87" t="str">
        <f t="shared" si="12"/>
        <v/>
      </c>
    </row>
    <row r="809" spans="2:18" x14ac:dyDescent="0.25">
      <c r="B809" s="737"/>
      <c r="C809" s="834"/>
      <c r="D809" s="834"/>
      <c r="E809" s="834"/>
      <c r="F809" s="835"/>
      <c r="G809" s="836"/>
      <c r="H809" s="837"/>
      <c r="I809" s="838"/>
      <c r="J809" s="110"/>
      <c r="K809" s="110"/>
      <c r="L809" s="110"/>
      <c r="M809" s="110"/>
      <c r="N809" s="110"/>
      <c r="O809" s="110"/>
      <c r="P809" s="110"/>
      <c r="Q809" s="110"/>
      <c r="R809" s="87" t="str">
        <f t="shared" si="12"/>
        <v/>
      </c>
    </row>
    <row r="810" spans="2:18" x14ac:dyDescent="0.25">
      <c r="B810" s="737"/>
      <c r="C810" s="834"/>
      <c r="D810" s="834"/>
      <c r="E810" s="834"/>
      <c r="F810" s="835"/>
      <c r="G810" s="836"/>
      <c r="H810" s="837"/>
      <c r="I810" s="838"/>
      <c r="J810" s="110"/>
      <c r="K810" s="110"/>
      <c r="L810" s="110"/>
      <c r="M810" s="110"/>
      <c r="N810" s="110"/>
      <c r="O810" s="110"/>
      <c r="P810" s="110"/>
      <c r="Q810" s="110"/>
      <c r="R810" s="87" t="str">
        <f t="shared" si="12"/>
        <v/>
      </c>
    </row>
    <row r="811" spans="2:18" x14ac:dyDescent="0.25">
      <c r="B811" s="737"/>
      <c r="C811" s="834"/>
      <c r="D811" s="834"/>
      <c r="E811" s="834"/>
      <c r="F811" s="835"/>
      <c r="G811" s="836"/>
      <c r="H811" s="837"/>
      <c r="I811" s="838"/>
      <c r="J811" s="110"/>
      <c r="K811" s="110"/>
      <c r="L811" s="110"/>
      <c r="M811" s="110"/>
      <c r="N811" s="110"/>
      <c r="O811" s="110"/>
      <c r="P811" s="110"/>
      <c r="Q811" s="110"/>
      <c r="R811" s="87" t="str">
        <f t="shared" si="12"/>
        <v/>
      </c>
    </row>
    <row r="812" spans="2:18" x14ac:dyDescent="0.25">
      <c r="B812" s="737"/>
      <c r="C812" s="834"/>
      <c r="D812" s="834"/>
      <c r="E812" s="834"/>
      <c r="F812" s="835"/>
      <c r="G812" s="836"/>
      <c r="H812" s="837"/>
      <c r="I812" s="838"/>
      <c r="J812" s="110"/>
      <c r="K812" s="110"/>
      <c r="L812" s="110"/>
      <c r="M812" s="110"/>
      <c r="N812" s="110"/>
      <c r="O812" s="110"/>
      <c r="P812" s="110"/>
      <c r="Q812" s="110"/>
      <c r="R812" s="87" t="str">
        <f t="shared" si="12"/>
        <v/>
      </c>
    </row>
    <row r="813" spans="2:18" x14ac:dyDescent="0.25">
      <c r="B813" s="737"/>
      <c r="C813" s="834"/>
      <c r="D813" s="834"/>
      <c r="E813" s="834"/>
      <c r="F813" s="835"/>
      <c r="G813" s="836"/>
      <c r="H813" s="837"/>
      <c r="I813" s="838"/>
      <c r="J813" s="110"/>
      <c r="K813" s="110"/>
      <c r="L813" s="110"/>
      <c r="M813" s="110"/>
      <c r="N813" s="110"/>
      <c r="O813" s="110"/>
      <c r="P813" s="110"/>
      <c r="Q813" s="110"/>
      <c r="R813" s="87" t="str">
        <f t="shared" si="12"/>
        <v/>
      </c>
    </row>
    <row r="814" spans="2:18" x14ac:dyDescent="0.25">
      <c r="B814" s="737"/>
      <c r="C814" s="834"/>
      <c r="D814" s="834"/>
      <c r="E814" s="834"/>
      <c r="F814" s="835"/>
      <c r="G814" s="836"/>
      <c r="H814" s="837"/>
      <c r="I814" s="838"/>
      <c r="J814" s="110"/>
      <c r="K814" s="110"/>
      <c r="L814" s="110"/>
      <c r="M814" s="110"/>
      <c r="N814" s="110"/>
      <c r="O814" s="110"/>
      <c r="P814" s="110"/>
      <c r="Q814" s="110"/>
      <c r="R814" s="87" t="str">
        <f t="shared" si="12"/>
        <v/>
      </c>
    </row>
    <row r="815" spans="2:18" x14ac:dyDescent="0.25">
      <c r="B815" s="737"/>
      <c r="C815" s="834"/>
      <c r="D815" s="834"/>
      <c r="E815" s="834"/>
      <c r="F815" s="835"/>
      <c r="G815" s="836"/>
      <c r="H815" s="837"/>
      <c r="I815" s="838"/>
      <c r="J815" s="110"/>
      <c r="K815" s="110"/>
      <c r="L815" s="110"/>
      <c r="M815" s="110"/>
      <c r="N815" s="110"/>
      <c r="O815" s="110"/>
      <c r="P815" s="110"/>
      <c r="Q815" s="110"/>
      <c r="R815" s="87" t="str">
        <f t="shared" si="12"/>
        <v/>
      </c>
    </row>
    <row r="816" spans="2:18" x14ac:dyDescent="0.25">
      <c r="B816" s="737"/>
      <c r="C816" s="834"/>
      <c r="D816" s="834"/>
      <c r="E816" s="834"/>
      <c r="F816" s="835"/>
      <c r="G816" s="836"/>
      <c r="H816" s="837"/>
      <c r="I816" s="838"/>
      <c r="J816" s="110"/>
      <c r="K816" s="110"/>
      <c r="L816" s="110"/>
      <c r="M816" s="110"/>
      <c r="N816" s="110"/>
      <c r="O816" s="110"/>
      <c r="P816" s="110"/>
      <c r="Q816" s="110"/>
      <c r="R816" s="87" t="str">
        <f t="shared" si="12"/>
        <v/>
      </c>
    </row>
    <row r="817" spans="2:18" x14ac:dyDescent="0.25">
      <c r="B817" s="737"/>
      <c r="C817" s="834"/>
      <c r="D817" s="834"/>
      <c r="E817" s="834"/>
      <c r="F817" s="835"/>
      <c r="G817" s="836"/>
      <c r="H817" s="837"/>
      <c r="I817" s="838"/>
      <c r="J817" s="110"/>
      <c r="K817" s="110"/>
      <c r="L817" s="110"/>
      <c r="M817" s="110"/>
      <c r="N817" s="110"/>
      <c r="O817" s="110"/>
      <c r="P817" s="110"/>
      <c r="Q817" s="110"/>
      <c r="R817" s="87" t="str">
        <f t="shared" si="12"/>
        <v/>
      </c>
    </row>
    <row r="818" spans="2:18" x14ac:dyDescent="0.25">
      <c r="B818" s="737"/>
      <c r="C818" s="834"/>
      <c r="D818" s="834"/>
      <c r="E818" s="834"/>
      <c r="F818" s="835"/>
      <c r="G818" s="836"/>
      <c r="H818" s="837"/>
      <c r="I818" s="838"/>
      <c r="J818" s="110"/>
      <c r="K818" s="110"/>
      <c r="L818" s="110"/>
      <c r="M818" s="110"/>
      <c r="N818" s="110"/>
      <c r="O818" s="110"/>
      <c r="P818" s="110"/>
      <c r="Q818" s="110"/>
      <c r="R818" s="87" t="str">
        <f t="shared" si="12"/>
        <v/>
      </c>
    </row>
    <row r="819" spans="2:18" x14ac:dyDescent="0.25">
      <c r="B819" s="737"/>
      <c r="C819" s="834"/>
      <c r="D819" s="834"/>
      <c r="E819" s="834"/>
      <c r="F819" s="835"/>
      <c r="G819" s="836"/>
      <c r="H819" s="837"/>
      <c r="I819" s="838"/>
      <c r="J819" s="110"/>
      <c r="K819" s="110"/>
      <c r="L819" s="110"/>
      <c r="M819" s="110"/>
      <c r="N819" s="110"/>
      <c r="O819" s="110"/>
      <c r="P819" s="110"/>
      <c r="Q819" s="110"/>
      <c r="R819" s="87" t="str">
        <f t="shared" si="12"/>
        <v/>
      </c>
    </row>
    <row r="820" spans="2:18" x14ac:dyDescent="0.25">
      <c r="B820" s="737"/>
      <c r="C820" s="834"/>
      <c r="D820" s="834"/>
      <c r="E820" s="834"/>
      <c r="F820" s="835"/>
      <c r="G820" s="836"/>
      <c r="H820" s="837"/>
      <c r="I820" s="838"/>
      <c r="J820" s="110"/>
      <c r="K820" s="110"/>
      <c r="L820" s="110"/>
      <c r="M820" s="110"/>
      <c r="N820" s="110"/>
      <c r="O820" s="110"/>
      <c r="P820" s="110"/>
      <c r="Q820" s="110"/>
      <c r="R820" s="87" t="str">
        <f t="shared" si="12"/>
        <v/>
      </c>
    </row>
    <row r="821" spans="2:18" x14ac:dyDescent="0.25">
      <c r="B821" s="737"/>
      <c r="C821" s="834"/>
      <c r="D821" s="834"/>
      <c r="E821" s="834"/>
      <c r="F821" s="835"/>
      <c r="G821" s="836"/>
      <c r="H821" s="837"/>
      <c r="I821" s="838"/>
      <c r="J821" s="110"/>
      <c r="K821" s="110"/>
      <c r="L821" s="110"/>
      <c r="M821" s="110"/>
      <c r="N821" s="110"/>
      <c r="O821" s="110"/>
      <c r="P821" s="110"/>
      <c r="Q821" s="110"/>
      <c r="R821" s="87" t="str">
        <f t="shared" si="12"/>
        <v/>
      </c>
    </row>
    <row r="822" spans="2:18" x14ac:dyDescent="0.25">
      <c r="B822" s="737"/>
      <c r="C822" s="834"/>
      <c r="D822" s="834"/>
      <c r="E822" s="834"/>
      <c r="F822" s="835"/>
      <c r="G822" s="836"/>
      <c r="H822" s="837"/>
      <c r="I822" s="838"/>
      <c r="J822" s="110"/>
      <c r="K822" s="110"/>
      <c r="L822" s="110"/>
      <c r="M822" s="110"/>
      <c r="N822" s="110"/>
      <c r="O822" s="110"/>
      <c r="P822" s="110"/>
      <c r="Q822" s="110"/>
      <c r="R822" s="87" t="str">
        <f t="shared" si="12"/>
        <v/>
      </c>
    </row>
    <row r="823" spans="2:18" x14ac:dyDescent="0.25">
      <c r="B823" s="737"/>
      <c r="C823" s="834"/>
      <c r="D823" s="834"/>
      <c r="E823" s="834"/>
      <c r="F823" s="835"/>
      <c r="G823" s="836"/>
      <c r="H823" s="837"/>
      <c r="I823" s="838"/>
      <c r="J823" s="110"/>
      <c r="K823" s="110"/>
      <c r="L823" s="110"/>
      <c r="M823" s="110"/>
      <c r="N823" s="110"/>
      <c r="O823" s="110"/>
      <c r="P823" s="110"/>
      <c r="Q823" s="110"/>
      <c r="R823" s="87" t="str">
        <f t="shared" si="12"/>
        <v/>
      </c>
    </row>
    <row r="824" spans="2:18" x14ac:dyDescent="0.25">
      <c r="B824" s="737"/>
      <c r="C824" s="834"/>
      <c r="D824" s="834"/>
      <c r="E824" s="834"/>
      <c r="F824" s="835"/>
      <c r="G824" s="836"/>
      <c r="H824" s="837"/>
      <c r="I824" s="838"/>
      <c r="J824" s="110"/>
      <c r="K824" s="110"/>
      <c r="L824" s="110"/>
      <c r="M824" s="110"/>
      <c r="N824" s="110"/>
      <c r="O824" s="110"/>
      <c r="P824" s="110"/>
      <c r="Q824" s="110"/>
      <c r="R824" s="87" t="str">
        <f t="shared" si="12"/>
        <v/>
      </c>
    </row>
    <row r="825" spans="2:18" x14ac:dyDescent="0.25">
      <c r="B825" s="737"/>
      <c r="C825" s="834"/>
      <c r="D825" s="834"/>
      <c r="E825" s="834"/>
      <c r="F825" s="835"/>
      <c r="G825" s="836"/>
      <c r="H825" s="837"/>
      <c r="I825" s="838"/>
      <c r="J825" s="110"/>
      <c r="K825" s="110"/>
      <c r="L825" s="110"/>
      <c r="M825" s="110"/>
      <c r="N825" s="110"/>
      <c r="O825" s="110"/>
      <c r="P825" s="110"/>
      <c r="Q825" s="110"/>
      <c r="R825" s="87" t="str">
        <f t="shared" si="12"/>
        <v/>
      </c>
    </row>
    <row r="826" spans="2:18" x14ac:dyDescent="0.25">
      <c r="B826" s="737"/>
      <c r="C826" s="834"/>
      <c r="D826" s="834"/>
      <c r="E826" s="834"/>
      <c r="F826" s="835"/>
      <c r="G826" s="836"/>
      <c r="H826" s="837"/>
      <c r="I826" s="838"/>
      <c r="J826" s="110"/>
      <c r="K826" s="110"/>
      <c r="L826" s="110"/>
      <c r="M826" s="110"/>
      <c r="N826" s="110"/>
      <c r="O826" s="110"/>
      <c r="P826" s="110"/>
      <c r="Q826" s="110"/>
      <c r="R826" s="87" t="str">
        <f t="shared" si="12"/>
        <v/>
      </c>
    </row>
    <row r="827" spans="2:18" x14ac:dyDescent="0.25">
      <c r="B827" s="737"/>
      <c r="C827" s="834"/>
      <c r="D827" s="834"/>
      <c r="E827" s="834"/>
      <c r="F827" s="835"/>
      <c r="G827" s="836"/>
      <c r="H827" s="837"/>
      <c r="I827" s="838"/>
      <c r="J827" s="110"/>
      <c r="K827" s="110"/>
      <c r="L827" s="110"/>
      <c r="M827" s="110"/>
      <c r="N827" s="110"/>
      <c r="O827" s="110"/>
      <c r="P827" s="110"/>
      <c r="Q827" s="110"/>
      <c r="R827" s="87" t="str">
        <f t="shared" si="12"/>
        <v/>
      </c>
    </row>
    <row r="828" spans="2:18" x14ac:dyDescent="0.25">
      <c r="B828" s="737"/>
      <c r="C828" s="834"/>
      <c r="D828" s="834"/>
      <c r="E828" s="834"/>
      <c r="F828" s="835"/>
      <c r="G828" s="836"/>
      <c r="H828" s="837"/>
      <c r="I828" s="838"/>
      <c r="J828" s="110"/>
      <c r="K828" s="110"/>
      <c r="L828" s="110"/>
      <c r="M828" s="110"/>
      <c r="N828" s="110"/>
      <c r="O828" s="110"/>
      <c r="P828" s="110"/>
      <c r="Q828" s="110"/>
      <c r="R828" s="87" t="str">
        <f t="shared" si="12"/>
        <v/>
      </c>
    </row>
    <row r="829" spans="2:18" x14ac:dyDescent="0.25">
      <c r="B829" s="737"/>
      <c r="C829" s="834"/>
      <c r="D829" s="834"/>
      <c r="E829" s="834"/>
      <c r="F829" s="835"/>
      <c r="G829" s="836"/>
      <c r="H829" s="837"/>
      <c r="I829" s="838"/>
      <c r="J829" s="110"/>
      <c r="K829" s="110"/>
      <c r="L829" s="110"/>
      <c r="M829" s="110"/>
      <c r="N829" s="110"/>
      <c r="O829" s="110"/>
      <c r="P829" s="110"/>
      <c r="Q829" s="110"/>
      <c r="R829" s="87" t="str">
        <f t="shared" si="12"/>
        <v/>
      </c>
    </row>
    <row r="830" spans="2:18" x14ac:dyDescent="0.25">
      <c r="B830" s="737"/>
      <c r="C830" s="834"/>
      <c r="D830" s="834"/>
      <c r="E830" s="834"/>
      <c r="F830" s="835"/>
      <c r="G830" s="836"/>
      <c r="H830" s="837"/>
      <c r="I830" s="838"/>
      <c r="J830" s="110"/>
      <c r="K830" s="110"/>
      <c r="L830" s="110"/>
      <c r="M830" s="110"/>
      <c r="N830" s="110"/>
      <c r="O830" s="110"/>
      <c r="P830" s="110"/>
      <c r="Q830" s="110"/>
      <c r="R830" s="87" t="str">
        <f t="shared" si="12"/>
        <v/>
      </c>
    </row>
    <row r="831" spans="2:18" x14ac:dyDescent="0.25">
      <c r="B831" s="737"/>
      <c r="C831" s="834"/>
      <c r="D831" s="834"/>
      <c r="E831" s="834"/>
      <c r="F831" s="835"/>
      <c r="G831" s="836"/>
      <c r="H831" s="837"/>
      <c r="I831" s="838"/>
      <c r="J831" s="110"/>
      <c r="K831" s="110"/>
      <c r="L831" s="110"/>
      <c r="M831" s="110"/>
      <c r="N831" s="110"/>
      <c r="O831" s="110"/>
      <c r="P831" s="110"/>
      <c r="Q831" s="110"/>
      <c r="R831" s="87" t="str">
        <f t="shared" si="12"/>
        <v/>
      </c>
    </row>
    <row r="832" spans="2:18" x14ac:dyDescent="0.25">
      <c r="B832" s="737"/>
      <c r="C832" s="834"/>
      <c r="D832" s="834"/>
      <c r="E832" s="834"/>
      <c r="F832" s="835"/>
      <c r="G832" s="836"/>
      <c r="H832" s="837"/>
      <c r="I832" s="838"/>
      <c r="J832" s="110"/>
      <c r="K832" s="110"/>
      <c r="L832" s="110"/>
      <c r="M832" s="110"/>
      <c r="N832" s="110"/>
      <c r="O832" s="110"/>
      <c r="P832" s="110"/>
      <c r="Q832" s="110"/>
      <c r="R832" s="87" t="str">
        <f t="shared" si="12"/>
        <v/>
      </c>
    </row>
    <row r="833" spans="2:18" x14ac:dyDescent="0.25">
      <c r="B833" s="737"/>
      <c r="C833" s="834"/>
      <c r="D833" s="834"/>
      <c r="E833" s="834"/>
      <c r="F833" s="835"/>
      <c r="G833" s="836"/>
      <c r="H833" s="837"/>
      <c r="I833" s="838"/>
      <c r="J833" s="110"/>
      <c r="K833" s="110"/>
      <c r="L833" s="110"/>
      <c r="M833" s="110"/>
      <c r="N833" s="110"/>
      <c r="O833" s="110"/>
      <c r="P833" s="110"/>
      <c r="Q833" s="110"/>
      <c r="R833" s="87" t="str">
        <f t="shared" si="12"/>
        <v/>
      </c>
    </row>
    <row r="834" spans="2:18" x14ac:dyDescent="0.25">
      <c r="B834" s="737"/>
      <c r="C834" s="834"/>
      <c r="D834" s="834"/>
      <c r="E834" s="834"/>
      <c r="F834" s="835"/>
      <c r="G834" s="836"/>
      <c r="H834" s="837"/>
      <c r="I834" s="838"/>
      <c r="J834" s="110"/>
      <c r="K834" s="110"/>
      <c r="L834" s="110"/>
      <c r="M834" s="110"/>
      <c r="N834" s="110"/>
      <c r="O834" s="110"/>
      <c r="P834" s="110"/>
      <c r="Q834" s="110"/>
      <c r="R834" s="87" t="str">
        <f t="shared" si="12"/>
        <v/>
      </c>
    </row>
    <row r="835" spans="2:18" x14ac:dyDescent="0.25">
      <c r="B835" s="737"/>
      <c r="C835" s="834"/>
      <c r="D835" s="834"/>
      <c r="E835" s="834"/>
      <c r="F835" s="835"/>
      <c r="G835" s="836"/>
      <c r="H835" s="837"/>
      <c r="I835" s="838"/>
      <c r="J835" s="110"/>
      <c r="K835" s="110"/>
      <c r="L835" s="110"/>
      <c r="M835" s="110"/>
      <c r="N835" s="110"/>
      <c r="O835" s="110"/>
      <c r="P835" s="110"/>
      <c r="Q835" s="110"/>
      <c r="R835" s="87" t="str">
        <f t="shared" si="12"/>
        <v/>
      </c>
    </row>
    <row r="836" spans="2:18" x14ac:dyDescent="0.25">
      <c r="B836" s="737"/>
      <c r="C836" s="834"/>
      <c r="D836" s="834"/>
      <c r="E836" s="834"/>
      <c r="F836" s="835"/>
      <c r="G836" s="836"/>
      <c r="H836" s="837"/>
      <c r="I836" s="838"/>
      <c r="J836" s="110"/>
      <c r="K836" s="110"/>
      <c r="L836" s="110"/>
      <c r="M836" s="110"/>
      <c r="N836" s="110"/>
      <c r="O836" s="110"/>
      <c r="P836" s="110"/>
      <c r="Q836" s="110"/>
      <c r="R836" s="87" t="str">
        <f t="shared" si="12"/>
        <v/>
      </c>
    </row>
    <row r="837" spans="2:18" x14ac:dyDescent="0.25">
      <c r="B837" s="737"/>
      <c r="C837" s="834"/>
      <c r="D837" s="834"/>
      <c r="E837" s="834"/>
      <c r="F837" s="835"/>
      <c r="G837" s="836"/>
      <c r="H837" s="837"/>
      <c r="I837" s="838"/>
      <c r="J837" s="110"/>
      <c r="K837" s="110"/>
      <c r="L837" s="110"/>
      <c r="M837" s="110"/>
      <c r="N837" s="110"/>
      <c r="O837" s="110"/>
      <c r="P837" s="110"/>
      <c r="Q837" s="110"/>
      <c r="R837" s="87" t="str">
        <f t="shared" si="12"/>
        <v/>
      </c>
    </row>
    <row r="838" spans="2:18" x14ac:dyDescent="0.25">
      <c r="B838" s="737"/>
      <c r="C838" s="834"/>
      <c r="D838" s="834"/>
      <c r="E838" s="834"/>
      <c r="F838" s="835"/>
      <c r="G838" s="836"/>
      <c r="H838" s="837"/>
      <c r="I838" s="838"/>
      <c r="J838" s="110"/>
      <c r="K838" s="110"/>
      <c r="L838" s="110"/>
      <c r="M838" s="110"/>
      <c r="N838" s="110"/>
      <c r="O838" s="110"/>
      <c r="P838" s="110"/>
      <c r="Q838" s="110"/>
      <c r="R838" s="87" t="str">
        <f t="shared" si="12"/>
        <v/>
      </c>
    </row>
    <row r="839" spans="2:18" x14ac:dyDescent="0.25">
      <c r="B839" s="737"/>
      <c r="C839" s="834"/>
      <c r="D839" s="834"/>
      <c r="E839" s="834"/>
      <c r="F839" s="835"/>
      <c r="G839" s="836"/>
      <c r="H839" s="837"/>
      <c r="I839" s="838"/>
      <c r="J839" s="110"/>
      <c r="K839" s="110"/>
      <c r="L839" s="110"/>
      <c r="M839" s="110"/>
      <c r="N839" s="110"/>
      <c r="O839" s="110"/>
      <c r="P839" s="110"/>
      <c r="Q839" s="110"/>
      <c r="R839" s="87" t="str">
        <f t="shared" si="12"/>
        <v/>
      </c>
    </row>
    <row r="840" spans="2:18" x14ac:dyDescent="0.25">
      <c r="B840" s="737"/>
      <c r="C840" s="834"/>
      <c r="D840" s="834"/>
      <c r="E840" s="834"/>
      <c r="F840" s="835"/>
      <c r="G840" s="836"/>
      <c r="H840" s="837"/>
      <c r="I840" s="838"/>
      <c r="J840" s="110"/>
      <c r="K840" s="110"/>
      <c r="L840" s="110"/>
      <c r="M840" s="110"/>
      <c r="N840" s="110"/>
      <c r="O840" s="110"/>
      <c r="P840" s="110"/>
      <c r="Q840" s="110"/>
      <c r="R840" s="87" t="str">
        <f t="shared" si="12"/>
        <v/>
      </c>
    </row>
    <row r="841" spans="2:18" x14ac:dyDescent="0.25">
      <c r="B841" s="737"/>
      <c r="C841" s="834"/>
      <c r="D841" s="834"/>
      <c r="E841" s="834"/>
      <c r="F841" s="835"/>
      <c r="G841" s="836"/>
      <c r="H841" s="837"/>
      <c r="I841" s="838"/>
      <c r="J841" s="110"/>
      <c r="K841" s="110"/>
      <c r="L841" s="110"/>
      <c r="M841" s="110"/>
      <c r="N841" s="110"/>
      <c r="O841" s="110"/>
      <c r="P841" s="110"/>
      <c r="Q841" s="110"/>
      <c r="R841" s="87" t="str">
        <f t="shared" si="12"/>
        <v/>
      </c>
    </row>
    <row r="842" spans="2:18" x14ac:dyDescent="0.25">
      <c r="B842" s="737"/>
      <c r="C842" s="834"/>
      <c r="D842" s="834"/>
      <c r="E842" s="834"/>
      <c r="F842" s="835"/>
      <c r="G842" s="836"/>
      <c r="H842" s="837"/>
      <c r="I842" s="838"/>
      <c r="J842" s="110"/>
      <c r="K842" s="110"/>
      <c r="L842" s="110"/>
      <c r="M842" s="110"/>
      <c r="N842" s="110"/>
      <c r="O842" s="110"/>
      <c r="P842" s="110"/>
      <c r="Q842" s="110"/>
      <c r="R842" s="87" t="str">
        <f t="shared" si="12"/>
        <v/>
      </c>
    </row>
    <row r="843" spans="2:18" x14ac:dyDescent="0.25">
      <c r="B843" s="737"/>
      <c r="C843" s="834"/>
      <c r="D843" s="834"/>
      <c r="E843" s="834"/>
      <c r="F843" s="835"/>
      <c r="G843" s="836"/>
      <c r="H843" s="837"/>
      <c r="I843" s="838"/>
      <c r="J843" s="110"/>
      <c r="K843" s="110"/>
      <c r="L843" s="110"/>
      <c r="M843" s="110"/>
      <c r="N843" s="110"/>
      <c r="O843" s="110"/>
      <c r="P843" s="110"/>
      <c r="Q843" s="110"/>
      <c r="R843" s="87" t="str">
        <f t="shared" si="12"/>
        <v/>
      </c>
    </row>
    <row r="844" spans="2:18" x14ac:dyDescent="0.25">
      <c r="B844" s="737"/>
      <c r="C844" s="834"/>
      <c r="D844" s="834"/>
      <c r="E844" s="834"/>
      <c r="F844" s="835"/>
      <c r="G844" s="836"/>
      <c r="H844" s="837"/>
      <c r="I844" s="838"/>
      <c r="J844" s="110"/>
      <c r="K844" s="110"/>
      <c r="L844" s="110"/>
      <c r="M844" s="110"/>
      <c r="N844" s="110"/>
      <c r="O844" s="110"/>
      <c r="P844" s="110"/>
      <c r="Q844" s="110"/>
      <c r="R844" s="87" t="str">
        <f t="shared" si="12"/>
        <v/>
      </c>
    </row>
    <row r="845" spans="2:18" x14ac:dyDescent="0.25">
      <c r="B845" s="737"/>
      <c r="C845" s="834"/>
      <c r="D845" s="834"/>
      <c r="E845" s="834"/>
      <c r="F845" s="835"/>
      <c r="G845" s="836"/>
      <c r="H845" s="837"/>
      <c r="I845" s="838"/>
      <c r="J845" s="110"/>
      <c r="K845" s="110"/>
      <c r="L845" s="110"/>
      <c r="M845" s="110"/>
      <c r="N845" s="110"/>
      <c r="O845" s="110"/>
      <c r="P845" s="110"/>
      <c r="Q845" s="110"/>
      <c r="R845" s="87" t="str">
        <f t="shared" si="12"/>
        <v/>
      </c>
    </row>
    <row r="846" spans="2:18" x14ac:dyDescent="0.25">
      <c r="B846" s="737"/>
      <c r="C846" s="834"/>
      <c r="D846" s="834"/>
      <c r="E846" s="834"/>
      <c r="F846" s="835"/>
      <c r="G846" s="836"/>
      <c r="H846" s="837"/>
      <c r="I846" s="838"/>
      <c r="J846" s="110"/>
      <c r="K846" s="110"/>
      <c r="L846" s="110"/>
      <c r="M846" s="110"/>
      <c r="N846" s="110"/>
      <c r="O846" s="110"/>
      <c r="P846" s="110"/>
      <c r="Q846" s="110"/>
      <c r="R846" s="87" t="str">
        <f t="shared" si="12"/>
        <v/>
      </c>
    </row>
    <row r="847" spans="2:18" x14ac:dyDescent="0.25">
      <c r="B847" s="737"/>
      <c r="C847" s="834"/>
      <c r="D847" s="834"/>
      <c r="E847" s="834"/>
      <c r="F847" s="835"/>
      <c r="G847" s="836"/>
      <c r="H847" s="837"/>
      <c r="I847" s="838"/>
      <c r="J847" s="110"/>
      <c r="K847" s="110"/>
      <c r="L847" s="110"/>
      <c r="M847" s="110"/>
      <c r="N847" s="110"/>
      <c r="O847" s="110"/>
      <c r="P847" s="110"/>
      <c r="Q847" s="110"/>
      <c r="R847" s="87" t="str">
        <f t="shared" si="12"/>
        <v/>
      </c>
    </row>
    <row r="848" spans="2:18" x14ac:dyDescent="0.25">
      <c r="B848" s="737"/>
      <c r="C848" s="834"/>
      <c r="D848" s="834"/>
      <c r="E848" s="834"/>
      <c r="F848" s="835"/>
      <c r="G848" s="836"/>
      <c r="H848" s="837"/>
      <c r="I848" s="838"/>
      <c r="J848" s="110"/>
      <c r="K848" s="110"/>
      <c r="L848" s="110"/>
      <c r="M848" s="110"/>
      <c r="N848" s="110"/>
      <c r="O848" s="110"/>
      <c r="P848" s="110"/>
      <c r="Q848" s="110"/>
      <c r="R848" s="87" t="str">
        <f t="shared" ref="R848:R911" si="13">IF(B848="","",VALUE(MID(B848,2,4)))</f>
        <v/>
      </c>
    </row>
    <row r="849" spans="2:18" x14ac:dyDescent="0.25">
      <c r="B849" s="737"/>
      <c r="C849" s="834"/>
      <c r="D849" s="834"/>
      <c r="E849" s="834"/>
      <c r="F849" s="835"/>
      <c r="G849" s="836"/>
      <c r="H849" s="837"/>
      <c r="I849" s="838"/>
      <c r="J849" s="110"/>
      <c r="K849" s="110"/>
      <c r="L849" s="110"/>
      <c r="M849" s="110"/>
      <c r="N849" s="110"/>
      <c r="O849" s="110"/>
      <c r="P849" s="110"/>
      <c r="Q849" s="110"/>
      <c r="R849" s="87" t="str">
        <f t="shared" si="13"/>
        <v/>
      </c>
    </row>
    <row r="850" spans="2:18" x14ac:dyDescent="0.25">
      <c r="B850" s="737"/>
      <c r="C850" s="834"/>
      <c r="D850" s="834"/>
      <c r="E850" s="834"/>
      <c r="F850" s="835"/>
      <c r="G850" s="836"/>
      <c r="H850" s="837"/>
      <c r="I850" s="838"/>
      <c r="J850" s="110"/>
      <c r="K850" s="110"/>
      <c r="L850" s="110"/>
      <c r="M850" s="110"/>
      <c r="N850" s="110"/>
      <c r="O850" s="110"/>
      <c r="P850" s="110"/>
      <c r="Q850" s="110"/>
      <c r="R850" s="87" t="str">
        <f t="shared" si="13"/>
        <v/>
      </c>
    </row>
    <row r="851" spans="2:18" x14ac:dyDescent="0.25">
      <c r="B851" s="737"/>
      <c r="C851" s="834"/>
      <c r="D851" s="834"/>
      <c r="E851" s="834"/>
      <c r="F851" s="835"/>
      <c r="G851" s="836"/>
      <c r="H851" s="837"/>
      <c r="I851" s="838"/>
      <c r="J851" s="110"/>
      <c r="K851" s="110"/>
      <c r="L851" s="110"/>
      <c r="M851" s="110"/>
      <c r="N851" s="110"/>
      <c r="O851" s="110"/>
      <c r="P851" s="110"/>
      <c r="Q851" s="110"/>
      <c r="R851" s="87" t="str">
        <f t="shared" si="13"/>
        <v/>
      </c>
    </row>
    <row r="852" spans="2:18" x14ac:dyDescent="0.25">
      <c r="B852" s="737"/>
      <c r="C852" s="834"/>
      <c r="D852" s="834"/>
      <c r="E852" s="834"/>
      <c r="F852" s="835"/>
      <c r="G852" s="836"/>
      <c r="H852" s="837"/>
      <c r="I852" s="838"/>
      <c r="J852" s="110"/>
      <c r="K852" s="110"/>
      <c r="L852" s="110"/>
      <c r="M852" s="110"/>
      <c r="N852" s="110"/>
      <c r="O852" s="110"/>
      <c r="P852" s="110"/>
      <c r="Q852" s="110"/>
      <c r="R852" s="87" t="str">
        <f t="shared" si="13"/>
        <v/>
      </c>
    </row>
    <row r="853" spans="2:18" x14ac:dyDescent="0.25">
      <c r="B853" s="737"/>
      <c r="C853" s="834"/>
      <c r="D853" s="834"/>
      <c r="E853" s="834"/>
      <c r="F853" s="835"/>
      <c r="G853" s="836"/>
      <c r="H853" s="837"/>
      <c r="I853" s="838"/>
      <c r="J853" s="110"/>
      <c r="K853" s="110"/>
      <c r="L853" s="110"/>
      <c r="M853" s="110"/>
      <c r="N853" s="110"/>
      <c r="O853" s="110"/>
      <c r="P853" s="110"/>
      <c r="Q853" s="110"/>
      <c r="R853" s="87" t="str">
        <f t="shared" si="13"/>
        <v/>
      </c>
    </row>
    <row r="854" spans="2:18" x14ac:dyDescent="0.25">
      <c r="B854" s="737"/>
      <c r="C854" s="834"/>
      <c r="D854" s="834"/>
      <c r="E854" s="834"/>
      <c r="F854" s="835"/>
      <c r="G854" s="836"/>
      <c r="H854" s="837"/>
      <c r="I854" s="838"/>
      <c r="J854" s="110"/>
      <c r="K854" s="110"/>
      <c r="L854" s="110"/>
      <c r="M854" s="110"/>
      <c r="N854" s="110"/>
      <c r="O854" s="110"/>
      <c r="P854" s="110"/>
      <c r="Q854" s="110"/>
      <c r="R854" s="87" t="str">
        <f t="shared" si="13"/>
        <v/>
      </c>
    </row>
    <row r="855" spans="2:18" x14ac:dyDescent="0.25">
      <c r="B855" s="737"/>
      <c r="C855" s="834"/>
      <c r="D855" s="834"/>
      <c r="E855" s="834"/>
      <c r="F855" s="835"/>
      <c r="G855" s="836"/>
      <c r="H855" s="837"/>
      <c r="I855" s="838"/>
      <c r="J855" s="110"/>
      <c r="K855" s="110"/>
      <c r="L855" s="110"/>
      <c r="M855" s="110"/>
      <c r="N855" s="110"/>
      <c r="O855" s="110"/>
      <c r="P855" s="110"/>
      <c r="Q855" s="110"/>
      <c r="R855" s="87" t="str">
        <f t="shared" si="13"/>
        <v/>
      </c>
    </row>
    <row r="856" spans="2:18" x14ac:dyDescent="0.25">
      <c r="B856" s="737"/>
      <c r="C856" s="834"/>
      <c r="D856" s="834"/>
      <c r="E856" s="834"/>
      <c r="F856" s="835"/>
      <c r="G856" s="836"/>
      <c r="H856" s="837"/>
      <c r="I856" s="838"/>
      <c r="J856" s="110"/>
      <c r="K856" s="110"/>
      <c r="L856" s="110"/>
      <c r="M856" s="110"/>
      <c r="N856" s="110"/>
      <c r="O856" s="110"/>
      <c r="P856" s="110"/>
      <c r="Q856" s="110"/>
      <c r="R856" s="87" t="str">
        <f t="shared" si="13"/>
        <v/>
      </c>
    </row>
    <row r="857" spans="2:18" x14ac:dyDescent="0.25">
      <c r="B857" s="737"/>
      <c r="C857" s="834"/>
      <c r="D857" s="834"/>
      <c r="E857" s="834"/>
      <c r="F857" s="835"/>
      <c r="G857" s="836"/>
      <c r="H857" s="837"/>
      <c r="I857" s="838"/>
      <c r="J857" s="110"/>
      <c r="K857" s="110"/>
      <c r="L857" s="110"/>
      <c r="M857" s="110"/>
      <c r="N857" s="110"/>
      <c r="O857" s="110"/>
      <c r="P857" s="110"/>
      <c r="Q857" s="110"/>
      <c r="R857" s="87" t="str">
        <f t="shared" si="13"/>
        <v/>
      </c>
    </row>
    <row r="858" spans="2:18" x14ac:dyDescent="0.25">
      <c r="B858" s="737"/>
      <c r="C858" s="834"/>
      <c r="D858" s="834"/>
      <c r="E858" s="834"/>
      <c r="F858" s="835"/>
      <c r="G858" s="836"/>
      <c r="H858" s="837"/>
      <c r="I858" s="838"/>
      <c r="J858" s="110"/>
      <c r="K858" s="110"/>
      <c r="L858" s="110"/>
      <c r="M858" s="110"/>
      <c r="N858" s="110"/>
      <c r="O858" s="110"/>
      <c r="P858" s="110"/>
      <c r="Q858" s="110"/>
      <c r="R858" s="87" t="str">
        <f t="shared" si="13"/>
        <v/>
      </c>
    </row>
    <row r="859" spans="2:18" x14ac:dyDescent="0.25">
      <c r="B859" s="737"/>
      <c r="C859" s="834"/>
      <c r="D859" s="834"/>
      <c r="E859" s="834"/>
      <c r="F859" s="835"/>
      <c r="G859" s="836"/>
      <c r="H859" s="837"/>
      <c r="I859" s="838"/>
      <c r="J859" s="110"/>
      <c r="K859" s="110"/>
      <c r="L859" s="110"/>
      <c r="M859" s="110"/>
      <c r="N859" s="110"/>
      <c r="O859" s="110"/>
      <c r="P859" s="110"/>
      <c r="Q859" s="110"/>
      <c r="R859" s="87" t="str">
        <f t="shared" si="13"/>
        <v/>
      </c>
    </row>
    <row r="860" spans="2:18" x14ac:dyDescent="0.25">
      <c r="B860" s="737"/>
      <c r="C860" s="834"/>
      <c r="D860" s="834"/>
      <c r="E860" s="834"/>
      <c r="F860" s="835"/>
      <c r="G860" s="836"/>
      <c r="H860" s="837"/>
      <c r="I860" s="838"/>
      <c r="J860" s="110"/>
      <c r="K860" s="110"/>
      <c r="L860" s="110"/>
      <c r="M860" s="110"/>
      <c r="N860" s="110"/>
      <c r="O860" s="110"/>
      <c r="P860" s="110"/>
      <c r="Q860" s="110"/>
      <c r="R860" s="87" t="str">
        <f t="shared" si="13"/>
        <v/>
      </c>
    </row>
    <row r="861" spans="2:18" x14ac:dyDescent="0.25">
      <c r="B861" s="737"/>
      <c r="C861" s="834"/>
      <c r="D861" s="834"/>
      <c r="E861" s="834"/>
      <c r="F861" s="835"/>
      <c r="G861" s="836"/>
      <c r="H861" s="837"/>
      <c r="I861" s="838"/>
      <c r="J861" s="110"/>
      <c r="K861" s="110"/>
      <c r="L861" s="110"/>
      <c r="M861" s="110"/>
      <c r="N861" s="110"/>
      <c r="O861" s="110"/>
      <c r="P861" s="110"/>
      <c r="Q861" s="110"/>
      <c r="R861" s="87" t="str">
        <f t="shared" si="13"/>
        <v/>
      </c>
    </row>
    <row r="862" spans="2:18" x14ac:dyDescent="0.25">
      <c r="B862" s="737"/>
      <c r="C862" s="834"/>
      <c r="D862" s="834"/>
      <c r="E862" s="834"/>
      <c r="F862" s="835"/>
      <c r="G862" s="836"/>
      <c r="H862" s="837"/>
      <c r="I862" s="838"/>
      <c r="J862" s="110"/>
      <c r="K862" s="110"/>
      <c r="L862" s="110"/>
      <c r="M862" s="110"/>
      <c r="N862" s="110"/>
      <c r="O862" s="110"/>
      <c r="P862" s="110"/>
      <c r="Q862" s="110"/>
      <c r="R862" s="87" t="str">
        <f t="shared" si="13"/>
        <v/>
      </c>
    </row>
    <row r="863" spans="2:18" x14ac:dyDescent="0.25">
      <c r="B863" s="737"/>
      <c r="C863" s="834"/>
      <c r="D863" s="834"/>
      <c r="E863" s="834"/>
      <c r="F863" s="835"/>
      <c r="G863" s="836"/>
      <c r="H863" s="837"/>
      <c r="I863" s="838"/>
      <c r="J863" s="110"/>
      <c r="K863" s="110"/>
      <c r="L863" s="110"/>
      <c r="M863" s="110"/>
      <c r="N863" s="110"/>
      <c r="O863" s="110"/>
      <c r="P863" s="110"/>
      <c r="Q863" s="110"/>
      <c r="R863" s="87" t="str">
        <f t="shared" si="13"/>
        <v/>
      </c>
    </row>
    <row r="864" spans="2:18" x14ac:dyDescent="0.25">
      <c r="B864" s="737"/>
      <c r="C864" s="834"/>
      <c r="D864" s="834"/>
      <c r="E864" s="834"/>
      <c r="F864" s="835"/>
      <c r="G864" s="836"/>
      <c r="H864" s="837"/>
      <c r="I864" s="838"/>
      <c r="J864" s="110"/>
      <c r="K864" s="110"/>
      <c r="L864" s="110"/>
      <c r="M864" s="110"/>
      <c r="N864" s="110"/>
      <c r="O864" s="110"/>
      <c r="P864" s="110"/>
      <c r="Q864" s="110"/>
      <c r="R864" s="87" t="str">
        <f t="shared" si="13"/>
        <v/>
      </c>
    </row>
    <row r="865" spans="2:18" x14ac:dyDescent="0.25">
      <c r="B865" s="737"/>
      <c r="C865" s="834"/>
      <c r="D865" s="834"/>
      <c r="E865" s="834"/>
      <c r="F865" s="835"/>
      <c r="G865" s="836"/>
      <c r="H865" s="837"/>
      <c r="I865" s="838"/>
      <c r="J865" s="110"/>
      <c r="K865" s="110"/>
      <c r="L865" s="110"/>
      <c r="M865" s="110"/>
      <c r="N865" s="110"/>
      <c r="O865" s="110"/>
      <c r="P865" s="110"/>
      <c r="Q865" s="110"/>
      <c r="R865" s="87" t="str">
        <f t="shared" si="13"/>
        <v/>
      </c>
    </row>
    <row r="866" spans="2:18" x14ac:dyDescent="0.25">
      <c r="B866" s="737"/>
      <c r="C866" s="834"/>
      <c r="D866" s="834"/>
      <c r="E866" s="834"/>
      <c r="F866" s="835"/>
      <c r="G866" s="836"/>
      <c r="H866" s="837"/>
      <c r="I866" s="838"/>
      <c r="J866" s="110"/>
      <c r="K866" s="110"/>
      <c r="L866" s="110"/>
      <c r="M866" s="110"/>
      <c r="N866" s="110"/>
      <c r="O866" s="110"/>
      <c r="P866" s="110"/>
      <c r="Q866" s="110"/>
      <c r="R866" s="87" t="str">
        <f t="shared" si="13"/>
        <v/>
      </c>
    </row>
    <row r="867" spans="2:18" x14ac:dyDescent="0.25">
      <c r="B867" s="737"/>
      <c r="C867" s="834"/>
      <c r="D867" s="834"/>
      <c r="E867" s="834"/>
      <c r="F867" s="835"/>
      <c r="G867" s="836"/>
      <c r="H867" s="837"/>
      <c r="I867" s="838"/>
      <c r="J867" s="110"/>
      <c r="K867" s="110"/>
      <c r="L867" s="110"/>
      <c r="M867" s="110"/>
      <c r="N867" s="110"/>
      <c r="O867" s="110"/>
      <c r="P867" s="110"/>
      <c r="Q867" s="110"/>
      <c r="R867" s="87" t="str">
        <f t="shared" si="13"/>
        <v/>
      </c>
    </row>
    <row r="868" spans="2:18" x14ac:dyDescent="0.25">
      <c r="B868" s="737"/>
      <c r="C868" s="834"/>
      <c r="D868" s="834"/>
      <c r="E868" s="834"/>
      <c r="F868" s="835"/>
      <c r="G868" s="836"/>
      <c r="H868" s="837"/>
      <c r="I868" s="838"/>
      <c r="J868" s="110"/>
      <c r="K868" s="110"/>
      <c r="L868" s="110"/>
      <c r="M868" s="110"/>
      <c r="N868" s="110"/>
      <c r="O868" s="110"/>
      <c r="P868" s="110"/>
      <c r="Q868" s="110"/>
      <c r="R868" s="87" t="str">
        <f t="shared" si="13"/>
        <v/>
      </c>
    </row>
    <row r="869" spans="2:18" x14ac:dyDescent="0.25">
      <c r="B869" s="737"/>
      <c r="C869" s="834"/>
      <c r="D869" s="834"/>
      <c r="E869" s="834"/>
      <c r="F869" s="835"/>
      <c r="G869" s="836"/>
      <c r="H869" s="837"/>
      <c r="I869" s="838"/>
      <c r="J869" s="110"/>
      <c r="K869" s="110"/>
      <c r="L869" s="110"/>
      <c r="M869" s="110"/>
      <c r="N869" s="110"/>
      <c r="O869" s="110"/>
      <c r="P869" s="110"/>
      <c r="Q869" s="110"/>
      <c r="R869" s="87" t="str">
        <f t="shared" si="13"/>
        <v/>
      </c>
    </row>
    <row r="870" spans="2:18" x14ac:dyDescent="0.25">
      <c r="B870" s="737"/>
      <c r="C870" s="834"/>
      <c r="D870" s="834"/>
      <c r="E870" s="834"/>
      <c r="F870" s="835"/>
      <c r="G870" s="836"/>
      <c r="H870" s="837"/>
      <c r="I870" s="838"/>
      <c r="J870" s="110"/>
      <c r="K870" s="110"/>
      <c r="L870" s="110"/>
      <c r="M870" s="110"/>
      <c r="N870" s="110"/>
      <c r="O870" s="110"/>
      <c r="P870" s="110"/>
      <c r="Q870" s="110"/>
      <c r="R870" s="87" t="str">
        <f t="shared" si="13"/>
        <v/>
      </c>
    </row>
    <row r="871" spans="2:18" x14ac:dyDescent="0.25">
      <c r="B871" s="737"/>
      <c r="C871" s="834"/>
      <c r="D871" s="834"/>
      <c r="E871" s="834"/>
      <c r="F871" s="835"/>
      <c r="G871" s="836"/>
      <c r="H871" s="837"/>
      <c r="I871" s="838"/>
      <c r="J871" s="110"/>
      <c r="K871" s="110"/>
      <c r="L871" s="110"/>
      <c r="M871" s="110"/>
      <c r="N871" s="110"/>
      <c r="O871" s="110"/>
      <c r="P871" s="110"/>
      <c r="Q871" s="110"/>
      <c r="R871" s="87" t="str">
        <f t="shared" si="13"/>
        <v/>
      </c>
    </row>
    <row r="872" spans="2:18" x14ac:dyDescent="0.25">
      <c r="B872" s="737"/>
      <c r="C872" s="834"/>
      <c r="D872" s="834"/>
      <c r="E872" s="834"/>
      <c r="F872" s="835"/>
      <c r="G872" s="836"/>
      <c r="H872" s="837"/>
      <c r="I872" s="838"/>
      <c r="J872" s="110"/>
      <c r="K872" s="110"/>
      <c r="L872" s="110"/>
      <c r="M872" s="110"/>
      <c r="N872" s="110"/>
      <c r="O872" s="110"/>
      <c r="P872" s="110"/>
      <c r="Q872" s="110"/>
      <c r="R872" s="87" t="str">
        <f t="shared" si="13"/>
        <v/>
      </c>
    </row>
    <row r="873" spans="2:18" x14ac:dyDescent="0.25">
      <c r="B873" s="737"/>
      <c r="C873" s="834"/>
      <c r="D873" s="834"/>
      <c r="E873" s="834"/>
      <c r="F873" s="835"/>
      <c r="G873" s="836"/>
      <c r="H873" s="837"/>
      <c r="I873" s="838"/>
      <c r="J873" s="110"/>
      <c r="K873" s="110"/>
      <c r="L873" s="110"/>
      <c r="M873" s="110"/>
      <c r="N873" s="110"/>
      <c r="O873" s="110"/>
      <c r="P873" s="110"/>
      <c r="Q873" s="110"/>
      <c r="R873" s="87" t="str">
        <f t="shared" si="13"/>
        <v/>
      </c>
    </row>
    <row r="874" spans="2:18" x14ac:dyDescent="0.25">
      <c r="B874" s="737"/>
      <c r="C874" s="834"/>
      <c r="D874" s="834"/>
      <c r="E874" s="834"/>
      <c r="F874" s="835"/>
      <c r="G874" s="836"/>
      <c r="H874" s="837"/>
      <c r="I874" s="838"/>
      <c r="J874" s="110"/>
      <c r="K874" s="110"/>
      <c r="L874" s="110"/>
      <c r="M874" s="110"/>
      <c r="N874" s="110"/>
      <c r="O874" s="110"/>
      <c r="P874" s="110"/>
      <c r="Q874" s="110"/>
      <c r="R874" s="87" t="str">
        <f t="shared" si="13"/>
        <v/>
      </c>
    </row>
    <row r="875" spans="2:18" x14ac:dyDescent="0.25">
      <c r="B875" s="737"/>
      <c r="C875" s="834"/>
      <c r="D875" s="834"/>
      <c r="E875" s="834"/>
      <c r="F875" s="835"/>
      <c r="G875" s="836"/>
      <c r="H875" s="837"/>
      <c r="I875" s="838"/>
      <c r="J875" s="110"/>
      <c r="K875" s="110"/>
      <c r="L875" s="110"/>
      <c r="M875" s="110"/>
      <c r="N875" s="110"/>
      <c r="O875" s="110"/>
      <c r="P875" s="110"/>
      <c r="Q875" s="110"/>
      <c r="R875" s="87" t="str">
        <f t="shared" si="13"/>
        <v/>
      </c>
    </row>
    <row r="876" spans="2:18" x14ac:dyDescent="0.25">
      <c r="B876" s="737"/>
      <c r="C876" s="834"/>
      <c r="D876" s="834"/>
      <c r="E876" s="834"/>
      <c r="F876" s="835"/>
      <c r="G876" s="836"/>
      <c r="H876" s="837"/>
      <c r="I876" s="838"/>
      <c r="J876" s="110"/>
      <c r="K876" s="110"/>
      <c r="L876" s="110"/>
      <c r="M876" s="110"/>
      <c r="N876" s="110"/>
      <c r="O876" s="110"/>
      <c r="P876" s="110"/>
      <c r="Q876" s="110"/>
      <c r="R876" s="87" t="str">
        <f t="shared" si="13"/>
        <v/>
      </c>
    </row>
    <row r="877" spans="2:18" x14ac:dyDescent="0.25">
      <c r="B877" s="737"/>
      <c r="C877" s="834"/>
      <c r="D877" s="834"/>
      <c r="E877" s="834"/>
      <c r="F877" s="835"/>
      <c r="G877" s="836"/>
      <c r="H877" s="837"/>
      <c r="I877" s="838"/>
      <c r="J877" s="110"/>
      <c r="K877" s="110"/>
      <c r="L877" s="110"/>
      <c r="M877" s="110"/>
      <c r="N877" s="110"/>
      <c r="O877" s="110"/>
      <c r="P877" s="110"/>
      <c r="Q877" s="110"/>
      <c r="R877" s="87" t="str">
        <f t="shared" si="13"/>
        <v/>
      </c>
    </row>
    <row r="878" spans="2:18" x14ac:dyDescent="0.25">
      <c r="B878" s="737"/>
      <c r="C878" s="834"/>
      <c r="D878" s="834"/>
      <c r="E878" s="834"/>
      <c r="F878" s="835"/>
      <c r="G878" s="836"/>
      <c r="H878" s="837"/>
      <c r="I878" s="838"/>
      <c r="J878" s="110"/>
      <c r="K878" s="110"/>
      <c r="L878" s="110"/>
      <c r="M878" s="110"/>
      <c r="N878" s="110"/>
      <c r="O878" s="110"/>
      <c r="P878" s="110"/>
      <c r="Q878" s="110"/>
      <c r="R878" s="87" t="str">
        <f t="shared" si="13"/>
        <v/>
      </c>
    </row>
    <row r="879" spans="2:18" x14ac:dyDescent="0.25">
      <c r="B879" s="737"/>
      <c r="C879" s="834"/>
      <c r="D879" s="834"/>
      <c r="E879" s="834"/>
      <c r="F879" s="835"/>
      <c r="G879" s="836"/>
      <c r="H879" s="837"/>
      <c r="I879" s="838"/>
      <c r="J879" s="110"/>
      <c r="K879" s="110"/>
      <c r="L879" s="110"/>
      <c r="M879" s="110"/>
      <c r="N879" s="110"/>
      <c r="O879" s="110"/>
      <c r="P879" s="110"/>
      <c r="Q879" s="110"/>
      <c r="R879" s="87" t="str">
        <f t="shared" si="13"/>
        <v/>
      </c>
    </row>
    <row r="880" spans="2:18" x14ac:dyDescent="0.25">
      <c r="B880" s="737"/>
      <c r="C880" s="834"/>
      <c r="D880" s="834"/>
      <c r="E880" s="834"/>
      <c r="F880" s="835"/>
      <c r="G880" s="836"/>
      <c r="H880" s="837"/>
      <c r="I880" s="838"/>
      <c r="J880" s="110"/>
      <c r="K880" s="110"/>
      <c r="L880" s="110"/>
      <c r="M880" s="110"/>
      <c r="N880" s="110"/>
      <c r="O880" s="110"/>
      <c r="P880" s="110"/>
      <c r="Q880" s="110"/>
      <c r="R880" s="87" t="str">
        <f t="shared" si="13"/>
        <v/>
      </c>
    </row>
    <row r="881" spans="2:18" x14ac:dyDescent="0.25">
      <c r="B881" s="737"/>
      <c r="C881" s="834"/>
      <c r="D881" s="834"/>
      <c r="E881" s="834"/>
      <c r="F881" s="835"/>
      <c r="G881" s="836"/>
      <c r="H881" s="837"/>
      <c r="I881" s="838"/>
      <c r="J881" s="110"/>
      <c r="K881" s="110"/>
      <c r="L881" s="110"/>
      <c r="M881" s="110"/>
      <c r="N881" s="110"/>
      <c r="O881" s="110"/>
      <c r="P881" s="110"/>
      <c r="Q881" s="110"/>
      <c r="R881" s="87" t="str">
        <f t="shared" si="13"/>
        <v/>
      </c>
    </row>
    <row r="882" spans="2:18" x14ac:dyDescent="0.25">
      <c r="B882" s="737"/>
      <c r="C882" s="834"/>
      <c r="D882" s="834"/>
      <c r="E882" s="834"/>
      <c r="F882" s="835"/>
      <c r="G882" s="836"/>
      <c r="H882" s="837"/>
      <c r="I882" s="838"/>
      <c r="J882" s="110"/>
      <c r="K882" s="110"/>
      <c r="L882" s="110"/>
      <c r="M882" s="110"/>
      <c r="N882" s="110"/>
      <c r="O882" s="110"/>
      <c r="P882" s="110"/>
      <c r="Q882" s="110"/>
      <c r="R882" s="87" t="str">
        <f t="shared" si="13"/>
        <v/>
      </c>
    </row>
    <row r="883" spans="2:18" x14ac:dyDescent="0.25">
      <c r="B883" s="737"/>
      <c r="C883" s="834"/>
      <c r="D883" s="834"/>
      <c r="E883" s="834"/>
      <c r="F883" s="835"/>
      <c r="G883" s="836"/>
      <c r="H883" s="837"/>
      <c r="I883" s="838"/>
      <c r="J883" s="110"/>
      <c r="K883" s="110"/>
      <c r="L883" s="110"/>
      <c r="M883" s="110"/>
      <c r="N883" s="110"/>
      <c r="O883" s="110"/>
      <c r="P883" s="110"/>
      <c r="Q883" s="110"/>
      <c r="R883" s="87" t="str">
        <f t="shared" si="13"/>
        <v/>
      </c>
    </row>
    <row r="884" spans="2:18" x14ac:dyDescent="0.25">
      <c r="B884" s="737"/>
      <c r="C884" s="834"/>
      <c r="D884" s="834"/>
      <c r="E884" s="834"/>
      <c r="F884" s="835"/>
      <c r="G884" s="836"/>
      <c r="H884" s="837"/>
      <c r="I884" s="838"/>
      <c r="J884" s="110"/>
      <c r="K884" s="110"/>
      <c r="L884" s="110"/>
      <c r="M884" s="110"/>
      <c r="N884" s="110"/>
      <c r="O884" s="110"/>
      <c r="P884" s="110"/>
      <c r="Q884" s="110"/>
      <c r="R884" s="87" t="str">
        <f t="shared" si="13"/>
        <v/>
      </c>
    </row>
    <row r="885" spans="2:18" x14ac:dyDescent="0.25">
      <c r="B885" s="737"/>
      <c r="C885" s="834"/>
      <c r="D885" s="834"/>
      <c r="E885" s="834"/>
      <c r="F885" s="835"/>
      <c r="G885" s="836"/>
      <c r="H885" s="837"/>
      <c r="I885" s="838"/>
      <c r="J885" s="110"/>
      <c r="K885" s="110"/>
      <c r="L885" s="110"/>
      <c r="M885" s="110"/>
      <c r="N885" s="110"/>
      <c r="O885" s="110"/>
      <c r="P885" s="110"/>
      <c r="Q885" s="110"/>
      <c r="R885" s="87" t="str">
        <f t="shared" si="13"/>
        <v/>
      </c>
    </row>
    <row r="886" spans="2:18" x14ac:dyDescent="0.25">
      <c r="B886" s="737"/>
      <c r="C886" s="834"/>
      <c r="D886" s="834"/>
      <c r="E886" s="834"/>
      <c r="F886" s="835"/>
      <c r="G886" s="836"/>
      <c r="H886" s="837"/>
      <c r="I886" s="838"/>
      <c r="J886" s="110"/>
      <c r="K886" s="110"/>
      <c r="L886" s="110"/>
      <c r="M886" s="110"/>
      <c r="N886" s="110"/>
      <c r="O886" s="110"/>
      <c r="P886" s="110"/>
      <c r="Q886" s="110"/>
      <c r="R886" s="87" t="str">
        <f t="shared" si="13"/>
        <v/>
      </c>
    </row>
    <row r="887" spans="2:18" x14ac:dyDescent="0.25">
      <c r="B887" s="737"/>
      <c r="C887" s="834"/>
      <c r="D887" s="834"/>
      <c r="E887" s="834"/>
      <c r="F887" s="835"/>
      <c r="G887" s="836"/>
      <c r="H887" s="837"/>
      <c r="I887" s="838"/>
      <c r="J887" s="110"/>
      <c r="K887" s="110"/>
      <c r="L887" s="110"/>
      <c r="M887" s="110"/>
      <c r="N887" s="110"/>
      <c r="O887" s="110"/>
      <c r="P887" s="110"/>
      <c r="Q887" s="110"/>
      <c r="R887" s="87" t="str">
        <f t="shared" si="13"/>
        <v/>
      </c>
    </row>
    <row r="888" spans="2:18" x14ac:dyDescent="0.25">
      <c r="B888" s="737"/>
      <c r="C888" s="834"/>
      <c r="D888" s="834"/>
      <c r="E888" s="834"/>
      <c r="F888" s="835"/>
      <c r="G888" s="836"/>
      <c r="H888" s="837"/>
      <c r="I888" s="838"/>
      <c r="J888" s="110"/>
      <c r="K888" s="110"/>
      <c r="L888" s="110"/>
      <c r="M888" s="110"/>
      <c r="N888" s="110"/>
      <c r="O888" s="110"/>
      <c r="P888" s="110"/>
      <c r="Q888" s="110"/>
      <c r="R888" s="87" t="str">
        <f t="shared" si="13"/>
        <v/>
      </c>
    </row>
    <row r="889" spans="2:18" x14ac:dyDescent="0.25">
      <c r="B889" s="737"/>
      <c r="C889" s="834"/>
      <c r="D889" s="834"/>
      <c r="E889" s="834"/>
      <c r="F889" s="835"/>
      <c r="G889" s="836"/>
      <c r="H889" s="837"/>
      <c r="I889" s="838"/>
      <c r="J889" s="110"/>
      <c r="K889" s="110"/>
      <c r="L889" s="110"/>
      <c r="M889" s="110"/>
      <c r="N889" s="110"/>
      <c r="O889" s="110"/>
      <c r="P889" s="110"/>
      <c r="Q889" s="110"/>
      <c r="R889" s="87" t="str">
        <f t="shared" si="13"/>
        <v/>
      </c>
    </row>
    <row r="890" spans="2:18" x14ac:dyDescent="0.25">
      <c r="B890" s="737"/>
      <c r="C890" s="834"/>
      <c r="D890" s="834"/>
      <c r="E890" s="834"/>
      <c r="F890" s="835"/>
      <c r="G890" s="836"/>
      <c r="H890" s="837"/>
      <c r="I890" s="838"/>
      <c r="J890" s="110"/>
      <c r="K890" s="110"/>
      <c r="L890" s="110"/>
      <c r="M890" s="110"/>
      <c r="N890" s="110"/>
      <c r="O890" s="110"/>
      <c r="P890" s="110"/>
      <c r="Q890" s="110"/>
      <c r="R890" s="87" t="str">
        <f t="shared" si="13"/>
        <v/>
      </c>
    </row>
    <row r="891" spans="2:18" x14ac:dyDescent="0.25">
      <c r="B891" s="737"/>
      <c r="C891" s="834"/>
      <c r="D891" s="834"/>
      <c r="E891" s="834"/>
      <c r="F891" s="835"/>
      <c r="G891" s="836"/>
      <c r="H891" s="837"/>
      <c r="I891" s="838"/>
      <c r="J891" s="110"/>
      <c r="K891" s="110"/>
      <c r="L891" s="110"/>
      <c r="M891" s="110"/>
      <c r="N891" s="110"/>
      <c r="O891" s="110"/>
      <c r="P891" s="110"/>
      <c r="Q891" s="110"/>
      <c r="R891" s="87" t="str">
        <f t="shared" si="13"/>
        <v/>
      </c>
    </row>
    <row r="892" spans="2:18" x14ac:dyDescent="0.25">
      <c r="B892" s="737"/>
      <c r="C892" s="834"/>
      <c r="D892" s="834"/>
      <c r="E892" s="834"/>
      <c r="F892" s="835"/>
      <c r="G892" s="836"/>
      <c r="H892" s="837"/>
      <c r="I892" s="838"/>
      <c r="J892" s="110"/>
      <c r="K892" s="110"/>
      <c r="L892" s="110"/>
      <c r="M892" s="110"/>
      <c r="N892" s="110"/>
      <c r="O892" s="110"/>
      <c r="P892" s="110"/>
      <c r="Q892" s="110"/>
      <c r="R892" s="87" t="str">
        <f t="shared" si="13"/>
        <v/>
      </c>
    </row>
    <row r="893" spans="2:18" x14ac:dyDescent="0.25">
      <c r="B893" s="737"/>
      <c r="C893" s="834"/>
      <c r="D893" s="834"/>
      <c r="E893" s="834"/>
      <c r="F893" s="835"/>
      <c r="G893" s="836"/>
      <c r="H893" s="837"/>
      <c r="I893" s="838"/>
      <c r="J893" s="110"/>
      <c r="K893" s="110"/>
      <c r="L893" s="110"/>
      <c r="M893" s="110"/>
      <c r="N893" s="110"/>
      <c r="O893" s="110"/>
      <c r="P893" s="110"/>
      <c r="Q893" s="110"/>
      <c r="R893" s="87" t="str">
        <f t="shared" si="13"/>
        <v/>
      </c>
    </row>
    <row r="894" spans="2:18" x14ac:dyDescent="0.25">
      <c r="B894" s="737"/>
      <c r="C894" s="834"/>
      <c r="D894" s="834"/>
      <c r="E894" s="834"/>
      <c r="F894" s="835"/>
      <c r="G894" s="836"/>
      <c r="H894" s="837"/>
      <c r="I894" s="838"/>
      <c r="J894" s="110"/>
      <c r="K894" s="110"/>
      <c r="L894" s="110"/>
      <c r="M894" s="110"/>
      <c r="N894" s="110"/>
      <c r="O894" s="110"/>
      <c r="P894" s="110"/>
      <c r="Q894" s="110"/>
      <c r="R894" s="87" t="str">
        <f t="shared" si="13"/>
        <v/>
      </c>
    </row>
    <row r="895" spans="2:18" x14ac:dyDescent="0.25">
      <c r="B895" s="737"/>
      <c r="C895" s="834"/>
      <c r="D895" s="834"/>
      <c r="E895" s="834"/>
      <c r="F895" s="835"/>
      <c r="G895" s="836"/>
      <c r="H895" s="837"/>
      <c r="I895" s="838"/>
      <c r="J895" s="110"/>
      <c r="K895" s="110"/>
      <c r="L895" s="110"/>
      <c r="M895" s="110"/>
      <c r="N895" s="110"/>
      <c r="O895" s="110"/>
      <c r="P895" s="110"/>
      <c r="Q895" s="110"/>
      <c r="R895" s="87" t="str">
        <f t="shared" si="13"/>
        <v/>
      </c>
    </row>
    <row r="896" spans="2:18" x14ac:dyDescent="0.25">
      <c r="B896" s="737"/>
      <c r="C896" s="834"/>
      <c r="D896" s="834"/>
      <c r="E896" s="834"/>
      <c r="F896" s="835"/>
      <c r="G896" s="836"/>
      <c r="H896" s="837"/>
      <c r="I896" s="838"/>
      <c r="J896" s="110"/>
      <c r="K896" s="110"/>
      <c r="L896" s="110"/>
      <c r="M896" s="110"/>
      <c r="N896" s="110"/>
      <c r="O896" s="110"/>
      <c r="P896" s="110"/>
      <c r="Q896" s="110"/>
      <c r="R896" s="87" t="str">
        <f t="shared" si="13"/>
        <v/>
      </c>
    </row>
    <row r="897" spans="2:18" x14ac:dyDescent="0.25">
      <c r="B897" s="737"/>
      <c r="C897" s="834"/>
      <c r="D897" s="834"/>
      <c r="E897" s="834"/>
      <c r="F897" s="835"/>
      <c r="G897" s="836"/>
      <c r="H897" s="837"/>
      <c r="I897" s="838"/>
      <c r="J897" s="110"/>
      <c r="K897" s="110"/>
      <c r="L897" s="110"/>
      <c r="M897" s="110"/>
      <c r="N897" s="110"/>
      <c r="O897" s="110"/>
      <c r="P897" s="110"/>
      <c r="Q897" s="110"/>
      <c r="R897" s="87" t="str">
        <f t="shared" si="13"/>
        <v/>
      </c>
    </row>
    <row r="898" spans="2:18" x14ac:dyDescent="0.25">
      <c r="B898" s="737"/>
      <c r="C898" s="834"/>
      <c r="D898" s="834"/>
      <c r="E898" s="834"/>
      <c r="F898" s="835"/>
      <c r="G898" s="836"/>
      <c r="H898" s="837"/>
      <c r="I898" s="838"/>
      <c r="J898" s="110"/>
      <c r="K898" s="110"/>
      <c r="L898" s="110"/>
      <c r="M898" s="110"/>
      <c r="N898" s="110"/>
      <c r="O898" s="110"/>
      <c r="P898" s="110"/>
      <c r="Q898" s="110"/>
      <c r="R898" s="87" t="str">
        <f t="shared" si="13"/>
        <v/>
      </c>
    </row>
    <row r="899" spans="2:18" x14ac:dyDescent="0.25">
      <c r="B899" s="737"/>
      <c r="C899" s="834"/>
      <c r="D899" s="834"/>
      <c r="E899" s="834"/>
      <c r="F899" s="835"/>
      <c r="G899" s="836"/>
      <c r="H899" s="837"/>
      <c r="I899" s="838"/>
      <c r="J899" s="110"/>
      <c r="K899" s="110"/>
      <c r="L899" s="110"/>
      <c r="M899" s="110"/>
      <c r="N899" s="110"/>
      <c r="O899" s="110"/>
      <c r="P899" s="110"/>
      <c r="Q899" s="110"/>
      <c r="R899" s="87" t="str">
        <f t="shared" si="13"/>
        <v/>
      </c>
    </row>
    <row r="900" spans="2:18" x14ac:dyDescent="0.25">
      <c r="B900" s="737"/>
      <c r="C900" s="834"/>
      <c r="D900" s="834"/>
      <c r="E900" s="834"/>
      <c r="F900" s="835"/>
      <c r="G900" s="836"/>
      <c r="H900" s="837"/>
      <c r="I900" s="838"/>
      <c r="J900" s="110"/>
      <c r="K900" s="110"/>
      <c r="L900" s="110"/>
      <c r="M900" s="110"/>
      <c r="N900" s="110"/>
      <c r="O900" s="110"/>
      <c r="P900" s="110"/>
      <c r="Q900" s="110"/>
      <c r="R900" s="87" t="str">
        <f t="shared" si="13"/>
        <v/>
      </c>
    </row>
    <row r="901" spans="2:18" x14ac:dyDescent="0.25">
      <c r="B901" s="737"/>
      <c r="C901" s="834"/>
      <c r="D901" s="834"/>
      <c r="E901" s="834"/>
      <c r="F901" s="835"/>
      <c r="G901" s="836"/>
      <c r="H901" s="837"/>
      <c r="I901" s="838"/>
      <c r="J901" s="110"/>
      <c r="K901" s="110"/>
      <c r="L901" s="110"/>
      <c r="M901" s="110"/>
      <c r="N901" s="110"/>
      <c r="O901" s="110"/>
      <c r="P901" s="110"/>
      <c r="Q901" s="110"/>
      <c r="R901" s="87" t="str">
        <f t="shared" si="13"/>
        <v/>
      </c>
    </row>
    <row r="902" spans="2:18" x14ac:dyDescent="0.25">
      <c r="B902" s="737"/>
      <c r="C902" s="834"/>
      <c r="D902" s="834"/>
      <c r="E902" s="834"/>
      <c r="F902" s="835"/>
      <c r="G902" s="836"/>
      <c r="H902" s="837"/>
      <c r="I902" s="838"/>
      <c r="J902" s="110"/>
      <c r="K902" s="110"/>
      <c r="L902" s="110"/>
      <c r="M902" s="110"/>
      <c r="N902" s="110"/>
      <c r="O902" s="110"/>
      <c r="P902" s="110"/>
      <c r="Q902" s="110"/>
      <c r="R902" s="87" t="str">
        <f t="shared" si="13"/>
        <v/>
      </c>
    </row>
    <row r="903" spans="2:18" x14ac:dyDescent="0.25">
      <c r="B903" s="737"/>
      <c r="C903" s="834"/>
      <c r="D903" s="834"/>
      <c r="E903" s="834"/>
      <c r="F903" s="835"/>
      <c r="G903" s="836"/>
      <c r="H903" s="837"/>
      <c r="I903" s="838"/>
      <c r="J903" s="110"/>
      <c r="K903" s="110"/>
      <c r="L903" s="110"/>
      <c r="M903" s="110"/>
      <c r="N903" s="110"/>
      <c r="O903" s="110"/>
      <c r="P903" s="110"/>
      <c r="Q903" s="110"/>
      <c r="R903" s="87" t="str">
        <f t="shared" si="13"/>
        <v/>
      </c>
    </row>
    <row r="904" spans="2:18" x14ac:dyDescent="0.25">
      <c r="B904" s="737"/>
      <c r="C904" s="834"/>
      <c r="D904" s="834"/>
      <c r="E904" s="834"/>
      <c r="F904" s="835"/>
      <c r="G904" s="836"/>
      <c r="H904" s="837"/>
      <c r="I904" s="838"/>
      <c r="J904" s="110"/>
      <c r="K904" s="110"/>
      <c r="L904" s="110"/>
      <c r="M904" s="110"/>
      <c r="N904" s="110"/>
      <c r="O904" s="110"/>
      <c r="P904" s="110"/>
      <c r="Q904" s="110"/>
      <c r="R904" s="87" t="str">
        <f t="shared" si="13"/>
        <v/>
      </c>
    </row>
    <row r="905" spans="2:18" x14ac:dyDescent="0.25">
      <c r="B905" s="737"/>
      <c r="C905" s="834"/>
      <c r="D905" s="834"/>
      <c r="E905" s="834"/>
      <c r="F905" s="835"/>
      <c r="G905" s="836"/>
      <c r="H905" s="837"/>
      <c r="I905" s="838"/>
      <c r="J905" s="110"/>
      <c r="K905" s="110"/>
      <c r="L905" s="110"/>
      <c r="M905" s="110"/>
      <c r="N905" s="110"/>
      <c r="O905" s="110"/>
      <c r="P905" s="110"/>
      <c r="Q905" s="110"/>
      <c r="R905" s="87" t="str">
        <f t="shared" si="13"/>
        <v/>
      </c>
    </row>
    <row r="906" spans="2:18" x14ac:dyDescent="0.25">
      <c r="B906" s="737"/>
      <c r="C906" s="834"/>
      <c r="D906" s="834"/>
      <c r="E906" s="834"/>
      <c r="F906" s="835"/>
      <c r="G906" s="836"/>
      <c r="H906" s="837"/>
      <c r="I906" s="838"/>
      <c r="J906" s="110"/>
      <c r="K906" s="110"/>
      <c r="L906" s="110"/>
      <c r="M906" s="110"/>
      <c r="N906" s="110"/>
      <c r="O906" s="110"/>
      <c r="P906" s="110"/>
      <c r="Q906" s="110"/>
      <c r="R906" s="87" t="str">
        <f t="shared" si="13"/>
        <v/>
      </c>
    </row>
    <row r="907" spans="2:18" x14ac:dyDescent="0.25">
      <c r="B907" s="737"/>
      <c r="C907" s="834"/>
      <c r="D907" s="834"/>
      <c r="E907" s="834"/>
      <c r="F907" s="835"/>
      <c r="G907" s="836"/>
      <c r="H907" s="837"/>
      <c r="I907" s="838"/>
      <c r="J907" s="110"/>
      <c r="K907" s="110"/>
      <c r="L907" s="110"/>
      <c r="M907" s="110"/>
      <c r="N907" s="110"/>
      <c r="O907" s="110"/>
      <c r="P907" s="110"/>
      <c r="Q907" s="110"/>
      <c r="R907" s="87" t="str">
        <f t="shared" si="13"/>
        <v/>
      </c>
    </row>
    <row r="908" spans="2:18" x14ac:dyDescent="0.25">
      <c r="B908" s="737"/>
      <c r="C908" s="834"/>
      <c r="D908" s="834"/>
      <c r="E908" s="834"/>
      <c r="F908" s="835"/>
      <c r="G908" s="836"/>
      <c r="H908" s="837"/>
      <c r="I908" s="838"/>
      <c r="J908" s="110"/>
      <c r="K908" s="110"/>
      <c r="L908" s="110"/>
      <c r="M908" s="110"/>
      <c r="N908" s="110"/>
      <c r="O908" s="110"/>
      <c r="P908" s="110"/>
      <c r="Q908" s="110"/>
      <c r="R908" s="87" t="str">
        <f t="shared" si="13"/>
        <v/>
      </c>
    </row>
    <row r="909" spans="2:18" x14ac:dyDescent="0.25">
      <c r="B909" s="737"/>
      <c r="C909" s="834"/>
      <c r="D909" s="834"/>
      <c r="E909" s="834"/>
      <c r="F909" s="835"/>
      <c r="G909" s="836"/>
      <c r="H909" s="837"/>
      <c r="I909" s="838"/>
      <c r="J909" s="110"/>
      <c r="K909" s="110"/>
      <c r="L909" s="110"/>
      <c r="M909" s="110"/>
      <c r="N909" s="110"/>
      <c r="O909" s="110"/>
      <c r="P909" s="110"/>
      <c r="Q909" s="110"/>
      <c r="R909" s="87" t="str">
        <f t="shared" si="13"/>
        <v/>
      </c>
    </row>
    <row r="910" spans="2:18" x14ac:dyDescent="0.25">
      <c r="B910" s="737"/>
      <c r="C910" s="834"/>
      <c r="D910" s="834"/>
      <c r="E910" s="834"/>
      <c r="F910" s="835"/>
      <c r="G910" s="836"/>
      <c r="H910" s="837"/>
      <c r="I910" s="838"/>
      <c r="J910" s="110"/>
      <c r="K910" s="110"/>
      <c r="L910" s="110"/>
      <c r="M910" s="110"/>
      <c r="N910" s="110"/>
      <c r="O910" s="110"/>
      <c r="P910" s="110"/>
      <c r="Q910" s="110"/>
      <c r="R910" s="87" t="str">
        <f t="shared" si="13"/>
        <v/>
      </c>
    </row>
    <row r="911" spans="2:18" x14ac:dyDescent="0.25">
      <c r="B911" s="737"/>
      <c r="C911" s="834"/>
      <c r="D911" s="834"/>
      <c r="E911" s="834"/>
      <c r="F911" s="835"/>
      <c r="G911" s="836"/>
      <c r="H911" s="837"/>
      <c r="I911" s="838"/>
      <c r="J911" s="110"/>
      <c r="K911" s="110"/>
      <c r="L911" s="110"/>
      <c r="M911" s="110"/>
      <c r="N911" s="110"/>
      <c r="O911" s="110"/>
      <c r="P911" s="110"/>
      <c r="Q911" s="110"/>
      <c r="R911" s="87" t="str">
        <f t="shared" si="13"/>
        <v/>
      </c>
    </row>
    <row r="912" spans="2:18" x14ac:dyDescent="0.25">
      <c r="B912" s="737"/>
      <c r="C912" s="834"/>
      <c r="D912" s="834"/>
      <c r="E912" s="834"/>
      <c r="F912" s="835"/>
      <c r="G912" s="836"/>
      <c r="H912" s="837"/>
      <c r="I912" s="838"/>
      <c r="J912" s="110"/>
      <c r="K912" s="110"/>
      <c r="L912" s="110"/>
      <c r="M912" s="110"/>
      <c r="N912" s="110"/>
      <c r="O912" s="110"/>
      <c r="P912" s="110"/>
      <c r="Q912" s="110"/>
      <c r="R912" s="87" t="str">
        <f t="shared" ref="R912:R975" si="14">IF(B912="","",VALUE(MID(B912,2,4)))</f>
        <v/>
      </c>
    </row>
    <row r="913" spans="2:18" x14ac:dyDescent="0.25">
      <c r="B913" s="737"/>
      <c r="C913" s="834"/>
      <c r="D913" s="834"/>
      <c r="E913" s="834"/>
      <c r="F913" s="835"/>
      <c r="G913" s="836"/>
      <c r="H913" s="837"/>
      <c r="I913" s="838"/>
      <c r="J913" s="110"/>
      <c r="K913" s="110"/>
      <c r="L913" s="110"/>
      <c r="M913" s="110"/>
      <c r="N913" s="110"/>
      <c r="O913" s="110"/>
      <c r="P913" s="110"/>
      <c r="Q913" s="110"/>
      <c r="R913" s="87" t="str">
        <f t="shared" si="14"/>
        <v/>
      </c>
    </row>
    <row r="914" spans="2:18" x14ac:dyDescent="0.25">
      <c r="B914" s="737"/>
      <c r="C914" s="834"/>
      <c r="D914" s="834"/>
      <c r="E914" s="834"/>
      <c r="F914" s="835"/>
      <c r="G914" s="836"/>
      <c r="H914" s="837"/>
      <c r="I914" s="838"/>
      <c r="J914" s="110"/>
      <c r="K914" s="110"/>
      <c r="L914" s="110"/>
      <c r="M914" s="110"/>
      <c r="N914" s="110"/>
      <c r="O914" s="110"/>
      <c r="P914" s="110"/>
      <c r="Q914" s="110"/>
      <c r="R914" s="87" t="str">
        <f t="shared" si="14"/>
        <v/>
      </c>
    </row>
    <row r="915" spans="2:18" x14ac:dyDescent="0.25">
      <c r="B915" s="737"/>
      <c r="C915" s="834"/>
      <c r="D915" s="834"/>
      <c r="E915" s="834"/>
      <c r="F915" s="835"/>
      <c r="G915" s="836"/>
      <c r="H915" s="837"/>
      <c r="I915" s="838"/>
      <c r="J915" s="110"/>
      <c r="K915" s="110"/>
      <c r="L915" s="110"/>
      <c r="M915" s="110"/>
      <c r="N915" s="110"/>
      <c r="O915" s="110"/>
      <c r="P915" s="110"/>
      <c r="Q915" s="110"/>
      <c r="R915" s="87" t="str">
        <f t="shared" si="14"/>
        <v/>
      </c>
    </row>
    <row r="916" spans="2:18" x14ac:dyDescent="0.25">
      <c r="B916" s="737"/>
      <c r="C916" s="834"/>
      <c r="D916" s="834"/>
      <c r="E916" s="834"/>
      <c r="F916" s="835"/>
      <c r="G916" s="836"/>
      <c r="H916" s="837"/>
      <c r="I916" s="838"/>
      <c r="J916" s="110"/>
      <c r="K916" s="110"/>
      <c r="L916" s="110"/>
      <c r="M916" s="110"/>
      <c r="N916" s="110"/>
      <c r="O916" s="110"/>
      <c r="P916" s="110"/>
      <c r="Q916" s="110"/>
      <c r="R916" s="87" t="str">
        <f t="shared" si="14"/>
        <v/>
      </c>
    </row>
    <row r="917" spans="2:18" x14ac:dyDescent="0.25">
      <c r="B917" s="737"/>
      <c r="C917" s="834"/>
      <c r="D917" s="834"/>
      <c r="E917" s="834"/>
      <c r="F917" s="835"/>
      <c r="G917" s="836"/>
      <c r="H917" s="837"/>
      <c r="I917" s="838"/>
      <c r="J917" s="110"/>
      <c r="K917" s="110"/>
      <c r="L917" s="110"/>
      <c r="M917" s="110"/>
      <c r="N917" s="110"/>
      <c r="O917" s="110"/>
      <c r="P917" s="110"/>
      <c r="Q917" s="110"/>
      <c r="R917" s="87" t="str">
        <f t="shared" si="14"/>
        <v/>
      </c>
    </row>
    <row r="918" spans="2:18" x14ac:dyDescent="0.25">
      <c r="B918" s="737"/>
      <c r="C918" s="834"/>
      <c r="D918" s="834"/>
      <c r="E918" s="834"/>
      <c r="F918" s="835"/>
      <c r="G918" s="836"/>
      <c r="H918" s="837"/>
      <c r="I918" s="838"/>
      <c r="J918" s="110"/>
      <c r="K918" s="110"/>
      <c r="L918" s="110"/>
      <c r="M918" s="110"/>
      <c r="N918" s="110"/>
      <c r="O918" s="110"/>
      <c r="P918" s="110"/>
      <c r="Q918" s="110"/>
      <c r="R918" s="87" t="str">
        <f t="shared" si="14"/>
        <v/>
      </c>
    </row>
    <row r="919" spans="2:18" x14ac:dyDescent="0.25">
      <c r="B919" s="737"/>
      <c r="C919" s="834"/>
      <c r="D919" s="834"/>
      <c r="E919" s="834"/>
      <c r="F919" s="835"/>
      <c r="G919" s="836"/>
      <c r="H919" s="837"/>
      <c r="I919" s="838"/>
      <c r="J919" s="110"/>
      <c r="K919" s="110"/>
      <c r="L919" s="110"/>
      <c r="M919" s="110"/>
      <c r="N919" s="110"/>
      <c r="O919" s="110"/>
      <c r="P919" s="110"/>
      <c r="Q919" s="110"/>
      <c r="R919" s="87" t="str">
        <f t="shared" si="14"/>
        <v/>
      </c>
    </row>
    <row r="920" spans="2:18" x14ac:dyDescent="0.25">
      <c r="B920" s="737"/>
      <c r="C920" s="834"/>
      <c r="D920" s="834"/>
      <c r="E920" s="834"/>
      <c r="F920" s="835"/>
      <c r="G920" s="836"/>
      <c r="H920" s="837"/>
      <c r="I920" s="838"/>
      <c r="J920" s="110"/>
      <c r="K920" s="110"/>
      <c r="L920" s="110"/>
      <c r="M920" s="110"/>
      <c r="N920" s="110"/>
      <c r="O920" s="110"/>
      <c r="P920" s="110"/>
      <c r="Q920" s="110"/>
      <c r="R920" s="87" t="str">
        <f t="shared" si="14"/>
        <v/>
      </c>
    </row>
    <row r="921" spans="2:18" x14ac:dyDescent="0.25">
      <c r="B921" s="737"/>
      <c r="C921" s="834"/>
      <c r="D921" s="834"/>
      <c r="E921" s="834"/>
      <c r="F921" s="835"/>
      <c r="G921" s="836"/>
      <c r="H921" s="837"/>
      <c r="I921" s="838"/>
      <c r="J921" s="110"/>
      <c r="K921" s="110"/>
      <c r="L921" s="110"/>
      <c r="M921" s="110"/>
      <c r="N921" s="110"/>
      <c r="O921" s="110"/>
      <c r="P921" s="110"/>
      <c r="Q921" s="110"/>
      <c r="R921" s="87" t="str">
        <f t="shared" si="14"/>
        <v/>
      </c>
    </row>
    <row r="922" spans="2:18" x14ac:dyDescent="0.25">
      <c r="B922" s="737"/>
      <c r="C922" s="834"/>
      <c r="D922" s="834"/>
      <c r="E922" s="834"/>
      <c r="F922" s="835"/>
      <c r="G922" s="836"/>
      <c r="H922" s="837"/>
      <c r="I922" s="838"/>
      <c r="J922" s="110"/>
      <c r="K922" s="110"/>
      <c r="L922" s="110"/>
      <c r="M922" s="110"/>
      <c r="N922" s="110"/>
      <c r="O922" s="110"/>
      <c r="P922" s="110"/>
      <c r="Q922" s="110"/>
      <c r="R922" s="87" t="str">
        <f t="shared" si="14"/>
        <v/>
      </c>
    </row>
    <row r="923" spans="2:18" x14ac:dyDescent="0.25">
      <c r="B923" s="737"/>
      <c r="C923" s="834"/>
      <c r="D923" s="834"/>
      <c r="E923" s="834"/>
      <c r="F923" s="835"/>
      <c r="G923" s="836"/>
      <c r="H923" s="837"/>
      <c r="I923" s="838"/>
      <c r="J923" s="110"/>
      <c r="K923" s="110"/>
      <c r="L923" s="110"/>
      <c r="M923" s="110"/>
      <c r="N923" s="110"/>
      <c r="O923" s="110"/>
      <c r="P923" s="110"/>
      <c r="Q923" s="110"/>
      <c r="R923" s="87" t="str">
        <f t="shared" si="14"/>
        <v/>
      </c>
    </row>
    <row r="924" spans="2:18" x14ac:dyDescent="0.25">
      <c r="B924" s="737"/>
      <c r="C924" s="834"/>
      <c r="D924" s="834"/>
      <c r="E924" s="834"/>
      <c r="F924" s="835"/>
      <c r="G924" s="836"/>
      <c r="H924" s="837"/>
      <c r="I924" s="838"/>
      <c r="J924" s="110"/>
      <c r="K924" s="110"/>
      <c r="L924" s="110"/>
      <c r="M924" s="110"/>
      <c r="N924" s="110"/>
      <c r="O924" s="110"/>
      <c r="P924" s="110"/>
      <c r="Q924" s="110"/>
      <c r="R924" s="87" t="str">
        <f t="shared" si="14"/>
        <v/>
      </c>
    </row>
    <row r="925" spans="2:18" x14ac:dyDescent="0.25">
      <c r="B925" s="737"/>
      <c r="C925" s="834"/>
      <c r="D925" s="834"/>
      <c r="E925" s="834"/>
      <c r="F925" s="835"/>
      <c r="G925" s="836"/>
      <c r="H925" s="837"/>
      <c r="I925" s="838"/>
      <c r="J925" s="110"/>
      <c r="K925" s="110"/>
      <c r="L925" s="110"/>
      <c r="M925" s="110"/>
      <c r="N925" s="110"/>
      <c r="O925" s="110"/>
      <c r="P925" s="110"/>
      <c r="Q925" s="110"/>
      <c r="R925" s="87" t="str">
        <f t="shared" si="14"/>
        <v/>
      </c>
    </row>
    <row r="926" spans="2:18" x14ac:dyDescent="0.25">
      <c r="B926" s="737"/>
      <c r="C926" s="834"/>
      <c r="D926" s="834"/>
      <c r="E926" s="834"/>
      <c r="F926" s="835"/>
      <c r="G926" s="836"/>
      <c r="H926" s="837"/>
      <c r="I926" s="838"/>
      <c r="J926" s="110"/>
      <c r="K926" s="110"/>
      <c r="L926" s="110"/>
      <c r="M926" s="110"/>
      <c r="N926" s="110"/>
      <c r="O926" s="110"/>
      <c r="P926" s="110"/>
      <c r="Q926" s="110"/>
      <c r="R926" s="87" t="str">
        <f t="shared" si="14"/>
        <v/>
      </c>
    </row>
    <row r="927" spans="2:18" x14ac:dyDescent="0.25">
      <c r="B927" s="737"/>
      <c r="C927" s="834"/>
      <c r="D927" s="834"/>
      <c r="E927" s="834"/>
      <c r="F927" s="835"/>
      <c r="G927" s="836"/>
      <c r="H927" s="837"/>
      <c r="I927" s="838"/>
      <c r="J927" s="110"/>
      <c r="K927" s="110"/>
      <c r="L927" s="110"/>
      <c r="M927" s="110"/>
      <c r="N927" s="110"/>
      <c r="O927" s="110"/>
      <c r="P927" s="110"/>
      <c r="Q927" s="110"/>
      <c r="R927" s="87" t="str">
        <f t="shared" si="14"/>
        <v/>
      </c>
    </row>
    <row r="928" spans="2:18" x14ac:dyDescent="0.25">
      <c r="B928" s="737"/>
      <c r="C928" s="834"/>
      <c r="D928" s="834"/>
      <c r="E928" s="834"/>
      <c r="F928" s="835"/>
      <c r="G928" s="836"/>
      <c r="H928" s="837"/>
      <c r="I928" s="838"/>
      <c r="J928" s="110"/>
      <c r="K928" s="110"/>
      <c r="L928" s="110"/>
      <c r="M928" s="110"/>
      <c r="N928" s="110"/>
      <c r="O928" s="110"/>
      <c r="P928" s="110"/>
      <c r="Q928" s="110"/>
      <c r="R928" s="87" t="str">
        <f t="shared" si="14"/>
        <v/>
      </c>
    </row>
    <row r="929" spans="2:18" x14ac:dyDescent="0.25">
      <c r="B929" s="737"/>
      <c r="C929" s="834"/>
      <c r="D929" s="834"/>
      <c r="E929" s="834"/>
      <c r="F929" s="835"/>
      <c r="G929" s="836"/>
      <c r="H929" s="837"/>
      <c r="I929" s="838"/>
      <c r="J929" s="110"/>
      <c r="K929" s="110"/>
      <c r="L929" s="110"/>
      <c r="M929" s="110"/>
      <c r="N929" s="110"/>
      <c r="O929" s="110"/>
      <c r="P929" s="110"/>
      <c r="Q929" s="110"/>
      <c r="R929" s="87" t="str">
        <f t="shared" si="14"/>
        <v/>
      </c>
    </row>
    <row r="930" spans="2:18" x14ac:dyDescent="0.25">
      <c r="B930" s="737"/>
      <c r="C930" s="834"/>
      <c r="D930" s="834"/>
      <c r="E930" s="834"/>
      <c r="F930" s="835"/>
      <c r="G930" s="836"/>
      <c r="H930" s="837"/>
      <c r="I930" s="838"/>
      <c r="J930" s="110"/>
      <c r="K930" s="110"/>
      <c r="L930" s="110"/>
      <c r="M930" s="110"/>
      <c r="N930" s="110"/>
      <c r="O930" s="110"/>
      <c r="P930" s="110"/>
      <c r="Q930" s="110"/>
      <c r="R930" s="87" t="str">
        <f t="shared" si="14"/>
        <v/>
      </c>
    </row>
    <row r="931" spans="2:18" x14ac:dyDescent="0.25">
      <c r="B931" s="737"/>
      <c r="C931" s="834"/>
      <c r="D931" s="834"/>
      <c r="E931" s="834"/>
      <c r="F931" s="835"/>
      <c r="G931" s="836"/>
      <c r="H931" s="837"/>
      <c r="I931" s="838"/>
      <c r="J931" s="110"/>
      <c r="K931" s="110"/>
      <c r="L931" s="110"/>
      <c r="M931" s="110"/>
      <c r="N931" s="110"/>
      <c r="O931" s="110"/>
      <c r="P931" s="110"/>
      <c r="Q931" s="110"/>
      <c r="R931" s="87" t="str">
        <f t="shared" si="14"/>
        <v/>
      </c>
    </row>
    <row r="932" spans="2:18" x14ac:dyDescent="0.25">
      <c r="B932" s="737"/>
      <c r="C932" s="834"/>
      <c r="D932" s="834"/>
      <c r="E932" s="834"/>
      <c r="F932" s="835"/>
      <c r="G932" s="836"/>
      <c r="H932" s="837"/>
      <c r="I932" s="838"/>
      <c r="J932" s="110"/>
      <c r="K932" s="110"/>
      <c r="L932" s="110"/>
      <c r="M932" s="110"/>
      <c r="N932" s="110"/>
      <c r="O932" s="110"/>
      <c r="P932" s="110"/>
      <c r="Q932" s="110"/>
      <c r="R932" s="87" t="str">
        <f t="shared" si="14"/>
        <v/>
      </c>
    </row>
    <row r="933" spans="2:18" x14ac:dyDescent="0.25">
      <c r="B933" s="737"/>
      <c r="C933" s="834"/>
      <c r="D933" s="834"/>
      <c r="E933" s="834"/>
      <c r="F933" s="835"/>
      <c r="G933" s="836"/>
      <c r="H933" s="837"/>
      <c r="I933" s="838"/>
      <c r="J933" s="110"/>
      <c r="K933" s="110"/>
      <c r="L933" s="110"/>
      <c r="M933" s="110"/>
      <c r="N933" s="110"/>
      <c r="O933" s="110"/>
      <c r="P933" s="110"/>
      <c r="Q933" s="110"/>
      <c r="R933" s="87" t="str">
        <f t="shared" si="14"/>
        <v/>
      </c>
    </row>
    <row r="934" spans="2:18" x14ac:dyDescent="0.25">
      <c r="B934" s="737"/>
      <c r="C934" s="834"/>
      <c r="D934" s="834"/>
      <c r="E934" s="834"/>
      <c r="F934" s="835"/>
      <c r="G934" s="836"/>
      <c r="H934" s="837"/>
      <c r="I934" s="838"/>
      <c r="J934" s="110"/>
      <c r="K934" s="110"/>
      <c r="L934" s="110"/>
      <c r="M934" s="110"/>
      <c r="N934" s="110"/>
      <c r="O934" s="110"/>
      <c r="P934" s="110"/>
      <c r="Q934" s="110"/>
      <c r="R934" s="87" t="str">
        <f t="shared" si="14"/>
        <v/>
      </c>
    </row>
    <row r="935" spans="2:18" x14ac:dyDescent="0.25">
      <c r="B935" s="737"/>
      <c r="C935" s="834"/>
      <c r="D935" s="834"/>
      <c r="E935" s="834"/>
      <c r="F935" s="835"/>
      <c r="G935" s="836"/>
      <c r="H935" s="837"/>
      <c r="I935" s="838"/>
      <c r="J935" s="110"/>
      <c r="K935" s="110"/>
      <c r="L935" s="110"/>
      <c r="M935" s="110"/>
      <c r="N935" s="110"/>
      <c r="O935" s="110"/>
      <c r="P935" s="110"/>
      <c r="Q935" s="110"/>
      <c r="R935" s="87" t="str">
        <f t="shared" si="14"/>
        <v/>
      </c>
    </row>
    <row r="936" spans="2:18" x14ac:dyDescent="0.25">
      <c r="B936" s="737"/>
      <c r="C936" s="834"/>
      <c r="D936" s="834"/>
      <c r="E936" s="834"/>
      <c r="F936" s="835"/>
      <c r="G936" s="836"/>
      <c r="H936" s="837"/>
      <c r="I936" s="838"/>
      <c r="J936" s="110"/>
      <c r="K936" s="110"/>
      <c r="L936" s="110"/>
      <c r="M936" s="110"/>
      <c r="N936" s="110"/>
      <c r="O936" s="110"/>
      <c r="P936" s="110"/>
      <c r="Q936" s="110"/>
      <c r="R936" s="87" t="str">
        <f t="shared" si="14"/>
        <v/>
      </c>
    </row>
    <row r="937" spans="2:18" x14ac:dyDescent="0.25">
      <c r="B937" s="737"/>
      <c r="C937" s="834"/>
      <c r="D937" s="834"/>
      <c r="E937" s="834"/>
      <c r="F937" s="835"/>
      <c r="G937" s="836"/>
      <c r="H937" s="837"/>
      <c r="I937" s="838"/>
      <c r="J937" s="110"/>
      <c r="K937" s="110"/>
      <c r="L937" s="110"/>
      <c r="M937" s="110"/>
      <c r="N937" s="110"/>
      <c r="O937" s="110"/>
      <c r="P937" s="110"/>
      <c r="Q937" s="110"/>
      <c r="R937" s="87" t="str">
        <f t="shared" si="14"/>
        <v/>
      </c>
    </row>
    <row r="938" spans="2:18" x14ac:dyDescent="0.25">
      <c r="B938" s="737"/>
      <c r="C938" s="834"/>
      <c r="D938" s="834"/>
      <c r="E938" s="834"/>
      <c r="F938" s="835"/>
      <c r="G938" s="836"/>
      <c r="H938" s="837"/>
      <c r="I938" s="838"/>
      <c r="J938" s="110"/>
      <c r="K938" s="110"/>
      <c r="L938" s="110"/>
      <c r="M938" s="110"/>
      <c r="N938" s="110"/>
      <c r="O938" s="110"/>
      <c r="P938" s="110"/>
      <c r="Q938" s="110"/>
      <c r="R938" s="87" t="str">
        <f t="shared" si="14"/>
        <v/>
      </c>
    </row>
    <row r="939" spans="2:18" x14ac:dyDescent="0.25">
      <c r="B939" s="737"/>
      <c r="C939" s="834"/>
      <c r="D939" s="834"/>
      <c r="E939" s="834"/>
      <c r="F939" s="835"/>
      <c r="G939" s="836"/>
      <c r="H939" s="837"/>
      <c r="I939" s="838"/>
      <c r="J939" s="110"/>
      <c r="K939" s="110"/>
      <c r="L939" s="110"/>
      <c r="M939" s="110"/>
      <c r="N939" s="110"/>
      <c r="O939" s="110"/>
      <c r="P939" s="110"/>
      <c r="Q939" s="110"/>
      <c r="R939" s="87" t="str">
        <f t="shared" si="14"/>
        <v/>
      </c>
    </row>
    <row r="940" spans="2:18" x14ac:dyDescent="0.25">
      <c r="B940" s="737"/>
      <c r="C940" s="834"/>
      <c r="D940" s="834"/>
      <c r="E940" s="834"/>
      <c r="F940" s="835"/>
      <c r="G940" s="836"/>
      <c r="H940" s="837"/>
      <c r="I940" s="838"/>
      <c r="J940" s="110"/>
      <c r="K940" s="110"/>
      <c r="L940" s="110"/>
      <c r="M940" s="110"/>
      <c r="N940" s="110"/>
      <c r="O940" s="110"/>
      <c r="P940" s="110"/>
      <c r="Q940" s="110"/>
      <c r="R940" s="87" t="str">
        <f t="shared" si="14"/>
        <v/>
      </c>
    </row>
    <row r="941" spans="2:18" x14ac:dyDescent="0.25">
      <c r="B941" s="737"/>
      <c r="C941" s="834"/>
      <c r="D941" s="834"/>
      <c r="E941" s="834"/>
      <c r="F941" s="835"/>
      <c r="G941" s="836"/>
      <c r="H941" s="837"/>
      <c r="I941" s="838"/>
      <c r="J941" s="110"/>
      <c r="K941" s="110"/>
      <c r="L941" s="110"/>
      <c r="M941" s="110"/>
      <c r="N941" s="110"/>
      <c r="O941" s="110"/>
      <c r="P941" s="110"/>
      <c r="Q941" s="110"/>
      <c r="R941" s="87" t="str">
        <f t="shared" si="14"/>
        <v/>
      </c>
    </row>
    <row r="942" spans="2:18" x14ac:dyDescent="0.25">
      <c r="B942" s="737"/>
      <c r="C942" s="834"/>
      <c r="D942" s="834"/>
      <c r="E942" s="834"/>
      <c r="F942" s="835"/>
      <c r="G942" s="836"/>
      <c r="H942" s="837"/>
      <c r="I942" s="838"/>
      <c r="J942" s="110"/>
      <c r="K942" s="110"/>
      <c r="L942" s="110"/>
      <c r="M942" s="110"/>
      <c r="N942" s="110"/>
      <c r="O942" s="110"/>
      <c r="P942" s="110"/>
      <c r="Q942" s="110"/>
      <c r="R942" s="87" t="str">
        <f t="shared" si="14"/>
        <v/>
      </c>
    </row>
    <row r="943" spans="2:18" x14ac:dyDescent="0.25">
      <c r="B943" s="737"/>
      <c r="C943" s="834"/>
      <c r="D943" s="834"/>
      <c r="E943" s="834"/>
      <c r="F943" s="835"/>
      <c r="G943" s="836"/>
      <c r="H943" s="837"/>
      <c r="I943" s="838"/>
      <c r="J943" s="110"/>
      <c r="K943" s="110"/>
      <c r="L943" s="110"/>
      <c r="M943" s="110"/>
      <c r="N943" s="110"/>
      <c r="O943" s="110"/>
      <c r="P943" s="110"/>
      <c r="Q943" s="110"/>
      <c r="R943" s="87" t="str">
        <f t="shared" si="14"/>
        <v/>
      </c>
    </row>
    <row r="944" spans="2:18" x14ac:dyDescent="0.25">
      <c r="B944" s="737"/>
      <c r="C944" s="834"/>
      <c r="D944" s="834"/>
      <c r="E944" s="834"/>
      <c r="F944" s="835"/>
      <c r="G944" s="836"/>
      <c r="H944" s="837"/>
      <c r="I944" s="838"/>
      <c r="J944" s="110"/>
      <c r="K944" s="110"/>
      <c r="L944" s="110"/>
      <c r="M944" s="110"/>
      <c r="N944" s="110"/>
      <c r="O944" s="110"/>
      <c r="P944" s="110"/>
      <c r="Q944" s="110"/>
      <c r="R944" s="87" t="str">
        <f t="shared" si="14"/>
        <v/>
      </c>
    </row>
    <row r="945" spans="2:18" x14ac:dyDescent="0.25">
      <c r="B945" s="737"/>
      <c r="C945" s="834"/>
      <c r="D945" s="834"/>
      <c r="E945" s="834"/>
      <c r="F945" s="835"/>
      <c r="G945" s="836"/>
      <c r="H945" s="837"/>
      <c r="I945" s="838"/>
      <c r="J945" s="110"/>
      <c r="K945" s="110"/>
      <c r="L945" s="110"/>
      <c r="M945" s="110"/>
      <c r="N945" s="110"/>
      <c r="O945" s="110"/>
      <c r="P945" s="110"/>
      <c r="Q945" s="110"/>
      <c r="R945" s="87" t="str">
        <f t="shared" si="14"/>
        <v/>
      </c>
    </row>
    <row r="946" spans="2:18" x14ac:dyDescent="0.25">
      <c r="B946" s="737"/>
      <c r="C946" s="834"/>
      <c r="D946" s="834"/>
      <c r="E946" s="834"/>
      <c r="F946" s="835"/>
      <c r="G946" s="836"/>
      <c r="H946" s="837"/>
      <c r="I946" s="838"/>
      <c r="J946" s="110"/>
      <c r="K946" s="110"/>
      <c r="L946" s="110"/>
      <c r="M946" s="110"/>
      <c r="N946" s="110"/>
      <c r="O946" s="110"/>
      <c r="P946" s="110"/>
      <c r="Q946" s="110"/>
      <c r="R946" s="87" t="str">
        <f t="shared" si="14"/>
        <v/>
      </c>
    </row>
    <row r="947" spans="2:18" x14ac:dyDescent="0.25">
      <c r="B947" s="737"/>
      <c r="C947" s="834"/>
      <c r="D947" s="834"/>
      <c r="E947" s="834"/>
      <c r="F947" s="835"/>
      <c r="G947" s="836"/>
      <c r="H947" s="837"/>
      <c r="I947" s="838"/>
      <c r="J947" s="110"/>
      <c r="K947" s="110"/>
      <c r="L947" s="110"/>
      <c r="M947" s="110"/>
      <c r="N947" s="110"/>
      <c r="O947" s="110"/>
      <c r="P947" s="110"/>
      <c r="Q947" s="110"/>
      <c r="R947" s="87" t="str">
        <f t="shared" si="14"/>
        <v/>
      </c>
    </row>
    <row r="948" spans="2:18" x14ac:dyDescent="0.25">
      <c r="B948" s="737"/>
      <c r="C948" s="834"/>
      <c r="D948" s="834"/>
      <c r="E948" s="834"/>
      <c r="F948" s="835"/>
      <c r="G948" s="836"/>
      <c r="H948" s="837"/>
      <c r="I948" s="838"/>
      <c r="J948" s="110"/>
      <c r="K948" s="110"/>
      <c r="L948" s="110"/>
      <c r="M948" s="110"/>
      <c r="N948" s="110"/>
      <c r="O948" s="110"/>
      <c r="P948" s="110"/>
      <c r="Q948" s="110"/>
      <c r="R948" s="87" t="str">
        <f t="shared" si="14"/>
        <v/>
      </c>
    </row>
    <row r="949" spans="2:18" x14ac:dyDescent="0.25">
      <c r="B949" s="737"/>
      <c r="C949" s="834"/>
      <c r="D949" s="834"/>
      <c r="E949" s="834"/>
      <c r="F949" s="835"/>
      <c r="G949" s="836"/>
      <c r="H949" s="837"/>
      <c r="I949" s="838"/>
      <c r="J949" s="110"/>
      <c r="K949" s="110"/>
      <c r="L949" s="110"/>
      <c r="M949" s="110"/>
      <c r="N949" s="110"/>
      <c r="O949" s="110"/>
      <c r="P949" s="110"/>
      <c r="Q949" s="110"/>
      <c r="R949" s="87" t="str">
        <f t="shared" si="14"/>
        <v/>
      </c>
    </row>
    <row r="950" spans="2:18" x14ac:dyDescent="0.25">
      <c r="B950" s="737"/>
      <c r="C950" s="834"/>
      <c r="D950" s="834"/>
      <c r="E950" s="834"/>
      <c r="F950" s="835"/>
      <c r="G950" s="836"/>
      <c r="H950" s="837"/>
      <c r="I950" s="838"/>
      <c r="J950" s="110"/>
      <c r="K950" s="110"/>
      <c r="L950" s="110"/>
      <c r="M950" s="110"/>
      <c r="N950" s="110"/>
      <c r="O950" s="110"/>
      <c r="P950" s="110"/>
      <c r="Q950" s="110"/>
      <c r="R950" s="87" t="str">
        <f t="shared" si="14"/>
        <v/>
      </c>
    </row>
    <row r="951" spans="2:18" x14ac:dyDescent="0.25">
      <c r="B951" s="737"/>
      <c r="C951" s="834"/>
      <c r="D951" s="834"/>
      <c r="E951" s="834"/>
      <c r="F951" s="835"/>
      <c r="G951" s="836"/>
      <c r="H951" s="837"/>
      <c r="I951" s="838"/>
      <c r="J951" s="110"/>
      <c r="K951" s="110"/>
      <c r="L951" s="110"/>
      <c r="M951" s="110"/>
      <c r="N951" s="110"/>
      <c r="O951" s="110"/>
      <c r="P951" s="110"/>
      <c r="Q951" s="110"/>
      <c r="R951" s="87" t="str">
        <f t="shared" si="14"/>
        <v/>
      </c>
    </row>
    <row r="952" spans="2:18" x14ac:dyDescent="0.25">
      <c r="B952" s="737"/>
      <c r="C952" s="834"/>
      <c r="D952" s="834"/>
      <c r="E952" s="834"/>
      <c r="F952" s="835"/>
      <c r="G952" s="836"/>
      <c r="H952" s="837"/>
      <c r="I952" s="838"/>
      <c r="J952" s="110"/>
      <c r="K952" s="110"/>
      <c r="L952" s="110"/>
      <c r="M952" s="110"/>
      <c r="N952" s="110"/>
      <c r="O952" s="110"/>
      <c r="P952" s="110"/>
      <c r="Q952" s="110"/>
      <c r="R952" s="87" t="str">
        <f t="shared" si="14"/>
        <v/>
      </c>
    </row>
    <row r="953" spans="2:18" x14ac:dyDescent="0.25">
      <c r="B953" s="737"/>
      <c r="C953" s="834"/>
      <c r="D953" s="834"/>
      <c r="E953" s="834"/>
      <c r="F953" s="835"/>
      <c r="G953" s="836"/>
      <c r="H953" s="837"/>
      <c r="I953" s="838"/>
      <c r="J953" s="110"/>
      <c r="K953" s="110"/>
      <c r="L953" s="110"/>
      <c r="M953" s="110"/>
      <c r="N953" s="110"/>
      <c r="O953" s="110"/>
      <c r="P953" s="110"/>
      <c r="Q953" s="110"/>
      <c r="R953" s="87" t="str">
        <f t="shared" si="14"/>
        <v/>
      </c>
    </row>
    <row r="954" spans="2:18" x14ac:dyDescent="0.25">
      <c r="B954" s="737"/>
      <c r="C954" s="834"/>
      <c r="D954" s="834"/>
      <c r="E954" s="834"/>
      <c r="F954" s="835"/>
      <c r="G954" s="836"/>
      <c r="H954" s="837"/>
      <c r="I954" s="838"/>
      <c r="J954" s="110"/>
      <c r="K954" s="110"/>
      <c r="L954" s="110"/>
      <c r="M954" s="110"/>
      <c r="N954" s="110"/>
      <c r="O954" s="110"/>
      <c r="P954" s="110"/>
      <c r="Q954" s="110"/>
      <c r="R954" s="87" t="str">
        <f t="shared" si="14"/>
        <v/>
      </c>
    </row>
    <row r="955" spans="2:18" x14ac:dyDescent="0.25">
      <c r="B955" s="737"/>
      <c r="C955" s="834"/>
      <c r="D955" s="834"/>
      <c r="E955" s="834"/>
      <c r="F955" s="835"/>
      <c r="G955" s="836"/>
      <c r="H955" s="837"/>
      <c r="I955" s="838"/>
      <c r="J955" s="110"/>
      <c r="K955" s="110"/>
      <c r="L955" s="110"/>
      <c r="M955" s="110"/>
      <c r="N955" s="110"/>
      <c r="O955" s="110"/>
      <c r="P955" s="110"/>
      <c r="Q955" s="110"/>
      <c r="R955" s="87" t="str">
        <f t="shared" si="14"/>
        <v/>
      </c>
    </row>
    <row r="956" spans="2:18" x14ac:dyDescent="0.25">
      <c r="B956" s="737"/>
      <c r="C956" s="834"/>
      <c r="D956" s="834"/>
      <c r="E956" s="834"/>
      <c r="F956" s="835"/>
      <c r="G956" s="836"/>
      <c r="H956" s="837"/>
      <c r="I956" s="838"/>
      <c r="J956" s="110"/>
      <c r="K956" s="110"/>
      <c r="L956" s="110"/>
      <c r="M956" s="110"/>
      <c r="N956" s="110"/>
      <c r="O956" s="110"/>
      <c r="P956" s="110"/>
      <c r="Q956" s="110"/>
      <c r="R956" s="87" t="str">
        <f t="shared" si="14"/>
        <v/>
      </c>
    </row>
    <row r="957" spans="2:18" x14ac:dyDescent="0.25">
      <c r="B957" s="737"/>
      <c r="C957" s="834"/>
      <c r="D957" s="834"/>
      <c r="E957" s="834"/>
      <c r="F957" s="835"/>
      <c r="G957" s="836"/>
      <c r="H957" s="837"/>
      <c r="I957" s="838"/>
      <c r="J957" s="110"/>
      <c r="K957" s="110"/>
      <c r="L957" s="110"/>
      <c r="M957" s="110"/>
      <c r="N957" s="110"/>
      <c r="O957" s="110"/>
      <c r="P957" s="110"/>
      <c r="Q957" s="110"/>
      <c r="R957" s="87" t="str">
        <f t="shared" si="14"/>
        <v/>
      </c>
    </row>
    <row r="958" spans="2:18" x14ac:dyDescent="0.25">
      <c r="B958" s="737"/>
      <c r="C958" s="834"/>
      <c r="D958" s="834"/>
      <c r="E958" s="834"/>
      <c r="F958" s="835"/>
      <c r="G958" s="836"/>
      <c r="H958" s="837"/>
      <c r="I958" s="838"/>
      <c r="J958" s="110"/>
      <c r="K958" s="110"/>
      <c r="L958" s="110"/>
      <c r="M958" s="110"/>
      <c r="N958" s="110"/>
      <c r="O958" s="110"/>
      <c r="P958" s="110"/>
      <c r="Q958" s="110"/>
      <c r="R958" s="87" t="str">
        <f t="shared" si="14"/>
        <v/>
      </c>
    </row>
    <row r="959" spans="2:18" x14ac:dyDescent="0.25">
      <c r="B959" s="737"/>
      <c r="C959" s="834"/>
      <c r="D959" s="834"/>
      <c r="E959" s="834"/>
      <c r="F959" s="835"/>
      <c r="G959" s="836"/>
      <c r="H959" s="837"/>
      <c r="I959" s="838"/>
      <c r="J959" s="110"/>
      <c r="K959" s="110"/>
      <c r="L959" s="110"/>
      <c r="M959" s="110"/>
      <c r="N959" s="110"/>
      <c r="O959" s="110"/>
      <c r="P959" s="110"/>
      <c r="Q959" s="110"/>
      <c r="R959" s="87" t="str">
        <f t="shared" si="14"/>
        <v/>
      </c>
    </row>
    <row r="960" spans="2:18" x14ac:dyDescent="0.25">
      <c r="B960" s="737"/>
      <c r="C960" s="834"/>
      <c r="D960" s="834"/>
      <c r="E960" s="834"/>
      <c r="F960" s="835"/>
      <c r="G960" s="836"/>
      <c r="H960" s="837"/>
      <c r="I960" s="838"/>
      <c r="J960" s="110"/>
      <c r="K960" s="110"/>
      <c r="L960" s="110"/>
      <c r="M960" s="110"/>
      <c r="N960" s="110"/>
      <c r="O960" s="110"/>
      <c r="P960" s="110"/>
      <c r="Q960" s="110"/>
      <c r="R960" s="87" t="str">
        <f t="shared" si="14"/>
        <v/>
      </c>
    </row>
    <row r="961" spans="2:18" x14ac:dyDescent="0.25">
      <c r="B961" s="737"/>
      <c r="C961" s="834"/>
      <c r="D961" s="834"/>
      <c r="E961" s="834"/>
      <c r="F961" s="835"/>
      <c r="G961" s="836"/>
      <c r="H961" s="837"/>
      <c r="I961" s="838"/>
      <c r="J961" s="110"/>
      <c r="K961" s="110"/>
      <c r="L961" s="110"/>
      <c r="M961" s="110"/>
      <c r="N961" s="110"/>
      <c r="O961" s="110"/>
      <c r="P961" s="110"/>
      <c r="Q961" s="110"/>
      <c r="R961" s="87" t="str">
        <f t="shared" si="14"/>
        <v/>
      </c>
    </row>
    <row r="962" spans="2:18" x14ac:dyDescent="0.25">
      <c r="B962" s="737"/>
      <c r="C962" s="834"/>
      <c r="D962" s="834"/>
      <c r="E962" s="834"/>
      <c r="F962" s="835"/>
      <c r="G962" s="836"/>
      <c r="H962" s="837"/>
      <c r="I962" s="838"/>
      <c r="J962" s="110"/>
      <c r="K962" s="110"/>
      <c r="L962" s="110"/>
      <c r="M962" s="110"/>
      <c r="N962" s="110"/>
      <c r="O962" s="110"/>
      <c r="P962" s="110"/>
      <c r="Q962" s="110"/>
      <c r="R962" s="87" t="str">
        <f t="shared" si="14"/>
        <v/>
      </c>
    </row>
    <row r="963" spans="2:18" x14ac:dyDescent="0.25">
      <c r="B963" s="737"/>
      <c r="C963" s="834"/>
      <c r="D963" s="834"/>
      <c r="E963" s="834"/>
      <c r="F963" s="835"/>
      <c r="G963" s="836"/>
      <c r="H963" s="837"/>
      <c r="I963" s="838"/>
      <c r="J963" s="110"/>
      <c r="K963" s="110"/>
      <c r="L963" s="110"/>
      <c r="M963" s="110"/>
      <c r="N963" s="110"/>
      <c r="O963" s="110"/>
      <c r="P963" s="110"/>
      <c r="Q963" s="110"/>
      <c r="R963" s="87" t="str">
        <f t="shared" si="14"/>
        <v/>
      </c>
    </row>
    <row r="964" spans="2:18" x14ac:dyDescent="0.25">
      <c r="B964" s="737"/>
      <c r="C964" s="834"/>
      <c r="D964" s="834"/>
      <c r="E964" s="834"/>
      <c r="F964" s="835"/>
      <c r="G964" s="836"/>
      <c r="H964" s="837"/>
      <c r="I964" s="838"/>
      <c r="J964" s="110"/>
      <c r="K964" s="110"/>
      <c r="L964" s="110"/>
      <c r="M964" s="110"/>
      <c r="N964" s="110"/>
      <c r="O964" s="110"/>
      <c r="P964" s="110"/>
      <c r="Q964" s="110"/>
      <c r="R964" s="87" t="str">
        <f t="shared" si="14"/>
        <v/>
      </c>
    </row>
    <row r="965" spans="2:18" x14ac:dyDescent="0.25">
      <c r="B965" s="737"/>
      <c r="C965" s="834"/>
      <c r="D965" s="834"/>
      <c r="E965" s="834"/>
      <c r="F965" s="835"/>
      <c r="G965" s="836"/>
      <c r="H965" s="837"/>
      <c r="I965" s="838"/>
      <c r="J965" s="110"/>
      <c r="K965" s="110"/>
      <c r="L965" s="110"/>
      <c r="M965" s="110"/>
      <c r="N965" s="110"/>
      <c r="O965" s="110"/>
      <c r="P965" s="110"/>
      <c r="Q965" s="110"/>
      <c r="R965" s="87" t="str">
        <f t="shared" si="14"/>
        <v/>
      </c>
    </row>
    <row r="966" spans="2:18" x14ac:dyDescent="0.25">
      <c r="B966" s="737"/>
      <c r="C966" s="834"/>
      <c r="D966" s="834"/>
      <c r="E966" s="834"/>
      <c r="F966" s="835"/>
      <c r="G966" s="836"/>
      <c r="H966" s="837"/>
      <c r="I966" s="838"/>
      <c r="J966" s="110"/>
      <c r="K966" s="110"/>
      <c r="L966" s="110"/>
      <c r="M966" s="110"/>
      <c r="N966" s="110"/>
      <c r="O966" s="110"/>
      <c r="P966" s="110"/>
      <c r="Q966" s="110"/>
      <c r="R966" s="87" t="str">
        <f t="shared" si="14"/>
        <v/>
      </c>
    </row>
    <row r="967" spans="2:18" x14ac:dyDescent="0.25">
      <c r="B967" s="737"/>
      <c r="C967" s="834"/>
      <c r="D967" s="834"/>
      <c r="E967" s="834"/>
      <c r="F967" s="835"/>
      <c r="G967" s="836"/>
      <c r="H967" s="837"/>
      <c r="I967" s="838"/>
      <c r="J967" s="110"/>
      <c r="K967" s="110"/>
      <c r="L967" s="110"/>
      <c r="M967" s="110"/>
      <c r="N967" s="110"/>
      <c r="O967" s="110"/>
      <c r="P967" s="110"/>
      <c r="Q967" s="110"/>
      <c r="R967" s="87" t="str">
        <f t="shared" si="14"/>
        <v/>
      </c>
    </row>
    <row r="968" spans="2:18" x14ac:dyDescent="0.25">
      <c r="B968" s="737"/>
      <c r="C968" s="834"/>
      <c r="D968" s="834"/>
      <c r="E968" s="834"/>
      <c r="F968" s="835"/>
      <c r="G968" s="836"/>
      <c r="H968" s="837"/>
      <c r="I968" s="838"/>
      <c r="J968" s="110"/>
      <c r="K968" s="110"/>
      <c r="L968" s="110"/>
      <c r="M968" s="110"/>
      <c r="N968" s="110"/>
      <c r="O968" s="110"/>
      <c r="P968" s="110"/>
      <c r="Q968" s="110"/>
      <c r="R968" s="87" t="str">
        <f t="shared" si="14"/>
        <v/>
      </c>
    </row>
    <row r="969" spans="2:18" x14ac:dyDescent="0.25">
      <c r="B969" s="737"/>
      <c r="C969" s="834"/>
      <c r="D969" s="834"/>
      <c r="E969" s="834"/>
      <c r="F969" s="835"/>
      <c r="G969" s="836"/>
      <c r="H969" s="837"/>
      <c r="I969" s="838"/>
      <c r="J969" s="110"/>
      <c r="K969" s="110"/>
      <c r="L969" s="110"/>
      <c r="M969" s="110"/>
      <c r="N969" s="110"/>
      <c r="O969" s="110"/>
      <c r="P969" s="110"/>
      <c r="Q969" s="110"/>
      <c r="R969" s="87" t="str">
        <f t="shared" si="14"/>
        <v/>
      </c>
    </row>
    <row r="970" spans="2:18" x14ac:dyDescent="0.25">
      <c r="B970" s="737"/>
      <c r="C970" s="834"/>
      <c r="D970" s="834"/>
      <c r="E970" s="834"/>
      <c r="F970" s="835"/>
      <c r="G970" s="836"/>
      <c r="H970" s="837"/>
      <c r="I970" s="838"/>
      <c r="J970" s="110"/>
      <c r="K970" s="110"/>
      <c r="L970" s="110"/>
      <c r="M970" s="110"/>
      <c r="N970" s="110"/>
      <c r="O970" s="110"/>
      <c r="P970" s="110"/>
      <c r="Q970" s="110"/>
      <c r="R970" s="87" t="str">
        <f t="shared" si="14"/>
        <v/>
      </c>
    </row>
    <row r="971" spans="2:18" x14ac:dyDescent="0.25">
      <c r="B971" s="737"/>
      <c r="C971" s="834"/>
      <c r="D971" s="834"/>
      <c r="E971" s="834"/>
      <c r="F971" s="835"/>
      <c r="G971" s="836"/>
      <c r="H971" s="837"/>
      <c r="I971" s="838"/>
      <c r="J971" s="110"/>
      <c r="K971" s="110"/>
      <c r="L971" s="110"/>
      <c r="M971" s="110"/>
      <c r="N971" s="110"/>
      <c r="O971" s="110"/>
      <c r="P971" s="110"/>
      <c r="Q971" s="110"/>
      <c r="R971" s="87" t="str">
        <f t="shared" si="14"/>
        <v/>
      </c>
    </row>
    <row r="972" spans="2:18" x14ac:dyDescent="0.25">
      <c r="B972" s="737"/>
      <c r="C972" s="834"/>
      <c r="D972" s="834"/>
      <c r="E972" s="834"/>
      <c r="F972" s="835"/>
      <c r="G972" s="836"/>
      <c r="H972" s="837"/>
      <c r="I972" s="838"/>
      <c r="J972" s="110"/>
      <c r="K972" s="110"/>
      <c r="L972" s="110"/>
      <c r="M972" s="110"/>
      <c r="N972" s="110"/>
      <c r="O972" s="110"/>
      <c r="P972" s="110"/>
      <c r="Q972" s="110"/>
      <c r="R972" s="87" t="str">
        <f t="shared" si="14"/>
        <v/>
      </c>
    </row>
    <row r="973" spans="2:18" x14ac:dyDescent="0.25">
      <c r="B973" s="737"/>
      <c r="C973" s="834"/>
      <c r="D973" s="834"/>
      <c r="E973" s="834"/>
      <c r="F973" s="835"/>
      <c r="G973" s="836"/>
      <c r="H973" s="837"/>
      <c r="I973" s="838"/>
      <c r="J973" s="110"/>
      <c r="K973" s="110"/>
      <c r="L973" s="110"/>
      <c r="M973" s="110"/>
      <c r="N973" s="110"/>
      <c r="O973" s="110"/>
      <c r="P973" s="110"/>
      <c r="Q973" s="110"/>
      <c r="R973" s="87" t="str">
        <f t="shared" si="14"/>
        <v/>
      </c>
    </row>
    <row r="974" spans="2:18" x14ac:dyDescent="0.25">
      <c r="B974" s="737"/>
      <c r="C974" s="834"/>
      <c r="D974" s="834"/>
      <c r="E974" s="834"/>
      <c r="F974" s="835"/>
      <c r="G974" s="836"/>
      <c r="H974" s="837"/>
      <c r="I974" s="838"/>
      <c r="J974" s="110"/>
      <c r="K974" s="110"/>
      <c r="L974" s="110"/>
      <c r="M974" s="110"/>
      <c r="N974" s="110"/>
      <c r="O974" s="110"/>
      <c r="P974" s="110"/>
      <c r="Q974" s="110"/>
      <c r="R974" s="87" t="str">
        <f t="shared" si="14"/>
        <v/>
      </c>
    </row>
    <row r="975" spans="2:18" x14ac:dyDescent="0.25">
      <c r="B975" s="737"/>
      <c r="C975" s="834"/>
      <c r="D975" s="834"/>
      <c r="E975" s="834"/>
      <c r="F975" s="835"/>
      <c r="G975" s="836"/>
      <c r="H975" s="837"/>
      <c r="I975" s="838"/>
      <c r="J975" s="110"/>
      <c r="K975" s="110"/>
      <c r="L975" s="110"/>
      <c r="M975" s="110"/>
      <c r="N975" s="110"/>
      <c r="O975" s="110"/>
      <c r="P975" s="110"/>
      <c r="Q975" s="110"/>
      <c r="R975" s="87" t="str">
        <f t="shared" si="14"/>
        <v/>
      </c>
    </row>
    <row r="976" spans="2:18" x14ac:dyDescent="0.25">
      <c r="B976" s="737"/>
      <c r="C976" s="834"/>
      <c r="D976" s="834"/>
      <c r="E976" s="834"/>
      <c r="F976" s="835"/>
      <c r="G976" s="836"/>
      <c r="H976" s="837"/>
      <c r="I976" s="838"/>
      <c r="J976" s="110"/>
      <c r="K976" s="110"/>
      <c r="L976" s="110"/>
      <c r="M976" s="110"/>
      <c r="N976" s="110"/>
      <c r="O976" s="110"/>
      <c r="P976" s="110"/>
      <c r="Q976" s="110"/>
      <c r="R976" s="87" t="str">
        <f t="shared" ref="R976:R1039" si="15">IF(B976="","",VALUE(MID(B976,2,4)))</f>
        <v/>
      </c>
    </row>
    <row r="977" spans="2:18" x14ac:dyDescent="0.25">
      <c r="B977" s="737"/>
      <c r="C977" s="834"/>
      <c r="D977" s="834"/>
      <c r="E977" s="834"/>
      <c r="F977" s="835"/>
      <c r="G977" s="836"/>
      <c r="H977" s="837"/>
      <c r="I977" s="838"/>
      <c r="J977" s="110"/>
      <c r="K977" s="110"/>
      <c r="L977" s="110"/>
      <c r="M977" s="110"/>
      <c r="N977" s="110"/>
      <c r="O977" s="110"/>
      <c r="P977" s="110"/>
      <c r="Q977" s="110"/>
      <c r="R977" s="87" t="str">
        <f t="shared" si="15"/>
        <v/>
      </c>
    </row>
    <row r="978" spans="2:18" x14ac:dyDescent="0.25">
      <c r="B978" s="737"/>
      <c r="C978" s="834"/>
      <c r="D978" s="834"/>
      <c r="E978" s="834"/>
      <c r="F978" s="835"/>
      <c r="G978" s="836"/>
      <c r="H978" s="837"/>
      <c r="I978" s="838"/>
      <c r="J978" s="110"/>
      <c r="K978" s="110"/>
      <c r="L978" s="110"/>
      <c r="M978" s="110"/>
      <c r="N978" s="110"/>
      <c r="O978" s="110"/>
      <c r="P978" s="110"/>
      <c r="Q978" s="110"/>
      <c r="R978" s="87" t="str">
        <f t="shared" si="15"/>
        <v/>
      </c>
    </row>
    <row r="979" spans="2:18" x14ac:dyDescent="0.25">
      <c r="B979" s="737"/>
      <c r="C979" s="834"/>
      <c r="D979" s="834"/>
      <c r="E979" s="834"/>
      <c r="F979" s="835"/>
      <c r="G979" s="836"/>
      <c r="H979" s="837"/>
      <c r="I979" s="838"/>
      <c r="J979" s="110"/>
      <c r="K979" s="110"/>
      <c r="L979" s="110"/>
      <c r="M979" s="110"/>
      <c r="N979" s="110"/>
      <c r="O979" s="110"/>
      <c r="P979" s="110"/>
      <c r="Q979" s="110"/>
      <c r="R979" s="87" t="str">
        <f t="shared" si="15"/>
        <v/>
      </c>
    </row>
    <row r="980" spans="2:18" x14ac:dyDescent="0.25">
      <c r="B980" s="737"/>
      <c r="C980" s="834"/>
      <c r="D980" s="834"/>
      <c r="E980" s="834"/>
      <c r="F980" s="835"/>
      <c r="G980" s="836"/>
      <c r="H980" s="837"/>
      <c r="I980" s="838"/>
      <c r="J980" s="110"/>
      <c r="K980" s="110"/>
      <c r="L980" s="110"/>
      <c r="M980" s="110"/>
      <c r="N980" s="110"/>
      <c r="O980" s="110"/>
      <c r="P980" s="110"/>
      <c r="Q980" s="110"/>
      <c r="R980" s="87" t="str">
        <f t="shared" si="15"/>
        <v/>
      </c>
    </row>
    <row r="981" spans="2:18" x14ac:dyDescent="0.25">
      <c r="B981" s="737"/>
      <c r="C981" s="834"/>
      <c r="D981" s="834"/>
      <c r="E981" s="834"/>
      <c r="F981" s="835"/>
      <c r="G981" s="836"/>
      <c r="H981" s="837"/>
      <c r="I981" s="838"/>
      <c r="J981" s="110"/>
      <c r="K981" s="110"/>
      <c r="L981" s="110"/>
      <c r="M981" s="110"/>
      <c r="N981" s="110"/>
      <c r="O981" s="110"/>
      <c r="P981" s="110"/>
      <c r="Q981" s="110"/>
      <c r="R981" s="87" t="str">
        <f t="shared" si="15"/>
        <v/>
      </c>
    </row>
    <row r="982" spans="2:18" x14ac:dyDescent="0.25">
      <c r="B982" s="737"/>
      <c r="C982" s="834"/>
      <c r="D982" s="834"/>
      <c r="E982" s="834"/>
      <c r="F982" s="835"/>
      <c r="G982" s="836"/>
      <c r="H982" s="837"/>
      <c r="I982" s="838"/>
      <c r="J982" s="110"/>
      <c r="K982" s="110"/>
      <c r="L982" s="110"/>
      <c r="M982" s="110"/>
      <c r="N982" s="110"/>
      <c r="O982" s="110"/>
      <c r="P982" s="110"/>
      <c r="Q982" s="110"/>
      <c r="R982" s="87" t="str">
        <f t="shared" si="15"/>
        <v/>
      </c>
    </row>
    <row r="983" spans="2:18" x14ac:dyDescent="0.25">
      <c r="B983" s="737"/>
      <c r="C983" s="834"/>
      <c r="D983" s="834"/>
      <c r="E983" s="834"/>
      <c r="F983" s="835"/>
      <c r="G983" s="836"/>
      <c r="H983" s="837"/>
      <c r="I983" s="838"/>
      <c r="J983" s="110"/>
      <c r="K983" s="110"/>
      <c r="L983" s="110"/>
      <c r="M983" s="110"/>
      <c r="N983" s="110"/>
      <c r="O983" s="110"/>
      <c r="P983" s="110"/>
      <c r="Q983" s="110"/>
      <c r="R983" s="87" t="str">
        <f t="shared" si="15"/>
        <v/>
      </c>
    </row>
    <row r="984" spans="2:18" x14ac:dyDescent="0.25">
      <c r="B984" s="737"/>
      <c r="C984" s="834"/>
      <c r="D984" s="834"/>
      <c r="E984" s="834"/>
      <c r="F984" s="835"/>
      <c r="G984" s="836"/>
      <c r="H984" s="837"/>
      <c r="I984" s="838"/>
      <c r="J984" s="110"/>
      <c r="K984" s="110"/>
      <c r="L984" s="110"/>
      <c r="M984" s="110"/>
      <c r="N984" s="110"/>
      <c r="O984" s="110"/>
      <c r="P984" s="110"/>
      <c r="Q984" s="110"/>
      <c r="R984" s="87" t="str">
        <f t="shared" si="15"/>
        <v/>
      </c>
    </row>
    <row r="985" spans="2:18" x14ac:dyDescent="0.25">
      <c r="B985" s="737"/>
      <c r="C985" s="834"/>
      <c r="D985" s="834"/>
      <c r="E985" s="834"/>
      <c r="F985" s="835"/>
      <c r="G985" s="836"/>
      <c r="H985" s="837"/>
      <c r="I985" s="838"/>
      <c r="J985" s="110"/>
      <c r="K985" s="110"/>
      <c r="L985" s="110"/>
      <c r="M985" s="110"/>
      <c r="N985" s="110"/>
      <c r="O985" s="110"/>
      <c r="P985" s="110"/>
      <c r="Q985" s="110"/>
      <c r="R985" s="87" t="str">
        <f t="shared" si="15"/>
        <v/>
      </c>
    </row>
    <row r="986" spans="2:18" x14ac:dyDescent="0.25">
      <c r="B986" s="737"/>
      <c r="C986" s="834"/>
      <c r="D986" s="834"/>
      <c r="E986" s="834"/>
      <c r="F986" s="835"/>
      <c r="G986" s="836"/>
      <c r="H986" s="837"/>
      <c r="I986" s="838"/>
      <c r="J986" s="110"/>
      <c r="K986" s="110"/>
      <c r="L986" s="110"/>
      <c r="M986" s="110"/>
      <c r="N986" s="110"/>
      <c r="O986" s="110"/>
      <c r="P986" s="110"/>
      <c r="Q986" s="110"/>
      <c r="R986" s="87" t="str">
        <f t="shared" si="15"/>
        <v/>
      </c>
    </row>
    <row r="987" spans="2:18" x14ac:dyDescent="0.25">
      <c r="B987" s="737"/>
      <c r="C987" s="834"/>
      <c r="D987" s="834"/>
      <c r="E987" s="834"/>
      <c r="F987" s="835"/>
      <c r="G987" s="836"/>
      <c r="H987" s="837"/>
      <c r="I987" s="838"/>
      <c r="J987" s="110"/>
      <c r="K987" s="110"/>
      <c r="L987" s="110"/>
      <c r="M987" s="110"/>
      <c r="N987" s="110"/>
      <c r="O987" s="110"/>
      <c r="P987" s="110"/>
      <c r="Q987" s="110"/>
      <c r="R987" s="87" t="str">
        <f t="shared" si="15"/>
        <v/>
      </c>
    </row>
    <row r="988" spans="2:18" x14ac:dyDescent="0.25">
      <c r="B988" s="737"/>
      <c r="C988" s="834"/>
      <c r="D988" s="834"/>
      <c r="E988" s="834"/>
      <c r="F988" s="835"/>
      <c r="G988" s="836"/>
      <c r="H988" s="837"/>
      <c r="I988" s="838"/>
      <c r="J988" s="110"/>
      <c r="K988" s="110"/>
      <c r="L988" s="110"/>
      <c r="M988" s="110"/>
      <c r="N988" s="110"/>
      <c r="O988" s="110"/>
      <c r="P988" s="110"/>
      <c r="Q988" s="110"/>
      <c r="R988" s="87" t="str">
        <f t="shared" si="15"/>
        <v/>
      </c>
    </row>
    <row r="989" spans="2:18" x14ac:dyDescent="0.25">
      <c r="B989" s="737"/>
      <c r="C989" s="834"/>
      <c r="D989" s="834"/>
      <c r="E989" s="834"/>
      <c r="F989" s="835"/>
      <c r="G989" s="836"/>
      <c r="H989" s="837"/>
      <c r="I989" s="838"/>
      <c r="J989" s="110"/>
      <c r="K989" s="110"/>
      <c r="L989" s="110"/>
      <c r="M989" s="110"/>
      <c r="N989" s="110"/>
      <c r="O989" s="110"/>
      <c r="P989" s="110"/>
      <c r="Q989" s="110"/>
      <c r="R989" s="87" t="str">
        <f t="shared" si="15"/>
        <v/>
      </c>
    </row>
    <row r="990" spans="2:18" x14ac:dyDescent="0.25">
      <c r="B990" s="737"/>
      <c r="C990" s="834"/>
      <c r="D990" s="834"/>
      <c r="E990" s="834"/>
      <c r="F990" s="835"/>
      <c r="G990" s="836"/>
      <c r="H990" s="837"/>
      <c r="I990" s="838"/>
      <c r="J990" s="110"/>
      <c r="K990" s="110"/>
      <c r="L990" s="110"/>
      <c r="M990" s="110"/>
      <c r="N990" s="110"/>
      <c r="O990" s="110"/>
      <c r="P990" s="110"/>
      <c r="Q990" s="110"/>
      <c r="R990" s="87" t="str">
        <f t="shared" si="15"/>
        <v/>
      </c>
    </row>
    <row r="991" spans="2:18" x14ac:dyDescent="0.25">
      <c r="B991" s="737"/>
      <c r="C991" s="834"/>
      <c r="D991" s="834"/>
      <c r="E991" s="834"/>
      <c r="F991" s="835"/>
      <c r="G991" s="836"/>
      <c r="H991" s="837"/>
      <c r="I991" s="838"/>
      <c r="J991" s="110"/>
      <c r="K991" s="110"/>
      <c r="L991" s="110"/>
      <c r="M991" s="110"/>
      <c r="N991" s="110"/>
      <c r="O991" s="110"/>
      <c r="P991" s="110"/>
      <c r="Q991" s="110"/>
      <c r="R991" s="87" t="str">
        <f t="shared" si="15"/>
        <v/>
      </c>
    </row>
    <row r="992" spans="2:18" x14ac:dyDescent="0.25">
      <c r="B992" s="737"/>
      <c r="C992" s="834"/>
      <c r="D992" s="834"/>
      <c r="E992" s="834"/>
      <c r="F992" s="835"/>
      <c r="G992" s="836"/>
      <c r="H992" s="837"/>
      <c r="I992" s="838"/>
      <c r="J992" s="110"/>
      <c r="K992" s="110"/>
      <c r="L992" s="110"/>
      <c r="M992" s="110"/>
      <c r="N992" s="110"/>
      <c r="O992" s="110"/>
      <c r="P992" s="110"/>
      <c r="Q992" s="110"/>
      <c r="R992" s="87" t="str">
        <f t="shared" si="15"/>
        <v/>
      </c>
    </row>
    <row r="993" spans="2:18" x14ac:dyDescent="0.25">
      <c r="B993" s="737"/>
      <c r="C993" s="834"/>
      <c r="D993" s="834"/>
      <c r="E993" s="834"/>
      <c r="F993" s="835"/>
      <c r="G993" s="836"/>
      <c r="H993" s="837"/>
      <c r="I993" s="838"/>
      <c r="J993" s="110"/>
      <c r="K993" s="110"/>
      <c r="L993" s="110"/>
      <c r="M993" s="110"/>
      <c r="N993" s="110"/>
      <c r="O993" s="110"/>
      <c r="P993" s="110"/>
      <c r="Q993" s="110"/>
      <c r="R993" s="87" t="str">
        <f t="shared" si="15"/>
        <v/>
      </c>
    </row>
    <row r="994" spans="2:18" x14ac:dyDescent="0.25">
      <c r="B994" s="737"/>
      <c r="C994" s="834"/>
      <c r="D994" s="834"/>
      <c r="E994" s="834"/>
      <c r="F994" s="835"/>
      <c r="G994" s="836"/>
      <c r="H994" s="837"/>
      <c r="I994" s="838"/>
      <c r="J994" s="110"/>
      <c r="K994" s="110"/>
      <c r="L994" s="110"/>
      <c r="M994" s="110"/>
      <c r="N994" s="110"/>
      <c r="O994" s="110"/>
      <c r="P994" s="110"/>
      <c r="Q994" s="110"/>
      <c r="R994" s="87" t="str">
        <f t="shared" si="15"/>
        <v/>
      </c>
    </row>
    <row r="995" spans="2:18" x14ac:dyDescent="0.25">
      <c r="B995" s="737"/>
      <c r="C995" s="834"/>
      <c r="D995" s="834"/>
      <c r="E995" s="834"/>
      <c r="F995" s="835"/>
      <c r="G995" s="836"/>
      <c r="H995" s="837"/>
      <c r="I995" s="838"/>
      <c r="J995" s="110"/>
      <c r="K995" s="110"/>
      <c r="L995" s="110"/>
      <c r="M995" s="110"/>
      <c r="N995" s="110"/>
      <c r="O995" s="110"/>
      <c r="P995" s="110"/>
      <c r="Q995" s="110"/>
      <c r="R995" s="87" t="str">
        <f t="shared" si="15"/>
        <v/>
      </c>
    </row>
    <row r="996" spans="2:18" x14ac:dyDescent="0.25">
      <c r="B996" s="737"/>
      <c r="C996" s="834"/>
      <c r="D996" s="834"/>
      <c r="E996" s="834"/>
      <c r="F996" s="835"/>
      <c r="G996" s="836"/>
      <c r="H996" s="837"/>
      <c r="I996" s="838"/>
      <c r="J996" s="110"/>
      <c r="K996" s="110"/>
      <c r="L996" s="110"/>
      <c r="M996" s="110"/>
      <c r="N996" s="110"/>
      <c r="O996" s="110"/>
      <c r="P996" s="110"/>
      <c r="Q996" s="110"/>
      <c r="R996" s="87" t="str">
        <f t="shared" si="15"/>
        <v/>
      </c>
    </row>
    <row r="997" spans="2:18" x14ac:dyDescent="0.25">
      <c r="B997" s="737"/>
      <c r="C997" s="834"/>
      <c r="D997" s="834"/>
      <c r="E997" s="834"/>
      <c r="F997" s="835"/>
      <c r="G997" s="836"/>
      <c r="H997" s="837"/>
      <c r="I997" s="838"/>
      <c r="J997" s="110"/>
      <c r="K997" s="110"/>
      <c r="L997" s="110"/>
      <c r="M997" s="110"/>
      <c r="N997" s="110"/>
      <c r="O997" s="110"/>
      <c r="P997" s="110"/>
      <c r="Q997" s="110"/>
      <c r="R997" s="87" t="str">
        <f t="shared" si="15"/>
        <v/>
      </c>
    </row>
    <row r="998" spans="2:18" x14ac:dyDescent="0.25">
      <c r="B998" s="737"/>
      <c r="C998" s="834"/>
      <c r="D998" s="834"/>
      <c r="E998" s="834"/>
      <c r="F998" s="835"/>
      <c r="G998" s="836"/>
      <c r="H998" s="837"/>
      <c r="I998" s="838"/>
      <c r="J998" s="110"/>
      <c r="K998" s="110"/>
      <c r="L998" s="110"/>
      <c r="M998" s="110"/>
      <c r="N998" s="110"/>
      <c r="O998" s="110"/>
      <c r="P998" s="110"/>
      <c r="Q998" s="110"/>
      <c r="R998" s="87" t="str">
        <f t="shared" si="15"/>
        <v/>
      </c>
    </row>
    <row r="999" spans="2:18" x14ac:dyDescent="0.25">
      <c r="B999" s="737"/>
      <c r="C999" s="834"/>
      <c r="D999" s="834"/>
      <c r="E999" s="834"/>
      <c r="F999" s="835"/>
      <c r="G999" s="836"/>
      <c r="H999" s="837"/>
      <c r="I999" s="838"/>
      <c r="J999" s="110"/>
      <c r="K999" s="110"/>
      <c r="L999" s="110"/>
      <c r="M999" s="110"/>
      <c r="N999" s="110"/>
      <c r="O999" s="110"/>
      <c r="P999" s="110"/>
      <c r="Q999" s="110"/>
      <c r="R999" s="87" t="str">
        <f t="shared" si="15"/>
        <v/>
      </c>
    </row>
    <row r="1000" spans="2:18" x14ac:dyDescent="0.25">
      <c r="B1000" s="737"/>
      <c r="C1000" s="834"/>
      <c r="D1000" s="834"/>
      <c r="E1000" s="834"/>
      <c r="F1000" s="835"/>
      <c r="G1000" s="836"/>
      <c r="H1000" s="837"/>
      <c r="I1000" s="838"/>
      <c r="J1000" s="110"/>
      <c r="K1000" s="110"/>
      <c r="L1000" s="110"/>
      <c r="M1000" s="110"/>
      <c r="N1000" s="110"/>
      <c r="O1000" s="110"/>
      <c r="P1000" s="110"/>
      <c r="Q1000" s="110"/>
      <c r="R1000" s="87" t="str">
        <f t="shared" si="15"/>
        <v/>
      </c>
    </row>
    <row r="1001" spans="2:18" x14ac:dyDescent="0.25">
      <c r="B1001" s="737"/>
      <c r="C1001" s="834"/>
      <c r="D1001" s="834"/>
      <c r="E1001" s="834"/>
      <c r="F1001" s="835"/>
      <c r="G1001" s="836"/>
      <c r="H1001" s="837"/>
      <c r="I1001" s="838"/>
      <c r="J1001" s="110"/>
      <c r="K1001" s="110"/>
      <c r="L1001" s="110"/>
      <c r="M1001" s="110"/>
      <c r="N1001" s="110"/>
      <c r="O1001" s="110"/>
      <c r="P1001" s="110"/>
      <c r="Q1001" s="110"/>
      <c r="R1001" s="87" t="str">
        <f t="shared" si="15"/>
        <v/>
      </c>
    </row>
    <row r="1002" spans="2:18" x14ac:dyDescent="0.25">
      <c r="B1002" s="737"/>
      <c r="C1002" s="834"/>
      <c r="D1002" s="834"/>
      <c r="E1002" s="834"/>
      <c r="F1002" s="835"/>
      <c r="G1002" s="836"/>
      <c r="H1002" s="837"/>
      <c r="I1002" s="838"/>
      <c r="J1002" s="110"/>
      <c r="K1002" s="110"/>
      <c r="L1002" s="110"/>
      <c r="M1002" s="110"/>
      <c r="N1002" s="110"/>
      <c r="O1002" s="110"/>
      <c r="P1002" s="110"/>
      <c r="Q1002" s="110"/>
      <c r="R1002" s="87" t="str">
        <f t="shared" si="15"/>
        <v/>
      </c>
    </row>
    <row r="1003" spans="2:18" x14ac:dyDescent="0.25">
      <c r="B1003" s="737"/>
      <c r="C1003" s="834"/>
      <c r="D1003" s="834"/>
      <c r="E1003" s="834"/>
      <c r="F1003" s="835"/>
      <c r="G1003" s="836"/>
      <c r="H1003" s="837"/>
      <c r="I1003" s="838"/>
      <c r="J1003" s="110"/>
      <c r="K1003" s="110"/>
      <c r="L1003" s="110"/>
      <c r="M1003" s="110"/>
      <c r="N1003" s="110"/>
      <c r="O1003" s="110"/>
      <c r="P1003" s="110"/>
      <c r="Q1003" s="110"/>
      <c r="R1003" s="87" t="str">
        <f t="shared" si="15"/>
        <v/>
      </c>
    </row>
    <row r="1004" spans="2:18" x14ac:dyDescent="0.25">
      <c r="B1004" s="737"/>
      <c r="C1004" s="834"/>
      <c r="D1004" s="834"/>
      <c r="E1004" s="834"/>
      <c r="F1004" s="835"/>
      <c r="G1004" s="836"/>
      <c r="H1004" s="837"/>
      <c r="I1004" s="838"/>
      <c r="J1004" s="110"/>
      <c r="K1004" s="110"/>
      <c r="L1004" s="110"/>
      <c r="M1004" s="110"/>
      <c r="N1004" s="110"/>
      <c r="O1004" s="110"/>
      <c r="P1004" s="110"/>
      <c r="Q1004" s="110"/>
      <c r="R1004" s="87" t="str">
        <f t="shared" si="15"/>
        <v/>
      </c>
    </row>
    <row r="1005" spans="2:18" x14ac:dyDescent="0.25">
      <c r="B1005" s="737"/>
      <c r="C1005" s="834"/>
      <c r="D1005" s="834"/>
      <c r="E1005" s="834"/>
      <c r="F1005" s="835"/>
      <c r="G1005" s="836"/>
      <c r="H1005" s="837"/>
      <c r="I1005" s="838"/>
      <c r="J1005" s="110"/>
      <c r="K1005" s="110"/>
      <c r="L1005" s="110"/>
      <c r="M1005" s="110"/>
      <c r="N1005" s="110"/>
      <c r="O1005" s="110"/>
      <c r="P1005" s="110"/>
      <c r="Q1005" s="110"/>
      <c r="R1005" s="87" t="str">
        <f t="shared" si="15"/>
        <v/>
      </c>
    </row>
    <row r="1006" spans="2:18" x14ac:dyDescent="0.25">
      <c r="B1006" s="737"/>
      <c r="C1006" s="834"/>
      <c r="D1006" s="834"/>
      <c r="E1006" s="834"/>
      <c r="F1006" s="835"/>
      <c r="G1006" s="836"/>
      <c r="H1006" s="837"/>
      <c r="I1006" s="838"/>
      <c r="J1006" s="110"/>
      <c r="K1006" s="110"/>
      <c r="L1006" s="110"/>
      <c r="M1006" s="110"/>
      <c r="N1006" s="110"/>
      <c r="O1006" s="110"/>
      <c r="P1006" s="110"/>
      <c r="Q1006" s="110"/>
      <c r="R1006" s="87" t="str">
        <f t="shared" si="15"/>
        <v/>
      </c>
    </row>
    <row r="1007" spans="2:18" x14ac:dyDescent="0.25">
      <c r="B1007" s="737"/>
      <c r="C1007" s="834"/>
      <c r="D1007" s="834"/>
      <c r="E1007" s="834"/>
      <c r="F1007" s="835"/>
      <c r="G1007" s="836"/>
      <c r="H1007" s="837"/>
      <c r="I1007" s="838"/>
      <c r="J1007" s="110"/>
      <c r="K1007" s="110"/>
      <c r="L1007" s="110"/>
      <c r="M1007" s="110"/>
      <c r="N1007" s="110"/>
      <c r="O1007" s="110"/>
      <c r="P1007" s="110"/>
      <c r="Q1007" s="110"/>
      <c r="R1007" s="87" t="str">
        <f t="shared" si="15"/>
        <v/>
      </c>
    </row>
    <row r="1008" spans="2:18" x14ac:dyDescent="0.25">
      <c r="B1008" s="737"/>
      <c r="C1008" s="834"/>
      <c r="D1008" s="834"/>
      <c r="E1008" s="834"/>
      <c r="F1008" s="835"/>
      <c r="G1008" s="836"/>
      <c r="H1008" s="837"/>
      <c r="I1008" s="838"/>
      <c r="J1008" s="110"/>
      <c r="K1008" s="110"/>
      <c r="L1008" s="110"/>
      <c r="M1008" s="110"/>
      <c r="N1008" s="110"/>
      <c r="O1008" s="110"/>
      <c r="P1008" s="110"/>
      <c r="Q1008" s="110"/>
      <c r="R1008" s="87" t="str">
        <f t="shared" si="15"/>
        <v/>
      </c>
    </row>
    <row r="1009" spans="2:18" x14ac:dyDescent="0.25">
      <c r="B1009" s="737"/>
      <c r="C1009" s="834"/>
      <c r="D1009" s="834"/>
      <c r="E1009" s="834"/>
      <c r="F1009" s="835"/>
      <c r="G1009" s="836"/>
      <c r="H1009" s="837"/>
      <c r="I1009" s="838"/>
      <c r="J1009" s="110"/>
      <c r="K1009" s="110"/>
      <c r="L1009" s="110"/>
      <c r="M1009" s="110"/>
      <c r="N1009" s="110"/>
      <c r="O1009" s="110"/>
      <c r="P1009" s="110"/>
      <c r="Q1009" s="110"/>
      <c r="R1009" s="87" t="str">
        <f t="shared" si="15"/>
        <v/>
      </c>
    </row>
    <row r="1010" spans="2:18" x14ac:dyDescent="0.25">
      <c r="B1010" s="737"/>
      <c r="C1010" s="834"/>
      <c r="D1010" s="834"/>
      <c r="E1010" s="834"/>
      <c r="F1010" s="835"/>
      <c r="G1010" s="836"/>
      <c r="H1010" s="837"/>
      <c r="I1010" s="838"/>
      <c r="J1010" s="110"/>
      <c r="K1010" s="110"/>
      <c r="L1010" s="110"/>
      <c r="M1010" s="110"/>
      <c r="N1010" s="110"/>
      <c r="O1010" s="110"/>
      <c r="P1010" s="110"/>
      <c r="Q1010" s="110"/>
      <c r="R1010" s="87" t="str">
        <f t="shared" si="15"/>
        <v/>
      </c>
    </row>
    <row r="1011" spans="2:18" x14ac:dyDescent="0.25">
      <c r="B1011" s="737"/>
      <c r="C1011" s="834"/>
      <c r="D1011" s="834"/>
      <c r="E1011" s="834"/>
      <c r="F1011" s="835"/>
      <c r="G1011" s="836"/>
      <c r="H1011" s="837"/>
      <c r="I1011" s="838"/>
      <c r="J1011" s="110"/>
      <c r="K1011" s="110"/>
      <c r="L1011" s="110"/>
      <c r="M1011" s="110"/>
      <c r="N1011" s="110"/>
      <c r="O1011" s="110"/>
      <c r="P1011" s="110"/>
      <c r="Q1011" s="110"/>
      <c r="R1011" s="87" t="str">
        <f t="shared" si="15"/>
        <v/>
      </c>
    </row>
    <row r="1012" spans="2:18" x14ac:dyDescent="0.25">
      <c r="B1012" s="737"/>
      <c r="C1012" s="834"/>
      <c r="D1012" s="834"/>
      <c r="E1012" s="834"/>
      <c r="F1012" s="835"/>
      <c r="G1012" s="836"/>
      <c r="H1012" s="837"/>
      <c r="I1012" s="838"/>
      <c r="J1012" s="110"/>
      <c r="K1012" s="110"/>
      <c r="L1012" s="110"/>
      <c r="M1012" s="110"/>
      <c r="N1012" s="110"/>
      <c r="O1012" s="110"/>
      <c r="P1012" s="110"/>
      <c r="Q1012" s="110"/>
      <c r="R1012" s="87" t="str">
        <f t="shared" si="15"/>
        <v/>
      </c>
    </row>
    <row r="1013" spans="2:18" x14ac:dyDescent="0.25">
      <c r="B1013" s="737"/>
      <c r="C1013" s="834"/>
      <c r="D1013" s="834"/>
      <c r="E1013" s="834"/>
      <c r="F1013" s="835"/>
      <c r="G1013" s="836"/>
      <c r="H1013" s="837"/>
      <c r="I1013" s="838"/>
      <c r="J1013" s="110"/>
      <c r="K1013" s="110"/>
      <c r="L1013" s="110"/>
      <c r="M1013" s="110"/>
      <c r="N1013" s="110"/>
      <c r="O1013" s="110"/>
      <c r="P1013" s="110"/>
      <c r="Q1013" s="110"/>
      <c r="R1013" s="87" t="str">
        <f t="shared" si="15"/>
        <v/>
      </c>
    </row>
    <row r="1014" spans="2:18" x14ac:dyDescent="0.25">
      <c r="B1014" s="737"/>
      <c r="C1014" s="834"/>
      <c r="D1014" s="834"/>
      <c r="E1014" s="834"/>
      <c r="F1014" s="835"/>
      <c r="G1014" s="836"/>
      <c r="H1014" s="837"/>
      <c r="I1014" s="838"/>
      <c r="J1014" s="110"/>
      <c r="K1014" s="110"/>
      <c r="L1014" s="110"/>
      <c r="M1014" s="110"/>
      <c r="N1014" s="110"/>
      <c r="O1014" s="110"/>
      <c r="P1014" s="110"/>
      <c r="Q1014" s="110"/>
      <c r="R1014" s="87" t="str">
        <f t="shared" si="15"/>
        <v/>
      </c>
    </row>
    <row r="1015" spans="2:18" x14ac:dyDescent="0.25">
      <c r="B1015" s="737"/>
      <c r="C1015" s="834"/>
      <c r="D1015" s="834"/>
      <c r="E1015" s="834"/>
      <c r="F1015" s="835"/>
      <c r="G1015" s="836"/>
      <c r="H1015" s="837"/>
      <c r="I1015" s="838"/>
      <c r="J1015" s="110"/>
      <c r="K1015" s="110"/>
      <c r="L1015" s="110"/>
      <c r="M1015" s="110"/>
      <c r="N1015" s="110"/>
      <c r="O1015" s="110"/>
      <c r="P1015" s="110"/>
      <c r="Q1015" s="110"/>
      <c r="R1015" s="87" t="str">
        <f t="shared" si="15"/>
        <v/>
      </c>
    </row>
    <row r="1016" spans="2:18" x14ac:dyDescent="0.25">
      <c r="B1016" s="737"/>
      <c r="C1016" s="834"/>
      <c r="D1016" s="834"/>
      <c r="E1016" s="834"/>
      <c r="F1016" s="835"/>
      <c r="G1016" s="836"/>
      <c r="H1016" s="837"/>
      <c r="I1016" s="838"/>
      <c r="J1016" s="110"/>
      <c r="K1016" s="110"/>
      <c r="L1016" s="110"/>
      <c r="M1016" s="110"/>
      <c r="N1016" s="110"/>
      <c r="O1016" s="110"/>
      <c r="P1016" s="110"/>
      <c r="Q1016" s="110"/>
      <c r="R1016" s="87" t="str">
        <f t="shared" si="15"/>
        <v/>
      </c>
    </row>
    <row r="1017" spans="2:18" x14ac:dyDescent="0.25">
      <c r="B1017" s="737"/>
      <c r="C1017" s="834"/>
      <c r="D1017" s="834"/>
      <c r="E1017" s="834"/>
      <c r="F1017" s="835"/>
      <c r="G1017" s="836"/>
      <c r="H1017" s="837"/>
      <c r="I1017" s="838"/>
      <c r="J1017" s="110"/>
      <c r="K1017" s="110"/>
      <c r="L1017" s="110"/>
      <c r="M1017" s="110"/>
      <c r="N1017" s="110"/>
      <c r="O1017" s="110"/>
      <c r="P1017" s="110"/>
      <c r="Q1017" s="110"/>
      <c r="R1017" s="87" t="str">
        <f t="shared" si="15"/>
        <v/>
      </c>
    </row>
    <row r="1018" spans="2:18" x14ac:dyDescent="0.25">
      <c r="B1018" s="737"/>
      <c r="C1018" s="834"/>
      <c r="D1018" s="834"/>
      <c r="E1018" s="834"/>
      <c r="F1018" s="835"/>
      <c r="G1018" s="836"/>
      <c r="H1018" s="837"/>
      <c r="I1018" s="838"/>
      <c r="J1018" s="110"/>
      <c r="K1018" s="110"/>
      <c r="L1018" s="110"/>
      <c r="M1018" s="110"/>
      <c r="N1018" s="110"/>
      <c r="O1018" s="110"/>
      <c r="P1018" s="110"/>
      <c r="Q1018" s="110"/>
      <c r="R1018" s="87" t="str">
        <f t="shared" si="15"/>
        <v/>
      </c>
    </row>
    <row r="1019" spans="2:18" x14ac:dyDescent="0.25">
      <c r="B1019" s="737"/>
      <c r="C1019" s="834"/>
      <c r="D1019" s="834"/>
      <c r="E1019" s="834"/>
      <c r="F1019" s="835"/>
      <c r="G1019" s="836"/>
      <c r="H1019" s="837"/>
      <c r="I1019" s="838"/>
      <c r="J1019" s="110"/>
      <c r="K1019" s="110"/>
      <c r="L1019" s="110"/>
      <c r="M1019" s="110"/>
      <c r="N1019" s="110"/>
      <c r="O1019" s="110"/>
      <c r="P1019" s="110"/>
      <c r="Q1019" s="110"/>
      <c r="R1019" s="87" t="str">
        <f t="shared" si="15"/>
        <v/>
      </c>
    </row>
    <row r="1020" spans="2:18" x14ac:dyDescent="0.25">
      <c r="B1020" s="737"/>
      <c r="C1020" s="834"/>
      <c r="D1020" s="834"/>
      <c r="E1020" s="834"/>
      <c r="F1020" s="835"/>
      <c r="G1020" s="836"/>
      <c r="H1020" s="837"/>
      <c r="I1020" s="838"/>
      <c r="J1020" s="110"/>
      <c r="K1020" s="110"/>
      <c r="L1020" s="110"/>
      <c r="M1020" s="110"/>
      <c r="N1020" s="110"/>
      <c r="O1020" s="110"/>
      <c r="P1020" s="110"/>
      <c r="Q1020" s="110"/>
      <c r="R1020" s="87" t="str">
        <f t="shared" si="15"/>
        <v/>
      </c>
    </row>
    <row r="1021" spans="2:18" x14ac:dyDescent="0.25">
      <c r="B1021" s="737"/>
      <c r="C1021" s="834"/>
      <c r="D1021" s="834"/>
      <c r="E1021" s="834"/>
      <c r="F1021" s="835"/>
      <c r="G1021" s="836"/>
      <c r="H1021" s="837"/>
      <c r="I1021" s="838"/>
      <c r="J1021" s="110"/>
      <c r="K1021" s="110"/>
      <c r="L1021" s="110"/>
      <c r="M1021" s="110"/>
      <c r="N1021" s="110"/>
      <c r="O1021" s="110"/>
      <c r="P1021" s="110"/>
      <c r="Q1021" s="110"/>
      <c r="R1021" s="87" t="str">
        <f t="shared" si="15"/>
        <v/>
      </c>
    </row>
    <row r="1022" spans="2:18" x14ac:dyDescent="0.25">
      <c r="B1022" s="737"/>
      <c r="C1022" s="834"/>
      <c r="D1022" s="834"/>
      <c r="E1022" s="834"/>
      <c r="F1022" s="835"/>
      <c r="G1022" s="836"/>
      <c r="H1022" s="837"/>
      <c r="I1022" s="838"/>
      <c r="J1022" s="110"/>
      <c r="K1022" s="110"/>
      <c r="L1022" s="110"/>
      <c r="M1022" s="110"/>
      <c r="N1022" s="110"/>
      <c r="O1022" s="110"/>
      <c r="P1022" s="110"/>
      <c r="Q1022" s="110"/>
      <c r="R1022" s="87" t="str">
        <f t="shared" si="15"/>
        <v/>
      </c>
    </row>
    <row r="1023" spans="2:18" x14ac:dyDescent="0.25">
      <c r="B1023" s="737"/>
      <c r="C1023" s="834"/>
      <c r="D1023" s="834"/>
      <c r="E1023" s="834"/>
      <c r="F1023" s="835"/>
      <c r="G1023" s="836"/>
      <c r="H1023" s="837"/>
      <c r="I1023" s="838"/>
      <c r="J1023" s="110"/>
      <c r="K1023" s="110"/>
      <c r="L1023" s="110"/>
      <c r="M1023" s="110"/>
      <c r="N1023" s="110"/>
      <c r="O1023" s="110"/>
      <c r="P1023" s="110"/>
      <c r="Q1023" s="110"/>
      <c r="R1023" s="87" t="str">
        <f t="shared" si="15"/>
        <v/>
      </c>
    </row>
    <row r="1024" spans="2:18" x14ac:dyDescent="0.25">
      <c r="B1024" s="737"/>
      <c r="C1024" s="834"/>
      <c r="D1024" s="834"/>
      <c r="E1024" s="834"/>
      <c r="F1024" s="835"/>
      <c r="G1024" s="836"/>
      <c r="H1024" s="837"/>
      <c r="I1024" s="838"/>
      <c r="J1024" s="110"/>
      <c r="K1024" s="110"/>
      <c r="L1024" s="110"/>
      <c r="M1024" s="110"/>
      <c r="N1024" s="110"/>
      <c r="O1024" s="110"/>
      <c r="P1024" s="110"/>
      <c r="Q1024" s="110"/>
      <c r="R1024" s="87" t="str">
        <f t="shared" si="15"/>
        <v/>
      </c>
    </row>
    <row r="1025" spans="2:18" x14ac:dyDescent="0.25">
      <c r="B1025" s="737"/>
      <c r="C1025" s="834"/>
      <c r="D1025" s="834"/>
      <c r="E1025" s="834"/>
      <c r="F1025" s="835"/>
      <c r="G1025" s="836"/>
      <c r="H1025" s="837"/>
      <c r="I1025" s="838"/>
      <c r="J1025" s="110"/>
      <c r="K1025" s="110"/>
      <c r="L1025" s="110"/>
      <c r="M1025" s="110"/>
      <c r="N1025" s="110"/>
      <c r="O1025" s="110"/>
      <c r="P1025" s="110"/>
      <c r="Q1025" s="110"/>
      <c r="R1025" s="87" t="str">
        <f t="shared" si="15"/>
        <v/>
      </c>
    </row>
    <row r="1026" spans="2:18" x14ac:dyDescent="0.25">
      <c r="B1026" s="737"/>
      <c r="C1026" s="834"/>
      <c r="D1026" s="834"/>
      <c r="E1026" s="834"/>
      <c r="F1026" s="835"/>
      <c r="G1026" s="836"/>
      <c r="H1026" s="837"/>
      <c r="I1026" s="838"/>
      <c r="J1026" s="110"/>
      <c r="K1026" s="110"/>
      <c r="L1026" s="110"/>
      <c r="M1026" s="110"/>
      <c r="N1026" s="110"/>
      <c r="O1026" s="110"/>
      <c r="P1026" s="110"/>
      <c r="Q1026" s="110"/>
      <c r="R1026" s="87" t="str">
        <f t="shared" si="15"/>
        <v/>
      </c>
    </row>
    <row r="1027" spans="2:18" x14ac:dyDescent="0.25">
      <c r="B1027" s="737"/>
      <c r="C1027" s="834"/>
      <c r="D1027" s="834"/>
      <c r="E1027" s="834"/>
      <c r="F1027" s="835"/>
      <c r="G1027" s="836"/>
      <c r="H1027" s="837"/>
      <c r="I1027" s="838"/>
      <c r="J1027" s="110"/>
      <c r="K1027" s="110"/>
      <c r="L1027" s="110"/>
      <c r="M1027" s="110"/>
      <c r="N1027" s="110"/>
      <c r="O1027" s="110"/>
      <c r="P1027" s="110"/>
      <c r="Q1027" s="110"/>
      <c r="R1027" s="87" t="str">
        <f t="shared" si="15"/>
        <v/>
      </c>
    </row>
    <row r="1028" spans="2:18" x14ac:dyDescent="0.25">
      <c r="B1028" s="737"/>
      <c r="C1028" s="834"/>
      <c r="D1028" s="834"/>
      <c r="E1028" s="834"/>
      <c r="F1028" s="835"/>
      <c r="G1028" s="836"/>
      <c r="H1028" s="837"/>
      <c r="I1028" s="838"/>
      <c r="J1028" s="110"/>
      <c r="K1028" s="110"/>
      <c r="L1028" s="110"/>
      <c r="M1028" s="110"/>
      <c r="N1028" s="110"/>
      <c r="O1028" s="110"/>
      <c r="P1028" s="110"/>
      <c r="Q1028" s="110"/>
      <c r="R1028" s="87" t="str">
        <f t="shared" si="15"/>
        <v/>
      </c>
    </row>
    <row r="1029" spans="2:18" x14ac:dyDescent="0.25">
      <c r="B1029" s="737"/>
      <c r="C1029" s="834"/>
      <c r="D1029" s="834"/>
      <c r="E1029" s="834"/>
      <c r="F1029" s="835"/>
      <c r="G1029" s="836"/>
      <c r="H1029" s="837"/>
      <c r="I1029" s="838"/>
      <c r="J1029" s="110"/>
      <c r="K1029" s="110"/>
      <c r="L1029" s="110"/>
      <c r="M1029" s="110"/>
      <c r="N1029" s="110"/>
      <c r="O1029" s="110"/>
      <c r="P1029" s="110"/>
      <c r="Q1029" s="110"/>
      <c r="R1029" s="87" t="str">
        <f t="shared" si="15"/>
        <v/>
      </c>
    </row>
    <row r="1030" spans="2:18" x14ac:dyDescent="0.25">
      <c r="B1030" s="737"/>
      <c r="C1030" s="834"/>
      <c r="D1030" s="834"/>
      <c r="E1030" s="834"/>
      <c r="F1030" s="835"/>
      <c r="G1030" s="836"/>
      <c r="H1030" s="837"/>
      <c r="I1030" s="838"/>
      <c r="J1030" s="110"/>
      <c r="K1030" s="110"/>
      <c r="L1030" s="110"/>
      <c r="M1030" s="110"/>
      <c r="N1030" s="110"/>
      <c r="O1030" s="110"/>
      <c r="P1030" s="110"/>
      <c r="Q1030" s="110"/>
      <c r="R1030" s="87" t="str">
        <f t="shared" si="15"/>
        <v/>
      </c>
    </row>
    <row r="1031" spans="2:18" x14ac:dyDescent="0.25">
      <c r="B1031" s="737"/>
      <c r="C1031" s="834"/>
      <c r="D1031" s="834"/>
      <c r="E1031" s="834"/>
      <c r="F1031" s="835"/>
      <c r="G1031" s="836"/>
      <c r="H1031" s="837"/>
      <c r="I1031" s="838"/>
      <c r="J1031" s="110"/>
      <c r="K1031" s="110"/>
      <c r="L1031" s="110"/>
      <c r="M1031" s="110"/>
      <c r="N1031" s="110"/>
      <c r="O1031" s="110"/>
      <c r="P1031" s="110"/>
      <c r="Q1031" s="110"/>
      <c r="R1031" s="87" t="str">
        <f t="shared" si="15"/>
        <v/>
      </c>
    </row>
    <row r="1032" spans="2:18" x14ac:dyDescent="0.25">
      <c r="B1032" s="737"/>
      <c r="C1032" s="834"/>
      <c r="D1032" s="834"/>
      <c r="E1032" s="834"/>
      <c r="F1032" s="835"/>
      <c r="G1032" s="836"/>
      <c r="H1032" s="837"/>
      <c r="I1032" s="838"/>
      <c r="J1032" s="110"/>
      <c r="K1032" s="110"/>
      <c r="L1032" s="110"/>
      <c r="M1032" s="110"/>
      <c r="N1032" s="110"/>
      <c r="O1032" s="110"/>
      <c r="P1032" s="110"/>
      <c r="Q1032" s="110"/>
      <c r="R1032" s="87" t="str">
        <f t="shared" si="15"/>
        <v/>
      </c>
    </row>
    <row r="1033" spans="2:18" x14ac:dyDescent="0.25">
      <c r="B1033" s="737"/>
      <c r="C1033" s="834"/>
      <c r="D1033" s="834"/>
      <c r="E1033" s="834"/>
      <c r="F1033" s="835"/>
      <c r="G1033" s="836"/>
      <c r="H1033" s="837"/>
      <c r="I1033" s="838"/>
      <c r="J1033" s="110"/>
      <c r="K1033" s="110"/>
      <c r="L1033" s="110"/>
      <c r="M1033" s="110"/>
      <c r="N1033" s="110"/>
      <c r="O1033" s="110"/>
      <c r="P1033" s="110"/>
      <c r="Q1033" s="110"/>
      <c r="R1033" s="87" t="str">
        <f t="shared" si="15"/>
        <v/>
      </c>
    </row>
    <row r="1034" spans="2:18" x14ac:dyDescent="0.25">
      <c r="B1034" s="737"/>
      <c r="C1034" s="834"/>
      <c r="D1034" s="834"/>
      <c r="E1034" s="834"/>
      <c r="F1034" s="835"/>
      <c r="G1034" s="836"/>
      <c r="H1034" s="837"/>
      <c r="I1034" s="838"/>
      <c r="J1034" s="110"/>
      <c r="K1034" s="110"/>
      <c r="L1034" s="110"/>
      <c r="M1034" s="110"/>
      <c r="N1034" s="110"/>
      <c r="O1034" s="110"/>
      <c r="P1034" s="110"/>
      <c r="Q1034" s="110"/>
      <c r="R1034" s="87" t="str">
        <f t="shared" si="15"/>
        <v/>
      </c>
    </row>
    <row r="1035" spans="2:18" x14ac:dyDescent="0.25">
      <c r="B1035" s="737"/>
      <c r="C1035" s="834"/>
      <c r="D1035" s="834"/>
      <c r="E1035" s="834"/>
      <c r="F1035" s="835"/>
      <c r="G1035" s="836"/>
      <c r="H1035" s="837"/>
      <c r="I1035" s="838"/>
      <c r="J1035" s="110"/>
      <c r="K1035" s="110"/>
      <c r="L1035" s="110"/>
      <c r="M1035" s="110"/>
      <c r="N1035" s="110"/>
      <c r="O1035" s="110"/>
      <c r="P1035" s="110"/>
      <c r="Q1035" s="110"/>
      <c r="R1035" s="87" t="str">
        <f t="shared" si="15"/>
        <v/>
      </c>
    </row>
    <row r="1036" spans="2:18" x14ac:dyDescent="0.25">
      <c r="B1036" s="737"/>
      <c r="C1036" s="834"/>
      <c r="D1036" s="834"/>
      <c r="E1036" s="834"/>
      <c r="F1036" s="835"/>
      <c r="G1036" s="836"/>
      <c r="H1036" s="837"/>
      <c r="I1036" s="838"/>
      <c r="J1036" s="110"/>
      <c r="K1036" s="110"/>
      <c r="L1036" s="110"/>
      <c r="M1036" s="110"/>
      <c r="N1036" s="110"/>
      <c r="O1036" s="110"/>
      <c r="P1036" s="110"/>
      <c r="Q1036" s="110"/>
      <c r="R1036" s="87" t="str">
        <f t="shared" si="15"/>
        <v/>
      </c>
    </row>
    <row r="1037" spans="2:18" x14ac:dyDescent="0.25">
      <c r="B1037" s="737"/>
      <c r="C1037" s="834"/>
      <c r="D1037" s="834"/>
      <c r="E1037" s="834"/>
      <c r="F1037" s="835"/>
      <c r="G1037" s="836"/>
      <c r="H1037" s="837"/>
      <c r="I1037" s="838"/>
      <c r="J1037" s="110"/>
      <c r="K1037" s="110"/>
      <c r="L1037" s="110"/>
      <c r="M1037" s="110"/>
      <c r="N1037" s="110"/>
      <c r="O1037" s="110"/>
      <c r="P1037" s="110"/>
      <c r="Q1037" s="110"/>
      <c r="R1037" s="87" t="str">
        <f t="shared" si="15"/>
        <v/>
      </c>
    </row>
    <row r="1038" spans="2:18" x14ac:dyDescent="0.25">
      <c r="B1038" s="737"/>
      <c r="C1038" s="834"/>
      <c r="D1038" s="834"/>
      <c r="E1038" s="834"/>
      <c r="F1038" s="835"/>
      <c r="G1038" s="836"/>
      <c r="H1038" s="837"/>
      <c r="I1038" s="838"/>
      <c r="J1038" s="110"/>
      <c r="K1038" s="110"/>
      <c r="L1038" s="110"/>
      <c r="M1038" s="110"/>
      <c r="N1038" s="110"/>
      <c r="O1038" s="110"/>
      <c r="P1038" s="110"/>
      <c r="Q1038" s="110"/>
      <c r="R1038" s="87" t="str">
        <f t="shared" si="15"/>
        <v/>
      </c>
    </row>
    <row r="1039" spans="2:18" x14ac:dyDescent="0.25">
      <c r="B1039" s="737"/>
      <c r="C1039" s="834"/>
      <c r="D1039" s="834"/>
      <c r="E1039" s="834"/>
      <c r="F1039" s="835"/>
      <c r="G1039" s="836"/>
      <c r="H1039" s="837"/>
      <c r="I1039" s="838"/>
      <c r="J1039" s="110"/>
      <c r="K1039" s="110"/>
      <c r="L1039" s="110"/>
      <c r="M1039" s="110"/>
      <c r="N1039" s="110"/>
      <c r="O1039" s="110"/>
      <c r="P1039" s="110"/>
      <c r="Q1039" s="110"/>
      <c r="R1039" s="87" t="str">
        <f t="shared" si="15"/>
        <v/>
      </c>
    </row>
    <row r="1040" spans="2:18" x14ac:dyDescent="0.25">
      <c r="B1040" s="737"/>
      <c r="C1040" s="834"/>
      <c r="D1040" s="834"/>
      <c r="E1040" s="834"/>
      <c r="F1040" s="835"/>
      <c r="G1040" s="836"/>
      <c r="H1040" s="837"/>
      <c r="I1040" s="838"/>
      <c r="J1040" s="110"/>
      <c r="K1040" s="110"/>
      <c r="L1040" s="110"/>
      <c r="M1040" s="110"/>
      <c r="N1040" s="110"/>
      <c r="O1040" s="110"/>
      <c r="P1040" s="110"/>
      <c r="Q1040" s="110"/>
      <c r="R1040" s="87" t="str">
        <f t="shared" ref="R1040:R1103" si="16">IF(B1040="","",VALUE(MID(B1040,2,4)))</f>
        <v/>
      </c>
    </row>
    <row r="1041" spans="2:18" x14ac:dyDescent="0.25">
      <c r="B1041" s="737"/>
      <c r="C1041" s="834"/>
      <c r="D1041" s="834"/>
      <c r="E1041" s="834"/>
      <c r="F1041" s="835"/>
      <c r="G1041" s="836"/>
      <c r="H1041" s="837"/>
      <c r="I1041" s="838"/>
      <c r="J1041" s="110"/>
      <c r="K1041" s="110"/>
      <c r="L1041" s="110"/>
      <c r="M1041" s="110"/>
      <c r="N1041" s="110"/>
      <c r="O1041" s="110"/>
      <c r="P1041" s="110"/>
      <c r="Q1041" s="110"/>
      <c r="R1041" s="87" t="str">
        <f t="shared" si="16"/>
        <v/>
      </c>
    </row>
    <row r="1042" spans="2:18" x14ac:dyDescent="0.25">
      <c r="B1042" s="737"/>
      <c r="C1042" s="834"/>
      <c r="D1042" s="834"/>
      <c r="E1042" s="834"/>
      <c r="F1042" s="835"/>
      <c r="G1042" s="836"/>
      <c r="H1042" s="837"/>
      <c r="I1042" s="838"/>
      <c r="J1042" s="110"/>
      <c r="K1042" s="110"/>
      <c r="L1042" s="110"/>
      <c r="M1042" s="110"/>
      <c r="N1042" s="110"/>
      <c r="O1042" s="110"/>
      <c r="P1042" s="110"/>
      <c r="Q1042" s="110"/>
      <c r="R1042" s="87" t="str">
        <f t="shared" si="16"/>
        <v/>
      </c>
    </row>
    <row r="1043" spans="2:18" x14ac:dyDescent="0.25">
      <c r="B1043" s="737"/>
      <c r="C1043" s="834"/>
      <c r="D1043" s="834"/>
      <c r="E1043" s="834"/>
      <c r="F1043" s="835"/>
      <c r="G1043" s="836"/>
      <c r="H1043" s="837"/>
      <c r="I1043" s="838"/>
      <c r="J1043" s="110"/>
      <c r="K1043" s="110"/>
      <c r="L1043" s="110"/>
      <c r="M1043" s="110"/>
      <c r="N1043" s="110"/>
      <c r="O1043" s="110"/>
      <c r="P1043" s="110"/>
      <c r="Q1043" s="110"/>
      <c r="R1043" s="87" t="str">
        <f t="shared" si="16"/>
        <v/>
      </c>
    </row>
    <row r="1044" spans="2:18" x14ac:dyDescent="0.25">
      <c r="B1044" s="737"/>
      <c r="C1044" s="834"/>
      <c r="D1044" s="834"/>
      <c r="E1044" s="834"/>
      <c r="F1044" s="835"/>
      <c r="G1044" s="836"/>
      <c r="H1044" s="837"/>
      <c r="I1044" s="838"/>
      <c r="J1044" s="110"/>
      <c r="K1044" s="110"/>
      <c r="L1044" s="110"/>
      <c r="M1044" s="110"/>
      <c r="N1044" s="110"/>
      <c r="O1044" s="110"/>
      <c r="P1044" s="110"/>
      <c r="Q1044" s="110"/>
      <c r="R1044" s="87" t="str">
        <f t="shared" si="16"/>
        <v/>
      </c>
    </row>
    <row r="1045" spans="2:18" x14ac:dyDescent="0.25">
      <c r="B1045" s="737"/>
      <c r="C1045" s="834"/>
      <c r="D1045" s="834"/>
      <c r="E1045" s="834"/>
      <c r="F1045" s="835"/>
      <c r="G1045" s="836"/>
      <c r="H1045" s="837"/>
      <c r="I1045" s="838"/>
      <c r="J1045" s="110"/>
      <c r="K1045" s="110"/>
      <c r="L1045" s="110"/>
      <c r="M1045" s="110"/>
      <c r="N1045" s="110"/>
      <c r="O1045" s="110"/>
      <c r="P1045" s="110"/>
      <c r="Q1045" s="110"/>
      <c r="R1045" s="87" t="str">
        <f t="shared" si="16"/>
        <v/>
      </c>
    </row>
    <row r="1046" spans="2:18" x14ac:dyDescent="0.25">
      <c r="B1046" s="737"/>
      <c r="C1046" s="834"/>
      <c r="D1046" s="834"/>
      <c r="E1046" s="834"/>
      <c r="F1046" s="835"/>
      <c r="G1046" s="836"/>
      <c r="H1046" s="837"/>
      <c r="I1046" s="838"/>
      <c r="J1046" s="110"/>
      <c r="K1046" s="110"/>
      <c r="L1046" s="110"/>
      <c r="M1046" s="110"/>
      <c r="N1046" s="110"/>
      <c r="O1046" s="110"/>
      <c r="P1046" s="110"/>
      <c r="Q1046" s="110"/>
      <c r="R1046" s="87" t="str">
        <f t="shared" si="16"/>
        <v/>
      </c>
    </row>
    <row r="1047" spans="2:18" x14ac:dyDescent="0.25">
      <c r="B1047" s="737"/>
      <c r="C1047" s="834"/>
      <c r="D1047" s="834"/>
      <c r="E1047" s="834"/>
      <c r="F1047" s="835"/>
      <c r="G1047" s="836"/>
      <c r="H1047" s="837"/>
      <c r="I1047" s="838"/>
      <c r="J1047" s="110"/>
      <c r="K1047" s="110"/>
      <c r="L1047" s="110"/>
      <c r="M1047" s="110"/>
      <c r="N1047" s="110"/>
      <c r="O1047" s="110"/>
      <c r="P1047" s="110"/>
      <c r="Q1047" s="110"/>
      <c r="R1047" s="87" t="str">
        <f t="shared" si="16"/>
        <v/>
      </c>
    </row>
    <row r="1048" spans="2:18" x14ac:dyDescent="0.25">
      <c r="B1048" s="737"/>
      <c r="C1048" s="834"/>
      <c r="D1048" s="834"/>
      <c r="E1048" s="834"/>
      <c r="F1048" s="835"/>
      <c r="G1048" s="836"/>
      <c r="H1048" s="837"/>
      <c r="I1048" s="838"/>
      <c r="J1048" s="110"/>
      <c r="K1048" s="110"/>
      <c r="L1048" s="110"/>
      <c r="M1048" s="110"/>
      <c r="N1048" s="110"/>
      <c r="O1048" s="110"/>
      <c r="P1048" s="110"/>
      <c r="Q1048" s="110"/>
      <c r="R1048" s="87" t="str">
        <f t="shared" si="16"/>
        <v/>
      </c>
    </row>
    <row r="1049" spans="2:18" x14ac:dyDescent="0.25">
      <c r="B1049" s="737"/>
      <c r="C1049" s="834"/>
      <c r="D1049" s="834"/>
      <c r="E1049" s="834"/>
      <c r="F1049" s="835"/>
      <c r="G1049" s="836"/>
      <c r="H1049" s="837"/>
      <c r="I1049" s="838"/>
      <c r="J1049" s="110"/>
      <c r="K1049" s="110"/>
      <c r="L1049" s="110"/>
      <c r="M1049" s="110"/>
      <c r="N1049" s="110"/>
      <c r="O1049" s="110"/>
      <c r="P1049" s="110"/>
      <c r="Q1049" s="110"/>
      <c r="R1049" s="87" t="str">
        <f t="shared" si="16"/>
        <v/>
      </c>
    </row>
    <row r="1050" spans="2:18" x14ac:dyDescent="0.25">
      <c r="B1050" s="737"/>
      <c r="C1050" s="834"/>
      <c r="D1050" s="834"/>
      <c r="E1050" s="834"/>
      <c r="F1050" s="835"/>
      <c r="G1050" s="836"/>
      <c r="H1050" s="837"/>
      <c r="I1050" s="838"/>
      <c r="J1050" s="110"/>
      <c r="K1050" s="110"/>
      <c r="L1050" s="110"/>
      <c r="M1050" s="110"/>
      <c r="N1050" s="110"/>
      <c r="O1050" s="110"/>
      <c r="P1050" s="110"/>
      <c r="Q1050" s="110"/>
      <c r="R1050" s="87" t="str">
        <f t="shared" si="16"/>
        <v/>
      </c>
    </row>
    <row r="1051" spans="2:18" x14ac:dyDescent="0.25">
      <c r="B1051" s="737"/>
      <c r="C1051" s="834"/>
      <c r="D1051" s="834"/>
      <c r="E1051" s="834"/>
      <c r="F1051" s="835"/>
      <c r="G1051" s="836"/>
      <c r="H1051" s="837"/>
      <c r="I1051" s="838"/>
      <c r="J1051" s="110"/>
      <c r="K1051" s="110"/>
      <c r="L1051" s="110"/>
      <c r="M1051" s="110"/>
      <c r="N1051" s="110"/>
      <c r="O1051" s="110"/>
      <c r="P1051" s="110"/>
      <c r="Q1051" s="110"/>
      <c r="R1051" s="87" t="str">
        <f t="shared" si="16"/>
        <v/>
      </c>
    </row>
    <row r="1052" spans="2:18" x14ac:dyDescent="0.25">
      <c r="B1052" s="737"/>
      <c r="C1052" s="834"/>
      <c r="D1052" s="834"/>
      <c r="E1052" s="834"/>
      <c r="F1052" s="835"/>
      <c r="G1052" s="836"/>
      <c r="H1052" s="837"/>
      <c r="I1052" s="838"/>
      <c r="J1052" s="110"/>
      <c r="K1052" s="110"/>
      <c r="L1052" s="110"/>
      <c r="M1052" s="110"/>
      <c r="N1052" s="110"/>
      <c r="O1052" s="110"/>
      <c r="P1052" s="110"/>
      <c r="Q1052" s="110"/>
      <c r="R1052" s="87" t="str">
        <f t="shared" si="16"/>
        <v/>
      </c>
    </row>
    <row r="1053" spans="2:18" x14ac:dyDescent="0.25">
      <c r="B1053" s="737"/>
      <c r="C1053" s="834"/>
      <c r="D1053" s="834"/>
      <c r="E1053" s="834"/>
      <c r="F1053" s="835"/>
      <c r="G1053" s="836"/>
      <c r="H1053" s="837"/>
      <c r="I1053" s="838"/>
      <c r="J1053" s="110"/>
      <c r="K1053" s="110"/>
      <c r="L1053" s="110"/>
      <c r="M1053" s="110"/>
      <c r="N1053" s="110"/>
      <c r="O1053" s="110"/>
      <c r="P1053" s="110"/>
      <c r="Q1053" s="110"/>
      <c r="R1053" s="87" t="str">
        <f t="shared" si="16"/>
        <v/>
      </c>
    </row>
    <row r="1054" spans="2:18" x14ac:dyDescent="0.25">
      <c r="B1054" s="737"/>
      <c r="C1054" s="834"/>
      <c r="D1054" s="834"/>
      <c r="E1054" s="834"/>
      <c r="F1054" s="835"/>
      <c r="G1054" s="836"/>
      <c r="H1054" s="837"/>
      <c r="I1054" s="838"/>
      <c r="J1054" s="110"/>
      <c r="K1054" s="110"/>
      <c r="L1054" s="110"/>
      <c r="M1054" s="110"/>
      <c r="N1054" s="110"/>
      <c r="O1054" s="110"/>
      <c r="P1054" s="110"/>
      <c r="Q1054" s="110"/>
      <c r="R1054" s="87" t="str">
        <f t="shared" si="16"/>
        <v/>
      </c>
    </row>
    <row r="1055" spans="2:18" x14ac:dyDescent="0.25">
      <c r="B1055" s="737"/>
      <c r="C1055" s="834"/>
      <c r="D1055" s="834"/>
      <c r="E1055" s="834"/>
      <c r="F1055" s="835"/>
      <c r="G1055" s="836"/>
      <c r="H1055" s="837"/>
      <c r="I1055" s="838"/>
      <c r="J1055" s="110"/>
      <c r="K1055" s="110"/>
      <c r="L1055" s="110"/>
      <c r="M1055" s="110"/>
      <c r="N1055" s="110"/>
      <c r="O1055" s="110"/>
      <c r="P1055" s="110"/>
      <c r="Q1055" s="110"/>
      <c r="R1055" s="87" t="str">
        <f t="shared" si="16"/>
        <v/>
      </c>
    </row>
    <row r="1056" spans="2:18" x14ac:dyDescent="0.25">
      <c r="B1056" s="737"/>
      <c r="C1056" s="834"/>
      <c r="D1056" s="834"/>
      <c r="E1056" s="834"/>
      <c r="F1056" s="835"/>
      <c r="G1056" s="836"/>
      <c r="H1056" s="837"/>
      <c r="I1056" s="838"/>
      <c r="J1056" s="110"/>
      <c r="K1056" s="110"/>
      <c r="L1056" s="110"/>
      <c r="M1056" s="110"/>
      <c r="N1056" s="110"/>
      <c r="O1056" s="110"/>
      <c r="P1056" s="110"/>
      <c r="Q1056" s="110"/>
      <c r="R1056" s="87" t="str">
        <f t="shared" si="16"/>
        <v/>
      </c>
    </row>
    <row r="1057" spans="2:18" x14ac:dyDescent="0.25">
      <c r="B1057" s="737"/>
      <c r="C1057" s="834"/>
      <c r="D1057" s="834"/>
      <c r="E1057" s="834"/>
      <c r="F1057" s="835"/>
      <c r="G1057" s="836"/>
      <c r="H1057" s="837"/>
      <c r="I1057" s="838"/>
      <c r="J1057" s="110"/>
      <c r="K1057" s="110"/>
      <c r="L1057" s="110"/>
      <c r="M1057" s="110"/>
      <c r="N1057" s="110"/>
      <c r="O1057" s="110"/>
      <c r="P1057" s="110"/>
      <c r="Q1057" s="110"/>
      <c r="R1057" s="87" t="str">
        <f t="shared" si="16"/>
        <v/>
      </c>
    </row>
    <row r="1058" spans="2:18" x14ac:dyDescent="0.25">
      <c r="B1058" s="737"/>
      <c r="C1058" s="834"/>
      <c r="D1058" s="834"/>
      <c r="E1058" s="834"/>
      <c r="F1058" s="835"/>
      <c r="G1058" s="836"/>
      <c r="H1058" s="837"/>
      <c r="I1058" s="838"/>
      <c r="J1058" s="110"/>
      <c r="K1058" s="110"/>
      <c r="L1058" s="110"/>
      <c r="M1058" s="110"/>
      <c r="N1058" s="110"/>
      <c r="O1058" s="110"/>
      <c r="P1058" s="110"/>
      <c r="Q1058" s="110"/>
      <c r="R1058" s="87" t="str">
        <f t="shared" si="16"/>
        <v/>
      </c>
    </row>
    <row r="1059" spans="2:18" x14ac:dyDescent="0.25">
      <c r="B1059" s="737"/>
      <c r="C1059" s="834"/>
      <c r="D1059" s="834"/>
      <c r="E1059" s="834"/>
      <c r="F1059" s="835"/>
      <c r="G1059" s="836"/>
      <c r="H1059" s="837"/>
      <c r="I1059" s="838"/>
      <c r="J1059" s="110"/>
      <c r="K1059" s="110"/>
      <c r="L1059" s="110"/>
      <c r="M1059" s="110"/>
      <c r="N1059" s="110"/>
      <c r="O1059" s="110"/>
      <c r="P1059" s="110"/>
      <c r="Q1059" s="110"/>
      <c r="R1059" s="87" t="str">
        <f t="shared" si="16"/>
        <v/>
      </c>
    </row>
    <row r="1060" spans="2:18" x14ac:dyDescent="0.25">
      <c r="B1060" s="737"/>
      <c r="C1060" s="834"/>
      <c r="D1060" s="834"/>
      <c r="E1060" s="834"/>
      <c r="F1060" s="835"/>
      <c r="G1060" s="836"/>
      <c r="H1060" s="837"/>
      <c r="I1060" s="838"/>
      <c r="J1060" s="110"/>
      <c r="K1060" s="110"/>
      <c r="L1060" s="110"/>
      <c r="M1060" s="110"/>
      <c r="N1060" s="110"/>
      <c r="O1060" s="110"/>
      <c r="P1060" s="110"/>
      <c r="Q1060" s="110"/>
      <c r="R1060" s="87" t="str">
        <f t="shared" si="16"/>
        <v/>
      </c>
    </row>
    <row r="1061" spans="2:18" x14ac:dyDescent="0.25">
      <c r="B1061" s="737"/>
      <c r="C1061" s="834"/>
      <c r="D1061" s="834"/>
      <c r="E1061" s="834"/>
      <c r="F1061" s="835"/>
      <c r="G1061" s="836"/>
      <c r="H1061" s="837"/>
      <c r="I1061" s="838"/>
      <c r="J1061" s="110"/>
      <c r="K1061" s="110"/>
      <c r="L1061" s="110"/>
      <c r="M1061" s="110"/>
      <c r="N1061" s="110"/>
      <c r="O1061" s="110"/>
      <c r="P1061" s="110"/>
      <c r="Q1061" s="110"/>
      <c r="R1061" s="87" t="str">
        <f t="shared" si="16"/>
        <v/>
      </c>
    </row>
    <row r="1062" spans="2:18" x14ac:dyDescent="0.25">
      <c r="B1062" s="737"/>
      <c r="C1062" s="834"/>
      <c r="D1062" s="834"/>
      <c r="E1062" s="834"/>
      <c r="F1062" s="835"/>
      <c r="G1062" s="836"/>
      <c r="H1062" s="837"/>
      <c r="I1062" s="838"/>
      <c r="J1062" s="110"/>
      <c r="K1062" s="110"/>
      <c r="L1062" s="110"/>
      <c r="M1062" s="110"/>
      <c r="N1062" s="110"/>
      <c r="O1062" s="110"/>
      <c r="P1062" s="110"/>
      <c r="Q1062" s="110"/>
      <c r="R1062" s="87" t="str">
        <f t="shared" si="16"/>
        <v/>
      </c>
    </row>
    <row r="1063" spans="2:18" x14ac:dyDescent="0.25">
      <c r="B1063" s="737"/>
      <c r="C1063" s="834"/>
      <c r="D1063" s="834"/>
      <c r="E1063" s="834"/>
      <c r="F1063" s="835"/>
      <c r="G1063" s="836"/>
      <c r="H1063" s="837"/>
      <c r="I1063" s="838"/>
      <c r="J1063" s="110"/>
      <c r="K1063" s="110"/>
      <c r="L1063" s="110"/>
      <c r="M1063" s="110"/>
      <c r="N1063" s="110"/>
      <c r="O1063" s="110"/>
      <c r="P1063" s="110"/>
      <c r="Q1063" s="110"/>
      <c r="R1063" s="87" t="str">
        <f t="shared" si="16"/>
        <v/>
      </c>
    </row>
    <row r="1064" spans="2:18" x14ac:dyDescent="0.25">
      <c r="B1064" s="737"/>
      <c r="C1064" s="834"/>
      <c r="D1064" s="834"/>
      <c r="E1064" s="834"/>
      <c r="F1064" s="835"/>
      <c r="G1064" s="836"/>
      <c r="H1064" s="837"/>
      <c r="I1064" s="838"/>
      <c r="J1064" s="110"/>
      <c r="K1064" s="110"/>
      <c r="L1064" s="110"/>
      <c r="M1064" s="110"/>
      <c r="N1064" s="110"/>
      <c r="O1064" s="110"/>
      <c r="P1064" s="110"/>
      <c r="Q1064" s="110"/>
      <c r="R1064" s="87" t="str">
        <f t="shared" si="16"/>
        <v/>
      </c>
    </row>
    <row r="1065" spans="2:18" x14ac:dyDescent="0.25">
      <c r="B1065" s="737"/>
      <c r="C1065" s="834"/>
      <c r="D1065" s="834"/>
      <c r="E1065" s="834"/>
      <c r="F1065" s="835"/>
      <c r="G1065" s="836"/>
      <c r="H1065" s="837"/>
      <c r="I1065" s="838"/>
      <c r="J1065" s="110"/>
      <c r="K1065" s="110"/>
      <c r="L1065" s="110"/>
      <c r="M1065" s="110"/>
      <c r="N1065" s="110"/>
      <c r="O1065" s="110"/>
      <c r="P1065" s="110"/>
      <c r="Q1065" s="110"/>
      <c r="R1065" s="87" t="str">
        <f t="shared" si="16"/>
        <v/>
      </c>
    </row>
    <row r="1066" spans="2:18" x14ac:dyDescent="0.25">
      <c r="B1066" s="737"/>
      <c r="C1066" s="834"/>
      <c r="D1066" s="834"/>
      <c r="E1066" s="834"/>
      <c r="F1066" s="835"/>
      <c r="G1066" s="836"/>
      <c r="H1066" s="837"/>
      <c r="I1066" s="838"/>
      <c r="J1066" s="110"/>
      <c r="K1066" s="110"/>
      <c r="L1066" s="110"/>
      <c r="M1066" s="110"/>
      <c r="N1066" s="110"/>
      <c r="O1066" s="110"/>
      <c r="P1066" s="110"/>
      <c r="Q1066" s="110"/>
      <c r="R1066" s="87" t="str">
        <f t="shared" si="16"/>
        <v/>
      </c>
    </row>
    <row r="1067" spans="2:18" x14ac:dyDescent="0.25">
      <c r="B1067" s="737"/>
      <c r="C1067" s="834"/>
      <c r="D1067" s="834"/>
      <c r="E1067" s="834"/>
      <c r="F1067" s="835"/>
      <c r="G1067" s="836"/>
      <c r="H1067" s="837"/>
      <c r="I1067" s="838"/>
      <c r="J1067" s="110"/>
      <c r="K1067" s="110"/>
      <c r="L1067" s="110"/>
      <c r="M1067" s="110"/>
      <c r="N1067" s="110"/>
      <c r="O1067" s="110"/>
      <c r="P1067" s="110"/>
      <c r="Q1067" s="110"/>
      <c r="R1067" s="87" t="str">
        <f t="shared" si="16"/>
        <v/>
      </c>
    </row>
    <row r="1068" spans="2:18" x14ac:dyDescent="0.25">
      <c r="B1068" s="737"/>
      <c r="C1068" s="834"/>
      <c r="D1068" s="834"/>
      <c r="E1068" s="834"/>
      <c r="F1068" s="835"/>
      <c r="G1068" s="836"/>
      <c r="H1068" s="837"/>
      <c r="I1068" s="838"/>
      <c r="J1068" s="110"/>
      <c r="K1068" s="110"/>
      <c r="L1068" s="110"/>
      <c r="M1068" s="110"/>
      <c r="N1068" s="110"/>
      <c r="O1068" s="110"/>
      <c r="P1068" s="110"/>
      <c r="Q1068" s="110"/>
      <c r="R1068" s="87" t="str">
        <f t="shared" si="16"/>
        <v/>
      </c>
    </row>
    <row r="1069" spans="2:18" x14ac:dyDescent="0.25">
      <c r="B1069" s="737"/>
      <c r="C1069" s="834"/>
      <c r="D1069" s="834"/>
      <c r="E1069" s="834"/>
      <c r="F1069" s="835"/>
      <c r="G1069" s="836"/>
      <c r="H1069" s="837"/>
      <c r="I1069" s="838"/>
      <c r="J1069" s="110"/>
      <c r="K1069" s="110"/>
      <c r="L1069" s="110"/>
      <c r="M1069" s="110"/>
      <c r="N1069" s="110"/>
      <c r="O1069" s="110"/>
      <c r="P1069" s="110"/>
      <c r="Q1069" s="110"/>
      <c r="R1069" s="87" t="str">
        <f t="shared" si="16"/>
        <v/>
      </c>
    </row>
    <row r="1070" spans="2:18" x14ac:dyDescent="0.25">
      <c r="B1070" s="737"/>
      <c r="C1070" s="834"/>
      <c r="D1070" s="834"/>
      <c r="E1070" s="834"/>
      <c r="F1070" s="835"/>
      <c r="G1070" s="836"/>
      <c r="H1070" s="837"/>
      <c r="I1070" s="838"/>
      <c r="J1070" s="110"/>
      <c r="K1070" s="110"/>
      <c r="L1070" s="110"/>
      <c r="M1070" s="110"/>
      <c r="N1070" s="110"/>
      <c r="O1070" s="110"/>
      <c r="P1070" s="110"/>
      <c r="Q1070" s="110"/>
      <c r="R1070" s="87" t="str">
        <f t="shared" si="16"/>
        <v/>
      </c>
    </row>
    <row r="1071" spans="2:18" x14ac:dyDescent="0.25">
      <c r="B1071" s="737"/>
      <c r="C1071" s="834"/>
      <c r="D1071" s="834"/>
      <c r="E1071" s="834"/>
      <c r="F1071" s="835"/>
      <c r="G1071" s="836"/>
      <c r="H1071" s="837"/>
      <c r="I1071" s="838"/>
      <c r="J1071" s="110"/>
      <c r="K1071" s="110"/>
      <c r="L1071" s="110"/>
      <c r="M1071" s="110"/>
      <c r="N1071" s="110"/>
      <c r="O1071" s="110"/>
      <c r="P1071" s="110"/>
      <c r="Q1071" s="110"/>
      <c r="R1071" s="87" t="str">
        <f t="shared" si="16"/>
        <v/>
      </c>
    </row>
    <row r="1072" spans="2:18" x14ac:dyDescent="0.25">
      <c r="B1072" s="737"/>
      <c r="C1072" s="834"/>
      <c r="D1072" s="834"/>
      <c r="E1072" s="834"/>
      <c r="F1072" s="835"/>
      <c r="G1072" s="836"/>
      <c r="H1072" s="837"/>
      <c r="I1072" s="838"/>
      <c r="J1072" s="110"/>
      <c r="K1072" s="110"/>
      <c r="L1072" s="110"/>
      <c r="M1072" s="110"/>
      <c r="N1072" s="110"/>
      <c r="O1072" s="110"/>
      <c r="P1072" s="110"/>
      <c r="Q1072" s="110"/>
      <c r="R1072" s="87" t="str">
        <f t="shared" si="16"/>
        <v/>
      </c>
    </row>
    <row r="1073" spans="2:18" x14ac:dyDescent="0.25">
      <c r="B1073" s="737"/>
      <c r="C1073" s="834"/>
      <c r="D1073" s="834"/>
      <c r="E1073" s="834"/>
      <c r="F1073" s="835"/>
      <c r="G1073" s="836"/>
      <c r="H1073" s="837"/>
      <c r="I1073" s="838"/>
      <c r="J1073" s="110"/>
      <c r="K1073" s="110"/>
      <c r="L1073" s="110"/>
      <c r="M1073" s="110"/>
      <c r="N1073" s="110"/>
      <c r="O1073" s="110"/>
      <c r="P1073" s="110"/>
      <c r="Q1073" s="110"/>
      <c r="R1073" s="87" t="str">
        <f t="shared" si="16"/>
        <v/>
      </c>
    </row>
    <row r="1074" spans="2:18" x14ac:dyDescent="0.25">
      <c r="B1074" s="737"/>
      <c r="C1074" s="834"/>
      <c r="D1074" s="834"/>
      <c r="E1074" s="834"/>
      <c r="F1074" s="835"/>
      <c r="G1074" s="836"/>
      <c r="H1074" s="837"/>
      <c r="I1074" s="838"/>
      <c r="J1074" s="110"/>
      <c r="K1074" s="110"/>
      <c r="L1074" s="110"/>
      <c r="M1074" s="110"/>
      <c r="N1074" s="110"/>
      <c r="O1074" s="110"/>
      <c r="P1074" s="110"/>
      <c r="Q1074" s="110"/>
      <c r="R1074" s="87" t="str">
        <f t="shared" si="16"/>
        <v/>
      </c>
    </row>
    <row r="1075" spans="2:18" x14ac:dyDescent="0.25">
      <c r="B1075" s="737"/>
      <c r="C1075" s="834"/>
      <c r="D1075" s="834"/>
      <c r="E1075" s="834"/>
      <c r="F1075" s="835"/>
      <c r="G1075" s="836"/>
      <c r="H1075" s="837"/>
      <c r="I1075" s="838"/>
      <c r="J1075" s="110"/>
      <c r="K1075" s="110"/>
      <c r="L1075" s="110"/>
      <c r="M1075" s="110"/>
      <c r="N1075" s="110"/>
      <c r="O1075" s="110"/>
      <c r="P1075" s="110"/>
      <c r="Q1075" s="110"/>
      <c r="R1075" s="87" t="str">
        <f t="shared" si="16"/>
        <v/>
      </c>
    </row>
    <row r="1076" spans="2:18" x14ac:dyDescent="0.25">
      <c r="B1076" s="737"/>
      <c r="C1076" s="834"/>
      <c r="D1076" s="834"/>
      <c r="E1076" s="834"/>
      <c r="F1076" s="835"/>
      <c r="G1076" s="836"/>
      <c r="H1076" s="837"/>
      <c r="I1076" s="838"/>
      <c r="J1076" s="110"/>
      <c r="K1076" s="110"/>
      <c r="L1076" s="110"/>
      <c r="M1076" s="110"/>
      <c r="N1076" s="110"/>
      <c r="O1076" s="110"/>
      <c r="P1076" s="110"/>
      <c r="Q1076" s="110"/>
      <c r="R1076" s="87" t="str">
        <f t="shared" si="16"/>
        <v/>
      </c>
    </row>
    <row r="1077" spans="2:18" x14ac:dyDescent="0.25">
      <c r="B1077" s="737"/>
      <c r="C1077" s="834"/>
      <c r="D1077" s="834"/>
      <c r="E1077" s="834"/>
      <c r="F1077" s="835"/>
      <c r="G1077" s="836"/>
      <c r="H1077" s="837"/>
      <c r="I1077" s="838"/>
      <c r="J1077" s="110"/>
      <c r="K1077" s="110"/>
      <c r="L1077" s="110"/>
      <c r="M1077" s="110"/>
      <c r="N1077" s="110"/>
      <c r="O1077" s="110"/>
      <c r="P1077" s="110"/>
      <c r="Q1077" s="110"/>
      <c r="R1077" s="87" t="str">
        <f t="shared" si="16"/>
        <v/>
      </c>
    </row>
    <row r="1078" spans="2:18" x14ac:dyDescent="0.25">
      <c r="B1078" s="737"/>
      <c r="C1078" s="834"/>
      <c r="D1078" s="834"/>
      <c r="E1078" s="834"/>
      <c r="F1078" s="835"/>
      <c r="G1078" s="836"/>
      <c r="H1078" s="837"/>
      <c r="I1078" s="838"/>
      <c r="J1078" s="110"/>
      <c r="K1078" s="110"/>
      <c r="L1078" s="110"/>
      <c r="M1078" s="110"/>
      <c r="N1078" s="110"/>
      <c r="O1078" s="110"/>
      <c r="P1078" s="110"/>
      <c r="Q1078" s="110"/>
      <c r="R1078" s="87" t="str">
        <f t="shared" si="16"/>
        <v/>
      </c>
    </row>
    <row r="1079" spans="2:18" x14ac:dyDescent="0.25">
      <c r="B1079" s="737"/>
      <c r="C1079" s="834"/>
      <c r="D1079" s="834"/>
      <c r="E1079" s="834"/>
      <c r="F1079" s="835"/>
      <c r="G1079" s="836"/>
      <c r="H1079" s="837"/>
      <c r="I1079" s="838"/>
      <c r="J1079" s="110"/>
      <c r="K1079" s="110"/>
      <c r="L1079" s="110"/>
      <c r="M1079" s="110"/>
      <c r="N1079" s="110"/>
      <c r="O1079" s="110"/>
      <c r="P1079" s="110"/>
      <c r="Q1079" s="110"/>
      <c r="R1079" s="87" t="str">
        <f t="shared" si="16"/>
        <v/>
      </c>
    </row>
    <row r="1080" spans="2:18" x14ac:dyDescent="0.25">
      <c r="B1080" s="737"/>
      <c r="C1080" s="834"/>
      <c r="D1080" s="834"/>
      <c r="E1080" s="834"/>
      <c r="F1080" s="835"/>
      <c r="G1080" s="836"/>
      <c r="H1080" s="837"/>
      <c r="I1080" s="838"/>
      <c r="J1080" s="110"/>
      <c r="K1080" s="110"/>
      <c r="L1080" s="110"/>
      <c r="M1080" s="110"/>
      <c r="N1080" s="110"/>
      <c r="O1080" s="110"/>
      <c r="P1080" s="110"/>
      <c r="Q1080" s="110"/>
      <c r="R1080" s="87" t="str">
        <f t="shared" si="16"/>
        <v/>
      </c>
    </row>
    <row r="1081" spans="2:18" x14ac:dyDescent="0.25">
      <c r="B1081" s="737"/>
      <c r="C1081" s="834"/>
      <c r="D1081" s="834"/>
      <c r="E1081" s="834"/>
      <c r="F1081" s="835"/>
      <c r="G1081" s="836"/>
      <c r="H1081" s="837"/>
      <c r="I1081" s="838"/>
      <c r="J1081" s="110"/>
      <c r="K1081" s="110"/>
      <c r="L1081" s="110"/>
      <c r="M1081" s="110"/>
      <c r="N1081" s="110"/>
      <c r="O1081" s="110"/>
      <c r="P1081" s="110"/>
      <c r="Q1081" s="110"/>
      <c r="R1081" s="87" t="str">
        <f t="shared" si="16"/>
        <v/>
      </c>
    </row>
    <row r="1082" spans="2:18" x14ac:dyDescent="0.25">
      <c r="B1082" s="737"/>
      <c r="C1082" s="834"/>
      <c r="D1082" s="834"/>
      <c r="E1082" s="834"/>
      <c r="F1082" s="835"/>
      <c r="G1082" s="836"/>
      <c r="H1082" s="837"/>
      <c r="I1082" s="838"/>
      <c r="J1082" s="110"/>
      <c r="K1082" s="110"/>
      <c r="L1082" s="110"/>
      <c r="M1082" s="110"/>
      <c r="N1082" s="110"/>
      <c r="O1082" s="110"/>
      <c r="P1082" s="110"/>
      <c r="Q1082" s="110"/>
      <c r="R1082" s="87" t="str">
        <f t="shared" si="16"/>
        <v/>
      </c>
    </row>
    <row r="1083" spans="2:18" x14ac:dyDescent="0.25">
      <c r="B1083" s="737"/>
      <c r="C1083" s="834"/>
      <c r="D1083" s="834"/>
      <c r="E1083" s="834"/>
      <c r="F1083" s="835"/>
      <c r="G1083" s="836"/>
      <c r="H1083" s="837"/>
      <c r="I1083" s="838"/>
      <c r="J1083" s="110"/>
      <c r="K1083" s="110"/>
      <c r="L1083" s="110"/>
      <c r="M1083" s="110"/>
      <c r="N1083" s="110"/>
      <c r="O1083" s="110"/>
      <c r="P1083" s="110"/>
      <c r="Q1083" s="110"/>
      <c r="R1083" s="87" t="str">
        <f t="shared" si="16"/>
        <v/>
      </c>
    </row>
    <row r="1084" spans="2:18" x14ac:dyDescent="0.25">
      <c r="B1084" s="737"/>
      <c r="C1084" s="834"/>
      <c r="D1084" s="834"/>
      <c r="E1084" s="834"/>
      <c r="F1084" s="835"/>
      <c r="G1084" s="836"/>
      <c r="H1084" s="837"/>
      <c r="I1084" s="838"/>
      <c r="J1084" s="110"/>
      <c r="K1084" s="110"/>
      <c r="L1084" s="110"/>
      <c r="M1084" s="110"/>
      <c r="N1084" s="110"/>
      <c r="O1084" s="110"/>
      <c r="P1084" s="110"/>
      <c r="Q1084" s="110"/>
      <c r="R1084" s="87" t="str">
        <f t="shared" si="16"/>
        <v/>
      </c>
    </row>
    <row r="1085" spans="2:18" x14ac:dyDescent="0.25">
      <c r="B1085" s="737"/>
      <c r="C1085" s="834"/>
      <c r="D1085" s="834"/>
      <c r="E1085" s="834"/>
      <c r="F1085" s="835"/>
      <c r="G1085" s="836"/>
      <c r="H1085" s="837"/>
      <c r="I1085" s="838"/>
      <c r="J1085" s="110"/>
      <c r="K1085" s="110"/>
      <c r="L1085" s="110"/>
      <c r="M1085" s="110"/>
      <c r="N1085" s="110"/>
      <c r="O1085" s="110"/>
      <c r="P1085" s="110"/>
      <c r="Q1085" s="110"/>
      <c r="R1085" s="87" t="str">
        <f t="shared" si="16"/>
        <v/>
      </c>
    </row>
    <row r="1086" spans="2:18" x14ac:dyDescent="0.25">
      <c r="B1086" s="737"/>
      <c r="C1086" s="834"/>
      <c r="D1086" s="834"/>
      <c r="E1086" s="834"/>
      <c r="F1086" s="835"/>
      <c r="G1086" s="836"/>
      <c r="H1086" s="837"/>
      <c r="I1086" s="838"/>
      <c r="J1086" s="110"/>
      <c r="K1086" s="110"/>
      <c r="L1086" s="110"/>
      <c r="M1086" s="110"/>
      <c r="N1086" s="110"/>
      <c r="O1086" s="110"/>
      <c r="P1086" s="110"/>
      <c r="Q1086" s="110"/>
      <c r="R1086" s="87" t="str">
        <f t="shared" si="16"/>
        <v/>
      </c>
    </row>
    <row r="1087" spans="2:18" x14ac:dyDescent="0.25">
      <c r="B1087" s="737"/>
      <c r="C1087" s="834"/>
      <c r="D1087" s="834"/>
      <c r="E1087" s="834"/>
      <c r="F1087" s="835"/>
      <c r="G1087" s="836"/>
      <c r="H1087" s="837"/>
      <c r="I1087" s="838"/>
      <c r="J1087" s="110"/>
      <c r="K1087" s="110"/>
      <c r="L1087" s="110"/>
      <c r="M1087" s="110"/>
      <c r="N1087" s="110"/>
      <c r="O1087" s="110"/>
      <c r="P1087" s="110"/>
      <c r="Q1087" s="110"/>
      <c r="R1087" s="87" t="str">
        <f t="shared" si="16"/>
        <v/>
      </c>
    </row>
    <row r="1088" spans="2:18" x14ac:dyDescent="0.25">
      <c r="B1088" s="737"/>
      <c r="C1088" s="834"/>
      <c r="D1088" s="834"/>
      <c r="E1088" s="834"/>
      <c r="F1088" s="835"/>
      <c r="G1088" s="836"/>
      <c r="H1088" s="837"/>
      <c r="I1088" s="838"/>
      <c r="J1088" s="110"/>
      <c r="K1088" s="110"/>
      <c r="L1088" s="110"/>
      <c r="M1088" s="110"/>
      <c r="N1088" s="110"/>
      <c r="O1088" s="110"/>
      <c r="P1088" s="110"/>
      <c r="Q1088" s="110"/>
      <c r="R1088" s="87" t="str">
        <f t="shared" si="16"/>
        <v/>
      </c>
    </row>
    <row r="1089" spans="2:18" x14ac:dyDescent="0.25">
      <c r="B1089" s="737"/>
      <c r="C1089" s="834"/>
      <c r="D1089" s="834"/>
      <c r="E1089" s="834"/>
      <c r="F1089" s="835"/>
      <c r="G1089" s="836"/>
      <c r="H1089" s="837"/>
      <c r="I1089" s="838"/>
      <c r="J1089" s="110"/>
      <c r="K1089" s="110"/>
      <c r="L1089" s="110"/>
      <c r="M1089" s="110"/>
      <c r="N1089" s="110"/>
      <c r="O1089" s="110"/>
      <c r="P1089" s="110"/>
      <c r="Q1089" s="110"/>
      <c r="R1089" s="87" t="str">
        <f t="shared" si="16"/>
        <v/>
      </c>
    </row>
    <row r="1090" spans="2:18" x14ac:dyDescent="0.25">
      <c r="B1090" s="737"/>
      <c r="C1090" s="834"/>
      <c r="D1090" s="834"/>
      <c r="E1090" s="834"/>
      <c r="F1090" s="835"/>
      <c r="G1090" s="836"/>
      <c r="H1090" s="837"/>
      <c r="I1090" s="838"/>
      <c r="J1090" s="110"/>
      <c r="K1090" s="110"/>
      <c r="L1090" s="110"/>
      <c r="M1090" s="110"/>
      <c r="N1090" s="110"/>
      <c r="O1090" s="110"/>
      <c r="P1090" s="110"/>
      <c r="Q1090" s="110"/>
      <c r="R1090" s="87" t="str">
        <f t="shared" si="16"/>
        <v/>
      </c>
    </row>
    <row r="1091" spans="2:18" x14ac:dyDescent="0.25">
      <c r="B1091" s="737"/>
      <c r="C1091" s="834"/>
      <c r="D1091" s="834"/>
      <c r="E1091" s="834"/>
      <c r="F1091" s="835"/>
      <c r="G1091" s="836"/>
      <c r="H1091" s="837"/>
      <c r="I1091" s="838"/>
      <c r="J1091" s="110"/>
      <c r="K1091" s="110"/>
      <c r="L1091" s="110"/>
      <c r="M1091" s="110"/>
      <c r="N1091" s="110"/>
      <c r="O1091" s="110"/>
      <c r="P1091" s="110"/>
      <c r="Q1091" s="110"/>
      <c r="R1091" s="87" t="str">
        <f t="shared" si="16"/>
        <v/>
      </c>
    </row>
    <row r="1092" spans="2:18" x14ac:dyDescent="0.25">
      <c r="B1092" s="737"/>
      <c r="C1092" s="834"/>
      <c r="D1092" s="834"/>
      <c r="E1092" s="834"/>
      <c r="F1092" s="835"/>
      <c r="G1092" s="836"/>
      <c r="H1092" s="837"/>
      <c r="I1092" s="838"/>
      <c r="J1092" s="110"/>
      <c r="K1092" s="110"/>
      <c r="L1092" s="110"/>
      <c r="M1092" s="110"/>
      <c r="N1092" s="110"/>
      <c r="O1092" s="110"/>
      <c r="P1092" s="110"/>
      <c r="Q1092" s="110"/>
      <c r="R1092" s="87" t="str">
        <f t="shared" si="16"/>
        <v/>
      </c>
    </row>
    <row r="1093" spans="2:18" x14ac:dyDescent="0.25">
      <c r="B1093" s="737"/>
      <c r="C1093" s="834"/>
      <c r="D1093" s="834"/>
      <c r="E1093" s="834"/>
      <c r="F1093" s="835"/>
      <c r="G1093" s="836"/>
      <c r="H1093" s="837"/>
      <c r="I1093" s="838"/>
      <c r="J1093" s="110"/>
      <c r="K1093" s="110"/>
      <c r="L1093" s="110"/>
      <c r="M1093" s="110"/>
      <c r="N1093" s="110"/>
      <c r="O1093" s="110"/>
      <c r="P1093" s="110"/>
      <c r="Q1093" s="110"/>
      <c r="R1093" s="87" t="str">
        <f t="shared" si="16"/>
        <v/>
      </c>
    </row>
    <row r="1094" spans="2:18" x14ac:dyDescent="0.25">
      <c r="B1094" s="737"/>
      <c r="C1094" s="834"/>
      <c r="D1094" s="834"/>
      <c r="E1094" s="834"/>
      <c r="F1094" s="835"/>
      <c r="G1094" s="836"/>
      <c r="H1094" s="837"/>
      <c r="I1094" s="838"/>
      <c r="J1094" s="110"/>
      <c r="K1094" s="110"/>
      <c r="L1094" s="110"/>
      <c r="M1094" s="110"/>
      <c r="N1094" s="110"/>
      <c r="O1094" s="110"/>
      <c r="P1094" s="110"/>
      <c r="Q1094" s="110"/>
      <c r="R1094" s="87" t="str">
        <f t="shared" si="16"/>
        <v/>
      </c>
    </row>
    <row r="1095" spans="2:18" x14ac:dyDescent="0.25">
      <c r="B1095" s="737"/>
      <c r="C1095" s="834"/>
      <c r="D1095" s="834"/>
      <c r="E1095" s="834"/>
      <c r="F1095" s="835"/>
      <c r="G1095" s="836"/>
      <c r="H1095" s="837"/>
      <c r="I1095" s="838"/>
      <c r="J1095" s="110"/>
      <c r="K1095" s="110"/>
      <c r="L1095" s="110"/>
      <c r="M1095" s="110"/>
      <c r="N1095" s="110"/>
      <c r="O1095" s="110"/>
      <c r="P1095" s="110"/>
      <c r="Q1095" s="110"/>
      <c r="R1095" s="87" t="str">
        <f t="shared" si="16"/>
        <v/>
      </c>
    </row>
    <row r="1096" spans="2:18" x14ac:dyDescent="0.25">
      <c r="B1096" s="737"/>
      <c r="C1096" s="834"/>
      <c r="D1096" s="834"/>
      <c r="E1096" s="834"/>
      <c r="F1096" s="835"/>
      <c r="G1096" s="836"/>
      <c r="H1096" s="837"/>
      <c r="I1096" s="838"/>
      <c r="J1096" s="110"/>
      <c r="K1096" s="110"/>
      <c r="L1096" s="110"/>
      <c r="M1096" s="110"/>
      <c r="N1096" s="110"/>
      <c r="O1096" s="110"/>
      <c r="P1096" s="110"/>
      <c r="Q1096" s="110"/>
      <c r="R1096" s="87" t="str">
        <f t="shared" si="16"/>
        <v/>
      </c>
    </row>
    <row r="1097" spans="2:18" x14ac:dyDescent="0.25">
      <c r="B1097" s="737"/>
      <c r="C1097" s="834"/>
      <c r="D1097" s="834"/>
      <c r="E1097" s="834"/>
      <c r="F1097" s="835"/>
      <c r="G1097" s="836"/>
      <c r="H1097" s="837"/>
      <c r="I1097" s="838"/>
      <c r="J1097" s="110"/>
      <c r="K1097" s="110"/>
      <c r="L1097" s="110"/>
      <c r="M1097" s="110"/>
      <c r="N1097" s="110"/>
      <c r="O1097" s="110"/>
      <c r="P1097" s="110"/>
      <c r="Q1097" s="110"/>
      <c r="R1097" s="87" t="str">
        <f t="shared" si="16"/>
        <v/>
      </c>
    </row>
    <row r="1098" spans="2:18" x14ac:dyDescent="0.25">
      <c r="B1098" s="737"/>
      <c r="C1098" s="834"/>
      <c r="D1098" s="834"/>
      <c r="E1098" s="834"/>
      <c r="F1098" s="835"/>
      <c r="G1098" s="836"/>
      <c r="H1098" s="837"/>
      <c r="I1098" s="838"/>
      <c r="J1098" s="110"/>
      <c r="K1098" s="110"/>
      <c r="L1098" s="110"/>
      <c r="M1098" s="110"/>
      <c r="N1098" s="110"/>
      <c r="O1098" s="110"/>
      <c r="P1098" s="110"/>
      <c r="Q1098" s="110"/>
      <c r="R1098" s="87" t="str">
        <f t="shared" si="16"/>
        <v/>
      </c>
    </row>
    <row r="1099" spans="2:18" x14ac:dyDescent="0.25">
      <c r="B1099" s="737"/>
      <c r="C1099" s="834"/>
      <c r="D1099" s="834"/>
      <c r="E1099" s="834"/>
      <c r="F1099" s="835"/>
      <c r="G1099" s="836"/>
      <c r="H1099" s="837"/>
      <c r="I1099" s="838"/>
      <c r="J1099" s="110"/>
      <c r="K1099" s="110"/>
      <c r="L1099" s="110"/>
      <c r="M1099" s="110"/>
      <c r="N1099" s="110"/>
      <c r="O1099" s="110"/>
      <c r="P1099" s="110"/>
      <c r="Q1099" s="110"/>
      <c r="R1099" s="87" t="str">
        <f t="shared" si="16"/>
        <v/>
      </c>
    </row>
    <row r="1100" spans="2:18" x14ac:dyDescent="0.25">
      <c r="B1100" s="737"/>
      <c r="C1100" s="834"/>
      <c r="D1100" s="834"/>
      <c r="E1100" s="834"/>
      <c r="F1100" s="835"/>
      <c r="G1100" s="836"/>
      <c r="H1100" s="837"/>
      <c r="I1100" s="838"/>
      <c r="J1100" s="110"/>
      <c r="K1100" s="110"/>
      <c r="L1100" s="110"/>
      <c r="M1100" s="110"/>
      <c r="N1100" s="110"/>
      <c r="O1100" s="110"/>
      <c r="P1100" s="110"/>
      <c r="Q1100" s="110"/>
      <c r="R1100" s="87" t="str">
        <f t="shared" si="16"/>
        <v/>
      </c>
    </row>
    <row r="1101" spans="2:18" x14ac:dyDescent="0.25">
      <c r="B1101" s="737"/>
      <c r="C1101" s="834"/>
      <c r="D1101" s="834"/>
      <c r="E1101" s="834"/>
      <c r="F1101" s="835"/>
      <c r="G1101" s="836"/>
      <c r="H1101" s="837"/>
      <c r="I1101" s="838"/>
      <c r="J1101" s="110"/>
      <c r="K1101" s="110"/>
      <c r="L1101" s="110"/>
      <c r="M1101" s="110"/>
      <c r="N1101" s="110"/>
      <c r="O1101" s="110"/>
      <c r="P1101" s="110"/>
      <c r="Q1101" s="110"/>
      <c r="R1101" s="87" t="str">
        <f t="shared" si="16"/>
        <v/>
      </c>
    </row>
    <row r="1102" spans="2:18" x14ac:dyDescent="0.25">
      <c r="B1102" s="737"/>
      <c r="C1102" s="834"/>
      <c r="D1102" s="834"/>
      <c r="E1102" s="834"/>
      <c r="F1102" s="835"/>
      <c r="G1102" s="836"/>
      <c r="H1102" s="837"/>
      <c r="I1102" s="838"/>
      <c r="J1102" s="110"/>
      <c r="K1102" s="110"/>
      <c r="L1102" s="110"/>
      <c r="M1102" s="110"/>
      <c r="N1102" s="110"/>
      <c r="O1102" s="110"/>
      <c r="P1102" s="110"/>
      <c r="Q1102" s="110"/>
      <c r="R1102" s="87" t="str">
        <f t="shared" si="16"/>
        <v/>
      </c>
    </row>
    <row r="1103" spans="2:18" x14ac:dyDescent="0.25">
      <c r="B1103" s="737"/>
      <c r="C1103" s="834"/>
      <c r="D1103" s="834"/>
      <c r="E1103" s="834"/>
      <c r="F1103" s="835"/>
      <c r="G1103" s="836"/>
      <c r="H1103" s="837"/>
      <c r="I1103" s="838"/>
      <c r="J1103" s="110"/>
      <c r="K1103" s="110"/>
      <c r="L1103" s="110"/>
      <c r="M1103" s="110"/>
      <c r="N1103" s="110"/>
      <c r="O1103" s="110"/>
      <c r="P1103" s="110"/>
      <c r="Q1103" s="110"/>
      <c r="R1103" s="87" t="str">
        <f t="shared" si="16"/>
        <v/>
      </c>
    </row>
    <row r="1104" spans="2:18" x14ac:dyDescent="0.25">
      <c r="B1104" s="737"/>
      <c r="C1104" s="834"/>
      <c r="D1104" s="834"/>
      <c r="E1104" s="834"/>
      <c r="F1104" s="835"/>
      <c r="G1104" s="836"/>
      <c r="H1104" s="837"/>
      <c r="I1104" s="838"/>
      <c r="J1104" s="110"/>
      <c r="K1104" s="110"/>
      <c r="L1104" s="110"/>
      <c r="M1104" s="110"/>
      <c r="N1104" s="110"/>
      <c r="O1104" s="110"/>
      <c r="P1104" s="110"/>
      <c r="Q1104" s="110"/>
      <c r="R1104" s="87" t="str">
        <f t="shared" ref="R1104:R1167" si="17">IF(B1104="","",VALUE(MID(B1104,2,4)))</f>
        <v/>
      </c>
    </row>
    <row r="1105" spans="2:18" x14ac:dyDescent="0.25">
      <c r="B1105" s="737"/>
      <c r="C1105" s="834"/>
      <c r="D1105" s="834"/>
      <c r="E1105" s="834"/>
      <c r="F1105" s="835"/>
      <c r="G1105" s="836"/>
      <c r="H1105" s="837"/>
      <c r="I1105" s="838"/>
      <c r="J1105" s="110"/>
      <c r="K1105" s="110"/>
      <c r="L1105" s="110"/>
      <c r="M1105" s="110"/>
      <c r="N1105" s="110"/>
      <c r="O1105" s="110"/>
      <c r="P1105" s="110"/>
      <c r="Q1105" s="110"/>
      <c r="R1105" s="87" t="str">
        <f t="shared" si="17"/>
        <v/>
      </c>
    </row>
    <row r="1106" spans="2:18" x14ac:dyDescent="0.25">
      <c r="B1106" s="737"/>
      <c r="C1106" s="834"/>
      <c r="D1106" s="834"/>
      <c r="E1106" s="834"/>
      <c r="F1106" s="835"/>
      <c r="G1106" s="836"/>
      <c r="H1106" s="837"/>
      <c r="I1106" s="838"/>
      <c r="J1106" s="110"/>
      <c r="K1106" s="110"/>
      <c r="L1106" s="110"/>
      <c r="M1106" s="110"/>
      <c r="N1106" s="110"/>
      <c r="O1106" s="110"/>
      <c r="P1106" s="110"/>
      <c r="Q1106" s="110"/>
      <c r="R1106" s="87" t="str">
        <f t="shared" si="17"/>
        <v/>
      </c>
    </row>
    <row r="1107" spans="2:18" x14ac:dyDescent="0.25">
      <c r="B1107" s="737"/>
      <c r="C1107" s="834"/>
      <c r="D1107" s="834"/>
      <c r="E1107" s="834"/>
      <c r="F1107" s="835"/>
      <c r="G1107" s="836"/>
      <c r="H1107" s="837"/>
      <c r="I1107" s="838"/>
      <c r="J1107" s="110"/>
      <c r="K1107" s="110"/>
      <c r="L1107" s="110"/>
      <c r="M1107" s="110"/>
      <c r="N1107" s="110"/>
      <c r="O1107" s="110"/>
      <c r="P1107" s="110"/>
      <c r="Q1107" s="110"/>
      <c r="R1107" s="87" t="str">
        <f t="shared" si="17"/>
        <v/>
      </c>
    </row>
    <row r="1108" spans="2:18" x14ac:dyDescent="0.25">
      <c r="B1108" s="737"/>
      <c r="C1108" s="834"/>
      <c r="D1108" s="834"/>
      <c r="E1108" s="834"/>
      <c r="F1108" s="835"/>
      <c r="G1108" s="836"/>
      <c r="H1108" s="837"/>
      <c r="I1108" s="838"/>
      <c r="J1108" s="110"/>
      <c r="K1108" s="110"/>
      <c r="L1108" s="110"/>
      <c r="M1108" s="110"/>
      <c r="N1108" s="110"/>
      <c r="O1108" s="110"/>
      <c r="P1108" s="110"/>
      <c r="Q1108" s="110"/>
      <c r="R1108" s="87" t="str">
        <f t="shared" si="17"/>
        <v/>
      </c>
    </row>
    <row r="1109" spans="2:18" x14ac:dyDescent="0.25">
      <c r="B1109" s="737"/>
      <c r="C1109" s="834"/>
      <c r="D1109" s="834"/>
      <c r="E1109" s="834"/>
      <c r="F1109" s="835"/>
      <c r="G1109" s="836"/>
      <c r="H1109" s="837"/>
      <c r="I1109" s="838"/>
      <c r="J1109" s="110"/>
      <c r="K1109" s="110"/>
      <c r="L1109" s="110"/>
      <c r="M1109" s="110"/>
      <c r="N1109" s="110"/>
      <c r="O1109" s="110"/>
      <c r="P1109" s="110"/>
      <c r="Q1109" s="110"/>
      <c r="R1109" s="87" t="str">
        <f t="shared" si="17"/>
        <v/>
      </c>
    </row>
    <row r="1110" spans="2:18" x14ac:dyDescent="0.25">
      <c r="B1110" s="737"/>
      <c r="C1110" s="834"/>
      <c r="D1110" s="834"/>
      <c r="E1110" s="834"/>
      <c r="F1110" s="835"/>
      <c r="G1110" s="836"/>
      <c r="H1110" s="837"/>
      <c r="I1110" s="838"/>
      <c r="J1110" s="110"/>
      <c r="K1110" s="110"/>
      <c r="L1110" s="110"/>
      <c r="M1110" s="110"/>
      <c r="N1110" s="110"/>
      <c r="O1110" s="110"/>
      <c r="P1110" s="110"/>
      <c r="Q1110" s="110"/>
      <c r="R1110" s="87" t="str">
        <f t="shared" si="17"/>
        <v/>
      </c>
    </row>
    <row r="1111" spans="2:18" x14ac:dyDescent="0.25">
      <c r="B1111" s="737"/>
      <c r="C1111" s="834"/>
      <c r="D1111" s="834"/>
      <c r="E1111" s="834"/>
      <c r="F1111" s="835"/>
      <c r="G1111" s="836"/>
      <c r="H1111" s="837"/>
      <c r="I1111" s="838"/>
      <c r="J1111" s="110"/>
      <c r="K1111" s="110"/>
      <c r="L1111" s="110"/>
      <c r="M1111" s="110"/>
      <c r="N1111" s="110"/>
      <c r="O1111" s="110"/>
      <c r="P1111" s="110"/>
      <c r="Q1111" s="110"/>
      <c r="R1111" s="87" t="str">
        <f t="shared" si="17"/>
        <v/>
      </c>
    </row>
    <row r="1112" spans="2:18" x14ac:dyDescent="0.25">
      <c r="B1112" s="737"/>
      <c r="C1112" s="834"/>
      <c r="D1112" s="834"/>
      <c r="E1112" s="834"/>
      <c r="F1112" s="835"/>
      <c r="G1112" s="836"/>
      <c r="H1112" s="837"/>
      <c r="I1112" s="838"/>
      <c r="J1112" s="110"/>
      <c r="K1112" s="110"/>
      <c r="L1112" s="110"/>
      <c r="M1112" s="110"/>
      <c r="N1112" s="110"/>
      <c r="O1112" s="110"/>
      <c r="P1112" s="110"/>
      <c r="Q1112" s="110"/>
      <c r="R1112" s="87" t="str">
        <f t="shared" si="17"/>
        <v/>
      </c>
    </row>
    <row r="1113" spans="2:18" x14ac:dyDescent="0.25">
      <c r="B1113" s="737"/>
      <c r="C1113" s="834"/>
      <c r="D1113" s="834"/>
      <c r="E1113" s="834"/>
      <c r="F1113" s="835"/>
      <c r="G1113" s="836"/>
      <c r="H1113" s="837"/>
      <c r="I1113" s="838"/>
      <c r="J1113" s="110"/>
      <c r="K1113" s="110"/>
      <c r="L1113" s="110"/>
      <c r="M1113" s="110"/>
      <c r="N1113" s="110"/>
      <c r="O1113" s="110"/>
      <c r="P1113" s="110"/>
      <c r="Q1113" s="110"/>
      <c r="R1113" s="87" t="str">
        <f t="shared" si="17"/>
        <v/>
      </c>
    </row>
    <row r="1114" spans="2:18" x14ac:dyDescent="0.25">
      <c r="B1114" s="737"/>
      <c r="C1114" s="834"/>
      <c r="D1114" s="834"/>
      <c r="E1114" s="834"/>
      <c r="F1114" s="835"/>
      <c r="G1114" s="836"/>
      <c r="H1114" s="837"/>
      <c r="I1114" s="838"/>
      <c r="J1114" s="110"/>
      <c r="K1114" s="110"/>
      <c r="L1114" s="110"/>
      <c r="M1114" s="110"/>
      <c r="N1114" s="110"/>
      <c r="O1114" s="110"/>
      <c r="P1114" s="110"/>
      <c r="Q1114" s="110"/>
      <c r="R1114" s="87" t="str">
        <f t="shared" si="17"/>
        <v/>
      </c>
    </row>
    <row r="1115" spans="2:18" x14ac:dyDescent="0.25">
      <c r="B1115" s="737"/>
      <c r="C1115" s="834"/>
      <c r="D1115" s="834"/>
      <c r="E1115" s="834"/>
      <c r="F1115" s="835"/>
      <c r="G1115" s="836"/>
      <c r="H1115" s="837"/>
      <c r="I1115" s="838"/>
      <c r="J1115" s="110"/>
      <c r="K1115" s="110"/>
      <c r="L1115" s="110"/>
      <c r="M1115" s="110"/>
      <c r="N1115" s="110"/>
      <c r="O1115" s="110"/>
      <c r="P1115" s="110"/>
      <c r="Q1115" s="110"/>
      <c r="R1115" s="87" t="str">
        <f t="shared" si="17"/>
        <v/>
      </c>
    </row>
    <row r="1116" spans="2:18" x14ac:dyDescent="0.25">
      <c r="B1116" s="737"/>
      <c r="C1116" s="834"/>
      <c r="D1116" s="834"/>
      <c r="E1116" s="834"/>
      <c r="F1116" s="835"/>
      <c r="G1116" s="836"/>
      <c r="H1116" s="837"/>
      <c r="I1116" s="838"/>
      <c r="J1116" s="110"/>
      <c r="K1116" s="110"/>
      <c r="L1116" s="110"/>
      <c r="M1116" s="110"/>
      <c r="N1116" s="110"/>
      <c r="O1116" s="110"/>
      <c r="P1116" s="110"/>
      <c r="Q1116" s="110"/>
      <c r="R1116" s="87" t="str">
        <f t="shared" si="17"/>
        <v/>
      </c>
    </row>
    <row r="1117" spans="2:18" x14ac:dyDescent="0.25">
      <c r="B1117" s="737"/>
      <c r="C1117" s="834"/>
      <c r="D1117" s="834"/>
      <c r="E1117" s="834"/>
      <c r="F1117" s="835"/>
      <c r="G1117" s="836"/>
      <c r="H1117" s="837"/>
      <c r="I1117" s="838"/>
      <c r="J1117" s="110"/>
      <c r="K1117" s="110"/>
      <c r="L1117" s="110"/>
      <c r="M1117" s="110"/>
      <c r="N1117" s="110"/>
      <c r="O1117" s="110"/>
      <c r="P1117" s="110"/>
      <c r="Q1117" s="110"/>
      <c r="R1117" s="87" t="str">
        <f t="shared" si="17"/>
        <v/>
      </c>
    </row>
    <row r="1118" spans="2:18" x14ac:dyDescent="0.25">
      <c r="B1118" s="737"/>
      <c r="C1118" s="834"/>
      <c r="D1118" s="834"/>
      <c r="E1118" s="834"/>
      <c r="F1118" s="835"/>
      <c r="G1118" s="836"/>
      <c r="H1118" s="837"/>
      <c r="I1118" s="838"/>
      <c r="J1118" s="110"/>
      <c r="K1118" s="110"/>
      <c r="L1118" s="110"/>
      <c r="M1118" s="110"/>
      <c r="N1118" s="110"/>
      <c r="O1118" s="110"/>
      <c r="P1118" s="110"/>
      <c r="Q1118" s="110"/>
      <c r="R1118" s="87" t="str">
        <f t="shared" si="17"/>
        <v/>
      </c>
    </row>
    <row r="1119" spans="2:18" x14ac:dyDescent="0.25">
      <c r="B1119" s="737"/>
      <c r="C1119" s="834"/>
      <c r="D1119" s="834"/>
      <c r="E1119" s="834"/>
      <c r="F1119" s="835"/>
      <c r="G1119" s="836"/>
      <c r="H1119" s="837"/>
      <c r="I1119" s="838"/>
      <c r="J1119" s="110"/>
      <c r="K1119" s="110"/>
      <c r="L1119" s="110"/>
      <c r="M1119" s="110"/>
      <c r="N1119" s="110"/>
      <c r="O1119" s="110"/>
      <c r="P1119" s="110"/>
      <c r="Q1119" s="110"/>
      <c r="R1119" s="87" t="str">
        <f t="shared" si="17"/>
        <v/>
      </c>
    </row>
    <row r="1120" spans="2:18" x14ac:dyDescent="0.25">
      <c r="B1120" s="737"/>
      <c r="C1120" s="834"/>
      <c r="D1120" s="834"/>
      <c r="E1120" s="834"/>
      <c r="F1120" s="835"/>
      <c r="G1120" s="836"/>
      <c r="H1120" s="837"/>
      <c r="I1120" s="838"/>
      <c r="J1120" s="110"/>
      <c r="K1120" s="110"/>
      <c r="L1120" s="110"/>
      <c r="M1120" s="110"/>
      <c r="N1120" s="110"/>
      <c r="O1120" s="110"/>
      <c r="P1120" s="110"/>
      <c r="Q1120" s="110"/>
      <c r="R1120" s="87" t="str">
        <f t="shared" si="17"/>
        <v/>
      </c>
    </row>
    <row r="1121" spans="2:18" x14ac:dyDescent="0.25">
      <c r="B1121" s="737"/>
      <c r="C1121" s="834"/>
      <c r="D1121" s="834"/>
      <c r="E1121" s="834"/>
      <c r="F1121" s="835"/>
      <c r="G1121" s="836"/>
      <c r="H1121" s="837"/>
      <c r="I1121" s="838"/>
      <c r="J1121" s="110"/>
      <c r="K1121" s="110"/>
      <c r="L1121" s="110"/>
      <c r="M1121" s="110"/>
      <c r="N1121" s="110"/>
      <c r="O1121" s="110"/>
      <c r="P1121" s="110"/>
      <c r="Q1121" s="110"/>
      <c r="R1121" s="87" t="str">
        <f t="shared" si="17"/>
        <v/>
      </c>
    </row>
    <row r="1122" spans="2:18" x14ac:dyDescent="0.25">
      <c r="B1122" s="737"/>
      <c r="C1122" s="834"/>
      <c r="D1122" s="834"/>
      <c r="E1122" s="834"/>
      <c r="F1122" s="835"/>
      <c r="G1122" s="836"/>
      <c r="H1122" s="837"/>
      <c r="I1122" s="838"/>
      <c r="J1122" s="110"/>
      <c r="K1122" s="110"/>
      <c r="L1122" s="110"/>
      <c r="M1122" s="110"/>
      <c r="N1122" s="110"/>
      <c r="O1122" s="110"/>
      <c r="P1122" s="110"/>
      <c r="Q1122" s="110"/>
      <c r="R1122" s="87" t="str">
        <f t="shared" si="17"/>
        <v/>
      </c>
    </row>
    <row r="1123" spans="2:18" x14ac:dyDescent="0.25">
      <c r="B1123" s="737"/>
      <c r="C1123" s="834"/>
      <c r="D1123" s="834"/>
      <c r="E1123" s="834"/>
      <c r="F1123" s="835"/>
      <c r="G1123" s="836"/>
      <c r="H1123" s="837"/>
      <c r="I1123" s="838"/>
      <c r="J1123" s="110"/>
      <c r="K1123" s="110"/>
      <c r="L1123" s="110"/>
      <c r="M1123" s="110"/>
      <c r="N1123" s="110"/>
      <c r="O1123" s="110"/>
      <c r="P1123" s="110"/>
      <c r="Q1123" s="110"/>
      <c r="R1123" s="87" t="str">
        <f t="shared" si="17"/>
        <v/>
      </c>
    </row>
    <row r="1124" spans="2:18" x14ac:dyDescent="0.25">
      <c r="B1124" s="737"/>
      <c r="C1124" s="834"/>
      <c r="D1124" s="834"/>
      <c r="E1124" s="834"/>
      <c r="F1124" s="835"/>
      <c r="G1124" s="836"/>
      <c r="H1124" s="837"/>
      <c r="I1124" s="838"/>
      <c r="J1124" s="110"/>
      <c r="K1124" s="110"/>
      <c r="L1124" s="110"/>
      <c r="M1124" s="110"/>
      <c r="N1124" s="110"/>
      <c r="O1124" s="110"/>
      <c r="P1124" s="110"/>
      <c r="Q1124" s="110"/>
      <c r="R1124" s="87" t="str">
        <f t="shared" si="17"/>
        <v/>
      </c>
    </row>
    <row r="1125" spans="2:18" x14ac:dyDescent="0.25">
      <c r="B1125" s="737"/>
      <c r="C1125" s="834"/>
      <c r="D1125" s="834"/>
      <c r="E1125" s="834"/>
      <c r="F1125" s="835"/>
      <c r="G1125" s="836"/>
      <c r="H1125" s="837"/>
      <c r="I1125" s="838"/>
      <c r="J1125" s="110"/>
      <c r="K1125" s="110"/>
      <c r="L1125" s="110"/>
      <c r="M1125" s="110"/>
      <c r="N1125" s="110"/>
      <c r="O1125" s="110"/>
      <c r="P1125" s="110"/>
      <c r="Q1125" s="110"/>
      <c r="R1125" s="87" t="str">
        <f t="shared" si="17"/>
        <v/>
      </c>
    </row>
    <row r="1126" spans="2:18" x14ac:dyDescent="0.25">
      <c r="B1126" s="737"/>
      <c r="C1126" s="834"/>
      <c r="D1126" s="834"/>
      <c r="E1126" s="834"/>
      <c r="F1126" s="835"/>
      <c r="G1126" s="836"/>
      <c r="H1126" s="837"/>
      <c r="I1126" s="838"/>
      <c r="J1126" s="110"/>
      <c r="K1126" s="110"/>
      <c r="L1126" s="110"/>
      <c r="M1126" s="110"/>
      <c r="N1126" s="110"/>
      <c r="O1126" s="110"/>
      <c r="P1126" s="110"/>
      <c r="Q1126" s="110"/>
      <c r="R1126" s="87" t="str">
        <f t="shared" si="17"/>
        <v/>
      </c>
    </row>
    <row r="1127" spans="2:18" x14ac:dyDescent="0.25">
      <c r="B1127" s="737"/>
      <c r="C1127" s="834"/>
      <c r="D1127" s="834"/>
      <c r="E1127" s="834"/>
      <c r="F1127" s="835"/>
      <c r="G1127" s="836"/>
      <c r="H1127" s="837"/>
      <c r="I1127" s="838"/>
      <c r="J1127" s="110"/>
      <c r="K1127" s="110"/>
      <c r="L1127" s="110"/>
      <c r="M1127" s="110"/>
      <c r="N1127" s="110"/>
      <c r="O1127" s="110"/>
      <c r="P1127" s="110"/>
      <c r="Q1127" s="110"/>
      <c r="R1127" s="87" t="str">
        <f t="shared" si="17"/>
        <v/>
      </c>
    </row>
    <row r="1128" spans="2:18" x14ac:dyDescent="0.25">
      <c r="B1128" s="737"/>
      <c r="C1128" s="834"/>
      <c r="D1128" s="834"/>
      <c r="E1128" s="834"/>
      <c r="F1128" s="835"/>
      <c r="G1128" s="836"/>
      <c r="H1128" s="837"/>
      <c r="I1128" s="838"/>
      <c r="J1128" s="110"/>
      <c r="K1128" s="110"/>
      <c r="L1128" s="110"/>
      <c r="M1128" s="110"/>
      <c r="N1128" s="110"/>
      <c r="O1128" s="110"/>
      <c r="P1128" s="110"/>
      <c r="Q1128" s="110"/>
      <c r="R1128" s="87" t="str">
        <f t="shared" si="17"/>
        <v/>
      </c>
    </row>
    <row r="1129" spans="2:18" x14ac:dyDescent="0.25">
      <c r="B1129" s="737"/>
      <c r="C1129" s="834"/>
      <c r="D1129" s="834"/>
      <c r="E1129" s="834"/>
      <c r="F1129" s="835"/>
      <c r="G1129" s="836"/>
      <c r="H1129" s="837"/>
      <c r="I1129" s="838"/>
      <c r="J1129" s="110"/>
      <c r="K1129" s="110"/>
      <c r="L1129" s="110"/>
      <c r="M1129" s="110"/>
      <c r="N1129" s="110"/>
      <c r="O1129" s="110"/>
      <c r="P1129" s="110"/>
      <c r="Q1129" s="110"/>
      <c r="R1129" s="87" t="str">
        <f t="shared" si="17"/>
        <v/>
      </c>
    </row>
    <row r="1130" spans="2:18" x14ac:dyDescent="0.25">
      <c r="B1130" s="737"/>
      <c r="C1130" s="834"/>
      <c r="D1130" s="834"/>
      <c r="E1130" s="834"/>
      <c r="F1130" s="835"/>
      <c r="G1130" s="836"/>
      <c r="H1130" s="837"/>
      <c r="I1130" s="838"/>
      <c r="J1130" s="110"/>
      <c r="K1130" s="110"/>
      <c r="L1130" s="110"/>
      <c r="M1130" s="110"/>
      <c r="N1130" s="110"/>
      <c r="O1130" s="110"/>
      <c r="P1130" s="110"/>
      <c r="Q1130" s="110"/>
      <c r="R1130" s="87" t="str">
        <f t="shared" si="17"/>
        <v/>
      </c>
    </row>
    <row r="1131" spans="2:18" x14ac:dyDescent="0.25">
      <c r="B1131" s="737"/>
      <c r="C1131" s="834"/>
      <c r="D1131" s="834"/>
      <c r="E1131" s="834"/>
      <c r="F1131" s="835"/>
      <c r="G1131" s="836"/>
      <c r="H1131" s="837"/>
      <c r="I1131" s="838"/>
      <c r="J1131" s="110"/>
      <c r="K1131" s="110"/>
      <c r="L1131" s="110"/>
      <c r="M1131" s="110"/>
      <c r="N1131" s="110"/>
      <c r="O1131" s="110"/>
      <c r="P1131" s="110"/>
      <c r="Q1131" s="110"/>
      <c r="R1131" s="87" t="str">
        <f t="shared" si="17"/>
        <v/>
      </c>
    </row>
    <row r="1132" spans="2:18" x14ac:dyDescent="0.25">
      <c r="B1132" s="737"/>
      <c r="C1132" s="834"/>
      <c r="D1132" s="834"/>
      <c r="E1132" s="834"/>
      <c r="F1132" s="835"/>
      <c r="G1132" s="836"/>
      <c r="H1132" s="837"/>
      <c r="I1132" s="838"/>
      <c r="J1132" s="110"/>
      <c r="K1132" s="110"/>
      <c r="L1132" s="110"/>
      <c r="M1132" s="110"/>
      <c r="N1132" s="110"/>
      <c r="O1132" s="110"/>
      <c r="P1132" s="110"/>
      <c r="Q1132" s="110"/>
      <c r="R1132" s="87" t="str">
        <f t="shared" si="17"/>
        <v/>
      </c>
    </row>
    <row r="1133" spans="2:18" x14ac:dyDescent="0.25">
      <c r="B1133" s="737"/>
      <c r="C1133" s="834"/>
      <c r="D1133" s="834"/>
      <c r="E1133" s="834"/>
      <c r="F1133" s="835"/>
      <c r="G1133" s="836"/>
      <c r="H1133" s="837"/>
      <c r="I1133" s="838"/>
      <c r="J1133" s="110"/>
      <c r="K1133" s="110"/>
      <c r="L1133" s="110"/>
      <c r="M1133" s="110"/>
      <c r="N1133" s="110"/>
      <c r="O1133" s="110"/>
      <c r="P1133" s="110"/>
      <c r="Q1133" s="110"/>
      <c r="R1133" s="87" t="str">
        <f t="shared" si="17"/>
        <v/>
      </c>
    </row>
    <row r="1134" spans="2:18" x14ac:dyDescent="0.25">
      <c r="B1134" s="737"/>
      <c r="C1134" s="834"/>
      <c r="D1134" s="834"/>
      <c r="E1134" s="834"/>
      <c r="F1134" s="835"/>
      <c r="G1134" s="836"/>
      <c r="H1134" s="837"/>
      <c r="I1134" s="838"/>
      <c r="J1134" s="110"/>
      <c r="K1134" s="110"/>
      <c r="L1134" s="110"/>
      <c r="M1134" s="110"/>
      <c r="N1134" s="110"/>
      <c r="O1134" s="110"/>
      <c r="P1134" s="110"/>
      <c r="Q1134" s="110"/>
      <c r="R1134" s="87" t="str">
        <f t="shared" si="17"/>
        <v/>
      </c>
    </row>
    <row r="1135" spans="2:18" x14ac:dyDescent="0.25">
      <c r="B1135" s="737"/>
      <c r="C1135" s="834"/>
      <c r="D1135" s="834"/>
      <c r="E1135" s="834"/>
      <c r="F1135" s="835"/>
      <c r="G1135" s="836"/>
      <c r="H1135" s="837"/>
      <c r="I1135" s="838"/>
      <c r="J1135" s="110"/>
      <c r="K1135" s="110"/>
      <c r="L1135" s="110"/>
      <c r="M1135" s="110"/>
      <c r="N1135" s="110"/>
      <c r="O1135" s="110"/>
      <c r="P1135" s="110"/>
      <c r="Q1135" s="110"/>
      <c r="R1135" s="87" t="str">
        <f t="shared" si="17"/>
        <v/>
      </c>
    </row>
    <row r="1136" spans="2:18" x14ac:dyDescent="0.25">
      <c r="B1136" s="737"/>
      <c r="C1136" s="834"/>
      <c r="D1136" s="834"/>
      <c r="E1136" s="834"/>
      <c r="F1136" s="835"/>
      <c r="G1136" s="836"/>
      <c r="H1136" s="837"/>
      <c r="I1136" s="838"/>
      <c r="J1136" s="110"/>
      <c r="K1136" s="110"/>
      <c r="L1136" s="110"/>
      <c r="M1136" s="110"/>
      <c r="N1136" s="110"/>
      <c r="O1136" s="110"/>
      <c r="P1136" s="110"/>
      <c r="Q1136" s="110"/>
      <c r="R1136" s="87" t="str">
        <f t="shared" si="17"/>
        <v/>
      </c>
    </row>
    <row r="1137" spans="2:18" x14ac:dyDescent="0.25">
      <c r="B1137" s="737"/>
      <c r="C1137" s="834"/>
      <c r="D1137" s="834"/>
      <c r="E1137" s="834"/>
      <c r="F1137" s="835"/>
      <c r="G1137" s="836"/>
      <c r="H1137" s="837"/>
      <c r="I1137" s="838"/>
      <c r="J1137" s="110"/>
      <c r="K1137" s="110"/>
      <c r="L1137" s="110"/>
      <c r="M1137" s="110"/>
      <c r="N1137" s="110"/>
      <c r="O1137" s="110"/>
      <c r="P1137" s="110"/>
      <c r="Q1137" s="110"/>
      <c r="R1137" s="87" t="str">
        <f t="shared" si="17"/>
        <v/>
      </c>
    </row>
    <row r="1138" spans="2:18" x14ac:dyDescent="0.25">
      <c r="B1138" s="737"/>
      <c r="C1138" s="834"/>
      <c r="D1138" s="834"/>
      <c r="E1138" s="834"/>
      <c r="F1138" s="835"/>
      <c r="G1138" s="836"/>
      <c r="H1138" s="837"/>
      <c r="I1138" s="838"/>
      <c r="J1138" s="110"/>
      <c r="K1138" s="110"/>
      <c r="L1138" s="110"/>
      <c r="M1138" s="110"/>
      <c r="N1138" s="110"/>
      <c r="O1138" s="110"/>
      <c r="P1138" s="110"/>
      <c r="Q1138" s="110"/>
      <c r="R1138" s="87" t="str">
        <f t="shared" si="17"/>
        <v/>
      </c>
    </row>
    <row r="1139" spans="2:18" x14ac:dyDescent="0.25">
      <c r="B1139" s="737"/>
      <c r="C1139" s="834"/>
      <c r="D1139" s="834"/>
      <c r="E1139" s="834"/>
      <c r="F1139" s="835"/>
      <c r="G1139" s="836"/>
      <c r="H1139" s="837"/>
      <c r="I1139" s="838"/>
      <c r="J1139" s="110"/>
      <c r="K1139" s="110"/>
      <c r="L1139" s="110"/>
      <c r="M1139" s="110"/>
      <c r="N1139" s="110"/>
      <c r="O1139" s="110"/>
      <c r="P1139" s="110"/>
      <c r="Q1139" s="110"/>
      <c r="R1139" s="87" t="str">
        <f t="shared" si="17"/>
        <v/>
      </c>
    </row>
    <row r="1140" spans="2:18" x14ac:dyDescent="0.25">
      <c r="B1140" s="737"/>
      <c r="C1140" s="834"/>
      <c r="D1140" s="834"/>
      <c r="E1140" s="834"/>
      <c r="F1140" s="835"/>
      <c r="G1140" s="836"/>
      <c r="H1140" s="837"/>
      <c r="I1140" s="838"/>
      <c r="J1140" s="110"/>
      <c r="K1140" s="110"/>
      <c r="L1140" s="110"/>
      <c r="M1140" s="110"/>
      <c r="N1140" s="110"/>
      <c r="O1140" s="110"/>
      <c r="P1140" s="110"/>
      <c r="Q1140" s="110"/>
      <c r="R1140" s="87" t="str">
        <f t="shared" si="17"/>
        <v/>
      </c>
    </row>
    <row r="1141" spans="2:18" x14ac:dyDescent="0.25">
      <c r="B1141" s="737"/>
      <c r="C1141" s="834"/>
      <c r="D1141" s="834"/>
      <c r="E1141" s="834"/>
      <c r="F1141" s="835"/>
      <c r="G1141" s="836"/>
      <c r="H1141" s="837"/>
      <c r="I1141" s="838"/>
      <c r="J1141" s="110"/>
      <c r="K1141" s="110"/>
      <c r="L1141" s="110"/>
      <c r="M1141" s="110"/>
      <c r="N1141" s="110"/>
      <c r="O1141" s="110"/>
      <c r="P1141" s="110"/>
      <c r="Q1141" s="110"/>
      <c r="R1141" s="87" t="str">
        <f t="shared" si="17"/>
        <v/>
      </c>
    </row>
    <row r="1142" spans="2:18" x14ac:dyDescent="0.25">
      <c r="B1142" s="737"/>
      <c r="C1142" s="834"/>
      <c r="D1142" s="834"/>
      <c r="E1142" s="834"/>
      <c r="F1142" s="835"/>
      <c r="G1142" s="836"/>
      <c r="H1142" s="837"/>
      <c r="I1142" s="838"/>
      <c r="J1142" s="110"/>
      <c r="K1142" s="110"/>
      <c r="L1142" s="110"/>
      <c r="M1142" s="110"/>
      <c r="N1142" s="110"/>
      <c r="O1142" s="110"/>
      <c r="P1142" s="110"/>
      <c r="Q1142" s="110"/>
      <c r="R1142" s="87" t="str">
        <f t="shared" si="17"/>
        <v/>
      </c>
    </row>
    <row r="1143" spans="2:18" x14ac:dyDescent="0.25">
      <c r="B1143" s="737"/>
      <c r="C1143" s="834"/>
      <c r="D1143" s="834"/>
      <c r="E1143" s="834"/>
      <c r="F1143" s="835"/>
      <c r="G1143" s="836"/>
      <c r="H1143" s="837"/>
      <c r="I1143" s="838"/>
      <c r="J1143" s="110"/>
      <c r="K1143" s="110"/>
      <c r="L1143" s="110"/>
      <c r="M1143" s="110"/>
      <c r="N1143" s="110"/>
      <c r="O1143" s="110"/>
      <c r="P1143" s="110"/>
      <c r="Q1143" s="110"/>
      <c r="R1143" s="87" t="str">
        <f t="shared" si="17"/>
        <v/>
      </c>
    </row>
    <row r="1144" spans="2:18" x14ac:dyDescent="0.25">
      <c r="B1144" s="737"/>
      <c r="C1144" s="834"/>
      <c r="D1144" s="834"/>
      <c r="E1144" s="834"/>
      <c r="F1144" s="835"/>
      <c r="G1144" s="836"/>
      <c r="H1144" s="837"/>
      <c r="I1144" s="838"/>
      <c r="J1144" s="110"/>
      <c r="K1144" s="110"/>
      <c r="L1144" s="110"/>
      <c r="M1144" s="110"/>
      <c r="N1144" s="110"/>
      <c r="O1144" s="110"/>
      <c r="P1144" s="110"/>
      <c r="Q1144" s="110"/>
      <c r="R1144" s="87" t="str">
        <f t="shared" si="17"/>
        <v/>
      </c>
    </row>
    <row r="1145" spans="2:18" x14ac:dyDescent="0.25">
      <c r="B1145" s="737"/>
      <c r="C1145" s="834"/>
      <c r="D1145" s="834"/>
      <c r="E1145" s="834"/>
      <c r="F1145" s="835"/>
      <c r="G1145" s="836"/>
      <c r="H1145" s="837"/>
      <c r="I1145" s="838"/>
      <c r="J1145" s="110"/>
      <c r="K1145" s="110"/>
      <c r="L1145" s="110"/>
      <c r="M1145" s="110"/>
      <c r="N1145" s="110"/>
      <c r="O1145" s="110"/>
      <c r="P1145" s="110"/>
      <c r="Q1145" s="110"/>
      <c r="R1145" s="87" t="str">
        <f t="shared" si="17"/>
        <v/>
      </c>
    </row>
    <row r="1146" spans="2:18" x14ac:dyDescent="0.25">
      <c r="B1146" s="737"/>
      <c r="C1146" s="834"/>
      <c r="D1146" s="834"/>
      <c r="E1146" s="834"/>
      <c r="F1146" s="835"/>
      <c r="G1146" s="836"/>
      <c r="H1146" s="837"/>
      <c r="I1146" s="838"/>
      <c r="J1146" s="110"/>
      <c r="K1146" s="110"/>
      <c r="L1146" s="110"/>
      <c r="M1146" s="110"/>
      <c r="N1146" s="110"/>
      <c r="O1146" s="110"/>
      <c r="P1146" s="110"/>
      <c r="Q1146" s="110"/>
      <c r="R1146" s="87" t="str">
        <f t="shared" si="17"/>
        <v/>
      </c>
    </row>
    <row r="1147" spans="2:18" x14ac:dyDescent="0.25">
      <c r="B1147" s="737"/>
      <c r="C1147" s="834"/>
      <c r="D1147" s="834"/>
      <c r="E1147" s="834"/>
      <c r="F1147" s="835"/>
      <c r="G1147" s="836"/>
      <c r="H1147" s="837"/>
      <c r="I1147" s="838"/>
      <c r="J1147" s="110"/>
      <c r="K1147" s="110"/>
      <c r="L1147" s="110"/>
      <c r="M1147" s="110"/>
      <c r="N1147" s="110"/>
      <c r="O1147" s="110"/>
      <c r="P1147" s="110"/>
      <c r="Q1147" s="110"/>
      <c r="R1147" s="87" t="str">
        <f t="shared" si="17"/>
        <v/>
      </c>
    </row>
    <row r="1148" spans="2:18" x14ac:dyDescent="0.25">
      <c r="B1148" s="737"/>
      <c r="C1148" s="834"/>
      <c r="D1148" s="834"/>
      <c r="E1148" s="834"/>
      <c r="F1148" s="835"/>
      <c r="G1148" s="836"/>
      <c r="H1148" s="837"/>
      <c r="I1148" s="838"/>
      <c r="J1148" s="110"/>
      <c r="K1148" s="110"/>
      <c r="L1148" s="110"/>
      <c r="M1148" s="110"/>
      <c r="N1148" s="110"/>
      <c r="O1148" s="110"/>
      <c r="P1148" s="110"/>
      <c r="Q1148" s="110"/>
      <c r="R1148" s="87" t="str">
        <f t="shared" si="17"/>
        <v/>
      </c>
    </row>
    <row r="1149" spans="2:18" x14ac:dyDescent="0.25">
      <c r="B1149" s="737"/>
      <c r="C1149" s="834"/>
      <c r="D1149" s="834"/>
      <c r="E1149" s="834"/>
      <c r="F1149" s="835"/>
      <c r="G1149" s="836"/>
      <c r="H1149" s="837"/>
      <c r="I1149" s="838"/>
      <c r="J1149" s="110"/>
      <c r="K1149" s="110"/>
      <c r="L1149" s="110"/>
      <c r="M1149" s="110"/>
      <c r="N1149" s="110"/>
      <c r="O1149" s="110"/>
      <c r="P1149" s="110"/>
      <c r="Q1149" s="110"/>
      <c r="R1149" s="87" t="str">
        <f t="shared" si="17"/>
        <v/>
      </c>
    </row>
    <row r="1150" spans="2:18" x14ac:dyDescent="0.25">
      <c r="B1150" s="737"/>
      <c r="C1150" s="834"/>
      <c r="D1150" s="834"/>
      <c r="E1150" s="834"/>
      <c r="F1150" s="835"/>
      <c r="G1150" s="836"/>
      <c r="H1150" s="837"/>
      <c r="I1150" s="838"/>
      <c r="J1150" s="110"/>
      <c r="K1150" s="110"/>
      <c r="L1150" s="110"/>
      <c r="M1150" s="110"/>
      <c r="N1150" s="110"/>
      <c r="O1150" s="110"/>
      <c r="P1150" s="110"/>
      <c r="Q1150" s="110"/>
      <c r="R1150" s="87" t="str">
        <f t="shared" si="17"/>
        <v/>
      </c>
    </row>
    <row r="1151" spans="2:18" x14ac:dyDescent="0.25">
      <c r="B1151" s="737"/>
      <c r="C1151" s="834"/>
      <c r="D1151" s="834"/>
      <c r="E1151" s="834"/>
      <c r="F1151" s="835"/>
      <c r="G1151" s="836"/>
      <c r="H1151" s="837"/>
      <c r="I1151" s="838"/>
      <c r="J1151" s="110"/>
      <c r="K1151" s="110"/>
      <c r="L1151" s="110"/>
      <c r="M1151" s="110"/>
      <c r="N1151" s="110"/>
      <c r="O1151" s="110"/>
      <c r="P1151" s="110"/>
      <c r="Q1151" s="110"/>
      <c r="R1151" s="87" t="str">
        <f t="shared" si="17"/>
        <v/>
      </c>
    </row>
    <row r="1152" spans="2:18" x14ac:dyDescent="0.25">
      <c r="B1152" s="737"/>
      <c r="C1152" s="834"/>
      <c r="D1152" s="834"/>
      <c r="E1152" s="834"/>
      <c r="F1152" s="835"/>
      <c r="G1152" s="836"/>
      <c r="H1152" s="837"/>
      <c r="I1152" s="838"/>
      <c r="J1152" s="110"/>
      <c r="K1152" s="110"/>
      <c r="L1152" s="110"/>
      <c r="M1152" s="110"/>
      <c r="N1152" s="110"/>
      <c r="O1152" s="110"/>
      <c r="P1152" s="110"/>
      <c r="Q1152" s="110"/>
      <c r="R1152" s="87" t="str">
        <f t="shared" si="17"/>
        <v/>
      </c>
    </row>
    <row r="1153" spans="2:18" x14ac:dyDescent="0.25">
      <c r="B1153" s="737"/>
      <c r="C1153" s="834"/>
      <c r="D1153" s="834"/>
      <c r="E1153" s="834"/>
      <c r="F1153" s="835"/>
      <c r="G1153" s="836"/>
      <c r="H1153" s="837"/>
      <c r="I1153" s="838"/>
      <c r="J1153" s="110"/>
      <c r="K1153" s="110"/>
      <c r="L1153" s="110"/>
      <c r="M1153" s="110"/>
      <c r="N1153" s="110"/>
      <c r="O1153" s="110"/>
      <c r="P1153" s="110"/>
      <c r="Q1153" s="110"/>
      <c r="R1153" s="87" t="str">
        <f t="shared" si="17"/>
        <v/>
      </c>
    </row>
    <row r="1154" spans="2:18" x14ac:dyDescent="0.25">
      <c r="B1154" s="737"/>
      <c r="C1154" s="834"/>
      <c r="D1154" s="834"/>
      <c r="E1154" s="834"/>
      <c r="F1154" s="835"/>
      <c r="G1154" s="836"/>
      <c r="H1154" s="837"/>
      <c r="I1154" s="838"/>
      <c r="J1154" s="110"/>
      <c r="K1154" s="110"/>
      <c r="L1154" s="110"/>
      <c r="M1154" s="110"/>
      <c r="N1154" s="110"/>
      <c r="O1154" s="110"/>
      <c r="P1154" s="110"/>
      <c r="Q1154" s="110"/>
      <c r="R1154" s="87" t="str">
        <f t="shared" si="17"/>
        <v/>
      </c>
    </row>
    <row r="1155" spans="2:18" x14ac:dyDescent="0.25">
      <c r="B1155" s="737"/>
      <c r="C1155" s="834"/>
      <c r="D1155" s="834"/>
      <c r="E1155" s="834"/>
      <c r="F1155" s="835"/>
      <c r="G1155" s="836"/>
      <c r="H1155" s="837"/>
      <c r="I1155" s="838"/>
      <c r="J1155" s="110"/>
      <c r="K1155" s="110"/>
      <c r="L1155" s="110"/>
      <c r="M1155" s="110"/>
      <c r="N1155" s="110"/>
      <c r="O1155" s="110"/>
      <c r="P1155" s="110"/>
      <c r="Q1155" s="110"/>
      <c r="R1155" s="87" t="str">
        <f t="shared" si="17"/>
        <v/>
      </c>
    </row>
    <row r="1156" spans="2:18" x14ac:dyDescent="0.25">
      <c r="B1156" s="737"/>
      <c r="C1156" s="834"/>
      <c r="D1156" s="834"/>
      <c r="E1156" s="834"/>
      <c r="F1156" s="835"/>
      <c r="G1156" s="836"/>
      <c r="H1156" s="837"/>
      <c r="I1156" s="838"/>
      <c r="J1156" s="110"/>
      <c r="K1156" s="110"/>
      <c r="L1156" s="110"/>
      <c r="M1156" s="110"/>
      <c r="N1156" s="110"/>
      <c r="O1156" s="110"/>
      <c r="P1156" s="110"/>
      <c r="Q1156" s="110"/>
      <c r="R1156" s="87" t="str">
        <f t="shared" si="17"/>
        <v/>
      </c>
    </row>
    <row r="1157" spans="2:18" x14ac:dyDescent="0.25">
      <c r="B1157" s="737"/>
      <c r="C1157" s="834"/>
      <c r="D1157" s="834"/>
      <c r="E1157" s="834"/>
      <c r="F1157" s="835"/>
      <c r="G1157" s="836"/>
      <c r="H1157" s="837"/>
      <c r="I1157" s="838"/>
      <c r="J1157" s="110"/>
      <c r="K1157" s="110"/>
      <c r="L1157" s="110"/>
      <c r="M1157" s="110"/>
      <c r="N1157" s="110"/>
      <c r="O1157" s="110"/>
      <c r="P1157" s="110"/>
      <c r="Q1157" s="110"/>
      <c r="R1157" s="87" t="str">
        <f t="shared" si="17"/>
        <v/>
      </c>
    </row>
    <row r="1158" spans="2:18" x14ac:dyDescent="0.25">
      <c r="B1158" s="737"/>
      <c r="C1158" s="834"/>
      <c r="D1158" s="834"/>
      <c r="E1158" s="834"/>
      <c r="F1158" s="835"/>
      <c r="G1158" s="836"/>
      <c r="H1158" s="837"/>
      <c r="I1158" s="838"/>
      <c r="J1158" s="110"/>
      <c r="K1158" s="110"/>
      <c r="L1158" s="110"/>
      <c r="M1158" s="110"/>
      <c r="N1158" s="110"/>
      <c r="O1158" s="110"/>
      <c r="P1158" s="110"/>
      <c r="Q1158" s="110"/>
      <c r="R1158" s="87" t="str">
        <f t="shared" si="17"/>
        <v/>
      </c>
    </row>
    <row r="1159" spans="2:18" x14ac:dyDescent="0.25">
      <c r="B1159" s="737"/>
      <c r="C1159" s="834"/>
      <c r="D1159" s="834"/>
      <c r="E1159" s="834"/>
      <c r="F1159" s="835"/>
      <c r="G1159" s="836"/>
      <c r="H1159" s="837"/>
      <c r="I1159" s="838"/>
      <c r="J1159" s="110"/>
      <c r="K1159" s="110"/>
      <c r="L1159" s="110"/>
      <c r="M1159" s="110"/>
      <c r="N1159" s="110"/>
      <c r="O1159" s="110"/>
      <c r="P1159" s="110"/>
      <c r="Q1159" s="110"/>
      <c r="R1159" s="87" t="str">
        <f t="shared" si="17"/>
        <v/>
      </c>
    </row>
    <row r="1160" spans="2:18" x14ac:dyDescent="0.25">
      <c r="B1160" s="737"/>
      <c r="C1160" s="834"/>
      <c r="D1160" s="834"/>
      <c r="E1160" s="834"/>
      <c r="F1160" s="835"/>
      <c r="G1160" s="836"/>
      <c r="H1160" s="837"/>
      <c r="I1160" s="838"/>
      <c r="J1160" s="110"/>
      <c r="K1160" s="110"/>
      <c r="L1160" s="110"/>
      <c r="M1160" s="110"/>
      <c r="N1160" s="110"/>
      <c r="O1160" s="110"/>
      <c r="P1160" s="110"/>
      <c r="Q1160" s="110"/>
      <c r="R1160" s="87" t="str">
        <f t="shared" si="17"/>
        <v/>
      </c>
    </row>
    <row r="1161" spans="2:18" x14ac:dyDescent="0.25">
      <c r="B1161" s="737"/>
      <c r="C1161" s="834"/>
      <c r="D1161" s="834"/>
      <c r="E1161" s="834"/>
      <c r="F1161" s="835"/>
      <c r="G1161" s="836"/>
      <c r="H1161" s="837"/>
      <c r="I1161" s="838"/>
      <c r="J1161" s="110"/>
      <c r="K1161" s="110"/>
      <c r="L1161" s="110"/>
      <c r="M1161" s="110"/>
      <c r="N1161" s="110"/>
      <c r="O1161" s="110"/>
      <c r="P1161" s="110"/>
      <c r="Q1161" s="110"/>
      <c r="R1161" s="87" t="str">
        <f t="shared" si="17"/>
        <v/>
      </c>
    </row>
    <row r="1162" spans="2:18" x14ac:dyDescent="0.25">
      <c r="B1162" s="737"/>
      <c r="C1162" s="834"/>
      <c r="D1162" s="834"/>
      <c r="E1162" s="834"/>
      <c r="F1162" s="835"/>
      <c r="G1162" s="836"/>
      <c r="H1162" s="837"/>
      <c r="I1162" s="838"/>
      <c r="J1162" s="110"/>
      <c r="K1162" s="110"/>
      <c r="L1162" s="110"/>
      <c r="M1162" s="110"/>
      <c r="N1162" s="110"/>
      <c r="O1162" s="110"/>
      <c r="P1162" s="110"/>
      <c r="Q1162" s="110"/>
      <c r="R1162" s="87" t="str">
        <f t="shared" si="17"/>
        <v/>
      </c>
    </row>
    <row r="1163" spans="2:18" x14ac:dyDescent="0.25">
      <c r="B1163" s="737"/>
      <c r="C1163" s="834"/>
      <c r="D1163" s="834"/>
      <c r="E1163" s="834"/>
      <c r="F1163" s="835"/>
      <c r="G1163" s="836"/>
      <c r="H1163" s="837"/>
      <c r="I1163" s="838"/>
      <c r="J1163" s="110"/>
      <c r="K1163" s="110"/>
      <c r="L1163" s="110"/>
      <c r="M1163" s="110"/>
      <c r="N1163" s="110"/>
      <c r="O1163" s="110"/>
      <c r="P1163" s="110"/>
      <c r="Q1163" s="110"/>
      <c r="R1163" s="87" t="str">
        <f t="shared" si="17"/>
        <v/>
      </c>
    </row>
    <row r="1164" spans="2:18" x14ac:dyDescent="0.25">
      <c r="B1164" s="737"/>
      <c r="C1164" s="834"/>
      <c r="D1164" s="834"/>
      <c r="E1164" s="834"/>
      <c r="F1164" s="835"/>
      <c r="G1164" s="836"/>
      <c r="H1164" s="837"/>
      <c r="I1164" s="838"/>
      <c r="J1164" s="110"/>
      <c r="K1164" s="110"/>
      <c r="L1164" s="110"/>
      <c r="M1164" s="110"/>
      <c r="N1164" s="110"/>
      <c r="O1164" s="110"/>
      <c r="P1164" s="110"/>
      <c r="Q1164" s="110"/>
      <c r="R1164" s="87" t="str">
        <f t="shared" si="17"/>
        <v/>
      </c>
    </row>
    <row r="1165" spans="2:18" x14ac:dyDescent="0.25">
      <c r="B1165" s="737"/>
      <c r="C1165" s="834"/>
      <c r="D1165" s="834"/>
      <c r="E1165" s="834"/>
      <c r="F1165" s="835"/>
      <c r="G1165" s="836"/>
      <c r="H1165" s="837"/>
      <c r="I1165" s="838"/>
      <c r="J1165" s="110"/>
      <c r="K1165" s="110"/>
      <c r="L1165" s="110"/>
      <c r="M1165" s="110"/>
      <c r="N1165" s="110"/>
      <c r="O1165" s="110"/>
      <c r="P1165" s="110"/>
      <c r="Q1165" s="110"/>
      <c r="R1165" s="87" t="str">
        <f t="shared" si="17"/>
        <v/>
      </c>
    </row>
    <row r="1166" spans="2:18" x14ac:dyDescent="0.25">
      <c r="B1166" s="737"/>
      <c r="C1166" s="834"/>
      <c r="D1166" s="834"/>
      <c r="E1166" s="834"/>
      <c r="F1166" s="835"/>
      <c r="G1166" s="836"/>
      <c r="H1166" s="837"/>
      <c r="I1166" s="838"/>
      <c r="J1166" s="110"/>
      <c r="K1166" s="110"/>
      <c r="L1166" s="110"/>
      <c r="M1166" s="110"/>
      <c r="N1166" s="110"/>
      <c r="O1166" s="110"/>
      <c r="P1166" s="110"/>
      <c r="Q1166" s="110"/>
      <c r="R1166" s="87" t="str">
        <f t="shared" si="17"/>
        <v/>
      </c>
    </row>
    <row r="1167" spans="2:18" x14ac:dyDescent="0.25">
      <c r="B1167" s="737"/>
      <c r="C1167" s="834"/>
      <c r="D1167" s="834"/>
      <c r="E1167" s="834"/>
      <c r="F1167" s="835"/>
      <c r="G1167" s="836"/>
      <c r="H1167" s="837"/>
      <c r="I1167" s="838"/>
      <c r="J1167" s="110"/>
      <c r="K1167" s="110"/>
      <c r="L1167" s="110"/>
      <c r="M1167" s="110"/>
      <c r="N1167" s="110"/>
      <c r="O1167" s="110"/>
      <c r="P1167" s="110"/>
      <c r="Q1167" s="110"/>
      <c r="R1167" s="87" t="str">
        <f t="shared" si="17"/>
        <v/>
      </c>
    </row>
    <row r="1168" spans="2:18" x14ac:dyDescent="0.25">
      <c r="B1168" s="737"/>
      <c r="C1168" s="834"/>
      <c r="D1168" s="834"/>
      <c r="E1168" s="834"/>
      <c r="F1168" s="835"/>
      <c r="G1168" s="836"/>
      <c r="H1168" s="837"/>
      <c r="I1168" s="838"/>
      <c r="J1168" s="110"/>
      <c r="K1168" s="110"/>
      <c r="L1168" s="110"/>
      <c r="M1168" s="110"/>
      <c r="N1168" s="110"/>
      <c r="O1168" s="110"/>
      <c r="P1168" s="110"/>
      <c r="Q1168" s="110"/>
      <c r="R1168" s="87" t="str">
        <f t="shared" ref="R1168:R1231" si="18">IF(B1168="","",VALUE(MID(B1168,2,4)))</f>
        <v/>
      </c>
    </row>
    <row r="1169" spans="2:18" x14ac:dyDescent="0.25">
      <c r="B1169" s="737"/>
      <c r="C1169" s="834"/>
      <c r="D1169" s="834"/>
      <c r="E1169" s="834"/>
      <c r="F1169" s="835"/>
      <c r="G1169" s="836"/>
      <c r="H1169" s="837"/>
      <c r="I1169" s="838"/>
      <c r="J1169" s="110"/>
      <c r="K1169" s="110"/>
      <c r="L1169" s="110"/>
      <c r="M1169" s="110"/>
      <c r="N1169" s="110"/>
      <c r="O1169" s="110"/>
      <c r="P1169" s="110"/>
      <c r="Q1169" s="110"/>
      <c r="R1169" s="87" t="str">
        <f t="shared" si="18"/>
        <v/>
      </c>
    </row>
    <row r="1170" spans="2:18" x14ac:dyDescent="0.25">
      <c r="B1170" s="737"/>
      <c r="C1170" s="834"/>
      <c r="D1170" s="834"/>
      <c r="E1170" s="834"/>
      <c r="F1170" s="835"/>
      <c r="G1170" s="836"/>
      <c r="H1170" s="837"/>
      <c r="I1170" s="838"/>
      <c r="J1170" s="110"/>
      <c r="K1170" s="110"/>
      <c r="L1170" s="110"/>
      <c r="M1170" s="110"/>
      <c r="N1170" s="110"/>
      <c r="O1170" s="110"/>
      <c r="P1170" s="110"/>
      <c r="Q1170" s="110"/>
      <c r="R1170" s="87" t="str">
        <f t="shared" si="18"/>
        <v/>
      </c>
    </row>
    <row r="1171" spans="2:18" x14ac:dyDescent="0.25">
      <c r="B1171" s="737"/>
      <c r="C1171" s="834"/>
      <c r="D1171" s="834"/>
      <c r="E1171" s="834"/>
      <c r="F1171" s="835"/>
      <c r="G1171" s="836"/>
      <c r="H1171" s="837"/>
      <c r="I1171" s="838"/>
      <c r="J1171" s="110"/>
      <c r="K1171" s="110"/>
      <c r="L1171" s="110"/>
      <c r="M1171" s="110"/>
      <c r="N1171" s="110"/>
      <c r="O1171" s="110"/>
      <c r="P1171" s="110"/>
      <c r="Q1171" s="110"/>
      <c r="R1171" s="87" t="str">
        <f t="shared" si="18"/>
        <v/>
      </c>
    </row>
    <row r="1172" spans="2:18" x14ac:dyDescent="0.25">
      <c r="B1172" s="737"/>
      <c r="C1172" s="834"/>
      <c r="D1172" s="834"/>
      <c r="E1172" s="834"/>
      <c r="F1172" s="835"/>
      <c r="G1172" s="836"/>
      <c r="H1172" s="837"/>
      <c r="I1172" s="838"/>
      <c r="J1172" s="110"/>
      <c r="K1172" s="110"/>
      <c r="L1172" s="110"/>
      <c r="M1172" s="110"/>
      <c r="N1172" s="110"/>
      <c r="O1172" s="110"/>
      <c r="P1172" s="110"/>
      <c r="Q1172" s="110"/>
      <c r="R1172" s="87" t="str">
        <f t="shared" si="18"/>
        <v/>
      </c>
    </row>
    <row r="1173" spans="2:18" x14ac:dyDescent="0.25">
      <c r="B1173" s="737"/>
      <c r="C1173" s="834"/>
      <c r="D1173" s="834"/>
      <c r="E1173" s="834"/>
      <c r="F1173" s="835"/>
      <c r="G1173" s="836"/>
      <c r="H1173" s="837"/>
      <c r="I1173" s="838"/>
      <c r="J1173" s="110"/>
      <c r="K1173" s="110"/>
      <c r="L1173" s="110"/>
      <c r="M1173" s="110"/>
      <c r="N1173" s="110"/>
      <c r="O1173" s="110"/>
      <c r="P1173" s="110"/>
      <c r="Q1173" s="110"/>
      <c r="R1173" s="87" t="str">
        <f t="shared" si="18"/>
        <v/>
      </c>
    </row>
    <row r="1174" spans="2:18" x14ac:dyDescent="0.25">
      <c r="B1174" s="737"/>
      <c r="C1174" s="834"/>
      <c r="D1174" s="834"/>
      <c r="E1174" s="834"/>
      <c r="F1174" s="835"/>
      <c r="G1174" s="836"/>
      <c r="H1174" s="837"/>
      <c r="I1174" s="838"/>
      <c r="J1174" s="110"/>
      <c r="K1174" s="110"/>
      <c r="L1174" s="110"/>
      <c r="M1174" s="110"/>
      <c r="N1174" s="110"/>
      <c r="O1174" s="110"/>
      <c r="P1174" s="110"/>
      <c r="Q1174" s="110"/>
      <c r="R1174" s="87" t="str">
        <f t="shared" si="18"/>
        <v/>
      </c>
    </row>
    <row r="1175" spans="2:18" x14ac:dyDescent="0.25">
      <c r="B1175" s="737"/>
      <c r="C1175" s="834"/>
      <c r="D1175" s="834"/>
      <c r="E1175" s="834"/>
      <c r="F1175" s="835"/>
      <c r="G1175" s="836"/>
      <c r="H1175" s="837"/>
      <c r="I1175" s="838"/>
      <c r="J1175" s="110"/>
      <c r="K1175" s="110"/>
      <c r="L1175" s="110"/>
      <c r="M1175" s="110"/>
      <c r="N1175" s="110"/>
      <c r="O1175" s="110"/>
      <c r="P1175" s="110"/>
      <c r="Q1175" s="110"/>
      <c r="R1175" s="87" t="str">
        <f t="shared" si="18"/>
        <v/>
      </c>
    </row>
    <row r="1176" spans="2:18" x14ac:dyDescent="0.25">
      <c r="B1176" s="737"/>
      <c r="C1176" s="834"/>
      <c r="D1176" s="834"/>
      <c r="E1176" s="834"/>
      <c r="F1176" s="835"/>
      <c r="G1176" s="836"/>
      <c r="H1176" s="837"/>
      <c r="I1176" s="838"/>
      <c r="J1176" s="110"/>
      <c r="K1176" s="110"/>
      <c r="L1176" s="110"/>
      <c r="M1176" s="110"/>
      <c r="N1176" s="110"/>
      <c r="O1176" s="110"/>
      <c r="P1176" s="110"/>
      <c r="Q1176" s="110"/>
      <c r="R1176" s="87" t="str">
        <f t="shared" si="18"/>
        <v/>
      </c>
    </row>
    <row r="1177" spans="2:18" x14ac:dyDescent="0.25">
      <c r="B1177" s="737"/>
      <c r="C1177" s="834"/>
      <c r="D1177" s="834"/>
      <c r="E1177" s="834"/>
      <c r="F1177" s="835"/>
      <c r="G1177" s="836"/>
      <c r="H1177" s="837"/>
      <c r="I1177" s="838"/>
      <c r="J1177" s="110"/>
      <c r="K1177" s="110"/>
      <c r="L1177" s="110"/>
      <c r="M1177" s="110"/>
      <c r="N1177" s="110"/>
      <c r="O1177" s="110"/>
      <c r="P1177" s="110"/>
      <c r="Q1177" s="110"/>
      <c r="R1177" s="87" t="str">
        <f t="shared" si="18"/>
        <v/>
      </c>
    </row>
    <row r="1178" spans="2:18" x14ac:dyDescent="0.25">
      <c r="B1178" s="737"/>
      <c r="C1178" s="834"/>
      <c r="D1178" s="834"/>
      <c r="E1178" s="834"/>
      <c r="F1178" s="835"/>
      <c r="G1178" s="836"/>
      <c r="H1178" s="837"/>
      <c r="I1178" s="838"/>
      <c r="J1178" s="110"/>
      <c r="K1178" s="110"/>
      <c r="L1178" s="110"/>
      <c r="M1178" s="110"/>
      <c r="N1178" s="110"/>
      <c r="O1178" s="110"/>
      <c r="P1178" s="110"/>
      <c r="Q1178" s="110"/>
      <c r="R1178" s="87" t="str">
        <f t="shared" si="18"/>
        <v/>
      </c>
    </row>
    <row r="1179" spans="2:18" x14ac:dyDescent="0.25">
      <c r="B1179" s="737"/>
      <c r="C1179" s="834"/>
      <c r="D1179" s="834"/>
      <c r="E1179" s="834"/>
      <c r="F1179" s="835"/>
      <c r="G1179" s="836"/>
      <c r="H1179" s="837"/>
      <c r="I1179" s="838"/>
      <c r="J1179" s="110"/>
      <c r="K1179" s="110"/>
      <c r="L1179" s="110"/>
      <c r="M1179" s="110"/>
      <c r="N1179" s="110"/>
      <c r="O1179" s="110"/>
      <c r="P1179" s="110"/>
      <c r="Q1179" s="110"/>
      <c r="R1179" s="87" t="str">
        <f t="shared" si="18"/>
        <v/>
      </c>
    </row>
    <row r="1180" spans="2:18" x14ac:dyDescent="0.25">
      <c r="B1180" s="737"/>
      <c r="C1180" s="834"/>
      <c r="D1180" s="834"/>
      <c r="E1180" s="834"/>
      <c r="F1180" s="835"/>
      <c r="G1180" s="836"/>
      <c r="H1180" s="837"/>
      <c r="I1180" s="838"/>
      <c r="J1180" s="110"/>
      <c r="K1180" s="110"/>
      <c r="L1180" s="110"/>
      <c r="M1180" s="110"/>
      <c r="N1180" s="110"/>
      <c r="O1180" s="110"/>
      <c r="P1180" s="110"/>
      <c r="Q1180" s="110"/>
      <c r="R1180" s="87" t="str">
        <f t="shared" si="18"/>
        <v/>
      </c>
    </row>
    <row r="1181" spans="2:18" x14ac:dyDescent="0.25">
      <c r="B1181" s="737"/>
      <c r="C1181" s="834"/>
      <c r="D1181" s="834"/>
      <c r="E1181" s="834"/>
      <c r="F1181" s="835"/>
      <c r="G1181" s="836"/>
      <c r="H1181" s="837"/>
      <c r="I1181" s="838"/>
      <c r="J1181" s="110"/>
      <c r="K1181" s="110"/>
      <c r="L1181" s="110"/>
      <c r="M1181" s="110"/>
      <c r="N1181" s="110"/>
      <c r="O1181" s="110"/>
      <c r="P1181" s="110"/>
      <c r="Q1181" s="110"/>
      <c r="R1181" s="87" t="str">
        <f t="shared" si="18"/>
        <v/>
      </c>
    </row>
    <row r="1182" spans="2:18" x14ac:dyDescent="0.25">
      <c r="B1182" s="737"/>
      <c r="C1182" s="834"/>
      <c r="D1182" s="834"/>
      <c r="E1182" s="834"/>
      <c r="F1182" s="835"/>
      <c r="G1182" s="836"/>
      <c r="H1182" s="837"/>
      <c r="I1182" s="838"/>
      <c r="J1182" s="110"/>
      <c r="K1182" s="110"/>
      <c r="L1182" s="110"/>
      <c r="M1182" s="110"/>
      <c r="N1182" s="110"/>
      <c r="O1182" s="110"/>
      <c r="P1182" s="110"/>
      <c r="Q1182" s="110"/>
      <c r="R1182" s="87" t="str">
        <f t="shared" si="18"/>
        <v/>
      </c>
    </row>
    <row r="1183" spans="2:18" x14ac:dyDescent="0.25">
      <c r="B1183" s="737"/>
      <c r="C1183" s="834"/>
      <c r="D1183" s="834"/>
      <c r="E1183" s="834"/>
      <c r="F1183" s="835"/>
      <c r="G1183" s="836"/>
      <c r="H1183" s="837"/>
      <c r="I1183" s="838"/>
      <c r="J1183" s="110"/>
      <c r="K1183" s="110"/>
      <c r="L1183" s="110"/>
      <c r="M1183" s="110"/>
      <c r="N1183" s="110"/>
      <c r="O1183" s="110"/>
      <c r="P1183" s="110"/>
      <c r="Q1183" s="110"/>
      <c r="R1183" s="87" t="str">
        <f t="shared" si="18"/>
        <v/>
      </c>
    </row>
    <row r="1184" spans="2:18" x14ac:dyDescent="0.25">
      <c r="B1184" s="737"/>
      <c r="C1184" s="834"/>
      <c r="D1184" s="834"/>
      <c r="E1184" s="834"/>
      <c r="F1184" s="835"/>
      <c r="G1184" s="836"/>
      <c r="H1184" s="837"/>
      <c r="I1184" s="838"/>
      <c r="J1184" s="110"/>
      <c r="K1184" s="110"/>
      <c r="L1184" s="110"/>
      <c r="M1184" s="110"/>
      <c r="N1184" s="110"/>
      <c r="O1184" s="110"/>
      <c r="P1184" s="110"/>
      <c r="Q1184" s="110"/>
      <c r="R1184" s="87" t="str">
        <f t="shared" si="18"/>
        <v/>
      </c>
    </row>
    <row r="1185" spans="2:18" x14ac:dyDescent="0.25">
      <c r="B1185" s="737"/>
      <c r="C1185" s="834"/>
      <c r="D1185" s="834"/>
      <c r="E1185" s="834"/>
      <c r="F1185" s="835"/>
      <c r="G1185" s="836"/>
      <c r="H1185" s="837"/>
      <c r="I1185" s="838"/>
      <c r="J1185" s="110"/>
      <c r="K1185" s="110"/>
      <c r="L1185" s="110"/>
      <c r="M1185" s="110"/>
      <c r="N1185" s="110"/>
      <c r="O1185" s="110"/>
      <c r="P1185" s="110"/>
      <c r="Q1185" s="110"/>
      <c r="R1185" s="87" t="str">
        <f t="shared" si="18"/>
        <v/>
      </c>
    </row>
    <row r="1186" spans="2:18" x14ac:dyDescent="0.25">
      <c r="B1186" s="737"/>
      <c r="C1186" s="834"/>
      <c r="D1186" s="834"/>
      <c r="E1186" s="834"/>
      <c r="F1186" s="835"/>
      <c r="G1186" s="836"/>
      <c r="H1186" s="837"/>
      <c r="I1186" s="838"/>
      <c r="J1186" s="110"/>
      <c r="K1186" s="110"/>
      <c r="L1186" s="110"/>
      <c r="M1186" s="110"/>
      <c r="N1186" s="110"/>
      <c r="O1186" s="110"/>
      <c r="P1186" s="110"/>
      <c r="Q1186" s="110"/>
      <c r="R1186" s="87" t="str">
        <f t="shared" si="18"/>
        <v/>
      </c>
    </row>
    <row r="1187" spans="2:18" x14ac:dyDescent="0.25">
      <c r="B1187" s="737"/>
      <c r="C1187" s="834"/>
      <c r="D1187" s="834"/>
      <c r="E1187" s="834"/>
      <c r="F1187" s="835"/>
      <c r="G1187" s="836"/>
      <c r="H1187" s="837"/>
      <c r="I1187" s="838"/>
      <c r="J1187" s="110"/>
      <c r="K1187" s="110"/>
      <c r="L1187" s="110"/>
      <c r="M1187" s="110"/>
      <c r="N1187" s="110"/>
      <c r="O1187" s="110"/>
      <c r="P1187" s="110"/>
      <c r="Q1187" s="110"/>
      <c r="R1187" s="87" t="str">
        <f t="shared" si="18"/>
        <v/>
      </c>
    </row>
    <row r="1188" spans="2:18" x14ac:dyDescent="0.25">
      <c r="B1188" s="737"/>
      <c r="C1188" s="834"/>
      <c r="D1188" s="834"/>
      <c r="E1188" s="834"/>
      <c r="F1188" s="835"/>
      <c r="G1188" s="836"/>
      <c r="H1188" s="837"/>
      <c r="I1188" s="838"/>
      <c r="J1188" s="110"/>
      <c r="K1188" s="110"/>
      <c r="L1188" s="110"/>
      <c r="M1188" s="110"/>
      <c r="N1188" s="110"/>
      <c r="O1188" s="110"/>
      <c r="P1188" s="110"/>
      <c r="Q1188" s="110"/>
      <c r="R1188" s="87" t="str">
        <f t="shared" si="18"/>
        <v/>
      </c>
    </row>
    <row r="1189" spans="2:18" x14ac:dyDescent="0.25">
      <c r="B1189" s="737"/>
      <c r="C1189" s="834"/>
      <c r="D1189" s="834"/>
      <c r="E1189" s="834"/>
      <c r="F1189" s="835"/>
      <c r="G1189" s="836"/>
      <c r="H1189" s="837"/>
      <c r="I1189" s="838"/>
      <c r="J1189" s="110"/>
      <c r="K1189" s="110"/>
      <c r="L1189" s="110"/>
      <c r="M1189" s="110"/>
      <c r="N1189" s="110"/>
      <c r="O1189" s="110"/>
      <c r="P1189" s="110"/>
      <c r="Q1189" s="110"/>
      <c r="R1189" s="87" t="str">
        <f t="shared" si="18"/>
        <v/>
      </c>
    </row>
    <row r="1190" spans="2:18" x14ac:dyDescent="0.25">
      <c r="B1190" s="737"/>
      <c r="C1190" s="834"/>
      <c r="D1190" s="834"/>
      <c r="E1190" s="834"/>
      <c r="F1190" s="835"/>
      <c r="G1190" s="836"/>
      <c r="H1190" s="837"/>
      <c r="I1190" s="838"/>
      <c r="J1190" s="110"/>
      <c r="K1190" s="110"/>
      <c r="L1190" s="110"/>
      <c r="M1190" s="110"/>
      <c r="N1190" s="110"/>
      <c r="O1190" s="110"/>
      <c r="P1190" s="110"/>
      <c r="Q1190" s="110"/>
      <c r="R1190" s="87" t="str">
        <f t="shared" si="18"/>
        <v/>
      </c>
    </row>
    <row r="1191" spans="2:18" x14ac:dyDescent="0.25">
      <c r="B1191" s="737"/>
      <c r="C1191" s="834"/>
      <c r="D1191" s="834"/>
      <c r="E1191" s="834"/>
      <c r="F1191" s="835"/>
      <c r="G1191" s="836"/>
      <c r="H1191" s="837"/>
      <c r="I1191" s="838"/>
      <c r="J1191" s="110"/>
      <c r="K1191" s="110"/>
      <c r="L1191" s="110"/>
      <c r="M1191" s="110"/>
      <c r="N1191" s="110"/>
      <c r="O1191" s="110"/>
      <c r="P1191" s="110"/>
      <c r="Q1191" s="110"/>
      <c r="R1191" s="87" t="str">
        <f t="shared" si="18"/>
        <v/>
      </c>
    </row>
    <row r="1192" spans="2:18" x14ac:dyDescent="0.25">
      <c r="B1192" s="737"/>
      <c r="C1192" s="834"/>
      <c r="D1192" s="834"/>
      <c r="E1192" s="834"/>
      <c r="F1192" s="835"/>
      <c r="G1192" s="836"/>
      <c r="H1192" s="837"/>
      <c r="I1192" s="838"/>
      <c r="J1192" s="110"/>
      <c r="K1192" s="110"/>
      <c r="L1192" s="110"/>
      <c r="M1192" s="110"/>
      <c r="N1192" s="110"/>
      <c r="O1192" s="110"/>
      <c r="P1192" s="110"/>
      <c r="Q1192" s="110"/>
      <c r="R1192" s="87" t="str">
        <f t="shared" si="18"/>
        <v/>
      </c>
    </row>
    <row r="1193" spans="2:18" x14ac:dyDescent="0.25">
      <c r="B1193" s="737"/>
      <c r="C1193" s="834"/>
      <c r="D1193" s="834"/>
      <c r="E1193" s="834"/>
      <c r="F1193" s="835"/>
      <c r="G1193" s="836"/>
      <c r="H1193" s="837"/>
      <c r="I1193" s="838"/>
      <c r="J1193" s="110"/>
      <c r="K1193" s="110"/>
      <c r="L1193" s="110"/>
      <c r="M1193" s="110"/>
      <c r="N1193" s="110"/>
      <c r="O1193" s="110"/>
      <c r="P1193" s="110"/>
      <c r="Q1193" s="110"/>
      <c r="R1193" s="87" t="str">
        <f t="shared" si="18"/>
        <v/>
      </c>
    </row>
    <row r="1194" spans="2:18" x14ac:dyDescent="0.25">
      <c r="B1194" s="737"/>
      <c r="C1194" s="834"/>
      <c r="D1194" s="834"/>
      <c r="E1194" s="834"/>
      <c r="F1194" s="835"/>
      <c r="G1194" s="836"/>
      <c r="H1194" s="837"/>
      <c r="I1194" s="838"/>
      <c r="J1194" s="110"/>
      <c r="K1194" s="110"/>
      <c r="L1194" s="110"/>
      <c r="M1194" s="110"/>
      <c r="N1194" s="110"/>
      <c r="O1194" s="110"/>
      <c r="P1194" s="110"/>
      <c r="Q1194" s="110"/>
      <c r="R1194" s="87" t="str">
        <f t="shared" si="18"/>
        <v/>
      </c>
    </row>
    <row r="1195" spans="2:18" x14ac:dyDescent="0.25">
      <c r="B1195" s="737"/>
      <c r="C1195" s="834"/>
      <c r="D1195" s="834"/>
      <c r="E1195" s="834"/>
      <c r="F1195" s="835"/>
      <c r="G1195" s="836"/>
      <c r="H1195" s="837"/>
      <c r="I1195" s="838"/>
      <c r="J1195" s="110"/>
      <c r="K1195" s="110"/>
      <c r="L1195" s="110"/>
      <c r="M1195" s="110"/>
      <c r="N1195" s="110"/>
      <c r="O1195" s="110"/>
      <c r="P1195" s="110"/>
      <c r="Q1195" s="110"/>
      <c r="R1195" s="87" t="str">
        <f t="shared" si="18"/>
        <v/>
      </c>
    </row>
    <row r="1196" spans="2:18" x14ac:dyDescent="0.25">
      <c r="B1196" s="737"/>
      <c r="C1196" s="834"/>
      <c r="D1196" s="834"/>
      <c r="E1196" s="834"/>
      <c r="F1196" s="835"/>
      <c r="G1196" s="836"/>
      <c r="H1196" s="837"/>
      <c r="I1196" s="838"/>
      <c r="J1196" s="110"/>
      <c r="K1196" s="110"/>
      <c r="L1196" s="110"/>
      <c r="M1196" s="110"/>
      <c r="N1196" s="110"/>
      <c r="O1196" s="110"/>
      <c r="P1196" s="110"/>
      <c r="Q1196" s="110"/>
      <c r="R1196" s="87" t="str">
        <f t="shared" si="18"/>
        <v/>
      </c>
    </row>
    <row r="1197" spans="2:18" x14ac:dyDescent="0.25">
      <c r="B1197" s="737"/>
      <c r="C1197" s="834"/>
      <c r="D1197" s="834"/>
      <c r="E1197" s="834"/>
      <c r="F1197" s="835"/>
      <c r="G1197" s="836"/>
      <c r="H1197" s="837"/>
      <c r="I1197" s="838"/>
      <c r="J1197" s="110"/>
      <c r="K1197" s="110"/>
      <c r="L1197" s="110"/>
      <c r="M1197" s="110"/>
      <c r="N1197" s="110"/>
      <c r="O1197" s="110"/>
      <c r="P1197" s="110"/>
      <c r="Q1197" s="110"/>
      <c r="R1197" s="87" t="str">
        <f t="shared" si="18"/>
        <v/>
      </c>
    </row>
    <row r="1198" spans="2:18" x14ac:dyDescent="0.25">
      <c r="B1198" s="737"/>
      <c r="C1198" s="834"/>
      <c r="D1198" s="834"/>
      <c r="E1198" s="834"/>
      <c r="F1198" s="835"/>
      <c r="G1198" s="836"/>
      <c r="H1198" s="837"/>
      <c r="I1198" s="838"/>
      <c r="J1198" s="110"/>
      <c r="K1198" s="110"/>
      <c r="L1198" s="110"/>
      <c r="M1198" s="110"/>
      <c r="N1198" s="110"/>
      <c r="O1198" s="110"/>
      <c r="P1198" s="110"/>
      <c r="Q1198" s="110"/>
      <c r="R1198" s="87" t="str">
        <f t="shared" si="18"/>
        <v/>
      </c>
    </row>
    <row r="1199" spans="2:18" x14ac:dyDescent="0.25">
      <c r="B1199" s="737"/>
      <c r="C1199" s="834"/>
      <c r="D1199" s="834"/>
      <c r="E1199" s="834"/>
      <c r="F1199" s="835"/>
      <c r="G1199" s="836"/>
      <c r="H1199" s="837"/>
      <c r="I1199" s="838"/>
      <c r="J1199" s="110"/>
      <c r="K1199" s="110"/>
      <c r="L1199" s="110"/>
      <c r="M1199" s="110"/>
      <c r="N1199" s="110"/>
      <c r="O1199" s="110"/>
      <c r="P1199" s="110"/>
      <c r="Q1199" s="110"/>
      <c r="R1199" s="87" t="str">
        <f t="shared" si="18"/>
        <v/>
      </c>
    </row>
    <row r="1200" spans="2:18" x14ac:dyDescent="0.25">
      <c r="B1200" s="737"/>
      <c r="C1200" s="834"/>
      <c r="D1200" s="834"/>
      <c r="E1200" s="834"/>
      <c r="F1200" s="835"/>
      <c r="G1200" s="836"/>
      <c r="H1200" s="837"/>
      <c r="I1200" s="838"/>
      <c r="J1200" s="110"/>
      <c r="K1200" s="110"/>
      <c r="L1200" s="110"/>
      <c r="M1200" s="110"/>
      <c r="N1200" s="110"/>
      <c r="O1200" s="110"/>
      <c r="P1200" s="110"/>
      <c r="Q1200" s="110"/>
      <c r="R1200" s="87" t="str">
        <f t="shared" si="18"/>
        <v/>
      </c>
    </row>
    <row r="1201" spans="2:18" x14ac:dyDescent="0.25">
      <c r="B1201" s="737"/>
      <c r="C1201" s="834"/>
      <c r="D1201" s="834"/>
      <c r="E1201" s="834"/>
      <c r="F1201" s="835"/>
      <c r="G1201" s="836"/>
      <c r="H1201" s="837"/>
      <c r="I1201" s="838"/>
      <c r="J1201" s="110"/>
      <c r="K1201" s="110"/>
      <c r="L1201" s="110"/>
      <c r="M1201" s="110"/>
      <c r="N1201" s="110"/>
      <c r="O1201" s="110"/>
      <c r="P1201" s="110"/>
      <c r="Q1201" s="110"/>
      <c r="R1201" s="87" t="str">
        <f t="shared" si="18"/>
        <v/>
      </c>
    </row>
    <row r="1202" spans="2:18" x14ac:dyDescent="0.25">
      <c r="B1202" s="737"/>
      <c r="C1202" s="834"/>
      <c r="D1202" s="834"/>
      <c r="E1202" s="834"/>
      <c r="F1202" s="835"/>
      <c r="G1202" s="836"/>
      <c r="H1202" s="837"/>
      <c r="I1202" s="838"/>
      <c r="J1202" s="110"/>
      <c r="K1202" s="110"/>
      <c r="L1202" s="110"/>
      <c r="M1202" s="110"/>
      <c r="N1202" s="110"/>
      <c r="O1202" s="110"/>
      <c r="P1202" s="110"/>
      <c r="Q1202" s="110"/>
      <c r="R1202" s="87" t="str">
        <f t="shared" si="18"/>
        <v/>
      </c>
    </row>
    <row r="1203" spans="2:18" x14ac:dyDescent="0.25">
      <c r="B1203" s="737"/>
      <c r="C1203" s="834"/>
      <c r="D1203" s="834"/>
      <c r="E1203" s="834"/>
      <c r="F1203" s="835"/>
      <c r="G1203" s="836"/>
      <c r="H1203" s="837"/>
      <c r="I1203" s="838"/>
      <c r="J1203" s="110"/>
      <c r="K1203" s="110"/>
      <c r="L1203" s="110"/>
      <c r="M1203" s="110"/>
      <c r="N1203" s="110"/>
      <c r="O1203" s="110"/>
      <c r="P1203" s="110"/>
      <c r="Q1203" s="110"/>
      <c r="R1203" s="87" t="str">
        <f t="shared" si="18"/>
        <v/>
      </c>
    </row>
    <row r="1204" spans="2:18" x14ac:dyDescent="0.25">
      <c r="B1204" s="737"/>
      <c r="C1204" s="834"/>
      <c r="D1204" s="834"/>
      <c r="E1204" s="834"/>
      <c r="F1204" s="835"/>
      <c r="G1204" s="836"/>
      <c r="H1204" s="837"/>
      <c r="I1204" s="838"/>
      <c r="J1204" s="110"/>
      <c r="K1204" s="110"/>
      <c r="L1204" s="110"/>
      <c r="M1204" s="110"/>
      <c r="N1204" s="110"/>
      <c r="O1204" s="110"/>
      <c r="P1204" s="110"/>
      <c r="Q1204" s="110"/>
      <c r="R1204" s="87" t="str">
        <f t="shared" si="18"/>
        <v/>
      </c>
    </row>
    <row r="1205" spans="2:18" x14ac:dyDescent="0.25">
      <c r="B1205" s="737"/>
      <c r="C1205" s="834"/>
      <c r="D1205" s="834"/>
      <c r="E1205" s="834"/>
      <c r="F1205" s="835"/>
      <c r="G1205" s="836"/>
      <c r="H1205" s="837"/>
      <c r="I1205" s="838"/>
      <c r="J1205" s="110"/>
      <c r="K1205" s="110"/>
      <c r="L1205" s="110"/>
      <c r="M1205" s="110"/>
      <c r="N1205" s="110"/>
      <c r="O1205" s="110"/>
      <c r="P1205" s="110"/>
      <c r="Q1205" s="110"/>
      <c r="R1205" s="87" t="str">
        <f t="shared" si="18"/>
        <v/>
      </c>
    </row>
    <row r="1206" spans="2:18" x14ac:dyDescent="0.25">
      <c r="B1206" s="737"/>
      <c r="C1206" s="834"/>
      <c r="D1206" s="834"/>
      <c r="E1206" s="834"/>
      <c r="F1206" s="835"/>
      <c r="G1206" s="836"/>
      <c r="H1206" s="837"/>
      <c r="I1206" s="838"/>
      <c r="J1206" s="110"/>
      <c r="K1206" s="110"/>
      <c r="L1206" s="110"/>
      <c r="M1206" s="110"/>
      <c r="N1206" s="110"/>
      <c r="O1206" s="110"/>
      <c r="P1206" s="110"/>
      <c r="Q1206" s="110"/>
      <c r="R1206" s="87" t="str">
        <f t="shared" si="18"/>
        <v/>
      </c>
    </row>
    <row r="1207" spans="2:18" x14ac:dyDescent="0.25">
      <c r="B1207" s="737"/>
      <c r="C1207" s="834"/>
      <c r="D1207" s="834"/>
      <c r="E1207" s="834"/>
      <c r="F1207" s="835"/>
      <c r="G1207" s="836"/>
      <c r="H1207" s="837"/>
      <c r="I1207" s="838"/>
      <c r="J1207" s="110"/>
      <c r="K1207" s="110"/>
      <c r="L1207" s="110"/>
      <c r="M1207" s="110"/>
      <c r="N1207" s="110"/>
      <c r="O1207" s="110"/>
      <c r="P1207" s="110"/>
      <c r="Q1207" s="110"/>
      <c r="R1207" s="87" t="str">
        <f t="shared" si="18"/>
        <v/>
      </c>
    </row>
    <row r="1208" spans="2:18" x14ac:dyDescent="0.25">
      <c r="B1208" s="737"/>
      <c r="C1208" s="834"/>
      <c r="D1208" s="834"/>
      <c r="E1208" s="834"/>
      <c r="F1208" s="835"/>
      <c r="G1208" s="836"/>
      <c r="H1208" s="837"/>
      <c r="I1208" s="838"/>
      <c r="J1208" s="110"/>
      <c r="K1208" s="110"/>
      <c r="L1208" s="110"/>
      <c r="M1208" s="110"/>
      <c r="N1208" s="110"/>
      <c r="O1208" s="110"/>
      <c r="P1208" s="110"/>
      <c r="Q1208" s="110"/>
      <c r="R1208" s="87" t="str">
        <f t="shared" si="18"/>
        <v/>
      </c>
    </row>
    <row r="1209" spans="2:18" x14ac:dyDescent="0.25">
      <c r="B1209" s="737"/>
      <c r="C1209" s="834"/>
      <c r="D1209" s="834"/>
      <c r="E1209" s="834"/>
      <c r="F1209" s="835"/>
      <c r="G1209" s="836"/>
      <c r="H1209" s="837"/>
      <c r="I1209" s="838"/>
      <c r="J1209" s="110"/>
      <c r="K1209" s="110"/>
      <c r="L1209" s="110"/>
      <c r="M1209" s="110"/>
      <c r="N1209" s="110"/>
      <c r="O1209" s="110"/>
      <c r="P1209" s="110"/>
      <c r="Q1209" s="110"/>
      <c r="R1209" s="87" t="str">
        <f t="shared" si="18"/>
        <v/>
      </c>
    </row>
    <row r="1210" spans="2:18" x14ac:dyDescent="0.25">
      <c r="B1210" s="737"/>
      <c r="C1210" s="834"/>
      <c r="D1210" s="834"/>
      <c r="E1210" s="834"/>
      <c r="F1210" s="835"/>
      <c r="G1210" s="836"/>
      <c r="H1210" s="837"/>
      <c r="I1210" s="838"/>
      <c r="J1210" s="110"/>
      <c r="K1210" s="110"/>
      <c r="L1210" s="110"/>
      <c r="M1210" s="110"/>
      <c r="N1210" s="110"/>
      <c r="O1210" s="110"/>
      <c r="P1210" s="110"/>
      <c r="Q1210" s="110"/>
      <c r="R1210" s="87" t="str">
        <f t="shared" si="18"/>
        <v/>
      </c>
    </row>
    <row r="1211" spans="2:18" x14ac:dyDescent="0.25">
      <c r="B1211" s="737"/>
      <c r="C1211" s="834"/>
      <c r="D1211" s="834"/>
      <c r="E1211" s="834"/>
      <c r="F1211" s="835"/>
      <c r="G1211" s="836"/>
      <c r="H1211" s="837"/>
      <c r="I1211" s="838"/>
      <c r="J1211" s="110"/>
      <c r="K1211" s="110"/>
      <c r="L1211" s="110"/>
      <c r="M1211" s="110"/>
      <c r="N1211" s="110"/>
      <c r="O1211" s="110"/>
      <c r="P1211" s="110"/>
      <c r="Q1211" s="110"/>
      <c r="R1211" s="87" t="str">
        <f t="shared" si="18"/>
        <v/>
      </c>
    </row>
    <row r="1212" spans="2:18" x14ac:dyDescent="0.25">
      <c r="B1212" s="737"/>
      <c r="C1212" s="834"/>
      <c r="D1212" s="834"/>
      <c r="E1212" s="834"/>
      <c r="F1212" s="835"/>
      <c r="G1212" s="836"/>
      <c r="H1212" s="837"/>
      <c r="I1212" s="838"/>
      <c r="J1212" s="110"/>
      <c r="K1212" s="110"/>
      <c r="L1212" s="110"/>
      <c r="M1212" s="110"/>
      <c r="N1212" s="110"/>
      <c r="O1212" s="110"/>
      <c r="P1212" s="110"/>
      <c r="Q1212" s="110"/>
      <c r="R1212" s="87" t="str">
        <f t="shared" si="18"/>
        <v/>
      </c>
    </row>
    <row r="1213" spans="2:18" x14ac:dyDescent="0.25">
      <c r="B1213" s="737"/>
      <c r="C1213" s="834"/>
      <c r="D1213" s="834"/>
      <c r="E1213" s="834"/>
      <c r="F1213" s="835"/>
      <c r="G1213" s="836"/>
      <c r="H1213" s="837"/>
      <c r="I1213" s="838"/>
      <c r="J1213" s="110"/>
      <c r="K1213" s="110"/>
      <c r="L1213" s="110"/>
      <c r="M1213" s="110"/>
      <c r="N1213" s="110"/>
      <c r="O1213" s="110"/>
      <c r="P1213" s="110"/>
      <c r="Q1213" s="110"/>
      <c r="R1213" s="87" t="str">
        <f t="shared" si="18"/>
        <v/>
      </c>
    </row>
    <row r="1214" spans="2:18" x14ac:dyDescent="0.25">
      <c r="B1214" s="737"/>
      <c r="C1214" s="834"/>
      <c r="D1214" s="834"/>
      <c r="E1214" s="834"/>
      <c r="F1214" s="835"/>
      <c r="G1214" s="836"/>
      <c r="H1214" s="837"/>
      <c r="I1214" s="838"/>
      <c r="J1214" s="110"/>
      <c r="K1214" s="110"/>
      <c r="L1214" s="110"/>
      <c r="M1214" s="110"/>
      <c r="N1214" s="110"/>
      <c r="O1214" s="110"/>
      <c r="P1214" s="110"/>
      <c r="Q1214" s="110"/>
      <c r="R1214" s="87" t="str">
        <f t="shared" si="18"/>
        <v/>
      </c>
    </row>
    <row r="1215" spans="2:18" x14ac:dyDescent="0.25">
      <c r="B1215" s="737"/>
      <c r="C1215" s="834"/>
      <c r="D1215" s="834"/>
      <c r="E1215" s="834"/>
      <c r="F1215" s="835"/>
      <c r="G1215" s="836"/>
      <c r="H1215" s="837"/>
      <c r="I1215" s="838"/>
      <c r="J1215" s="110"/>
      <c r="K1215" s="110"/>
      <c r="L1215" s="110"/>
      <c r="M1215" s="110"/>
      <c r="N1215" s="110"/>
      <c r="O1215" s="110"/>
      <c r="P1215" s="110"/>
      <c r="Q1215" s="110"/>
      <c r="R1215" s="87" t="str">
        <f t="shared" si="18"/>
        <v/>
      </c>
    </row>
    <row r="1216" spans="2:18" x14ac:dyDescent="0.25">
      <c r="B1216" s="737"/>
      <c r="C1216" s="834"/>
      <c r="D1216" s="834"/>
      <c r="E1216" s="834"/>
      <c r="F1216" s="835"/>
      <c r="G1216" s="836"/>
      <c r="H1216" s="837"/>
      <c r="I1216" s="838"/>
      <c r="J1216" s="110"/>
      <c r="K1216" s="110"/>
      <c r="L1216" s="110"/>
      <c r="M1216" s="110"/>
      <c r="N1216" s="110"/>
      <c r="O1216" s="110"/>
      <c r="P1216" s="110"/>
      <c r="Q1216" s="110"/>
      <c r="R1216" s="87" t="str">
        <f t="shared" si="18"/>
        <v/>
      </c>
    </row>
    <row r="1217" spans="2:18" x14ac:dyDescent="0.25">
      <c r="B1217" s="737"/>
      <c r="C1217" s="834"/>
      <c r="D1217" s="834"/>
      <c r="E1217" s="834"/>
      <c r="F1217" s="835"/>
      <c r="G1217" s="836"/>
      <c r="H1217" s="837"/>
      <c r="I1217" s="838"/>
      <c r="J1217" s="110"/>
      <c r="K1217" s="110"/>
      <c r="L1217" s="110"/>
      <c r="M1217" s="110"/>
      <c r="N1217" s="110"/>
      <c r="O1217" s="110"/>
      <c r="P1217" s="110"/>
      <c r="Q1217" s="110"/>
      <c r="R1217" s="87" t="str">
        <f t="shared" si="18"/>
        <v/>
      </c>
    </row>
    <row r="1218" spans="2:18" x14ac:dyDescent="0.25">
      <c r="B1218" s="737"/>
      <c r="C1218" s="834"/>
      <c r="D1218" s="834"/>
      <c r="E1218" s="834"/>
      <c r="F1218" s="835"/>
      <c r="G1218" s="836"/>
      <c r="H1218" s="837"/>
      <c r="I1218" s="838"/>
      <c r="J1218" s="110"/>
      <c r="K1218" s="110"/>
      <c r="L1218" s="110"/>
      <c r="M1218" s="110"/>
      <c r="N1218" s="110"/>
      <c r="O1218" s="110"/>
      <c r="P1218" s="110"/>
      <c r="Q1218" s="110"/>
      <c r="R1218" s="87" t="str">
        <f t="shared" si="18"/>
        <v/>
      </c>
    </row>
    <row r="1219" spans="2:18" x14ac:dyDescent="0.25">
      <c r="B1219" s="737"/>
      <c r="C1219" s="834"/>
      <c r="D1219" s="834"/>
      <c r="E1219" s="834"/>
      <c r="F1219" s="835"/>
      <c r="G1219" s="836"/>
      <c r="H1219" s="837"/>
      <c r="I1219" s="838"/>
      <c r="J1219" s="110"/>
      <c r="K1219" s="110"/>
      <c r="L1219" s="110"/>
      <c r="M1219" s="110"/>
      <c r="N1219" s="110"/>
      <c r="O1219" s="110"/>
      <c r="P1219" s="110"/>
      <c r="Q1219" s="110"/>
      <c r="R1219" s="87" t="str">
        <f t="shared" si="18"/>
        <v/>
      </c>
    </row>
    <row r="1220" spans="2:18" x14ac:dyDescent="0.25">
      <c r="B1220" s="737"/>
      <c r="C1220" s="834"/>
      <c r="D1220" s="834"/>
      <c r="E1220" s="834"/>
      <c r="F1220" s="835"/>
      <c r="G1220" s="836"/>
      <c r="H1220" s="837"/>
      <c r="I1220" s="838"/>
      <c r="J1220" s="110"/>
      <c r="K1220" s="110"/>
      <c r="L1220" s="110"/>
      <c r="M1220" s="110"/>
      <c r="N1220" s="110"/>
      <c r="O1220" s="110"/>
      <c r="P1220" s="110"/>
      <c r="Q1220" s="110"/>
      <c r="R1220" s="87" t="str">
        <f t="shared" si="18"/>
        <v/>
      </c>
    </row>
    <row r="1221" spans="2:18" x14ac:dyDescent="0.25">
      <c r="B1221" s="737"/>
      <c r="C1221" s="834"/>
      <c r="D1221" s="834"/>
      <c r="E1221" s="834"/>
      <c r="F1221" s="835"/>
      <c r="G1221" s="836"/>
      <c r="H1221" s="837"/>
      <c r="I1221" s="838"/>
      <c r="J1221" s="110"/>
      <c r="K1221" s="110"/>
      <c r="L1221" s="110"/>
      <c r="M1221" s="110"/>
      <c r="N1221" s="110"/>
      <c r="O1221" s="110"/>
      <c r="P1221" s="110"/>
      <c r="Q1221" s="110"/>
      <c r="R1221" s="87" t="str">
        <f t="shared" si="18"/>
        <v/>
      </c>
    </row>
    <row r="1222" spans="2:18" x14ac:dyDescent="0.25">
      <c r="B1222" s="737"/>
      <c r="C1222" s="834"/>
      <c r="D1222" s="834"/>
      <c r="E1222" s="834"/>
      <c r="F1222" s="835"/>
      <c r="G1222" s="836"/>
      <c r="H1222" s="837"/>
      <c r="I1222" s="838"/>
      <c r="J1222" s="110"/>
      <c r="K1222" s="110"/>
      <c r="L1222" s="110"/>
      <c r="M1222" s="110"/>
      <c r="N1222" s="110"/>
      <c r="O1222" s="110"/>
      <c r="P1222" s="110"/>
      <c r="Q1222" s="110"/>
      <c r="R1222" s="87" t="str">
        <f t="shared" si="18"/>
        <v/>
      </c>
    </row>
    <row r="1223" spans="2:18" x14ac:dyDescent="0.25">
      <c r="B1223" s="737"/>
      <c r="C1223" s="834"/>
      <c r="D1223" s="834"/>
      <c r="E1223" s="834"/>
      <c r="F1223" s="835"/>
      <c r="G1223" s="836"/>
      <c r="H1223" s="837"/>
      <c r="I1223" s="838"/>
      <c r="J1223" s="110"/>
      <c r="K1223" s="110"/>
      <c r="L1223" s="110"/>
      <c r="M1223" s="110"/>
      <c r="N1223" s="110"/>
      <c r="O1223" s="110"/>
      <c r="P1223" s="110"/>
      <c r="Q1223" s="110"/>
      <c r="R1223" s="87" t="str">
        <f t="shared" si="18"/>
        <v/>
      </c>
    </row>
    <row r="1224" spans="2:18" x14ac:dyDescent="0.25">
      <c r="B1224" s="737"/>
      <c r="C1224" s="834"/>
      <c r="D1224" s="834"/>
      <c r="E1224" s="834"/>
      <c r="F1224" s="835"/>
      <c r="G1224" s="836"/>
      <c r="H1224" s="837"/>
      <c r="I1224" s="838"/>
      <c r="J1224" s="110"/>
      <c r="K1224" s="110"/>
      <c r="L1224" s="110"/>
      <c r="M1224" s="110"/>
      <c r="N1224" s="110"/>
      <c r="O1224" s="110"/>
      <c r="P1224" s="110"/>
      <c r="Q1224" s="110"/>
      <c r="R1224" s="87" t="str">
        <f t="shared" si="18"/>
        <v/>
      </c>
    </row>
    <row r="1225" spans="2:18" x14ac:dyDescent="0.25">
      <c r="B1225" s="737"/>
      <c r="C1225" s="834"/>
      <c r="D1225" s="834"/>
      <c r="E1225" s="834"/>
      <c r="F1225" s="835"/>
      <c r="G1225" s="836"/>
      <c r="H1225" s="837"/>
      <c r="I1225" s="838"/>
      <c r="J1225" s="110"/>
      <c r="K1225" s="110"/>
      <c r="L1225" s="110"/>
      <c r="M1225" s="110"/>
      <c r="N1225" s="110"/>
      <c r="O1225" s="110"/>
      <c r="P1225" s="110"/>
      <c r="Q1225" s="110"/>
      <c r="R1225" s="87" t="str">
        <f t="shared" si="18"/>
        <v/>
      </c>
    </row>
    <row r="1226" spans="2:18" x14ac:dyDescent="0.25">
      <c r="B1226" s="737"/>
      <c r="C1226" s="834"/>
      <c r="D1226" s="834"/>
      <c r="E1226" s="834"/>
      <c r="F1226" s="835"/>
      <c r="G1226" s="836"/>
      <c r="H1226" s="837"/>
      <c r="I1226" s="838"/>
      <c r="J1226" s="110"/>
      <c r="K1226" s="110"/>
      <c r="L1226" s="110"/>
      <c r="M1226" s="110"/>
      <c r="N1226" s="110"/>
      <c r="O1226" s="110"/>
      <c r="P1226" s="110"/>
      <c r="Q1226" s="110"/>
      <c r="R1226" s="87" t="str">
        <f t="shared" si="18"/>
        <v/>
      </c>
    </row>
    <row r="1227" spans="2:18" x14ac:dyDescent="0.25">
      <c r="B1227" s="737"/>
      <c r="C1227" s="834"/>
      <c r="D1227" s="834"/>
      <c r="E1227" s="834"/>
      <c r="F1227" s="835"/>
      <c r="G1227" s="836"/>
      <c r="H1227" s="837"/>
      <c r="I1227" s="838"/>
      <c r="J1227" s="110"/>
      <c r="K1227" s="110"/>
      <c r="L1227" s="110"/>
      <c r="M1227" s="110"/>
      <c r="N1227" s="110"/>
      <c r="O1227" s="110"/>
      <c r="P1227" s="110"/>
      <c r="Q1227" s="110"/>
      <c r="R1227" s="87" t="str">
        <f t="shared" si="18"/>
        <v/>
      </c>
    </row>
    <row r="1228" spans="2:18" x14ac:dyDescent="0.25">
      <c r="B1228" s="737"/>
      <c r="C1228" s="834"/>
      <c r="D1228" s="834"/>
      <c r="E1228" s="834"/>
      <c r="F1228" s="835"/>
      <c r="G1228" s="836"/>
      <c r="H1228" s="837"/>
      <c r="I1228" s="838"/>
      <c r="J1228" s="110"/>
      <c r="K1228" s="110"/>
      <c r="L1228" s="110"/>
      <c r="M1228" s="110"/>
      <c r="N1228" s="110"/>
      <c r="O1228" s="110"/>
      <c r="P1228" s="110"/>
      <c r="Q1228" s="110"/>
      <c r="R1228" s="87" t="str">
        <f t="shared" si="18"/>
        <v/>
      </c>
    </row>
    <row r="1229" spans="2:18" x14ac:dyDescent="0.25">
      <c r="B1229" s="737"/>
      <c r="C1229" s="834"/>
      <c r="D1229" s="834"/>
      <c r="E1229" s="834"/>
      <c r="F1229" s="835"/>
      <c r="G1229" s="836"/>
      <c r="H1229" s="837"/>
      <c r="I1229" s="838"/>
      <c r="J1229" s="110"/>
      <c r="K1229" s="110"/>
      <c r="L1229" s="110"/>
      <c r="M1229" s="110"/>
      <c r="N1229" s="110"/>
      <c r="O1229" s="110"/>
      <c r="P1229" s="110"/>
      <c r="Q1229" s="110"/>
      <c r="R1229" s="87" t="str">
        <f t="shared" si="18"/>
        <v/>
      </c>
    </row>
    <row r="1230" spans="2:18" x14ac:dyDescent="0.25">
      <c r="B1230" s="737"/>
      <c r="C1230" s="834"/>
      <c r="D1230" s="834"/>
      <c r="E1230" s="834"/>
      <c r="F1230" s="835"/>
      <c r="G1230" s="836"/>
      <c r="H1230" s="837"/>
      <c r="I1230" s="838"/>
      <c r="J1230" s="110"/>
      <c r="K1230" s="110"/>
      <c r="L1230" s="110"/>
      <c r="M1230" s="110"/>
      <c r="N1230" s="110"/>
      <c r="O1230" s="110"/>
      <c r="P1230" s="110"/>
      <c r="Q1230" s="110"/>
      <c r="R1230" s="87" t="str">
        <f t="shared" si="18"/>
        <v/>
      </c>
    </row>
    <row r="1231" spans="2:18" x14ac:dyDescent="0.25">
      <c r="B1231" s="737"/>
      <c r="C1231" s="834"/>
      <c r="D1231" s="834"/>
      <c r="E1231" s="834"/>
      <c r="F1231" s="835"/>
      <c r="G1231" s="836"/>
      <c r="H1231" s="837"/>
      <c r="I1231" s="838"/>
      <c r="J1231" s="110"/>
      <c r="K1231" s="110"/>
      <c r="L1231" s="110"/>
      <c r="M1231" s="110"/>
      <c r="N1231" s="110"/>
      <c r="O1231" s="110"/>
      <c r="P1231" s="110"/>
      <c r="Q1231" s="110"/>
      <c r="R1231" s="87" t="str">
        <f t="shared" si="18"/>
        <v/>
      </c>
    </row>
    <row r="1232" spans="2:18" x14ac:dyDescent="0.25">
      <c r="B1232" s="737"/>
      <c r="C1232" s="834"/>
      <c r="D1232" s="834"/>
      <c r="E1232" s="834"/>
      <c r="F1232" s="835"/>
      <c r="G1232" s="836"/>
      <c r="H1232" s="837"/>
      <c r="I1232" s="838"/>
      <c r="J1232" s="110"/>
      <c r="K1232" s="110"/>
      <c r="L1232" s="110"/>
      <c r="M1232" s="110"/>
      <c r="N1232" s="110"/>
      <c r="O1232" s="110"/>
      <c r="P1232" s="110"/>
      <c r="Q1232" s="110"/>
      <c r="R1232" s="87" t="str">
        <f t="shared" ref="R1232:R1295" si="19">IF(B1232="","",VALUE(MID(B1232,2,4)))</f>
        <v/>
      </c>
    </row>
    <row r="1233" spans="2:18" x14ac:dyDescent="0.25">
      <c r="B1233" s="737"/>
      <c r="C1233" s="834"/>
      <c r="D1233" s="834"/>
      <c r="E1233" s="834"/>
      <c r="F1233" s="835"/>
      <c r="G1233" s="836"/>
      <c r="H1233" s="837"/>
      <c r="I1233" s="838"/>
      <c r="J1233" s="110"/>
      <c r="K1233" s="110"/>
      <c r="L1233" s="110"/>
      <c r="M1233" s="110"/>
      <c r="N1233" s="110"/>
      <c r="O1233" s="110"/>
      <c r="P1233" s="110"/>
      <c r="Q1233" s="110"/>
      <c r="R1233" s="87" t="str">
        <f t="shared" si="19"/>
        <v/>
      </c>
    </row>
    <row r="1234" spans="2:18" x14ac:dyDescent="0.25">
      <c r="B1234" s="737"/>
      <c r="C1234" s="834"/>
      <c r="D1234" s="834"/>
      <c r="E1234" s="834"/>
      <c r="F1234" s="835"/>
      <c r="G1234" s="836"/>
      <c r="H1234" s="837"/>
      <c r="I1234" s="838"/>
      <c r="J1234" s="110"/>
      <c r="K1234" s="110"/>
      <c r="L1234" s="110"/>
      <c r="M1234" s="110"/>
      <c r="N1234" s="110"/>
      <c r="O1234" s="110"/>
      <c r="P1234" s="110"/>
      <c r="Q1234" s="110"/>
      <c r="R1234" s="87" t="str">
        <f t="shared" si="19"/>
        <v/>
      </c>
    </row>
    <row r="1235" spans="2:18" x14ac:dyDescent="0.25">
      <c r="B1235" s="737"/>
      <c r="C1235" s="834"/>
      <c r="D1235" s="834"/>
      <c r="E1235" s="834"/>
      <c r="F1235" s="835"/>
      <c r="G1235" s="836"/>
      <c r="H1235" s="837"/>
      <c r="I1235" s="838"/>
      <c r="J1235" s="110"/>
      <c r="K1235" s="110"/>
      <c r="L1235" s="110"/>
      <c r="M1235" s="110"/>
      <c r="N1235" s="110"/>
      <c r="O1235" s="110"/>
      <c r="P1235" s="110"/>
      <c r="Q1235" s="110"/>
      <c r="R1235" s="87" t="str">
        <f t="shared" si="19"/>
        <v/>
      </c>
    </row>
    <row r="1236" spans="2:18" x14ac:dyDescent="0.25">
      <c r="B1236" s="737"/>
      <c r="C1236" s="834"/>
      <c r="D1236" s="834"/>
      <c r="E1236" s="834"/>
      <c r="F1236" s="835"/>
      <c r="G1236" s="836"/>
      <c r="H1236" s="837"/>
      <c r="I1236" s="838"/>
      <c r="J1236" s="110"/>
      <c r="K1236" s="110"/>
      <c r="L1236" s="110"/>
      <c r="M1236" s="110"/>
      <c r="N1236" s="110"/>
      <c r="O1236" s="110"/>
      <c r="P1236" s="110"/>
      <c r="Q1236" s="110"/>
      <c r="R1236" s="87" t="str">
        <f t="shared" si="19"/>
        <v/>
      </c>
    </row>
    <row r="1237" spans="2:18" x14ac:dyDescent="0.25">
      <c r="B1237" s="737"/>
      <c r="C1237" s="834"/>
      <c r="D1237" s="834"/>
      <c r="E1237" s="834"/>
      <c r="F1237" s="835"/>
      <c r="G1237" s="836"/>
      <c r="H1237" s="837"/>
      <c r="I1237" s="838"/>
      <c r="J1237" s="110"/>
      <c r="K1237" s="110"/>
      <c r="L1237" s="110"/>
      <c r="M1237" s="110"/>
      <c r="N1237" s="110"/>
      <c r="O1237" s="110"/>
      <c r="P1237" s="110"/>
      <c r="Q1237" s="110"/>
      <c r="R1237" s="87" t="str">
        <f t="shared" si="19"/>
        <v/>
      </c>
    </row>
    <row r="1238" spans="2:18" x14ac:dyDescent="0.25">
      <c r="B1238" s="737"/>
      <c r="C1238" s="834"/>
      <c r="D1238" s="834"/>
      <c r="E1238" s="834"/>
      <c r="F1238" s="835"/>
      <c r="G1238" s="836"/>
      <c r="H1238" s="837"/>
      <c r="I1238" s="838"/>
      <c r="J1238" s="110"/>
      <c r="K1238" s="110"/>
      <c r="L1238" s="110"/>
      <c r="M1238" s="110"/>
      <c r="N1238" s="110"/>
      <c r="O1238" s="110"/>
      <c r="P1238" s="110"/>
      <c r="Q1238" s="110"/>
      <c r="R1238" s="87" t="str">
        <f t="shared" si="19"/>
        <v/>
      </c>
    </row>
    <row r="1239" spans="2:18" x14ac:dyDescent="0.25">
      <c r="B1239" s="737"/>
      <c r="C1239" s="834"/>
      <c r="D1239" s="834"/>
      <c r="E1239" s="834"/>
      <c r="F1239" s="835"/>
      <c r="G1239" s="836"/>
      <c r="H1239" s="837"/>
      <c r="I1239" s="838"/>
      <c r="J1239" s="110"/>
      <c r="K1239" s="110"/>
      <c r="L1239" s="110"/>
      <c r="M1239" s="110"/>
      <c r="N1239" s="110"/>
      <c r="O1239" s="110"/>
      <c r="P1239" s="110"/>
      <c r="Q1239" s="110"/>
      <c r="R1239" s="87" t="str">
        <f t="shared" si="19"/>
        <v/>
      </c>
    </row>
    <row r="1240" spans="2:18" x14ac:dyDescent="0.25">
      <c r="B1240" s="737"/>
      <c r="C1240" s="834"/>
      <c r="D1240" s="834"/>
      <c r="E1240" s="834"/>
      <c r="F1240" s="835"/>
      <c r="G1240" s="836"/>
      <c r="H1240" s="837"/>
      <c r="I1240" s="838"/>
      <c r="J1240" s="110"/>
      <c r="K1240" s="110"/>
      <c r="L1240" s="110"/>
      <c r="M1240" s="110"/>
      <c r="N1240" s="110"/>
      <c r="O1240" s="110"/>
      <c r="P1240" s="110"/>
      <c r="Q1240" s="110"/>
      <c r="R1240" s="87" t="str">
        <f t="shared" si="19"/>
        <v/>
      </c>
    </row>
    <row r="1241" spans="2:18" x14ac:dyDescent="0.25">
      <c r="B1241" s="737"/>
      <c r="C1241" s="834"/>
      <c r="D1241" s="834"/>
      <c r="E1241" s="834"/>
      <c r="F1241" s="835"/>
      <c r="G1241" s="836"/>
      <c r="H1241" s="837"/>
      <c r="I1241" s="838"/>
      <c r="J1241" s="110"/>
      <c r="K1241" s="110"/>
      <c r="L1241" s="110"/>
      <c r="M1241" s="110"/>
      <c r="N1241" s="110"/>
      <c r="O1241" s="110"/>
      <c r="P1241" s="110"/>
      <c r="Q1241" s="110"/>
      <c r="R1241" s="87" t="str">
        <f t="shared" si="19"/>
        <v/>
      </c>
    </row>
    <row r="1242" spans="2:18" x14ac:dyDescent="0.25">
      <c r="B1242" s="737"/>
      <c r="C1242" s="834"/>
      <c r="D1242" s="834"/>
      <c r="E1242" s="834"/>
      <c r="F1242" s="835"/>
      <c r="G1242" s="836"/>
      <c r="H1242" s="837"/>
      <c r="I1242" s="838"/>
      <c r="J1242" s="110"/>
      <c r="K1242" s="110"/>
      <c r="L1242" s="110"/>
      <c r="M1242" s="110"/>
      <c r="N1242" s="110"/>
      <c r="O1242" s="110"/>
      <c r="P1242" s="110"/>
      <c r="Q1242" s="110"/>
      <c r="R1242" s="87" t="str">
        <f t="shared" si="19"/>
        <v/>
      </c>
    </row>
    <row r="1243" spans="2:18" x14ac:dyDescent="0.25">
      <c r="B1243" s="737"/>
      <c r="C1243" s="834"/>
      <c r="D1243" s="834"/>
      <c r="E1243" s="834"/>
      <c r="F1243" s="835"/>
      <c r="G1243" s="836"/>
      <c r="H1243" s="837"/>
      <c r="I1243" s="838"/>
      <c r="J1243" s="110"/>
      <c r="K1243" s="110"/>
      <c r="L1243" s="110"/>
      <c r="M1243" s="110"/>
      <c r="N1243" s="110"/>
      <c r="O1243" s="110"/>
      <c r="P1243" s="110"/>
      <c r="Q1243" s="110"/>
      <c r="R1243" s="87" t="str">
        <f t="shared" si="19"/>
        <v/>
      </c>
    </row>
    <row r="1244" spans="2:18" x14ac:dyDescent="0.25">
      <c r="B1244" s="737"/>
      <c r="C1244" s="834"/>
      <c r="D1244" s="834"/>
      <c r="E1244" s="834"/>
      <c r="F1244" s="835"/>
      <c r="G1244" s="836"/>
      <c r="H1244" s="837"/>
      <c r="I1244" s="838"/>
      <c r="J1244" s="110"/>
      <c r="K1244" s="110"/>
      <c r="L1244" s="110"/>
      <c r="M1244" s="110"/>
      <c r="N1244" s="110"/>
      <c r="O1244" s="110"/>
      <c r="P1244" s="110"/>
      <c r="Q1244" s="110"/>
      <c r="R1244" s="87" t="str">
        <f t="shared" si="19"/>
        <v/>
      </c>
    </row>
    <row r="1245" spans="2:18" x14ac:dyDescent="0.25">
      <c r="B1245" s="737"/>
      <c r="C1245" s="834"/>
      <c r="D1245" s="834"/>
      <c r="E1245" s="834"/>
      <c r="F1245" s="835"/>
      <c r="G1245" s="836"/>
      <c r="H1245" s="837"/>
      <c r="I1245" s="838"/>
      <c r="J1245" s="110"/>
      <c r="K1245" s="110"/>
      <c r="L1245" s="110"/>
      <c r="M1245" s="110"/>
      <c r="N1245" s="110"/>
      <c r="O1245" s="110"/>
      <c r="P1245" s="110"/>
      <c r="Q1245" s="110"/>
      <c r="R1245" s="87" t="str">
        <f t="shared" si="19"/>
        <v/>
      </c>
    </row>
    <row r="1246" spans="2:18" x14ac:dyDescent="0.25">
      <c r="B1246" s="737"/>
      <c r="C1246" s="834"/>
      <c r="D1246" s="834"/>
      <c r="E1246" s="834"/>
      <c r="F1246" s="835"/>
      <c r="G1246" s="836"/>
      <c r="H1246" s="837"/>
      <c r="I1246" s="838"/>
      <c r="J1246" s="110"/>
      <c r="K1246" s="110"/>
      <c r="L1246" s="110"/>
      <c r="M1246" s="110"/>
      <c r="N1246" s="110"/>
      <c r="O1246" s="110"/>
      <c r="P1246" s="110"/>
      <c r="Q1246" s="110"/>
      <c r="R1246" s="87" t="str">
        <f t="shared" si="19"/>
        <v/>
      </c>
    </row>
    <row r="1247" spans="2:18" x14ac:dyDescent="0.25">
      <c r="B1247" s="737"/>
      <c r="C1247" s="834"/>
      <c r="D1247" s="834"/>
      <c r="E1247" s="834"/>
      <c r="F1247" s="835"/>
      <c r="G1247" s="836"/>
      <c r="H1247" s="837"/>
      <c r="I1247" s="838"/>
      <c r="J1247" s="110"/>
      <c r="K1247" s="110"/>
      <c r="L1247" s="110"/>
      <c r="M1247" s="110"/>
      <c r="N1247" s="110"/>
      <c r="O1247" s="110"/>
      <c r="P1247" s="110"/>
      <c r="Q1247" s="110"/>
      <c r="R1247" s="87" t="str">
        <f t="shared" si="19"/>
        <v/>
      </c>
    </row>
    <row r="1248" spans="2:18" x14ac:dyDescent="0.25">
      <c r="B1248" s="737"/>
      <c r="C1248" s="834"/>
      <c r="D1248" s="834"/>
      <c r="E1248" s="834"/>
      <c r="F1248" s="835"/>
      <c r="G1248" s="836"/>
      <c r="H1248" s="837"/>
      <c r="I1248" s="838"/>
      <c r="J1248" s="110"/>
      <c r="K1248" s="110"/>
      <c r="L1248" s="110"/>
      <c r="M1248" s="110"/>
      <c r="N1248" s="110"/>
      <c r="O1248" s="110"/>
      <c r="P1248" s="110"/>
      <c r="Q1248" s="110"/>
      <c r="R1248" s="87" t="str">
        <f t="shared" si="19"/>
        <v/>
      </c>
    </row>
    <row r="1249" spans="2:18" x14ac:dyDescent="0.25">
      <c r="B1249" s="737"/>
      <c r="C1249" s="834"/>
      <c r="D1249" s="834"/>
      <c r="E1249" s="834"/>
      <c r="F1249" s="835"/>
      <c r="G1249" s="836"/>
      <c r="H1249" s="837"/>
      <c r="I1249" s="838"/>
      <c r="J1249" s="110"/>
      <c r="K1249" s="110"/>
      <c r="L1249" s="110"/>
      <c r="M1249" s="110"/>
      <c r="N1249" s="110"/>
      <c r="O1249" s="110"/>
      <c r="P1249" s="110"/>
      <c r="Q1249" s="110"/>
      <c r="R1249" s="87" t="str">
        <f t="shared" si="19"/>
        <v/>
      </c>
    </row>
    <row r="1250" spans="2:18" x14ac:dyDescent="0.25">
      <c r="B1250" s="737"/>
      <c r="C1250" s="834"/>
      <c r="D1250" s="834"/>
      <c r="E1250" s="834"/>
      <c r="F1250" s="835"/>
      <c r="G1250" s="836"/>
      <c r="H1250" s="837"/>
      <c r="I1250" s="838"/>
      <c r="J1250" s="110"/>
      <c r="K1250" s="110"/>
      <c r="L1250" s="110"/>
      <c r="M1250" s="110"/>
      <c r="N1250" s="110"/>
      <c r="O1250" s="110"/>
      <c r="P1250" s="110"/>
      <c r="Q1250" s="110"/>
      <c r="R1250" s="87" t="str">
        <f t="shared" si="19"/>
        <v/>
      </c>
    </row>
    <row r="1251" spans="2:18" x14ac:dyDescent="0.25">
      <c r="B1251" s="737"/>
      <c r="C1251" s="834"/>
      <c r="D1251" s="834"/>
      <c r="E1251" s="834"/>
      <c r="F1251" s="835"/>
      <c r="G1251" s="836"/>
      <c r="H1251" s="837"/>
      <c r="I1251" s="838"/>
      <c r="J1251" s="110"/>
      <c r="K1251" s="110"/>
      <c r="L1251" s="110"/>
      <c r="M1251" s="110"/>
      <c r="N1251" s="110"/>
      <c r="O1251" s="110"/>
      <c r="P1251" s="110"/>
      <c r="Q1251" s="110"/>
      <c r="R1251" s="87" t="str">
        <f t="shared" si="19"/>
        <v/>
      </c>
    </row>
    <row r="1252" spans="2:18" x14ac:dyDescent="0.25">
      <c r="B1252" s="737"/>
      <c r="C1252" s="834"/>
      <c r="D1252" s="834"/>
      <c r="E1252" s="834"/>
      <c r="F1252" s="835"/>
      <c r="G1252" s="836"/>
      <c r="H1252" s="837"/>
      <c r="I1252" s="838"/>
      <c r="J1252" s="110"/>
      <c r="K1252" s="110"/>
      <c r="L1252" s="110"/>
      <c r="M1252" s="110"/>
      <c r="N1252" s="110"/>
      <c r="O1252" s="110"/>
      <c r="P1252" s="110"/>
      <c r="Q1252" s="110"/>
      <c r="R1252" s="87" t="str">
        <f t="shared" si="19"/>
        <v/>
      </c>
    </row>
    <row r="1253" spans="2:18" x14ac:dyDescent="0.25">
      <c r="B1253" s="737"/>
      <c r="C1253" s="834"/>
      <c r="D1253" s="834"/>
      <c r="E1253" s="834"/>
      <c r="F1253" s="835"/>
      <c r="G1253" s="836"/>
      <c r="H1253" s="837"/>
      <c r="I1253" s="838"/>
      <c r="J1253" s="110"/>
      <c r="K1253" s="110"/>
      <c r="L1253" s="110"/>
      <c r="M1253" s="110"/>
      <c r="N1253" s="110"/>
      <c r="O1253" s="110"/>
      <c r="P1253" s="110"/>
      <c r="Q1253" s="110"/>
      <c r="R1253" s="87" t="str">
        <f t="shared" si="19"/>
        <v/>
      </c>
    </row>
    <row r="1254" spans="2:18" x14ac:dyDescent="0.25">
      <c r="B1254" s="737"/>
      <c r="C1254" s="834"/>
      <c r="D1254" s="834"/>
      <c r="E1254" s="834"/>
      <c r="F1254" s="835"/>
      <c r="G1254" s="836"/>
      <c r="H1254" s="837"/>
      <c r="I1254" s="838"/>
      <c r="J1254" s="110"/>
      <c r="K1254" s="110"/>
      <c r="L1254" s="110"/>
      <c r="M1254" s="110"/>
      <c r="N1254" s="110"/>
      <c r="O1254" s="110"/>
      <c r="P1254" s="110"/>
      <c r="Q1254" s="110"/>
      <c r="R1254" s="87" t="str">
        <f t="shared" si="19"/>
        <v/>
      </c>
    </row>
    <row r="1255" spans="2:18" x14ac:dyDescent="0.25">
      <c r="B1255" s="737"/>
      <c r="C1255" s="834"/>
      <c r="D1255" s="834"/>
      <c r="E1255" s="834"/>
      <c r="F1255" s="835"/>
      <c r="G1255" s="836"/>
      <c r="H1255" s="837"/>
      <c r="I1255" s="838"/>
      <c r="J1255" s="110"/>
      <c r="K1255" s="110"/>
      <c r="L1255" s="110"/>
      <c r="M1255" s="110"/>
      <c r="N1255" s="110"/>
      <c r="O1255" s="110"/>
      <c r="P1255" s="110"/>
      <c r="Q1255" s="110"/>
      <c r="R1255" s="87" t="str">
        <f t="shared" si="19"/>
        <v/>
      </c>
    </row>
    <row r="1256" spans="2:18" x14ac:dyDescent="0.25">
      <c r="B1256" s="737"/>
      <c r="C1256" s="834"/>
      <c r="D1256" s="834"/>
      <c r="E1256" s="834"/>
      <c r="F1256" s="835"/>
      <c r="G1256" s="836"/>
      <c r="H1256" s="837"/>
      <c r="I1256" s="838"/>
      <c r="J1256" s="110"/>
      <c r="K1256" s="110"/>
      <c r="L1256" s="110"/>
      <c r="M1256" s="110"/>
      <c r="N1256" s="110"/>
      <c r="O1256" s="110"/>
      <c r="P1256" s="110"/>
      <c r="Q1256" s="110"/>
      <c r="R1256" s="87" t="str">
        <f t="shared" si="19"/>
        <v/>
      </c>
    </row>
    <row r="1257" spans="2:18" x14ac:dyDescent="0.25">
      <c r="B1257" s="737"/>
      <c r="C1257" s="834"/>
      <c r="D1257" s="834"/>
      <c r="E1257" s="834"/>
      <c r="F1257" s="835"/>
      <c r="G1257" s="836"/>
      <c r="H1257" s="837"/>
      <c r="I1257" s="838"/>
      <c r="J1257" s="110"/>
      <c r="K1257" s="110"/>
      <c r="L1257" s="110"/>
      <c r="M1257" s="110"/>
      <c r="N1257" s="110"/>
      <c r="O1257" s="110"/>
      <c r="P1257" s="110"/>
      <c r="Q1257" s="110"/>
      <c r="R1257" s="87" t="str">
        <f t="shared" si="19"/>
        <v/>
      </c>
    </row>
    <row r="1258" spans="2:18" x14ac:dyDescent="0.25">
      <c r="B1258" s="737"/>
      <c r="C1258" s="834"/>
      <c r="D1258" s="834"/>
      <c r="E1258" s="834"/>
      <c r="F1258" s="835"/>
      <c r="G1258" s="836"/>
      <c r="H1258" s="837"/>
      <c r="I1258" s="838"/>
      <c r="J1258" s="110"/>
      <c r="K1258" s="110"/>
      <c r="L1258" s="110"/>
      <c r="M1258" s="110"/>
      <c r="N1258" s="110"/>
      <c r="O1258" s="110"/>
      <c r="P1258" s="110"/>
      <c r="Q1258" s="110"/>
      <c r="R1258" s="87" t="str">
        <f t="shared" si="19"/>
        <v/>
      </c>
    </row>
    <row r="1259" spans="2:18" x14ac:dyDescent="0.25">
      <c r="B1259" s="737"/>
      <c r="C1259" s="834"/>
      <c r="D1259" s="834"/>
      <c r="E1259" s="834"/>
      <c r="F1259" s="835"/>
      <c r="G1259" s="836"/>
      <c r="H1259" s="837"/>
      <c r="I1259" s="838"/>
      <c r="J1259" s="110"/>
      <c r="K1259" s="110"/>
      <c r="L1259" s="110"/>
      <c r="M1259" s="110"/>
      <c r="N1259" s="110"/>
      <c r="O1259" s="110"/>
      <c r="P1259" s="110"/>
      <c r="Q1259" s="110"/>
      <c r="R1259" s="87" t="str">
        <f t="shared" si="19"/>
        <v/>
      </c>
    </row>
    <row r="1260" spans="2:18" x14ac:dyDescent="0.25">
      <c r="B1260" s="737"/>
      <c r="C1260" s="834"/>
      <c r="D1260" s="834"/>
      <c r="E1260" s="834"/>
      <c r="F1260" s="835"/>
      <c r="G1260" s="836"/>
      <c r="H1260" s="837"/>
      <c r="I1260" s="838"/>
      <c r="J1260" s="110"/>
      <c r="K1260" s="110"/>
      <c r="L1260" s="110"/>
      <c r="M1260" s="110"/>
      <c r="N1260" s="110"/>
      <c r="O1260" s="110"/>
      <c r="P1260" s="110"/>
      <c r="Q1260" s="110"/>
      <c r="R1260" s="87" t="str">
        <f t="shared" si="19"/>
        <v/>
      </c>
    </row>
    <row r="1261" spans="2:18" x14ac:dyDescent="0.25">
      <c r="B1261" s="737"/>
      <c r="C1261" s="834"/>
      <c r="D1261" s="834"/>
      <c r="E1261" s="834"/>
      <c r="F1261" s="835"/>
      <c r="G1261" s="836"/>
      <c r="H1261" s="837"/>
      <c r="I1261" s="838"/>
      <c r="J1261" s="110"/>
      <c r="K1261" s="110"/>
      <c r="L1261" s="110"/>
      <c r="M1261" s="110"/>
      <c r="N1261" s="110"/>
      <c r="O1261" s="110"/>
      <c r="P1261" s="110"/>
      <c r="Q1261" s="110"/>
      <c r="R1261" s="87" t="str">
        <f t="shared" si="19"/>
        <v/>
      </c>
    </row>
    <row r="1262" spans="2:18" x14ac:dyDescent="0.25">
      <c r="B1262" s="737"/>
      <c r="C1262" s="834"/>
      <c r="D1262" s="834"/>
      <c r="E1262" s="834"/>
      <c r="F1262" s="835"/>
      <c r="G1262" s="836"/>
      <c r="H1262" s="837"/>
      <c r="I1262" s="838"/>
      <c r="J1262" s="110"/>
      <c r="K1262" s="110"/>
      <c r="L1262" s="110"/>
      <c r="M1262" s="110"/>
      <c r="N1262" s="110"/>
      <c r="O1262" s="110"/>
      <c r="P1262" s="110"/>
      <c r="Q1262" s="110"/>
      <c r="R1262" s="87" t="str">
        <f t="shared" si="19"/>
        <v/>
      </c>
    </row>
    <row r="1263" spans="2:18" x14ac:dyDescent="0.25">
      <c r="B1263" s="737"/>
      <c r="C1263" s="834"/>
      <c r="D1263" s="834"/>
      <c r="E1263" s="834"/>
      <c r="F1263" s="835"/>
      <c r="G1263" s="836"/>
      <c r="H1263" s="837"/>
      <c r="I1263" s="838"/>
      <c r="J1263" s="110"/>
      <c r="K1263" s="110"/>
      <c r="L1263" s="110"/>
      <c r="M1263" s="110"/>
      <c r="N1263" s="110"/>
      <c r="O1263" s="110"/>
      <c r="P1263" s="110"/>
      <c r="Q1263" s="110"/>
      <c r="R1263" s="87" t="str">
        <f t="shared" si="19"/>
        <v/>
      </c>
    </row>
    <row r="1264" spans="2:18" x14ac:dyDescent="0.25">
      <c r="B1264" s="737"/>
      <c r="C1264" s="834"/>
      <c r="D1264" s="834"/>
      <c r="E1264" s="834"/>
      <c r="F1264" s="835"/>
      <c r="G1264" s="836"/>
      <c r="H1264" s="837"/>
      <c r="I1264" s="838"/>
      <c r="J1264" s="110"/>
      <c r="K1264" s="110"/>
      <c r="L1264" s="110"/>
      <c r="M1264" s="110"/>
      <c r="N1264" s="110"/>
      <c r="O1264" s="110"/>
      <c r="P1264" s="110"/>
      <c r="Q1264" s="110"/>
      <c r="R1264" s="87" t="str">
        <f t="shared" si="19"/>
        <v/>
      </c>
    </row>
    <row r="1265" spans="2:18" x14ac:dyDescent="0.25">
      <c r="B1265" s="737"/>
      <c r="C1265" s="834"/>
      <c r="D1265" s="834"/>
      <c r="E1265" s="834"/>
      <c r="F1265" s="835"/>
      <c r="G1265" s="836"/>
      <c r="H1265" s="837"/>
      <c r="I1265" s="838"/>
      <c r="J1265" s="110"/>
      <c r="K1265" s="110"/>
      <c r="L1265" s="110"/>
      <c r="M1265" s="110"/>
      <c r="N1265" s="110"/>
      <c r="O1265" s="110"/>
      <c r="P1265" s="110"/>
      <c r="Q1265" s="110"/>
      <c r="R1265" s="87" t="str">
        <f t="shared" si="19"/>
        <v/>
      </c>
    </row>
    <row r="1266" spans="2:18" x14ac:dyDescent="0.25">
      <c r="B1266" s="737"/>
      <c r="C1266" s="834"/>
      <c r="D1266" s="834"/>
      <c r="E1266" s="834"/>
      <c r="F1266" s="835"/>
      <c r="G1266" s="836"/>
      <c r="H1266" s="837"/>
      <c r="I1266" s="838"/>
      <c r="J1266" s="110"/>
      <c r="K1266" s="110"/>
      <c r="L1266" s="110"/>
      <c r="M1266" s="110"/>
      <c r="N1266" s="110"/>
      <c r="O1266" s="110"/>
      <c r="P1266" s="110"/>
      <c r="Q1266" s="110"/>
      <c r="R1266" s="87" t="str">
        <f t="shared" si="19"/>
        <v/>
      </c>
    </row>
    <row r="1267" spans="2:18" x14ac:dyDescent="0.25">
      <c r="B1267" s="737"/>
      <c r="C1267" s="834"/>
      <c r="D1267" s="834"/>
      <c r="E1267" s="834"/>
      <c r="F1267" s="835"/>
      <c r="G1267" s="836"/>
      <c r="H1267" s="837"/>
      <c r="I1267" s="838"/>
      <c r="J1267" s="110"/>
      <c r="K1267" s="110"/>
      <c r="L1267" s="110"/>
      <c r="M1267" s="110"/>
      <c r="N1267" s="110"/>
      <c r="O1267" s="110"/>
      <c r="P1267" s="110"/>
      <c r="Q1267" s="110"/>
      <c r="R1267" s="87" t="str">
        <f t="shared" si="19"/>
        <v/>
      </c>
    </row>
    <row r="1268" spans="2:18" x14ac:dyDescent="0.25">
      <c r="B1268" s="737"/>
      <c r="C1268" s="834"/>
      <c r="D1268" s="834"/>
      <c r="E1268" s="834"/>
      <c r="F1268" s="835"/>
      <c r="G1268" s="836"/>
      <c r="H1268" s="837"/>
      <c r="I1268" s="838"/>
      <c r="J1268" s="110"/>
      <c r="K1268" s="110"/>
      <c r="L1268" s="110"/>
      <c r="M1268" s="110"/>
      <c r="N1268" s="110"/>
      <c r="O1268" s="110"/>
      <c r="P1268" s="110"/>
      <c r="Q1268" s="110"/>
      <c r="R1268" s="87" t="str">
        <f t="shared" si="19"/>
        <v/>
      </c>
    </row>
    <row r="1269" spans="2:18" x14ac:dyDescent="0.25">
      <c r="B1269" s="737"/>
      <c r="C1269" s="834"/>
      <c r="D1269" s="834"/>
      <c r="E1269" s="834"/>
      <c r="F1269" s="835"/>
      <c r="G1269" s="836"/>
      <c r="H1269" s="837"/>
      <c r="I1269" s="838"/>
      <c r="J1269" s="110"/>
      <c r="K1269" s="110"/>
      <c r="L1269" s="110"/>
      <c r="M1269" s="110"/>
      <c r="N1269" s="110"/>
      <c r="O1269" s="110"/>
      <c r="P1269" s="110"/>
      <c r="Q1269" s="110"/>
      <c r="R1269" s="87" t="str">
        <f t="shared" si="19"/>
        <v/>
      </c>
    </row>
    <row r="1270" spans="2:18" x14ac:dyDescent="0.25">
      <c r="B1270" s="737"/>
      <c r="C1270" s="834"/>
      <c r="D1270" s="834"/>
      <c r="E1270" s="834"/>
      <c r="F1270" s="835"/>
      <c r="G1270" s="836"/>
      <c r="H1270" s="837"/>
      <c r="I1270" s="838"/>
      <c r="J1270" s="110"/>
      <c r="K1270" s="110"/>
      <c r="L1270" s="110"/>
      <c r="M1270" s="110"/>
      <c r="N1270" s="110"/>
      <c r="O1270" s="110"/>
      <c r="P1270" s="110"/>
      <c r="Q1270" s="110"/>
      <c r="R1270" s="87" t="str">
        <f t="shared" si="19"/>
        <v/>
      </c>
    </row>
    <row r="1271" spans="2:18" x14ac:dyDescent="0.25">
      <c r="B1271" s="737"/>
      <c r="C1271" s="834"/>
      <c r="D1271" s="834"/>
      <c r="E1271" s="834"/>
      <c r="F1271" s="835"/>
      <c r="G1271" s="836"/>
      <c r="H1271" s="837"/>
      <c r="I1271" s="838"/>
      <c r="J1271" s="110"/>
      <c r="K1271" s="110"/>
      <c r="L1271" s="110"/>
      <c r="M1271" s="110"/>
      <c r="N1271" s="110"/>
      <c r="O1271" s="110"/>
      <c r="P1271" s="110"/>
      <c r="Q1271" s="110"/>
      <c r="R1271" s="87" t="str">
        <f t="shared" si="19"/>
        <v/>
      </c>
    </row>
    <row r="1272" spans="2:18" x14ac:dyDescent="0.25">
      <c r="B1272" s="737"/>
      <c r="C1272" s="834"/>
      <c r="D1272" s="834"/>
      <c r="E1272" s="834"/>
      <c r="F1272" s="835"/>
      <c r="G1272" s="836"/>
      <c r="H1272" s="837"/>
      <c r="I1272" s="838"/>
      <c r="J1272" s="110"/>
      <c r="K1272" s="110"/>
      <c r="L1272" s="110"/>
      <c r="M1272" s="110"/>
      <c r="N1272" s="110"/>
      <c r="O1272" s="110"/>
      <c r="P1272" s="110"/>
      <c r="Q1272" s="110"/>
      <c r="R1272" s="87" t="str">
        <f t="shared" si="19"/>
        <v/>
      </c>
    </row>
    <row r="1273" spans="2:18" x14ac:dyDescent="0.25">
      <c r="B1273" s="737"/>
      <c r="C1273" s="834"/>
      <c r="D1273" s="834"/>
      <c r="E1273" s="834"/>
      <c r="F1273" s="835"/>
      <c r="G1273" s="836"/>
      <c r="H1273" s="837"/>
      <c r="I1273" s="838"/>
      <c r="J1273" s="110"/>
      <c r="K1273" s="110"/>
      <c r="L1273" s="110"/>
      <c r="M1273" s="110"/>
      <c r="N1273" s="110"/>
      <c r="O1273" s="110"/>
      <c r="P1273" s="110"/>
      <c r="Q1273" s="110"/>
      <c r="R1273" s="87" t="str">
        <f t="shared" si="19"/>
        <v/>
      </c>
    </row>
    <row r="1274" spans="2:18" x14ac:dyDescent="0.25">
      <c r="B1274" s="737"/>
      <c r="C1274" s="834"/>
      <c r="D1274" s="834"/>
      <c r="E1274" s="834"/>
      <c r="F1274" s="835"/>
      <c r="G1274" s="836"/>
      <c r="H1274" s="837"/>
      <c r="I1274" s="838"/>
      <c r="J1274" s="110"/>
      <c r="K1274" s="110"/>
      <c r="L1274" s="110"/>
      <c r="M1274" s="110"/>
      <c r="N1274" s="110"/>
      <c r="O1274" s="110"/>
      <c r="P1274" s="110"/>
      <c r="Q1274" s="110"/>
      <c r="R1274" s="87" t="str">
        <f t="shared" si="19"/>
        <v/>
      </c>
    </row>
    <row r="1275" spans="2:18" x14ac:dyDescent="0.25">
      <c r="B1275" s="737"/>
      <c r="C1275" s="834"/>
      <c r="D1275" s="834"/>
      <c r="E1275" s="834"/>
      <c r="F1275" s="835"/>
      <c r="G1275" s="836"/>
      <c r="H1275" s="837"/>
      <c r="I1275" s="838"/>
      <c r="J1275" s="110"/>
      <c r="K1275" s="110"/>
      <c r="L1275" s="110"/>
      <c r="M1275" s="110"/>
      <c r="N1275" s="110"/>
      <c r="O1275" s="110"/>
      <c r="P1275" s="110"/>
      <c r="Q1275" s="110"/>
      <c r="R1275" s="87" t="str">
        <f t="shared" si="19"/>
        <v/>
      </c>
    </row>
    <row r="1276" spans="2:18" x14ac:dyDescent="0.25">
      <c r="B1276" s="737"/>
      <c r="C1276" s="834"/>
      <c r="D1276" s="834"/>
      <c r="E1276" s="834"/>
      <c r="F1276" s="835"/>
      <c r="G1276" s="836"/>
      <c r="H1276" s="837"/>
      <c r="I1276" s="838"/>
      <c r="J1276" s="110"/>
      <c r="K1276" s="110"/>
      <c r="L1276" s="110"/>
      <c r="M1276" s="110"/>
      <c r="N1276" s="110"/>
      <c r="O1276" s="110"/>
      <c r="P1276" s="110"/>
      <c r="Q1276" s="110"/>
      <c r="R1276" s="87" t="str">
        <f t="shared" si="19"/>
        <v/>
      </c>
    </row>
    <row r="1277" spans="2:18" x14ac:dyDescent="0.25">
      <c r="B1277" s="737"/>
      <c r="C1277" s="834"/>
      <c r="D1277" s="834"/>
      <c r="E1277" s="834"/>
      <c r="F1277" s="835"/>
      <c r="G1277" s="836"/>
      <c r="H1277" s="837"/>
      <c r="I1277" s="838"/>
      <c r="J1277" s="110"/>
      <c r="K1277" s="110"/>
      <c r="L1277" s="110"/>
      <c r="M1277" s="110"/>
      <c r="N1277" s="110"/>
      <c r="O1277" s="110"/>
      <c r="P1277" s="110"/>
      <c r="Q1277" s="110"/>
      <c r="R1277" s="87" t="str">
        <f t="shared" si="19"/>
        <v/>
      </c>
    </row>
    <row r="1278" spans="2:18" x14ac:dyDescent="0.25">
      <c r="B1278" s="737"/>
      <c r="C1278" s="834"/>
      <c r="D1278" s="834"/>
      <c r="E1278" s="834"/>
      <c r="F1278" s="835"/>
      <c r="G1278" s="836"/>
      <c r="H1278" s="837"/>
      <c r="I1278" s="838"/>
      <c r="J1278" s="110"/>
      <c r="K1278" s="110"/>
      <c r="L1278" s="110"/>
      <c r="M1278" s="110"/>
      <c r="N1278" s="110"/>
      <c r="O1278" s="110"/>
      <c r="P1278" s="110"/>
      <c r="Q1278" s="110"/>
      <c r="R1278" s="87" t="str">
        <f t="shared" si="19"/>
        <v/>
      </c>
    </row>
    <row r="1279" spans="2:18" x14ac:dyDescent="0.25">
      <c r="B1279" s="737"/>
      <c r="C1279" s="834"/>
      <c r="D1279" s="834"/>
      <c r="E1279" s="834"/>
      <c r="F1279" s="835"/>
      <c r="G1279" s="836"/>
      <c r="H1279" s="837"/>
      <c r="I1279" s="838"/>
      <c r="J1279" s="110"/>
      <c r="K1279" s="110"/>
      <c r="L1279" s="110"/>
      <c r="M1279" s="110"/>
      <c r="N1279" s="110"/>
      <c r="O1279" s="110"/>
      <c r="P1279" s="110"/>
      <c r="Q1279" s="110"/>
      <c r="R1279" s="87" t="str">
        <f t="shared" si="19"/>
        <v/>
      </c>
    </row>
    <row r="1280" spans="2:18" x14ac:dyDescent="0.25">
      <c r="B1280" s="737"/>
      <c r="C1280" s="834"/>
      <c r="D1280" s="834"/>
      <c r="E1280" s="834"/>
      <c r="F1280" s="835"/>
      <c r="G1280" s="836"/>
      <c r="H1280" s="837"/>
      <c r="I1280" s="838"/>
      <c r="J1280" s="110"/>
      <c r="K1280" s="110"/>
      <c r="L1280" s="110"/>
      <c r="M1280" s="110"/>
      <c r="N1280" s="110"/>
      <c r="O1280" s="110"/>
      <c r="P1280" s="110"/>
      <c r="Q1280" s="110"/>
      <c r="R1280" s="87" t="str">
        <f t="shared" si="19"/>
        <v/>
      </c>
    </row>
    <row r="1281" spans="2:18" x14ac:dyDescent="0.25">
      <c r="B1281" s="737"/>
      <c r="C1281" s="834"/>
      <c r="D1281" s="834"/>
      <c r="E1281" s="834"/>
      <c r="F1281" s="835"/>
      <c r="G1281" s="836"/>
      <c r="H1281" s="837"/>
      <c r="I1281" s="838"/>
      <c r="J1281" s="110"/>
      <c r="K1281" s="110"/>
      <c r="L1281" s="110"/>
      <c r="M1281" s="110"/>
      <c r="N1281" s="110"/>
      <c r="O1281" s="110"/>
      <c r="P1281" s="110"/>
      <c r="Q1281" s="110"/>
      <c r="R1281" s="87" t="str">
        <f t="shared" si="19"/>
        <v/>
      </c>
    </row>
    <row r="1282" spans="2:18" x14ac:dyDescent="0.25">
      <c r="B1282" s="737"/>
      <c r="C1282" s="834"/>
      <c r="D1282" s="834"/>
      <c r="E1282" s="834"/>
      <c r="F1282" s="835"/>
      <c r="G1282" s="836"/>
      <c r="H1282" s="837"/>
      <c r="I1282" s="838"/>
      <c r="J1282" s="110"/>
      <c r="K1282" s="110"/>
      <c r="L1282" s="110"/>
      <c r="M1282" s="110"/>
      <c r="N1282" s="110"/>
      <c r="O1282" s="110"/>
      <c r="P1282" s="110"/>
      <c r="Q1282" s="110"/>
      <c r="R1282" s="87" t="str">
        <f t="shared" si="19"/>
        <v/>
      </c>
    </row>
    <row r="1283" spans="2:18" x14ac:dyDescent="0.25">
      <c r="B1283" s="737"/>
      <c r="C1283" s="834"/>
      <c r="D1283" s="834"/>
      <c r="E1283" s="834"/>
      <c r="F1283" s="835"/>
      <c r="G1283" s="836"/>
      <c r="H1283" s="837"/>
      <c r="I1283" s="838"/>
      <c r="J1283" s="110"/>
      <c r="K1283" s="110"/>
      <c r="L1283" s="110"/>
      <c r="M1283" s="110"/>
      <c r="N1283" s="110"/>
      <c r="O1283" s="110"/>
      <c r="P1283" s="110"/>
      <c r="Q1283" s="110"/>
      <c r="R1283" s="87" t="str">
        <f t="shared" si="19"/>
        <v/>
      </c>
    </row>
    <row r="1284" spans="2:18" x14ac:dyDescent="0.25">
      <c r="B1284" s="737"/>
      <c r="C1284" s="834"/>
      <c r="D1284" s="834"/>
      <c r="E1284" s="834"/>
      <c r="F1284" s="835"/>
      <c r="G1284" s="836"/>
      <c r="H1284" s="837"/>
      <c r="I1284" s="838"/>
      <c r="J1284" s="110"/>
      <c r="K1284" s="110"/>
      <c r="L1284" s="110"/>
      <c r="M1284" s="110"/>
      <c r="N1284" s="110"/>
      <c r="O1284" s="110"/>
      <c r="P1284" s="110"/>
      <c r="Q1284" s="110"/>
      <c r="R1284" s="87" t="str">
        <f t="shared" si="19"/>
        <v/>
      </c>
    </row>
    <row r="1285" spans="2:18" x14ac:dyDescent="0.25">
      <c r="B1285" s="737"/>
      <c r="C1285" s="834"/>
      <c r="D1285" s="834"/>
      <c r="E1285" s="834"/>
      <c r="F1285" s="835"/>
      <c r="G1285" s="836"/>
      <c r="H1285" s="837"/>
      <c r="I1285" s="838"/>
      <c r="J1285" s="110"/>
      <c r="K1285" s="110"/>
      <c r="L1285" s="110"/>
      <c r="M1285" s="110"/>
      <c r="N1285" s="110"/>
      <c r="O1285" s="110"/>
      <c r="P1285" s="110"/>
      <c r="Q1285" s="110"/>
      <c r="R1285" s="87" t="str">
        <f t="shared" si="19"/>
        <v/>
      </c>
    </row>
    <row r="1286" spans="2:18" x14ac:dyDescent="0.25">
      <c r="B1286" s="737"/>
      <c r="C1286" s="834"/>
      <c r="D1286" s="834"/>
      <c r="E1286" s="834"/>
      <c r="F1286" s="835"/>
      <c r="G1286" s="836"/>
      <c r="H1286" s="837"/>
      <c r="I1286" s="838"/>
      <c r="J1286" s="110"/>
      <c r="K1286" s="110"/>
      <c r="L1286" s="110"/>
      <c r="M1286" s="110"/>
      <c r="N1286" s="110"/>
      <c r="O1286" s="110"/>
      <c r="P1286" s="110"/>
      <c r="Q1286" s="110"/>
      <c r="R1286" s="87" t="str">
        <f t="shared" si="19"/>
        <v/>
      </c>
    </row>
    <row r="1287" spans="2:18" x14ac:dyDescent="0.25">
      <c r="B1287" s="737"/>
      <c r="C1287" s="834"/>
      <c r="D1287" s="834"/>
      <c r="E1287" s="834"/>
      <c r="F1287" s="835"/>
      <c r="G1287" s="836"/>
      <c r="H1287" s="837"/>
      <c r="I1287" s="838"/>
      <c r="J1287" s="110"/>
      <c r="K1287" s="110"/>
      <c r="L1287" s="110"/>
      <c r="M1287" s="110"/>
      <c r="N1287" s="110"/>
      <c r="O1287" s="110"/>
      <c r="P1287" s="110"/>
      <c r="Q1287" s="110"/>
      <c r="R1287" s="87" t="str">
        <f t="shared" si="19"/>
        <v/>
      </c>
    </row>
    <row r="1288" spans="2:18" x14ac:dyDescent="0.25">
      <c r="B1288" s="737"/>
      <c r="C1288" s="834"/>
      <c r="D1288" s="834"/>
      <c r="E1288" s="834"/>
      <c r="F1288" s="835"/>
      <c r="G1288" s="836"/>
      <c r="H1288" s="837"/>
      <c r="I1288" s="838"/>
      <c r="J1288" s="110"/>
      <c r="K1288" s="110"/>
      <c r="L1288" s="110"/>
      <c r="M1288" s="110"/>
      <c r="N1288" s="110"/>
      <c r="O1288" s="110"/>
      <c r="P1288" s="110"/>
      <c r="Q1288" s="110"/>
      <c r="R1288" s="87" t="str">
        <f t="shared" si="19"/>
        <v/>
      </c>
    </row>
    <row r="1289" spans="2:18" x14ac:dyDescent="0.25">
      <c r="B1289" s="737"/>
      <c r="C1289" s="834"/>
      <c r="D1289" s="834"/>
      <c r="E1289" s="834"/>
      <c r="F1289" s="835"/>
      <c r="G1289" s="836"/>
      <c r="H1289" s="837"/>
      <c r="I1289" s="838"/>
      <c r="J1289" s="110"/>
      <c r="K1289" s="110"/>
      <c r="L1289" s="110"/>
      <c r="M1289" s="110"/>
      <c r="N1289" s="110"/>
      <c r="O1289" s="110"/>
      <c r="P1289" s="110"/>
      <c r="Q1289" s="110"/>
      <c r="R1289" s="87" t="str">
        <f t="shared" si="19"/>
        <v/>
      </c>
    </row>
    <row r="1290" spans="2:18" x14ac:dyDescent="0.25">
      <c r="B1290" s="737"/>
      <c r="C1290" s="834"/>
      <c r="D1290" s="834"/>
      <c r="E1290" s="834"/>
      <c r="F1290" s="835"/>
      <c r="G1290" s="836"/>
      <c r="H1290" s="837"/>
      <c r="I1290" s="838"/>
      <c r="J1290" s="110"/>
      <c r="K1290" s="110"/>
      <c r="L1290" s="110"/>
      <c r="M1290" s="110"/>
      <c r="N1290" s="110"/>
      <c r="O1290" s="110"/>
      <c r="P1290" s="110"/>
      <c r="Q1290" s="110"/>
      <c r="R1290" s="87" t="str">
        <f t="shared" si="19"/>
        <v/>
      </c>
    </row>
    <row r="1291" spans="2:18" x14ac:dyDescent="0.25">
      <c r="B1291" s="737"/>
      <c r="C1291" s="834"/>
      <c r="D1291" s="834"/>
      <c r="E1291" s="834"/>
      <c r="F1291" s="835"/>
      <c r="G1291" s="836"/>
      <c r="H1291" s="837"/>
      <c r="I1291" s="838"/>
      <c r="J1291" s="110"/>
      <c r="K1291" s="110"/>
      <c r="L1291" s="110"/>
      <c r="M1291" s="110"/>
      <c r="N1291" s="110"/>
      <c r="O1291" s="110"/>
      <c r="P1291" s="110"/>
      <c r="Q1291" s="110"/>
      <c r="R1291" s="87" t="str">
        <f t="shared" si="19"/>
        <v/>
      </c>
    </row>
    <row r="1292" spans="2:18" x14ac:dyDescent="0.25">
      <c r="B1292" s="737"/>
      <c r="C1292" s="834"/>
      <c r="D1292" s="834"/>
      <c r="E1292" s="834"/>
      <c r="F1292" s="835"/>
      <c r="G1292" s="836"/>
      <c r="H1292" s="837"/>
      <c r="I1292" s="838"/>
      <c r="J1292" s="110"/>
      <c r="K1292" s="110"/>
      <c r="L1292" s="110"/>
      <c r="M1292" s="110"/>
      <c r="N1292" s="110"/>
      <c r="O1292" s="110"/>
      <c r="P1292" s="110"/>
      <c r="Q1292" s="110"/>
      <c r="R1292" s="87" t="str">
        <f t="shared" si="19"/>
        <v/>
      </c>
    </row>
    <row r="1293" spans="2:18" x14ac:dyDescent="0.25">
      <c r="B1293" s="737"/>
      <c r="C1293" s="834"/>
      <c r="D1293" s="834"/>
      <c r="E1293" s="834"/>
      <c r="F1293" s="835"/>
      <c r="G1293" s="836"/>
      <c r="H1293" s="837"/>
      <c r="I1293" s="838"/>
      <c r="J1293" s="110"/>
      <c r="K1293" s="110"/>
      <c r="L1293" s="110"/>
      <c r="M1293" s="110"/>
      <c r="N1293" s="110"/>
      <c r="O1293" s="110"/>
      <c r="P1293" s="110"/>
      <c r="Q1293" s="110"/>
      <c r="R1293" s="87" t="str">
        <f t="shared" si="19"/>
        <v/>
      </c>
    </row>
    <row r="1294" spans="2:18" x14ac:dyDescent="0.25">
      <c r="B1294" s="737"/>
      <c r="C1294" s="834"/>
      <c r="D1294" s="834"/>
      <c r="E1294" s="834"/>
      <c r="F1294" s="835"/>
      <c r="G1294" s="836"/>
      <c r="H1294" s="837"/>
      <c r="I1294" s="838"/>
      <c r="J1294" s="110"/>
      <c r="K1294" s="110"/>
      <c r="L1294" s="110"/>
      <c r="M1294" s="110"/>
      <c r="N1294" s="110"/>
      <c r="O1294" s="110"/>
      <c r="P1294" s="110"/>
      <c r="Q1294" s="110"/>
      <c r="R1294" s="87" t="str">
        <f t="shared" si="19"/>
        <v/>
      </c>
    </row>
    <row r="1295" spans="2:18" x14ac:dyDescent="0.25">
      <c r="B1295" s="737"/>
      <c r="C1295" s="834"/>
      <c r="D1295" s="834"/>
      <c r="E1295" s="834"/>
      <c r="F1295" s="835"/>
      <c r="G1295" s="836"/>
      <c r="H1295" s="837"/>
      <c r="I1295" s="838"/>
      <c r="J1295" s="110"/>
      <c r="K1295" s="110"/>
      <c r="L1295" s="110"/>
      <c r="M1295" s="110"/>
      <c r="N1295" s="110"/>
      <c r="O1295" s="110"/>
      <c r="P1295" s="110"/>
      <c r="Q1295" s="110"/>
      <c r="R1295" s="87" t="str">
        <f t="shared" si="19"/>
        <v/>
      </c>
    </row>
    <row r="1296" spans="2:18" x14ac:dyDescent="0.25">
      <c r="B1296" s="737"/>
      <c r="C1296" s="834"/>
      <c r="D1296" s="834"/>
      <c r="E1296" s="834"/>
      <c r="F1296" s="835"/>
      <c r="G1296" s="836"/>
      <c r="H1296" s="837"/>
      <c r="I1296" s="838"/>
      <c r="J1296" s="110"/>
      <c r="K1296" s="110"/>
      <c r="L1296" s="110"/>
      <c r="M1296" s="110"/>
      <c r="N1296" s="110"/>
      <c r="O1296" s="110"/>
      <c r="P1296" s="110"/>
      <c r="Q1296" s="110"/>
      <c r="R1296" s="87" t="str">
        <f t="shared" ref="R1296:R1359" si="20">IF(B1296="","",VALUE(MID(B1296,2,4)))</f>
        <v/>
      </c>
    </row>
    <row r="1297" spans="2:18" x14ac:dyDescent="0.25">
      <c r="B1297" s="737"/>
      <c r="C1297" s="834"/>
      <c r="D1297" s="834"/>
      <c r="E1297" s="834"/>
      <c r="F1297" s="835"/>
      <c r="G1297" s="836"/>
      <c r="H1297" s="837"/>
      <c r="I1297" s="838"/>
      <c r="J1297" s="110"/>
      <c r="K1297" s="110"/>
      <c r="L1297" s="110"/>
      <c r="M1297" s="110"/>
      <c r="N1297" s="110"/>
      <c r="O1297" s="110"/>
      <c r="P1297" s="110"/>
      <c r="Q1297" s="110"/>
      <c r="R1297" s="87" t="str">
        <f t="shared" si="20"/>
        <v/>
      </c>
    </row>
    <row r="1298" spans="2:18" x14ac:dyDescent="0.25">
      <c r="B1298" s="737"/>
      <c r="C1298" s="834"/>
      <c r="D1298" s="834"/>
      <c r="E1298" s="834"/>
      <c r="F1298" s="835"/>
      <c r="G1298" s="836"/>
      <c r="H1298" s="837"/>
      <c r="I1298" s="838"/>
      <c r="J1298" s="110"/>
      <c r="K1298" s="110"/>
      <c r="L1298" s="110"/>
      <c r="M1298" s="110"/>
      <c r="N1298" s="110"/>
      <c r="O1298" s="110"/>
      <c r="P1298" s="110"/>
      <c r="Q1298" s="110"/>
      <c r="R1298" s="87" t="str">
        <f t="shared" si="20"/>
        <v/>
      </c>
    </row>
    <row r="1299" spans="2:18" x14ac:dyDescent="0.25">
      <c r="B1299" s="737"/>
      <c r="C1299" s="834"/>
      <c r="D1299" s="834"/>
      <c r="E1299" s="834"/>
      <c r="F1299" s="835"/>
      <c r="G1299" s="836"/>
      <c r="H1299" s="837"/>
      <c r="I1299" s="838"/>
      <c r="J1299" s="110"/>
      <c r="K1299" s="110"/>
      <c r="L1299" s="110"/>
      <c r="M1299" s="110"/>
      <c r="N1299" s="110"/>
      <c r="O1299" s="110"/>
      <c r="P1299" s="110"/>
      <c r="Q1299" s="110"/>
      <c r="R1299" s="87" t="str">
        <f t="shared" si="20"/>
        <v/>
      </c>
    </row>
    <row r="1300" spans="2:18" x14ac:dyDescent="0.25">
      <c r="B1300" s="737"/>
      <c r="C1300" s="834"/>
      <c r="D1300" s="834"/>
      <c r="E1300" s="834"/>
      <c r="F1300" s="835"/>
      <c r="G1300" s="836"/>
      <c r="H1300" s="837"/>
      <c r="I1300" s="838"/>
      <c r="J1300" s="110"/>
      <c r="K1300" s="110"/>
      <c r="L1300" s="110"/>
      <c r="M1300" s="110"/>
      <c r="N1300" s="110"/>
      <c r="O1300" s="110"/>
      <c r="P1300" s="110"/>
      <c r="Q1300" s="110"/>
      <c r="R1300" s="87" t="str">
        <f t="shared" si="20"/>
        <v/>
      </c>
    </row>
    <row r="1301" spans="2:18" x14ac:dyDescent="0.25">
      <c r="B1301" s="737"/>
      <c r="C1301" s="834"/>
      <c r="D1301" s="834"/>
      <c r="E1301" s="834"/>
      <c r="F1301" s="835"/>
      <c r="G1301" s="836"/>
      <c r="H1301" s="837"/>
      <c r="I1301" s="838"/>
      <c r="J1301" s="110"/>
      <c r="K1301" s="110"/>
      <c r="L1301" s="110"/>
      <c r="M1301" s="110"/>
      <c r="N1301" s="110"/>
      <c r="O1301" s="110"/>
      <c r="P1301" s="110"/>
      <c r="Q1301" s="110"/>
      <c r="R1301" s="87" t="str">
        <f t="shared" si="20"/>
        <v/>
      </c>
    </row>
    <row r="1302" spans="2:18" x14ac:dyDescent="0.25">
      <c r="B1302" s="737"/>
      <c r="C1302" s="834"/>
      <c r="D1302" s="834"/>
      <c r="E1302" s="834"/>
      <c r="F1302" s="835"/>
      <c r="G1302" s="836"/>
      <c r="H1302" s="837"/>
      <c r="I1302" s="838"/>
      <c r="J1302" s="110"/>
      <c r="K1302" s="110"/>
      <c r="L1302" s="110"/>
      <c r="M1302" s="110"/>
      <c r="N1302" s="110"/>
      <c r="O1302" s="110"/>
      <c r="P1302" s="110"/>
      <c r="Q1302" s="110"/>
      <c r="R1302" s="87" t="str">
        <f t="shared" si="20"/>
        <v/>
      </c>
    </row>
    <row r="1303" spans="2:18" x14ac:dyDescent="0.25">
      <c r="B1303" s="737"/>
      <c r="C1303" s="834"/>
      <c r="D1303" s="834"/>
      <c r="E1303" s="834"/>
      <c r="F1303" s="835"/>
      <c r="G1303" s="836"/>
      <c r="H1303" s="837"/>
      <c r="I1303" s="838"/>
      <c r="J1303" s="110"/>
      <c r="K1303" s="110"/>
      <c r="L1303" s="110"/>
      <c r="M1303" s="110"/>
      <c r="N1303" s="110"/>
      <c r="O1303" s="110"/>
      <c r="P1303" s="110"/>
      <c r="Q1303" s="110"/>
      <c r="R1303" s="87" t="str">
        <f t="shared" si="20"/>
        <v/>
      </c>
    </row>
    <row r="1304" spans="2:18" x14ac:dyDescent="0.25">
      <c r="B1304" s="737"/>
      <c r="C1304" s="834"/>
      <c r="D1304" s="834"/>
      <c r="E1304" s="834"/>
      <c r="F1304" s="835"/>
      <c r="G1304" s="836"/>
      <c r="H1304" s="837"/>
      <c r="I1304" s="838"/>
      <c r="J1304" s="110"/>
      <c r="K1304" s="110"/>
      <c r="L1304" s="110"/>
      <c r="M1304" s="110"/>
      <c r="N1304" s="110"/>
      <c r="O1304" s="110"/>
      <c r="P1304" s="110"/>
      <c r="Q1304" s="110"/>
      <c r="R1304" s="87" t="str">
        <f t="shared" si="20"/>
        <v/>
      </c>
    </row>
    <row r="1305" spans="2:18" x14ac:dyDescent="0.25">
      <c r="B1305" s="737"/>
      <c r="C1305" s="834"/>
      <c r="D1305" s="834"/>
      <c r="E1305" s="834"/>
      <c r="F1305" s="835"/>
      <c r="G1305" s="836"/>
      <c r="H1305" s="837"/>
      <c r="I1305" s="838"/>
      <c r="J1305" s="110"/>
      <c r="K1305" s="110"/>
      <c r="L1305" s="110"/>
      <c r="M1305" s="110"/>
      <c r="N1305" s="110"/>
      <c r="O1305" s="110"/>
      <c r="P1305" s="110"/>
      <c r="Q1305" s="110"/>
      <c r="R1305" s="87" t="str">
        <f t="shared" si="20"/>
        <v/>
      </c>
    </row>
    <row r="1306" spans="2:18" x14ac:dyDescent="0.25">
      <c r="B1306" s="737"/>
      <c r="C1306" s="834"/>
      <c r="D1306" s="834"/>
      <c r="E1306" s="834"/>
      <c r="F1306" s="835"/>
      <c r="G1306" s="836"/>
      <c r="H1306" s="837"/>
      <c r="I1306" s="838"/>
      <c r="J1306" s="110"/>
      <c r="K1306" s="110"/>
      <c r="L1306" s="110"/>
      <c r="M1306" s="110"/>
      <c r="N1306" s="110"/>
      <c r="O1306" s="110"/>
      <c r="P1306" s="110"/>
      <c r="Q1306" s="110"/>
      <c r="R1306" s="87" t="str">
        <f t="shared" si="20"/>
        <v/>
      </c>
    </row>
    <row r="1307" spans="2:18" x14ac:dyDescent="0.25">
      <c r="B1307" s="737"/>
      <c r="C1307" s="834"/>
      <c r="D1307" s="834"/>
      <c r="E1307" s="834"/>
      <c r="F1307" s="835"/>
      <c r="G1307" s="836"/>
      <c r="H1307" s="837"/>
      <c r="I1307" s="838"/>
      <c r="J1307" s="110"/>
      <c r="K1307" s="110"/>
      <c r="L1307" s="110"/>
      <c r="M1307" s="110"/>
      <c r="N1307" s="110"/>
      <c r="O1307" s="110"/>
      <c r="P1307" s="110"/>
      <c r="Q1307" s="110"/>
      <c r="R1307" s="87" t="str">
        <f t="shared" si="20"/>
        <v/>
      </c>
    </row>
    <row r="1308" spans="2:18" x14ac:dyDescent="0.25">
      <c r="B1308" s="737"/>
      <c r="C1308" s="834"/>
      <c r="D1308" s="834"/>
      <c r="E1308" s="834"/>
      <c r="F1308" s="835"/>
      <c r="G1308" s="836"/>
      <c r="H1308" s="837"/>
      <c r="I1308" s="838"/>
      <c r="J1308" s="110"/>
      <c r="K1308" s="110"/>
      <c r="L1308" s="110"/>
      <c r="M1308" s="110"/>
      <c r="N1308" s="110"/>
      <c r="O1308" s="110"/>
      <c r="P1308" s="110"/>
      <c r="Q1308" s="110"/>
      <c r="R1308" s="87" t="str">
        <f t="shared" si="20"/>
        <v/>
      </c>
    </row>
    <row r="1309" spans="2:18" x14ac:dyDescent="0.25">
      <c r="B1309" s="737"/>
      <c r="C1309" s="834"/>
      <c r="D1309" s="834"/>
      <c r="E1309" s="834"/>
      <c r="F1309" s="835"/>
      <c r="G1309" s="836"/>
      <c r="H1309" s="837"/>
      <c r="I1309" s="838"/>
      <c r="J1309" s="110"/>
      <c r="K1309" s="110"/>
      <c r="L1309" s="110"/>
      <c r="M1309" s="110"/>
      <c r="N1309" s="110"/>
      <c r="O1309" s="110"/>
      <c r="P1309" s="110"/>
      <c r="Q1309" s="110"/>
      <c r="R1309" s="87" t="str">
        <f t="shared" si="20"/>
        <v/>
      </c>
    </row>
    <row r="1310" spans="2:18" x14ac:dyDescent="0.25">
      <c r="B1310" s="737"/>
      <c r="C1310" s="834"/>
      <c r="D1310" s="834"/>
      <c r="E1310" s="834"/>
      <c r="F1310" s="835"/>
      <c r="G1310" s="836"/>
      <c r="H1310" s="837"/>
      <c r="I1310" s="838"/>
      <c r="J1310" s="110"/>
      <c r="K1310" s="110"/>
      <c r="L1310" s="110"/>
      <c r="M1310" s="110"/>
      <c r="N1310" s="110"/>
      <c r="O1310" s="110"/>
      <c r="P1310" s="110"/>
      <c r="Q1310" s="110"/>
      <c r="R1310" s="87" t="str">
        <f t="shared" si="20"/>
        <v/>
      </c>
    </row>
    <row r="1311" spans="2:18" x14ac:dyDescent="0.25">
      <c r="B1311" s="737"/>
      <c r="C1311" s="834"/>
      <c r="D1311" s="834"/>
      <c r="E1311" s="834"/>
      <c r="F1311" s="835"/>
      <c r="G1311" s="836"/>
      <c r="H1311" s="837"/>
      <c r="I1311" s="838"/>
      <c r="J1311" s="110"/>
      <c r="K1311" s="110"/>
      <c r="L1311" s="110"/>
      <c r="M1311" s="110"/>
      <c r="N1311" s="110"/>
      <c r="O1311" s="110"/>
      <c r="P1311" s="110"/>
      <c r="Q1311" s="110"/>
      <c r="R1311" s="87" t="str">
        <f t="shared" si="20"/>
        <v/>
      </c>
    </row>
    <row r="1312" spans="2:18" x14ac:dyDescent="0.25">
      <c r="B1312" s="737"/>
      <c r="C1312" s="834"/>
      <c r="D1312" s="834"/>
      <c r="E1312" s="834"/>
      <c r="F1312" s="835"/>
      <c r="G1312" s="836"/>
      <c r="H1312" s="837"/>
      <c r="I1312" s="838"/>
      <c r="J1312" s="110"/>
      <c r="K1312" s="110"/>
      <c r="L1312" s="110"/>
      <c r="M1312" s="110"/>
      <c r="N1312" s="110"/>
      <c r="O1312" s="110"/>
      <c r="P1312" s="110"/>
      <c r="Q1312" s="110"/>
      <c r="R1312" s="87" t="str">
        <f t="shared" si="20"/>
        <v/>
      </c>
    </row>
    <row r="1313" spans="2:18" x14ac:dyDescent="0.25">
      <c r="B1313" s="737"/>
      <c r="C1313" s="834"/>
      <c r="D1313" s="834"/>
      <c r="E1313" s="834"/>
      <c r="F1313" s="835"/>
      <c r="G1313" s="836"/>
      <c r="H1313" s="837"/>
      <c r="I1313" s="838"/>
      <c r="J1313" s="110"/>
      <c r="K1313" s="110"/>
      <c r="L1313" s="110"/>
      <c r="M1313" s="110"/>
      <c r="N1313" s="110"/>
      <c r="O1313" s="110"/>
      <c r="P1313" s="110"/>
      <c r="Q1313" s="110"/>
      <c r="R1313" s="87" t="str">
        <f t="shared" si="20"/>
        <v/>
      </c>
    </row>
    <row r="1314" spans="2:18" x14ac:dyDescent="0.25">
      <c r="B1314" s="737"/>
      <c r="C1314" s="834"/>
      <c r="D1314" s="834"/>
      <c r="E1314" s="834"/>
      <c r="F1314" s="835"/>
      <c r="G1314" s="836"/>
      <c r="H1314" s="837"/>
      <c r="I1314" s="838"/>
      <c r="J1314" s="110"/>
      <c r="K1314" s="110"/>
      <c r="L1314" s="110"/>
      <c r="M1314" s="110"/>
      <c r="N1314" s="110"/>
      <c r="O1314" s="110"/>
      <c r="P1314" s="110"/>
      <c r="Q1314" s="110"/>
      <c r="R1314" s="87" t="str">
        <f t="shared" si="20"/>
        <v/>
      </c>
    </row>
    <row r="1315" spans="2:18" x14ac:dyDescent="0.25">
      <c r="B1315" s="737"/>
      <c r="C1315" s="834"/>
      <c r="D1315" s="834"/>
      <c r="E1315" s="834"/>
      <c r="F1315" s="835"/>
      <c r="G1315" s="836"/>
      <c r="H1315" s="837"/>
      <c r="I1315" s="838"/>
      <c r="J1315" s="110"/>
      <c r="K1315" s="110"/>
      <c r="L1315" s="110"/>
      <c r="M1315" s="110"/>
      <c r="N1315" s="110"/>
      <c r="O1315" s="110"/>
      <c r="P1315" s="110"/>
      <c r="Q1315" s="110"/>
      <c r="R1315" s="87" t="str">
        <f t="shared" si="20"/>
        <v/>
      </c>
    </row>
    <row r="1316" spans="2:18" x14ac:dyDescent="0.25">
      <c r="B1316" s="737"/>
      <c r="C1316" s="834"/>
      <c r="D1316" s="834"/>
      <c r="E1316" s="834"/>
      <c r="F1316" s="835"/>
      <c r="G1316" s="836"/>
      <c r="H1316" s="837"/>
      <c r="I1316" s="838"/>
      <c r="J1316" s="110"/>
      <c r="K1316" s="110"/>
      <c r="L1316" s="110"/>
      <c r="M1316" s="110"/>
      <c r="N1316" s="110"/>
      <c r="O1316" s="110"/>
      <c r="P1316" s="110"/>
      <c r="Q1316" s="110"/>
      <c r="R1316" s="87" t="str">
        <f t="shared" si="20"/>
        <v/>
      </c>
    </row>
    <row r="1317" spans="2:18" x14ac:dyDescent="0.25">
      <c r="B1317" s="737"/>
      <c r="C1317" s="834"/>
      <c r="D1317" s="834"/>
      <c r="E1317" s="834"/>
      <c r="F1317" s="835"/>
      <c r="G1317" s="836"/>
      <c r="H1317" s="837"/>
      <c r="I1317" s="838"/>
      <c r="J1317" s="110"/>
      <c r="K1317" s="110"/>
      <c r="L1317" s="110"/>
      <c r="M1317" s="110"/>
      <c r="N1317" s="110"/>
      <c r="O1317" s="110"/>
      <c r="P1317" s="110"/>
      <c r="Q1317" s="110"/>
      <c r="R1317" s="87" t="str">
        <f t="shared" si="20"/>
        <v/>
      </c>
    </row>
    <row r="1318" spans="2:18" x14ac:dyDescent="0.25">
      <c r="B1318" s="737"/>
      <c r="C1318" s="834"/>
      <c r="D1318" s="834"/>
      <c r="E1318" s="834"/>
      <c r="F1318" s="835"/>
      <c r="G1318" s="836"/>
      <c r="H1318" s="837"/>
      <c r="I1318" s="838"/>
      <c r="J1318" s="110"/>
      <c r="K1318" s="110"/>
      <c r="L1318" s="110"/>
      <c r="M1318" s="110"/>
      <c r="N1318" s="110"/>
      <c r="O1318" s="110"/>
      <c r="P1318" s="110"/>
      <c r="Q1318" s="110"/>
      <c r="R1318" s="87" t="str">
        <f t="shared" si="20"/>
        <v/>
      </c>
    </row>
    <row r="1319" spans="2:18" x14ac:dyDescent="0.25">
      <c r="B1319" s="737"/>
      <c r="C1319" s="834"/>
      <c r="D1319" s="834"/>
      <c r="E1319" s="834"/>
      <c r="F1319" s="835"/>
      <c r="G1319" s="836"/>
      <c r="H1319" s="837"/>
      <c r="I1319" s="838"/>
      <c r="J1319" s="110"/>
      <c r="K1319" s="110"/>
      <c r="L1319" s="110"/>
      <c r="M1319" s="110"/>
      <c r="N1319" s="110"/>
      <c r="O1319" s="110"/>
      <c r="P1319" s="110"/>
      <c r="Q1319" s="110"/>
      <c r="R1319" s="87" t="str">
        <f t="shared" si="20"/>
        <v/>
      </c>
    </row>
    <row r="1320" spans="2:18" x14ac:dyDescent="0.25">
      <c r="B1320" s="737"/>
      <c r="C1320" s="834"/>
      <c r="D1320" s="834"/>
      <c r="E1320" s="834"/>
      <c r="F1320" s="835"/>
      <c r="G1320" s="836"/>
      <c r="H1320" s="837"/>
      <c r="I1320" s="838"/>
      <c r="J1320" s="110"/>
      <c r="K1320" s="110"/>
      <c r="L1320" s="110"/>
      <c r="M1320" s="110"/>
      <c r="N1320" s="110"/>
      <c r="O1320" s="110"/>
      <c r="P1320" s="110"/>
      <c r="Q1320" s="110"/>
      <c r="R1320" s="87" t="str">
        <f t="shared" si="20"/>
        <v/>
      </c>
    </row>
    <row r="1321" spans="2:18" x14ac:dyDescent="0.25">
      <c r="B1321" s="737"/>
      <c r="C1321" s="834"/>
      <c r="D1321" s="834"/>
      <c r="E1321" s="834"/>
      <c r="F1321" s="835"/>
      <c r="G1321" s="836"/>
      <c r="H1321" s="837"/>
      <c r="I1321" s="838"/>
      <c r="J1321" s="110"/>
      <c r="K1321" s="110"/>
      <c r="L1321" s="110"/>
      <c r="M1321" s="110"/>
      <c r="N1321" s="110"/>
      <c r="O1321" s="110"/>
      <c r="P1321" s="110"/>
      <c r="Q1321" s="110"/>
      <c r="R1321" s="87" t="str">
        <f t="shared" si="20"/>
        <v/>
      </c>
    </row>
    <row r="1322" spans="2:18" x14ac:dyDescent="0.25">
      <c r="B1322" s="737"/>
      <c r="C1322" s="834"/>
      <c r="D1322" s="834"/>
      <c r="E1322" s="834"/>
      <c r="F1322" s="835"/>
      <c r="G1322" s="836"/>
      <c r="H1322" s="837"/>
      <c r="I1322" s="838"/>
      <c r="J1322" s="110"/>
      <c r="K1322" s="110"/>
      <c r="L1322" s="110"/>
      <c r="M1322" s="110"/>
      <c r="N1322" s="110"/>
      <c r="O1322" s="110"/>
      <c r="P1322" s="110"/>
      <c r="Q1322" s="110"/>
      <c r="R1322" s="87" t="str">
        <f t="shared" si="20"/>
        <v/>
      </c>
    </row>
    <row r="1323" spans="2:18" x14ac:dyDescent="0.25">
      <c r="B1323" s="737"/>
      <c r="C1323" s="834"/>
      <c r="D1323" s="834"/>
      <c r="E1323" s="834"/>
      <c r="F1323" s="835"/>
      <c r="G1323" s="836"/>
      <c r="H1323" s="837"/>
      <c r="I1323" s="838"/>
      <c r="J1323" s="110"/>
      <c r="K1323" s="110"/>
      <c r="L1323" s="110"/>
      <c r="M1323" s="110"/>
      <c r="N1323" s="110"/>
      <c r="O1323" s="110"/>
      <c r="P1323" s="110"/>
      <c r="Q1323" s="110"/>
      <c r="R1323" s="87" t="str">
        <f t="shared" si="20"/>
        <v/>
      </c>
    </row>
    <row r="1324" spans="2:18" x14ac:dyDescent="0.25">
      <c r="B1324" s="737"/>
      <c r="C1324" s="834"/>
      <c r="D1324" s="834"/>
      <c r="E1324" s="834"/>
      <c r="F1324" s="835"/>
      <c r="G1324" s="836"/>
      <c r="H1324" s="837"/>
      <c r="I1324" s="838"/>
      <c r="J1324" s="110"/>
      <c r="K1324" s="110"/>
      <c r="L1324" s="110"/>
      <c r="M1324" s="110"/>
      <c r="N1324" s="110"/>
      <c r="O1324" s="110"/>
      <c r="P1324" s="110"/>
      <c r="Q1324" s="110"/>
      <c r="R1324" s="87" t="str">
        <f t="shared" si="20"/>
        <v/>
      </c>
    </row>
    <row r="1325" spans="2:18" x14ac:dyDescent="0.25">
      <c r="B1325" s="737"/>
      <c r="C1325" s="834"/>
      <c r="D1325" s="834"/>
      <c r="E1325" s="834"/>
      <c r="F1325" s="835"/>
      <c r="G1325" s="836"/>
      <c r="H1325" s="837"/>
      <c r="I1325" s="838"/>
      <c r="J1325" s="110"/>
      <c r="K1325" s="110"/>
      <c r="L1325" s="110"/>
      <c r="M1325" s="110"/>
      <c r="N1325" s="110"/>
      <c r="O1325" s="110"/>
      <c r="P1325" s="110"/>
      <c r="Q1325" s="110"/>
      <c r="R1325" s="87" t="str">
        <f t="shared" si="20"/>
        <v/>
      </c>
    </row>
    <row r="1326" spans="2:18" x14ac:dyDescent="0.25">
      <c r="B1326" s="737"/>
      <c r="C1326" s="834"/>
      <c r="D1326" s="834"/>
      <c r="E1326" s="834"/>
      <c r="F1326" s="835"/>
      <c r="G1326" s="836"/>
      <c r="H1326" s="837"/>
      <c r="I1326" s="838"/>
      <c r="J1326" s="110"/>
      <c r="K1326" s="110"/>
      <c r="L1326" s="110"/>
      <c r="M1326" s="110"/>
      <c r="N1326" s="110"/>
      <c r="O1326" s="110"/>
      <c r="P1326" s="110"/>
      <c r="Q1326" s="110"/>
      <c r="R1326" s="87" t="str">
        <f t="shared" si="20"/>
        <v/>
      </c>
    </row>
    <row r="1327" spans="2:18" x14ac:dyDescent="0.25">
      <c r="B1327" s="737"/>
      <c r="C1327" s="834"/>
      <c r="D1327" s="834"/>
      <c r="E1327" s="834"/>
      <c r="F1327" s="835"/>
      <c r="G1327" s="836"/>
      <c r="H1327" s="837"/>
      <c r="I1327" s="838"/>
      <c r="J1327" s="110"/>
      <c r="K1327" s="110"/>
      <c r="L1327" s="110"/>
      <c r="M1327" s="110"/>
      <c r="N1327" s="110"/>
      <c r="O1327" s="110"/>
      <c r="P1327" s="110"/>
      <c r="Q1327" s="110"/>
      <c r="R1327" s="87" t="str">
        <f t="shared" si="20"/>
        <v/>
      </c>
    </row>
    <row r="1328" spans="2:18" x14ac:dyDescent="0.25">
      <c r="B1328" s="737"/>
      <c r="C1328" s="834"/>
      <c r="D1328" s="834"/>
      <c r="E1328" s="834"/>
      <c r="F1328" s="835"/>
      <c r="G1328" s="836"/>
      <c r="H1328" s="837"/>
      <c r="I1328" s="838"/>
      <c r="J1328" s="110"/>
      <c r="K1328" s="110"/>
      <c r="L1328" s="110"/>
      <c r="M1328" s="110"/>
      <c r="N1328" s="110"/>
      <c r="O1328" s="110"/>
      <c r="P1328" s="110"/>
      <c r="Q1328" s="110"/>
      <c r="R1328" s="87" t="str">
        <f t="shared" si="20"/>
        <v/>
      </c>
    </row>
    <row r="1329" spans="2:18" x14ac:dyDescent="0.25">
      <c r="B1329" s="737"/>
      <c r="C1329" s="834"/>
      <c r="D1329" s="834"/>
      <c r="E1329" s="834"/>
      <c r="F1329" s="835"/>
      <c r="G1329" s="836"/>
      <c r="H1329" s="837"/>
      <c r="I1329" s="838"/>
      <c r="J1329" s="110"/>
      <c r="K1329" s="110"/>
      <c r="L1329" s="110"/>
      <c r="M1329" s="110"/>
      <c r="N1329" s="110"/>
      <c r="O1329" s="110"/>
      <c r="P1329" s="110"/>
      <c r="Q1329" s="110"/>
      <c r="R1329" s="87" t="str">
        <f t="shared" si="20"/>
        <v/>
      </c>
    </row>
    <row r="1330" spans="2:18" x14ac:dyDescent="0.25">
      <c r="B1330" s="737"/>
      <c r="C1330" s="834"/>
      <c r="D1330" s="834"/>
      <c r="E1330" s="834"/>
      <c r="F1330" s="835"/>
      <c r="G1330" s="836"/>
      <c r="H1330" s="837"/>
      <c r="I1330" s="838"/>
      <c r="J1330" s="110"/>
      <c r="K1330" s="110"/>
      <c r="L1330" s="110"/>
      <c r="M1330" s="110"/>
      <c r="N1330" s="110"/>
      <c r="O1330" s="110"/>
      <c r="P1330" s="110"/>
      <c r="Q1330" s="110"/>
      <c r="R1330" s="87" t="str">
        <f t="shared" si="20"/>
        <v/>
      </c>
    </row>
    <row r="1331" spans="2:18" x14ac:dyDescent="0.25">
      <c r="B1331" s="737"/>
      <c r="C1331" s="834"/>
      <c r="D1331" s="834"/>
      <c r="E1331" s="834"/>
      <c r="F1331" s="835"/>
      <c r="G1331" s="836"/>
      <c r="H1331" s="837"/>
      <c r="I1331" s="838"/>
      <c r="J1331" s="110"/>
      <c r="K1331" s="110"/>
      <c r="L1331" s="110"/>
      <c r="M1331" s="110"/>
      <c r="N1331" s="110"/>
      <c r="O1331" s="110"/>
      <c r="P1331" s="110"/>
      <c r="Q1331" s="110"/>
      <c r="R1331" s="87" t="str">
        <f t="shared" si="20"/>
        <v/>
      </c>
    </row>
    <row r="1332" spans="2:18" x14ac:dyDescent="0.25">
      <c r="B1332" s="737"/>
      <c r="C1332" s="834"/>
      <c r="D1332" s="834"/>
      <c r="E1332" s="834"/>
      <c r="F1332" s="835"/>
      <c r="G1332" s="836"/>
      <c r="H1332" s="837"/>
      <c r="I1332" s="838"/>
      <c r="J1332" s="110"/>
      <c r="K1332" s="110"/>
      <c r="L1332" s="110"/>
      <c r="M1332" s="110"/>
      <c r="N1332" s="110"/>
      <c r="O1332" s="110"/>
      <c r="P1332" s="110"/>
      <c r="Q1332" s="110"/>
      <c r="R1332" s="87" t="str">
        <f t="shared" si="20"/>
        <v/>
      </c>
    </row>
    <row r="1333" spans="2:18" x14ac:dyDescent="0.25">
      <c r="B1333" s="737"/>
      <c r="C1333" s="834"/>
      <c r="D1333" s="834"/>
      <c r="E1333" s="834"/>
      <c r="F1333" s="835"/>
      <c r="G1333" s="836"/>
      <c r="H1333" s="837"/>
      <c r="I1333" s="838"/>
      <c r="J1333" s="110"/>
      <c r="K1333" s="110"/>
      <c r="L1333" s="110"/>
      <c r="M1333" s="110"/>
      <c r="N1333" s="110"/>
      <c r="O1333" s="110"/>
      <c r="P1333" s="110"/>
      <c r="Q1333" s="110"/>
      <c r="R1333" s="87" t="str">
        <f t="shared" si="20"/>
        <v/>
      </c>
    </row>
    <row r="1334" spans="2:18" x14ac:dyDescent="0.25">
      <c r="B1334" s="737"/>
      <c r="C1334" s="834"/>
      <c r="D1334" s="834"/>
      <c r="E1334" s="834"/>
      <c r="F1334" s="835"/>
      <c r="G1334" s="836"/>
      <c r="H1334" s="837"/>
      <c r="I1334" s="838"/>
      <c r="J1334" s="110"/>
      <c r="K1334" s="110"/>
      <c r="L1334" s="110"/>
      <c r="M1334" s="110"/>
      <c r="N1334" s="110"/>
      <c r="O1334" s="110"/>
      <c r="P1334" s="110"/>
      <c r="Q1334" s="110"/>
      <c r="R1334" s="87" t="str">
        <f t="shared" si="20"/>
        <v/>
      </c>
    </row>
    <row r="1335" spans="2:18" x14ac:dyDescent="0.25">
      <c r="B1335" s="737"/>
      <c r="C1335" s="834"/>
      <c r="D1335" s="834"/>
      <c r="E1335" s="834"/>
      <c r="F1335" s="835"/>
      <c r="G1335" s="836"/>
      <c r="H1335" s="837"/>
      <c r="I1335" s="838"/>
      <c r="J1335" s="110"/>
      <c r="K1335" s="110"/>
      <c r="L1335" s="110"/>
      <c r="M1335" s="110"/>
      <c r="N1335" s="110"/>
      <c r="O1335" s="110"/>
      <c r="P1335" s="110"/>
      <c r="Q1335" s="110"/>
      <c r="R1335" s="87" t="str">
        <f t="shared" si="20"/>
        <v/>
      </c>
    </row>
    <row r="1336" spans="2:18" x14ac:dyDescent="0.25">
      <c r="B1336" s="737"/>
      <c r="C1336" s="834"/>
      <c r="D1336" s="834"/>
      <c r="E1336" s="834"/>
      <c r="F1336" s="835"/>
      <c r="G1336" s="836"/>
      <c r="H1336" s="837"/>
      <c r="I1336" s="838"/>
      <c r="J1336" s="110"/>
      <c r="K1336" s="110"/>
      <c r="L1336" s="110"/>
      <c r="M1336" s="110"/>
      <c r="N1336" s="110"/>
      <c r="O1336" s="110"/>
      <c r="P1336" s="110"/>
      <c r="Q1336" s="110"/>
      <c r="R1336" s="87" t="str">
        <f t="shared" si="20"/>
        <v/>
      </c>
    </row>
    <row r="1337" spans="2:18" x14ac:dyDescent="0.25">
      <c r="B1337" s="737"/>
      <c r="C1337" s="834"/>
      <c r="D1337" s="834"/>
      <c r="E1337" s="834"/>
      <c r="F1337" s="835"/>
      <c r="G1337" s="836"/>
      <c r="H1337" s="837"/>
      <c r="I1337" s="838"/>
      <c r="J1337" s="110"/>
      <c r="K1337" s="110"/>
      <c r="L1337" s="110"/>
      <c r="M1337" s="110"/>
      <c r="N1337" s="110"/>
      <c r="O1337" s="110"/>
      <c r="P1337" s="110"/>
      <c r="Q1337" s="110"/>
      <c r="R1337" s="87" t="str">
        <f t="shared" si="20"/>
        <v/>
      </c>
    </row>
    <row r="1338" spans="2:18" x14ac:dyDescent="0.25">
      <c r="B1338" s="737"/>
      <c r="C1338" s="834"/>
      <c r="D1338" s="834"/>
      <c r="E1338" s="834"/>
      <c r="F1338" s="835"/>
      <c r="G1338" s="836"/>
      <c r="H1338" s="837"/>
      <c r="I1338" s="838"/>
      <c r="J1338" s="110"/>
      <c r="K1338" s="110"/>
      <c r="L1338" s="110"/>
      <c r="M1338" s="110"/>
      <c r="N1338" s="110"/>
      <c r="O1338" s="110"/>
      <c r="P1338" s="110"/>
      <c r="Q1338" s="110"/>
      <c r="R1338" s="87" t="str">
        <f t="shared" si="20"/>
        <v/>
      </c>
    </row>
    <row r="1339" spans="2:18" x14ac:dyDescent="0.25">
      <c r="B1339" s="737"/>
      <c r="C1339" s="834"/>
      <c r="D1339" s="834"/>
      <c r="E1339" s="834"/>
      <c r="F1339" s="835"/>
      <c r="G1339" s="836"/>
      <c r="H1339" s="837"/>
      <c r="I1339" s="838"/>
      <c r="J1339" s="110"/>
      <c r="K1339" s="110"/>
      <c r="L1339" s="110"/>
      <c r="M1339" s="110"/>
      <c r="N1339" s="110"/>
      <c r="O1339" s="110"/>
      <c r="P1339" s="110"/>
      <c r="Q1339" s="110"/>
      <c r="R1339" s="87" t="str">
        <f t="shared" si="20"/>
        <v/>
      </c>
    </row>
    <row r="1340" spans="2:18" x14ac:dyDescent="0.25">
      <c r="B1340" s="737"/>
      <c r="C1340" s="834"/>
      <c r="D1340" s="834"/>
      <c r="E1340" s="834"/>
      <c r="F1340" s="835"/>
      <c r="G1340" s="836"/>
      <c r="H1340" s="837"/>
      <c r="I1340" s="838"/>
      <c r="J1340" s="110"/>
      <c r="K1340" s="110"/>
      <c r="L1340" s="110"/>
      <c r="M1340" s="110"/>
      <c r="N1340" s="110"/>
      <c r="O1340" s="110"/>
      <c r="P1340" s="110"/>
      <c r="Q1340" s="110"/>
      <c r="R1340" s="87" t="str">
        <f t="shared" si="20"/>
        <v/>
      </c>
    </row>
    <row r="1341" spans="2:18" x14ac:dyDescent="0.25">
      <c r="B1341" s="737"/>
      <c r="C1341" s="834"/>
      <c r="D1341" s="834"/>
      <c r="E1341" s="834"/>
      <c r="F1341" s="835"/>
      <c r="G1341" s="836"/>
      <c r="H1341" s="837"/>
      <c r="I1341" s="838"/>
      <c r="J1341" s="110"/>
      <c r="K1341" s="110"/>
      <c r="L1341" s="110"/>
      <c r="M1341" s="110"/>
      <c r="N1341" s="110"/>
      <c r="O1341" s="110"/>
      <c r="P1341" s="110"/>
      <c r="Q1341" s="110"/>
      <c r="R1341" s="87" t="str">
        <f t="shared" si="20"/>
        <v/>
      </c>
    </row>
    <row r="1342" spans="2:18" x14ac:dyDescent="0.25">
      <c r="B1342" s="737"/>
      <c r="C1342" s="834"/>
      <c r="D1342" s="834"/>
      <c r="E1342" s="834"/>
      <c r="F1342" s="835"/>
      <c r="G1342" s="836"/>
      <c r="H1342" s="837"/>
      <c r="I1342" s="838"/>
      <c r="J1342" s="110"/>
      <c r="K1342" s="110"/>
      <c r="L1342" s="110"/>
      <c r="M1342" s="110"/>
      <c r="N1342" s="110"/>
      <c r="O1342" s="110"/>
      <c r="P1342" s="110"/>
      <c r="Q1342" s="110"/>
      <c r="R1342" s="87" t="str">
        <f t="shared" si="20"/>
        <v/>
      </c>
    </row>
    <row r="1343" spans="2:18" x14ac:dyDescent="0.25">
      <c r="B1343" s="737"/>
      <c r="C1343" s="834"/>
      <c r="D1343" s="834"/>
      <c r="E1343" s="834"/>
      <c r="F1343" s="835"/>
      <c r="G1343" s="836"/>
      <c r="H1343" s="837"/>
      <c r="I1343" s="838"/>
      <c r="J1343" s="110"/>
      <c r="K1343" s="110"/>
      <c r="L1343" s="110"/>
      <c r="M1343" s="110"/>
      <c r="N1343" s="110"/>
      <c r="O1343" s="110"/>
      <c r="P1343" s="110"/>
      <c r="Q1343" s="110"/>
      <c r="R1343" s="87" t="str">
        <f t="shared" si="20"/>
        <v/>
      </c>
    </row>
    <row r="1344" spans="2:18" x14ac:dyDescent="0.25">
      <c r="B1344" s="737"/>
      <c r="C1344" s="834"/>
      <c r="D1344" s="834"/>
      <c r="E1344" s="834"/>
      <c r="F1344" s="835"/>
      <c r="G1344" s="836"/>
      <c r="H1344" s="837"/>
      <c r="I1344" s="838"/>
      <c r="J1344" s="110"/>
      <c r="K1344" s="110"/>
      <c r="L1344" s="110"/>
      <c r="M1344" s="110"/>
      <c r="N1344" s="110"/>
      <c r="O1344" s="110"/>
      <c r="P1344" s="110"/>
      <c r="Q1344" s="110"/>
      <c r="R1344" s="87" t="str">
        <f t="shared" si="20"/>
        <v/>
      </c>
    </row>
    <row r="1345" spans="2:18" x14ac:dyDescent="0.25">
      <c r="B1345" s="737"/>
      <c r="C1345" s="834"/>
      <c r="D1345" s="834"/>
      <c r="E1345" s="834"/>
      <c r="F1345" s="835"/>
      <c r="G1345" s="836"/>
      <c r="H1345" s="837"/>
      <c r="I1345" s="838"/>
      <c r="J1345" s="110"/>
      <c r="K1345" s="110"/>
      <c r="L1345" s="110"/>
      <c r="M1345" s="110"/>
      <c r="N1345" s="110"/>
      <c r="O1345" s="110"/>
      <c r="P1345" s="110"/>
      <c r="Q1345" s="110"/>
      <c r="R1345" s="87" t="str">
        <f t="shared" si="20"/>
        <v/>
      </c>
    </row>
    <row r="1346" spans="2:18" x14ac:dyDescent="0.25">
      <c r="B1346" s="737"/>
      <c r="C1346" s="834"/>
      <c r="D1346" s="834"/>
      <c r="E1346" s="834"/>
      <c r="F1346" s="835"/>
      <c r="G1346" s="836"/>
      <c r="H1346" s="837"/>
      <c r="I1346" s="838"/>
      <c r="J1346" s="110"/>
      <c r="K1346" s="110"/>
      <c r="L1346" s="110"/>
      <c r="M1346" s="110"/>
      <c r="N1346" s="110"/>
      <c r="O1346" s="110"/>
      <c r="P1346" s="110"/>
      <c r="Q1346" s="110"/>
      <c r="R1346" s="87" t="str">
        <f t="shared" si="20"/>
        <v/>
      </c>
    </row>
    <row r="1347" spans="2:18" x14ac:dyDescent="0.25">
      <c r="B1347" s="737"/>
      <c r="C1347" s="834"/>
      <c r="D1347" s="834"/>
      <c r="E1347" s="834"/>
      <c r="F1347" s="835"/>
      <c r="G1347" s="836"/>
      <c r="H1347" s="837"/>
      <c r="I1347" s="838"/>
      <c r="J1347" s="110"/>
      <c r="K1347" s="110"/>
      <c r="L1347" s="110"/>
      <c r="M1347" s="110"/>
      <c r="N1347" s="110"/>
      <c r="O1347" s="110"/>
      <c r="P1347" s="110"/>
      <c r="Q1347" s="110"/>
      <c r="R1347" s="87" t="str">
        <f t="shared" si="20"/>
        <v/>
      </c>
    </row>
    <row r="1348" spans="2:18" x14ac:dyDescent="0.25">
      <c r="B1348" s="737"/>
      <c r="C1348" s="834"/>
      <c r="D1348" s="834"/>
      <c r="E1348" s="834"/>
      <c r="F1348" s="835"/>
      <c r="G1348" s="836"/>
      <c r="H1348" s="837"/>
      <c r="I1348" s="838"/>
      <c r="J1348" s="110"/>
      <c r="K1348" s="110"/>
      <c r="L1348" s="110"/>
      <c r="M1348" s="110"/>
      <c r="N1348" s="110"/>
      <c r="O1348" s="110"/>
      <c r="P1348" s="110"/>
      <c r="Q1348" s="110"/>
      <c r="R1348" s="87" t="str">
        <f t="shared" si="20"/>
        <v/>
      </c>
    </row>
    <row r="1349" spans="2:18" x14ac:dyDescent="0.25">
      <c r="B1349" s="737"/>
      <c r="C1349" s="834"/>
      <c r="D1349" s="834"/>
      <c r="E1349" s="834"/>
      <c r="F1349" s="835"/>
      <c r="G1349" s="836"/>
      <c r="H1349" s="837"/>
      <c r="I1349" s="838"/>
      <c r="J1349" s="110"/>
      <c r="K1349" s="110"/>
      <c r="L1349" s="110"/>
      <c r="M1349" s="110"/>
      <c r="N1349" s="110"/>
      <c r="O1349" s="110"/>
      <c r="P1349" s="110"/>
      <c r="Q1349" s="110"/>
      <c r="R1349" s="87" t="str">
        <f t="shared" si="20"/>
        <v/>
      </c>
    </row>
    <row r="1350" spans="2:18" x14ac:dyDescent="0.25">
      <c r="B1350" s="737"/>
      <c r="C1350" s="834"/>
      <c r="D1350" s="834"/>
      <c r="E1350" s="834"/>
      <c r="F1350" s="835"/>
      <c r="G1350" s="836"/>
      <c r="H1350" s="837"/>
      <c r="I1350" s="838"/>
      <c r="J1350" s="110"/>
      <c r="K1350" s="110"/>
      <c r="L1350" s="110"/>
      <c r="M1350" s="110"/>
      <c r="N1350" s="110"/>
      <c r="O1350" s="110"/>
      <c r="P1350" s="110"/>
      <c r="Q1350" s="110"/>
      <c r="R1350" s="87" t="str">
        <f t="shared" si="20"/>
        <v/>
      </c>
    </row>
    <row r="1351" spans="2:18" x14ac:dyDescent="0.25">
      <c r="B1351" s="737"/>
      <c r="C1351" s="834"/>
      <c r="D1351" s="834"/>
      <c r="E1351" s="834"/>
      <c r="F1351" s="835"/>
      <c r="G1351" s="836"/>
      <c r="H1351" s="837"/>
      <c r="I1351" s="838"/>
      <c r="J1351" s="110"/>
      <c r="K1351" s="110"/>
      <c r="L1351" s="110"/>
      <c r="M1351" s="110"/>
      <c r="N1351" s="110"/>
      <c r="O1351" s="110"/>
      <c r="P1351" s="110"/>
      <c r="Q1351" s="110"/>
      <c r="R1351" s="87" t="str">
        <f t="shared" si="20"/>
        <v/>
      </c>
    </row>
    <row r="1352" spans="2:18" x14ac:dyDescent="0.25">
      <c r="B1352" s="737"/>
      <c r="C1352" s="834"/>
      <c r="D1352" s="834"/>
      <c r="E1352" s="834"/>
      <c r="F1352" s="835"/>
      <c r="G1352" s="836"/>
      <c r="H1352" s="837"/>
      <c r="I1352" s="838"/>
      <c r="J1352" s="110"/>
      <c r="K1352" s="110"/>
      <c r="L1352" s="110"/>
      <c r="M1352" s="110"/>
      <c r="N1352" s="110"/>
      <c r="O1352" s="110"/>
      <c r="P1352" s="110"/>
      <c r="Q1352" s="110"/>
      <c r="R1352" s="87" t="str">
        <f t="shared" si="20"/>
        <v/>
      </c>
    </row>
    <row r="1353" spans="2:18" x14ac:dyDescent="0.25">
      <c r="B1353" s="737"/>
      <c r="C1353" s="834"/>
      <c r="D1353" s="834"/>
      <c r="E1353" s="834"/>
      <c r="F1353" s="835"/>
      <c r="G1353" s="836"/>
      <c r="H1353" s="837"/>
      <c r="I1353" s="838"/>
      <c r="J1353" s="110"/>
      <c r="K1353" s="110"/>
      <c r="L1353" s="110"/>
      <c r="M1353" s="110"/>
      <c r="N1353" s="110"/>
      <c r="O1353" s="110"/>
      <c r="P1353" s="110"/>
      <c r="Q1353" s="110"/>
      <c r="R1353" s="87" t="str">
        <f t="shared" si="20"/>
        <v/>
      </c>
    </row>
    <row r="1354" spans="2:18" x14ac:dyDescent="0.25">
      <c r="B1354" s="737"/>
      <c r="C1354" s="834"/>
      <c r="D1354" s="834"/>
      <c r="E1354" s="834"/>
      <c r="F1354" s="835"/>
      <c r="G1354" s="836"/>
      <c r="H1354" s="837"/>
      <c r="I1354" s="838"/>
      <c r="J1354" s="110"/>
      <c r="K1354" s="110"/>
      <c r="L1354" s="110"/>
      <c r="M1354" s="110"/>
      <c r="N1354" s="110"/>
      <c r="O1354" s="110"/>
      <c r="P1354" s="110"/>
      <c r="Q1354" s="110"/>
      <c r="R1354" s="87" t="str">
        <f t="shared" si="20"/>
        <v/>
      </c>
    </row>
    <row r="1355" spans="2:18" x14ac:dyDescent="0.25">
      <c r="B1355" s="737"/>
      <c r="C1355" s="834"/>
      <c r="D1355" s="834"/>
      <c r="E1355" s="834"/>
      <c r="F1355" s="835"/>
      <c r="G1355" s="836"/>
      <c r="H1355" s="837"/>
      <c r="I1355" s="838"/>
      <c r="J1355" s="110"/>
      <c r="K1355" s="110"/>
      <c r="L1355" s="110"/>
      <c r="M1355" s="110"/>
      <c r="N1355" s="110"/>
      <c r="O1355" s="110"/>
      <c r="P1355" s="110"/>
      <c r="Q1355" s="110"/>
      <c r="R1355" s="87" t="str">
        <f t="shared" si="20"/>
        <v/>
      </c>
    </row>
    <row r="1356" spans="2:18" x14ac:dyDescent="0.25">
      <c r="B1356" s="737"/>
      <c r="C1356" s="834"/>
      <c r="D1356" s="834"/>
      <c r="E1356" s="834"/>
      <c r="F1356" s="835"/>
      <c r="G1356" s="836"/>
      <c r="H1356" s="837"/>
      <c r="I1356" s="838"/>
      <c r="J1356" s="110"/>
      <c r="K1356" s="110"/>
      <c r="L1356" s="110"/>
      <c r="M1356" s="110"/>
      <c r="N1356" s="110"/>
      <c r="O1356" s="110"/>
      <c r="P1356" s="110"/>
      <c r="Q1356" s="110"/>
      <c r="R1356" s="87" t="str">
        <f t="shared" si="20"/>
        <v/>
      </c>
    </row>
    <row r="1357" spans="2:18" x14ac:dyDescent="0.25">
      <c r="B1357" s="737"/>
      <c r="C1357" s="834"/>
      <c r="D1357" s="834"/>
      <c r="E1357" s="834"/>
      <c r="F1357" s="835"/>
      <c r="G1357" s="836"/>
      <c r="H1357" s="837"/>
      <c r="I1357" s="838"/>
      <c r="J1357" s="110"/>
      <c r="K1357" s="110"/>
      <c r="L1357" s="110"/>
      <c r="M1357" s="110"/>
      <c r="N1357" s="110"/>
      <c r="O1357" s="110"/>
      <c r="P1357" s="110"/>
      <c r="Q1357" s="110"/>
      <c r="R1357" s="87" t="str">
        <f t="shared" si="20"/>
        <v/>
      </c>
    </row>
    <row r="1358" spans="2:18" x14ac:dyDescent="0.25">
      <c r="B1358" s="737"/>
      <c r="C1358" s="834"/>
      <c r="D1358" s="834"/>
      <c r="E1358" s="834"/>
      <c r="F1358" s="835"/>
      <c r="G1358" s="836"/>
      <c r="H1358" s="837"/>
      <c r="I1358" s="838"/>
      <c r="J1358" s="110"/>
      <c r="K1358" s="110"/>
      <c r="L1358" s="110"/>
      <c r="M1358" s="110"/>
      <c r="N1358" s="110"/>
      <c r="O1358" s="110"/>
      <c r="P1358" s="110"/>
      <c r="Q1358" s="110"/>
      <c r="R1358" s="87" t="str">
        <f t="shared" si="20"/>
        <v/>
      </c>
    </row>
    <row r="1359" spans="2:18" x14ac:dyDescent="0.25">
      <c r="B1359" s="737"/>
      <c r="C1359" s="834"/>
      <c r="D1359" s="834"/>
      <c r="E1359" s="834"/>
      <c r="F1359" s="835"/>
      <c r="G1359" s="836"/>
      <c r="H1359" s="837"/>
      <c r="I1359" s="838"/>
      <c r="J1359" s="110"/>
      <c r="K1359" s="110"/>
      <c r="L1359" s="110"/>
      <c r="M1359" s="110"/>
      <c r="N1359" s="110"/>
      <c r="O1359" s="110"/>
      <c r="P1359" s="110"/>
      <c r="Q1359" s="110"/>
      <c r="R1359" s="87" t="str">
        <f t="shared" si="20"/>
        <v/>
      </c>
    </row>
    <row r="1360" spans="2:18" x14ac:dyDescent="0.25">
      <c r="B1360" s="737"/>
      <c r="C1360" s="834"/>
      <c r="D1360" s="834"/>
      <c r="E1360" s="834"/>
      <c r="F1360" s="835"/>
      <c r="G1360" s="836"/>
      <c r="H1360" s="837"/>
      <c r="I1360" s="838"/>
      <c r="J1360" s="110"/>
      <c r="K1360" s="110"/>
      <c r="L1360" s="110"/>
      <c r="M1360" s="110"/>
      <c r="N1360" s="110"/>
      <c r="O1360" s="110"/>
      <c r="P1360" s="110"/>
      <c r="Q1360" s="110"/>
      <c r="R1360" s="87" t="str">
        <f t="shared" ref="R1360:R1423" si="21">IF(B1360="","",VALUE(MID(B1360,2,4)))</f>
        <v/>
      </c>
    </row>
    <row r="1361" spans="2:18" x14ac:dyDescent="0.25">
      <c r="B1361" s="737"/>
      <c r="C1361" s="834"/>
      <c r="D1361" s="834"/>
      <c r="E1361" s="834"/>
      <c r="F1361" s="835"/>
      <c r="G1361" s="836"/>
      <c r="H1361" s="837"/>
      <c r="I1361" s="838"/>
      <c r="J1361" s="110"/>
      <c r="K1361" s="110"/>
      <c r="L1361" s="110"/>
      <c r="M1361" s="110"/>
      <c r="N1361" s="110"/>
      <c r="O1361" s="110"/>
      <c r="P1361" s="110"/>
      <c r="Q1361" s="110"/>
      <c r="R1361" s="87" t="str">
        <f t="shared" si="21"/>
        <v/>
      </c>
    </row>
    <row r="1362" spans="2:18" x14ac:dyDescent="0.25">
      <c r="B1362" s="737"/>
      <c r="C1362" s="834"/>
      <c r="D1362" s="834"/>
      <c r="E1362" s="834"/>
      <c r="F1362" s="835"/>
      <c r="G1362" s="836"/>
      <c r="H1362" s="837"/>
      <c r="I1362" s="838"/>
      <c r="J1362" s="110"/>
      <c r="K1362" s="110"/>
      <c r="L1362" s="110"/>
      <c r="M1362" s="110"/>
      <c r="N1362" s="110"/>
      <c r="O1362" s="110"/>
      <c r="P1362" s="110"/>
      <c r="Q1362" s="110"/>
      <c r="R1362" s="87" t="str">
        <f t="shared" si="21"/>
        <v/>
      </c>
    </row>
    <row r="1363" spans="2:18" x14ac:dyDescent="0.25">
      <c r="B1363" s="737"/>
      <c r="C1363" s="834"/>
      <c r="D1363" s="834"/>
      <c r="E1363" s="834"/>
      <c r="F1363" s="835"/>
      <c r="G1363" s="836"/>
      <c r="H1363" s="837"/>
      <c r="I1363" s="838"/>
      <c r="J1363" s="110"/>
      <c r="K1363" s="110"/>
      <c r="L1363" s="110"/>
      <c r="M1363" s="110"/>
      <c r="N1363" s="110"/>
      <c r="O1363" s="110"/>
      <c r="P1363" s="110"/>
      <c r="Q1363" s="110"/>
      <c r="R1363" s="87" t="str">
        <f t="shared" si="21"/>
        <v/>
      </c>
    </row>
    <row r="1364" spans="2:18" x14ac:dyDescent="0.25">
      <c r="B1364" s="737"/>
      <c r="C1364" s="834"/>
      <c r="D1364" s="834"/>
      <c r="E1364" s="834"/>
      <c r="F1364" s="835"/>
      <c r="G1364" s="836"/>
      <c r="H1364" s="837"/>
      <c r="I1364" s="838"/>
      <c r="J1364" s="110"/>
      <c r="K1364" s="110"/>
      <c r="L1364" s="110"/>
      <c r="M1364" s="110"/>
      <c r="N1364" s="110"/>
      <c r="O1364" s="110"/>
      <c r="P1364" s="110"/>
      <c r="Q1364" s="110"/>
      <c r="R1364" s="87" t="str">
        <f t="shared" si="21"/>
        <v/>
      </c>
    </row>
    <row r="1365" spans="2:18" x14ac:dyDescent="0.25">
      <c r="B1365" s="737"/>
      <c r="C1365" s="834"/>
      <c r="D1365" s="834"/>
      <c r="E1365" s="834"/>
      <c r="F1365" s="835"/>
      <c r="G1365" s="836"/>
      <c r="H1365" s="837"/>
      <c r="I1365" s="838"/>
      <c r="J1365" s="110"/>
      <c r="K1365" s="110"/>
      <c r="L1365" s="110"/>
      <c r="M1365" s="110"/>
      <c r="N1365" s="110"/>
      <c r="O1365" s="110"/>
      <c r="P1365" s="110"/>
      <c r="Q1365" s="110"/>
      <c r="R1365" s="87" t="str">
        <f t="shared" si="21"/>
        <v/>
      </c>
    </row>
    <row r="1366" spans="2:18" x14ac:dyDescent="0.25">
      <c r="B1366" s="737"/>
      <c r="C1366" s="834"/>
      <c r="D1366" s="834"/>
      <c r="E1366" s="834"/>
      <c r="F1366" s="835"/>
      <c r="G1366" s="836"/>
      <c r="H1366" s="837"/>
      <c r="I1366" s="838"/>
      <c r="J1366" s="110"/>
      <c r="K1366" s="110"/>
      <c r="L1366" s="110"/>
      <c r="M1366" s="110"/>
      <c r="N1366" s="110"/>
      <c r="O1366" s="110"/>
      <c r="P1366" s="110"/>
      <c r="Q1366" s="110"/>
      <c r="R1366" s="87" t="str">
        <f t="shared" si="21"/>
        <v/>
      </c>
    </row>
    <row r="1367" spans="2:18" x14ac:dyDescent="0.25">
      <c r="B1367" s="737"/>
      <c r="C1367" s="834"/>
      <c r="D1367" s="834"/>
      <c r="E1367" s="834"/>
      <c r="F1367" s="835"/>
      <c r="G1367" s="836"/>
      <c r="H1367" s="837"/>
      <c r="I1367" s="838"/>
      <c r="J1367" s="110"/>
      <c r="K1367" s="110"/>
      <c r="L1367" s="110"/>
      <c r="M1367" s="110"/>
      <c r="N1367" s="110"/>
      <c r="O1367" s="110"/>
      <c r="P1367" s="110"/>
      <c r="Q1367" s="110"/>
      <c r="R1367" s="87" t="str">
        <f t="shared" si="21"/>
        <v/>
      </c>
    </row>
    <row r="1368" spans="2:18" x14ac:dyDescent="0.25">
      <c r="B1368" s="737"/>
      <c r="C1368" s="834"/>
      <c r="D1368" s="834"/>
      <c r="E1368" s="834"/>
      <c r="F1368" s="835"/>
      <c r="G1368" s="836"/>
      <c r="H1368" s="837"/>
      <c r="I1368" s="838"/>
      <c r="J1368" s="110"/>
      <c r="K1368" s="110"/>
      <c r="L1368" s="110"/>
      <c r="M1368" s="110"/>
      <c r="N1368" s="110"/>
      <c r="O1368" s="110"/>
      <c r="P1368" s="110"/>
      <c r="Q1368" s="110"/>
      <c r="R1368" s="87" t="str">
        <f t="shared" si="21"/>
        <v/>
      </c>
    </row>
    <row r="1369" spans="2:18" x14ac:dyDescent="0.25">
      <c r="B1369" s="737"/>
      <c r="C1369" s="834"/>
      <c r="D1369" s="834"/>
      <c r="E1369" s="834"/>
      <c r="F1369" s="835"/>
      <c r="G1369" s="836"/>
      <c r="H1369" s="837"/>
      <c r="I1369" s="838"/>
      <c r="J1369" s="110"/>
      <c r="K1369" s="110"/>
      <c r="L1369" s="110"/>
      <c r="M1369" s="110"/>
      <c r="N1369" s="110"/>
      <c r="O1369" s="110"/>
      <c r="P1369" s="110"/>
      <c r="Q1369" s="110"/>
      <c r="R1369" s="87" t="str">
        <f t="shared" si="21"/>
        <v/>
      </c>
    </row>
    <row r="1370" spans="2:18" x14ac:dyDescent="0.25">
      <c r="B1370" s="737"/>
      <c r="C1370" s="834"/>
      <c r="D1370" s="834"/>
      <c r="E1370" s="834"/>
      <c r="F1370" s="835"/>
      <c r="G1370" s="836"/>
      <c r="H1370" s="837"/>
      <c r="I1370" s="838"/>
      <c r="J1370" s="110"/>
      <c r="K1370" s="110"/>
      <c r="L1370" s="110"/>
      <c r="M1370" s="110"/>
      <c r="N1370" s="110"/>
      <c r="O1370" s="110"/>
      <c r="P1370" s="110"/>
      <c r="Q1370" s="110"/>
      <c r="R1370" s="87" t="str">
        <f t="shared" si="21"/>
        <v/>
      </c>
    </row>
    <row r="1371" spans="2:18" x14ac:dyDescent="0.25">
      <c r="B1371" s="737"/>
      <c r="C1371" s="834"/>
      <c r="D1371" s="834"/>
      <c r="E1371" s="834"/>
      <c r="F1371" s="835"/>
      <c r="G1371" s="836"/>
      <c r="H1371" s="837"/>
      <c r="I1371" s="838"/>
      <c r="J1371" s="110"/>
      <c r="K1371" s="110"/>
      <c r="L1371" s="110"/>
      <c r="M1371" s="110"/>
      <c r="N1371" s="110"/>
      <c r="O1371" s="110"/>
      <c r="P1371" s="110"/>
      <c r="Q1371" s="110"/>
      <c r="R1371" s="87" t="str">
        <f t="shared" si="21"/>
        <v/>
      </c>
    </row>
    <row r="1372" spans="2:18" x14ac:dyDescent="0.25">
      <c r="B1372" s="737"/>
      <c r="C1372" s="834"/>
      <c r="D1372" s="834"/>
      <c r="E1372" s="834"/>
      <c r="F1372" s="835"/>
      <c r="G1372" s="836"/>
      <c r="H1372" s="837"/>
      <c r="I1372" s="838"/>
      <c r="J1372" s="110"/>
      <c r="K1372" s="110"/>
      <c r="L1372" s="110"/>
      <c r="M1372" s="110"/>
      <c r="N1372" s="110"/>
      <c r="O1372" s="110"/>
      <c r="P1372" s="110"/>
      <c r="Q1372" s="110"/>
      <c r="R1372" s="87" t="str">
        <f t="shared" si="21"/>
        <v/>
      </c>
    </row>
    <row r="1373" spans="2:18" x14ac:dyDescent="0.25">
      <c r="B1373" s="737"/>
      <c r="C1373" s="834"/>
      <c r="D1373" s="834"/>
      <c r="E1373" s="834"/>
      <c r="F1373" s="835"/>
      <c r="G1373" s="836"/>
      <c r="H1373" s="837"/>
      <c r="I1373" s="838"/>
      <c r="J1373" s="110"/>
      <c r="K1373" s="110"/>
      <c r="L1373" s="110"/>
      <c r="M1373" s="110"/>
      <c r="N1373" s="110"/>
      <c r="O1373" s="110"/>
      <c r="P1373" s="110"/>
      <c r="Q1373" s="110"/>
      <c r="R1373" s="87" t="str">
        <f t="shared" si="21"/>
        <v/>
      </c>
    </row>
    <row r="1374" spans="2:18" x14ac:dyDescent="0.25">
      <c r="B1374" s="737"/>
      <c r="C1374" s="834"/>
      <c r="D1374" s="834"/>
      <c r="E1374" s="834"/>
      <c r="F1374" s="835"/>
      <c r="G1374" s="836"/>
      <c r="H1374" s="837"/>
      <c r="I1374" s="838"/>
      <c r="J1374" s="110"/>
      <c r="K1374" s="110"/>
      <c r="L1374" s="110"/>
      <c r="M1374" s="110"/>
      <c r="N1374" s="110"/>
      <c r="O1374" s="110"/>
      <c r="P1374" s="110"/>
      <c r="Q1374" s="110"/>
      <c r="R1374" s="87" t="str">
        <f t="shared" si="21"/>
        <v/>
      </c>
    </row>
    <row r="1375" spans="2:18" x14ac:dyDescent="0.25">
      <c r="B1375" s="737"/>
      <c r="C1375" s="834"/>
      <c r="D1375" s="834"/>
      <c r="E1375" s="834"/>
      <c r="F1375" s="835"/>
      <c r="G1375" s="836"/>
      <c r="H1375" s="837"/>
      <c r="I1375" s="838"/>
      <c r="J1375" s="110"/>
      <c r="K1375" s="110"/>
      <c r="L1375" s="110"/>
      <c r="M1375" s="110"/>
      <c r="N1375" s="110"/>
      <c r="O1375" s="110"/>
      <c r="P1375" s="110"/>
      <c r="Q1375" s="110"/>
      <c r="R1375" s="87" t="str">
        <f t="shared" si="21"/>
        <v/>
      </c>
    </row>
    <row r="1376" spans="2:18" x14ac:dyDescent="0.25">
      <c r="B1376" s="737"/>
      <c r="C1376" s="834"/>
      <c r="D1376" s="834"/>
      <c r="E1376" s="834"/>
      <c r="F1376" s="835"/>
      <c r="G1376" s="836"/>
      <c r="H1376" s="837"/>
      <c r="I1376" s="838"/>
      <c r="J1376" s="110"/>
      <c r="K1376" s="110"/>
      <c r="L1376" s="110"/>
      <c r="M1376" s="110"/>
      <c r="N1376" s="110"/>
      <c r="O1376" s="110"/>
      <c r="P1376" s="110"/>
      <c r="Q1376" s="110"/>
      <c r="R1376" s="87" t="str">
        <f t="shared" si="21"/>
        <v/>
      </c>
    </row>
    <row r="1377" spans="2:18" x14ac:dyDescent="0.25">
      <c r="B1377" s="737"/>
      <c r="C1377" s="834"/>
      <c r="D1377" s="834"/>
      <c r="E1377" s="834"/>
      <c r="F1377" s="835"/>
      <c r="G1377" s="836"/>
      <c r="H1377" s="837"/>
      <c r="I1377" s="838"/>
      <c r="J1377" s="110"/>
      <c r="K1377" s="110"/>
      <c r="L1377" s="110"/>
      <c r="M1377" s="110"/>
      <c r="N1377" s="110"/>
      <c r="O1377" s="110"/>
      <c r="P1377" s="110"/>
      <c r="Q1377" s="110"/>
      <c r="R1377" s="87" t="str">
        <f t="shared" si="21"/>
        <v/>
      </c>
    </row>
    <row r="1378" spans="2:18" x14ac:dyDescent="0.25">
      <c r="B1378" s="737"/>
      <c r="C1378" s="834"/>
      <c r="D1378" s="834"/>
      <c r="E1378" s="834"/>
      <c r="F1378" s="835"/>
      <c r="G1378" s="836"/>
      <c r="H1378" s="837"/>
      <c r="I1378" s="838"/>
      <c r="J1378" s="110"/>
      <c r="K1378" s="110"/>
      <c r="L1378" s="110"/>
      <c r="M1378" s="110"/>
      <c r="N1378" s="110"/>
      <c r="O1378" s="110"/>
      <c r="P1378" s="110"/>
      <c r="Q1378" s="110"/>
      <c r="R1378" s="87" t="str">
        <f t="shared" si="21"/>
        <v/>
      </c>
    </row>
    <row r="1379" spans="2:18" x14ac:dyDescent="0.25">
      <c r="B1379" s="737"/>
      <c r="C1379" s="834"/>
      <c r="D1379" s="834"/>
      <c r="E1379" s="834"/>
      <c r="F1379" s="835"/>
      <c r="G1379" s="836"/>
      <c r="H1379" s="837"/>
      <c r="I1379" s="838"/>
      <c r="J1379" s="110"/>
      <c r="K1379" s="110"/>
      <c r="L1379" s="110"/>
      <c r="M1379" s="110"/>
      <c r="N1379" s="110"/>
      <c r="O1379" s="110"/>
      <c r="P1379" s="110"/>
      <c r="Q1379" s="110"/>
      <c r="R1379" s="87" t="str">
        <f t="shared" si="21"/>
        <v/>
      </c>
    </row>
    <row r="1380" spans="2:18" x14ac:dyDescent="0.25">
      <c r="B1380" s="737"/>
      <c r="C1380" s="834"/>
      <c r="D1380" s="834"/>
      <c r="E1380" s="834"/>
      <c r="F1380" s="835"/>
      <c r="G1380" s="836"/>
      <c r="H1380" s="837"/>
      <c r="I1380" s="838"/>
      <c r="J1380" s="110"/>
      <c r="K1380" s="110"/>
      <c r="L1380" s="110"/>
      <c r="M1380" s="110"/>
      <c r="N1380" s="110"/>
      <c r="O1380" s="110"/>
      <c r="P1380" s="110"/>
      <c r="Q1380" s="110"/>
      <c r="R1380" s="87" t="str">
        <f t="shared" si="21"/>
        <v/>
      </c>
    </row>
    <row r="1381" spans="2:18" x14ac:dyDescent="0.25">
      <c r="B1381" s="737"/>
      <c r="C1381" s="834"/>
      <c r="D1381" s="834"/>
      <c r="E1381" s="834"/>
      <c r="F1381" s="835"/>
      <c r="G1381" s="836"/>
      <c r="H1381" s="837"/>
      <c r="I1381" s="838"/>
      <c r="J1381" s="110"/>
      <c r="K1381" s="110"/>
      <c r="L1381" s="110"/>
      <c r="M1381" s="110"/>
      <c r="N1381" s="110"/>
      <c r="O1381" s="110"/>
      <c r="P1381" s="110"/>
      <c r="Q1381" s="110"/>
      <c r="R1381" s="87" t="str">
        <f t="shared" si="21"/>
        <v/>
      </c>
    </row>
    <row r="1382" spans="2:18" x14ac:dyDescent="0.25">
      <c r="B1382" s="737"/>
      <c r="C1382" s="834"/>
      <c r="D1382" s="834"/>
      <c r="E1382" s="834"/>
      <c r="F1382" s="835"/>
      <c r="G1382" s="836"/>
      <c r="H1382" s="837"/>
      <c r="I1382" s="838"/>
      <c r="J1382" s="110"/>
      <c r="K1382" s="110"/>
      <c r="L1382" s="110"/>
      <c r="M1382" s="110"/>
      <c r="N1382" s="110"/>
      <c r="O1382" s="110"/>
      <c r="P1382" s="110"/>
      <c r="Q1382" s="110"/>
      <c r="R1382" s="87" t="str">
        <f t="shared" si="21"/>
        <v/>
      </c>
    </row>
    <row r="1383" spans="2:18" x14ac:dyDescent="0.25">
      <c r="B1383" s="737"/>
      <c r="C1383" s="834"/>
      <c r="D1383" s="834"/>
      <c r="E1383" s="834"/>
      <c r="F1383" s="835"/>
      <c r="G1383" s="836"/>
      <c r="H1383" s="837"/>
      <c r="I1383" s="838"/>
      <c r="J1383" s="110"/>
      <c r="K1383" s="110"/>
      <c r="L1383" s="110"/>
      <c r="M1383" s="110"/>
      <c r="N1383" s="110"/>
      <c r="O1383" s="110"/>
      <c r="P1383" s="110"/>
      <c r="Q1383" s="110"/>
      <c r="R1383" s="87" t="str">
        <f t="shared" si="21"/>
        <v/>
      </c>
    </row>
    <row r="1384" spans="2:18" x14ac:dyDescent="0.25">
      <c r="B1384" s="737"/>
      <c r="C1384" s="834"/>
      <c r="D1384" s="834"/>
      <c r="E1384" s="834"/>
      <c r="F1384" s="835"/>
      <c r="G1384" s="836"/>
      <c r="H1384" s="837"/>
      <c r="I1384" s="838"/>
      <c r="J1384" s="110"/>
      <c r="K1384" s="110"/>
      <c r="L1384" s="110"/>
      <c r="M1384" s="110"/>
      <c r="N1384" s="110"/>
      <c r="O1384" s="110"/>
      <c r="P1384" s="110"/>
      <c r="Q1384" s="110"/>
      <c r="R1384" s="87" t="str">
        <f t="shared" si="21"/>
        <v/>
      </c>
    </row>
    <row r="1385" spans="2:18" x14ac:dyDescent="0.25">
      <c r="B1385" s="737"/>
      <c r="C1385" s="834"/>
      <c r="D1385" s="834"/>
      <c r="E1385" s="834"/>
      <c r="F1385" s="835"/>
      <c r="G1385" s="836"/>
      <c r="H1385" s="837"/>
      <c r="I1385" s="838"/>
      <c r="J1385" s="110"/>
      <c r="K1385" s="110"/>
      <c r="L1385" s="110"/>
      <c r="M1385" s="110"/>
      <c r="N1385" s="110"/>
      <c r="O1385" s="110"/>
      <c r="P1385" s="110"/>
      <c r="Q1385" s="110"/>
      <c r="R1385" s="87" t="str">
        <f t="shared" si="21"/>
        <v/>
      </c>
    </row>
    <row r="1386" spans="2:18" x14ac:dyDescent="0.25">
      <c r="B1386" s="737"/>
      <c r="C1386" s="834"/>
      <c r="D1386" s="834"/>
      <c r="E1386" s="834"/>
      <c r="F1386" s="835"/>
      <c r="G1386" s="836"/>
      <c r="H1386" s="837"/>
      <c r="I1386" s="838"/>
      <c r="J1386" s="110"/>
      <c r="K1386" s="110"/>
      <c r="L1386" s="110"/>
      <c r="M1386" s="110"/>
      <c r="N1386" s="110"/>
      <c r="O1386" s="110"/>
      <c r="P1386" s="110"/>
      <c r="Q1386" s="110"/>
      <c r="R1386" s="87" t="str">
        <f t="shared" si="21"/>
        <v/>
      </c>
    </row>
    <row r="1387" spans="2:18" x14ac:dyDescent="0.25">
      <c r="B1387" s="737"/>
      <c r="C1387" s="834"/>
      <c r="D1387" s="834"/>
      <c r="E1387" s="834"/>
      <c r="F1387" s="835"/>
      <c r="G1387" s="836"/>
      <c r="H1387" s="837"/>
      <c r="I1387" s="838"/>
      <c r="J1387" s="110"/>
      <c r="K1387" s="110"/>
      <c r="L1387" s="110"/>
      <c r="M1387" s="110"/>
      <c r="N1387" s="110"/>
      <c r="O1387" s="110"/>
      <c r="P1387" s="110"/>
      <c r="Q1387" s="110"/>
      <c r="R1387" s="87" t="str">
        <f t="shared" si="21"/>
        <v/>
      </c>
    </row>
    <row r="1388" spans="2:18" x14ac:dyDescent="0.25">
      <c r="B1388" s="737"/>
      <c r="C1388" s="834"/>
      <c r="D1388" s="834"/>
      <c r="E1388" s="834"/>
      <c r="F1388" s="835"/>
      <c r="G1388" s="836"/>
      <c r="H1388" s="837"/>
      <c r="I1388" s="838"/>
      <c r="J1388" s="110"/>
      <c r="K1388" s="110"/>
      <c r="L1388" s="110"/>
      <c r="M1388" s="110"/>
      <c r="N1388" s="110"/>
      <c r="O1388" s="110"/>
      <c r="P1388" s="110"/>
      <c r="Q1388" s="110"/>
      <c r="R1388" s="87" t="str">
        <f t="shared" si="21"/>
        <v/>
      </c>
    </row>
    <row r="1389" spans="2:18" x14ac:dyDescent="0.25">
      <c r="B1389" s="737"/>
      <c r="C1389" s="834"/>
      <c r="D1389" s="834"/>
      <c r="E1389" s="834"/>
      <c r="F1389" s="835"/>
      <c r="G1389" s="836"/>
      <c r="H1389" s="837"/>
      <c r="I1389" s="838"/>
      <c r="J1389" s="110"/>
      <c r="K1389" s="110"/>
      <c r="L1389" s="110"/>
      <c r="M1389" s="110"/>
      <c r="N1389" s="110"/>
      <c r="O1389" s="110"/>
      <c r="P1389" s="110"/>
      <c r="Q1389" s="110"/>
      <c r="R1389" s="87" t="str">
        <f t="shared" si="21"/>
        <v/>
      </c>
    </row>
    <row r="1390" spans="2:18" x14ac:dyDescent="0.25">
      <c r="B1390" s="737"/>
      <c r="C1390" s="834"/>
      <c r="D1390" s="834"/>
      <c r="E1390" s="834"/>
      <c r="F1390" s="835"/>
      <c r="G1390" s="836"/>
      <c r="H1390" s="837"/>
      <c r="I1390" s="838"/>
      <c r="J1390" s="110"/>
      <c r="K1390" s="110"/>
      <c r="L1390" s="110"/>
      <c r="M1390" s="110"/>
      <c r="N1390" s="110"/>
      <c r="O1390" s="110"/>
      <c r="P1390" s="110"/>
      <c r="Q1390" s="110"/>
      <c r="R1390" s="87" t="str">
        <f t="shared" si="21"/>
        <v/>
      </c>
    </row>
    <row r="1391" spans="2:18" x14ac:dyDescent="0.25">
      <c r="B1391" s="737"/>
      <c r="C1391" s="834"/>
      <c r="D1391" s="834"/>
      <c r="E1391" s="834"/>
      <c r="F1391" s="835"/>
      <c r="G1391" s="836"/>
      <c r="H1391" s="837"/>
      <c r="I1391" s="838"/>
      <c r="J1391" s="110"/>
      <c r="K1391" s="110"/>
      <c r="L1391" s="110"/>
      <c r="M1391" s="110"/>
      <c r="N1391" s="110"/>
      <c r="O1391" s="110"/>
      <c r="P1391" s="110"/>
      <c r="Q1391" s="110"/>
      <c r="R1391" s="87" t="str">
        <f t="shared" si="21"/>
        <v/>
      </c>
    </row>
    <row r="1392" spans="2:18" x14ac:dyDescent="0.25">
      <c r="B1392" s="737"/>
      <c r="C1392" s="834"/>
      <c r="D1392" s="834"/>
      <c r="E1392" s="834"/>
      <c r="F1392" s="835"/>
      <c r="G1392" s="836"/>
      <c r="H1392" s="837"/>
      <c r="I1392" s="838"/>
      <c r="J1392" s="110"/>
      <c r="K1392" s="110"/>
      <c r="L1392" s="110"/>
      <c r="M1392" s="110"/>
      <c r="N1392" s="110"/>
      <c r="O1392" s="110"/>
      <c r="P1392" s="110"/>
      <c r="Q1392" s="110"/>
      <c r="R1392" s="87" t="str">
        <f t="shared" si="21"/>
        <v/>
      </c>
    </row>
    <row r="1393" spans="2:18" x14ac:dyDescent="0.25">
      <c r="B1393" s="737"/>
      <c r="C1393" s="834"/>
      <c r="D1393" s="834"/>
      <c r="E1393" s="834"/>
      <c r="F1393" s="835"/>
      <c r="G1393" s="836"/>
      <c r="H1393" s="837"/>
      <c r="I1393" s="838"/>
      <c r="J1393" s="110"/>
      <c r="K1393" s="110"/>
      <c r="L1393" s="110"/>
      <c r="M1393" s="110"/>
      <c r="N1393" s="110"/>
      <c r="O1393" s="110"/>
      <c r="P1393" s="110"/>
      <c r="Q1393" s="110"/>
      <c r="R1393" s="87" t="str">
        <f t="shared" si="21"/>
        <v/>
      </c>
    </row>
    <row r="1394" spans="2:18" x14ac:dyDescent="0.25">
      <c r="B1394" s="737"/>
      <c r="C1394" s="834"/>
      <c r="D1394" s="834"/>
      <c r="E1394" s="834"/>
      <c r="F1394" s="835"/>
      <c r="G1394" s="836"/>
      <c r="H1394" s="837"/>
      <c r="I1394" s="838"/>
      <c r="J1394" s="110"/>
      <c r="K1394" s="110"/>
      <c r="L1394" s="110"/>
      <c r="M1394" s="110"/>
      <c r="N1394" s="110"/>
      <c r="O1394" s="110"/>
      <c r="P1394" s="110"/>
      <c r="Q1394" s="110"/>
      <c r="R1394" s="87" t="str">
        <f t="shared" si="21"/>
        <v/>
      </c>
    </row>
    <row r="1395" spans="2:18" x14ac:dyDescent="0.25">
      <c r="B1395" s="737"/>
      <c r="C1395" s="834"/>
      <c r="D1395" s="834"/>
      <c r="E1395" s="834"/>
      <c r="F1395" s="835"/>
      <c r="G1395" s="836"/>
      <c r="H1395" s="837"/>
      <c r="I1395" s="838"/>
      <c r="J1395" s="110"/>
      <c r="K1395" s="110"/>
      <c r="L1395" s="110"/>
      <c r="M1395" s="110"/>
      <c r="N1395" s="110"/>
      <c r="O1395" s="110"/>
      <c r="P1395" s="110"/>
      <c r="Q1395" s="110"/>
      <c r="R1395" s="87" t="str">
        <f t="shared" si="21"/>
        <v/>
      </c>
    </row>
    <row r="1396" spans="2:18" x14ac:dyDescent="0.25">
      <c r="B1396" s="737"/>
      <c r="C1396" s="834"/>
      <c r="D1396" s="834"/>
      <c r="E1396" s="834"/>
      <c r="F1396" s="835"/>
      <c r="G1396" s="836"/>
      <c r="H1396" s="837"/>
      <c r="I1396" s="838"/>
      <c r="J1396" s="110"/>
      <c r="K1396" s="110"/>
      <c r="L1396" s="110"/>
      <c r="M1396" s="110"/>
      <c r="N1396" s="110"/>
      <c r="O1396" s="110"/>
      <c r="P1396" s="110"/>
      <c r="Q1396" s="110"/>
      <c r="R1396" s="87" t="str">
        <f t="shared" si="21"/>
        <v/>
      </c>
    </row>
    <row r="1397" spans="2:18" x14ac:dyDescent="0.25">
      <c r="B1397" s="737"/>
      <c r="C1397" s="834"/>
      <c r="D1397" s="834"/>
      <c r="E1397" s="834"/>
      <c r="F1397" s="835"/>
      <c r="G1397" s="836"/>
      <c r="H1397" s="837"/>
      <c r="I1397" s="838"/>
      <c r="J1397" s="110"/>
      <c r="K1397" s="110"/>
      <c r="L1397" s="110"/>
      <c r="M1397" s="110"/>
      <c r="N1397" s="110"/>
      <c r="O1397" s="110"/>
      <c r="P1397" s="110"/>
      <c r="Q1397" s="110"/>
      <c r="R1397" s="87" t="str">
        <f t="shared" si="21"/>
        <v/>
      </c>
    </row>
    <row r="1398" spans="2:18" x14ac:dyDescent="0.25">
      <c r="B1398" s="737"/>
      <c r="C1398" s="834"/>
      <c r="D1398" s="834"/>
      <c r="E1398" s="834"/>
      <c r="F1398" s="835"/>
      <c r="G1398" s="836"/>
      <c r="H1398" s="837"/>
      <c r="I1398" s="838"/>
      <c r="J1398" s="110"/>
      <c r="K1398" s="110"/>
      <c r="L1398" s="110"/>
      <c r="M1398" s="110"/>
      <c r="N1398" s="110"/>
      <c r="O1398" s="110"/>
      <c r="P1398" s="110"/>
      <c r="Q1398" s="110"/>
      <c r="R1398" s="87" t="str">
        <f t="shared" si="21"/>
        <v/>
      </c>
    </row>
    <row r="1399" spans="2:18" x14ac:dyDescent="0.25">
      <c r="B1399" s="737"/>
      <c r="C1399" s="834"/>
      <c r="D1399" s="834"/>
      <c r="E1399" s="834"/>
      <c r="F1399" s="835"/>
      <c r="G1399" s="836"/>
      <c r="H1399" s="837"/>
      <c r="I1399" s="838"/>
      <c r="J1399" s="110"/>
      <c r="K1399" s="110"/>
      <c r="L1399" s="110"/>
      <c r="M1399" s="110"/>
      <c r="N1399" s="110"/>
      <c r="O1399" s="110"/>
      <c r="P1399" s="110"/>
      <c r="Q1399" s="110"/>
      <c r="R1399" s="87" t="str">
        <f t="shared" si="21"/>
        <v/>
      </c>
    </row>
    <row r="1400" spans="2:18" x14ac:dyDescent="0.25">
      <c r="B1400" s="737"/>
      <c r="C1400" s="834"/>
      <c r="D1400" s="834"/>
      <c r="E1400" s="834"/>
      <c r="F1400" s="835"/>
      <c r="G1400" s="836"/>
      <c r="H1400" s="837"/>
      <c r="I1400" s="838"/>
      <c r="J1400" s="110"/>
      <c r="K1400" s="110"/>
      <c r="L1400" s="110"/>
      <c r="M1400" s="110"/>
      <c r="N1400" s="110"/>
      <c r="O1400" s="110"/>
      <c r="P1400" s="110"/>
      <c r="Q1400" s="110"/>
      <c r="R1400" s="87" t="str">
        <f t="shared" si="21"/>
        <v/>
      </c>
    </row>
    <row r="1401" spans="2:18" x14ac:dyDescent="0.25">
      <c r="B1401" s="737"/>
      <c r="C1401" s="834"/>
      <c r="D1401" s="834"/>
      <c r="E1401" s="834"/>
      <c r="F1401" s="835"/>
      <c r="G1401" s="836"/>
      <c r="H1401" s="837"/>
      <c r="I1401" s="838"/>
      <c r="J1401" s="110"/>
      <c r="K1401" s="110"/>
      <c r="L1401" s="110"/>
      <c r="M1401" s="110"/>
      <c r="N1401" s="110"/>
      <c r="O1401" s="110"/>
      <c r="P1401" s="110"/>
      <c r="Q1401" s="110"/>
      <c r="R1401" s="87" t="str">
        <f t="shared" si="21"/>
        <v/>
      </c>
    </row>
    <row r="1402" spans="2:18" x14ac:dyDescent="0.25">
      <c r="B1402" s="737"/>
      <c r="C1402" s="834"/>
      <c r="D1402" s="834"/>
      <c r="E1402" s="834"/>
      <c r="F1402" s="835"/>
      <c r="G1402" s="836"/>
      <c r="H1402" s="837"/>
      <c r="I1402" s="838"/>
      <c r="J1402" s="110"/>
      <c r="K1402" s="110"/>
      <c r="L1402" s="110"/>
      <c r="M1402" s="110"/>
      <c r="N1402" s="110"/>
      <c r="O1402" s="110"/>
      <c r="P1402" s="110"/>
      <c r="Q1402" s="110"/>
      <c r="R1402" s="87" t="str">
        <f t="shared" si="21"/>
        <v/>
      </c>
    </row>
    <row r="1403" spans="2:18" x14ac:dyDescent="0.25">
      <c r="B1403" s="737"/>
      <c r="C1403" s="834"/>
      <c r="D1403" s="834"/>
      <c r="E1403" s="834"/>
      <c r="F1403" s="835"/>
      <c r="G1403" s="836"/>
      <c r="H1403" s="837"/>
      <c r="I1403" s="838"/>
      <c r="J1403" s="110"/>
      <c r="K1403" s="110"/>
      <c r="L1403" s="110"/>
      <c r="M1403" s="110"/>
      <c r="N1403" s="110"/>
      <c r="O1403" s="110"/>
      <c r="P1403" s="110"/>
      <c r="Q1403" s="110"/>
      <c r="R1403" s="87" t="str">
        <f t="shared" si="21"/>
        <v/>
      </c>
    </row>
    <row r="1404" spans="2:18" x14ac:dyDescent="0.25">
      <c r="B1404" s="737"/>
      <c r="C1404" s="834"/>
      <c r="D1404" s="834"/>
      <c r="E1404" s="834"/>
      <c r="F1404" s="835"/>
      <c r="G1404" s="836"/>
      <c r="H1404" s="837"/>
      <c r="I1404" s="838"/>
      <c r="J1404" s="110"/>
      <c r="K1404" s="110"/>
      <c r="L1404" s="110"/>
      <c r="M1404" s="110"/>
      <c r="N1404" s="110"/>
      <c r="O1404" s="110"/>
      <c r="P1404" s="110"/>
      <c r="Q1404" s="110"/>
      <c r="R1404" s="87" t="str">
        <f t="shared" si="21"/>
        <v/>
      </c>
    </row>
    <row r="1405" spans="2:18" x14ac:dyDescent="0.25">
      <c r="B1405" s="737"/>
      <c r="C1405" s="834"/>
      <c r="D1405" s="834"/>
      <c r="E1405" s="834"/>
      <c r="F1405" s="835"/>
      <c r="G1405" s="836"/>
      <c r="H1405" s="837"/>
      <c r="I1405" s="838"/>
      <c r="J1405" s="110"/>
      <c r="K1405" s="110"/>
      <c r="L1405" s="110"/>
      <c r="M1405" s="110"/>
      <c r="N1405" s="110"/>
      <c r="O1405" s="110"/>
      <c r="P1405" s="110"/>
      <c r="Q1405" s="110"/>
      <c r="R1405" s="87" t="str">
        <f t="shared" si="21"/>
        <v/>
      </c>
    </row>
    <row r="1406" spans="2:18" x14ac:dyDescent="0.25">
      <c r="B1406" s="737"/>
      <c r="C1406" s="834"/>
      <c r="D1406" s="834"/>
      <c r="E1406" s="834"/>
      <c r="F1406" s="835"/>
      <c r="G1406" s="836"/>
      <c r="H1406" s="837"/>
      <c r="I1406" s="838"/>
      <c r="J1406" s="110"/>
      <c r="K1406" s="110"/>
      <c r="L1406" s="110"/>
      <c r="M1406" s="110"/>
      <c r="N1406" s="110"/>
      <c r="O1406" s="110"/>
      <c r="P1406" s="110"/>
      <c r="Q1406" s="110"/>
      <c r="R1406" s="87" t="str">
        <f t="shared" si="21"/>
        <v/>
      </c>
    </row>
    <row r="1407" spans="2:18" x14ac:dyDescent="0.25">
      <c r="B1407" s="737"/>
      <c r="C1407" s="834"/>
      <c r="D1407" s="834"/>
      <c r="E1407" s="834"/>
      <c r="F1407" s="835"/>
      <c r="G1407" s="836"/>
      <c r="H1407" s="837"/>
      <c r="I1407" s="838"/>
      <c r="J1407" s="110"/>
      <c r="K1407" s="110"/>
      <c r="L1407" s="110"/>
      <c r="M1407" s="110"/>
      <c r="N1407" s="110"/>
      <c r="O1407" s="110"/>
      <c r="P1407" s="110"/>
      <c r="Q1407" s="110"/>
      <c r="R1407" s="87" t="str">
        <f t="shared" si="21"/>
        <v/>
      </c>
    </row>
    <row r="1408" spans="2:18" x14ac:dyDescent="0.25">
      <c r="B1408" s="737"/>
      <c r="C1408" s="834"/>
      <c r="D1408" s="834"/>
      <c r="E1408" s="834"/>
      <c r="F1408" s="835"/>
      <c r="G1408" s="836"/>
      <c r="H1408" s="837"/>
      <c r="I1408" s="838"/>
      <c r="J1408" s="110"/>
      <c r="K1408" s="110"/>
      <c r="L1408" s="110"/>
      <c r="M1408" s="110"/>
      <c r="N1408" s="110"/>
      <c r="O1408" s="110"/>
      <c r="P1408" s="110"/>
      <c r="Q1408" s="110"/>
      <c r="R1408" s="87" t="str">
        <f t="shared" si="21"/>
        <v/>
      </c>
    </row>
    <row r="1409" spans="2:18" x14ac:dyDescent="0.25">
      <c r="B1409" s="737"/>
      <c r="C1409" s="834"/>
      <c r="D1409" s="834"/>
      <c r="E1409" s="834"/>
      <c r="F1409" s="835"/>
      <c r="G1409" s="836"/>
      <c r="H1409" s="837"/>
      <c r="I1409" s="838"/>
      <c r="J1409" s="110"/>
      <c r="K1409" s="110"/>
      <c r="L1409" s="110"/>
      <c r="M1409" s="110"/>
      <c r="N1409" s="110"/>
      <c r="O1409" s="110"/>
      <c r="P1409" s="110"/>
      <c r="Q1409" s="110"/>
      <c r="R1409" s="87" t="str">
        <f t="shared" si="21"/>
        <v/>
      </c>
    </row>
    <row r="1410" spans="2:18" x14ac:dyDescent="0.25">
      <c r="B1410" s="737"/>
      <c r="C1410" s="834"/>
      <c r="D1410" s="834"/>
      <c r="E1410" s="834"/>
      <c r="F1410" s="835"/>
      <c r="G1410" s="836"/>
      <c r="H1410" s="837"/>
      <c r="I1410" s="838"/>
      <c r="J1410" s="110"/>
      <c r="K1410" s="110"/>
      <c r="L1410" s="110"/>
      <c r="M1410" s="110"/>
      <c r="N1410" s="110"/>
      <c r="O1410" s="110"/>
      <c r="P1410" s="110"/>
      <c r="Q1410" s="110"/>
      <c r="R1410" s="87" t="str">
        <f t="shared" si="21"/>
        <v/>
      </c>
    </row>
    <row r="1411" spans="2:18" x14ac:dyDescent="0.25">
      <c r="B1411" s="737"/>
      <c r="C1411" s="834"/>
      <c r="D1411" s="834"/>
      <c r="E1411" s="834"/>
      <c r="F1411" s="835"/>
      <c r="G1411" s="836"/>
      <c r="H1411" s="837"/>
      <c r="I1411" s="838"/>
      <c r="J1411" s="110"/>
      <c r="K1411" s="110"/>
      <c r="L1411" s="110"/>
      <c r="M1411" s="110"/>
      <c r="N1411" s="110"/>
      <c r="O1411" s="110"/>
      <c r="P1411" s="110"/>
      <c r="Q1411" s="110"/>
      <c r="R1411" s="87" t="str">
        <f t="shared" si="21"/>
        <v/>
      </c>
    </row>
    <row r="1412" spans="2:18" x14ac:dyDescent="0.25">
      <c r="B1412" s="737"/>
      <c r="C1412" s="834"/>
      <c r="D1412" s="834"/>
      <c r="E1412" s="834"/>
      <c r="F1412" s="835"/>
      <c r="G1412" s="836"/>
      <c r="H1412" s="837"/>
      <c r="I1412" s="838"/>
      <c r="J1412" s="110"/>
      <c r="K1412" s="110"/>
      <c r="L1412" s="110"/>
      <c r="M1412" s="110"/>
      <c r="N1412" s="110"/>
      <c r="O1412" s="110"/>
      <c r="P1412" s="110"/>
      <c r="Q1412" s="110"/>
      <c r="R1412" s="87" t="str">
        <f t="shared" si="21"/>
        <v/>
      </c>
    </row>
    <row r="1413" spans="2:18" x14ac:dyDescent="0.25">
      <c r="B1413" s="737"/>
      <c r="C1413" s="834"/>
      <c r="D1413" s="834"/>
      <c r="E1413" s="834"/>
      <c r="F1413" s="835"/>
      <c r="G1413" s="836"/>
      <c r="H1413" s="837"/>
      <c r="I1413" s="838"/>
      <c r="J1413" s="110"/>
      <c r="K1413" s="110"/>
      <c r="L1413" s="110"/>
      <c r="M1413" s="110"/>
      <c r="N1413" s="110"/>
      <c r="O1413" s="110"/>
      <c r="P1413" s="110"/>
      <c r="Q1413" s="110"/>
      <c r="R1413" s="87" t="str">
        <f t="shared" si="21"/>
        <v/>
      </c>
    </row>
    <row r="1414" spans="2:18" x14ac:dyDescent="0.25">
      <c r="B1414" s="737"/>
      <c r="C1414" s="834"/>
      <c r="D1414" s="834"/>
      <c r="E1414" s="834"/>
      <c r="F1414" s="835"/>
      <c r="G1414" s="836"/>
      <c r="H1414" s="837"/>
      <c r="I1414" s="838"/>
      <c r="J1414" s="110"/>
      <c r="K1414" s="110"/>
      <c r="L1414" s="110"/>
      <c r="M1414" s="110"/>
      <c r="N1414" s="110"/>
      <c r="O1414" s="110"/>
      <c r="P1414" s="110"/>
      <c r="Q1414" s="110"/>
      <c r="R1414" s="87" t="str">
        <f t="shared" si="21"/>
        <v/>
      </c>
    </row>
    <row r="1415" spans="2:18" x14ac:dyDescent="0.25">
      <c r="B1415" s="737"/>
      <c r="C1415" s="834"/>
      <c r="D1415" s="834"/>
      <c r="E1415" s="834"/>
      <c r="F1415" s="835"/>
      <c r="G1415" s="836"/>
      <c r="H1415" s="837"/>
      <c r="I1415" s="838"/>
      <c r="J1415" s="110"/>
      <c r="K1415" s="110"/>
      <c r="L1415" s="110"/>
      <c r="M1415" s="110"/>
      <c r="N1415" s="110"/>
      <c r="O1415" s="110"/>
      <c r="P1415" s="110"/>
      <c r="Q1415" s="110"/>
      <c r="R1415" s="87" t="str">
        <f t="shared" si="21"/>
        <v/>
      </c>
    </row>
    <row r="1416" spans="2:18" x14ac:dyDescent="0.25">
      <c r="B1416" s="737"/>
      <c r="C1416" s="834"/>
      <c r="D1416" s="834"/>
      <c r="E1416" s="834"/>
      <c r="F1416" s="835"/>
      <c r="G1416" s="836"/>
      <c r="H1416" s="837"/>
      <c r="I1416" s="838"/>
      <c r="J1416" s="110"/>
      <c r="K1416" s="110"/>
      <c r="L1416" s="110"/>
      <c r="M1416" s="110"/>
      <c r="N1416" s="110"/>
      <c r="O1416" s="110"/>
      <c r="P1416" s="110"/>
      <c r="Q1416" s="110"/>
      <c r="R1416" s="87" t="str">
        <f t="shared" si="21"/>
        <v/>
      </c>
    </row>
    <row r="1417" spans="2:18" x14ac:dyDescent="0.25">
      <c r="B1417" s="737"/>
      <c r="C1417" s="834"/>
      <c r="D1417" s="834"/>
      <c r="E1417" s="834"/>
      <c r="F1417" s="835"/>
      <c r="G1417" s="836"/>
      <c r="H1417" s="837"/>
      <c r="I1417" s="838"/>
      <c r="J1417" s="110"/>
      <c r="K1417" s="110"/>
      <c r="L1417" s="110"/>
      <c r="M1417" s="110"/>
      <c r="N1417" s="110"/>
      <c r="O1417" s="110"/>
      <c r="P1417" s="110"/>
      <c r="Q1417" s="110"/>
      <c r="R1417" s="87" t="str">
        <f t="shared" si="21"/>
        <v/>
      </c>
    </row>
    <row r="1418" spans="2:18" x14ac:dyDescent="0.25">
      <c r="B1418" s="737"/>
      <c r="C1418" s="834"/>
      <c r="D1418" s="834"/>
      <c r="E1418" s="834"/>
      <c r="F1418" s="835"/>
      <c r="G1418" s="836"/>
      <c r="H1418" s="837"/>
      <c r="I1418" s="838"/>
      <c r="J1418" s="110"/>
      <c r="K1418" s="110"/>
      <c r="L1418" s="110"/>
      <c r="M1418" s="110"/>
      <c r="N1418" s="110"/>
      <c r="O1418" s="110"/>
      <c r="P1418" s="110"/>
      <c r="Q1418" s="110"/>
      <c r="R1418" s="87" t="str">
        <f t="shared" si="21"/>
        <v/>
      </c>
    </row>
    <row r="1419" spans="2:18" x14ac:dyDescent="0.25">
      <c r="B1419" s="737"/>
      <c r="C1419" s="834"/>
      <c r="D1419" s="834"/>
      <c r="E1419" s="834"/>
      <c r="F1419" s="835"/>
      <c r="G1419" s="836"/>
      <c r="H1419" s="837"/>
      <c r="I1419" s="838"/>
      <c r="J1419" s="110"/>
      <c r="K1419" s="110"/>
      <c r="L1419" s="110"/>
      <c r="M1419" s="110"/>
      <c r="N1419" s="110"/>
      <c r="O1419" s="110"/>
      <c r="P1419" s="110"/>
      <c r="Q1419" s="110"/>
      <c r="R1419" s="87" t="str">
        <f t="shared" si="21"/>
        <v/>
      </c>
    </row>
    <row r="1420" spans="2:18" x14ac:dyDescent="0.25">
      <c r="B1420" s="737"/>
      <c r="C1420" s="834"/>
      <c r="D1420" s="834"/>
      <c r="E1420" s="834"/>
      <c r="F1420" s="835"/>
      <c r="G1420" s="836"/>
      <c r="H1420" s="837"/>
      <c r="I1420" s="838"/>
      <c r="J1420" s="110"/>
      <c r="K1420" s="110"/>
      <c r="L1420" s="110"/>
      <c r="M1420" s="110"/>
      <c r="N1420" s="110"/>
      <c r="O1420" s="110"/>
      <c r="P1420" s="110"/>
      <c r="Q1420" s="110"/>
      <c r="R1420" s="87" t="str">
        <f t="shared" si="21"/>
        <v/>
      </c>
    </row>
    <row r="1421" spans="2:18" x14ac:dyDescent="0.25">
      <c r="B1421" s="737"/>
      <c r="C1421" s="834"/>
      <c r="D1421" s="834"/>
      <c r="E1421" s="834"/>
      <c r="F1421" s="835"/>
      <c r="G1421" s="836"/>
      <c r="H1421" s="837"/>
      <c r="I1421" s="838"/>
      <c r="J1421" s="110"/>
      <c r="K1421" s="110"/>
      <c r="L1421" s="110"/>
      <c r="M1421" s="110"/>
      <c r="N1421" s="110"/>
      <c r="O1421" s="110"/>
      <c r="P1421" s="110"/>
      <c r="Q1421" s="110"/>
      <c r="R1421" s="87" t="str">
        <f t="shared" si="21"/>
        <v/>
      </c>
    </row>
    <row r="1422" spans="2:18" x14ac:dyDescent="0.25">
      <c r="B1422" s="737"/>
      <c r="C1422" s="834"/>
      <c r="D1422" s="834"/>
      <c r="E1422" s="834"/>
      <c r="F1422" s="835"/>
      <c r="G1422" s="836"/>
      <c r="H1422" s="837"/>
      <c r="I1422" s="838"/>
      <c r="J1422" s="110"/>
      <c r="K1422" s="110"/>
      <c r="L1422" s="110"/>
      <c r="M1422" s="110"/>
      <c r="N1422" s="110"/>
      <c r="O1422" s="110"/>
      <c r="P1422" s="110"/>
      <c r="Q1422" s="110"/>
      <c r="R1422" s="87" t="str">
        <f t="shared" si="21"/>
        <v/>
      </c>
    </row>
    <row r="1423" spans="2:18" x14ac:dyDescent="0.25">
      <c r="B1423" s="737"/>
      <c r="C1423" s="834"/>
      <c r="D1423" s="834"/>
      <c r="E1423" s="834"/>
      <c r="F1423" s="835"/>
      <c r="G1423" s="836"/>
      <c r="H1423" s="837"/>
      <c r="I1423" s="838"/>
      <c r="J1423" s="110"/>
      <c r="K1423" s="110"/>
      <c r="L1423" s="110"/>
      <c r="M1423" s="110"/>
      <c r="N1423" s="110"/>
      <c r="O1423" s="110"/>
      <c r="P1423" s="110"/>
      <c r="Q1423" s="110"/>
      <c r="R1423" s="87" t="str">
        <f t="shared" si="21"/>
        <v/>
      </c>
    </row>
    <row r="1424" spans="2:18" x14ac:dyDescent="0.25">
      <c r="B1424" s="737"/>
      <c r="C1424" s="834"/>
      <c r="D1424" s="834"/>
      <c r="E1424" s="834"/>
      <c r="F1424" s="835"/>
      <c r="G1424" s="836"/>
      <c r="H1424" s="837"/>
      <c r="I1424" s="838"/>
      <c r="J1424" s="110"/>
      <c r="K1424" s="110"/>
      <c r="L1424" s="110"/>
      <c r="M1424" s="110"/>
      <c r="N1424" s="110"/>
      <c r="O1424" s="110"/>
      <c r="P1424" s="110"/>
      <c r="Q1424" s="110"/>
      <c r="R1424" s="87" t="str">
        <f t="shared" ref="R1424:R1487" si="22">IF(B1424="","",VALUE(MID(B1424,2,4)))</f>
        <v/>
      </c>
    </row>
    <row r="1425" spans="2:18" x14ac:dyDescent="0.25">
      <c r="B1425" s="737"/>
      <c r="C1425" s="834"/>
      <c r="D1425" s="834"/>
      <c r="E1425" s="834"/>
      <c r="F1425" s="835"/>
      <c r="G1425" s="836"/>
      <c r="H1425" s="837"/>
      <c r="I1425" s="838"/>
      <c r="J1425" s="110"/>
      <c r="K1425" s="110"/>
      <c r="L1425" s="110"/>
      <c r="M1425" s="110"/>
      <c r="N1425" s="110"/>
      <c r="O1425" s="110"/>
      <c r="P1425" s="110"/>
      <c r="Q1425" s="110"/>
      <c r="R1425" s="87" t="str">
        <f t="shared" si="22"/>
        <v/>
      </c>
    </row>
    <row r="1426" spans="2:18" x14ac:dyDescent="0.25">
      <c r="B1426" s="737"/>
      <c r="C1426" s="834"/>
      <c r="D1426" s="834"/>
      <c r="E1426" s="834"/>
      <c r="F1426" s="835"/>
      <c r="G1426" s="836"/>
      <c r="H1426" s="837"/>
      <c r="I1426" s="838"/>
      <c r="J1426" s="110"/>
      <c r="K1426" s="110"/>
      <c r="L1426" s="110"/>
      <c r="M1426" s="110"/>
      <c r="N1426" s="110"/>
      <c r="O1426" s="110"/>
      <c r="P1426" s="110"/>
      <c r="Q1426" s="110"/>
      <c r="R1426" s="87" t="str">
        <f t="shared" si="22"/>
        <v/>
      </c>
    </row>
    <row r="1427" spans="2:18" x14ac:dyDescent="0.25">
      <c r="B1427" s="737"/>
      <c r="C1427" s="834"/>
      <c r="D1427" s="834"/>
      <c r="E1427" s="834"/>
      <c r="F1427" s="835"/>
      <c r="G1427" s="836"/>
      <c r="H1427" s="837"/>
      <c r="I1427" s="838"/>
      <c r="J1427" s="110"/>
      <c r="K1427" s="110"/>
      <c r="L1427" s="110"/>
      <c r="M1427" s="110"/>
      <c r="N1427" s="110"/>
      <c r="O1427" s="110"/>
      <c r="P1427" s="110"/>
      <c r="Q1427" s="110"/>
      <c r="R1427" s="87" t="str">
        <f t="shared" si="22"/>
        <v/>
      </c>
    </row>
    <row r="1428" spans="2:18" x14ac:dyDescent="0.25">
      <c r="B1428" s="737"/>
      <c r="C1428" s="834"/>
      <c r="D1428" s="834"/>
      <c r="E1428" s="834"/>
      <c r="F1428" s="835"/>
      <c r="G1428" s="836"/>
      <c r="H1428" s="837"/>
      <c r="I1428" s="838"/>
      <c r="J1428" s="110"/>
      <c r="K1428" s="110"/>
      <c r="L1428" s="110"/>
      <c r="M1428" s="110"/>
      <c r="N1428" s="110"/>
      <c r="O1428" s="110"/>
      <c r="P1428" s="110"/>
      <c r="Q1428" s="110"/>
      <c r="R1428" s="87" t="str">
        <f t="shared" si="22"/>
        <v/>
      </c>
    </row>
    <row r="1429" spans="2:18" x14ac:dyDescent="0.25">
      <c r="B1429" s="737"/>
      <c r="C1429" s="834"/>
      <c r="D1429" s="834"/>
      <c r="E1429" s="834"/>
      <c r="F1429" s="835"/>
      <c r="G1429" s="836"/>
      <c r="H1429" s="837"/>
      <c r="I1429" s="838"/>
      <c r="J1429" s="110"/>
      <c r="K1429" s="110"/>
      <c r="L1429" s="110"/>
      <c r="M1429" s="110"/>
      <c r="N1429" s="110"/>
      <c r="O1429" s="110"/>
      <c r="P1429" s="110"/>
      <c r="Q1429" s="110"/>
      <c r="R1429" s="87" t="str">
        <f t="shared" si="22"/>
        <v/>
      </c>
    </row>
    <row r="1430" spans="2:18" x14ac:dyDescent="0.25">
      <c r="B1430" s="737"/>
      <c r="C1430" s="834"/>
      <c r="D1430" s="834"/>
      <c r="E1430" s="834"/>
      <c r="F1430" s="835"/>
      <c r="G1430" s="836"/>
      <c r="H1430" s="837"/>
      <c r="I1430" s="838"/>
      <c r="J1430" s="110"/>
      <c r="K1430" s="110"/>
      <c r="L1430" s="110"/>
      <c r="M1430" s="110"/>
      <c r="N1430" s="110"/>
      <c r="O1430" s="110"/>
      <c r="P1430" s="110"/>
      <c r="Q1430" s="110"/>
      <c r="R1430" s="87" t="str">
        <f t="shared" si="22"/>
        <v/>
      </c>
    </row>
    <row r="1431" spans="2:18" x14ac:dyDescent="0.25">
      <c r="B1431" s="737"/>
      <c r="C1431" s="834"/>
      <c r="D1431" s="834"/>
      <c r="E1431" s="834"/>
      <c r="F1431" s="835"/>
      <c r="G1431" s="836"/>
      <c r="H1431" s="837"/>
      <c r="I1431" s="838"/>
      <c r="J1431" s="110"/>
      <c r="K1431" s="110"/>
      <c r="L1431" s="110"/>
      <c r="M1431" s="110"/>
      <c r="N1431" s="110"/>
      <c r="O1431" s="110"/>
      <c r="P1431" s="110"/>
      <c r="Q1431" s="110"/>
      <c r="R1431" s="87" t="str">
        <f t="shared" si="22"/>
        <v/>
      </c>
    </row>
    <row r="1432" spans="2:18" x14ac:dyDescent="0.25">
      <c r="B1432" s="737"/>
      <c r="C1432" s="834"/>
      <c r="D1432" s="834"/>
      <c r="E1432" s="834"/>
      <c r="F1432" s="835"/>
      <c r="G1432" s="836"/>
      <c r="H1432" s="837"/>
      <c r="I1432" s="838"/>
      <c r="J1432" s="110"/>
      <c r="K1432" s="110"/>
      <c r="L1432" s="110"/>
      <c r="M1432" s="110"/>
      <c r="N1432" s="110"/>
      <c r="O1432" s="110"/>
      <c r="P1432" s="110"/>
      <c r="Q1432" s="110"/>
      <c r="R1432" s="87" t="str">
        <f t="shared" si="22"/>
        <v/>
      </c>
    </row>
    <row r="1433" spans="2:18" x14ac:dyDescent="0.25">
      <c r="B1433" s="737"/>
      <c r="C1433" s="834"/>
      <c r="D1433" s="834"/>
      <c r="E1433" s="834"/>
      <c r="F1433" s="835"/>
      <c r="G1433" s="836"/>
      <c r="H1433" s="837"/>
      <c r="I1433" s="838"/>
      <c r="J1433" s="110"/>
      <c r="K1433" s="110"/>
      <c r="L1433" s="110"/>
      <c r="M1433" s="110"/>
      <c r="N1433" s="110"/>
      <c r="O1433" s="110"/>
      <c r="P1433" s="110"/>
      <c r="Q1433" s="110"/>
      <c r="R1433" s="87" t="str">
        <f t="shared" si="22"/>
        <v/>
      </c>
    </row>
    <row r="1434" spans="2:18" x14ac:dyDescent="0.25">
      <c r="B1434" s="737"/>
      <c r="C1434" s="834"/>
      <c r="D1434" s="834"/>
      <c r="E1434" s="834"/>
      <c r="F1434" s="835"/>
      <c r="G1434" s="836"/>
      <c r="H1434" s="837"/>
      <c r="I1434" s="838"/>
      <c r="J1434" s="110"/>
      <c r="K1434" s="110"/>
      <c r="L1434" s="110"/>
      <c r="M1434" s="110"/>
      <c r="N1434" s="110"/>
      <c r="O1434" s="110"/>
      <c r="P1434" s="110"/>
      <c r="Q1434" s="110"/>
      <c r="R1434" s="87" t="str">
        <f t="shared" si="22"/>
        <v/>
      </c>
    </row>
    <row r="1435" spans="2:18" x14ac:dyDescent="0.25">
      <c r="B1435" s="737"/>
      <c r="C1435" s="834"/>
      <c r="D1435" s="834"/>
      <c r="E1435" s="834"/>
      <c r="F1435" s="835"/>
      <c r="G1435" s="836"/>
      <c r="H1435" s="837"/>
      <c r="I1435" s="838"/>
      <c r="J1435" s="110"/>
      <c r="K1435" s="110"/>
      <c r="L1435" s="110"/>
      <c r="M1435" s="110"/>
      <c r="N1435" s="110"/>
      <c r="O1435" s="110"/>
      <c r="P1435" s="110"/>
      <c r="Q1435" s="110"/>
      <c r="R1435" s="87" t="str">
        <f t="shared" si="22"/>
        <v/>
      </c>
    </row>
    <row r="1436" spans="2:18" x14ac:dyDescent="0.25">
      <c r="B1436" s="737"/>
      <c r="C1436" s="834"/>
      <c r="D1436" s="834"/>
      <c r="E1436" s="834"/>
      <c r="F1436" s="835"/>
      <c r="G1436" s="836"/>
      <c r="H1436" s="837"/>
      <c r="I1436" s="838"/>
      <c r="J1436" s="110"/>
      <c r="K1436" s="110"/>
      <c r="L1436" s="110"/>
      <c r="M1436" s="110"/>
      <c r="N1436" s="110"/>
      <c r="O1436" s="110"/>
      <c r="P1436" s="110"/>
      <c r="Q1436" s="110"/>
      <c r="R1436" s="87" t="str">
        <f t="shared" si="22"/>
        <v/>
      </c>
    </row>
    <row r="1437" spans="2:18" x14ac:dyDescent="0.25">
      <c r="B1437" s="737"/>
      <c r="C1437" s="834"/>
      <c r="D1437" s="834"/>
      <c r="E1437" s="834"/>
      <c r="F1437" s="835"/>
      <c r="G1437" s="836"/>
      <c r="H1437" s="837"/>
      <c r="I1437" s="838"/>
      <c r="J1437" s="110"/>
      <c r="K1437" s="110"/>
      <c r="L1437" s="110"/>
      <c r="M1437" s="110"/>
      <c r="N1437" s="110"/>
      <c r="O1437" s="110"/>
      <c r="P1437" s="110"/>
      <c r="Q1437" s="110"/>
      <c r="R1437" s="87" t="str">
        <f t="shared" si="22"/>
        <v/>
      </c>
    </row>
    <row r="1438" spans="2:18" x14ac:dyDescent="0.25">
      <c r="B1438" s="737"/>
      <c r="C1438" s="834"/>
      <c r="D1438" s="834"/>
      <c r="E1438" s="834"/>
      <c r="F1438" s="835"/>
      <c r="G1438" s="836"/>
      <c r="H1438" s="837"/>
      <c r="I1438" s="838"/>
      <c r="J1438" s="110"/>
      <c r="K1438" s="110"/>
      <c r="L1438" s="110"/>
      <c r="M1438" s="110"/>
      <c r="N1438" s="110"/>
      <c r="O1438" s="110"/>
      <c r="P1438" s="110"/>
      <c r="Q1438" s="110"/>
      <c r="R1438" s="87" t="str">
        <f t="shared" si="22"/>
        <v/>
      </c>
    </row>
    <row r="1439" spans="2:18" x14ac:dyDescent="0.25">
      <c r="B1439" s="737"/>
      <c r="C1439" s="834"/>
      <c r="D1439" s="834"/>
      <c r="E1439" s="834"/>
      <c r="F1439" s="835"/>
      <c r="G1439" s="836"/>
      <c r="H1439" s="837"/>
      <c r="I1439" s="838"/>
      <c r="J1439" s="110"/>
      <c r="K1439" s="110"/>
      <c r="L1439" s="110"/>
      <c r="M1439" s="110"/>
      <c r="N1439" s="110"/>
      <c r="O1439" s="110"/>
      <c r="P1439" s="110"/>
      <c r="Q1439" s="110"/>
      <c r="R1439" s="87" t="str">
        <f t="shared" si="22"/>
        <v/>
      </c>
    </row>
    <row r="1440" spans="2:18" x14ac:dyDescent="0.25">
      <c r="B1440" s="737"/>
      <c r="C1440" s="834"/>
      <c r="D1440" s="834"/>
      <c r="E1440" s="834"/>
      <c r="F1440" s="835"/>
      <c r="G1440" s="836"/>
      <c r="H1440" s="837"/>
      <c r="I1440" s="838"/>
      <c r="J1440" s="110"/>
      <c r="K1440" s="110"/>
      <c r="L1440" s="110"/>
      <c r="M1440" s="110"/>
      <c r="N1440" s="110"/>
      <c r="O1440" s="110"/>
      <c r="P1440" s="110"/>
      <c r="Q1440" s="110"/>
      <c r="R1440" s="87" t="str">
        <f t="shared" si="22"/>
        <v/>
      </c>
    </row>
    <row r="1441" spans="2:18" x14ac:dyDescent="0.25">
      <c r="B1441" s="737"/>
      <c r="C1441" s="834"/>
      <c r="D1441" s="834"/>
      <c r="E1441" s="834"/>
      <c r="F1441" s="835"/>
      <c r="G1441" s="836"/>
      <c r="H1441" s="837"/>
      <c r="I1441" s="838"/>
      <c r="J1441" s="110"/>
      <c r="K1441" s="110"/>
      <c r="L1441" s="110"/>
      <c r="M1441" s="110"/>
      <c r="N1441" s="110"/>
      <c r="O1441" s="110"/>
      <c r="P1441" s="110"/>
      <c r="Q1441" s="110"/>
      <c r="R1441" s="87" t="str">
        <f t="shared" si="22"/>
        <v/>
      </c>
    </row>
    <row r="1442" spans="2:18" x14ac:dyDescent="0.25">
      <c r="B1442" s="737"/>
      <c r="C1442" s="834"/>
      <c r="D1442" s="834"/>
      <c r="E1442" s="834"/>
      <c r="F1442" s="835"/>
      <c r="G1442" s="836"/>
      <c r="H1442" s="837"/>
      <c r="I1442" s="838"/>
      <c r="J1442" s="110"/>
      <c r="K1442" s="110"/>
      <c r="L1442" s="110"/>
      <c r="M1442" s="110"/>
      <c r="N1442" s="110"/>
      <c r="O1442" s="110"/>
      <c r="P1442" s="110"/>
      <c r="Q1442" s="110"/>
      <c r="R1442" s="87" t="str">
        <f t="shared" si="22"/>
        <v/>
      </c>
    </row>
    <row r="1443" spans="2:18" x14ac:dyDescent="0.25">
      <c r="B1443" s="737"/>
      <c r="C1443" s="834"/>
      <c r="D1443" s="834"/>
      <c r="E1443" s="834"/>
      <c r="F1443" s="835"/>
      <c r="G1443" s="836"/>
      <c r="H1443" s="837"/>
      <c r="I1443" s="838"/>
      <c r="J1443" s="110"/>
      <c r="K1443" s="110"/>
      <c r="L1443" s="110"/>
      <c r="M1443" s="110"/>
      <c r="N1443" s="110"/>
      <c r="O1443" s="110"/>
      <c r="P1443" s="110"/>
      <c r="Q1443" s="110"/>
      <c r="R1443" s="87" t="str">
        <f t="shared" si="22"/>
        <v/>
      </c>
    </row>
    <row r="1444" spans="2:18" x14ac:dyDescent="0.25">
      <c r="B1444" s="737"/>
      <c r="C1444" s="834"/>
      <c r="D1444" s="834"/>
      <c r="E1444" s="834"/>
      <c r="F1444" s="835"/>
      <c r="G1444" s="836"/>
      <c r="H1444" s="837"/>
      <c r="I1444" s="838"/>
      <c r="J1444" s="110"/>
      <c r="K1444" s="110"/>
      <c r="L1444" s="110"/>
      <c r="M1444" s="110"/>
      <c r="N1444" s="110"/>
      <c r="O1444" s="110"/>
      <c r="P1444" s="110"/>
      <c r="Q1444" s="110"/>
      <c r="R1444" s="87" t="str">
        <f t="shared" si="22"/>
        <v/>
      </c>
    </row>
    <row r="1445" spans="2:18" x14ac:dyDescent="0.25">
      <c r="B1445" s="737"/>
      <c r="C1445" s="834"/>
      <c r="D1445" s="834"/>
      <c r="E1445" s="834"/>
      <c r="F1445" s="835"/>
      <c r="G1445" s="836"/>
      <c r="H1445" s="837"/>
      <c r="I1445" s="838"/>
      <c r="J1445" s="110"/>
      <c r="K1445" s="110"/>
      <c r="L1445" s="110"/>
      <c r="M1445" s="110"/>
      <c r="N1445" s="110"/>
      <c r="O1445" s="110"/>
      <c r="P1445" s="110"/>
      <c r="Q1445" s="110"/>
      <c r="R1445" s="87" t="str">
        <f t="shared" si="22"/>
        <v/>
      </c>
    </row>
    <row r="1446" spans="2:18" x14ac:dyDescent="0.25">
      <c r="B1446" s="737"/>
      <c r="C1446" s="834"/>
      <c r="D1446" s="834"/>
      <c r="E1446" s="834"/>
      <c r="F1446" s="835"/>
      <c r="G1446" s="836"/>
      <c r="H1446" s="837"/>
      <c r="I1446" s="838"/>
      <c r="J1446" s="110"/>
      <c r="K1446" s="110"/>
      <c r="L1446" s="110"/>
      <c r="M1446" s="110"/>
      <c r="N1446" s="110"/>
      <c r="O1446" s="110"/>
      <c r="P1446" s="110"/>
      <c r="Q1446" s="110"/>
      <c r="R1446" s="87" t="str">
        <f t="shared" si="22"/>
        <v/>
      </c>
    </row>
    <row r="1447" spans="2:18" x14ac:dyDescent="0.25">
      <c r="B1447" s="737"/>
      <c r="C1447" s="834"/>
      <c r="D1447" s="834"/>
      <c r="E1447" s="834"/>
      <c r="F1447" s="835"/>
      <c r="G1447" s="836"/>
      <c r="H1447" s="837"/>
      <c r="I1447" s="838"/>
      <c r="J1447" s="110"/>
      <c r="K1447" s="110"/>
      <c r="L1447" s="110"/>
      <c r="M1447" s="110"/>
      <c r="N1447" s="110"/>
      <c r="O1447" s="110"/>
      <c r="P1447" s="110"/>
      <c r="Q1447" s="110"/>
      <c r="R1447" s="87" t="str">
        <f t="shared" si="22"/>
        <v/>
      </c>
    </row>
    <row r="1448" spans="2:18" x14ac:dyDescent="0.25">
      <c r="B1448" s="737"/>
      <c r="C1448" s="834"/>
      <c r="D1448" s="834"/>
      <c r="E1448" s="834"/>
      <c r="F1448" s="835"/>
      <c r="G1448" s="836"/>
      <c r="H1448" s="837"/>
      <c r="I1448" s="838"/>
      <c r="J1448" s="110"/>
      <c r="K1448" s="110"/>
      <c r="L1448" s="110"/>
      <c r="M1448" s="110"/>
      <c r="N1448" s="110"/>
      <c r="O1448" s="110"/>
      <c r="P1448" s="110"/>
      <c r="Q1448" s="110"/>
      <c r="R1448" s="87" t="str">
        <f t="shared" si="22"/>
        <v/>
      </c>
    </row>
    <row r="1449" spans="2:18" x14ac:dyDescent="0.25">
      <c r="B1449" s="737"/>
      <c r="C1449" s="834"/>
      <c r="D1449" s="834"/>
      <c r="E1449" s="834"/>
      <c r="F1449" s="835"/>
      <c r="G1449" s="836"/>
      <c r="H1449" s="837"/>
      <c r="I1449" s="838"/>
      <c r="J1449" s="110"/>
      <c r="K1449" s="110"/>
      <c r="L1449" s="110"/>
      <c r="M1449" s="110"/>
      <c r="N1449" s="110"/>
      <c r="O1449" s="110"/>
      <c r="P1449" s="110"/>
      <c r="Q1449" s="110"/>
      <c r="R1449" s="87" t="str">
        <f t="shared" si="22"/>
        <v/>
      </c>
    </row>
    <row r="1450" spans="2:18" x14ac:dyDescent="0.25">
      <c r="B1450" s="737"/>
      <c r="C1450" s="834"/>
      <c r="D1450" s="834"/>
      <c r="E1450" s="834"/>
      <c r="F1450" s="835"/>
      <c r="G1450" s="836"/>
      <c r="H1450" s="837"/>
      <c r="I1450" s="838"/>
      <c r="J1450" s="110"/>
      <c r="K1450" s="110"/>
      <c r="L1450" s="110"/>
      <c r="M1450" s="110"/>
      <c r="N1450" s="110"/>
      <c r="O1450" s="110"/>
      <c r="P1450" s="110"/>
      <c r="Q1450" s="110"/>
      <c r="R1450" s="87" t="str">
        <f t="shared" si="22"/>
        <v/>
      </c>
    </row>
    <row r="1451" spans="2:18" x14ac:dyDescent="0.25">
      <c r="B1451" s="737"/>
      <c r="C1451" s="834"/>
      <c r="D1451" s="834"/>
      <c r="E1451" s="834"/>
      <c r="F1451" s="835"/>
      <c r="G1451" s="836"/>
      <c r="H1451" s="837"/>
      <c r="I1451" s="838"/>
      <c r="J1451" s="110"/>
      <c r="K1451" s="110"/>
      <c r="L1451" s="110"/>
      <c r="M1451" s="110"/>
      <c r="N1451" s="110"/>
      <c r="O1451" s="110"/>
      <c r="P1451" s="110"/>
      <c r="Q1451" s="110"/>
      <c r="R1451" s="87" t="str">
        <f t="shared" si="22"/>
        <v/>
      </c>
    </row>
    <row r="1452" spans="2:18" x14ac:dyDescent="0.25">
      <c r="B1452" s="737"/>
      <c r="C1452" s="834"/>
      <c r="D1452" s="834"/>
      <c r="E1452" s="834"/>
      <c r="F1452" s="835"/>
      <c r="G1452" s="836"/>
      <c r="H1452" s="837"/>
      <c r="I1452" s="838"/>
      <c r="J1452" s="110"/>
      <c r="K1452" s="110"/>
      <c r="L1452" s="110"/>
      <c r="M1452" s="110"/>
      <c r="N1452" s="110"/>
      <c r="O1452" s="110"/>
      <c r="P1452" s="110"/>
      <c r="Q1452" s="110"/>
      <c r="R1452" s="87" t="str">
        <f t="shared" si="22"/>
        <v/>
      </c>
    </row>
    <row r="1453" spans="2:18" x14ac:dyDescent="0.25">
      <c r="B1453" s="737"/>
      <c r="C1453" s="834"/>
      <c r="D1453" s="834"/>
      <c r="E1453" s="834"/>
      <c r="F1453" s="835"/>
      <c r="G1453" s="836"/>
      <c r="H1453" s="837"/>
      <c r="I1453" s="838"/>
      <c r="J1453" s="110"/>
      <c r="K1453" s="110"/>
      <c r="L1453" s="110"/>
      <c r="M1453" s="110"/>
      <c r="N1453" s="110"/>
      <c r="O1453" s="110"/>
      <c r="P1453" s="110"/>
      <c r="Q1453" s="110"/>
      <c r="R1453" s="87" t="str">
        <f t="shared" si="22"/>
        <v/>
      </c>
    </row>
    <row r="1454" spans="2:18" x14ac:dyDescent="0.25">
      <c r="B1454" s="737"/>
      <c r="C1454" s="834"/>
      <c r="D1454" s="834"/>
      <c r="E1454" s="834"/>
      <c r="F1454" s="835"/>
      <c r="G1454" s="836"/>
      <c r="H1454" s="837"/>
      <c r="I1454" s="838"/>
      <c r="J1454" s="110"/>
      <c r="K1454" s="110"/>
      <c r="L1454" s="110"/>
      <c r="M1454" s="110"/>
      <c r="N1454" s="110"/>
      <c r="O1454" s="110"/>
      <c r="P1454" s="110"/>
      <c r="Q1454" s="110"/>
      <c r="R1454" s="87" t="str">
        <f t="shared" si="22"/>
        <v/>
      </c>
    </row>
    <row r="1455" spans="2:18" x14ac:dyDescent="0.25">
      <c r="B1455" s="737"/>
      <c r="C1455" s="834"/>
      <c r="D1455" s="834"/>
      <c r="E1455" s="834"/>
      <c r="F1455" s="835"/>
      <c r="G1455" s="836"/>
      <c r="H1455" s="837"/>
      <c r="I1455" s="838"/>
      <c r="J1455" s="110"/>
      <c r="K1455" s="110"/>
      <c r="L1455" s="110"/>
      <c r="M1455" s="110"/>
      <c r="N1455" s="110"/>
      <c r="O1455" s="110"/>
      <c r="P1455" s="110"/>
      <c r="Q1455" s="110"/>
      <c r="R1455" s="87" t="str">
        <f t="shared" si="22"/>
        <v/>
      </c>
    </row>
    <row r="1456" spans="2:18" x14ac:dyDescent="0.25">
      <c r="B1456" s="737"/>
      <c r="C1456" s="834"/>
      <c r="D1456" s="834"/>
      <c r="E1456" s="834"/>
      <c r="F1456" s="835"/>
      <c r="G1456" s="836"/>
      <c r="H1456" s="837"/>
      <c r="I1456" s="838"/>
      <c r="J1456" s="110"/>
      <c r="K1456" s="110"/>
      <c r="L1456" s="110"/>
      <c r="M1456" s="110"/>
      <c r="N1456" s="110"/>
      <c r="O1456" s="110"/>
      <c r="P1456" s="110"/>
      <c r="Q1456" s="110"/>
      <c r="R1456" s="87" t="str">
        <f t="shared" si="22"/>
        <v/>
      </c>
    </row>
    <row r="1457" spans="2:18" x14ac:dyDescent="0.25">
      <c r="B1457" s="737"/>
      <c r="C1457" s="834"/>
      <c r="D1457" s="834"/>
      <c r="E1457" s="834"/>
      <c r="F1457" s="835"/>
      <c r="G1457" s="836"/>
      <c r="H1457" s="837"/>
      <c r="I1457" s="838"/>
      <c r="J1457" s="110"/>
      <c r="K1457" s="110"/>
      <c r="L1457" s="110"/>
      <c r="M1457" s="110"/>
      <c r="N1457" s="110"/>
      <c r="O1457" s="110"/>
      <c r="P1457" s="110"/>
      <c r="Q1457" s="110"/>
      <c r="R1457" s="87" t="str">
        <f t="shared" si="22"/>
        <v/>
      </c>
    </row>
    <row r="1458" spans="2:18" x14ac:dyDescent="0.25">
      <c r="B1458" s="737"/>
      <c r="C1458" s="834"/>
      <c r="D1458" s="834"/>
      <c r="E1458" s="834"/>
      <c r="F1458" s="835"/>
      <c r="G1458" s="836"/>
      <c r="H1458" s="837"/>
      <c r="I1458" s="838"/>
      <c r="J1458" s="110"/>
      <c r="K1458" s="110"/>
      <c r="L1458" s="110"/>
      <c r="M1458" s="110"/>
      <c r="N1458" s="110"/>
      <c r="O1458" s="110"/>
      <c r="P1458" s="110"/>
      <c r="Q1458" s="110"/>
      <c r="R1458" s="87" t="str">
        <f t="shared" si="22"/>
        <v/>
      </c>
    </row>
    <row r="1459" spans="2:18" x14ac:dyDescent="0.25">
      <c r="B1459" s="737"/>
      <c r="C1459" s="834"/>
      <c r="D1459" s="834"/>
      <c r="E1459" s="834"/>
      <c r="F1459" s="835"/>
      <c r="G1459" s="836"/>
      <c r="H1459" s="837"/>
      <c r="I1459" s="838"/>
      <c r="J1459" s="110"/>
      <c r="K1459" s="110"/>
      <c r="L1459" s="110"/>
      <c r="M1459" s="110"/>
      <c r="N1459" s="110"/>
      <c r="O1459" s="110"/>
      <c r="P1459" s="110"/>
      <c r="Q1459" s="110"/>
      <c r="R1459" s="87" t="str">
        <f t="shared" si="22"/>
        <v/>
      </c>
    </row>
    <row r="1460" spans="2:18" x14ac:dyDescent="0.25">
      <c r="B1460" s="737"/>
      <c r="C1460" s="834"/>
      <c r="D1460" s="834"/>
      <c r="E1460" s="834"/>
      <c r="F1460" s="835"/>
      <c r="G1460" s="836"/>
      <c r="H1460" s="837"/>
      <c r="I1460" s="838"/>
      <c r="J1460" s="110"/>
      <c r="K1460" s="110"/>
      <c r="L1460" s="110"/>
      <c r="M1460" s="110"/>
      <c r="N1460" s="110"/>
      <c r="O1460" s="110"/>
      <c r="P1460" s="110"/>
      <c r="Q1460" s="110"/>
      <c r="R1460" s="87" t="str">
        <f t="shared" si="22"/>
        <v/>
      </c>
    </row>
    <row r="1461" spans="2:18" x14ac:dyDescent="0.25">
      <c r="B1461" s="737"/>
      <c r="C1461" s="834"/>
      <c r="D1461" s="834"/>
      <c r="E1461" s="834"/>
      <c r="F1461" s="835"/>
      <c r="G1461" s="836"/>
      <c r="H1461" s="837"/>
      <c r="I1461" s="838"/>
      <c r="J1461" s="110"/>
      <c r="K1461" s="110"/>
      <c r="L1461" s="110"/>
      <c r="M1461" s="110"/>
      <c r="N1461" s="110"/>
      <c r="O1461" s="110"/>
      <c r="P1461" s="110"/>
      <c r="Q1461" s="110"/>
      <c r="R1461" s="87" t="str">
        <f t="shared" si="22"/>
        <v/>
      </c>
    </row>
    <row r="1462" spans="2:18" x14ac:dyDescent="0.25">
      <c r="B1462" s="737"/>
      <c r="C1462" s="834"/>
      <c r="D1462" s="834"/>
      <c r="E1462" s="834"/>
      <c r="F1462" s="835"/>
      <c r="G1462" s="836"/>
      <c r="H1462" s="837"/>
      <c r="I1462" s="838"/>
      <c r="J1462" s="110"/>
      <c r="K1462" s="110"/>
      <c r="L1462" s="110"/>
      <c r="M1462" s="110"/>
      <c r="N1462" s="110"/>
      <c r="O1462" s="110"/>
      <c r="P1462" s="110"/>
      <c r="Q1462" s="110"/>
      <c r="R1462" s="87" t="str">
        <f t="shared" si="22"/>
        <v/>
      </c>
    </row>
    <row r="1463" spans="2:18" x14ac:dyDescent="0.25">
      <c r="B1463" s="737"/>
      <c r="C1463" s="834"/>
      <c r="D1463" s="834"/>
      <c r="E1463" s="834"/>
      <c r="F1463" s="835"/>
      <c r="G1463" s="836"/>
      <c r="H1463" s="837"/>
      <c r="I1463" s="838"/>
      <c r="J1463" s="110"/>
      <c r="K1463" s="110"/>
      <c r="L1463" s="110"/>
      <c r="M1463" s="110"/>
      <c r="N1463" s="110"/>
      <c r="O1463" s="110"/>
      <c r="P1463" s="110"/>
      <c r="Q1463" s="110"/>
      <c r="R1463" s="87" t="str">
        <f t="shared" si="22"/>
        <v/>
      </c>
    </row>
    <row r="1464" spans="2:18" x14ac:dyDescent="0.25">
      <c r="B1464" s="737"/>
      <c r="C1464" s="834"/>
      <c r="D1464" s="834"/>
      <c r="E1464" s="834"/>
      <c r="F1464" s="835"/>
      <c r="G1464" s="836"/>
      <c r="H1464" s="837"/>
      <c r="I1464" s="838"/>
      <c r="J1464" s="110"/>
      <c r="K1464" s="110"/>
      <c r="L1464" s="110"/>
      <c r="M1464" s="110"/>
      <c r="N1464" s="110"/>
      <c r="O1464" s="110"/>
      <c r="P1464" s="110"/>
      <c r="Q1464" s="110"/>
      <c r="R1464" s="87" t="str">
        <f t="shared" si="22"/>
        <v/>
      </c>
    </row>
    <row r="1465" spans="2:18" x14ac:dyDescent="0.25">
      <c r="B1465" s="737"/>
      <c r="C1465" s="834"/>
      <c r="D1465" s="834"/>
      <c r="E1465" s="834"/>
      <c r="F1465" s="835"/>
      <c r="G1465" s="836"/>
      <c r="H1465" s="837"/>
      <c r="I1465" s="838"/>
      <c r="J1465" s="110"/>
      <c r="K1465" s="110"/>
      <c r="L1465" s="110"/>
      <c r="M1465" s="110"/>
      <c r="N1465" s="110"/>
      <c r="O1465" s="110"/>
      <c r="P1465" s="110"/>
      <c r="Q1465" s="110"/>
      <c r="R1465" s="87" t="str">
        <f t="shared" si="22"/>
        <v/>
      </c>
    </row>
    <row r="1466" spans="2:18" x14ac:dyDescent="0.25">
      <c r="B1466" s="737"/>
      <c r="C1466" s="834"/>
      <c r="D1466" s="834"/>
      <c r="E1466" s="834"/>
      <c r="F1466" s="835"/>
      <c r="G1466" s="836"/>
      <c r="H1466" s="837"/>
      <c r="I1466" s="838"/>
      <c r="J1466" s="110"/>
      <c r="K1466" s="110"/>
      <c r="L1466" s="110"/>
      <c r="M1466" s="110"/>
      <c r="N1466" s="110"/>
      <c r="O1466" s="110"/>
      <c r="P1466" s="110"/>
      <c r="Q1466" s="110"/>
      <c r="R1466" s="87" t="str">
        <f t="shared" si="22"/>
        <v/>
      </c>
    </row>
    <row r="1467" spans="2:18" x14ac:dyDescent="0.25">
      <c r="B1467" s="737"/>
      <c r="C1467" s="834"/>
      <c r="D1467" s="834"/>
      <c r="E1467" s="834"/>
      <c r="F1467" s="835"/>
      <c r="G1467" s="836"/>
      <c r="H1467" s="837"/>
      <c r="I1467" s="838"/>
      <c r="J1467" s="110"/>
      <c r="K1467" s="110"/>
      <c r="L1467" s="110"/>
      <c r="M1467" s="110"/>
      <c r="N1467" s="110"/>
      <c r="O1467" s="110"/>
      <c r="P1467" s="110"/>
      <c r="Q1467" s="110"/>
      <c r="R1467" s="87" t="str">
        <f t="shared" si="22"/>
        <v/>
      </c>
    </row>
    <row r="1468" spans="2:18" x14ac:dyDescent="0.25">
      <c r="B1468" s="737"/>
      <c r="C1468" s="834"/>
      <c r="D1468" s="834"/>
      <c r="E1468" s="834"/>
      <c r="F1468" s="835"/>
      <c r="G1468" s="836"/>
      <c r="H1468" s="837"/>
      <c r="I1468" s="838"/>
      <c r="J1468" s="110"/>
      <c r="K1468" s="110"/>
      <c r="L1468" s="110"/>
      <c r="M1468" s="110"/>
      <c r="N1468" s="110"/>
      <c r="O1468" s="110"/>
      <c r="P1468" s="110"/>
      <c r="Q1468" s="110"/>
      <c r="R1468" s="87" t="str">
        <f t="shared" si="22"/>
        <v/>
      </c>
    </row>
    <row r="1469" spans="2:18" x14ac:dyDescent="0.25">
      <c r="B1469" s="737"/>
      <c r="C1469" s="834"/>
      <c r="D1469" s="834"/>
      <c r="E1469" s="834"/>
      <c r="F1469" s="835"/>
      <c r="G1469" s="836"/>
      <c r="H1469" s="837"/>
      <c r="I1469" s="838"/>
      <c r="J1469" s="110"/>
      <c r="K1469" s="110"/>
      <c r="L1469" s="110"/>
      <c r="M1469" s="110"/>
      <c r="N1469" s="110"/>
      <c r="O1469" s="110"/>
      <c r="P1469" s="110"/>
      <c r="Q1469" s="110"/>
      <c r="R1469" s="87" t="str">
        <f t="shared" si="22"/>
        <v/>
      </c>
    </row>
    <row r="1470" spans="2:18" x14ac:dyDescent="0.25">
      <c r="B1470" s="737"/>
      <c r="C1470" s="834"/>
      <c r="D1470" s="834"/>
      <c r="E1470" s="834"/>
      <c r="F1470" s="835"/>
      <c r="G1470" s="836"/>
      <c r="H1470" s="837"/>
      <c r="I1470" s="838"/>
      <c r="J1470" s="110"/>
      <c r="K1470" s="110"/>
      <c r="L1470" s="110"/>
      <c r="M1470" s="110"/>
      <c r="N1470" s="110"/>
      <c r="O1470" s="110"/>
      <c r="P1470" s="110"/>
      <c r="Q1470" s="110"/>
      <c r="R1470" s="87" t="str">
        <f t="shared" si="22"/>
        <v/>
      </c>
    </row>
    <row r="1471" spans="2:18" x14ac:dyDescent="0.25">
      <c r="B1471" s="737"/>
      <c r="C1471" s="834"/>
      <c r="D1471" s="834"/>
      <c r="E1471" s="834"/>
      <c r="F1471" s="835"/>
      <c r="G1471" s="836"/>
      <c r="H1471" s="837"/>
      <c r="I1471" s="838"/>
      <c r="J1471" s="110"/>
      <c r="K1471" s="110"/>
      <c r="L1471" s="110"/>
      <c r="M1471" s="110"/>
      <c r="N1471" s="110"/>
      <c r="O1471" s="110"/>
      <c r="P1471" s="110"/>
      <c r="Q1471" s="110"/>
      <c r="R1471" s="87" t="str">
        <f t="shared" si="22"/>
        <v/>
      </c>
    </row>
    <row r="1472" spans="2:18" x14ac:dyDescent="0.25">
      <c r="B1472" s="737"/>
      <c r="C1472" s="834"/>
      <c r="D1472" s="834"/>
      <c r="E1472" s="834"/>
      <c r="F1472" s="835"/>
      <c r="G1472" s="836"/>
      <c r="H1472" s="837"/>
      <c r="I1472" s="838"/>
      <c r="J1472" s="110"/>
      <c r="K1472" s="110"/>
      <c r="L1472" s="110"/>
      <c r="M1472" s="110"/>
      <c r="N1472" s="110"/>
      <c r="O1472" s="110"/>
      <c r="P1472" s="110"/>
      <c r="Q1472" s="110"/>
      <c r="R1472" s="87" t="str">
        <f t="shared" si="22"/>
        <v/>
      </c>
    </row>
    <row r="1473" spans="2:18" x14ac:dyDescent="0.25">
      <c r="B1473" s="737"/>
      <c r="C1473" s="834"/>
      <c r="D1473" s="834"/>
      <c r="E1473" s="834"/>
      <c r="F1473" s="835"/>
      <c r="G1473" s="836"/>
      <c r="H1473" s="837"/>
      <c r="I1473" s="838"/>
      <c r="J1473" s="110"/>
      <c r="K1473" s="110"/>
      <c r="L1473" s="110"/>
      <c r="M1473" s="110"/>
      <c r="N1473" s="110"/>
      <c r="O1473" s="110"/>
      <c r="P1473" s="110"/>
      <c r="Q1473" s="110"/>
      <c r="R1473" s="87" t="str">
        <f t="shared" si="22"/>
        <v/>
      </c>
    </row>
    <row r="1474" spans="2:18" x14ac:dyDescent="0.25">
      <c r="B1474" s="737"/>
      <c r="C1474" s="834"/>
      <c r="D1474" s="834"/>
      <c r="E1474" s="834"/>
      <c r="F1474" s="835"/>
      <c r="G1474" s="836"/>
      <c r="H1474" s="837"/>
      <c r="I1474" s="838"/>
      <c r="J1474" s="110"/>
      <c r="K1474" s="110"/>
      <c r="L1474" s="110"/>
      <c r="M1474" s="110"/>
      <c r="N1474" s="110"/>
      <c r="O1474" s="110"/>
      <c r="P1474" s="110"/>
      <c r="Q1474" s="110"/>
      <c r="R1474" s="87" t="str">
        <f t="shared" si="22"/>
        <v/>
      </c>
    </row>
    <row r="1475" spans="2:18" x14ac:dyDescent="0.25">
      <c r="B1475" s="737"/>
      <c r="C1475" s="834"/>
      <c r="D1475" s="834"/>
      <c r="E1475" s="834"/>
      <c r="F1475" s="835"/>
      <c r="G1475" s="836"/>
      <c r="H1475" s="837"/>
      <c r="I1475" s="838"/>
      <c r="J1475" s="110"/>
      <c r="K1475" s="110"/>
      <c r="L1475" s="110"/>
      <c r="M1475" s="110"/>
      <c r="N1475" s="110"/>
      <c r="O1475" s="110"/>
      <c r="P1475" s="110"/>
      <c r="Q1475" s="110"/>
      <c r="R1475" s="87" t="str">
        <f t="shared" si="22"/>
        <v/>
      </c>
    </row>
    <row r="1476" spans="2:18" x14ac:dyDescent="0.25">
      <c r="B1476" s="737"/>
      <c r="C1476" s="834"/>
      <c r="D1476" s="834"/>
      <c r="E1476" s="834"/>
      <c r="F1476" s="835"/>
      <c r="G1476" s="836"/>
      <c r="H1476" s="837"/>
      <c r="I1476" s="838"/>
      <c r="J1476" s="110"/>
      <c r="K1476" s="110"/>
      <c r="L1476" s="110"/>
      <c r="M1476" s="110"/>
      <c r="N1476" s="110"/>
      <c r="O1476" s="110"/>
      <c r="P1476" s="110"/>
      <c r="Q1476" s="110"/>
      <c r="R1476" s="87" t="str">
        <f t="shared" si="22"/>
        <v/>
      </c>
    </row>
    <row r="1477" spans="2:18" x14ac:dyDescent="0.25">
      <c r="B1477" s="737"/>
      <c r="C1477" s="834"/>
      <c r="D1477" s="834"/>
      <c r="E1477" s="834"/>
      <c r="F1477" s="835"/>
      <c r="G1477" s="836"/>
      <c r="H1477" s="837"/>
      <c r="I1477" s="838"/>
      <c r="J1477" s="110"/>
      <c r="K1477" s="110"/>
      <c r="L1477" s="110"/>
      <c r="M1477" s="110"/>
      <c r="N1477" s="110"/>
      <c r="O1477" s="110"/>
      <c r="P1477" s="110"/>
      <c r="Q1477" s="110"/>
      <c r="R1477" s="87" t="str">
        <f t="shared" si="22"/>
        <v/>
      </c>
    </row>
    <row r="1478" spans="2:18" x14ac:dyDescent="0.25">
      <c r="B1478" s="737"/>
      <c r="C1478" s="834"/>
      <c r="D1478" s="834"/>
      <c r="E1478" s="834"/>
      <c r="F1478" s="835"/>
      <c r="G1478" s="836"/>
      <c r="H1478" s="837"/>
      <c r="I1478" s="838"/>
      <c r="J1478" s="110"/>
      <c r="K1478" s="110"/>
      <c r="L1478" s="110"/>
      <c r="M1478" s="110"/>
      <c r="N1478" s="110"/>
      <c r="O1478" s="110"/>
      <c r="P1478" s="110"/>
      <c r="Q1478" s="110"/>
      <c r="R1478" s="87" t="str">
        <f t="shared" si="22"/>
        <v/>
      </c>
    </row>
    <row r="1479" spans="2:18" x14ac:dyDescent="0.25">
      <c r="B1479" s="737"/>
      <c r="C1479" s="834"/>
      <c r="D1479" s="834"/>
      <c r="E1479" s="834"/>
      <c r="F1479" s="835"/>
      <c r="G1479" s="836"/>
      <c r="H1479" s="837"/>
      <c r="I1479" s="838"/>
      <c r="J1479" s="110"/>
      <c r="K1479" s="110"/>
      <c r="L1479" s="110"/>
      <c r="M1479" s="110"/>
      <c r="N1479" s="110"/>
      <c r="O1479" s="110"/>
      <c r="P1479" s="110"/>
      <c r="Q1479" s="110"/>
      <c r="R1479" s="87" t="str">
        <f t="shared" si="22"/>
        <v/>
      </c>
    </row>
    <row r="1480" spans="2:18" x14ac:dyDescent="0.25">
      <c r="B1480" s="737"/>
      <c r="C1480" s="834"/>
      <c r="D1480" s="834"/>
      <c r="E1480" s="834"/>
      <c r="F1480" s="835"/>
      <c r="G1480" s="836"/>
      <c r="H1480" s="837"/>
      <c r="I1480" s="838"/>
      <c r="J1480" s="110"/>
      <c r="K1480" s="110"/>
      <c r="L1480" s="110"/>
      <c r="M1480" s="110"/>
      <c r="N1480" s="110"/>
      <c r="O1480" s="110"/>
      <c r="P1480" s="110"/>
      <c r="Q1480" s="110"/>
      <c r="R1480" s="87" t="str">
        <f t="shared" si="22"/>
        <v/>
      </c>
    </row>
    <row r="1481" spans="2:18" x14ac:dyDescent="0.25">
      <c r="B1481" s="737"/>
      <c r="C1481" s="834"/>
      <c r="D1481" s="834"/>
      <c r="E1481" s="834"/>
      <c r="F1481" s="835"/>
      <c r="G1481" s="836"/>
      <c r="H1481" s="837"/>
      <c r="I1481" s="838"/>
      <c r="J1481" s="110"/>
      <c r="K1481" s="110"/>
      <c r="L1481" s="110"/>
      <c r="M1481" s="110"/>
      <c r="N1481" s="110"/>
      <c r="O1481" s="110"/>
      <c r="P1481" s="110"/>
      <c r="Q1481" s="110"/>
      <c r="R1481" s="87" t="str">
        <f t="shared" si="22"/>
        <v/>
      </c>
    </row>
    <row r="1482" spans="2:18" x14ac:dyDescent="0.25">
      <c r="B1482" s="737"/>
      <c r="C1482" s="834"/>
      <c r="D1482" s="834"/>
      <c r="E1482" s="834"/>
      <c r="F1482" s="835"/>
      <c r="G1482" s="836"/>
      <c r="H1482" s="837"/>
      <c r="I1482" s="838"/>
      <c r="J1482" s="110"/>
      <c r="K1482" s="110"/>
      <c r="L1482" s="110"/>
      <c r="M1482" s="110"/>
      <c r="N1482" s="110"/>
      <c r="O1482" s="110"/>
      <c r="P1482" s="110"/>
      <c r="Q1482" s="110"/>
      <c r="R1482" s="87" t="str">
        <f t="shared" si="22"/>
        <v/>
      </c>
    </row>
    <row r="1483" spans="2:18" x14ac:dyDescent="0.25">
      <c r="B1483" s="737"/>
      <c r="C1483" s="834"/>
      <c r="D1483" s="834"/>
      <c r="E1483" s="834"/>
      <c r="F1483" s="835"/>
      <c r="G1483" s="836"/>
      <c r="H1483" s="837"/>
      <c r="I1483" s="838"/>
      <c r="J1483" s="110"/>
      <c r="K1483" s="110"/>
      <c r="L1483" s="110"/>
      <c r="M1483" s="110"/>
      <c r="N1483" s="110"/>
      <c r="O1483" s="110"/>
      <c r="P1483" s="110"/>
      <c r="Q1483" s="110"/>
      <c r="R1483" s="87" t="str">
        <f t="shared" si="22"/>
        <v/>
      </c>
    </row>
    <row r="1484" spans="2:18" x14ac:dyDescent="0.25">
      <c r="B1484" s="737"/>
      <c r="C1484" s="834"/>
      <c r="D1484" s="834"/>
      <c r="E1484" s="834"/>
      <c r="F1484" s="835"/>
      <c r="G1484" s="836"/>
      <c r="H1484" s="837"/>
      <c r="I1484" s="838"/>
      <c r="J1484" s="110"/>
      <c r="K1484" s="110"/>
      <c r="L1484" s="110"/>
      <c r="M1484" s="110"/>
      <c r="N1484" s="110"/>
      <c r="O1484" s="110"/>
      <c r="P1484" s="110"/>
      <c r="Q1484" s="110"/>
      <c r="R1484" s="87" t="str">
        <f t="shared" si="22"/>
        <v/>
      </c>
    </row>
    <row r="1485" spans="2:18" x14ac:dyDescent="0.25">
      <c r="B1485" s="737"/>
      <c r="C1485" s="834"/>
      <c r="D1485" s="834"/>
      <c r="E1485" s="834"/>
      <c r="F1485" s="835"/>
      <c r="G1485" s="836"/>
      <c r="H1485" s="837"/>
      <c r="I1485" s="838"/>
      <c r="J1485" s="110"/>
      <c r="K1485" s="110"/>
      <c r="L1485" s="110"/>
      <c r="M1485" s="110"/>
      <c r="N1485" s="110"/>
      <c r="O1485" s="110"/>
      <c r="P1485" s="110"/>
      <c r="Q1485" s="110"/>
      <c r="R1485" s="87" t="str">
        <f t="shared" si="22"/>
        <v/>
      </c>
    </row>
    <row r="1486" spans="2:18" x14ac:dyDescent="0.25">
      <c r="B1486" s="737"/>
      <c r="C1486" s="834"/>
      <c r="D1486" s="834"/>
      <c r="E1486" s="834"/>
      <c r="F1486" s="835"/>
      <c r="G1486" s="836"/>
      <c r="H1486" s="837"/>
      <c r="I1486" s="838"/>
      <c r="J1486" s="110"/>
      <c r="K1486" s="110"/>
      <c r="L1486" s="110"/>
      <c r="M1486" s="110"/>
      <c r="N1486" s="110"/>
      <c r="O1486" s="110"/>
      <c r="P1486" s="110"/>
      <c r="Q1486" s="110"/>
      <c r="R1486" s="87" t="str">
        <f t="shared" si="22"/>
        <v/>
      </c>
    </row>
    <row r="1487" spans="2:18" x14ac:dyDescent="0.25">
      <c r="B1487" s="737"/>
      <c r="C1487" s="834"/>
      <c r="D1487" s="834"/>
      <c r="E1487" s="834"/>
      <c r="F1487" s="835"/>
      <c r="G1487" s="836"/>
      <c r="H1487" s="837"/>
      <c r="I1487" s="838"/>
      <c r="J1487" s="110"/>
      <c r="K1487" s="110"/>
      <c r="L1487" s="110"/>
      <c r="M1487" s="110"/>
      <c r="N1487" s="110"/>
      <c r="O1487" s="110"/>
      <c r="P1487" s="110"/>
      <c r="Q1487" s="110"/>
      <c r="R1487" s="87" t="str">
        <f t="shared" si="22"/>
        <v/>
      </c>
    </row>
    <row r="1488" spans="2:18" x14ac:dyDescent="0.25">
      <c r="B1488" s="737"/>
      <c r="C1488" s="834"/>
      <c r="D1488" s="834"/>
      <c r="E1488" s="834"/>
      <c r="F1488" s="835"/>
      <c r="G1488" s="836"/>
      <c r="H1488" s="837"/>
      <c r="I1488" s="838"/>
      <c r="J1488" s="110"/>
      <c r="K1488" s="110"/>
      <c r="L1488" s="110"/>
      <c r="M1488" s="110"/>
      <c r="N1488" s="110"/>
      <c r="O1488" s="110"/>
      <c r="P1488" s="110"/>
      <c r="Q1488" s="110"/>
      <c r="R1488" s="87" t="str">
        <f t="shared" ref="R1488:R1515" si="23">IF(B1488="","",VALUE(MID(B1488,2,4)))</f>
        <v/>
      </c>
    </row>
    <row r="1489" spans="2:18" x14ac:dyDescent="0.25">
      <c r="B1489" s="737"/>
      <c r="C1489" s="834"/>
      <c r="D1489" s="834"/>
      <c r="E1489" s="834"/>
      <c r="F1489" s="835"/>
      <c r="G1489" s="836"/>
      <c r="H1489" s="837"/>
      <c r="I1489" s="838"/>
      <c r="J1489" s="110"/>
      <c r="K1489" s="110"/>
      <c r="L1489" s="110"/>
      <c r="M1489" s="110"/>
      <c r="N1489" s="110"/>
      <c r="O1489" s="110"/>
      <c r="P1489" s="110"/>
      <c r="Q1489" s="110"/>
      <c r="R1489" s="87" t="str">
        <f t="shared" si="23"/>
        <v/>
      </c>
    </row>
    <row r="1490" spans="2:18" x14ac:dyDescent="0.25">
      <c r="B1490" s="737"/>
      <c r="C1490" s="834"/>
      <c r="D1490" s="834"/>
      <c r="E1490" s="834"/>
      <c r="F1490" s="835"/>
      <c r="G1490" s="836"/>
      <c r="H1490" s="837"/>
      <c r="I1490" s="838"/>
      <c r="J1490" s="110"/>
      <c r="K1490" s="110"/>
      <c r="L1490" s="110"/>
      <c r="M1490" s="110"/>
      <c r="N1490" s="110"/>
      <c r="O1490" s="110"/>
      <c r="P1490" s="110"/>
      <c r="Q1490" s="110"/>
      <c r="R1490" s="87" t="str">
        <f t="shared" si="23"/>
        <v/>
      </c>
    </row>
    <row r="1491" spans="2:18" x14ac:dyDescent="0.25">
      <c r="B1491" s="737"/>
      <c r="C1491" s="834"/>
      <c r="D1491" s="834"/>
      <c r="E1491" s="834"/>
      <c r="F1491" s="835"/>
      <c r="G1491" s="836"/>
      <c r="H1491" s="837"/>
      <c r="I1491" s="838"/>
      <c r="J1491" s="110"/>
      <c r="K1491" s="110"/>
      <c r="L1491" s="110"/>
      <c r="M1491" s="110"/>
      <c r="N1491" s="110"/>
      <c r="O1491" s="110"/>
      <c r="P1491" s="110"/>
      <c r="Q1491" s="110"/>
      <c r="R1491" s="87" t="str">
        <f t="shared" si="23"/>
        <v/>
      </c>
    </row>
    <row r="1492" spans="2:18" x14ac:dyDescent="0.25">
      <c r="B1492" s="737"/>
      <c r="C1492" s="834"/>
      <c r="D1492" s="834"/>
      <c r="E1492" s="834"/>
      <c r="F1492" s="835"/>
      <c r="G1492" s="836"/>
      <c r="H1492" s="837"/>
      <c r="I1492" s="838"/>
      <c r="J1492" s="110"/>
      <c r="K1492" s="110"/>
      <c r="L1492" s="110"/>
      <c r="M1492" s="110"/>
      <c r="N1492" s="110"/>
      <c r="O1492" s="110"/>
      <c r="P1492" s="110"/>
      <c r="Q1492" s="110"/>
      <c r="R1492" s="87" t="str">
        <f t="shared" si="23"/>
        <v/>
      </c>
    </row>
    <row r="1493" spans="2:18" x14ac:dyDescent="0.25">
      <c r="B1493" s="737"/>
      <c r="C1493" s="834"/>
      <c r="D1493" s="834"/>
      <c r="E1493" s="834"/>
      <c r="F1493" s="835"/>
      <c r="G1493" s="836"/>
      <c r="H1493" s="837"/>
      <c r="I1493" s="838"/>
      <c r="J1493" s="110"/>
      <c r="K1493" s="110"/>
      <c r="L1493" s="110"/>
      <c r="M1493" s="110"/>
      <c r="N1493" s="110"/>
      <c r="O1493" s="110"/>
      <c r="P1493" s="110"/>
      <c r="Q1493" s="110"/>
      <c r="R1493" s="87" t="str">
        <f t="shared" si="23"/>
        <v/>
      </c>
    </row>
    <row r="1494" spans="2:18" x14ac:dyDescent="0.25">
      <c r="B1494" s="737"/>
      <c r="C1494" s="834"/>
      <c r="D1494" s="834"/>
      <c r="E1494" s="834"/>
      <c r="F1494" s="835"/>
      <c r="G1494" s="836"/>
      <c r="H1494" s="837"/>
      <c r="I1494" s="838"/>
      <c r="J1494" s="110"/>
      <c r="K1494" s="110"/>
      <c r="L1494" s="110"/>
      <c r="M1494" s="110"/>
      <c r="N1494" s="110"/>
      <c r="O1494" s="110"/>
      <c r="P1494" s="110"/>
      <c r="Q1494" s="110"/>
      <c r="R1494" s="87" t="str">
        <f t="shared" si="23"/>
        <v/>
      </c>
    </row>
    <row r="1495" spans="2:18" x14ac:dyDescent="0.25">
      <c r="B1495" s="737"/>
      <c r="C1495" s="834"/>
      <c r="D1495" s="834"/>
      <c r="E1495" s="834"/>
      <c r="F1495" s="835"/>
      <c r="G1495" s="836"/>
      <c r="H1495" s="837"/>
      <c r="I1495" s="838"/>
      <c r="J1495" s="110"/>
      <c r="K1495" s="110"/>
      <c r="L1495" s="110"/>
      <c r="M1495" s="110"/>
      <c r="N1495" s="110"/>
      <c r="O1495" s="110"/>
      <c r="P1495" s="110"/>
      <c r="Q1495" s="110"/>
      <c r="R1495" s="87" t="str">
        <f t="shared" si="23"/>
        <v/>
      </c>
    </row>
    <row r="1496" spans="2:18" x14ac:dyDescent="0.25">
      <c r="B1496" s="737"/>
      <c r="C1496" s="834"/>
      <c r="D1496" s="834"/>
      <c r="E1496" s="834"/>
      <c r="F1496" s="835"/>
      <c r="G1496" s="836"/>
      <c r="H1496" s="837"/>
      <c r="I1496" s="838"/>
      <c r="J1496" s="110"/>
      <c r="K1496" s="110"/>
      <c r="L1496" s="110"/>
      <c r="M1496" s="110"/>
      <c r="N1496" s="110"/>
      <c r="O1496" s="110"/>
      <c r="P1496" s="110"/>
      <c r="Q1496" s="110"/>
      <c r="R1496" s="87" t="str">
        <f t="shared" si="23"/>
        <v/>
      </c>
    </row>
    <row r="1497" spans="2:18" x14ac:dyDescent="0.25">
      <c r="B1497" s="737"/>
      <c r="C1497" s="834"/>
      <c r="D1497" s="834"/>
      <c r="E1497" s="834"/>
      <c r="F1497" s="835"/>
      <c r="G1497" s="836"/>
      <c r="H1497" s="837"/>
      <c r="I1497" s="838"/>
      <c r="J1497" s="110"/>
      <c r="K1497" s="110"/>
      <c r="L1497" s="110"/>
      <c r="M1497" s="110"/>
      <c r="N1497" s="110"/>
      <c r="O1497" s="110"/>
      <c r="P1497" s="110"/>
      <c r="Q1497" s="110"/>
      <c r="R1497" s="87" t="str">
        <f t="shared" si="23"/>
        <v/>
      </c>
    </row>
    <row r="1498" spans="2:18" x14ac:dyDescent="0.25">
      <c r="B1498" s="737"/>
      <c r="C1498" s="834"/>
      <c r="D1498" s="834"/>
      <c r="E1498" s="834"/>
      <c r="F1498" s="835"/>
      <c r="G1498" s="836"/>
      <c r="H1498" s="837"/>
      <c r="I1498" s="838"/>
      <c r="J1498" s="110"/>
      <c r="K1498" s="110"/>
      <c r="L1498" s="110"/>
      <c r="M1498" s="110"/>
      <c r="N1498" s="110"/>
      <c r="O1498" s="110"/>
      <c r="P1498" s="110"/>
      <c r="Q1498" s="110"/>
      <c r="R1498" s="87" t="str">
        <f t="shared" si="23"/>
        <v/>
      </c>
    </row>
    <row r="1499" spans="2:18" x14ac:dyDescent="0.25">
      <c r="B1499" s="737"/>
      <c r="C1499" s="834"/>
      <c r="D1499" s="834"/>
      <c r="E1499" s="834"/>
      <c r="F1499" s="835"/>
      <c r="G1499" s="836"/>
      <c r="H1499" s="837"/>
      <c r="I1499" s="838"/>
      <c r="J1499" s="110"/>
      <c r="K1499" s="110"/>
      <c r="L1499" s="110"/>
      <c r="M1499" s="110"/>
      <c r="N1499" s="110"/>
      <c r="O1499" s="110"/>
      <c r="P1499" s="110"/>
      <c r="Q1499" s="110"/>
      <c r="R1499" s="87" t="str">
        <f t="shared" si="23"/>
        <v/>
      </c>
    </row>
    <row r="1500" spans="2:18" x14ac:dyDescent="0.25">
      <c r="B1500" s="737"/>
      <c r="C1500" s="834"/>
      <c r="D1500" s="834"/>
      <c r="E1500" s="834"/>
      <c r="F1500" s="835"/>
      <c r="G1500" s="836"/>
      <c r="H1500" s="837"/>
      <c r="I1500" s="838"/>
      <c r="J1500" s="110"/>
      <c r="K1500" s="110"/>
      <c r="L1500" s="110"/>
      <c r="M1500" s="110"/>
      <c r="N1500" s="110"/>
      <c r="O1500" s="110"/>
      <c r="P1500" s="110"/>
      <c r="Q1500" s="110"/>
      <c r="R1500" s="87" t="str">
        <f t="shared" si="23"/>
        <v/>
      </c>
    </row>
    <row r="1501" spans="2:18" x14ac:dyDescent="0.25">
      <c r="B1501" s="737"/>
      <c r="C1501" s="834"/>
      <c r="D1501" s="834"/>
      <c r="E1501" s="834"/>
      <c r="F1501" s="835"/>
      <c r="G1501" s="836"/>
      <c r="H1501" s="837"/>
      <c r="I1501" s="838"/>
      <c r="J1501" s="110"/>
      <c r="K1501" s="110"/>
      <c r="L1501" s="110"/>
      <c r="M1501" s="110"/>
      <c r="N1501" s="110"/>
      <c r="O1501" s="110"/>
      <c r="P1501" s="110"/>
      <c r="Q1501" s="110"/>
      <c r="R1501" s="87" t="str">
        <f t="shared" si="23"/>
        <v/>
      </c>
    </row>
    <row r="1502" spans="2:18" x14ac:dyDescent="0.25">
      <c r="B1502" s="737"/>
      <c r="C1502" s="834"/>
      <c r="D1502" s="834"/>
      <c r="E1502" s="834"/>
      <c r="F1502" s="835"/>
      <c r="G1502" s="836"/>
      <c r="H1502" s="837"/>
      <c r="I1502" s="838"/>
      <c r="J1502" s="110"/>
      <c r="K1502" s="110"/>
      <c r="L1502" s="110"/>
      <c r="M1502" s="110"/>
      <c r="N1502" s="110"/>
      <c r="O1502" s="110"/>
      <c r="P1502" s="110"/>
      <c r="Q1502" s="110"/>
      <c r="R1502" s="87" t="str">
        <f t="shared" si="23"/>
        <v/>
      </c>
    </row>
    <row r="1503" spans="2:18" x14ac:dyDescent="0.25">
      <c r="B1503" s="737"/>
      <c r="C1503" s="834"/>
      <c r="D1503" s="834"/>
      <c r="E1503" s="834"/>
      <c r="F1503" s="835"/>
      <c r="G1503" s="836"/>
      <c r="H1503" s="837"/>
      <c r="I1503" s="838"/>
      <c r="J1503" s="110"/>
      <c r="K1503" s="110"/>
      <c r="L1503" s="110"/>
      <c r="M1503" s="110"/>
      <c r="N1503" s="110"/>
      <c r="O1503" s="110"/>
      <c r="P1503" s="110"/>
      <c r="Q1503" s="110"/>
      <c r="R1503" s="87" t="str">
        <f t="shared" si="23"/>
        <v/>
      </c>
    </row>
    <row r="1504" spans="2:18" x14ac:dyDescent="0.25">
      <c r="B1504" s="737"/>
      <c r="C1504" s="834"/>
      <c r="D1504" s="834"/>
      <c r="E1504" s="834"/>
      <c r="F1504" s="835"/>
      <c r="G1504" s="836"/>
      <c r="H1504" s="837"/>
      <c r="I1504" s="838"/>
      <c r="J1504" s="110"/>
      <c r="K1504" s="110"/>
      <c r="L1504" s="110"/>
      <c r="M1504" s="110"/>
      <c r="N1504" s="110"/>
      <c r="O1504" s="110"/>
      <c r="P1504" s="110"/>
      <c r="Q1504" s="110"/>
      <c r="R1504" s="87" t="str">
        <f t="shared" si="23"/>
        <v/>
      </c>
    </row>
    <row r="1505" spans="2:18" x14ac:dyDescent="0.25">
      <c r="B1505" s="737"/>
      <c r="C1505" s="834"/>
      <c r="D1505" s="834"/>
      <c r="E1505" s="834"/>
      <c r="F1505" s="835"/>
      <c r="G1505" s="836"/>
      <c r="H1505" s="837"/>
      <c r="I1505" s="838"/>
      <c r="J1505" s="110"/>
      <c r="K1505" s="110"/>
      <c r="L1505" s="110"/>
      <c r="M1505" s="110"/>
      <c r="N1505" s="110"/>
      <c r="O1505" s="110"/>
      <c r="P1505" s="110"/>
      <c r="Q1505" s="110"/>
      <c r="R1505" s="87" t="str">
        <f t="shared" si="23"/>
        <v/>
      </c>
    </row>
    <row r="1506" spans="2:18" x14ac:dyDescent="0.25">
      <c r="B1506" s="737"/>
      <c r="C1506" s="834"/>
      <c r="D1506" s="834"/>
      <c r="E1506" s="834"/>
      <c r="F1506" s="835"/>
      <c r="G1506" s="836"/>
      <c r="H1506" s="837"/>
      <c r="I1506" s="838"/>
      <c r="J1506" s="110"/>
      <c r="K1506" s="110"/>
      <c r="L1506" s="110"/>
      <c r="M1506" s="110"/>
      <c r="N1506" s="110"/>
      <c r="O1506" s="110"/>
      <c r="P1506" s="110"/>
      <c r="Q1506" s="110"/>
      <c r="R1506" s="87" t="str">
        <f t="shared" si="23"/>
        <v/>
      </c>
    </row>
    <row r="1507" spans="2:18" x14ac:dyDescent="0.25">
      <c r="B1507" s="737"/>
      <c r="C1507" s="834"/>
      <c r="D1507" s="834"/>
      <c r="E1507" s="834"/>
      <c r="F1507" s="835"/>
      <c r="G1507" s="836"/>
      <c r="H1507" s="837"/>
      <c r="I1507" s="838"/>
      <c r="J1507" s="110"/>
      <c r="K1507" s="110"/>
      <c r="L1507" s="110"/>
      <c r="M1507" s="110"/>
      <c r="N1507" s="110"/>
      <c r="O1507" s="110"/>
      <c r="P1507" s="110"/>
      <c r="Q1507" s="110"/>
      <c r="R1507" s="87" t="str">
        <f t="shared" si="23"/>
        <v/>
      </c>
    </row>
    <row r="1508" spans="2:18" x14ac:dyDescent="0.25">
      <c r="B1508" s="737"/>
      <c r="C1508" s="834"/>
      <c r="D1508" s="834"/>
      <c r="E1508" s="834"/>
      <c r="F1508" s="835"/>
      <c r="G1508" s="836"/>
      <c r="H1508" s="837"/>
      <c r="I1508" s="838"/>
      <c r="J1508" s="110"/>
      <c r="K1508" s="110"/>
      <c r="L1508" s="110"/>
      <c r="M1508" s="110"/>
      <c r="N1508" s="110"/>
      <c r="O1508" s="110"/>
      <c r="P1508" s="110"/>
      <c r="Q1508" s="110"/>
      <c r="R1508" s="87" t="str">
        <f t="shared" si="23"/>
        <v/>
      </c>
    </row>
    <row r="1509" spans="2:18" x14ac:dyDescent="0.25">
      <c r="B1509" s="737"/>
      <c r="C1509" s="834"/>
      <c r="D1509" s="834"/>
      <c r="E1509" s="834"/>
      <c r="F1509" s="835"/>
      <c r="G1509" s="836"/>
      <c r="H1509" s="837"/>
      <c r="I1509" s="838"/>
      <c r="J1509" s="110"/>
      <c r="K1509" s="110"/>
      <c r="L1509" s="110"/>
      <c r="M1509" s="110"/>
      <c r="N1509" s="110"/>
      <c r="O1509" s="110"/>
      <c r="P1509" s="110"/>
      <c r="Q1509" s="110"/>
      <c r="R1509" s="87" t="str">
        <f t="shared" si="23"/>
        <v/>
      </c>
    </row>
    <row r="1510" spans="2:18" x14ac:dyDescent="0.25">
      <c r="B1510" s="737"/>
      <c r="C1510" s="834"/>
      <c r="D1510" s="834"/>
      <c r="E1510" s="834"/>
      <c r="F1510" s="835"/>
      <c r="G1510" s="836"/>
      <c r="H1510" s="837"/>
      <c r="I1510" s="838"/>
      <c r="J1510" s="110"/>
      <c r="K1510" s="110"/>
      <c r="L1510" s="110"/>
      <c r="M1510" s="110"/>
      <c r="N1510" s="110"/>
      <c r="O1510" s="110"/>
      <c r="P1510" s="110"/>
      <c r="Q1510" s="110"/>
      <c r="R1510" s="87" t="str">
        <f t="shared" si="23"/>
        <v/>
      </c>
    </row>
    <row r="1511" spans="2:18" x14ac:dyDescent="0.25">
      <c r="B1511" s="737"/>
      <c r="C1511" s="834"/>
      <c r="D1511" s="834"/>
      <c r="E1511" s="834"/>
      <c r="F1511" s="835"/>
      <c r="G1511" s="836"/>
      <c r="H1511" s="837"/>
      <c r="I1511" s="838"/>
      <c r="J1511" s="110"/>
      <c r="K1511" s="110"/>
      <c r="L1511" s="110"/>
      <c r="M1511" s="110"/>
      <c r="N1511" s="110"/>
      <c r="O1511" s="110"/>
      <c r="P1511" s="110"/>
      <c r="Q1511" s="110"/>
      <c r="R1511" s="87" t="str">
        <f t="shared" si="23"/>
        <v/>
      </c>
    </row>
    <row r="1512" spans="2:18" x14ac:dyDescent="0.25">
      <c r="B1512" s="737"/>
      <c r="C1512" s="834"/>
      <c r="D1512" s="834"/>
      <c r="E1512" s="834"/>
      <c r="F1512" s="835"/>
      <c r="G1512" s="836"/>
      <c r="H1512" s="837"/>
      <c r="I1512" s="838"/>
      <c r="J1512" s="110"/>
      <c r="K1512" s="110"/>
      <c r="L1512" s="110"/>
      <c r="M1512" s="110"/>
      <c r="N1512" s="110"/>
      <c r="O1512" s="110"/>
      <c r="P1512" s="110"/>
      <c r="Q1512" s="110"/>
      <c r="R1512" s="87" t="str">
        <f t="shared" si="23"/>
        <v/>
      </c>
    </row>
    <row r="1513" spans="2:18" x14ac:dyDescent="0.25">
      <c r="B1513" s="737"/>
      <c r="C1513" s="834"/>
      <c r="D1513" s="834"/>
      <c r="E1513" s="834"/>
      <c r="F1513" s="835"/>
      <c r="G1513" s="836"/>
      <c r="H1513" s="837"/>
      <c r="I1513" s="838"/>
      <c r="J1513" s="110"/>
      <c r="K1513" s="110"/>
      <c r="L1513" s="110"/>
      <c r="M1513" s="110"/>
      <c r="N1513" s="110"/>
      <c r="O1513" s="110"/>
      <c r="P1513" s="110"/>
      <c r="Q1513" s="110"/>
      <c r="R1513" s="87" t="str">
        <f t="shared" si="23"/>
        <v/>
      </c>
    </row>
    <row r="1514" spans="2:18" x14ac:dyDescent="0.25">
      <c r="B1514" s="737"/>
      <c r="C1514" s="834"/>
      <c r="D1514" s="834"/>
      <c r="E1514" s="834"/>
      <c r="F1514" s="835"/>
      <c r="G1514" s="836"/>
      <c r="H1514" s="837"/>
      <c r="I1514" s="838"/>
      <c r="J1514" s="110"/>
      <c r="K1514" s="110"/>
      <c r="L1514" s="110"/>
      <c r="M1514" s="110"/>
      <c r="N1514" s="110"/>
      <c r="O1514" s="110"/>
      <c r="P1514" s="110"/>
      <c r="Q1514" s="110"/>
      <c r="R1514" s="87" t="str">
        <f t="shared" si="23"/>
        <v/>
      </c>
    </row>
    <row r="1515" spans="2:18" x14ac:dyDescent="0.25">
      <c r="B1515" s="738"/>
      <c r="C1515" s="839"/>
      <c r="D1515" s="839"/>
      <c r="E1515" s="839"/>
      <c r="F1515" s="840"/>
      <c r="G1515" s="841"/>
      <c r="H1515" s="842"/>
      <c r="I1515" s="843"/>
      <c r="J1515" s="110"/>
      <c r="K1515" s="110"/>
      <c r="L1515" s="110"/>
      <c r="M1515" s="110"/>
      <c r="N1515" s="110"/>
      <c r="O1515" s="110"/>
      <c r="P1515" s="110"/>
      <c r="Q1515" s="110"/>
      <c r="R1515" s="87" t="str">
        <f t="shared" si="23"/>
        <v/>
      </c>
    </row>
  </sheetData>
  <sheetProtection algorithmName="SHA-512" hashValue="f0lCtckuKX5UCZX/gp2tUg+88W0MT2l99FWCqNdrex1NF7ILn/4aaoGKc02/rPeW1k4iDHxWMIEKCOgFToQs/g==" saltValue="3uJ5l+1XLyuF9UWth+5hcQ==" spinCount="100000" sheet="1" objects="1" scenarios="1" formatCells="0" sort="0"/>
  <sortState xmlns:xlrd2="http://schemas.microsoft.com/office/spreadsheetml/2017/richdata2" ref="B16:I214">
    <sortCondition ref="C14"/>
  </sortState>
  <mergeCells count="15">
    <mergeCell ref="M20:P21"/>
    <mergeCell ref="N23:O26"/>
    <mergeCell ref="P23:P26"/>
    <mergeCell ref="T12:T13"/>
    <mergeCell ref="U12:U13"/>
    <mergeCell ref="L14:Q14"/>
    <mergeCell ref="M16:P16"/>
    <mergeCell ref="M17:P17"/>
    <mergeCell ref="M19:P19"/>
    <mergeCell ref="S12:S13"/>
    <mergeCell ref="B5:J5"/>
    <mergeCell ref="L5:Q5"/>
    <mergeCell ref="D9:E9"/>
    <mergeCell ref="F11:G11"/>
    <mergeCell ref="R12:R13"/>
  </mergeCells>
  <conditionalFormatting sqref="E14:I14">
    <cfRule type="cellIs" dxfId="63" priority="2" operator="lessThanOrEqual">
      <formula>$J$8</formula>
    </cfRule>
  </conditionalFormatting>
  <conditionalFormatting sqref="C17:C35">
    <cfRule type="expression" dxfId="62" priority="1">
      <formula>ISNUMBER(MATCH(C17,C$16:$C16,0))</formula>
    </cfRule>
  </conditionalFormatting>
  <conditionalFormatting sqref="D17:D35">
    <cfRule type="expression" dxfId="61" priority="3">
      <formula>ISNUMBER(MATCH(D17,D$16:$D16,0))</formula>
    </cfRule>
  </conditionalFormatting>
  <pageMargins left="0.31496062992125984" right="0.31496062992125984" top="0.31496062992125984" bottom="0.31496062992125984" header="0.31496062992125984" footer="0.31496062992125984"/>
  <pageSetup scale="36" orientation="portrait" r:id="rId1"/>
  <colBreaks count="1" manualBreakCount="1">
    <brk id="2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pageSetUpPr autoPageBreaks="0"/>
  </sheetPr>
  <dimension ref="A1:BM215"/>
  <sheetViews>
    <sheetView showGridLines="0" showRowColHeaders="0" zoomScale="80" zoomScaleNormal="80" workbookViewId="0">
      <pane ySplit="15" topLeftCell="A16" activePane="bottomLeft" state="frozen"/>
      <selection pane="bottomLeft" activeCell="A16" sqref="A16"/>
    </sheetView>
  </sheetViews>
  <sheetFormatPr defaultColWidth="11.42578125" defaultRowHeight="15" x14ac:dyDescent="0.25"/>
  <cols>
    <col min="1" max="1" width="3.7109375" style="14" customWidth="1"/>
    <col min="2" max="2" width="10.7109375" style="13" customWidth="1"/>
    <col min="3" max="3" width="24.5703125" style="13" customWidth="1"/>
    <col min="4" max="4" width="45" style="13" customWidth="1"/>
    <col min="5" max="9" width="12.7109375" style="13" customWidth="1"/>
    <col min="10" max="53" width="11.85546875" style="13" customWidth="1"/>
    <col min="54" max="57" width="11.42578125" style="13"/>
    <col min="58" max="58" width="11.42578125" style="14" customWidth="1"/>
    <col min="59" max="59" width="6.85546875" style="522" hidden="1" customWidth="1"/>
    <col min="60" max="60" width="12.85546875" style="522" hidden="1" customWidth="1"/>
    <col min="61" max="61" width="9.5703125" style="522" hidden="1" customWidth="1"/>
    <col min="62" max="62" width="10.42578125" style="522" hidden="1" customWidth="1"/>
    <col min="63" max="64" width="11.42578125" style="13" customWidth="1"/>
    <col min="65" max="65" width="15.42578125" style="13" customWidth="1"/>
    <col min="66" max="16384" width="11.42578125" style="13"/>
  </cols>
  <sheetData>
    <row r="1" spans="1:62" s="15" customFormat="1" ht="6.75" customHeight="1" x14ac:dyDescent="0.25">
      <c r="B1" s="15" t="s">
        <v>0</v>
      </c>
      <c r="BG1" s="521"/>
      <c r="BH1" s="521"/>
      <c r="BI1" s="521"/>
      <c r="BJ1" s="521"/>
    </row>
    <row r="2" spans="1:62" s="568" customFormat="1" ht="20.100000000000001" customHeight="1" x14ac:dyDescent="0.25">
      <c r="A2" s="568" t="s">
        <v>81</v>
      </c>
      <c r="B2" s="569" t="s">
        <v>0</v>
      </c>
      <c r="C2" s="706" t="s">
        <v>285</v>
      </c>
      <c r="D2" s="570"/>
      <c r="E2" s="570"/>
      <c r="F2" s="570"/>
      <c r="G2" s="570"/>
      <c r="H2" s="570"/>
      <c r="I2" s="570"/>
      <c r="J2" s="570"/>
      <c r="K2" s="570"/>
      <c r="L2" s="572"/>
      <c r="M2" s="572"/>
      <c r="N2" s="572"/>
      <c r="O2" s="572"/>
      <c r="P2" s="572"/>
      <c r="BG2" s="575"/>
      <c r="BH2" s="575"/>
      <c r="BI2" s="575"/>
      <c r="BJ2" s="575"/>
    </row>
    <row r="3" spans="1:62" s="565" customFormat="1" ht="24" customHeight="1" x14ac:dyDescent="0.25">
      <c r="A3" s="565" t="s">
        <v>81</v>
      </c>
      <c r="B3" s="562" t="s">
        <v>0</v>
      </c>
      <c r="C3" s="707" t="s">
        <v>40</v>
      </c>
      <c r="D3" s="563"/>
      <c r="E3" s="563"/>
      <c r="F3" s="563"/>
      <c r="G3" s="563"/>
      <c r="H3" s="563"/>
      <c r="I3" s="563"/>
      <c r="J3" s="563"/>
      <c r="K3" s="563"/>
      <c r="L3" s="566"/>
      <c r="M3" s="566"/>
      <c r="N3" s="566"/>
      <c r="O3" s="566"/>
      <c r="P3" s="566"/>
      <c r="BG3" s="576"/>
      <c r="BH3" s="576"/>
      <c r="BI3" s="576"/>
      <c r="BJ3" s="576"/>
    </row>
    <row r="4" spans="1:62" s="15" customFormat="1" ht="6" customHeight="1" x14ac:dyDescent="0.25">
      <c r="B4" s="15" t="str">
        <f>J9</f>
        <v/>
      </c>
      <c r="C4" s="15">
        <f>D7</f>
        <v>0</v>
      </c>
      <c r="D4" s="15">
        <f>D9</f>
        <v>0</v>
      </c>
      <c r="E4" s="17">
        <f>H7</f>
        <v>0</v>
      </c>
      <c r="F4" s="17">
        <f>F12</f>
        <v>0</v>
      </c>
      <c r="G4" s="18">
        <f>H10</f>
        <v>0</v>
      </c>
      <c r="H4" s="18">
        <f>H12</f>
        <v>0</v>
      </c>
      <c r="I4" s="18">
        <f>J12</f>
        <v>0</v>
      </c>
      <c r="J4" s="102"/>
      <c r="BG4" s="521"/>
      <c r="BH4" s="521"/>
      <c r="BI4" s="521"/>
      <c r="BJ4" s="521"/>
    </row>
    <row r="5" spans="1:62" ht="32.25" customHeight="1" x14ac:dyDescent="0.25">
      <c r="B5" s="893" t="s">
        <v>1</v>
      </c>
      <c r="C5" s="909"/>
      <c r="D5" s="909"/>
      <c r="E5" s="909"/>
      <c r="F5" s="909"/>
      <c r="G5" s="909"/>
      <c r="H5" s="909"/>
      <c r="I5" s="909"/>
      <c r="J5" s="909"/>
      <c r="K5" s="909"/>
      <c r="L5" s="910" t="s">
        <v>13</v>
      </c>
      <c r="M5" s="910"/>
      <c r="N5" s="910"/>
      <c r="O5" s="910"/>
      <c r="P5" s="911"/>
      <c r="Q5" s="15"/>
    </row>
    <row r="6" spans="1:62" ht="7.5" customHeight="1" x14ac:dyDescent="0.25">
      <c r="B6" s="223" t="s">
        <v>0</v>
      </c>
      <c r="C6" s="22"/>
      <c r="D6" s="22"/>
      <c r="E6" s="22"/>
      <c r="F6" s="22"/>
      <c r="G6" s="22"/>
      <c r="H6" s="22"/>
      <c r="I6" s="22"/>
      <c r="J6" s="30"/>
      <c r="K6" s="22"/>
      <c r="L6" s="910"/>
      <c r="M6" s="910"/>
      <c r="N6" s="910"/>
      <c r="O6" s="910"/>
      <c r="P6" s="911"/>
      <c r="Q6" s="15"/>
    </row>
    <row r="7" spans="1:62" ht="15.75" x14ac:dyDescent="0.25">
      <c r="B7" s="223" t="s">
        <v>0</v>
      </c>
      <c r="C7" s="28" t="s">
        <v>2</v>
      </c>
      <c r="D7" s="225"/>
      <c r="E7" s="397">
        <f ca="1">COUNTA(Category_Chart)</f>
        <v>3</v>
      </c>
      <c r="F7" s="117"/>
      <c r="G7" s="28" t="s">
        <v>89</v>
      </c>
      <c r="H7" s="1"/>
      <c r="I7" s="28" t="s">
        <v>3</v>
      </c>
      <c r="J7" s="165" t="str">
        <f ca="1">IF($D$7="","",TODAY())</f>
        <v/>
      </c>
      <c r="K7" s="22"/>
      <c r="L7" s="22"/>
      <c r="M7" s="22"/>
      <c r="N7" s="22"/>
      <c r="O7" s="22"/>
      <c r="P7" s="23"/>
      <c r="Q7" s="15"/>
    </row>
    <row r="8" spans="1:62" ht="10.5" customHeight="1" x14ac:dyDescent="0.25">
      <c r="B8" s="223" t="s">
        <v>0</v>
      </c>
      <c r="C8" s="29"/>
      <c r="D8" s="32"/>
      <c r="E8" s="32"/>
      <c r="F8" s="32"/>
      <c r="G8" s="32"/>
      <c r="H8" s="103"/>
      <c r="I8" s="34"/>
      <c r="J8" s="35"/>
      <c r="K8" s="103"/>
      <c r="L8" s="22"/>
      <c r="M8" s="22"/>
      <c r="N8" s="22"/>
      <c r="O8" s="22"/>
      <c r="P8" s="23"/>
      <c r="Q8" s="15"/>
    </row>
    <row r="9" spans="1:62" ht="15.75" x14ac:dyDescent="0.25">
      <c r="B9" s="223" t="s">
        <v>0</v>
      </c>
      <c r="C9" s="28" t="s">
        <v>4</v>
      </c>
      <c r="D9" s="897"/>
      <c r="E9" s="908"/>
      <c r="F9" s="189"/>
      <c r="G9" s="189"/>
      <c r="H9" s="22"/>
      <c r="I9" s="28" t="s">
        <v>5</v>
      </c>
      <c r="J9" s="3" t="str">
        <f>IF($D$7="","",$BJ$15)</f>
        <v/>
      </c>
      <c r="K9" s="22"/>
      <c r="L9" s="22"/>
      <c r="M9" s="22"/>
      <c r="N9" s="22"/>
      <c r="O9" s="22"/>
      <c r="P9" s="23"/>
      <c r="Q9" s="15"/>
    </row>
    <row r="10" spans="1:62" ht="15" customHeight="1" x14ac:dyDescent="0.25">
      <c r="B10" s="223" t="s">
        <v>0</v>
      </c>
      <c r="C10" s="241"/>
      <c r="D10" s="36"/>
      <c r="E10" s="106"/>
      <c r="F10" s="106"/>
      <c r="G10" s="28" t="s">
        <v>9</v>
      </c>
      <c r="H10" s="4"/>
      <c r="I10" s="22"/>
      <c r="J10" s="22"/>
      <c r="K10" s="22"/>
      <c r="L10" s="912" t="str">
        <f ca="1">IF($B$16="","","Total SKU's    "&amp;$B$12)</f>
        <v>Total SKU's    5</v>
      </c>
      <c r="M10" s="912"/>
      <c r="N10" s="912"/>
      <c r="O10" s="912"/>
      <c r="P10" s="913"/>
      <c r="Q10" s="15"/>
    </row>
    <row r="11" spans="1:62" ht="10.5" customHeight="1" x14ac:dyDescent="0.25">
      <c r="B11" s="223" t="s">
        <v>0</v>
      </c>
      <c r="C11" s="241"/>
      <c r="D11" s="22"/>
      <c r="E11" s="22"/>
      <c r="F11" s="22"/>
      <c r="G11" s="22"/>
      <c r="H11" s="22"/>
      <c r="I11" s="22"/>
      <c r="J11" s="22"/>
      <c r="K11" s="22"/>
      <c r="L11" s="912"/>
      <c r="M11" s="912"/>
      <c r="N11" s="912"/>
      <c r="O11" s="912"/>
      <c r="P11" s="913"/>
      <c r="Q11" s="9"/>
    </row>
    <row r="12" spans="1:62" ht="15.75" customHeight="1" x14ac:dyDescent="0.25">
      <c r="B12" s="164">
        <f ca="1">COUNTA(Total_SKU)</f>
        <v>5</v>
      </c>
      <c r="C12" s="241"/>
      <c r="D12" s="241"/>
      <c r="E12" s="28" t="s">
        <v>11</v>
      </c>
      <c r="F12" s="1"/>
      <c r="G12" s="28" t="s">
        <v>12</v>
      </c>
      <c r="H12" s="4"/>
      <c r="I12" s="28" t="s">
        <v>14</v>
      </c>
      <c r="J12" s="1"/>
      <c r="K12" s="22"/>
      <c r="L12" s="207"/>
      <c r="M12" s="208"/>
      <c r="N12" s="208"/>
      <c r="O12" s="208"/>
      <c r="P12" s="209"/>
      <c r="Q12" s="104"/>
      <c r="R12" s="76" t="str">
        <f>"Sales Forecast"&amp;" "&amp;YEAR(R$15)</f>
        <v>Sales Forecast 2023</v>
      </c>
      <c r="S12" s="75"/>
      <c r="T12" s="75"/>
      <c r="U12" s="75"/>
      <c r="V12" s="77"/>
      <c r="W12" s="75"/>
      <c r="X12" s="75"/>
      <c r="Y12" s="75"/>
      <c r="Z12" s="75"/>
      <c r="AA12" s="76" t="str">
        <f>"Sales Forecast"&amp;" "&amp;YEAR(Y$15)</f>
        <v>Sales Forecast 2023</v>
      </c>
      <c r="AB12" s="75"/>
      <c r="AC12" s="75"/>
      <c r="AD12" s="75"/>
      <c r="AE12" s="75"/>
      <c r="AF12" s="75"/>
      <c r="AG12" s="75"/>
      <c r="AH12" s="77"/>
      <c r="AI12" s="75"/>
      <c r="AJ12" s="75"/>
      <c r="AK12" s="75"/>
      <c r="AL12" s="75"/>
      <c r="AM12" s="76" t="str">
        <f>"Sales Forecast"&amp;" "&amp;YEAR(AK$15)</f>
        <v>Sales Forecast 2024</v>
      </c>
      <c r="AN12" s="75"/>
      <c r="AO12" s="75"/>
      <c r="AP12" s="75"/>
      <c r="AQ12" s="75"/>
      <c r="AR12" s="75"/>
      <c r="AS12" s="75"/>
      <c r="AT12" s="77"/>
      <c r="AU12" s="75"/>
      <c r="AV12" s="75"/>
      <c r="AW12" s="75"/>
      <c r="AX12" s="75"/>
      <c r="AY12" s="76" t="str">
        <f>"Sales Forecast"&amp;" "&amp;YEAR(AW$15)</f>
        <v>Sales Forecast 2025</v>
      </c>
      <c r="AZ12" s="75"/>
      <c r="BA12" s="75"/>
      <c r="BB12" s="75"/>
      <c r="BC12" s="75"/>
      <c r="BD12" s="75"/>
      <c r="BE12" s="75"/>
    </row>
    <row r="13" spans="1:62" ht="9" customHeight="1" x14ac:dyDescent="0.25">
      <c r="B13" s="224" t="s">
        <v>0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6"/>
      <c r="Q13" s="9"/>
      <c r="V13" s="19"/>
      <c r="AH13" s="19"/>
      <c r="AT13" s="19"/>
      <c r="BG13" s="907" t="s">
        <v>6</v>
      </c>
      <c r="BH13" s="907" t="s">
        <v>7</v>
      </c>
      <c r="BI13" s="907" t="s">
        <v>2</v>
      </c>
      <c r="BJ13" s="907" t="s">
        <v>8</v>
      </c>
    </row>
    <row r="14" spans="1:62" ht="8.25" customHeight="1" x14ac:dyDescent="0.25">
      <c r="B14" s="14" t="s">
        <v>0</v>
      </c>
      <c r="V14" s="19"/>
      <c r="AH14" s="19"/>
      <c r="AT14" s="19"/>
      <c r="BG14" s="907"/>
      <c r="BH14" s="907"/>
      <c r="BI14" s="907"/>
      <c r="BJ14" s="907"/>
    </row>
    <row r="15" spans="1:62" x14ac:dyDescent="0.25">
      <c r="B15" s="89" t="s">
        <v>5</v>
      </c>
      <c r="C15" s="90" t="s">
        <v>2</v>
      </c>
      <c r="D15" s="90" t="s">
        <v>4</v>
      </c>
      <c r="E15" s="90" t="s">
        <v>90</v>
      </c>
      <c r="F15" s="242" t="s">
        <v>10</v>
      </c>
      <c r="G15" s="242" t="s">
        <v>9</v>
      </c>
      <c r="H15" s="242" t="s">
        <v>12</v>
      </c>
      <c r="I15" s="242" t="s">
        <v>14</v>
      </c>
      <c r="J15" s="500">
        <v>44773</v>
      </c>
      <c r="K15" s="166">
        <f>EOMONTH(J15,1)</f>
        <v>44804</v>
      </c>
      <c r="L15" s="166">
        <f t="shared" ref="L15:BE15" si="0">EOMONTH(K15,1)</f>
        <v>44834</v>
      </c>
      <c r="M15" s="166">
        <f t="shared" si="0"/>
        <v>44865</v>
      </c>
      <c r="N15" s="166">
        <f t="shared" si="0"/>
        <v>44895</v>
      </c>
      <c r="O15" s="166">
        <f t="shared" si="0"/>
        <v>44926</v>
      </c>
      <c r="P15" s="166">
        <f t="shared" si="0"/>
        <v>44957</v>
      </c>
      <c r="Q15" s="166">
        <f t="shared" si="0"/>
        <v>44985</v>
      </c>
      <c r="R15" s="166">
        <f t="shared" si="0"/>
        <v>45016</v>
      </c>
      <c r="S15" s="166">
        <f t="shared" si="0"/>
        <v>45046</v>
      </c>
      <c r="T15" s="166">
        <f t="shared" si="0"/>
        <v>45077</v>
      </c>
      <c r="U15" s="166">
        <f t="shared" si="0"/>
        <v>45107</v>
      </c>
      <c r="V15" s="167">
        <f t="shared" si="0"/>
        <v>45138</v>
      </c>
      <c r="W15" s="166">
        <f t="shared" si="0"/>
        <v>45169</v>
      </c>
      <c r="X15" s="166">
        <f t="shared" si="0"/>
        <v>45199</v>
      </c>
      <c r="Y15" s="166">
        <f t="shared" si="0"/>
        <v>45230</v>
      </c>
      <c r="Z15" s="166">
        <f t="shared" si="0"/>
        <v>45260</v>
      </c>
      <c r="AA15" s="166">
        <f t="shared" si="0"/>
        <v>45291</v>
      </c>
      <c r="AB15" s="166">
        <f t="shared" si="0"/>
        <v>45322</v>
      </c>
      <c r="AC15" s="166">
        <f t="shared" si="0"/>
        <v>45351</v>
      </c>
      <c r="AD15" s="166">
        <f t="shared" si="0"/>
        <v>45382</v>
      </c>
      <c r="AE15" s="166">
        <f t="shared" si="0"/>
        <v>45412</v>
      </c>
      <c r="AF15" s="166">
        <f t="shared" si="0"/>
        <v>45443</v>
      </c>
      <c r="AG15" s="166">
        <f t="shared" si="0"/>
        <v>45473</v>
      </c>
      <c r="AH15" s="167">
        <f t="shared" si="0"/>
        <v>45504</v>
      </c>
      <c r="AI15" s="166">
        <f t="shared" si="0"/>
        <v>45535</v>
      </c>
      <c r="AJ15" s="166">
        <f t="shared" si="0"/>
        <v>45565</v>
      </c>
      <c r="AK15" s="166">
        <f t="shared" si="0"/>
        <v>45596</v>
      </c>
      <c r="AL15" s="166">
        <f t="shared" si="0"/>
        <v>45626</v>
      </c>
      <c r="AM15" s="166">
        <f t="shared" si="0"/>
        <v>45657</v>
      </c>
      <c r="AN15" s="166">
        <f t="shared" si="0"/>
        <v>45688</v>
      </c>
      <c r="AO15" s="166">
        <f t="shared" si="0"/>
        <v>45716</v>
      </c>
      <c r="AP15" s="166">
        <f t="shared" si="0"/>
        <v>45747</v>
      </c>
      <c r="AQ15" s="166">
        <f t="shared" si="0"/>
        <v>45777</v>
      </c>
      <c r="AR15" s="166">
        <f t="shared" si="0"/>
        <v>45808</v>
      </c>
      <c r="AS15" s="166">
        <f t="shared" si="0"/>
        <v>45838</v>
      </c>
      <c r="AT15" s="167">
        <f t="shared" si="0"/>
        <v>45869</v>
      </c>
      <c r="AU15" s="166">
        <f t="shared" si="0"/>
        <v>45900</v>
      </c>
      <c r="AV15" s="166">
        <f t="shared" si="0"/>
        <v>45930</v>
      </c>
      <c r="AW15" s="166">
        <f t="shared" si="0"/>
        <v>45961</v>
      </c>
      <c r="AX15" s="166">
        <f t="shared" si="0"/>
        <v>45991</v>
      </c>
      <c r="AY15" s="166">
        <f t="shared" si="0"/>
        <v>46022</v>
      </c>
      <c r="AZ15" s="166">
        <f t="shared" si="0"/>
        <v>46053</v>
      </c>
      <c r="BA15" s="166">
        <f t="shared" si="0"/>
        <v>46081</v>
      </c>
      <c r="BB15" s="166">
        <f t="shared" si="0"/>
        <v>46112</v>
      </c>
      <c r="BC15" s="166">
        <f t="shared" si="0"/>
        <v>46142</v>
      </c>
      <c r="BD15" s="166">
        <f t="shared" si="0"/>
        <v>46173</v>
      </c>
      <c r="BE15" s="168">
        <f t="shared" si="0"/>
        <v>46203</v>
      </c>
      <c r="BG15" s="522">
        <v>999</v>
      </c>
      <c r="BH15" s="522">
        <f ca="1">LARGE(Codes,1)</f>
        <v>1046</v>
      </c>
      <c r="BI15" s="522">
        <f>$D$7</f>
        <v>0</v>
      </c>
      <c r="BJ15" s="522" t="str">
        <f ca="1">LEFT($BI$15,1)&amp;BH15+1</f>
        <v>01047</v>
      </c>
    </row>
    <row r="16" spans="1:62" x14ac:dyDescent="0.25">
      <c r="B16" s="5" t="s">
        <v>66</v>
      </c>
      <c r="C16" s="5" t="s">
        <v>256</v>
      </c>
      <c r="D16" s="717" t="s">
        <v>257</v>
      </c>
      <c r="E16" s="718">
        <v>100</v>
      </c>
      <c r="F16" s="719">
        <v>1000</v>
      </c>
      <c r="G16" s="720">
        <v>3.3</v>
      </c>
      <c r="H16" s="720">
        <v>5.75</v>
      </c>
      <c r="I16" s="721" t="s">
        <v>15</v>
      </c>
      <c r="J16" s="497">
        <v>1536</v>
      </c>
      <c r="K16" s="498">
        <v>1894</v>
      </c>
      <c r="L16" s="498">
        <v>101</v>
      </c>
      <c r="M16" s="498">
        <v>137</v>
      </c>
      <c r="N16" s="498">
        <v>164</v>
      </c>
      <c r="O16" s="498">
        <v>1593</v>
      </c>
      <c r="P16" s="498">
        <v>1646</v>
      </c>
      <c r="Q16" s="498">
        <v>1838</v>
      </c>
      <c r="R16" s="498">
        <v>1889</v>
      </c>
      <c r="S16" s="498">
        <v>1519</v>
      </c>
      <c r="T16" s="498">
        <v>1593</v>
      </c>
      <c r="U16" s="499">
        <v>1856</v>
      </c>
      <c r="V16" s="497">
        <v>1670</v>
      </c>
      <c r="W16" s="498">
        <v>1988</v>
      </c>
      <c r="X16" s="498">
        <v>1880</v>
      </c>
      <c r="Y16" s="498">
        <v>1514</v>
      </c>
      <c r="Z16" s="498">
        <v>1916</v>
      </c>
      <c r="AA16" s="498">
        <v>1933</v>
      </c>
      <c r="AB16" s="498">
        <v>1514</v>
      </c>
      <c r="AC16" s="498">
        <v>1863</v>
      </c>
      <c r="AD16" s="498">
        <v>1582</v>
      </c>
      <c r="AE16" s="498">
        <v>1526</v>
      </c>
      <c r="AF16" s="498">
        <v>1590</v>
      </c>
      <c r="AG16" s="498">
        <v>1754</v>
      </c>
      <c r="AH16" s="497">
        <v>1518</v>
      </c>
      <c r="AI16" s="498">
        <v>1818</v>
      </c>
      <c r="AJ16" s="498">
        <v>1759</v>
      </c>
      <c r="AK16" s="498">
        <v>1863</v>
      </c>
      <c r="AL16" s="498">
        <v>1615</v>
      </c>
      <c r="AM16" s="498">
        <v>1867</v>
      </c>
      <c r="AN16" s="498">
        <v>1838</v>
      </c>
      <c r="AO16" s="498">
        <v>1799</v>
      </c>
      <c r="AP16" s="498">
        <v>1944</v>
      </c>
      <c r="AQ16" s="498">
        <v>1714</v>
      </c>
      <c r="AR16" s="498">
        <v>1530</v>
      </c>
      <c r="AS16" s="498">
        <v>1644</v>
      </c>
      <c r="AT16" s="497">
        <v>1535</v>
      </c>
      <c r="AU16" s="498">
        <v>1506</v>
      </c>
      <c r="AV16" s="498">
        <v>1673</v>
      </c>
      <c r="AW16" s="498">
        <v>1614</v>
      </c>
      <c r="AX16" s="498">
        <v>1777</v>
      </c>
      <c r="AY16" s="498">
        <v>1705</v>
      </c>
      <c r="AZ16" s="498">
        <v>1967</v>
      </c>
      <c r="BA16" s="498">
        <v>1906</v>
      </c>
      <c r="BB16" s="498">
        <v>1966</v>
      </c>
      <c r="BC16" s="498">
        <v>1982</v>
      </c>
      <c r="BD16" s="498">
        <v>1786</v>
      </c>
      <c r="BE16" s="498">
        <v>1519</v>
      </c>
      <c r="BF16" s="14">
        <v>16</v>
      </c>
      <c r="BG16" s="522">
        <f t="shared" ref="BG16:BG80" si="1">IF(B16="","",VALUE(MID(B16,2,4)))</f>
        <v>1001</v>
      </c>
    </row>
    <row r="17" spans="2:59" x14ac:dyDescent="0.25">
      <c r="B17" s="5" t="s">
        <v>143</v>
      </c>
      <c r="C17" s="5" t="s">
        <v>233</v>
      </c>
      <c r="D17" s="717" t="s">
        <v>258</v>
      </c>
      <c r="E17" s="722">
        <v>100</v>
      </c>
      <c r="F17" s="719">
        <v>3500</v>
      </c>
      <c r="G17" s="720">
        <v>2.15</v>
      </c>
      <c r="H17" s="720">
        <v>4.99</v>
      </c>
      <c r="I17" s="721" t="s">
        <v>16</v>
      </c>
      <c r="J17" s="497">
        <v>2284</v>
      </c>
      <c r="K17" s="498">
        <v>1063</v>
      </c>
      <c r="L17" s="498">
        <v>149</v>
      </c>
      <c r="M17" s="498">
        <v>191</v>
      </c>
      <c r="N17" s="498">
        <v>143</v>
      </c>
      <c r="O17" s="498">
        <v>1146</v>
      </c>
      <c r="P17" s="498">
        <v>2488</v>
      </c>
      <c r="Q17" s="498">
        <v>1859</v>
      </c>
      <c r="R17" s="498">
        <v>1016</v>
      </c>
      <c r="S17" s="498">
        <v>1974</v>
      </c>
      <c r="T17" s="498">
        <v>1391</v>
      </c>
      <c r="U17" s="499">
        <v>1406</v>
      </c>
      <c r="V17" s="497">
        <v>1111</v>
      </c>
      <c r="W17" s="498">
        <v>2481</v>
      </c>
      <c r="X17" s="498">
        <v>1637</v>
      </c>
      <c r="Y17" s="498">
        <v>1487</v>
      </c>
      <c r="Z17" s="498">
        <v>1041</v>
      </c>
      <c r="AA17" s="498">
        <v>2483</v>
      </c>
      <c r="AB17" s="498">
        <v>2409</v>
      </c>
      <c r="AC17" s="498">
        <v>2202</v>
      </c>
      <c r="AD17" s="498">
        <v>1331</v>
      </c>
      <c r="AE17" s="498">
        <v>1620</v>
      </c>
      <c r="AF17" s="498">
        <v>2362</v>
      </c>
      <c r="AG17" s="498">
        <v>1864</v>
      </c>
      <c r="AH17" s="497">
        <v>1930</v>
      </c>
      <c r="AI17" s="498">
        <v>1457</v>
      </c>
      <c r="AJ17" s="498">
        <v>1263</v>
      </c>
      <c r="AK17" s="498">
        <v>1130</v>
      </c>
      <c r="AL17" s="498">
        <v>1077</v>
      </c>
      <c r="AM17" s="498">
        <v>1068</v>
      </c>
      <c r="AN17" s="498">
        <v>1171</v>
      </c>
      <c r="AO17" s="498">
        <v>1453</v>
      </c>
      <c r="AP17" s="498">
        <v>1188</v>
      </c>
      <c r="AQ17" s="498">
        <v>2428</v>
      </c>
      <c r="AR17" s="498">
        <v>1738</v>
      </c>
      <c r="AS17" s="498">
        <v>1144</v>
      </c>
      <c r="AT17" s="497">
        <v>1150</v>
      </c>
      <c r="AU17" s="498">
        <v>1136</v>
      </c>
      <c r="AV17" s="498">
        <v>1208</v>
      </c>
      <c r="AW17" s="498">
        <v>1665</v>
      </c>
      <c r="AX17" s="498">
        <v>1261</v>
      </c>
      <c r="AY17" s="498">
        <v>1521</v>
      </c>
      <c r="AZ17" s="498">
        <v>1216</v>
      </c>
      <c r="BA17" s="498">
        <v>1350</v>
      </c>
      <c r="BB17" s="498">
        <v>1480</v>
      </c>
      <c r="BC17" s="498">
        <v>1086</v>
      </c>
      <c r="BD17" s="498">
        <v>1583</v>
      </c>
      <c r="BE17" s="498">
        <v>1469</v>
      </c>
      <c r="BF17" s="14">
        <v>17</v>
      </c>
      <c r="BG17" s="522">
        <f t="shared" si="1"/>
        <v>1003</v>
      </c>
    </row>
    <row r="18" spans="2:59" x14ac:dyDescent="0.25">
      <c r="B18" s="5" t="s">
        <v>144</v>
      </c>
      <c r="C18" s="5" t="s">
        <v>233</v>
      </c>
      <c r="D18" s="717" t="s">
        <v>259</v>
      </c>
      <c r="E18" s="722">
        <v>100</v>
      </c>
      <c r="F18" s="719">
        <v>600</v>
      </c>
      <c r="G18" s="720">
        <v>3.5</v>
      </c>
      <c r="H18" s="720">
        <v>6.25</v>
      </c>
      <c r="I18" s="721" t="s">
        <v>15</v>
      </c>
      <c r="J18" s="497">
        <v>1047</v>
      </c>
      <c r="K18" s="498">
        <v>957</v>
      </c>
      <c r="L18" s="498">
        <v>105</v>
      </c>
      <c r="M18" s="498">
        <v>109</v>
      </c>
      <c r="N18" s="498">
        <v>128</v>
      </c>
      <c r="O18" s="498">
        <v>977</v>
      </c>
      <c r="P18" s="498">
        <v>898</v>
      </c>
      <c r="Q18" s="498">
        <v>934</v>
      </c>
      <c r="R18" s="498">
        <v>1195</v>
      </c>
      <c r="S18" s="498">
        <v>880</v>
      </c>
      <c r="T18" s="498">
        <v>1041</v>
      </c>
      <c r="U18" s="499">
        <v>1090</v>
      </c>
      <c r="V18" s="497">
        <v>1047</v>
      </c>
      <c r="W18" s="498">
        <v>1044</v>
      </c>
      <c r="X18" s="498">
        <v>969</v>
      </c>
      <c r="Y18" s="498">
        <v>968</v>
      </c>
      <c r="Z18" s="498">
        <v>1200</v>
      </c>
      <c r="AA18" s="498">
        <v>1097</v>
      </c>
      <c r="AB18" s="498">
        <v>1046</v>
      </c>
      <c r="AC18" s="498">
        <v>867</v>
      </c>
      <c r="AD18" s="498">
        <v>963</v>
      </c>
      <c r="AE18" s="498">
        <v>1165</v>
      </c>
      <c r="AF18" s="498">
        <v>1160</v>
      </c>
      <c r="AG18" s="498">
        <v>1059</v>
      </c>
      <c r="AH18" s="497">
        <v>931</v>
      </c>
      <c r="AI18" s="498">
        <v>1105</v>
      </c>
      <c r="AJ18" s="498">
        <v>1023</v>
      </c>
      <c r="AK18" s="498">
        <v>1200</v>
      </c>
      <c r="AL18" s="498">
        <v>933</v>
      </c>
      <c r="AM18" s="498">
        <v>934</v>
      </c>
      <c r="AN18" s="498">
        <v>1092</v>
      </c>
      <c r="AO18" s="498">
        <v>974</v>
      </c>
      <c r="AP18" s="498">
        <v>884</v>
      </c>
      <c r="AQ18" s="498">
        <v>990</v>
      </c>
      <c r="AR18" s="498">
        <v>991</v>
      </c>
      <c r="AS18" s="498">
        <v>1144</v>
      </c>
      <c r="AT18" s="497">
        <v>1183</v>
      </c>
      <c r="AU18" s="498">
        <v>995</v>
      </c>
      <c r="AV18" s="498">
        <v>1095</v>
      </c>
      <c r="AW18" s="498">
        <v>1191</v>
      </c>
      <c r="AX18" s="498">
        <v>1090</v>
      </c>
      <c r="AY18" s="498">
        <v>854</v>
      </c>
      <c r="AZ18" s="498">
        <v>1085</v>
      </c>
      <c r="BA18" s="498">
        <v>972</v>
      </c>
      <c r="BB18" s="498">
        <v>1017</v>
      </c>
      <c r="BC18" s="498">
        <v>801</v>
      </c>
      <c r="BD18" s="498">
        <v>991</v>
      </c>
      <c r="BE18" s="498">
        <v>1094</v>
      </c>
      <c r="BF18" s="14">
        <v>18</v>
      </c>
      <c r="BG18" s="522">
        <f t="shared" si="1"/>
        <v>1016</v>
      </c>
    </row>
    <row r="19" spans="2:59" x14ac:dyDescent="0.25">
      <c r="B19" s="5" t="s">
        <v>222</v>
      </c>
      <c r="C19" s="5" t="s">
        <v>256</v>
      </c>
      <c r="D19" s="717" t="s">
        <v>260</v>
      </c>
      <c r="E19" s="722">
        <v>100</v>
      </c>
      <c r="F19" s="719">
        <v>200</v>
      </c>
      <c r="G19" s="720">
        <v>3.55</v>
      </c>
      <c r="H19" s="720">
        <v>4.5</v>
      </c>
      <c r="I19" s="721" t="s">
        <v>16</v>
      </c>
      <c r="J19" s="497">
        <v>1047</v>
      </c>
      <c r="K19" s="498">
        <v>957</v>
      </c>
      <c r="L19" s="498">
        <v>105</v>
      </c>
      <c r="M19" s="498">
        <v>109</v>
      </c>
      <c r="N19" s="498">
        <v>128</v>
      </c>
      <c r="O19" s="498">
        <v>977</v>
      </c>
      <c r="P19" s="498">
        <v>898</v>
      </c>
      <c r="Q19" s="498">
        <v>934</v>
      </c>
      <c r="R19" s="498">
        <v>1195</v>
      </c>
      <c r="S19" s="498">
        <v>880</v>
      </c>
      <c r="T19" s="498">
        <v>1041</v>
      </c>
      <c r="U19" s="499">
        <v>1090</v>
      </c>
      <c r="V19" s="497">
        <v>1047</v>
      </c>
      <c r="W19" s="498">
        <v>1044</v>
      </c>
      <c r="X19" s="498">
        <v>969</v>
      </c>
      <c r="Y19" s="498">
        <v>968</v>
      </c>
      <c r="Z19" s="498">
        <v>1200</v>
      </c>
      <c r="AA19" s="498">
        <v>1097</v>
      </c>
      <c r="AB19" s="498">
        <v>1046</v>
      </c>
      <c r="AC19" s="498">
        <v>867</v>
      </c>
      <c r="AD19" s="498">
        <v>963</v>
      </c>
      <c r="AE19" s="498">
        <v>1165</v>
      </c>
      <c r="AF19" s="498">
        <v>1160</v>
      </c>
      <c r="AG19" s="498">
        <v>1059</v>
      </c>
      <c r="AH19" s="497">
        <v>931</v>
      </c>
      <c r="AI19" s="498">
        <v>1105</v>
      </c>
      <c r="AJ19" s="498">
        <v>1023</v>
      </c>
      <c r="AK19" s="498">
        <v>1200</v>
      </c>
      <c r="AL19" s="498">
        <v>933</v>
      </c>
      <c r="AM19" s="498">
        <v>934</v>
      </c>
      <c r="AN19" s="498">
        <v>1092</v>
      </c>
      <c r="AO19" s="498">
        <v>974</v>
      </c>
      <c r="AP19" s="498">
        <v>884</v>
      </c>
      <c r="AQ19" s="498">
        <v>990</v>
      </c>
      <c r="AR19" s="498">
        <v>991</v>
      </c>
      <c r="AS19" s="498">
        <v>1144</v>
      </c>
      <c r="AT19" s="497">
        <v>1183</v>
      </c>
      <c r="AU19" s="498">
        <v>995</v>
      </c>
      <c r="AV19" s="498">
        <v>1095</v>
      </c>
      <c r="AW19" s="498">
        <v>1191</v>
      </c>
      <c r="AX19" s="498">
        <v>1090</v>
      </c>
      <c r="AY19" s="498">
        <v>854</v>
      </c>
      <c r="AZ19" s="498">
        <v>1085</v>
      </c>
      <c r="BA19" s="498">
        <v>972</v>
      </c>
      <c r="BB19" s="498">
        <v>1017</v>
      </c>
      <c r="BC19" s="498">
        <v>801</v>
      </c>
      <c r="BD19" s="498">
        <v>991</v>
      </c>
      <c r="BE19" s="498">
        <v>1094</v>
      </c>
      <c r="BF19" s="14">
        <v>19</v>
      </c>
      <c r="BG19" s="522">
        <f t="shared" si="1"/>
        <v>1046</v>
      </c>
    </row>
    <row r="20" spans="2:59" x14ac:dyDescent="0.25">
      <c r="B20" s="5" t="s">
        <v>213</v>
      </c>
      <c r="C20" s="5" t="s">
        <v>261</v>
      </c>
      <c r="D20" s="717" t="s">
        <v>262</v>
      </c>
      <c r="E20" s="722">
        <v>100</v>
      </c>
      <c r="F20" s="719">
        <v>250</v>
      </c>
      <c r="G20" s="720">
        <v>3.75</v>
      </c>
      <c r="H20" s="720">
        <v>5.5</v>
      </c>
      <c r="I20" s="721" t="s">
        <v>16</v>
      </c>
      <c r="J20" s="497">
        <v>457</v>
      </c>
      <c r="K20" s="498">
        <v>586</v>
      </c>
      <c r="L20" s="498">
        <v>121</v>
      </c>
      <c r="M20" s="498">
        <v>185</v>
      </c>
      <c r="N20" s="498">
        <v>198</v>
      </c>
      <c r="O20" s="498">
        <v>694</v>
      </c>
      <c r="P20" s="498">
        <v>744</v>
      </c>
      <c r="Q20" s="498">
        <v>558</v>
      </c>
      <c r="R20" s="498">
        <v>741</v>
      </c>
      <c r="S20" s="498">
        <v>500</v>
      </c>
      <c r="T20" s="498">
        <v>659</v>
      </c>
      <c r="U20" s="499">
        <v>511</v>
      </c>
      <c r="V20" s="497">
        <v>519</v>
      </c>
      <c r="W20" s="498">
        <v>672</v>
      </c>
      <c r="X20" s="498">
        <v>693</v>
      </c>
      <c r="Y20" s="498">
        <v>687</v>
      </c>
      <c r="Z20" s="498">
        <v>549</v>
      </c>
      <c r="AA20" s="498">
        <v>672</v>
      </c>
      <c r="AB20" s="498">
        <v>623</v>
      </c>
      <c r="AC20" s="498">
        <v>518</v>
      </c>
      <c r="AD20" s="498">
        <v>534</v>
      </c>
      <c r="AE20" s="498">
        <v>722</v>
      </c>
      <c r="AF20" s="498">
        <v>667</v>
      </c>
      <c r="AG20" s="498">
        <v>654</v>
      </c>
      <c r="AH20" s="497">
        <v>654</v>
      </c>
      <c r="AI20" s="498">
        <v>590</v>
      </c>
      <c r="AJ20" s="498">
        <v>682</v>
      </c>
      <c r="AK20" s="498">
        <v>731</v>
      </c>
      <c r="AL20" s="498">
        <v>674</v>
      </c>
      <c r="AM20" s="498">
        <v>568</v>
      </c>
      <c r="AN20" s="498">
        <v>506</v>
      </c>
      <c r="AO20" s="498">
        <v>743</v>
      </c>
      <c r="AP20" s="498">
        <v>667</v>
      </c>
      <c r="AQ20" s="498">
        <v>595</v>
      </c>
      <c r="AR20" s="498">
        <v>650</v>
      </c>
      <c r="AS20" s="498">
        <v>584</v>
      </c>
      <c r="AT20" s="497">
        <v>605</v>
      </c>
      <c r="AU20" s="498">
        <v>726</v>
      </c>
      <c r="AV20" s="498">
        <v>527</v>
      </c>
      <c r="AW20" s="498">
        <v>598</v>
      </c>
      <c r="AX20" s="498">
        <v>548</v>
      </c>
      <c r="AY20" s="498">
        <v>543</v>
      </c>
      <c r="AZ20" s="498">
        <v>694</v>
      </c>
      <c r="BA20" s="498">
        <v>515</v>
      </c>
      <c r="BB20" s="498">
        <v>621</v>
      </c>
      <c r="BC20" s="498">
        <v>682</v>
      </c>
      <c r="BD20" s="498">
        <v>561</v>
      </c>
      <c r="BE20" s="498">
        <v>666</v>
      </c>
      <c r="BF20" s="14">
        <v>20</v>
      </c>
      <c r="BG20" s="522">
        <f t="shared" si="1"/>
        <v>1037</v>
      </c>
    </row>
    <row r="21" spans="2:59" x14ac:dyDescent="0.25">
      <c r="B21" s="5"/>
      <c r="C21" s="5"/>
      <c r="D21" s="717"/>
      <c r="E21" s="722"/>
      <c r="F21" s="719"/>
      <c r="G21" s="720"/>
      <c r="H21" s="720"/>
      <c r="I21" s="721"/>
      <c r="J21" s="497"/>
      <c r="K21" s="498"/>
      <c r="L21" s="498"/>
      <c r="M21" s="498"/>
      <c r="N21" s="498"/>
      <c r="O21" s="498"/>
      <c r="P21" s="498"/>
      <c r="Q21" s="498"/>
      <c r="R21" s="498"/>
      <c r="S21" s="498"/>
      <c r="T21" s="498"/>
      <c r="U21" s="499"/>
      <c r="V21" s="497"/>
      <c r="W21" s="498"/>
      <c r="X21" s="498"/>
      <c r="Y21" s="498"/>
      <c r="Z21" s="498"/>
      <c r="AA21" s="498"/>
      <c r="AB21" s="498"/>
      <c r="AC21" s="498"/>
      <c r="AD21" s="498"/>
      <c r="AE21" s="498"/>
      <c r="AF21" s="498"/>
      <c r="AG21" s="498"/>
      <c r="AH21" s="497"/>
      <c r="AI21" s="498"/>
      <c r="AJ21" s="498"/>
      <c r="AK21" s="498"/>
      <c r="AL21" s="498"/>
      <c r="AM21" s="498"/>
      <c r="AN21" s="498"/>
      <c r="AO21" s="498"/>
      <c r="AP21" s="498"/>
      <c r="AQ21" s="498"/>
      <c r="AR21" s="498"/>
      <c r="AS21" s="498"/>
      <c r="AT21" s="497"/>
      <c r="AU21" s="498"/>
      <c r="AV21" s="498"/>
      <c r="AW21" s="498"/>
      <c r="AX21" s="498"/>
      <c r="AY21" s="498"/>
      <c r="AZ21" s="498"/>
      <c r="BA21" s="498"/>
      <c r="BB21" s="498"/>
      <c r="BC21" s="498"/>
      <c r="BD21" s="498"/>
      <c r="BE21" s="498"/>
      <c r="BF21" s="14">
        <v>21</v>
      </c>
      <c r="BG21" s="522" t="str">
        <f t="shared" si="1"/>
        <v/>
      </c>
    </row>
    <row r="22" spans="2:59" x14ac:dyDescent="0.25">
      <c r="B22" s="5"/>
      <c r="C22" s="5"/>
      <c r="D22" s="717"/>
      <c r="E22" s="722"/>
      <c r="F22" s="719"/>
      <c r="G22" s="720"/>
      <c r="H22" s="720"/>
      <c r="I22" s="721"/>
      <c r="J22" s="497"/>
      <c r="K22" s="498"/>
      <c r="L22" s="498"/>
      <c r="M22" s="498"/>
      <c r="N22" s="498"/>
      <c r="O22" s="498"/>
      <c r="P22" s="498"/>
      <c r="Q22" s="498"/>
      <c r="R22" s="498"/>
      <c r="S22" s="498"/>
      <c r="T22" s="498"/>
      <c r="U22" s="499"/>
      <c r="V22" s="497"/>
      <c r="W22" s="498"/>
      <c r="X22" s="498"/>
      <c r="Y22" s="498"/>
      <c r="Z22" s="498"/>
      <c r="AA22" s="498"/>
      <c r="AB22" s="498"/>
      <c r="AC22" s="498"/>
      <c r="AD22" s="498"/>
      <c r="AE22" s="498"/>
      <c r="AF22" s="498"/>
      <c r="AG22" s="498"/>
      <c r="AH22" s="497"/>
      <c r="AI22" s="498"/>
      <c r="AJ22" s="498"/>
      <c r="AK22" s="498"/>
      <c r="AL22" s="498"/>
      <c r="AM22" s="498"/>
      <c r="AN22" s="498"/>
      <c r="AO22" s="498"/>
      <c r="AP22" s="498"/>
      <c r="AQ22" s="498"/>
      <c r="AR22" s="498"/>
      <c r="AS22" s="498"/>
      <c r="AT22" s="497"/>
      <c r="AU22" s="498"/>
      <c r="AV22" s="498"/>
      <c r="AW22" s="498"/>
      <c r="AX22" s="498"/>
      <c r="AY22" s="498"/>
      <c r="AZ22" s="498"/>
      <c r="BA22" s="498"/>
      <c r="BB22" s="498"/>
      <c r="BC22" s="498"/>
      <c r="BD22" s="498"/>
      <c r="BE22" s="498"/>
      <c r="BF22" s="14">
        <v>22</v>
      </c>
      <c r="BG22" s="522" t="str">
        <f t="shared" si="1"/>
        <v/>
      </c>
    </row>
    <row r="23" spans="2:59" x14ac:dyDescent="0.25">
      <c r="B23" s="5"/>
      <c r="C23" s="5"/>
      <c r="D23" s="717"/>
      <c r="E23" s="722"/>
      <c r="F23" s="719"/>
      <c r="G23" s="720"/>
      <c r="H23" s="720"/>
      <c r="I23" s="721"/>
      <c r="J23" s="497"/>
      <c r="K23" s="498"/>
      <c r="L23" s="498"/>
      <c r="M23" s="498"/>
      <c r="N23" s="498"/>
      <c r="O23" s="498"/>
      <c r="P23" s="498"/>
      <c r="Q23" s="498"/>
      <c r="R23" s="498"/>
      <c r="S23" s="498"/>
      <c r="T23" s="498"/>
      <c r="U23" s="499"/>
      <c r="V23" s="497"/>
      <c r="W23" s="498"/>
      <c r="X23" s="498"/>
      <c r="Y23" s="498"/>
      <c r="Z23" s="498"/>
      <c r="AA23" s="498"/>
      <c r="AB23" s="498"/>
      <c r="AC23" s="498"/>
      <c r="AD23" s="498"/>
      <c r="AE23" s="498"/>
      <c r="AF23" s="498"/>
      <c r="AG23" s="498"/>
      <c r="AH23" s="497"/>
      <c r="AI23" s="498"/>
      <c r="AJ23" s="498"/>
      <c r="AK23" s="498"/>
      <c r="AL23" s="498"/>
      <c r="AM23" s="498"/>
      <c r="AN23" s="498"/>
      <c r="AO23" s="498"/>
      <c r="AP23" s="498"/>
      <c r="AQ23" s="498"/>
      <c r="AR23" s="498"/>
      <c r="AS23" s="498"/>
      <c r="AT23" s="497"/>
      <c r="AU23" s="498"/>
      <c r="AV23" s="498"/>
      <c r="AW23" s="498"/>
      <c r="AX23" s="498"/>
      <c r="AY23" s="498"/>
      <c r="AZ23" s="498"/>
      <c r="BA23" s="498"/>
      <c r="BB23" s="498"/>
      <c r="BC23" s="498"/>
      <c r="BD23" s="498"/>
      <c r="BE23" s="498"/>
      <c r="BF23" s="14">
        <v>23</v>
      </c>
      <c r="BG23" s="522" t="str">
        <f t="shared" si="1"/>
        <v/>
      </c>
    </row>
    <row r="24" spans="2:59" x14ac:dyDescent="0.25">
      <c r="B24" s="5"/>
      <c r="C24" s="5"/>
      <c r="D24" s="717"/>
      <c r="E24" s="722"/>
      <c r="F24" s="719"/>
      <c r="G24" s="720"/>
      <c r="H24" s="720"/>
      <c r="I24" s="721"/>
      <c r="J24" s="497"/>
      <c r="K24" s="498"/>
      <c r="L24" s="498"/>
      <c r="M24" s="498"/>
      <c r="N24" s="498"/>
      <c r="O24" s="498"/>
      <c r="P24" s="498"/>
      <c r="Q24" s="498"/>
      <c r="R24" s="498"/>
      <c r="S24" s="498"/>
      <c r="T24" s="498"/>
      <c r="U24" s="499"/>
      <c r="V24" s="497"/>
      <c r="W24" s="498"/>
      <c r="X24" s="498"/>
      <c r="Y24" s="498"/>
      <c r="Z24" s="498"/>
      <c r="AA24" s="498"/>
      <c r="AB24" s="498"/>
      <c r="AC24" s="498"/>
      <c r="AD24" s="498"/>
      <c r="AE24" s="498"/>
      <c r="AF24" s="498"/>
      <c r="AG24" s="498"/>
      <c r="AH24" s="497"/>
      <c r="AI24" s="498"/>
      <c r="AJ24" s="498"/>
      <c r="AK24" s="498"/>
      <c r="AL24" s="498"/>
      <c r="AM24" s="498"/>
      <c r="AN24" s="498"/>
      <c r="AO24" s="498"/>
      <c r="AP24" s="498"/>
      <c r="AQ24" s="498"/>
      <c r="AR24" s="498"/>
      <c r="AS24" s="498"/>
      <c r="AT24" s="497"/>
      <c r="AU24" s="498"/>
      <c r="AV24" s="498"/>
      <c r="AW24" s="498"/>
      <c r="AX24" s="498"/>
      <c r="AY24" s="498"/>
      <c r="AZ24" s="498"/>
      <c r="BA24" s="498"/>
      <c r="BB24" s="498"/>
      <c r="BC24" s="498"/>
      <c r="BD24" s="498"/>
      <c r="BE24" s="498"/>
      <c r="BF24" s="14">
        <v>24</v>
      </c>
      <c r="BG24" s="522" t="str">
        <f t="shared" si="1"/>
        <v/>
      </c>
    </row>
    <row r="25" spans="2:59" x14ac:dyDescent="0.25">
      <c r="B25" s="5"/>
      <c r="C25" s="5"/>
      <c r="D25" s="717"/>
      <c r="E25" s="722"/>
      <c r="F25" s="719"/>
      <c r="G25" s="720"/>
      <c r="H25" s="720"/>
      <c r="I25" s="721"/>
      <c r="J25" s="497"/>
      <c r="K25" s="498"/>
      <c r="L25" s="498"/>
      <c r="M25" s="498"/>
      <c r="N25" s="498"/>
      <c r="O25" s="498"/>
      <c r="P25" s="498"/>
      <c r="Q25" s="498"/>
      <c r="R25" s="498"/>
      <c r="S25" s="498"/>
      <c r="T25" s="498"/>
      <c r="U25" s="499"/>
      <c r="V25" s="497"/>
      <c r="W25" s="498"/>
      <c r="X25" s="498"/>
      <c r="Y25" s="498"/>
      <c r="Z25" s="498"/>
      <c r="AA25" s="498"/>
      <c r="AB25" s="498"/>
      <c r="AC25" s="498"/>
      <c r="AD25" s="498"/>
      <c r="AE25" s="498"/>
      <c r="AF25" s="498"/>
      <c r="AG25" s="498"/>
      <c r="AH25" s="497"/>
      <c r="AI25" s="498"/>
      <c r="AJ25" s="498"/>
      <c r="AK25" s="498"/>
      <c r="AL25" s="498"/>
      <c r="AM25" s="498"/>
      <c r="AN25" s="498"/>
      <c r="AO25" s="498"/>
      <c r="AP25" s="498"/>
      <c r="AQ25" s="498"/>
      <c r="AR25" s="498"/>
      <c r="AS25" s="498"/>
      <c r="AT25" s="497"/>
      <c r="AU25" s="498"/>
      <c r="AV25" s="498"/>
      <c r="AW25" s="498"/>
      <c r="AX25" s="498"/>
      <c r="AY25" s="498"/>
      <c r="AZ25" s="498"/>
      <c r="BA25" s="498"/>
      <c r="BB25" s="498"/>
      <c r="BC25" s="498"/>
      <c r="BD25" s="498"/>
      <c r="BE25" s="498"/>
      <c r="BF25" s="14">
        <v>25</v>
      </c>
      <c r="BG25" s="522" t="str">
        <f t="shared" si="1"/>
        <v/>
      </c>
    </row>
    <row r="26" spans="2:59" x14ac:dyDescent="0.25">
      <c r="B26" s="5"/>
      <c r="C26" s="5"/>
      <c r="D26" s="717"/>
      <c r="E26" s="722"/>
      <c r="F26" s="719"/>
      <c r="G26" s="720"/>
      <c r="H26" s="720"/>
      <c r="I26" s="721"/>
      <c r="J26" s="497"/>
      <c r="K26" s="498"/>
      <c r="L26" s="498"/>
      <c r="M26" s="498"/>
      <c r="N26" s="498"/>
      <c r="O26" s="498"/>
      <c r="P26" s="498"/>
      <c r="Q26" s="498"/>
      <c r="R26" s="498"/>
      <c r="S26" s="498"/>
      <c r="T26" s="498"/>
      <c r="U26" s="499"/>
      <c r="V26" s="497"/>
      <c r="W26" s="498"/>
      <c r="X26" s="498"/>
      <c r="Y26" s="498"/>
      <c r="Z26" s="498"/>
      <c r="AA26" s="498"/>
      <c r="AB26" s="498"/>
      <c r="AC26" s="498"/>
      <c r="AD26" s="498"/>
      <c r="AE26" s="498"/>
      <c r="AF26" s="498"/>
      <c r="AG26" s="498"/>
      <c r="AH26" s="497"/>
      <c r="AI26" s="498"/>
      <c r="AJ26" s="498"/>
      <c r="AK26" s="498"/>
      <c r="AL26" s="498"/>
      <c r="AM26" s="498"/>
      <c r="AN26" s="498"/>
      <c r="AO26" s="498"/>
      <c r="AP26" s="498"/>
      <c r="AQ26" s="498"/>
      <c r="AR26" s="498"/>
      <c r="AS26" s="498"/>
      <c r="AT26" s="497"/>
      <c r="AU26" s="498"/>
      <c r="AV26" s="498"/>
      <c r="AW26" s="498"/>
      <c r="AX26" s="498"/>
      <c r="AY26" s="498"/>
      <c r="AZ26" s="498"/>
      <c r="BA26" s="498"/>
      <c r="BB26" s="498"/>
      <c r="BC26" s="498"/>
      <c r="BD26" s="498"/>
      <c r="BE26" s="498"/>
      <c r="BF26" s="14">
        <v>26</v>
      </c>
      <c r="BG26" s="522" t="str">
        <f t="shared" si="1"/>
        <v/>
      </c>
    </row>
    <row r="27" spans="2:59" x14ac:dyDescent="0.25">
      <c r="B27" s="5"/>
      <c r="C27" s="5"/>
      <c r="D27" s="717"/>
      <c r="E27" s="722"/>
      <c r="F27" s="719"/>
      <c r="G27" s="720"/>
      <c r="H27" s="720"/>
      <c r="I27" s="721"/>
      <c r="J27" s="497"/>
      <c r="K27" s="498"/>
      <c r="L27" s="498"/>
      <c r="M27" s="498"/>
      <c r="N27" s="498"/>
      <c r="O27" s="498"/>
      <c r="P27" s="498"/>
      <c r="Q27" s="498"/>
      <c r="R27" s="498"/>
      <c r="S27" s="498"/>
      <c r="T27" s="498"/>
      <c r="U27" s="499"/>
      <c r="V27" s="497"/>
      <c r="W27" s="498"/>
      <c r="X27" s="498"/>
      <c r="Y27" s="498"/>
      <c r="Z27" s="498"/>
      <c r="AA27" s="498"/>
      <c r="AB27" s="498"/>
      <c r="AC27" s="498"/>
      <c r="AD27" s="498"/>
      <c r="AE27" s="498"/>
      <c r="AF27" s="498"/>
      <c r="AG27" s="498"/>
      <c r="AH27" s="497"/>
      <c r="AI27" s="498"/>
      <c r="AJ27" s="498"/>
      <c r="AK27" s="498"/>
      <c r="AL27" s="498"/>
      <c r="AM27" s="498"/>
      <c r="AN27" s="498"/>
      <c r="AO27" s="498"/>
      <c r="AP27" s="498"/>
      <c r="AQ27" s="498"/>
      <c r="AR27" s="498"/>
      <c r="AS27" s="498"/>
      <c r="AT27" s="497"/>
      <c r="AU27" s="498"/>
      <c r="AV27" s="498"/>
      <c r="AW27" s="498"/>
      <c r="AX27" s="498"/>
      <c r="AY27" s="498"/>
      <c r="AZ27" s="498"/>
      <c r="BA27" s="498"/>
      <c r="BB27" s="498"/>
      <c r="BC27" s="498"/>
      <c r="BD27" s="498"/>
      <c r="BE27" s="498"/>
      <c r="BF27" s="14">
        <v>27</v>
      </c>
      <c r="BG27" s="522" t="str">
        <f t="shared" si="1"/>
        <v/>
      </c>
    </row>
    <row r="28" spans="2:59" x14ac:dyDescent="0.25">
      <c r="B28" s="5"/>
      <c r="C28" s="5"/>
      <c r="D28" s="717"/>
      <c r="E28" s="722"/>
      <c r="F28" s="719"/>
      <c r="G28" s="720"/>
      <c r="H28" s="720"/>
      <c r="I28" s="721"/>
      <c r="J28" s="497"/>
      <c r="K28" s="498"/>
      <c r="L28" s="498"/>
      <c r="M28" s="498"/>
      <c r="N28" s="498"/>
      <c r="O28" s="498"/>
      <c r="P28" s="498"/>
      <c r="Q28" s="498"/>
      <c r="R28" s="498"/>
      <c r="S28" s="498"/>
      <c r="T28" s="498"/>
      <c r="U28" s="499"/>
      <c r="V28" s="497"/>
      <c r="W28" s="498"/>
      <c r="X28" s="498"/>
      <c r="Y28" s="498"/>
      <c r="Z28" s="498"/>
      <c r="AA28" s="498"/>
      <c r="AB28" s="498"/>
      <c r="AC28" s="498"/>
      <c r="AD28" s="498"/>
      <c r="AE28" s="498"/>
      <c r="AF28" s="498"/>
      <c r="AG28" s="498"/>
      <c r="AH28" s="497"/>
      <c r="AI28" s="498"/>
      <c r="AJ28" s="498"/>
      <c r="AK28" s="498"/>
      <c r="AL28" s="498"/>
      <c r="AM28" s="498"/>
      <c r="AN28" s="498"/>
      <c r="AO28" s="498"/>
      <c r="AP28" s="498"/>
      <c r="AQ28" s="498"/>
      <c r="AR28" s="498"/>
      <c r="AS28" s="498"/>
      <c r="AT28" s="497"/>
      <c r="AU28" s="498"/>
      <c r="AV28" s="498"/>
      <c r="AW28" s="498"/>
      <c r="AX28" s="498"/>
      <c r="AY28" s="498"/>
      <c r="AZ28" s="498"/>
      <c r="BA28" s="498"/>
      <c r="BB28" s="498"/>
      <c r="BC28" s="498"/>
      <c r="BD28" s="498"/>
      <c r="BE28" s="498"/>
      <c r="BF28" s="14">
        <v>28</v>
      </c>
      <c r="BG28" s="522" t="str">
        <f t="shared" si="1"/>
        <v/>
      </c>
    </row>
    <row r="29" spans="2:59" x14ac:dyDescent="0.25">
      <c r="B29" s="5"/>
      <c r="C29" s="5"/>
      <c r="D29" s="717"/>
      <c r="E29" s="722"/>
      <c r="F29" s="719"/>
      <c r="G29" s="720"/>
      <c r="H29" s="720"/>
      <c r="I29" s="721"/>
      <c r="J29" s="497"/>
      <c r="K29" s="498"/>
      <c r="L29" s="498"/>
      <c r="M29" s="498"/>
      <c r="N29" s="498"/>
      <c r="O29" s="498"/>
      <c r="P29" s="498"/>
      <c r="Q29" s="498"/>
      <c r="R29" s="498"/>
      <c r="S29" s="498"/>
      <c r="T29" s="498"/>
      <c r="U29" s="499"/>
      <c r="V29" s="497"/>
      <c r="W29" s="498"/>
      <c r="X29" s="498"/>
      <c r="Y29" s="498"/>
      <c r="Z29" s="498"/>
      <c r="AA29" s="498"/>
      <c r="AB29" s="498"/>
      <c r="AC29" s="498"/>
      <c r="AD29" s="498"/>
      <c r="AE29" s="498"/>
      <c r="AF29" s="498"/>
      <c r="AG29" s="498"/>
      <c r="AH29" s="497"/>
      <c r="AI29" s="498"/>
      <c r="AJ29" s="498"/>
      <c r="AK29" s="498"/>
      <c r="AL29" s="498"/>
      <c r="AM29" s="498"/>
      <c r="AN29" s="498"/>
      <c r="AO29" s="498"/>
      <c r="AP29" s="498"/>
      <c r="AQ29" s="498"/>
      <c r="AR29" s="498"/>
      <c r="AS29" s="498"/>
      <c r="AT29" s="497"/>
      <c r="AU29" s="498"/>
      <c r="AV29" s="498"/>
      <c r="AW29" s="498"/>
      <c r="AX29" s="498"/>
      <c r="AY29" s="498"/>
      <c r="AZ29" s="498"/>
      <c r="BA29" s="498"/>
      <c r="BB29" s="498"/>
      <c r="BC29" s="498"/>
      <c r="BD29" s="498"/>
      <c r="BE29" s="498"/>
      <c r="BF29" s="14">
        <v>29</v>
      </c>
      <c r="BG29" s="522" t="str">
        <f t="shared" si="1"/>
        <v/>
      </c>
    </row>
    <row r="30" spans="2:59" x14ac:dyDescent="0.25">
      <c r="B30" s="5"/>
      <c r="C30" s="5"/>
      <c r="D30" s="717"/>
      <c r="E30" s="722"/>
      <c r="F30" s="719"/>
      <c r="G30" s="720"/>
      <c r="H30" s="720"/>
      <c r="I30" s="721"/>
      <c r="J30" s="497"/>
      <c r="K30" s="498"/>
      <c r="L30" s="498"/>
      <c r="M30" s="498"/>
      <c r="N30" s="498"/>
      <c r="O30" s="498"/>
      <c r="P30" s="498"/>
      <c r="Q30" s="498"/>
      <c r="R30" s="498"/>
      <c r="S30" s="498"/>
      <c r="T30" s="498"/>
      <c r="U30" s="499"/>
      <c r="V30" s="497"/>
      <c r="W30" s="498"/>
      <c r="X30" s="498"/>
      <c r="Y30" s="498"/>
      <c r="Z30" s="498"/>
      <c r="AA30" s="498"/>
      <c r="AB30" s="498"/>
      <c r="AC30" s="498"/>
      <c r="AD30" s="498"/>
      <c r="AE30" s="498"/>
      <c r="AF30" s="498"/>
      <c r="AG30" s="498"/>
      <c r="AH30" s="497"/>
      <c r="AI30" s="498"/>
      <c r="AJ30" s="498"/>
      <c r="AK30" s="498"/>
      <c r="AL30" s="498"/>
      <c r="AM30" s="498"/>
      <c r="AN30" s="498"/>
      <c r="AO30" s="498"/>
      <c r="AP30" s="498"/>
      <c r="AQ30" s="498"/>
      <c r="AR30" s="498"/>
      <c r="AS30" s="498"/>
      <c r="AT30" s="497"/>
      <c r="AU30" s="498"/>
      <c r="AV30" s="498"/>
      <c r="AW30" s="498"/>
      <c r="AX30" s="498"/>
      <c r="AY30" s="498"/>
      <c r="AZ30" s="498"/>
      <c r="BA30" s="498"/>
      <c r="BB30" s="498"/>
      <c r="BC30" s="498"/>
      <c r="BD30" s="498"/>
      <c r="BE30" s="498"/>
      <c r="BF30" s="14">
        <v>30</v>
      </c>
      <c r="BG30" s="522" t="str">
        <f t="shared" si="1"/>
        <v/>
      </c>
    </row>
    <row r="31" spans="2:59" x14ac:dyDescent="0.25">
      <c r="B31" s="5"/>
      <c r="C31" s="5"/>
      <c r="D31" s="717"/>
      <c r="E31" s="722"/>
      <c r="F31" s="719"/>
      <c r="G31" s="720"/>
      <c r="H31" s="720"/>
      <c r="I31" s="721"/>
      <c r="J31" s="497"/>
      <c r="K31" s="498"/>
      <c r="L31" s="498"/>
      <c r="M31" s="498"/>
      <c r="N31" s="498"/>
      <c r="O31" s="498"/>
      <c r="P31" s="498"/>
      <c r="Q31" s="498"/>
      <c r="R31" s="498"/>
      <c r="S31" s="498"/>
      <c r="T31" s="498"/>
      <c r="U31" s="499"/>
      <c r="V31" s="497"/>
      <c r="W31" s="498"/>
      <c r="X31" s="498"/>
      <c r="Y31" s="498"/>
      <c r="Z31" s="498"/>
      <c r="AA31" s="498"/>
      <c r="AB31" s="498"/>
      <c r="AC31" s="498"/>
      <c r="AD31" s="498"/>
      <c r="AE31" s="498"/>
      <c r="AF31" s="498"/>
      <c r="AG31" s="498"/>
      <c r="AH31" s="497"/>
      <c r="AI31" s="498"/>
      <c r="AJ31" s="498"/>
      <c r="AK31" s="498"/>
      <c r="AL31" s="498"/>
      <c r="AM31" s="498"/>
      <c r="AN31" s="498"/>
      <c r="AO31" s="498"/>
      <c r="AP31" s="498"/>
      <c r="AQ31" s="498"/>
      <c r="AR31" s="498"/>
      <c r="AS31" s="498"/>
      <c r="AT31" s="497"/>
      <c r="AU31" s="498"/>
      <c r="AV31" s="498"/>
      <c r="AW31" s="498"/>
      <c r="AX31" s="498"/>
      <c r="AY31" s="498"/>
      <c r="AZ31" s="498"/>
      <c r="BA31" s="498"/>
      <c r="BB31" s="498"/>
      <c r="BC31" s="498"/>
      <c r="BD31" s="498"/>
      <c r="BE31" s="498"/>
      <c r="BF31" s="14">
        <v>31</v>
      </c>
      <c r="BG31" s="522" t="str">
        <f t="shared" si="1"/>
        <v/>
      </c>
    </row>
    <row r="32" spans="2:59" x14ac:dyDescent="0.25">
      <c r="B32" s="5"/>
      <c r="C32" s="5"/>
      <c r="D32" s="717"/>
      <c r="E32" s="722"/>
      <c r="F32" s="719"/>
      <c r="G32" s="720"/>
      <c r="H32" s="720"/>
      <c r="I32" s="721"/>
      <c r="J32" s="497"/>
      <c r="K32" s="498"/>
      <c r="L32" s="498"/>
      <c r="M32" s="498"/>
      <c r="N32" s="498"/>
      <c r="O32" s="498"/>
      <c r="P32" s="498"/>
      <c r="Q32" s="498"/>
      <c r="R32" s="498"/>
      <c r="S32" s="498"/>
      <c r="T32" s="498"/>
      <c r="U32" s="499"/>
      <c r="V32" s="497"/>
      <c r="W32" s="498"/>
      <c r="X32" s="498"/>
      <c r="Y32" s="498"/>
      <c r="Z32" s="498"/>
      <c r="AA32" s="498"/>
      <c r="AB32" s="498"/>
      <c r="AC32" s="498"/>
      <c r="AD32" s="498"/>
      <c r="AE32" s="498"/>
      <c r="AF32" s="498"/>
      <c r="AG32" s="498"/>
      <c r="AH32" s="497"/>
      <c r="AI32" s="498"/>
      <c r="AJ32" s="498"/>
      <c r="AK32" s="498"/>
      <c r="AL32" s="498"/>
      <c r="AM32" s="498"/>
      <c r="AN32" s="498"/>
      <c r="AO32" s="498"/>
      <c r="AP32" s="498"/>
      <c r="AQ32" s="498"/>
      <c r="AR32" s="498"/>
      <c r="AS32" s="498"/>
      <c r="AT32" s="497"/>
      <c r="AU32" s="498"/>
      <c r="AV32" s="498"/>
      <c r="AW32" s="498"/>
      <c r="AX32" s="498"/>
      <c r="AY32" s="498"/>
      <c r="AZ32" s="498"/>
      <c r="BA32" s="498"/>
      <c r="BB32" s="498"/>
      <c r="BC32" s="498"/>
      <c r="BD32" s="498"/>
      <c r="BE32" s="498"/>
      <c r="BF32" s="14">
        <v>32</v>
      </c>
      <c r="BG32" s="522" t="str">
        <f t="shared" si="1"/>
        <v/>
      </c>
    </row>
    <row r="33" spans="2:59" x14ac:dyDescent="0.25">
      <c r="B33" s="5"/>
      <c r="C33" s="5"/>
      <c r="D33" s="717"/>
      <c r="E33" s="722"/>
      <c r="F33" s="719"/>
      <c r="G33" s="720"/>
      <c r="H33" s="720"/>
      <c r="I33" s="721"/>
      <c r="J33" s="497"/>
      <c r="K33" s="498"/>
      <c r="L33" s="498"/>
      <c r="M33" s="498"/>
      <c r="N33" s="498"/>
      <c r="O33" s="498"/>
      <c r="P33" s="498"/>
      <c r="Q33" s="498"/>
      <c r="R33" s="498"/>
      <c r="S33" s="498"/>
      <c r="T33" s="498"/>
      <c r="U33" s="499"/>
      <c r="V33" s="497"/>
      <c r="W33" s="498"/>
      <c r="X33" s="498"/>
      <c r="Y33" s="498"/>
      <c r="Z33" s="498"/>
      <c r="AA33" s="498"/>
      <c r="AB33" s="498"/>
      <c r="AC33" s="498"/>
      <c r="AD33" s="498"/>
      <c r="AE33" s="498"/>
      <c r="AF33" s="498"/>
      <c r="AG33" s="498"/>
      <c r="AH33" s="497"/>
      <c r="AI33" s="498"/>
      <c r="AJ33" s="498"/>
      <c r="AK33" s="498"/>
      <c r="AL33" s="498"/>
      <c r="AM33" s="498"/>
      <c r="AN33" s="498"/>
      <c r="AO33" s="498"/>
      <c r="AP33" s="498"/>
      <c r="AQ33" s="498"/>
      <c r="AR33" s="498"/>
      <c r="AS33" s="498"/>
      <c r="AT33" s="497"/>
      <c r="AU33" s="498"/>
      <c r="AV33" s="498"/>
      <c r="AW33" s="498"/>
      <c r="AX33" s="498"/>
      <c r="AY33" s="498"/>
      <c r="AZ33" s="498"/>
      <c r="BA33" s="498"/>
      <c r="BB33" s="498"/>
      <c r="BC33" s="498"/>
      <c r="BD33" s="498"/>
      <c r="BE33" s="498"/>
      <c r="BF33" s="14">
        <v>33</v>
      </c>
      <c r="BG33" s="522" t="str">
        <f t="shared" si="1"/>
        <v/>
      </c>
    </row>
    <row r="34" spans="2:59" x14ac:dyDescent="0.25">
      <c r="B34" s="5"/>
      <c r="C34" s="5"/>
      <c r="D34" s="717"/>
      <c r="E34" s="722"/>
      <c r="F34" s="719"/>
      <c r="G34" s="720"/>
      <c r="H34" s="720"/>
      <c r="I34" s="721"/>
      <c r="J34" s="497"/>
      <c r="K34" s="498"/>
      <c r="L34" s="498"/>
      <c r="M34" s="498"/>
      <c r="N34" s="498"/>
      <c r="O34" s="498"/>
      <c r="P34" s="498"/>
      <c r="Q34" s="498"/>
      <c r="R34" s="498"/>
      <c r="S34" s="498"/>
      <c r="T34" s="498"/>
      <c r="U34" s="499"/>
      <c r="V34" s="497"/>
      <c r="W34" s="498"/>
      <c r="X34" s="498"/>
      <c r="Y34" s="498"/>
      <c r="Z34" s="498"/>
      <c r="AA34" s="498"/>
      <c r="AB34" s="498"/>
      <c r="AC34" s="498"/>
      <c r="AD34" s="498"/>
      <c r="AE34" s="498"/>
      <c r="AF34" s="498"/>
      <c r="AG34" s="498"/>
      <c r="AH34" s="497"/>
      <c r="AI34" s="498"/>
      <c r="AJ34" s="498"/>
      <c r="AK34" s="498"/>
      <c r="AL34" s="498"/>
      <c r="AM34" s="498"/>
      <c r="AN34" s="498"/>
      <c r="AO34" s="498"/>
      <c r="AP34" s="498"/>
      <c r="AQ34" s="498"/>
      <c r="AR34" s="498"/>
      <c r="AS34" s="498"/>
      <c r="AT34" s="497"/>
      <c r="AU34" s="498"/>
      <c r="AV34" s="498"/>
      <c r="AW34" s="498"/>
      <c r="AX34" s="498"/>
      <c r="AY34" s="498"/>
      <c r="AZ34" s="498"/>
      <c r="BA34" s="498"/>
      <c r="BB34" s="498"/>
      <c r="BC34" s="498"/>
      <c r="BD34" s="498"/>
      <c r="BE34" s="498"/>
      <c r="BF34" s="14">
        <v>34</v>
      </c>
      <c r="BG34" s="522" t="str">
        <f t="shared" si="1"/>
        <v/>
      </c>
    </row>
    <row r="35" spans="2:59" x14ac:dyDescent="0.25">
      <c r="B35" s="5"/>
      <c r="C35" s="5"/>
      <c r="D35" s="717"/>
      <c r="E35" s="722"/>
      <c r="F35" s="719"/>
      <c r="G35" s="720"/>
      <c r="H35" s="720"/>
      <c r="I35" s="721"/>
      <c r="J35" s="732"/>
      <c r="K35" s="733"/>
      <c r="L35" s="733"/>
      <c r="M35" s="733"/>
      <c r="N35" s="733"/>
      <c r="O35" s="733"/>
      <c r="P35" s="733"/>
      <c r="Q35" s="733"/>
      <c r="R35" s="733"/>
      <c r="S35" s="733"/>
      <c r="T35" s="733"/>
      <c r="U35" s="734"/>
      <c r="V35" s="732"/>
      <c r="W35" s="733"/>
      <c r="X35" s="733"/>
      <c r="Y35" s="733"/>
      <c r="Z35" s="733"/>
      <c r="AA35" s="733"/>
      <c r="AB35" s="733"/>
      <c r="AC35" s="733"/>
      <c r="AD35" s="733"/>
      <c r="AE35" s="733"/>
      <c r="AF35" s="733"/>
      <c r="AG35" s="733"/>
      <c r="AH35" s="732"/>
      <c r="AI35" s="733"/>
      <c r="AJ35" s="733"/>
      <c r="AK35" s="733"/>
      <c r="AL35" s="733"/>
      <c r="AM35" s="733"/>
      <c r="AN35" s="733"/>
      <c r="AO35" s="733"/>
      <c r="AP35" s="733"/>
      <c r="AQ35" s="733"/>
      <c r="AR35" s="733"/>
      <c r="AS35" s="733"/>
      <c r="AT35" s="732"/>
      <c r="AU35" s="733"/>
      <c r="AV35" s="733"/>
      <c r="AW35" s="733"/>
      <c r="AX35" s="733"/>
      <c r="AY35" s="733"/>
      <c r="AZ35" s="733"/>
      <c r="BA35" s="733"/>
      <c r="BB35" s="733"/>
      <c r="BC35" s="733"/>
      <c r="BD35" s="733"/>
      <c r="BE35" s="733"/>
      <c r="BF35" s="14">
        <v>35</v>
      </c>
      <c r="BG35" s="522" t="str">
        <f t="shared" si="1"/>
        <v/>
      </c>
    </row>
    <row r="36" spans="2:59" x14ac:dyDescent="0.25">
      <c r="B36" s="855"/>
      <c r="C36" s="856"/>
      <c r="D36" s="857"/>
      <c r="E36" s="858"/>
      <c r="F36" s="858"/>
      <c r="G36" s="859"/>
      <c r="H36" s="859"/>
      <c r="I36" s="858"/>
      <c r="J36" s="870"/>
      <c r="K36" s="870"/>
      <c r="L36" s="870"/>
      <c r="M36" s="870"/>
      <c r="N36" s="870"/>
      <c r="O36" s="870"/>
      <c r="P36" s="870"/>
      <c r="Q36" s="870"/>
      <c r="R36" s="870"/>
      <c r="S36" s="870"/>
      <c r="T36" s="870"/>
      <c r="U36" s="870"/>
      <c r="V36" s="870"/>
      <c r="W36" s="870"/>
      <c r="X36" s="870"/>
      <c r="Y36" s="870"/>
      <c r="Z36" s="870"/>
      <c r="AA36" s="870"/>
      <c r="AB36" s="870"/>
      <c r="AC36" s="870"/>
      <c r="AD36" s="870"/>
      <c r="AE36" s="870"/>
      <c r="AF36" s="870"/>
      <c r="AG36" s="870"/>
      <c r="AH36" s="870"/>
      <c r="AI36" s="870"/>
      <c r="AJ36" s="870"/>
      <c r="AK36" s="870"/>
      <c r="AL36" s="870"/>
      <c r="AM36" s="870"/>
      <c r="AN36" s="870"/>
      <c r="AO36" s="870"/>
      <c r="AP36" s="870"/>
      <c r="AQ36" s="870"/>
      <c r="AR36" s="870"/>
      <c r="AS36" s="870"/>
      <c r="AT36" s="870"/>
      <c r="AU36" s="870"/>
      <c r="AV36" s="870"/>
      <c r="AW36" s="870"/>
      <c r="AX36" s="870"/>
      <c r="AY36" s="870"/>
      <c r="AZ36" s="870"/>
      <c r="BA36" s="870"/>
      <c r="BB36" s="870"/>
      <c r="BC36" s="870"/>
      <c r="BD36" s="870"/>
      <c r="BE36" s="871"/>
      <c r="BF36" s="14">
        <v>36</v>
      </c>
      <c r="BG36" s="522" t="str">
        <f t="shared" si="1"/>
        <v/>
      </c>
    </row>
    <row r="37" spans="2:59" x14ac:dyDescent="0.25">
      <c r="B37" s="860"/>
      <c r="C37" s="861"/>
      <c r="D37" s="862"/>
      <c r="E37" s="863"/>
      <c r="F37" s="863"/>
      <c r="G37" s="864"/>
      <c r="H37" s="864"/>
      <c r="I37" s="863"/>
      <c r="J37" s="872"/>
      <c r="K37" s="872"/>
      <c r="L37" s="872"/>
      <c r="M37" s="872"/>
      <c r="N37" s="872"/>
      <c r="O37" s="872"/>
      <c r="P37" s="872"/>
      <c r="Q37" s="872"/>
      <c r="R37" s="872"/>
      <c r="S37" s="872"/>
      <c r="T37" s="872"/>
      <c r="U37" s="872"/>
      <c r="V37" s="872"/>
      <c r="W37" s="872"/>
      <c r="X37" s="872"/>
      <c r="Y37" s="872"/>
      <c r="Z37" s="872"/>
      <c r="AA37" s="872"/>
      <c r="AB37" s="872"/>
      <c r="AC37" s="872"/>
      <c r="AD37" s="872"/>
      <c r="AE37" s="872"/>
      <c r="AF37" s="872"/>
      <c r="AG37" s="872"/>
      <c r="AH37" s="872"/>
      <c r="AI37" s="872"/>
      <c r="AJ37" s="872"/>
      <c r="AK37" s="872"/>
      <c r="AL37" s="872"/>
      <c r="AM37" s="872"/>
      <c r="AN37" s="872"/>
      <c r="AO37" s="872"/>
      <c r="AP37" s="872"/>
      <c r="AQ37" s="872"/>
      <c r="AR37" s="872"/>
      <c r="AS37" s="872"/>
      <c r="AT37" s="872"/>
      <c r="AU37" s="872"/>
      <c r="AV37" s="872"/>
      <c r="AW37" s="872"/>
      <c r="AX37" s="872"/>
      <c r="AY37" s="872"/>
      <c r="AZ37" s="872"/>
      <c r="BA37" s="872"/>
      <c r="BB37" s="872"/>
      <c r="BC37" s="872"/>
      <c r="BD37" s="872"/>
      <c r="BE37" s="873"/>
      <c r="BF37" s="14">
        <v>37</v>
      </c>
      <c r="BG37" s="522" t="str">
        <f t="shared" si="1"/>
        <v/>
      </c>
    </row>
    <row r="38" spans="2:59" x14ac:dyDescent="0.25">
      <c r="B38" s="860"/>
      <c r="C38" s="861"/>
      <c r="D38" s="862"/>
      <c r="E38" s="863"/>
      <c r="F38" s="863"/>
      <c r="G38" s="864"/>
      <c r="H38" s="864"/>
      <c r="I38" s="863"/>
      <c r="J38" s="872"/>
      <c r="K38" s="872"/>
      <c r="L38" s="872"/>
      <c r="M38" s="872"/>
      <c r="N38" s="872"/>
      <c r="O38" s="872"/>
      <c r="P38" s="872"/>
      <c r="Q38" s="872"/>
      <c r="R38" s="872"/>
      <c r="S38" s="872"/>
      <c r="T38" s="872"/>
      <c r="U38" s="872"/>
      <c r="V38" s="872"/>
      <c r="W38" s="872"/>
      <c r="X38" s="872"/>
      <c r="Y38" s="872"/>
      <c r="Z38" s="872"/>
      <c r="AA38" s="872"/>
      <c r="AB38" s="872"/>
      <c r="AC38" s="872"/>
      <c r="AD38" s="872"/>
      <c r="AE38" s="872"/>
      <c r="AF38" s="872"/>
      <c r="AG38" s="872"/>
      <c r="AH38" s="872"/>
      <c r="AI38" s="872"/>
      <c r="AJ38" s="872"/>
      <c r="AK38" s="872"/>
      <c r="AL38" s="872"/>
      <c r="AM38" s="872"/>
      <c r="AN38" s="872"/>
      <c r="AO38" s="872"/>
      <c r="AP38" s="872"/>
      <c r="AQ38" s="872"/>
      <c r="AR38" s="872"/>
      <c r="AS38" s="872"/>
      <c r="AT38" s="872"/>
      <c r="AU38" s="872"/>
      <c r="AV38" s="872"/>
      <c r="AW38" s="872"/>
      <c r="AX38" s="872"/>
      <c r="AY38" s="872"/>
      <c r="AZ38" s="872"/>
      <c r="BA38" s="872"/>
      <c r="BB38" s="872"/>
      <c r="BC38" s="872"/>
      <c r="BD38" s="872"/>
      <c r="BE38" s="873"/>
      <c r="BF38" s="14">
        <v>38</v>
      </c>
      <c r="BG38" s="522" t="str">
        <f t="shared" si="1"/>
        <v/>
      </c>
    </row>
    <row r="39" spans="2:59" x14ac:dyDescent="0.25">
      <c r="B39" s="860"/>
      <c r="C39" s="861"/>
      <c r="D39" s="862"/>
      <c r="E39" s="863"/>
      <c r="F39" s="863"/>
      <c r="G39" s="864"/>
      <c r="H39" s="864"/>
      <c r="I39" s="863"/>
      <c r="J39" s="872"/>
      <c r="K39" s="872"/>
      <c r="L39" s="872"/>
      <c r="M39" s="872"/>
      <c r="N39" s="872"/>
      <c r="O39" s="872"/>
      <c r="P39" s="872"/>
      <c r="Q39" s="872"/>
      <c r="R39" s="872"/>
      <c r="S39" s="872"/>
      <c r="T39" s="872"/>
      <c r="U39" s="872"/>
      <c r="V39" s="872"/>
      <c r="W39" s="872"/>
      <c r="X39" s="872"/>
      <c r="Y39" s="872"/>
      <c r="Z39" s="872"/>
      <c r="AA39" s="872"/>
      <c r="AB39" s="872"/>
      <c r="AC39" s="872"/>
      <c r="AD39" s="872"/>
      <c r="AE39" s="872"/>
      <c r="AF39" s="872"/>
      <c r="AG39" s="872"/>
      <c r="AH39" s="872"/>
      <c r="AI39" s="872"/>
      <c r="AJ39" s="872"/>
      <c r="AK39" s="872"/>
      <c r="AL39" s="872"/>
      <c r="AM39" s="872"/>
      <c r="AN39" s="872"/>
      <c r="AO39" s="872"/>
      <c r="AP39" s="872"/>
      <c r="AQ39" s="872"/>
      <c r="AR39" s="872"/>
      <c r="AS39" s="872"/>
      <c r="AT39" s="872"/>
      <c r="AU39" s="872"/>
      <c r="AV39" s="872"/>
      <c r="AW39" s="872"/>
      <c r="AX39" s="872"/>
      <c r="AY39" s="872"/>
      <c r="AZ39" s="872"/>
      <c r="BA39" s="872"/>
      <c r="BB39" s="872"/>
      <c r="BC39" s="872"/>
      <c r="BD39" s="872"/>
      <c r="BE39" s="873"/>
      <c r="BF39" s="14">
        <v>39</v>
      </c>
      <c r="BG39" s="522" t="str">
        <f t="shared" si="1"/>
        <v/>
      </c>
    </row>
    <row r="40" spans="2:59" x14ac:dyDescent="0.25">
      <c r="B40" s="860"/>
      <c r="C40" s="861"/>
      <c r="D40" s="862"/>
      <c r="E40" s="863"/>
      <c r="F40" s="863"/>
      <c r="G40" s="864"/>
      <c r="H40" s="864"/>
      <c r="I40" s="863"/>
      <c r="J40" s="872"/>
      <c r="K40" s="872"/>
      <c r="L40" s="872"/>
      <c r="M40" s="872"/>
      <c r="N40" s="872"/>
      <c r="O40" s="872"/>
      <c r="P40" s="872"/>
      <c r="Q40" s="872"/>
      <c r="R40" s="872"/>
      <c r="S40" s="872"/>
      <c r="T40" s="872"/>
      <c r="U40" s="872"/>
      <c r="V40" s="872"/>
      <c r="W40" s="872"/>
      <c r="X40" s="872"/>
      <c r="Y40" s="872"/>
      <c r="Z40" s="872"/>
      <c r="AA40" s="872"/>
      <c r="AB40" s="872"/>
      <c r="AC40" s="872"/>
      <c r="AD40" s="872"/>
      <c r="AE40" s="872"/>
      <c r="AF40" s="872"/>
      <c r="AG40" s="872"/>
      <c r="AH40" s="872"/>
      <c r="AI40" s="872"/>
      <c r="AJ40" s="872"/>
      <c r="AK40" s="872"/>
      <c r="AL40" s="872"/>
      <c r="AM40" s="872"/>
      <c r="AN40" s="872"/>
      <c r="AO40" s="872"/>
      <c r="AP40" s="872"/>
      <c r="AQ40" s="872"/>
      <c r="AR40" s="872"/>
      <c r="AS40" s="872"/>
      <c r="AT40" s="872"/>
      <c r="AU40" s="872"/>
      <c r="AV40" s="872"/>
      <c r="AW40" s="872"/>
      <c r="AX40" s="872"/>
      <c r="AY40" s="872"/>
      <c r="AZ40" s="872"/>
      <c r="BA40" s="872"/>
      <c r="BB40" s="872"/>
      <c r="BC40" s="872"/>
      <c r="BD40" s="872"/>
      <c r="BE40" s="873"/>
      <c r="BF40" s="14">
        <v>40</v>
      </c>
      <c r="BG40" s="522" t="str">
        <f t="shared" si="1"/>
        <v/>
      </c>
    </row>
    <row r="41" spans="2:59" x14ac:dyDescent="0.25">
      <c r="B41" s="860"/>
      <c r="C41" s="861"/>
      <c r="D41" s="862"/>
      <c r="E41" s="863"/>
      <c r="F41" s="863"/>
      <c r="G41" s="864"/>
      <c r="H41" s="864"/>
      <c r="I41" s="863"/>
      <c r="J41" s="872"/>
      <c r="K41" s="872"/>
      <c r="L41" s="872"/>
      <c r="M41" s="872"/>
      <c r="N41" s="872"/>
      <c r="O41" s="872"/>
      <c r="P41" s="872"/>
      <c r="Q41" s="872"/>
      <c r="R41" s="872"/>
      <c r="S41" s="872"/>
      <c r="T41" s="872"/>
      <c r="U41" s="872"/>
      <c r="V41" s="872"/>
      <c r="W41" s="872"/>
      <c r="X41" s="872"/>
      <c r="Y41" s="872"/>
      <c r="Z41" s="872"/>
      <c r="AA41" s="872"/>
      <c r="AB41" s="872"/>
      <c r="AC41" s="872"/>
      <c r="AD41" s="872"/>
      <c r="AE41" s="872"/>
      <c r="AF41" s="872"/>
      <c r="AG41" s="872"/>
      <c r="AH41" s="872"/>
      <c r="AI41" s="872"/>
      <c r="AJ41" s="872"/>
      <c r="AK41" s="872"/>
      <c r="AL41" s="872"/>
      <c r="AM41" s="872"/>
      <c r="AN41" s="872"/>
      <c r="AO41" s="872"/>
      <c r="AP41" s="872"/>
      <c r="AQ41" s="872"/>
      <c r="AR41" s="872"/>
      <c r="AS41" s="872"/>
      <c r="AT41" s="872"/>
      <c r="AU41" s="872"/>
      <c r="AV41" s="872"/>
      <c r="AW41" s="872"/>
      <c r="AX41" s="872"/>
      <c r="AY41" s="872"/>
      <c r="AZ41" s="872"/>
      <c r="BA41" s="872"/>
      <c r="BB41" s="872"/>
      <c r="BC41" s="872"/>
      <c r="BD41" s="872"/>
      <c r="BE41" s="873"/>
      <c r="BF41" s="14">
        <v>41</v>
      </c>
      <c r="BG41" s="522" t="str">
        <f t="shared" si="1"/>
        <v/>
      </c>
    </row>
    <row r="42" spans="2:59" x14ac:dyDescent="0.25">
      <c r="B42" s="860"/>
      <c r="C42" s="861"/>
      <c r="D42" s="862"/>
      <c r="E42" s="863"/>
      <c r="F42" s="863"/>
      <c r="G42" s="864"/>
      <c r="H42" s="864"/>
      <c r="I42" s="863"/>
      <c r="J42" s="872"/>
      <c r="K42" s="872"/>
      <c r="L42" s="872"/>
      <c r="M42" s="872"/>
      <c r="N42" s="872"/>
      <c r="O42" s="872"/>
      <c r="P42" s="872"/>
      <c r="Q42" s="872"/>
      <c r="R42" s="872"/>
      <c r="S42" s="872"/>
      <c r="T42" s="872"/>
      <c r="U42" s="872"/>
      <c r="V42" s="872"/>
      <c r="W42" s="872"/>
      <c r="X42" s="872"/>
      <c r="Y42" s="872"/>
      <c r="Z42" s="872"/>
      <c r="AA42" s="872"/>
      <c r="AB42" s="872"/>
      <c r="AC42" s="872"/>
      <c r="AD42" s="872"/>
      <c r="AE42" s="872"/>
      <c r="AF42" s="872"/>
      <c r="AG42" s="872"/>
      <c r="AH42" s="872"/>
      <c r="AI42" s="872"/>
      <c r="AJ42" s="872"/>
      <c r="AK42" s="872"/>
      <c r="AL42" s="872"/>
      <c r="AM42" s="872"/>
      <c r="AN42" s="872"/>
      <c r="AO42" s="872"/>
      <c r="AP42" s="872"/>
      <c r="AQ42" s="872"/>
      <c r="AR42" s="872"/>
      <c r="AS42" s="872"/>
      <c r="AT42" s="872"/>
      <c r="AU42" s="872"/>
      <c r="AV42" s="872"/>
      <c r="AW42" s="872"/>
      <c r="AX42" s="872"/>
      <c r="AY42" s="872"/>
      <c r="AZ42" s="872"/>
      <c r="BA42" s="872"/>
      <c r="BB42" s="872"/>
      <c r="BC42" s="872"/>
      <c r="BD42" s="872"/>
      <c r="BE42" s="873"/>
      <c r="BF42" s="14">
        <v>42</v>
      </c>
      <c r="BG42" s="522" t="str">
        <f t="shared" si="1"/>
        <v/>
      </c>
    </row>
    <row r="43" spans="2:59" x14ac:dyDescent="0.25">
      <c r="B43" s="860"/>
      <c r="C43" s="861"/>
      <c r="D43" s="862"/>
      <c r="E43" s="863"/>
      <c r="F43" s="863"/>
      <c r="G43" s="864"/>
      <c r="H43" s="864"/>
      <c r="I43" s="863"/>
      <c r="J43" s="872"/>
      <c r="K43" s="872"/>
      <c r="L43" s="872"/>
      <c r="M43" s="872"/>
      <c r="N43" s="872"/>
      <c r="O43" s="872"/>
      <c r="P43" s="872"/>
      <c r="Q43" s="872"/>
      <c r="R43" s="872"/>
      <c r="S43" s="872"/>
      <c r="T43" s="872"/>
      <c r="U43" s="872"/>
      <c r="V43" s="872"/>
      <c r="W43" s="872"/>
      <c r="X43" s="872"/>
      <c r="Y43" s="872"/>
      <c r="Z43" s="872"/>
      <c r="AA43" s="872"/>
      <c r="AB43" s="872"/>
      <c r="AC43" s="872"/>
      <c r="AD43" s="872"/>
      <c r="AE43" s="872"/>
      <c r="AF43" s="872"/>
      <c r="AG43" s="872"/>
      <c r="AH43" s="872"/>
      <c r="AI43" s="872"/>
      <c r="AJ43" s="872"/>
      <c r="AK43" s="872"/>
      <c r="AL43" s="872"/>
      <c r="AM43" s="872"/>
      <c r="AN43" s="872"/>
      <c r="AO43" s="872"/>
      <c r="AP43" s="872"/>
      <c r="AQ43" s="872"/>
      <c r="AR43" s="872"/>
      <c r="AS43" s="872"/>
      <c r="AT43" s="872"/>
      <c r="AU43" s="872"/>
      <c r="AV43" s="872"/>
      <c r="AW43" s="872"/>
      <c r="AX43" s="872"/>
      <c r="AY43" s="872"/>
      <c r="AZ43" s="872"/>
      <c r="BA43" s="872"/>
      <c r="BB43" s="872"/>
      <c r="BC43" s="872"/>
      <c r="BD43" s="872"/>
      <c r="BE43" s="873"/>
      <c r="BF43" s="14">
        <v>43</v>
      </c>
      <c r="BG43" s="522" t="str">
        <f t="shared" si="1"/>
        <v/>
      </c>
    </row>
    <row r="44" spans="2:59" x14ac:dyDescent="0.25">
      <c r="B44" s="860"/>
      <c r="C44" s="861"/>
      <c r="D44" s="862"/>
      <c r="E44" s="863"/>
      <c r="F44" s="863"/>
      <c r="G44" s="864"/>
      <c r="H44" s="864"/>
      <c r="I44" s="863"/>
      <c r="J44" s="872"/>
      <c r="K44" s="872"/>
      <c r="L44" s="872"/>
      <c r="M44" s="872"/>
      <c r="N44" s="872"/>
      <c r="O44" s="872"/>
      <c r="P44" s="872"/>
      <c r="Q44" s="872"/>
      <c r="R44" s="872"/>
      <c r="S44" s="872"/>
      <c r="T44" s="872"/>
      <c r="U44" s="872"/>
      <c r="V44" s="872"/>
      <c r="W44" s="872"/>
      <c r="X44" s="872"/>
      <c r="Y44" s="872"/>
      <c r="Z44" s="872"/>
      <c r="AA44" s="872"/>
      <c r="AB44" s="872"/>
      <c r="AC44" s="872"/>
      <c r="AD44" s="872"/>
      <c r="AE44" s="872"/>
      <c r="AF44" s="872"/>
      <c r="AG44" s="872"/>
      <c r="AH44" s="872"/>
      <c r="AI44" s="872"/>
      <c r="AJ44" s="872"/>
      <c r="AK44" s="872"/>
      <c r="AL44" s="872"/>
      <c r="AM44" s="872"/>
      <c r="AN44" s="872"/>
      <c r="AO44" s="872"/>
      <c r="AP44" s="872"/>
      <c r="AQ44" s="872"/>
      <c r="AR44" s="872"/>
      <c r="AS44" s="872"/>
      <c r="AT44" s="872"/>
      <c r="AU44" s="872"/>
      <c r="AV44" s="872"/>
      <c r="AW44" s="872"/>
      <c r="AX44" s="872"/>
      <c r="AY44" s="872"/>
      <c r="AZ44" s="872"/>
      <c r="BA44" s="872"/>
      <c r="BB44" s="872"/>
      <c r="BC44" s="872"/>
      <c r="BD44" s="872"/>
      <c r="BE44" s="873"/>
      <c r="BF44" s="14">
        <v>44</v>
      </c>
      <c r="BG44" s="522" t="str">
        <f t="shared" si="1"/>
        <v/>
      </c>
    </row>
    <row r="45" spans="2:59" x14ac:dyDescent="0.25">
      <c r="B45" s="860"/>
      <c r="C45" s="861"/>
      <c r="D45" s="862"/>
      <c r="E45" s="863"/>
      <c r="F45" s="863"/>
      <c r="G45" s="864"/>
      <c r="H45" s="864"/>
      <c r="I45" s="863"/>
      <c r="J45" s="872"/>
      <c r="K45" s="872"/>
      <c r="L45" s="872"/>
      <c r="M45" s="872"/>
      <c r="N45" s="872"/>
      <c r="O45" s="872"/>
      <c r="P45" s="872"/>
      <c r="Q45" s="872"/>
      <c r="R45" s="872"/>
      <c r="S45" s="872"/>
      <c r="T45" s="872"/>
      <c r="U45" s="872"/>
      <c r="V45" s="872"/>
      <c r="W45" s="872"/>
      <c r="X45" s="872"/>
      <c r="Y45" s="872"/>
      <c r="Z45" s="872"/>
      <c r="AA45" s="872"/>
      <c r="AB45" s="872"/>
      <c r="AC45" s="872"/>
      <c r="AD45" s="872"/>
      <c r="AE45" s="872"/>
      <c r="AF45" s="872"/>
      <c r="AG45" s="872"/>
      <c r="AH45" s="872"/>
      <c r="AI45" s="872"/>
      <c r="AJ45" s="872"/>
      <c r="AK45" s="872"/>
      <c r="AL45" s="872"/>
      <c r="AM45" s="872"/>
      <c r="AN45" s="872"/>
      <c r="AO45" s="872"/>
      <c r="AP45" s="872"/>
      <c r="AQ45" s="872"/>
      <c r="AR45" s="872"/>
      <c r="AS45" s="872"/>
      <c r="AT45" s="872"/>
      <c r="AU45" s="872"/>
      <c r="AV45" s="872"/>
      <c r="AW45" s="872"/>
      <c r="AX45" s="872"/>
      <c r="AY45" s="872"/>
      <c r="AZ45" s="872"/>
      <c r="BA45" s="872"/>
      <c r="BB45" s="872"/>
      <c r="BC45" s="872"/>
      <c r="BD45" s="872"/>
      <c r="BE45" s="873"/>
      <c r="BF45" s="14">
        <v>45</v>
      </c>
      <c r="BG45" s="522" t="str">
        <f t="shared" si="1"/>
        <v/>
      </c>
    </row>
    <row r="46" spans="2:59" x14ac:dyDescent="0.25">
      <c r="B46" s="860"/>
      <c r="C46" s="861"/>
      <c r="D46" s="862"/>
      <c r="E46" s="863"/>
      <c r="F46" s="863"/>
      <c r="G46" s="864"/>
      <c r="H46" s="864"/>
      <c r="I46" s="863"/>
      <c r="J46" s="872"/>
      <c r="K46" s="872"/>
      <c r="L46" s="872"/>
      <c r="M46" s="872"/>
      <c r="N46" s="872"/>
      <c r="O46" s="872"/>
      <c r="P46" s="872"/>
      <c r="Q46" s="872"/>
      <c r="R46" s="872"/>
      <c r="S46" s="872"/>
      <c r="T46" s="872"/>
      <c r="U46" s="872"/>
      <c r="V46" s="872"/>
      <c r="W46" s="872"/>
      <c r="X46" s="872"/>
      <c r="Y46" s="872"/>
      <c r="Z46" s="872"/>
      <c r="AA46" s="872"/>
      <c r="AB46" s="872"/>
      <c r="AC46" s="872"/>
      <c r="AD46" s="872"/>
      <c r="AE46" s="872"/>
      <c r="AF46" s="872"/>
      <c r="AG46" s="872"/>
      <c r="AH46" s="872"/>
      <c r="AI46" s="872"/>
      <c r="AJ46" s="872"/>
      <c r="AK46" s="872"/>
      <c r="AL46" s="872"/>
      <c r="AM46" s="872"/>
      <c r="AN46" s="872"/>
      <c r="AO46" s="872"/>
      <c r="AP46" s="872"/>
      <c r="AQ46" s="872"/>
      <c r="AR46" s="872"/>
      <c r="AS46" s="872"/>
      <c r="AT46" s="872"/>
      <c r="AU46" s="872"/>
      <c r="AV46" s="872"/>
      <c r="AW46" s="872"/>
      <c r="AX46" s="872"/>
      <c r="AY46" s="872"/>
      <c r="AZ46" s="872"/>
      <c r="BA46" s="872"/>
      <c r="BB46" s="872"/>
      <c r="BC46" s="872"/>
      <c r="BD46" s="872"/>
      <c r="BE46" s="873"/>
      <c r="BF46" s="14">
        <v>46</v>
      </c>
      <c r="BG46" s="522" t="str">
        <f t="shared" si="1"/>
        <v/>
      </c>
    </row>
    <row r="47" spans="2:59" x14ac:dyDescent="0.25">
      <c r="B47" s="860"/>
      <c r="C47" s="861"/>
      <c r="D47" s="862"/>
      <c r="E47" s="863"/>
      <c r="F47" s="863"/>
      <c r="G47" s="864"/>
      <c r="H47" s="864"/>
      <c r="I47" s="863"/>
      <c r="J47" s="872"/>
      <c r="K47" s="872"/>
      <c r="L47" s="872"/>
      <c r="M47" s="872"/>
      <c r="N47" s="872"/>
      <c r="O47" s="872"/>
      <c r="P47" s="872"/>
      <c r="Q47" s="872"/>
      <c r="R47" s="872"/>
      <c r="S47" s="872"/>
      <c r="T47" s="872"/>
      <c r="U47" s="872"/>
      <c r="V47" s="872"/>
      <c r="W47" s="872"/>
      <c r="X47" s="872"/>
      <c r="Y47" s="872"/>
      <c r="Z47" s="872"/>
      <c r="AA47" s="872"/>
      <c r="AB47" s="872"/>
      <c r="AC47" s="872"/>
      <c r="AD47" s="872"/>
      <c r="AE47" s="872"/>
      <c r="AF47" s="872"/>
      <c r="AG47" s="872"/>
      <c r="AH47" s="872"/>
      <c r="AI47" s="872"/>
      <c r="AJ47" s="872"/>
      <c r="AK47" s="872"/>
      <c r="AL47" s="872"/>
      <c r="AM47" s="872"/>
      <c r="AN47" s="872"/>
      <c r="AO47" s="872"/>
      <c r="AP47" s="872"/>
      <c r="AQ47" s="872"/>
      <c r="AR47" s="872"/>
      <c r="AS47" s="872"/>
      <c r="AT47" s="872"/>
      <c r="AU47" s="872"/>
      <c r="AV47" s="872"/>
      <c r="AW47" s="872"/>
      <c r="AX47" s="872"/>
      <c r="AY47" s="872"/>
      <c r="AZ47" s="872"/>
      <c r="BA47" s="872"/>
      <c r="BB47" s="872"/>
      <c r="BC47" s="872"/>
      <c r="BD47" s="872"/>
      <c r="BE47" s="873"/>
      <c r="BF47" s="14">
        <v>47</v>
      </c>
      <c r="BG47" s="522" t="str">
        <f t="shared" si="1"/>
        <v/>
      </c>
    </row>
    <row r="48" spans="2:59" x14ac:dyDescent="0.25">
      <c r="B48" s="860"/>
      <c r="C48" s="861"/>
      <c r="D48" s="862"/>
      <c r="E48" s="863"/>
      <c r="F48" s="863"/>
      <c r="G48" s="864"/>
      <c r="H48" s="864"/>
      <c r="I48" s="863"/>
      <c r="J48" s="872"/>
      <c r="K48" s="872"/>
      <c r="L48" s="872"/>
      <c r="M48" s="872"/>
      <c r="N48" s="872"/>
      <c r="O48" s="872"/>
      <c r="P48" s="872"/>
      <c r="Q48" s="872"/>
      <c r="R48" s="872"/>
      <c r="S48" s="872"/>
      <c r="T48" s="872"/>
      <c r="U48" s="872"/>
      <c r="V48" s="872"/>
      <c r="W48" s="872"/>
      <c r="X48" s="872"/>
      <c r="Y48" s="872"/>
      <c r="Z48" s="872"/>
      <c r="AA48" s="872"/>
      <c r="AB48" s="872"/>
      <c r="AC48" s="872"/>
      <c r="AD48" s="872"/>
      <c r="AE48" s="872"/>
      <c r="AF48" s="872"/>
      <c r="AG48" s="872"/>
      <c r="AH48" s="872"/>
      <c r="AI48" s="872"/>
      <c r="AJ48" s="872"/>
      <c r="AK48" s="872"/>
      <c r="AL48" s="872"/>
      <c r="AM48" s="872"/>
      <c r="AN48" s="872"/>
      <c r="AO48" s="872"/>
      <c r="AP48" s="872"/>
      <c r="AQ48" s="872"/>
      <c r="AR48" s="872"/>
      <c r="AS48" s="872"/>
      <c r="AT48" s="872"/>
      <c r="AU48" s="872"/>
      <c r="AV48" s="872"/>
      <c r="AW48" s="872"/>
      <c r="AX48" s="872"/>
      <c r="AY48" s="872"/>
      <c r="AZ48" s="872"/>
      <c r="BA48" s="872"/>
      <c r="BB48" s="872"/>
      <c r="BC48" s="872"/>
      <c r="BD48" s="872"/>
      <c r="BE48" s="873"/>
      <c r="BF48" s="14">
        <v>48</v>
      </c>
      <c r="BG48" s="522" t="str">
        <f t="shared" si="1"/>
        <v/>
      </c>
    </row>
    <row r="49" spans="2:65" x14ac:dyDescent="0.25">
      <c r="B49" s="860"/>
      <c r="C49" s="861"/>
      <c r="D49" s="862"/>
      <c r="E49" s="863"/>
      <c r="F49" s="863"/>
      <c r="G49" s="864"/>
      <c r="H49" s="864"/>
      <c r="I49" s="863"/>
      <c r="J49" s="872"/>
      <c r="K49" s="872"/>
      <c r="L49" s="872"/>
      <c r="M49" s="872"/>
      <c r="N49" s="872"/>
      <c r="O49" s="872"/>
      <c r="P49" s="872"/>
      <c r="Q49" s="872"/>
      <c r="R49" s="872"/>
      <c r="S49" s="872"/>
      <c r="T49" s="872"/>
      <c r="U49" s="872"/>
      <c r="V49" s="872"/>
      <c r="W49" s="872"/>
      <c r="X49" s="872"/>
      <c r="Y49" s="872"/>
      <c r="Z49" s="872"/>
      <c r="AA49" s="872"/>
      <c r="AB49" s="872"/>
      <c r="AC49" s="872"/>
      <c r="AD49" s="872"/>
      <c r="AE49" s="872"/>
      <c r="AF49" s="872"/>
      <c r="AG49" s="872"/>
      <c r="AH49" s="872"/>
      <c r="AI49" s="872"/>
      <c r="AJ49" s="872"/>
      <c r="AK49" s="872"/>
      <c r="AL49" s="872"/>
      <c r="AM49" s="872"/>
      <c r="AN49" s="872"/>
      <c r="AO49" s="872"/>
      <c r="AP49" s="872"/>
      <c r="AQ49" s="872"/>
      <c r="AR49" s="872"/>
      <c r="AS49" s="872"/>
      <c r="AT49" s="872"/>
      <c r="AU49" s="872"/>
      <c r="AV49" s="872"/>
      <c r="AW49" s="872"/>
      <c r="AX49" s="872"/>
      <c r="AY49" s="872"/>
      <c r="AZ49" s="872"/>
      <c r="BA49" s="872"/>
      <c r="BB49" s="872"/>
      <c r="BC49" s="872"/>
      <c r="BD49" s="872"/>
      <c r="BE49" s="873"/>
      <c r="BF49" s="14">
        <v>49</v>
      </c>
      <c r="BG49" s="522" t="str">
        <f t="shared" si="1"/>
        <v/>
      </c>
    </row>
    <row r="50" spans="2:65" x14ac:dyDescent="0.25">
      <c r="B50" s="860"/>
      <c r="C50" s="861"/>
      <c r="D50" s="862"/>
      <c r="E50" s="863"/>
      <c r="F50" s="863"/>
      <c r="G50" s="864"/>
      <c r="H50" s="864"/>
      <c r="I50" s="863"/>
      <c r="J50" s="872"/>
      <c r="K50" s="872"/>
      <c r="L50" s="872"/>
      <c r="M50" s="872"/>
      <c r="N50" s="872"/>
      <c r="O50" s="872"/>
      <c r="P50" s="872"/>
      <c r="Q50" s="872"/>
      <c r="R50" s="872"/>
      <c r="S50" s="872"/>
      <c r="T50" s="872"/>
      <c r="U50" s="872"/>
      <c r="V50" s="872"/>
      <c r="W50" s="872"/>
      <c r="X50" s="872"/>
      <c r="Y50" s="872"/>
      <c r="Z50" s="872"/>
      <c r="AA50" s="872"/>
      <c r="AB50" s="872"/>
      <c r="AC50" s="872"/>
      <c r="AD50" s="872"/>
      <c r="AE50" s="872"/>
      <c r="AF50" s="872"/>
      <c r="AG50" s="872"/>
      <c r="AH50" s="872"/>
      <c r="AI50" s="872"/>
      <c r="AJ50" s="872"/>
      <c r="AK50" s="872"/>
      <c r="AL50" s="872"/>
      <c r="AM50" s="872"/>
      <c r="AN50" s="872"/>
      <c r="AO50" s="872"/>
      <c r="AP50" s="872"/>
      <c r="AQ50" s="872"/>
      <c r="AR50" s="872"/>
      <c r="AS50" s="872"/>
      <c r="AT50" s="872"/>
      <c r="AU50" s="872"/>
      <c r="AV50" s="872"/>
      <c r="AW50" s="872"/>
      <c r="AX50" s="872"/>
      <c r="AY50" s="872"/>
      <c r="AZ50" s="872"/>
      <c r="BA50" s="872"/>
      <c r="BB50" s="872"/>
      <c r="BC50" s="872"/>
      <c r="BD50" s="872"/>
      <c r="BE50" s="873"/>
      <c r="BF50" s="14">
        <v>50</v>
      </c>
      <c r="BG50" s="522" t="str">
        <f t="shared" si="1"/>
        <v/>
      </c>
    </row>
    <row r="51" spans="2:65" x14ac:dyDescent="0.25">
      <c r="B51" s="860"/>
      <c r="C51" s="861"/>
      <c r="D51" s="862"/>
      <c r="E51" s="863"/>
      <c r="F51" s="863"/>
      <c r="G51" s="864"/>
      <c r="H51" s="864"/>
      <c r="I51" s="863"/>
      <c r="J51" s="872"/>
      <c r="K51" s="872"/>
      <c r="L51" s="872"/>
      <c r="M51" s="872"/>
      <c r="N51" s="872"/>
      <c r="O51" s="872"/>
      <c r="P51" s="872"/>
      <c r="Q51" s="872"/>
      <c r="R51" s="872"/>
      <c r="S51" s="872"/>
      <c r="T51" s="872"/>
      <c r="U51" s="872"/>
      <c r="V51" s="872"/>
      <c r="W51" s="872"/>
      <c r="X51" s="872"/>
      <c r="Y51" s="872"/>
      <c r="Z51" s="872"/>
      <c r="AA51" s="872"/>
      <c r="AB51" s="872"/>
      <c r="AC51" s="872"/>
      <c r="AD51" s="872"/>
      <c r="AE51" s="872"/>
      <c r="AF51" s="872"/>
      <c r="AG51" s="872"/>
      <c r="AH51" s="872"/>
      <c r="AI51" s="872"/>
      <c r="AJ51" s="872"/>
      <c r="AK51" s="872"/>
      <c r="AL51" s="872"/>
      <c r="AM51" s="872"/>
      <c r="AN51" s="872"/>
      <c r="AO51" s="872"/>
      <c r="AP51" s="872"/>
      <c r="AQ51" s="872"/>
      <c r="AR51" s="872"/>
      <c r="AS51" s="872"/>
      <c r="AT51" s="872"/>
      <c r="AU51" s="872"/>
      <c r="AV51" s="872"/>
      <c r="AW51" s="872"/>
      <c r="AX51" s="872"/>
      <c r="AY51" s="872"/>
      <c r="AZ51" s="872"/>
      <c r="BA51" s="872"/>
      <c r="BB51" s="872"/>
      <c r="BC51" s="872"/>
      <c r="BD51" s="872"/>
      <c r="BE51" s="873"/>
      <c r="BF51" s="14">
        <v>51</v>
      </c>
      <c r="BG51" s="522" t="str">
        <f t="shared" si="1"/>
        <v/>
      </c>
    </row>
    <row r="52" spans="2:65" x14ac:dyDescent="0.25">
      <c r="B52" s="860"/>
      <c r="C52" s="861"/>
      <c r="D52" s="862"/>
      <c r="E52" s="863"/>
      <c r="F52" s="863"/>
      <c r="G52" s="864"/>
      <c r="H52" s="864"/>
      <c r="I52" s="863"/>
      <c r="J52" s="872"/>
      <c r="K52" s="872"/>
      <c r="L52" s="872"/>
      <c r="M52" s="872"/>
      <c r="N52" s="872"/>
      <c r="O52" s="872"/>
      <c r="P52" s="872"/>
      <c r="Q52" s="872"/>
      <c r="R52" s="872"/>
      <c r="S52" s="872"/>
      <c r="T52" s="872"/>
      <c r="U52" s="872"/>
      <c r="V52" s="872"/>
      <c r="W52" s="872"/>
      <c r="X52" s="872"/>
      <c r="Y52" s="872"/>
      <c r="Z52" s="872"/>
      <c r="AA52" s="872"/>
      <c r="AB52" s="872"/>
      <c r="AC52" s="872"/>
      <c r="AD52" s="872"/>
      <c r="AE52" s="872"/>
      <c r="AF52" s="872"/>
      <c r="AG52" s="872"/>
      <c r="AH52" s="872"/>
      <c r="AI52" s="872"/>
      <c r="AJ52" s="872"/>
      <c r="AK52" s="872"/>
      <c r="AL52" s="872"/>
      <c r="AM52" s="872"/>
      <c r="AN52" s="872"/>
      <c r="AO52" s="872"/>
      <c r="AP52" s="872"/>
      <c r="AQ52" s="872"/>
      <c r="AR52" s="872"/>
      <c r="AS52" s="872"/>
      <c r="AT52" s="872"/>
      <c r="AU52" s="872"/>
      <c r="AV52" s="872"/>
      <c r="AW52" s="872"/>
      <c r="AX52" s="872"/>
      <c r="AY52" s="872"/>
      <c r="AZ52" s="872"/>
      <c r="BA52" s="872"/>
      <c r="BB52" s="872"/>
      <c r="BC52" s="872"/>
      <c r="BD52" s="872"/>
      <c r="BE52" s="873"/>
      <c r="BF52" s="14">
        <v>52</v>
      </c>
      <c r="BG52" s="522" t="str">
        <f t="shared" si="1"/>
        <v/>
      </c>
    </row>
    <row r="53" spans="2:65" x14ac:dyDescent="0.25">
      <c r="B53" s="860"/>
      <c r="C53" s="861"/>
      <c r="D53" s="862"/>
      <c r="E53" s="863"/>
      <c r="F53" s="863"/>
      <c r="G53" s="864"/>
      <c r="H53" s="864"/>
      <c r="I53" s="863"/>
      <c r="J53" s="872"/>
      <c r="K53" s="872"/>
      <c r="L53" s="872"/>
      <c r="M53" s="872"/>
      <c r="N53" s="872"/>
      <c r="O53" s="872"/>
      <c r="P53" s="872"/>
      <c r="Q53" s="872"/>
      <c r="R53" s="872"/>
      <c r="S53" s="872"/>
      <c r="T53" s="872"/>
      <c r="U53" s="872"/>
      <c r="V53" s="872"/>
      <c r="W53" s="872"/>
      <c r="X53" s="872"/>
      <c r="Y53" s="872"/>
      <c r="Z53" s="872"/>
      <c r="AA53" s="872"/>
      <c r="AB53" s="872"/>
      <c r="AC53" s="872"/>
      <c r="AD53" s="872"/>
      <c r="AE53" s="872"/>
      <c r="AF53" s="872"/>
      <c r="AG53" s="872"/>
      <c r="AH53" s="872"/>
      <c r="AI53" s="872"/>
      <c r="AJ53" s="872"/>
      <c r="AK53" s="872"/>
      <c r="AL53" s="872"/>
      <c r="AM53" s="872"/>
      <c r="AN53" s="872"/>
      <c r="AO53" s="872"/>
      <c r="AP53" s="872"/>
      <c r="AQ53" s="872"/>
      <c r="AR53" s="872"/>
      <c r="AS53" s="872"/>
      <c r="AT53" s="872"/>
      <c r="AU53" s="872"/>
      <c r="AV53" s="872"/>
      <c r="AW53" s="872"/>
      <c r="AX53" s="872"/>
      <c r="AY53" s="872"/>
      <c r="AZ53" s="872"/>
      <c r="BA53" s="872"/>
      <c r="BB53" s="872"/>
      <c r="BC53" s="872"/>
      <c r="BD53" s="872"/>
      <c r="BE53" s="873"/>
      <c r="BF53" s="14">
        <v>53</v>
      </c>
      <c r="BG53" s="522" t="str">
        <f t="shared" si="1"/>
        <v/>
      </c>
    </row>
    <row r="54" spans="2:65" x14ac:dyDescent="0.25">
      <c r="B54" s="860"/>
      <c r="C54" s="861"/>
      <c r="D54" s="862"/>
      <c r="E54" s="863"/>
      <c r="F54" s="863"/>
      <c r="G54" s="864"/>
      <c r="H54" s="864"/>
      <c r="I54" s="863"/>
      <c r="J54" s="872"/>
      <c r="K54" s="872"/>
      <c r="L54" s="872"/>
      <c r="M54" s="872"/>
      <c r="N54" s="872"/>
      <c r="O54" s="872"/>
      <c r="P54" s="872"/>
      <c r="Q54" s="872"/>
      <c r="R54" s="872"/>
      <c r="S54" s="872"/>
      <c r="T54" s="872"/>
      <c r="U54" s="872"/>
      <c r="V54" s="872"/>
      <c r="W54" s="872"/>
      <c r="X54" s="872"/>
      <c r="Y54" s="872"/>
      <c r="Z54" s="872"/>
      <c r="AA54" s="872"/>
      <c r="AB54" s="872"/>
      <c r="AC54" s="872"/>
      <c r="AD54" s="872"/>
      <c r="AE54" s="872"/>
      <c r="AF54" s="872"/>
      <c r="AG54" s="872"/>
      <c r="AH54" s="872"/>
      <c r="AI54" s="872"/>
      <c r="AJ54" s="872"/>
      <c r="AK54" s="872"/>
      <c r="AL54" s="872"/>
      <c r="AM54" s="872"/>
      <c r="AN54" s="872"/>
      <c r="AO54" s="872"/>
      <c r="AP54" s="872"/>
      <c r="AQ54" s="872"/>
      <c r="AR54" s="872"/>
      <c r="AS54" s="872"/>
      <c r="AT54" s="872"/>
      <c r="AU54" s="872"/>
      <c r="AV54" s="872"/>
      <c r="AW54" s="872"/>
      <c r="AX54" s="872"/>
      <c r="AY54" s="872"/>
      <c r="AZ54" s="872"/>
      <c r="BA54" s="872"/>
      <c r="BB54" s="872"/>
      <c r="BC54" s="872"/>
      <c r="BD54" s="872"/>
      <c r="BE54" s="873"/>
      <c r="BF54" s="14">
        <v>54</v>
      </c>
      <c r="BG54" s="522" t="str">
        <f t="shared" si="1"/>
        <v/>
      </c>
    </row>
    <row r="55" spans="2:65" x14ac:dyDescent="0.25">
      <c r="B55" s="860"/>
      <c r="C55" s="861"/>
      <c r="D55" s="862"/>
      <c r="E55" s="863"/>
      <c r="F55" s="863"/>
      <c r="G55" s="864"/>
      <c r="H55" s="864"/>
      <c r="I55" s="863"/>
      <c r="J55" s="872"/>
      <c r="K55" s="872"/>
      <c r="L55" s="872"/>
      <c r="M55" s="872"/>
      <c r="N55" s="872"/>
      <c r="O55" s="872"/>
      <c r="P55" s="872"/>
      <c r="Q55" s="872"/>
      <c r="R55" s="872"/>
      <c r="S55" s="872"/>
      <c r="T55" s="872"/>
      <c r="U55" s="872"/>
      <c r="V55" s="872"/>
      <c r="W55" s="872"/>
      <c r="X55" s="872"/>
      <c r="Y55" s="872"/>
      <c r="Z55" s="872"/>
      <c r="AA55" s="872"/>
      <c r="AB55" s="872"/>
      <c r="AC55" s="872"/>
      <c r="AD55" s="872"/>
      <c r="AE55" s="872"/>
      <c r="AF55" s="872"/>
      <c r="AG55" s="872"/>
      <c r="AH55" s="872"/>
      <c r="AI55" s="872"/>
      <c r="AJ55" s="872"/>
      <c r="AK55" s="872"/>
      <c r="AL55" s="872"/>
      <c r="AM55" s="872"/>
      <c r="AN55" s="872"/>
      <c r="AO55" s="872"/>
      <c r="AP55" s="872"/>
      <c r="AQ55" s="872"/>
      <c r="AR55" s="872"/>
      <c r="AS55" s="872"/>
      <c r="AT55" s="872"/>
      <c r="AU55" s="872"/>
      <c r="AV55" s="872"/>
      <c r="AW55" s="872"/>
      <c r="AX55" s="872"/>
      <c r="AY55" s="872"/>
      <c r="AZ55" s="872"/>
      <c r="BA55" s="872"/>
      <c r="BB55" s="872"/>
      <c r="BC55" s="872"/>
      <c r="BD55" s="872"/>
      <c r="BE55" s="873"/>
      <c r="BF55" s="14">
        <v>55</v>
      </c>
      <c r="BG55" s="522" t="str">
        <f t="shared" si="1"/>
        <v/>
      </c>
    </row>
    <row r="56" spans="2:65" x14ac:dyDescent="0.25">
      <c r="B56" s="860"/>
      <c r="C56" s="861"/>
      <c r="D56" s="862"/>
      <c r="E56" s="863"/>
      <c r="F56" s="863"/>
      <c r="G56" s="864"/>
      <c r="H56" s="864"/>
      <c r="I56" s="863"/>
      <c r="J56" s="872"/>
      <c r="K56" s="872"/>
      <c r="L56" s="872"/>
      <c r="M56" s="872"/>
      <c r="N56" s="872"/>
      <c r="O56" s="872"/>
      <c r="P56" s="872"/>
      <c r="Q56" s="872"/>
      <c r="R56" s="872"/>
      <c r="S56" s="872"/>
      <c r="T56" s="872"/>
      <c r="U56" s="872"/>
      <c r="V56" s="872"/>
      <c r="W56" s="872"/>
      <c r="X56" s="872"/>
      <c r="Y56" s="872"/>
      <c r="Z56" s="872"/>
      <c r="AA56" s="872"/>
      <c r="AB56" s="872"/>
      <c r="AC56" s="872"/>
      <c r="AD56" s="872"/>
      <c r="AE56" s="872"/>
      <c r="AF56" s="872"/>
      <c r="AG56" s="872"/>
      <c r="AH56" s="872"/>
      <c r="AI56" s="872"/>
      <c r="AJ56" s="872"/>
      <c r="AK56" s="872"/>
      <c r="AL56" s="872"/>
      <c r="AM56" s="872"/>
      <c r="AN56" s="872"/>
      <c r="AO56" s="872"/>
      <c r="AP56" s="872"/>
      <c r="AQ56" s="872"/>
      <c r="AR56" s="872"/>
      <c r="AS56" s="872"/>
      <c r="AT56" s="872"/>
      <c r="AU56" s="872"/>
      <c r="AV56" s="872"/>
      <c r="AW56" s="872"/>
      <c r="AX56" s="872"/>
      <c r="AY56" s="872"/>
      <c r="AZ56" s="872"/>
      <c r="BA56" s="872"/>
      <c r="BB56" s="872"/>
      <c r="BC56" s="872"/>
      <c r="BD56" s="872"/>
      <c r="BE56" s="873"/>
      <c r="BF56" s="14">
        <v>56</v>
      </c>
      <c r="BG56" s="522" t="str">
        <f t="shared" si="1"/>
        <v/>
      </c>
    </row>
    <row r="57" spans="2:65" x14ac:dyDescent="0.25">
      <c r="B57" s="860"/>
      <c r="C57" s="861"/>
      <c r="D57" s="862"/>
      <c r="E57" s="863"/>
      <c r="F57" s="863"/>
      <c r="G57" s="864"/>
      <c r="H57" s="864"/>
      <c r="I57" s="863"/>
      <c r="J57" s="872"/>
      <c r="K57" s="872"/>
      <c r="L57" s="872"/>
      <c r="M57" s="872"/>
      <c r="N57" s="872"/>
      <c r="O57" s="872"/>
      <c r="P57" s="872"/>
      <c r="Q57" s="872"/>
      <c r="R57" s="872"/>
      <c r="S57" s="872"/>
      <c r="T57" s="872"/>
      <c r="U57" s="872"/>
      <c r="V57" s="872"/>
      <c r="W57" s="872"/>
      <c r="X57" s="872"/>
      <c r="Y57" s="872"/>
      <c r="Z57" s="872"/>
      <c r="AA57" s="872"/>
      <c r="AB57" s="872"/>
      <c r="AC57" s="872"/>
      <c r="AD57" s="872"/>
      <c r="AE57" s="872"/>
      <c r="AF57" s="872"/>
      <c r="AG57" s="872"/>
      <c r="AH57" s="872"/>
      <c r="AI57" s="872"/>
      <c r="AJ57" s="872"/>
      <c r="AK57" s="872"/>
      <c r="AL57" s="872"/>
      <c r="AM57" s="872"/>
      <c r="AN57" s="872"/>
      <c r="AO57" s="872"/>
      <c r="AP57" s="872"/>
      <c r="AQ57" s="872"/>
      <c r="AR57" s="872"/>
      <c r="AS57" s="872"/>
      <c r="AT57" s="872"/>
      <c r="AU57" s="872"/>
      <c r="AV57" s="872"/>
      <c r="AW57" s="872"/>
      <c r="AX57" s="872"/>
      <c r="AY57" s="872"/>
      <c r="AZ57" s="872"/>
      <c r="BA57" s="872"/>
      <c r="BB57" s="872"/>
      <c r="BC57" s="872"/>
      <c r="BD57" s="872"/>
      <c r="BE57" s="873"/>
      <c r="BF57" s="14">
        <v>57</v>
      </c>
      <c r="BG57" s="522" t="str">
        <f t="shared" si="1"/>
        <v/>
      </c>
    </row>
    <row r="58" spans="2:65" x14ac:dyDescent="0.25">
      <c r="B58" s="860"/>
      <c r="C58" s="861"/>
      <c r="D58" s="862"/>
      <c r="E58" s="863"/>
      <c r="F58" s="863"/>
      <c r="G58" s="864"/>
      <c r="H58" s="864"/>
      <c r="I58" s="863"/>
      <c r="J58" s="872"/>
      <c r="K58" s="872"/>
      <c r="L58" s="872"/>
      <c r="M58" s="872"/>
      <c r="N58" s="872"/>
      <c r="O58" s="872"/>
      <c r="P58" s="872"/>
      <c r="Q58" s="872"/>
      <c r="R58" s="872"/>
      <c r="S58" s="872"/>
      <c r="T58" s="872"/>
      <c r="U58" s="872"/>
      <c r="V58" s="872"/>
      <c r="W58" s="872"/>
      <c r="X58" s="872"/>
      <c r="Y58" s="872"/>
      <c r="Z58" s="872"/>
      <c r="AA58" s="872"/>
      <c r="AB58" s="872"/>
      <c r="AC58" s="872"/>
      <c r="AD58" s="872"/>
      <c r="AE58" s="872"/>
      <c r="AF58" s="872"/>
      <c r="AG58" s="872"/>
      <c r="AH58" s="872"/>
      <c r="AI58" s="872"/>
      <c r="AJ58" s="872"/>
      <c r="AK58" s="872"/>
      <c r="AL58" s="872"/>
      <c r="AM58" s="872"/>
      <c r="AN58" s="872"/>
      <c r="AO58" s="872"/>
      <c r="AP58" s="872"/>
      <c r="AQ58" s="872"/>
      <c r="AR58" s="872"/>
      <c r="AS58" s="872"/>
      <c r="AT58" s="872"/>
      <c r="AU58" s="872"/>
      <c r="AV58" s="872"/>
      <c r="AW58" s="872"/>
      <c r="AX58" s="872"/>
      <c r="AY58" s="872"/>
      <c r="AZ58" s="872"/>
      <c r="BA58" s="872"/>
      <c r="BB58" s="872"/>
      <c r="BC58" s="872"/>
      <c r="BD58" s="872"/>
      <c r="BE58" s="873"/>
      <c r="BF58" s="14">
        <v>58</v>
      </c>
      <c r="BG58" s="522" t="str">
        <f t="shared" si="1"/>
        <v/>
      </c>
    </row>
    <row r="59" spans="2:65" x14ac:dyDescent="0.25">
      <c r="B59" s="860"/>
      <c r="C59" s="861"/>
      <c r="D59" s="862"/>
      <c r="E59" s="863"/>
      <c r="F59" s="863"/>
      <c r="G59" s="864"/>
      <c r="H59" s="864"/>
      <c r="I59" s="863"/>
      <c r="J59" s="872"/>
      <c r="K59" s="872"/>
      <c r="L59" s="872"/>
      <c r="M59" s="872"/>
      <c r="N59" s="872"/>
      <c r="O59" s="872"/>
      <c r="P59" s="872"/>
      <c r="Q59" s="872"/>
      <c r="R59" s="872"/>
      <c r="S59" s="872"/>
      <c r="T59" s="872"/>
      <c r="U59" s="872"/>
      <c r="V59" s="872"/>
      <c r="W59" s="872"/>
      <c r="X59" s="872"/>
      <c r="Y59" s="872"/>
      <c r="Z59" s="872"/>
      <c r="AA59" s="872"/>
      <c r="AB59" s="872"/>
      <c r="AC59" s="872"/>
      <c r="AD59" s="872"/>
      <c r="AE59" s="872"/>
      <c r="AF59" s="872"/>
      <c r="AG59" s="872"/>
      <c r="AH59" s="872"/>
      <c r="AI59" s="872"/>
      <c r="AJ59" s="872"/>
      <c r="AK59" s="872"/>
      <c r="AL59" s="872"/>
      <c r="AM59" s="872"/>
      <c r="AN59" s="872"/>
      <c r="AO59" s="872"/>
      <c r="AP59" s="872"/>
      <c r="AQ59" s="872"/>
      <c r="AR59" s="872"/>
      <c r="AS59" s="872"/>
      <c r="AT59" s="872"/>
      <c r="AU59" s="872"/>
      <c r="AV59" s="872"/>
      <c r="AW59" s="872"/>
      <c r="AX59" s="872"/>
      <c r="AY59" s="872"/>
      <c r="AZ59" s="872"/>
      <c r="BA59" s="872"/>
      <c r="BB59" s="872"/>
      <c r="BC59" s="872"/>
      <c r="BD59" s="872"/>
      <c r="BE59" s="873"/>
      <c r="BF59" s="14">
        <v>59</v>
      </c>
      <c r="BG59" s="522" t="str">
        <f t="shared" si="1"/>
        <v/>
      </c>
    </row>
    <row r="60" spans="2:65" x14ac:dyDescent="0.25">
      <c r="B60" s="860"/>
      <c r="C60" s="861"/>
      <c r="D60" s="862"/>
      <c r="E60" s="863"/>
      <c r="F60" s="863"/>
      <c r="G60" s="864"/>
      <c r="H60" s="864"/>
      <c r="I60" s="863"/>
      <c r="J60" s="872"/>
      <c r="K60" s="872"/>
      <c r="L60" s="872"/>
      <c r="M60" s="872"/>
      <c r="N60" s="872"/>
      <c r="O60" s="872"/>
      <c r="P60" s="872"/>
      <c r="Q60" s="872"/>
      <c r="R60" s="872"/>
      <c r="S60" s="872"/>
      <c r="T60" s="872"/>
      <c r="U60" s="872"/>
      <c r="V60" s="872"/>
      <c r="W60" s="872"/>
      <c r="X60" s="872"/>
      <c r="Y60" s="872"/>
      <c r="Z60" s="872"/>
      <c r="AA60" s="872"/>
      <c r="AB60" s="872"/>
      <c r="AC60" s="872"/>
      <c r="AD60" s="872"/>
      <c r="AE60" s="872"/>
      <c r="AF60" s="872"/>
      <c r="AG60" s="872"/>
      <c r="AH60" s="872"/>
      <c r="AI60" s="872"/>
      <c r="AJ60" s="872"/>
      <c r="AK60" s="872"/>
      <c r="AL60" s="872"/>
      <c r="AM60" s="872"/>
      <c r="AN60" s="872"/>
      <c r="AO60" s="872"/>
      <c r="AP60" s="872"/>
      <c r="AQ60" s="872"/>
      <c r="AR60" s="872"/>
      <c r="AS60" s="872"/>
      <c r="AT60" s="872"/>
      <c r="AU60" s="872"/>
      <c r="AV60" s="872"/>
      <c r="AW60" s="872"/>
      <c r="AX60" s="872"/>
      <c r="AY60" s="872"/>
      <c r="AZ60" s="872"/>
      <c r="BA60" s="872"/>
      <c r="BB60" s="872"/>
      <c r="BC60" s="872"/>
      <c r="BD60" s="872"/>
      <c r="BE60" s="873"/>
      <c r="BF60" s="14">
        <v>60</v>
      </c>
      <c r="BG60" s="522" t="str">
        <f t="shared" si="1"/>
        <v/>
      </c>
    </row>
    <row r="61" spans="2:65" x14ac:dyDescent="0.25">
      <c r="B61" s="860"/>
      <c r="C61" s="861"/>
      <c r="D61" s="862"/>
      <c r="E61" s="863"/>
      <c r="F61" s="863"/>
      <c r="G61" s="864"/>
      <c r="H61" s="864"/>
      <c r="I61" s="863"/>
      <c r="J61" s="872"/>
      <c r="K61" s="872"/>
      <c r="L61" s="872"/>
      <c r="M61" s="872"/>
      <c r="N61" s="872"/>
      <c r="O61" s="872"/>
      <c r="P61" s="872"/>
      <c r="Q61" s="872"/>
      <c r="R61" s="872"/>
      <c r="S61" s="872"/>
      <c r="T61" s="872"/>
      <c r="U61" s="872"/>
      <c r="V61" s="872"/>
      <c r="W61" s="872"/>
      <c r="X61" s="872"/>
      <c r="Y61" s="872"/>
      <c r="Z61" s="872"/>
      <c r="AA61" s="872"/>
      <c r="AB61" s="872"/>
      <c r="AC61" s="872"/>
      <c r="AD61" s="872"/>
      <c r="AE61" s="872"/>
      <c r="AF61" s="872"/>
      <c r="AG61" s="872"/>
      <c r="AH61" s="872"/>
      <c r="AI61" s="872"/>
      <c r="AJ61" s="872"/>
      <c r="AK61" s="872"/>
      <c r="AL61" s="872"/>
      <c r="AM61" s="872"/>
      <c r="AN61" s="872"/>
      <c r="AO61" s="872"/>
      <c r="AP61" s="872"/>
      <c r="AQ61" s="872"/>
      <c r="AR61" s="872"/>
      <c r="AS61" s="872"/>
      <c r="AT61" s="872"/>
      <c r="AU61" s="872"/>
      <c r="AV61" s="872"/>
      <c r="AW61" s="872"/>
      <c r="AX61" s="872"/>
      <c r="AY61" s="872"/>
      <c r="AZ61" s="872"/>
      <c r="BA61" s="872"/>
      <c r="BB61" s="872"/>
      <c r="BC61" s="872"/>
      <c r="BD61" s="872"/>
      <c r="BE61" s="873"/>
      <c r="BF61" s="14">
        <v>61</v>
      </c>
      <c r="BG61" s="522" t="str">
        <f t="shared" si="1"/>
        <v/>
      </c>
    </row>
    <row r="62" spans="2:65" x14ac:dyDescent="0.25">
      <c r="B62" s="860"/>
      <c r="C62" s="861"/>
      <c r="D62" s="862"/>
      <c r="E62" s="863"/>
      <c r="F62" s="863"/>
      <c r="G62" s="864"/>
      <c r="H62" s="864"/>
      <c r="I62" s="863"/>
      <c r="J62" s="872"/>
      <c r="K62" s="872"/>
      <c r="L62" s="872"/>
      <c r="M62" s="872"/>
      <c r="N62" s="872"/>
      <c r="O62" s="872"/>
      <c r="P62" s="872"/>
      <c r="Q62" s="872"/>
      <c r="R62" s="872"/>
      <c r="S62" s="872"/>
      <c r="T62" s="872"/>
      <c r="U62" s="872"/>
      <c r="V62" s="872"/>
      <c r="W62" s="872"/>
      <c r="X62" s="872"/>
      <c r="Y62" s="872"/>
      <c r="Z62" s="872"/>
      <c r="AA62" s="872"/>
      <c r="AB62" s="872"/>
      <c r="AC62" s="872"/>
      <c r="AD62" s="872"/>
      <c r="AE62" s="872"/>
      <c r="AF62" s="872"/>
      <c r="AG62" s="872"/>
      <c r="AH62" s="872"/>
      <c r="AI62" s="872"/>
      <c r="AJ62" s="872"/>
      <c r="AK62" s="872"/>
      <c r="AL62" s="872"/>
      <c r="AM62" s="872"/>
      <c r="AN62" s="872"/>
      <c r="AO62" s="872"/>
      <c r="AP62" s="872"/>
      <c r="AQ62" s="872"/>
      <c r="AR62" s="872"/>
      <c r="AS62" s="872"/>
      <c r="AT62" s="872"/>
      <c r="AU62" s="872"/>
      <c r="AV62" s="872"/>
      <c r="AW62" s="872"/>
      <c r="AX62" s="872"/>
      <c r="AY62" s="872"/>
      <c r="AZ62" s="872"/>
      <c r="BA62" s="872"/>
      <c r="BB62" s="872"/>
      <c r="BC62" s="872"/>
      <c r="BD62" s="872"/>
      <c r="BE62" s="873"/>
      <c r="BF62" s="14">
        <v>62</v>
      </c>
      <c r="BG62" s="522" t="str">
        <f t="shared" si="1"/>
        <v/>
      </c>
    </row>
    <row r="63" spans="2:65" x14ac:dyDescent="0.25">
      <c r="B63" s="860"/>
      <c r="C63" s="861"/>
      <c r="D63" s="862"/>
      <c r="E63" s="863"/>
      <c r="F63" s="863"/>
      <c r="G63" s="864"/>
      <c r="H63" s="864"/>
      <c r="I63" s="863"/>
      <c r="J63" s="872"/>
      <c r="K63" s="872"/>
      <c r="L63" s="872"/>
      <c r="M63" s="872"/>
      <c r="N63" s="872"/>
      <c r="O63" s="872"/>
      <c r="P63" s="872"/>
      <c r="Q63" s="872"/>
      <c r="R63" s="872"/>
      <c r="S63" s="872"/>
      <c r="T63" s="872"/>
      <c r="U63" s="872"/>
      <c r="V63" s="872"/>
      <c r="W63" s="872"/>
      <c r="X63" s="872"/>
      <c r="Y63" s="872"/>
      <c r="Z63" s="872"/>
      <c r="AA63" s="872"/>
      <c r="AB63" s="872"/>
      <c r="AC63" s="872"/>
      <c r="AD63" s="872"/>
      <c r="AE63" s="872"/>
      <c r="AF63" s="872"/>
      <c r="AG63" s="872"/>
      <c r="AH63" s="872"/>
      <c r="AI63" s="872"/>
      <c r="AJ63" s="872"/>
      <c r="AK63" s="872"/>
      <c r="AL63" s="872"/>
      <c r="AM63" s="872"/>
      <c r="AN63" s="872"/>
      <c r="AO63" s="872"/>
      <c r="AP63" s="872"/>
      <c r="AQ63" s="872"/>
      <c r="AR63" s="872"/>
      <c r="AS63" s="872"/>
      <c r="AT63" s="872"/>
      <c r="AU63" s="872"/>
      <c r="AV63" s="872"/>
      <c r="AW63" s="872"/>
      <c r="AX63" s="872"/>
      <c r="AY63" s="872"/>
      <c r="AZ63" s="872"/>
      <c r="BA63" s="872"/>
      <c r="BB63" s="872"/>
      <c r="BC63" s="872"/>
      <c r="BD63" s="872"/>
      <c r="BE63" s="873"/>
      <c r="BF63" s="14">
        <v>63</v>
      </c>
      <c r="BG63" s="522" t="str">
        <f t="shared" si="1"/>
        <v/>
      </c>
    </row>
    <row r="64" spans="2:65" x14ac:dyDescent="0.25">
      <c r="B64" s="860"/>
      <c r="C64" s="861"/>
      <c r="D64" s="862"/>
      <c r="E64" s="863"/>
      <c r="F64" s="863"/>
      <c r="G64" s="864"/>
      <c r="H64" s="864"/>
      <c r="I64" s="863"/>
      <c r="J64" s="872"/>
      <c r="K64" s="872"/>
      <c r="L64" s="872"/>
      <c r="M64" s="872"/>
      <c r="N64" s="872"/>
      <c r="O64" s="872"/>
      <c r="P64" s="872"/>
      <c r="Q64" s="872"/>
      <c r="R64" s="872"/>
      <c r="S64" s="872"/>
      <c r="T64" s="872"/>
      <c r="U64" s="872"/>
      <c r="V64" s="872"/>
      <c r="W64" s="872"/>
      <c r="X64" s="872"/>
      <c r="Y64" s="872"/>
      <c r="Z64" s="872"/>
      <c r="AA64" s="872"/>
      <c r="AB64" s="872"/>
      <c r="AC64" s="872"/>
      <c r="AD64" s="872"/>
      <c r="AE64" s="872"/>
      <c r="AF64" s="872"/>
      <c r="AG64" s="872"/>
      <c r="AH64" s="872"/>
      <c r="AI64" s="872"/>
      <c r="AJ64" s="872"/>
      <c r="AK64" s="872"/>
      <c r="AL64" s="872"/>
      <c r="AM64" s="872"/>
      <c r="AN64" s="872"/>
      <c r="AO64" s="872"/>
      <c r="AP64" s="872"/>
      <c r="AQ64" s="872"/>
      <c r="AR64" s="872"/>
      <c r="AS64" s="872"/>
      <c r="AT64" s="872"/>
      <c r="AU64" s="872"/>
      <c r="AV64" s="872"/>
      <c r="AW64" s="872"/>
      <c r="AX64" s="872"/>
      <c r="AY64" s="872"/>
      <c r="AZ64" s="872"/>
      <c r="BA64" s="872"/>
      <c r="BB64" s="872"/>
      <c r="BC64" s="872"/>
      <c r="BD64" s="872"/>
      <c r="BE64" s="873"/>
      <c r="BF64" s="14">
        <v>64</v>
      </c>
      <c r="BG64" s="522" t="str">
        <f t="shared" si="1"/>
        <v/>
      </c>
      <c r="BM64" s="228"/>
    </row>
    <row r="65" spans="2:65" x14ac:dyDescent="0.25">
      <c r="B65" s="860"/>
      <c r="C65" s="861"/>
      <c r="D65" s="862"/>
      <c r="E65" s="863"/>
      <c r="F65" s="863"/>
      <c r="G65" s="864"/>
      <c r="H65" s="864"/>
      <c r="I65" s="863"/>
      <c r="J65" s="872"/>
      <c r="K65" s="872"/>
      <c r="L65" s="872"/>
      <c r="M65" s="872"/>
      <c r="N65" s="872"/>
      <c r="O65" s="872"/>
      <c r="P65" s="872"/>
      <c r="Q65" s="872"/>
      <c r="R65" s="872"/>
      <c r="S65" s="872"/>
      <c r="T65" s="872"/>
      <c r="U65" s="872"/>
      <c r="V65" s="872"/>
      <c r="W65" s="872"/>
      <c r="X65" s="872"/>
      <c r="Y65" s="872"/>
      <c r="Z65" s="872"/>
      <c r="AA65" s="872"/>
      <c r="AB65" s="872"/>
      <c r="AC65" s="872"/>
      <c r="AD65" s="872"/>
      <c r="AE65" s="872"/>
      <c r="AF65" s="872"/>
      <c r="AG65" s="872"/>
      <c r="AH65" s="872"/>
      <c r="AI65" s="872"/>
      <c r="AJ65" s="872"/>
      <c r="AK65" s="872"/>
      <c r="AL65" s="872"/>
      <c r="AM65" s="872"/>
      <c r="AN65" s="872"/>
      <c r="AO65" s="872"/>
      <c r="AP65" s="872"/>
      <c r="AQ65" s="872"/>
      <c r="AR65" s="872"/>
      <c r="AS65" s="872"/>
      <c r="AT65" s="872"/>
      <c r="AU65" s="872"/>
      <c r="AV65" s="872"/>
      <c r="AW65" s="872"/>
      <c r="AX65" s="872"/>
      <c r="AY65" s="872"/>
      <c r="AZ65" s="872"/>
      <c r="BA65" s="872"/>
      <c r="BB65" s="872"/>
      <c r="BC65" s="872"/>
      <c r="BD65" s="872"/>
      <c r="BE65" s="873"/>
      <c r="BF65" s="14">
        <v>65</v>
      </c>
      <c r="BG65" s="522" t="str">
        <f t="shared" si="1"/>
        <v/>
      </c>
      <c r="BM65" s="228"/>
    </row>
    <row r="66" spans="2:65" x14ac:dyDescent="0.25">
      <c r="B66" s="860"/>
      <c r="C66" s="861"/>
      <c r="D66" s="862"/>
      <c r="E66" s="863"/>
      <c r="F66" s="863"/>
      <c r="G66" s="864"/>
      <c r="H66" s="864"/>
      <c r="I66" s="863"/>
      <c r="J66" s="872"/>
      <c r="K66" s="872"/>
      <c r="L66" s="872"/>
      <c r="M66" s="872"/>
      <c r="N66" s="872"/>
      <c r="O66" s="872"/>
      <c r="P66" s="872"/>
      <c r="Q66" s="872"/>
      <c r="R66" s="872"/>
      <c r="S66" s="872"/>
      <c r="T66" s="872"/>
      <c r="U66" s="872"/>
      <c r="V66" s="872"/>
      <c r="W66" s="872"/>
      <c r="X66" s="872"/>
      <c r="Y66" s="872"/>
      <c r="Z66" s="872"/>
      <c r="AA66" s="872"/>
      <c r="AB66" s="872"/>
      <c r="AC66" s="872"/>
      <c r="AD66" s="872"/>
      <c r="AE66" s="872"/>
      <c r="AF66" s="872"/>
      <c r="AG66" s="872"/>
      <c r="AH66" s="872"/>
      <c r="AI66" s="872"/>
      <c r="AJ66" s="872"/>
      <c r="AK66" s="872"/>
      <c r="AL66" s="872"/>
      <c r="AM66" s="872"/>
      <c r="AN66" s="872"/>
      <c r="AO66" s="872"/>
      <c r="AP66" s="872"/>
      <c r="AQ66" s="872"/>
      <c r="AR66" s="872"/>
      <c r="AS66" s="872"/>
      <c r="AT66" s="872"/>
      <c r="AU66" s="872"/>
      <c r="AV66" s="872"/>
      <c r="AW66" s="872"/>
      <c r="AX66" s="872"/>
      <c r="AY66" s="872"/>
      <c r="AZ66" s="872"/>
      <c r="BA66" s="872"/>
      <c r="BB66" s="872"/>
      <c r="BC66" s="872"/>
      <c r="BD66" s="872"/>
      <c r="BE66" s="873"/>
      <c r="BF66" s="14">
        <v>66</v>
      </c>
      <c r="BG66" s="522" t="str">
        <f t="shared" si="1"/>
        <v/>
      </c>
      <c r="BM66" s="14"/>
    </row>
    <row r="67" spans="2:65" x14ac:dyDescent="0.25">
      <c r="B67" s="860"/>
      <c r="C67" s="861"/>
      <c r="D67" s="862"/>
      <c r="E67" s="863"/>
      <c r="F67" s="863"/>
      <c r="G67" s="864"/>
      <c r="H67" s="864"/>
      <c r="I67" s="863"/>
      <c r="J67" s="872"/>
      <c r="K67" s="872"/>
      <c r="L67" s="872"/>
      <c r="M67" s="872"/>
      <c r="N67" s="872"/>
      <c r="O67" s="872"/>
      <c r="P67" s="872"/>
      <c r="Q67" s="872"/>
      <c r="R67" s="872"/>
      <c r="S67" s="872"/>
      <c r="T67" s="872"/>
      <c r="U67" s="872"/>
      <c r="V67" s="872"/>
      <c r="W67" s="872"/>
      <c r="X67" s="872"/>
      <c r="Y67" s="872"/>
      <c r="Z67" s="872"/>
      <c r="AA67" s="872"/>
      <c r="AB67" s="872"/>
      <c r="AC67" s="872"/>
      <c r="AD67" s="872"/>
      <c r="AE67" s="872"/>
      <c r="AF67" s="872"/>
      <c r="AG67" s="872"/>
      <c r="AH67" s="872"/>
      <c r="AI67" s="872"/>
      <c r="AJ67" s="872"/>
      <c r="AK67" s="872"/>
      <c r="AL67" s="872"/>
      <c r="AM67" s="872"/>
      <c r="AN67" s="872"/>
      <c r="AO67" s="872"/>
      <c r="AP67" s="872"/>
      <c r="AQ67" s="872"/>
      <c r="AR67" s="872"/>
      <c r="AS67" s="872"/>
      <c r="AT67" s="872"/>
      <c r="AU67" s="872"/>
      <c r="AV67" s="872"/>
      <c r="AW67" s="872"/>
      <c r="AX67" s="872"/>
      <c r="AY67" s="872"/>
      <c r="AZ67" s="872"/>
      <c r="BA67" s="872"/>
      <c r="BB67" s="872"/>
      <c r="BC67" s="872"/>
      <c r="BD67" s="872"/>
      <c r="BE67" s="873"/>
      <c r="BF67" s="14">
        <v>67</v>
      </c>
      <c r="BG67" s="522" t="str">
        <f t="shared" si="1"/>
        <v/>
      </c>
      <c r="BM67" s="14"/>
    </row>
    <row r="68" spans="2:65" x14ac:dyDescent="0.25">
      <c r="B68" s="860"/>
      <c r="C68" s="861"/>
      <c r="D68" s="862"/>
      <c r="E68" s="863"/>
      <c r="F68" s="863"/>
      <c r="G68" s="864"/>
      <c r="H68" s="864"/>
      <c r="I68" s="863"/>
      <c r="J68" s="872"/>
      <c r="K68" s="872"/>
      <c r="L68" s="872"/>
      <c r="M68" s="872"/>
      <c r="N68" s="872"/>
      <c r="O68" s="872"/>
      <c r="P68" s="872"/>
      <c r="Q68" s="872"/>
      <c r="R68" s="872"/>
      <c r="S68" s="872"/>
      <c r="T68" s="872"/>
      <c r="U68" s="872"/>
      <c r="V68" s="872"/>
      <c r="W68" s="872"/>
      <c r="X68" s="872"/>
      <c r="Y68" s="872"/>
      <c r="Z68" s="872"/>
      <c r="AA68" s="872"/>
      <c r="AB68" s="872"/>
      <c r="AC68" s="872"/>
      <c r="AD68" s="872"/>
      <c r="AE68" s="872"/>
      <c r="AF68" s="872"/>
      <c r="AG68" s="872"/>
      <c r="AH68" s="872"/>
      <c r="AI68" s="872"/>
      <c r="AJ68" s="872"/>
      <c r="AK68" s="872"/>
      <c r="AL68" s="872"/>
      <c r="AM68" s="872"/>
      <c r="AN68" s="872"/>
      <c r="AO68" s="872"/>
      <c r="AP68" s="872"/>
      <c r="AQ68" s="872"/>
      <c r="AR68" s="872"/>
      <c r="AS68" s="872"/>
      <c r="AT68" s="872"/>
      <c r="AU68" s="872"/>
      <c r="AV68" s="872"/>
      <c r="AW68" s="872"/>
      <c r="AX68" s="872"/>
      <c r="AY68" s="872"/>
      <c r="AZ68" s="872"/>
      <c r="BA68" s="872"/>
      <c r="BB68" s="872"/>
      <c r="BC68" s="872"/>
      <c r="BD68" s="872"/>
      <c r="BE68" s="873"/>
      <c r="BF68" s="14">
        <v>68</v>
      </c>
      <c r="BG68" s="522" t="str">
        <f t="shared" si="1"/>
        <v/>
      </c>
      <c r="BM68" s="14"/>
    </row>
    <row r="69" spans="2:65" x14ac:dyDescent="0.25">
      <c r="B69" s="860"/>
      <c r="C69" s="861"/>
      <c r="D69" s="862"/>
      <c r="E69" s="863"/>
      <c r="F69" s="863"/>
      <c r="G69" s="864"/>
      <c r="H69" s="864"/>
      <c r="I69" s="863"/>
      <c r="J69" s="872"/>
      <c r="K69" s="872"/>
      <c r="L69" s="872"/>
      <c r="M69" s="872"/>
      <c r="N69" s="872"/>
      <c r="O69" s="872"/>
      <c r="P69" s="872"/>
      <c r="Q69" s="872"/>
      <c r="R69" s="872"/>
      <c r="S69" s="872"/>
      <c r="T69" s="872"/>
      <c r="U69" s="872"/>
      <c r="V69" s="872"/>
      <c r="W69" s="872"/>
      <c r="X69" s="872"/>
      <c r="Y69" s="872"/>
      <c r="Z69" s="872"/>
      <c r="AA69" s="872"/>
      <c r="AB69" s="872"/>
      <c r="AC69" s="872"/>
      <c r="AD69" s="872"/>
      <c r="AE69" s="872"/>
      <c r="AF69" s="872"/>
      <c r="AG69" s="872"/>
      <c r="AH69" s="872"/>
      <c r="AI69" s="872"/>
      <c r="AJ69" s="872"/>
      <c r="AK69" s="872"/>
      <c r="AL69" s="872"/>
      <c r="AM69" s="872"/>
      <c r="AN69" s="872"/>
      <c r="AO69" s="872"/>
      <c r="AP69" s="872"/>
      <c r="AQ69" s="872"/>
      <c r="AR69" s="872"/>
      <c r="AS69" s="872"/>
      <c r="AT69" s="872"/>
      <c r="AU69" s="872"/>
      <c r="AV69" s="872"/>
      <c r="AW69" s="872"/>
      <c r="AX69" s="872"/>
      <c r="AY69" s="872"/>
      <c r="AZ69" s="872"/>
      <c r="BA69" s="872"/>
      <c r="BB69" s="872"/>
      <c r="BC69" s="872"/>
      <c r="BD69" s="872"/>
      <c r="BE69" s="873"/>
      <c r="BF69" s="14">
        <v>69</v>
      </c>
      <c r="BG69" s="522" t="str">
        <f t="shared" si="1"/>
        <v/>
      </c>
      <c r="BM69" s="14"/>
    </row>
    <row r="70" spans="2:65" x14ac:dyDescent="0.25">
      <c r="B70" s="860"/>
      <c r="C70" s="861"/>
      <c r="D70" s="862"/>
      <c r="E70" s="863"/>
      <c r="F70" s="863"/>
      <c r="G70" s="864"/>
      <c r="H70" s="864"/>
      <c r="I70" s="863"/>
      <c r="J70" s="872"/>
      <c r="K70" s="872"/>
      <c r="L70" s="872"/>
      <c r="M70" s="872"/>
      <c r="N70" s="872"/>
      <c r="O70" s="872"/>
      <c r="P70" s="872"/>
      <c r="Q70" s="872"/>
      <c r="R70" s="872"/>
      <c r="S70" s="872"/>
      <c r="T70" s="872"/>
      <c r="U70" s="872"/>
      <c r="V70" s="872"/>
      <c r="W70" s="872"/>
      <c r="X70" s="872"/>
      <c r="Y70" s="872"/>
      <c r="Z70" s="872"/>
      <c r="AA70" s="872"/>
      <c r="AB70" s="872"/>
      <c r="AC70" s="872"/>
      <c r="AD70" s="872"/>
      <c r="AE70" s="872"/>
      <c r="AF70" s="872"/>
      <c r="AG70" s="872"/>
      <c r="AH70" s="872"/>
      <c r="AI70" s="872"/>
      <c r="AJ70" s="872"/>
      <c r="AK70" s="872"/>
      <c r="AL70" s="872"/>
      <c r="AM70" s="872"/>
      <c r="AN70" s="872"/>
      <c r="AO70" s="872"/>
      <c r="AP70" s="872"/>
      <c r="AQ70" s="872"/>
      <c r="AR70" s="872"/>
      <c r="AS70" s="872"/>
      <c r="AT70" s="872"/>
      <c r="AU70" s="872"/>
      <c r="AV70" s="872"/>
      <c r="AW70" s="872"/>
      <c r="AX70" s="872"/>
      <c r="AY70" s="872"/>
      <c r="AZ70" s="872"/>
      <c r="BA70" s="872"/>
      <c r="BB70" s="872"/>
      <c r="BC70" s="872"/>
      <c r="BD70" s="872"/>
      <c r="BE70" s="873"/>
      <c r="BF70" s="14">
        <v>70</v>
      </c>
      <c r="BG70" s="522" t="str">
        <f t="shared" si="1"/>
        <v/>
      </c>
      <c r="BM70" s="14"/>
    </row>
    <row r="71" spans="2:65" x14ac:dyDescent="0.25">
      <c r="B71" s="860"/>
      <c r="C71" s="861"/>
      <c r="D71" s="862"/>
      <c r="E71" s="863"/>
      <c r="F71" s="863"/>
      <c r="G71" s="864"/>
      <c r="H71" s="864"/>
      <c r="I71" s="863"/>
      <c r="J71" s="872"/>
      <c r="K71" s="872"/>
      <c r="L71" s="872"/>
      <c r="M71" s="872"/>
      <c r="N71" s="872"/>
      <c r="O71" s="872"/>
      <c r="P71" s="872"/>
      <c r="Q71" s="872"/>
      <c r="R71" s="872"/>
      <c r="S71" s="872"/>
      <c r="T71" s="872"/>
      <c r="U71" s="872"/>
      <c r="V71" s="872"/>
      <c r="W71" s="872"/>
      <c r="X71" s="872"/>
      <c r="Y71" s="872"/>
      <c r="Z71" s="872"/>
      <c r="AA71" s="872"/>
      <c r="AB71" s="872"/>
      <c r="AC71" s="872"/>
      <c r="AD71" s="872"/>
      <c r="AE71" s="872"/>
      <c r="AF71" s="872"/>
      <c r="AG71" s="872"/>
      <c r="AH71" s="872"/>
      <c r="AI71" s="872"/>
      <c r="AJ71" s="872"/>
      <c r="AK71" s="872"/>
      <c r="AL71" s="872"/>
      <c r="AM71" s="872"/>
      <c r="AN71" s="872"/>
      <c r="AO71" s="872"/>
      <c r="AP71" s="872"/>
      <c r="AQ71" s="872"/>
      <c r="AR71" s="872"/>
      <c r="AS71" s="872"/>
      <c r="AT71" s="872"/>
      <c r="AU71" s="872"/>
      <c r="AV71" s="872"/>
      <c r="AW71" s="872"/>
      <c r="AX71" s="872"/>
      <c r="AY71" s="872"/>
      <c r="AZ71" s="872"/>
      <c r="BA71" s="872"/>
      <c r="BB71" s="872"/>
      <c r="BC71" s="872"/>
      <c r="BD71" s="872"/>
      <c r="BE71" s="873"/>
      <c r="BF71" s="14">
        <v>71</v>
      </c>
      <c r="BG71" s="522" t="str">
        <f t="shared" si="1"/>
        <v/>
      </c>
      <c r="BM71" s="14"/>
    </row>
    <row r="72" spans="2:65" x14ac:dyDescent="0.25">
      <c r="B72" s="860"/>
      <c r="C72" s="861"/>
      <c r="D72" s="862"/>
      <c r="E72" s="863"/>
      <c r="F72" s="863"/>
      <c r="G72" s="864"/>
      <c r="H72" s="864"/>
      <c r="I72" s="863"/>
      <c r="J72" s="872"/>
      <c r="K72" s="872"/>
      <c r="L72" s="872"/>
      <c r="M72" s="872"/>
      <c r="N72" s="872"/>
      <c r="O72" s="872"/>
      <c r="P72" s="872"/>
      <c r="Q72" s="872"/>
      <c r="R72" s="872"/>
      <c r="S72" s="872"/>
      <c r="T72" s="872"/>
      <c r="U72" s="872"/>
      <c r="V72" s="872"/>
      <c r="W72" s="872"/>
      <c r="X72" s="872"/>
      <c r="Y72" s="872"/>
      <c r="Z72" s="872"/>
      <c r="AA72" s="872"/>
      <c r="AB72" s="872"/>
      <c r="AC72" s="872"/>
      <c r="AD72" s="872"/>
      <c r="AE72" s="872"/>
      <c r="AF72" s="872"/>
      <c r="AG72" s="872"/>
      <c r="AH72" s="872"/>
      <c r="AI72" s="872"/>
      <c r="AJ72" s="872"/>
      <c r="AK72" s="872"/>
      <c r="AL72" s="872"/>
      <c r="AM72" s="872"/>
      <c r="AN72" s="872"/>
      <c r="AO72" s="872"/>
      <c r="AP72" s="872"/>
      <c r="AQ72" s="872"/>
      <c r="AR72" s="872"/>
      <c r="AS72" s="872"/>
      <c r="AT72" s="872"/>
      <c r="AU72" s="872"/>
      <c r="AV72" s="872"/>
      <c r="AW72" s="872"/>
      <c r="AX72" s="872"/>
      <c r="AY72" s="872"/>
      <c r="AZ72" s="872"/>
      <c r="BA72" s="872"/>
      <c r="BB72" s="872"/>
      <c r="BC72" s="872"/>
      <c r="BD72" s="872"/>
      <c r="BE72" s="873"/>
      <c r="BF72" s="14">
        <v>72</v>
      </c>
      <c r="BG72" s="522" t="str">
        <f t="shared" si="1"/>
        <v/>
      </c>
      <c r="BM72" s="14"/>
    </row>
    <row r="73" spans="2:65" x14ac:dyDescent="0.25">
      <c r="B73" s="860"/>
      <c r="C73" s="861"/>
      <c r="D73" s="862"/>
      <c r="E73" s="863"/>
      <c r="F73" s="863"/>
      <c r="G73" s="864"/>
      <c r="H73" s="864"/>
      <c r="I73" s="863"/>
      <c r="J73" s="872"/>
      <c r="K73" s="872"/>
      <c r="L73" s="872"/>
      <c r="M73" s="872"/>
      <c r="N73" s="872"/>
      <c r="O73" s="872"/>
      <c r="P73" s="872"/>
      <c r="Q73" s="872"/>
      <c r="R73" s="872"/>
      <c r="S73" s="872"/>
      <c r="T73" s="872"/>
      <c r="U73" s="872"/>
      <c r="V73" s="872"/>
      <c r="W73" s="872"/>
      <c r="X73" s="872"/>
      <c r="Y73" s="872"/>
      <c r="Z73" s="872"/>
      <c r="AA73" s="872"/>
      <c r="AB73" s="872"/>
      <c r="AC73" s="872"/>
      <c r="AD73" s="872"/>
      <c r="AE73" s="872"/>
      <c r="AF73" s="872"/>
      <c r="AG73" s="872"/>
      <c r="AH73" s="872"/>
      <c r="AI73" s="872"/>
      <c r="AJ73" s="872"/>
      <c r="AK73" s="872"/>
      <c r="AL73" s="872"/>
      <c r="AM73" s="872"/>
      <c r="AN73" s="872"/>
      <c r="AO73" s="872"/>
      <c r="AP73" s="872"/>
      <c r="AQ73" s="872"/>
      <c r="AR73" s="872"/>
      <c r="AS73" s="872"/>
      <c r="AT73" s="872"/>
      <c r="AU73" s="872"/>
      <c r="AV73" s="872"/>
      <c r="AW73" s="872"/>
      <c r="AX73" s="872"/>
      <c r="AY73" s="872"/>
      <c r="AZ73" s="872"/>
      <c r="BA73" s="872"/>
      <c r="BB73" s="872"/>
      <c r="BC73" s="872"/>
      <c r="BD73" s="872"/>
      <c r="BE73" s="873"/>
      <c r="BF73" s="14">
        <v>73</v>
      </c>
      <c r="BG73" s="522" t="str">
        <f t="shared" si="1"/>
        <v/>
      </c>
      <c r="BM73" s="14"/>
    </row>
    <row r="74" spans="2:65" x14ac:dyDescent="0.25">
      <c r="B74" s="860"/>
      <c r="C74" s="861"/>
      <c r="D74" s="862"/>
      <c r="E74" s="863"/>
      <c r="F74" s="863"/>
      <c r="G74" s="864"/>
      <c r="H74" s="864"/>
      <c r="I74" s="863"/>
      <c r="J74" s="872"/>
      <c r="K74" s="872"/>
      <c r="L74" s="872"/>
      <c r="M74" s="872"/>
      <c r="N74" s="872"/>
      <c r="O74" s="872"/>
      <c r="P74" s="872"/>
      <c r="Q74" s="872"/>
      <c r="R74" s="872"/>
      <c r="S74" s="872"/>
      <c r="T74" s="872"/>
      <c r="U74" s="872"/>
      <c r="V74" s="872"/>
      <c r="W74" s="872"/>
      <c r="X74" s="872"/>
      <c r="Y74" s="872"/>
      <c r="Z74" s="872"/>
      <c r="AA74" s="872"/>
      <c r="AB74" s="872"/>
      <c r="AC74" s="872"/>
      <c r="AD74" s="872"/>
      <c r="AE74" s="872"/>
      <c r="AF74" s="872"/>
      <c r="AG74" s="872"/>
      <c r="AH74" s="872"/>
      <c r="AI74" s="872"/>
      <c r="AJ74" s="872"/>
      <c r="AK74" s="872"/>
      <c r="AL74" s="872"/>
      <c r="AM74" s="872"/>
      <c r="AN74" s="872"/>
      <c r="AO74" s="872"/>
      <c r="AP74" s="872"/>
      <c r="AQ74" s="872"/>
      <c r="AR74" s="872"/>
      <c r="AS74" s="872"/>
      <c r="AT74" s="872"/>
      <c r="AU74" s="872"/>
      <c r="AV74" s="872"/>
      <c r="AW74" s="872"/>
      <c r="AX74" s="872"/>
      <c r="AY74" s="872"/>
      <c r="AZ74" s="872"/>
      <c r="BA74" s="872"/>
      <c r="BB74" s="872"/>
      <c r="BC74" s="872"/>
      <c r="BD74" s="872"/>
      <c r="BE74" s="873"/>
      <c r="BF74" s="14">
        <v>74</v>
      </c>
      <c r="BG74" s="522" t="str">
        <f t="shared" si="1"/>
        <v/>
      </c>
      <c r="BM74" s="14"/>
    </row>
    <row r="75" spans="2:65" x14ac:dyDescent="0.25">
      <c r="B75" s="860"/>
      <c r="C75" s="861"/>
      <c r="D75" s="862"/>
      <c r="E75" s="863"/>
      <c r="F75" s="863"/>
      <c r="G75" s="864"/>
      <c r="H75" s="864"/>
      <c r="I75" s="863"/>
      <c r="J75" s="872"/>
      <c r="K75" s="872"/>
      <c r="L75" s="872"/>
      <c r="M75" s="872"/>
      <c r="N75" s="872"/>
      <c r="O75" s="872"/>
      <c r="P75" s="872"/>
      <c r="Q75" s="872"/>
      <c r="R75" s="872"/>
      <c r="S75" s="872"/>
      <c r="T75" s="872"/>
      <c r="U75" s="872"/>
      <c r="V75" s="872"/>
      <c r="W75" s="872"/>
      <c r="X75" s="872"/>
      <c r="Y75" s="872"/>
      <c r="Z75" s="872"/>
      <c r="AA75" s="872"/>
      <c r="AB75" s="872"/>
      <c r="AC75" s="872"/>
      <c r="AD75" s="872"/>
      <c r="AE75" s="872"/>
      <c r="AF75" s="872"/>
      <c r="AG75" s="872"/>
      <c r="AH75" s="872"/>
      <c r="AI75" s="872"/>
      <c r="AJ75" s="872"/>
      <c r="AK75" s="872"/>
      <c r="AL75" s="872"/>
      <c r="AM75" s="872"/>
      <c r="AN75" s="872"/>
      <c r="AO75" s="872"/>
      <c r="AP75" s="872"/>
      <c r="AQ75" s="872"/>
      <c r="AR75" s="872"/>
      <c r="AS75" s="872"/>
      <c r="AT75" s="872"/>
      <c r="AU75" s="872"/>
      <c r="AV75" s="872"/>
      <c r="AW75" s="872"/>
      <c r="AX75" s="872"/>
      <c r="AY75" s="872"/>
      <c r="AZ75" s="872"/>
      <c r="BA75" s="872"/>
      <c r="BB75" s="872"/>
      <c r="BC75" s="872"/>
      <c r="BD75" s="872"/>
      <c r="BE75" s="873"/>
      <c r="BF75" s="14">
        <v>75</v>
      </c>
      <c r="BG75" s="522" t="str">
        <f t="shared" si="1"/>
        <v/>
      </c>
      <c r="BM75" s="14"/>
    </row>
    <row r="76" spans="2:65" x14ac:dyDescent="0.25">
      <c r="B76" s="860"/>
      <c r="C76" s="861"/>
      <c r="D76" s="862"/>
      <c r="E76" s="863"/>
      <c r="F76" s="863"/>
      <c r="G76" s="864"/>
      <c r="H76" s="864"/>
      <c r="I76" s="863"/>
      <c r="J76" s="872"/>
      <c r="K76" s="872"/>
      <c r="L76" s="872"/>
      <c r="M76" s="872"/>
      <c r="N76" s="872"/>
      <c r="O76" s="872"/>
      <c r="P76" s="872"/>
      <c r="Q76" s="872"/>
      <c r="R76" s="872"/>
      <c r="S76" s="872"/>
      <c r="T76" s="872"/>
      <c r="U76" s="872"/>
      <c r="V76" s="872"/>
      <c r="W76" s="872"/>
      <c r="X76" s="872"/>
      <c r="Y76" s="872"/>
      <c r="Z76" s="872"/>
      <c r="AA76" s="872"/>
      <c r="AB76" s="872"/>
      <c r="AC76" s="872"/>
      <c r="AD76" s="872"/>
      <c r="AE76" s="872"/>
      <c r="AF76" s="872"/>
      <c r="AG76" s="872"/>
      <c r="AH76" s="872"/>
      <c r="AI76" s="872"/>
      <c r="AJ76" s="872"/>
      <c r="AK76" s="872"/>
      <c r="AL76" s="872"/>
      <c r="AM76" s="872"/>
      <c r="AN76" s="872"/>
      <c r="AO76" s="872"/>
      <c r="AP76" s="872"/>
      <c r="AQ76" s="872"/>
      <c r="AR76" s="872"/>
      <c r="AS76" s="872"/>
      <c r="AT76" s="872"/>
      <c r="AU76" s="872"/>
      <c r="AV76" s="872"/>
      <c r="AW76" s="872"/>
      <c r="AX76" s="872"/>
      <c r="AY76" s="872"/>
      <c r="AZ76" s="872"/>
      <c r="BA76" s="872"/>
      <c r="BB76" s="872"/>
      <c r="BC76" s="872"/>
      <c r="BD76" s="872"/>
      <c r="BE76" s="873"/>
      <c r="BF76" s="14">
        <v>76</v>
      </c>
      <c r="BG76" s="522" t="str">
        <f t="shared" si="1"/>
        <v/>
      </c>
      <c r="BM76" s="14"/>
    </row>
    <row r="77" spans="2:65" x14ac:dyDescent="0.25">
      <c r="B77" s="860"/>
      <c r="C77" s="861"/>
      <c r="D77" s="862"/>
      <c r="E77" s="863"/>
      <c r="F77" s="863"/>
      <c r="G77" s="864"/>
      <c r="H77" s="864"/>
      <c r="I77" s="863"/>
      <c r="J77" s="872"/>
      <c r="K77" s="872"/>
      <c r="L77" s="872"/>
      <c r="M77" s="872"/>
      <c r="N77" s="872"/>
      <c r="O77" s="872"/>
      <c r="P77" s="872"/>
      <c r="Q77" s="872"/>
      <c r="R77" s="872"/>
      <c r="S77" s="872"/>
      <c r="T77" s="872"/>
      <c r="U77" s="872"/>
      <c r="V77" s="872"/>
      <c r="W77" s="872"/>
      <c r="X77" s="872"/>
      <c r="Y77" s="872"/>
      <c r="Z77" s="872"/>
      <c r="AA77" s="872"/>
      <c r="AB77" s="872"/>
      <c r="AC77" s="872"/>
      <c r="AD77" s="872"/>
      <c r="AE77" s="872"/>
      <c r="AF77" s="872"/>
      <c r="AG77" s="872"/>
      <c r="AH77" s="872"/>
      <c r="AI77" s="872"/>
      <c r="AJ77" s="872"/>
      <c r="AK77" s="872"/>
      <c r="AL77" s="872"/>
      <c r="AM77" s="872"/>
      <c r="AN77" s="872"/>
      <c r="AO77" s="872"/>
      <c r="AP77" s="872"/>
      <c r="AQ77" s="872"/>
      <c r="AR77" s="872"/>
      <c r="AS77" s="872"/>
      <c r="AT77" s="872"/>
      <c r="AU77" s="872"/>
      <c r="AV77" s="872"/>
      <c r="AW77" s="872"/>
      <c r="AX77" s="872"/>
      <c r="AY77" s="872"/>
      <c r="AZ77" s="872"/>
      <c r="BA77" s="872"/>
      <c r="BB77" s="872"/>
      <c r="BC77" s="872"/>
      <c r="BD77" s="872"/>
      <c r="BE77" s="873"/>
      <c r="BF77" s="14">
        <v>77</v>
      </c>
      <c r="BG77" s="522" t="str">
        <f t="shared" si="1"/>
        <v/>
      </c>
      <c r="BM77" s="14"/>
    </row>
    <row r="78" spans="2:65" x14ac:dyDescent="0.25">
      <c r="B78" s="860"/>
      <c r="C78" s="861"/>
      <c r="D78" s="862"/>
      <c r="E78" s="863"/>
      <c r="F78" s="863"/>
      <c r="G78" s="864"/>
      <c r="H78" s="864"/>
      <c r="I78" s="863"/>
      <c r="J78" s="872"/>
      <c r="K78" s="872"/>
      <c r="L78" s="872"/>
      <c r="M78" s="872"/>
      <c r="N78" s="872"/>
      <c r="O78" s="872"/>
      <c r="P78" s="872"/>
      <c r="Q78" s="872"/>
      <c r="R78" s="872"/>
      <c r="S78" s="872"/>
      <c r="T78" s="872"/>
      <c r="U78" s="872"/>
      <c r="V78" s="872"/>
      <c r="W78" s="872"/>
      <c r="X78" s="872"/>
      <c r="Y78" s="872"/>
      <c r="Z78" s="872"/>
      <c r="AA78" s="872"/>
      <c r="AB78" s="872"/>
      <c r="AC78" s="872"/>
      <c r="AD78" s="872"/>
      <c r="AE78" s="872"/>
      <c r="AF78" s="872"/>
      <c r="AG78" s="872"/>
      <c r="AH78" s="872"/>
      <c r="AI78" s="872"/>
      <c r="AJ78" s="872"/>
      <c r="AK78" s="872"/>
      <c r="AL78" s="872"/>
      <c r="AM78" s="872"/>
      <c r="AN78" s="872"/>
      <c r="AO78" s="872"/>
      <c r="AP78" s="872"/>
      <c r="AQ78" s="872"/>
      <c r="AR78" s="872"/>
      <c r="AS78" s="872"/>
      <c r="AT78" s="872"/>
      <c r="AU78" s="872"/>
      <c r="AV78" s="872"/>
      <c r="AW78" s="872"/>
      <c r="AX78" s="872"/>
      <c r="AY78" s="872"/>
      <c r="AZ78" s="872"/>
      <c r="BA78" s="872"/>
      <c r="BB78" s="872"/>
      <c r="BC78" s="872"/>
      <c r="BD78" s="872"/>
      <c r="BE78" s="873"/>
      <c r="BF78" s="14">
        <v>78</v>
      </c>
      <c r="BG78" s="522" t="str">
        <f t="shared" si="1"/>
        <v/>
      </c>
      <c r="BM78" s="14"/>
    </row>
    <row r="79" spans="2:65" x14ac:dyDescent="0.25">
      <c r="B79" s="860"/>
      <c r="C79" s="861"/>
      <c r="D79" s="862"/>
      <c r="E79" s="863"/>
      <c r="F79" s="863"/>
      <c r="G79" s="864"/>
      <c r="H79" s="864"/>
      <c r="I79" s="863"/>
      <c r="J79" s="872"/>
      <c r="K79" s="872"/>
      <c r="L79" s="872"/>
      <c r="M79" s="872"/>
      <c r="N79" s="872"/>
      <c r="O79" s="872"/>
      <c r="P79" s="872"/>
      <c r="Q79" s="872"/>
      <c r="R79" s="872"/>
      <c r="S79" s="872"/>
      <c r="T79" s="872"/>
      <c r="U79" s="872"/>
      <c r="V79" s="872"/>
      <c r="W79" s="872"/>
      <c r="X79" s="872"/>
      <c r="Y79" s="872"/>
      <c r="Z79" s="872"/>
      <c r="AA79" s="872"/>
      <c r="AB79" s="872"/>
      <c r="AC79" s="872"/>
      <c r="AD79" s="872"/>
      <c r="AE79" s="872"/>
      <c r="AF79" s="872"/>
      <c r="AG79" s="872"/>
      <c r="AH79" s="872"/>
      <c r="AI79" s="872"/>
      <c r="AJ79" s="872"/>
      <c r="AK79" s="872"/>
      <c r="AL79" s="872"/>
      <c r="AM79" s="872"/>
      <c r="AN79" s="872"/>
      <c r="AO79" s="872"/>
      <c r="AP79" s="872"/>
      <c r="AQ79" s="872"/>
      <c r="AR79" s="872"/>
      <c r="AS79" s="872"/>
      <c r="AT79" s="872"/>
      <c r="AU79" s="872"/>
      <c r="AV79" s="872"/>
      <c r="AW79" s="872"/>
      <c r="AX79" s="872"/>
      <c r="AY79" s="872"/>
      <c r="AZ79" s="872"/>
      <c r="BA79" s="872"/>
      <c r="BB79" s="872"/>
      <c r="BC79" s="872"/>
      <c r="BD79" s="872"/>
      <c r="BE79" s="873"/>
      <c r="BF79" s="14">
        <v>79</v>
      </c>
      <c r="BG79" s="522" t="str">
        <f t="shared" si="1"/>
        <v/>
      </c>
      <c r="BM79" s="14"/>
    </row>
    <row r="80" spans="2:65" x14ac:dyDescent="0.25">
      <c r="B80" s="860"/>
      <c r="C80" s="861"/>
      <c r="D80" s="862"/>
      <c r="E80" s="863"/>
      <c r="F80" s="863"/>
      <c r="G80" s="864"/>
      <c r="H80" s="864"/>
      <c r="I80" s="863"/>
      <c r="J80" s="872"/>
      <c r="K80" s="872"/>
      <c r="L80" s="872"/>
      <c r="M80" s="872"/>
      <c r="N80" s="872"/>
      <c r="O80" s="872"/>
      <c r="P80" s="872"/>
      <c r="Q80" s="872"/>
      <c r="R80" s="872"/>
      <c r="S80" s="872"/>
      <c r="T80" s="872"/>
      <c r="U80" s="872"/>
      <c r="V80" s="872"/>
      <c r="W80" s="872"/>
      <c r="X80" s="872"/>
      <c r="Y80" s="872"/>
      <c r="Z80" s="872"/>
      <c r="AA80" s="872"/>
      <c r="AB80" s="872"/>
      <c r="AC80" s="872"/>
      <c r="AD80" s="872"/>
      <c r="AE80" s="872"/>
      <c r="AF80" s="872"/>
      <c r="AG80" s="872"/>
      <c r="AH80" s="872"/>
      <c r="AI80" s="872"/>
      <c r="AJ80" s="872"/>
      <c r="AK80" s="872"/>
      <c r="AL80" s="872"/>
      <c r="AM80" s="872"/>
      <c r="AN80" s="872"/>
      <c r="AO80" s="872"/>
      <c r="AP80" s="872"/>
      <c r="AQ80" s="872"/>
      <c r="AR80" s="872"/>
      <c r="AS80" s="872"/>
      <c r="AT80" s="872"/>
      <c r="AU80" s="872"/>
      <c r="AV80" s="872"/>
      <c r="AW80" s="872"/>
      <c r="AX80" s="872"/>
      <c r="AY80" s="872"/>
      <c r="AZ80" s="872"/>
      <c r="BA80" s="872"/>
      <c r="BB80" s="872"/>
      <c r="BC80" s="872"/>
      <c r="BD80" s="872"/>
      <c r="BE80" s="873"/>
      <c r="BF80" s="14">
        <v>80</v>
      </c>
      <c r="BG80" s="522" t="str">
        <f t="shared" si="1"/>
        <v/>
      </c>
      <c r="BM80" s="14"/>
    </row>
    <row r="81" spans="2:65" x14ac:dyDescent="0.25">
      <c r="B81" s="860"/>
      <c r="C81" s="861"/>
      <c r="D81" s="862"/>
      <c r="E81" s="863"/>
      <c r="F81" s="863"/>
      <c r="G81" s="864"/>
      <c r="H81" s="864"/>
      <c r="I81" s="863"/>
      <c r="J81" s="872"/>
      <c r="K81" s="872"/>
      <c r="L81" s="872"/>
      <c r="M81" s="872"/>
      <c r="N81" s="872"/>
      <c r="O81" s="872"/>
      <c r="P81" s="872"/>
      <c r="Q81" s="872"/>
      <c r="R81" s="872"/>
      <c r="S81" s="872"/>
      <c r="T81" s="872"/>
      <c r="U81" s="872"/>
      <c r="V81" s="872"/>
      <c r="W81" s="872"/>
      <c r="X81" s="872"/>
      <c r="Y81" s="872"/>
      <c r="Z81" s="872"/>
      <c r="AA81" s="872"/>
      <c r="AB81" s="872"/>
      <c r="AC81" s="872"/>
      <c r="AD81" s="872"/>
      <c r="AE81" s="872"/>
      <c r="AF81" s="872"/>
      <c r="AG81" s="872"/>
      <c r="AH81" s="872"/>
      <c r="AI81" s="872"/>
      <c r="AJ81" s="872"/>
      <c r="AK81" s="872"/>
      <c r="AL81" s="872"/>
      <c r="AM81" s="872"/>
      <c r="AN81" s="872"/>
      <c r="AO81" s="872"/>
      <c r="AP81" s="872"/>
      <c r="AQ81" s="872"/>
      <c r="AR81" s="872"/>
      <c r="AS81" s="872"/>
      <c r="AT81" s="872"/>
      <c r="AU81" s="872"/>
      <c r="AV81" s="872"/>
      <c r="AW81" s="872"/>
      <c r="AX81" s="872"/>
      <c r="AY81" s="872"/>
      <c r="AZ81" s="872"/>
      <c r="BA81" s="872"/>
      <c r="BB81" s="872"/>
      <c r="BC81" s="872"/>
      <c r="BD81" s="872"/>
      <c r="BE81" s="873"/>
      <c r="BF81" s="14">
        <v>81</v>
      </c>
      <c r="BG81" s="522" t="str">
        <f t="shared" ref="BG81:BG144" si="2">IF(B81="","",VALUE(MID(B81,2,4)))</f>
        <v/>
      </c>
      <c r="BM81" s="14"/>
    </row>
    <row r="82" spans="2:65" x14ac:dyDescent="0.25">
      <c r="B82" s="860"/>
      <c r="C82" s="861"/>
      <c r="D82" s="862"/>
      <c r="E82" s="863"/>
      <c r="F82" s="863"/>
      <c r="G82" s="864"/>
      <c r="H82" s="864"/>
      <c r="I82" s="863"/>
      <c r="J82" s="872"/>
      <c r="K82" s="872"/>
      <c r="L82" s="872"/>
      <c r="M82" s="872"/>
      <c r="N82" s="872"/>
      <c r="O82" s="872"/>
      <c r="P82" s="872"/>
      <c r="Q82" s="872"/>
      <c r="R82" s="872"/>
      <c r="S82" s="872"/>
      <c r="T82" s="872"/>
      <c r="U82" s="872"/>
      <c r="V82" s="872"/>
      <c r="W82" s="872"/>
      <c r="X82" s="872"/>
      <c r="Y82" s="872"/>
      <c r="Z82" s="872"/>
      <c r="AA82" s="872"/>
      <c r="AB82" s="872"/>
      <c r="AC82" s="872"/>
      <c r="AD82" s="872"/>
      <c r="AE82" s="872"/>
      <c r="AF82" s="872"/>
      <c r="AG82" s="872"/>
      <c r="AH82" s="872"/>
      <c r="AI82" s="872"/>
      <c r="AJ82" s="872"/>
      <c r="AK82" s="872"/>
      <c r="AL82" s="872"/>
      <c r="AM82" s="872"/>
      <c r="AN82" s="872"/>
      <c r="AO82" s="872"/>
      <c r="AP82" s="872"/>
      <c r="AQ82" s="872"/>
      <c r="AR82" s="872"/>
      <c r="AS82" s="872"/>
      <c r="AT82" s="872"/>
      <c r="AU82" s="872"/>
      <c r="AV82" s="872"/>
      <c r="AW82" s="872"/>
      <c r="AX82" s="872"/>
      <c r="AY82" s="872"/>
      <c r="AZ82" s="872"/>
      <c r="BA82" s="872"/>
      <c r="BB82" s="872"/>
      <c r="BC82" s="872"/>
      <c r="BD82" s="872"/>
      <c r="BE82" s="873"/>
      <c r="BF82" s="14">
        <v>82</v>
      </c>
      <c r="BG82" s="522" t="str">
        <f t="shared" si="2"/>
        <v/>
      </c>
      <c r="BM82" s="14"/>
    </row>
    <row r="83" spans="2:65" x14ac:dyDescent="0.25">
      <c r="B83" s="860"/>
      <c r="C83" s="861"/>
      <c r="D83" s="862"/>
      <c r="E83" s="863"/>
      <c r="F83" s="863"/>
      <c r="G83" s="864"/>
      <c r="H83" s="864"/>
      <c r="I83" s="863"/>
      <c r="J83" s="872"/>
      <c r="K83" s="872"/>
      <c r="L83" s="872"/>
      <c r="M83" s="872"/>
      <c r="N83" s="872"/>
      <c r="O83" s="872"/>
      <c r="P83" s="872"/>
      <c r="Q83" s="872"/>
      <c r="R83" s="872"/>
      <c r="S83" s="872"/>
      <c r="T83" s="872"/>
      <c r="U83" s="872"/>
      <c r="V83" s="872"/>
      <c r="W83" s="872"/>
      <c r="X83" s="872"/>
      <c r="Y83" s="872"/>
      <c r="Z83" s="872"/>
      <c r="AA83" s="872"/>
      <c r="AB83" s="872"/>
      <c r="AC83" s="872"/>
      <c r="AD83" s="872"/>
      <c r="AE83" s="872"/>
      <c r="AF83" s="872"/>
      <c r="AG83" s="872"/>
      <c r="AH83" s="872"/>
      <c r="AI83" s="872"/>
      <c r="AJ83" s="872"/>
      <c r="AK83" s="872"/>
      <c r="AL83" s="872"/>
      <c r="AM83" s="872"/>
      <c r="AN83" s="872"/>
      <c r="AO83" s="872"/>
      <c r="AP83" s="872"/>
      <c r="AQ83" s="872"/>
      <c r="AR83" s="872"/>
      <c r="AS83" s="872"/>
      <c r="AT83" s="872"/>
      <c r="AU83" s="872"/>
      <c r="AV83" s="872"/>
      <c r="AW83" s="872"/>
      <c r="AX83" s="872"/>
      <c r="AY83" s="872"/>
      <c r="AZ83" s="872"/>
      <c r="BA83" s="872"/>
      <c r="BB83" s="872"/>
      <c r="BC83" s="872"/>
      <c r="BD83" s="872"/>
      <c r="BE83" s="873"/>
      <c r="BF83" s="14">
        <v>83</v>
      </c>
      <c r="BG83" s="522" t="str">
        <f t="shared" si="2"/>
        <v/>
      </c>
      <c r="BM83" s="14"/>
    </row>
    <row r="84" spans="2:65" x14ac:dyDescent="0.25">
      <c r="B84" s="860"/>
      <c r="C84" s="861"/>
      <c r="D84" s="862"/>
      <c r="E84" s="863"/>
      <c r="F84" s="863"/>
      <c r="G84" s="864"/>
      <c r="H84" s="864"/>
      <c r="I84" s="863"/>
      <c r="J84" s="872"/>
      <c r="K84" s="872"/>
      <c r="L84" s="872"/>
      <c r="M84" s="872"/>
      <c r="N84" s="872"/>
      <c r="O84" s="872"/>
      <c r="P84" s="872"/>
      <c r="Q84" s="872"/>
      <c r="R84" s="872"/>
      <c r="S84" s="872"/>
      <c r="T84" s="872"/>
      <c r="U84" s="872"/>
      <c r="V84" s="872"/>
      <c r="W84" s="872"/>
      <c r="X84" s="872"/>
      <c r="Y84" s="872"/>
      <c r="Z84" s="872"/>
      <c r="AA84" s="872"/>
      <c r="AB84" s="872"/>
      <c r="AC84" s="872"/>
      <c r="AD84" s="872"/>
      <c r="AE84" s="872"/>
      <c r="AF84" s="872"/>
      <c r="AG84" s="872"/>
      <c r="AH84" s="872"/>
      <c r="AI84" s="872"/>
      <c r="AJ84" s="872"/>
      <c r="AK84" s="872"/>
      <c r="AL84" s="872"/>
      <c r="AM84" s="872"/>
      <c r="AN84" s="872"/>
      <c r="AO84" s="872"/>
      <c r="AP84" s="872"/>
      <c r="AQ84" s="872"/>
      <c r="AR84" s="872"/>
      <c r="AS84" s="872"/>
      <c r="AT84" s="872"/>
      <c r="AU84" s="872"/>
      <c r="AV84" s="872"/>
      <c r="AW84" s="872"/>
      <c r="AX84" s="872"/>
      <c r="AY84" s="872"/>
      <c r="AZ84" s="872"/>
      <c r="BA84" s="872"/>
      <c r="BB84" s="872"/>
      <c r="BC84" s="872"/>
      <c r="BD84" s="872"/>
      <c r="BE84" s="873"/>
      <c r="BF84" s="14">
        <v>84</v>
      </c>
      <c r="BG84" s="522" t="str">
        <f t="shared" si="2"/>
        <v/>
      </c>
      <c r="BM84" s="14"/>
    </row>
    <row r="85" spans="2:65" x14ac:dyDescent="0.25">
      <c r="B85" s="860"/>
      <c r="C85" s="861"/>
      <c r="D85" s="862"/>
      <c r="E85" s="863"/>
      <c r="F85" s="863"/>
      <c r="G85" s="864"/>
      <c r="H85" s="864"/>
      <c r="I85" s="863"/>
      <c r="J85" s="872"/>
      <c r="K85" s="872"/>
      <c r="L85" s="872"/>
      <c r="M85" s="872"/>
      <c r="N85" s="872"/>
      <c r="O85" s="872"/>
      <c r="P85" s="872"/>
      <c r="Q85" s="872"/>
      <c r="R85" s="872"/>
      <c r="S85" s="872"/>
      <c r="T85" s="872"/>
      <c r="U85" s="872"/>
      <c r="V85" s="872"/>
      <c r="W85" s="872"/>
      <c r="X85" s="872"/>
      <c r="Y85" s="872"/>
      <c r="Z85" s="872"/>
      <c r="AA85" s="872"/>
      <c r="AB85" s="872"/>
      <c r="AC85" s="872"/>
      <c r="AD85" s="872"/>
      <c r="AE85" s="872"/>
      <c r="AF85" s="872"/>
      <c r="AG85" s="872"/>
      <c r="AH85" s="872"/>
      <c r="AI85" s="872"/>
      <c r="AJ85" s="872"/>
      <c r="AK85" s="872"/>
      <c r="AL85" s="872"/>
      <c r="AM85" s="872"/>
      <c r="AN85" s="872"/>
      <c r="AO85" s="872"/>
      <c r="AP85" s="872"/>
      <c r="AQ85" s="872"/>
      <c r="AR85" s="872"/>
      <c r="AS85" s="872"/>
      <c r="AT85" s="872"/>
      <c r="AU85" s="872"/>
      <c r="AV85" s="872"/>
      <c r="AW85" s="872"/>
      <c r="AX85" s="872"/>
      <c r="AY85" s="872"/>
      <c r="AZ85" s="872"/>
      <c r="BA85" s="872"/>
      <c r="BB85" s="872"/>
      <c r="BC85" s="872"/>
      <c r="BD85" s="872"/>
      <c r="BE85" s="873"/>
      <c r="BF85" s="14">
        <v>85</v>
      </c>
      <c r="BG85" s="522" t="str">
        <f t="shared" si="2"/>
        <v/>
      </c>
      <c r="BM85" s="14"/>
    </row>
    <row r="86" spans="2:65" x14ac:dyDescent="0.25">
      <c r="B86" s="860"/>
      <c r="C86" s="861"/>
      <c r="D86" s="862"/>
      <c r="E86" s="863"/>
      <c r="F86" s="863"/>
      <c r="G86" s="864"/>
      <c r="H86" s="864"/>
      <c r="I86" s="863"/>
      <c r="J86" s="872"/>
      <c r="K86" s="872"/>
      <c r="L86" s="872"/>
      <c r="M86" s="872"/>
      <c r="N86" s="872"/>
      <c r="O86" s="872"/>
      <c r="P86" s="872"/>
      <c r="Q86" s="872"/>
      <c r="R86" s="872"/>
      <c r="S86" s="872"/>
      <c r="T86" s="872"/>
      <c r="U86" s="872"/>
      <c r="V86" s="872"/>
      <c r="W86" s="872"/>
      <c r="X86" s="872"/>
      <c r="Y86" s="872"/>
      <c r="Z86" s="872"/>
      <c r="AA86" s="872"/>
      <c r="AB86" s="872"/>
      <c r="AC86" s="872"/>
      <c r="AD86" s="872"/>
      <c r="AE86" s="872"/>
      <c r="AF86" s="872"/>
      <c r="AG86" s="872"/>
      <c r="AH86" s="872"/>
      <c r="AI86" s="872"/>
      <c r="AJ86" s="872"/>
      <c r="AK86" s="872"/>
      <c r="AL86" s="872"/>
      <c r="AM86" s="872"/>
      <c r="AN86" s="872"/>
      <c r="AO86" s="872"/>
      <c r="AP86" s="872"/>
      <c r="AQ86" s="872"/>
      <c r="AR86" s="872"/>
      <c r="AS86" s="872"/>
      <c r="AT86" s="872"/>
      <c r="AU86" s="872"/>
      <c r="AV86" s="872"/>
      <c r="AW86" s="872"/>
      <c r="AX86" s="872"/>
      <c r="AY86" s="872"/>
      <c r="AZ86" s="872"/>
      <c r="BA86" s="872"/>
      <c r="BB86" s="872"/>
      <c r="BC86" s="872"/>
      <c r="BD86" s="872"/>
      <c r="BE86" s="873"/>
      <c r="BF86" s="14">
        <v>86</v>
      </c>
      <c r="BG86" s="522" t="str">
        <f t="shared" si="2"/>
        <v/>
      </c>
      <c r="BM86" s="14"/>
    </row>
    <row r="87" spans="2:65" x14ac:dyDescent="0.25">
      <c r="B87" s="860"/>
      <c r="C87" s="861"/>
      <c r="D87" s="862"/>
      <c r="E87" s="863"/>
      <c r="F87" s="863"/>
      <c r="G87" s="864"/>
      <c r="H87" s="864"/>
      <c r="I87" s="863"/>
      <c r="J87" s="872"/>
      <c r="K87" s="872"/>
      <c r="L87" s="872"/>
      <c r="M87" s="872"/>
      <c r="N87" s="872"/>
      <c r="O87" s="872"/>
      <c r="P87" s="872"/>
      <c r="Q87" s="872"/>
      <c r="R87" s="872"/>
      <c r="S87" s="872"/>
      <c r="T87" s="872"/>
      <c r="U87" s="872"/>
      <c r="V87" s="872"/>
      <c r="W87" s="872"/>
      <c r="X87" s="872"/>
      <c r="Y87" s="872"/>
      <c r="Z87" s="872"/>
      <c r="AA87" s="872"/>
      <c r="AB87" s="872"/>
      <c r="AC87" s="872"/>
      <c r="AD87" s="872"/>
      <c r="AE87" s="872"/>
      <c r="AF87" s="872"/>
      <c r="AG87" s="872"/>
      <c r="AH87" s="872"/>
      <c r="AI87" s="872"/>
      <c r="AJ87" s="872"/>
      <c r="AK87" s="872"/>
      <c r="AL87" s="872"/>
      <c r="AM87" s="872"/>
      <c r="AN87" s="872"/>
      <c r="AO87" s="872"/>
      <c r="AP87" s="872"/>
      <c r="AQ87" s="872"/>
      <c r="AR87" s="872"/>
      <c r="AS87" s="872"/>
      <c r="AT87" s="872"/>
      <c r="AU87" s="872"/>
      <c r="AV87" s="872"/>
      <c r="AW87" s="872"/>
      <c r="AX87" s="872"/>
      <c r="AY87" s="872"/>
      <c r="AZ87" s="872"/>
      <c r="BA87" s="872"/>
      <c r="BB87" s="872"/>
      <c r="BC87" s="872"/>
      <c r="BD87" s="872"/>
      <c r="BE87" s="873"/>
      <c r="BF87" s="14">
        <v>87</v>
      </c>
      <c r="BG87" s="522" t="str">
        <f t="shared" si="2"/>
        <v/>
      </c>
      <c r="BM87" s="14"/>
    </row>
    <row r="88" spans="2:65" x14ac:dyDescent="0.25">
      <c r="B88" s="860"/>
      <c r="C88" s="861"/>
      <c r="D88" s="862"/>
      <c r="E88" s="863"/>
      <c r="F88" s="863"/>
      <c r="G88" s="864"/>
      <c r="H88" s="864"/>
      <c r="I88" s="863"/>
      <c r="J88" s="872"/>
      <c r="K88" s="872"/>
      <c r="L88" s="872"/>
      <c r="M88" s="872"/>
      <c r="N88" s="872"/>
      <c r="O88" s="872"/>
      <c r="P88" s="872"/>
      <c r="Q88" s="872"/>
      <c r="R88" s="872"/>
      <c r="S88" s="872"/>
      <c r="T88" s="872"/>
      <c r="U88" s="872"/>
      <c r="V88" s="872"/>
      <c r="W88" s="872"/>
      <c r="X88" s="872"/>
      <c r="Y88" s="872"/>
      <c r="Z88" s="872"/>
      <c r="AA88" s="872"/>
      <c r="AB88" s="872"/>
      <c r="AC88" s="872"/>
      <c r="AD88" s="872"/>
      <c r="AE88" s="872"/>
      <c r="AF88" s="872"/>
      <c r="AG88" s="872"/>
      <c r="AH88" s="872"/>
      <c r="AI88" s="872"/>
      <c r="AJ88" s="872"/>
      <c r="AK88" s="872"/>
      <c r="AL88" s="872"/>
      <c r="AM88" s="872"/>
      <c r="AN88" s="872"/>
      <c r="AO88" s="872"/>
      <c r="AP88" s="872"/>
      <c r="AQ88" s="872"/>
      <c r="AR88" s="872"/>
      <c r="AS88" s="872"/>
      <c r="AT88" s="872"/>
      <c r="AU88" s="872"/>
      <c r="AV88" s="872"/>
      <c r="AW88" s="872"/>
      <c r="AX88" s="872"/>
      <c r="AY88" s="872"/>
      <c r="AZ88" s="872"/>
      <c r="BA88" s="872"/>
      <c r="BB88" s="872"/>
      <c r="BC88" s="872"/>
      <c r="BD88" s="872"/>
      <c r="BE88" s="873"/>
      <c r="BF88" s="14">
        <v>88</v>
      </c>
      <c r="BG88" s="522" t="str">
        <f t="shared" si="2"/>
        <v/>
      </c>
      <c r="BM88" s="14"/>
    </row>
    <row r="89" spans="2:65" x14ac:dyDescent="0.25">
      <c r="B89" s="860"/>
      <c r="C89" s="861"/>
      <c r="D89" s="862"/>
      <c r="E89" s="863"/>
      <c r="F89" s="863"/>
      <c r="G89" s="864"/>
      <c r="H89" s="864"/>
      <c r="I89" s="863"/>
      <c r="J89" s="872"/>
      <c r="K89" s="872"/>
      <c r="L89" s="872"/>
      <c r="M89" s="872"/>
      <c r="N89" s="872"/>
      <c r="O89" s="872"/>
      <c r="P89" s="872"/>
      <c r="Q89" s="872"/>
      <c r="R89" s="872"/>
      <c r="S89" s="872"/>
      <c r="T89" s="872"/>
      <c r="U89" s="872"/>
      <c r="V89" s="872"/>
      <c r="W89" s="872"/>
      <c r="X89" s="872"/>
      <c r="Y89" s="872"/>
      <c r="Z89" s="872"/>
      <c r="AA89" s="872"/>
      <c r="AB89" s="872"/>
      <c r="AC89" s="872"/>
      <c r="AD89" s="872"/>
      <c r="AE89" s="872"/>
      <c r="AF89" s="872"/>
      <c r="AG89" s="872"/>
      <c r="AH89" s="872"/>
      <c r="AI89" s="872"/>
      <c r="AJ89" s="872"/>
      <c r="AK89" s="872"/>
      <c r="AL89" s="872"/>
      <c r="AM89" s="872"/>
      <c r="AN89" s="872"/>
      <c r="AO89" s="872"/>
      <c r="AP89" s="872"/>
      <c r="AQ89" s="872"/>
      <c r="AR89" s="872"/>
      <c r="AS89" s="872"/>
      <c r="AT89" s="872"/>
      <c r="AU89" s="872"/>
      <c r="AV89" s="872"/>
      <c r="AW89" s="872"/>
      <c r="AX89" s="872"/>
      <c r="AY89" s="872"/>
      <c r="AZ89" s="872"/>
      <c r="BA89" s="872"/>
      <c r="BB89" s="872"/>
      <c r="BC89" s="872"/>
      <c r="BD89" s="872"/>
      <c r="BE89" s="873"/>
      <c r="BF89" s="14">
        <v>89</v>
      </c>
      <c r="BG89" s="522" t="str">
        <f t="shared" si="2"/>
        <v/>
      </c>
      <c r="BM89" s="14"/>
    </row>
    <row r="90" spans="2:65" x14ac:dyDescent="0.25">
      <c r="B90" s="860"/>
      <c r="C90" s="861"/>
      <c r="D90" s="862"/>
      <c r="E90" s="863"/>
      <c r="F90" s="863"/>
      <c r="G90" s="864"/>
      <c r="H90" s="864"/>
      <c r="I90" s="863"/>
      <c r="J90" s="872"/>
      <c r="K90" s="872"/>
      <c r="L90" s="872"/>
      <c r="M90" s="872"/>
      <c r="N90" s="872"/>
      <c r="O90" s="872"/>
      <c r="P90" s="872"/>
      <c r="Q90" s="872"/>
      <c r="R90" s="872"/>
      <c r="S90" s="872"/>
      <c r="T90" s="872"/>
      <c r="U90" s="872"/>
      <c r="V90" s="872"/>
      <c r="W90" s="872"/>
      <c r="X90" s="872"/>
      <c r="Y90" s="872"/>
      <c r="Z90" s="872"/>
      <c r="AA90" s="872"/>
      <c r="AB90" s="872"/>
      <c r="AC90" s="872"/>
      <c r="AD90" s="872"/>
      <c r="AE90" s="872"/>
      <c r="AF90" s="872"/>
      <c r="AG90" s="872"/>
      <c r="AH90" s="872"/>
      <c r="AI90" s="872"/>
      <c r="AJ90" s="872"/>
      <c r="AK90" s="872"/>
      <c r="AL90" s="872"/>
      <c r="AM90" s="872"/>
      <c r="AN90" s="872"/>
      <c r="AO90" s="872"/>
      <c r="AP90" s="872"/>
      <c r="AQ90" s="872"/>
      <c r="AR90" s="872"/>
      <c r="AS90" s="872"/>
      <c r="AT90" s="872"/>
      <c r="AU90" s="872"/>
      <c r="AV90" s="872"/>
      <c r="AW90" s="872"/>
      <c r="AX90" s="872"/>
      <c r="AY90" s="872"/>
      <c r="AZ90" s="872"/>
      <c r="BA90" s="872"/>
      <c r="BB90" s="872"/>
      <c r="BC90" s="872"/>
      <c r="BD90" s="872"/>
      <c r="BE90" s="873"/>
      <c r="BF90" s="14">
        <v>90</v>
      </c>
      <c r="BG90" s="522" t="str">
        <f t="shared" si="2"/>
        <v/>
      </c>
      <c r="BM90" s="14"/>
    </row>
    <row r="91" spans="2:65" x14ac:dyDescent="0.25">
      <c r="B91" s="860"/>
      <c r="C91" s="861"/>
      <c r="D91" s="862"/>
      <c r="E91" s="863"/>
      <c r="F91" s="863"/>
      <c r="G91" s="864"/>
      <c r="H91" s="864"/>
      <c r="I91" s="863"/>
      <c r="J91" s="872"/>
      <c r="K91" s="872"/>
      <c r="L91" s="872"/>
      <c r="M91" s="872"/>
      <c r="N91" s="872"/>
      <c r="O91" s="872"/>
      <c r="P91" s="872"/>
      <c r="Q91" s="872"/>
      <c r="R91" s="872"/>
      <c r="S91" s="872"/>
      <c r="T91" s="872"/>
      <c r="U91" s="872"/>
      <c r="V91" s="872"/>
      <c r="W91" s="872"/>
      <c r="X91" s="872"/>
      <c r="Y91" s="872"/>
      <c r="Z91" s="872"/>
      <c r="AA91" s="872"/>
      <c r="AB91" s="872"/>
      <c r="AC91" s="872"/>
      <c r="AD91" s="872"/>
      <c r="AE91" s="872"/>
      <c r="AF91" s="872"/>
      <c r="AG91" s="872"/>
      <c r="AH91" s="872"/>
      <c r="AI91" s="872"/>
      <c r="AJ91" s="872"/>
      <c r="AK91" s="872"/>
      <c r="AL91" s="872"/>
      <c r="AM91" s="872"/>
      <c r="AN91" s="872"/>
      <c r="AO91" s="872"/>
      <c r="AP91" s="872"/>
      <c r="AQ91" s="872"/>
      <c r="AR91" s="872"/>
      <c r="AS91" s="872"/>
      <c r="AT91" s="872"/>
      <c r="AU91" s="872"/>
      <c r="AV91" s="872"/>
      <c r="AW91" s="872"/>
      <c r="AX91" s="872"/>
      <c r="AY91" s="872"/>
      <c r="AZ91" s="872"/>
      <c r="BA91" s="872"/>
      <c r="BB91" s="872"/>
      <c r="BC91" s="872"/>
      <c r="BD91" s="872"/>
      <c r="BE91" s="873"/>
      <c r="BF91" s="14">
        <v>91</v>
      </c>
      <c r="BG91" s="522" t="str">
        <f t="shared" si="2"/>
        <v/>
      </c>
      <c r="BM91" s="14"/>
    </row>
    <row r="92" spans="2:65" x14ac:dyDescent="0.25">
      <c r="B92" s="860"/>
      <c r="C92" s="861"/>
      <c r="D92" s="862"/>
      <c r="E92" s="863"/>
      <c r="F92" s="863"/>
      <c r="G92" s="864"/>
      <c r="H92" s="864"/>
      <c r="I92" s="863"/>
      <c r="J92" s="872"/>
      <c r="K92" s="872"/>
      <c r="L92" s="872"/>
      <c r="M92" s="872"/>
      <c r="N92" s="872"/>
      <c r="O92" s="872"/>
      <c r="P92" s="872"/>
      <c r="Q92" s="872"/>
      <c r="R92" s="872"/>
      <c r="S92" s="872"/>
      <c r="T92" s="872"/>
      <c r="U92" s="872"/>
      <c r="V92" s="872"/>
      <c r="W92" s="872"/>
      <c r="X92" s="872"/>
      <c r="Y92" s="872"/>
      <c r="Z92" s="872"/>
      <c r="AA92" s="872"/>
      <c r="AB92" s="872"/>
      <c r="AC92" s="872"/>
      <c r="AD92" s="872"/>
      <c r="AE92" s="872"/>
      <c r="AF92" s="872"/>
      <c r="AG92" s="872"/>
      <c r="AH92" s="872"/>
      <c r="AI92" s="872"/>
      <c r="AJ92" s="872"/>
      <c r="AK92" s="872"/>
      <c r="AL92" s="872"/>
      <c r="AM92" s="872"/>
      <c r="AN92" s="872"/>
      <c r="AO92" s="872"/>
      <c r="AP92" s="872"/>
      <c r="AQ92" s="872"/>
      <c r="AR92" s="872"/>
      <c r="AS92" s="872"/>
      <c r="AT92" s="872"/>
      <c r="AU92" s="872"/>
      <c r="AV92" s="872"/>
      <c r="AW92" s="872"/>
      <c r="AX92" s="872"/>
      <c r="AY92" s="872"/>
      <c r="AZ92" s="872"/>
      <c r="BA92" s="872"/>
      <c r="BB92" s="872"/>
      <c r="BC92" s="872"/>
      <c r="BD92" s="872"/>
      <c r="BE92" s="873"/>
      <c r="BF92" s="14">
        <v>92</v>
      </c>
      <c r="BG92" s="522" t="str">
        <f t="shared" si="2"/>
        <v/>
      </c>
      <c r="BM92" s="14"/>
    </row>
    <row r="93" spans="2:65" x14ac:dyDescent="0.25">
      <c r="B93" s="860"/>
      <c r="C93" s="861"/>
      <c r="D93" s="862"/>
      <c r="E93" s="863"/>
      <c r="F93" s="863"/>
      <c r="G93" s="864"/>
      <c r="H93" s="864"/>
      <c r="I93" s="863"/>
      <c r="J93" s="872"/>
      <c r="K93" s="872"/>
      <c r="L93" s="872"/>
      <c r="M93" s="872"/>
      <c r="N93" s="872"/>
      <c r="O93" s="872"/>
      <c r="P93" s="872"/>
      <c r="Q93" s="872"/>
      <c r="R93" s="872"/>
      <c r="S93" s="872"/>
      <c r="T93" s="872"/>
      <c r="U93" s="872"/>
      <c r="V93" s="872"/>
      <c r="W93" s="872"/>
      <c r="X93" s="872"/>
      <c r="Y93" s="872"/>
      <c r="Z93" s="872"/>
      <c r="AA93" s="872"/>
      <c r="AB93" s="872"/>
      <c r="AC93" s="872"/>
      <c r="AD93" s="872"/>
      <c r="AE93" s="872"/>
      <c r="AF93" s="872"/>
      <c r="AG93" s="872"/>
      <c r="AH93" s="872"/>
      <c r="AI93" s="872"/>
      <c r="AJ93" s="872"/>
      <c r="AK93" s="872"/>
      <c r="AL93" s="872"/>
      <c r="AM93" s="872"/>
      <c r="AN93" s="872"/>
      <c r="AO93" s="872"/>
      <c r="AP93" s="872"/>
      <c r="AQ93" s="872"/>
      <c r="AR93" s="872"/>
      <c r="AS93" s="872"/>
      <c r="AT93" s="872"/>
      <c r="AU93" s="872"/>
      <c r="AV93" s="872"/>
      <c r="AW93" s="872"/>
      <c r="AX93" s="872"/>
      <c r="AY93" s="872"/>
      <c r="AZ93" s="872"/>
      <c r="BA93" s="872"/>
      <c r="BB93" s="872"/>
      <c r="BC93" s="872"/>
      <c r="BD93" s="872"/>
      <c r="BE93" s="873"/>
      <c r="BF93" s="14">
        <v>93</v>
      </c>
      <c r="BG93" s="522" t="str">
        <f t="shared" si="2"/>
        <v/>
      </c>
      <c r="BM93" s="14"/>
    </row>
    <row r="94" spans="2:65" x14ac:dyDescent="0.25">
      <c r="B94" s="860"/>
      <c r="C94" s="861"/>
      <c r="D94" s="862"/>
      <c r="E94" s="863"/>
      <c r="F94" s="863"/>
      <c r="G94" s="864"/>
      <c r="H94" s="864"/>
      <c r="I94" s="863"/>
      <c r="J94" s="872"/>
      <c r="K94" s="872"/>
      <c r="L94" s="872"/>
      <c r="M94" s="872"/>
      <c r="N94" s="872"/>
      <c r="O94" s="872"/>
      <c r="P94" s="872"/>
      <c r="Q94" s="872"/>
      <c r="R94" s="872"/>
      <c r="S94" s="872"/>
      <c r="T94" s="872"/>
      <c r="U94" s="872"/>
      <c r="V94" s="872"/>
      <c r="W94" s="872"/>
      <c r="X94" s="872"/>
      <c r="Y94" s="872"/>
      <c r="Z94" s="872"/>
      <c r="AA94" s="872"/>
      <c r="AB94" s="872"/>
      <c r="AC94" s="872"/>
      <c r="AD94" s="872"/>
      <c r="AE94" s="872"/>
      <c r="AF94" s="872"/>
      <c r="AG94" s="872"/>
      <c r="AH94" s="872"/>
      <c r="AI94" s="872"/>
      <c r="AJ94" s="872"/>
      <c r="AK94" s="872"/>
      <c r="AL94" s="872"/>
      <c r="AM94" s="872"/>
      <c r="AN94" s="872"/>
      <c r="AO94" s="872"/>
      <c r="AP94" s="872"/>
      <c r="AQ94" s="872"/>
      <c r="AR94" s="872"/>
      <c r="AS94" s="872"/>
      <c r="AT94" s="872"/>
      <c r="AU94" s="872"/>
      <c r="AV94" s="872"/>
      <c r="AW94" s="872"/>
      <c r="AX94" s="872"/>
      <c r="AY94" s="872"/>
      <c r="AZ94" s="872"/>
      <c r="BA94" s="872"/>
      <c r="BB94" s="872"/>
      <c r="BC94" s="872"/>
      <c r="BD94" s="872"/>
      <c r="BE94" s="873"/>
      <c r="BF94" s="14">
        <v>94</v>
      </c>
      <c r="BG94" s="522" t="str">
        <f t="shared" si="2"/>
        <v/>
      </c>
      <c r="BM94" s="14"/>
    </row>
    <row r="95" spans="2:65" x14ac:dyDescent="0.25">
      <c r="B95" s="860"/>
      <c r="C95" s="861"/>
      <c r="D95" s="862"/>
      <c r="E95" s="863"/>
      <c r="F95" s="863"/>
      <c r="G95" s="864"/>
      <c r="H95" s="864"/>
      <c r="I95" s="863"/>
      <c r="J95" s="872"/>
      <c r="K95" s="872"/>
      <c r="L95" s="872"/>
      <c r="M95" s="872"/>
      <c r="N95" s="872"/>
      <c r="O95" s="872"/>
      <c r="P95" s="872"/>
      <c r="Q95" s="872"/>
      <c r="R95" s="872"/>
      <c r="S95" s="872"/>
      <c r="T95" s="872"/>
      <c r="U95" s="872"/>
      <c r="V95" s="872"/>
      <c r="W95" s="872"/>
      <c r="X95" s="872"/>
      <c r="Y95" s="872"/>
      <c r="Z95" s="872"/>
      <c r="AA95" s="872"/>
      <c r="AB95" s="872"/>
      <c r="AC95" s="872"/>
      <c r="AD95" s="872"/>
      <c r="AE95" s="872"/>
      <c r="AF95" s="872"/>
      <c r="AG95" s="872"/>
      <c r="AH95" s="872"/>
      <c r="AI95" s="872"/>
      <c r="AJ95" s="872"/>
      <c r="AK95" s="872"/>
      <c r="AL95" s="872"/>
      <c r="AM95" s="872"/>
      <c r="AN95" s="872"/>
      <c r="AO95" s="872"/>
      <c r="AP95" s="872"/>
      <c r="AQ95" s="872"/>
      <c r="AR95" s="872"/>
      <c r="AS95" s="872"/>
      <c r="AT95" s="872"/>
      <c r="AU95" s="872"/>
      <c r="AV95" s="872"/>
      <c r="AW95" s="872"/>
      <c r="AX95" s="872"/>
      <c r="AY95" s="872"/>
      <c r="AZ95" s="872"/>
      <c r="BA95" s="872"/>
      <c r="BB95" s="872"/>
      <c r="BC95" s="872"/>
      <c r="BD95" s="872"/>
      <c r="BE95" s="873"/>
      <c r="BF95" s="14">
        <v>95</v>
      </c>
      <c r="BG95" s="522" t="str">
        <f t="shared" si="2"/>
        <v/>
      </c>
      <c r="BM95" s="14"/>
    </row>
    <row r="96" spans="2:65" x14ac:dyDescent="0.25">
      <c r="B96" s="860"/>
      <c r="C96" s="861"/>
      <c r="D96" s="862"/>
      <c r="E96" s="863"/>
      <c r="F96" s="863"/>
      <c r="G96" s="864"/>
      <c r="H96" s="864"/>
      <c r="I96" s="863"/>
      <c r="J96" s="872"/>
      <c r="K96" s="872"/>
      <c r="L96" s="872"/>
      <c r="M96" s="872"/>
      <c r="N96" s="872"/>
      <c r="O96" s="872"/>
      <c r="P96" s="872"/>
      <c r="Q96" s="872"/>
      <c r="R96" s="872"/>
      <c r="S96" s="872"/>
      <c r="T96" s="872"/>
      <c r="U96" s="872"/>
      <c r="V96" s="872"/>
      <c r="W96" s="872"/>
      <c r="X96" s="872"/>
      <c r="Y96" s="872"/>
      <c r="Z96" s="872"/>
      <c r="AA96" s="872"/>
      <c r="AB96" s="872"/>
      <c r="AC96" s="872"/>
      <c r="AD96" s="872"/>
      <c r="AE96" s="872"/>
      <c r="AF96" s="872"/>
      <c r="AG96" s="872"/>
      <c r="AH96" s="872"/>
      <c r="AI96" s="872"/>
      <c r="AJ96" s="872"/>
      <c r="AK96" s="872"/>
      <c r="AL96" s="872"/>
      <c r="AM96" s="872"/>
      <c r="AN96" s="872"/>
      <c r="AO96" s="872"/>
      <c r="AP96" s="872"/>
      <c r="AQ96" s="872"/>
      <c r="AR96" s="872"/>
      <c r="AS96" s="872"/>
      <c r="AT96" s="872"/>
      <c r="AU96" s="872"/>
      <c r="AV96" s="872"/>
      <c r="AW96" s="872"/>
      <c r="AX96" s="872"/>
      <c r="AY96" s="872"/>
      <c r="AZ96" s="872"/>
      <c r="BA96" s="872"/>
      <c r="BB96" s="872"/>
      <c r="BC96" s="872"/>
      <c r="BD96" s="872"/>
      <c r="BE96" s="873"/>
      <c r="BF96" s="14">
        <v>96</v>
      </c>
      <c r="BG96" s="522" t="str">
        <f t="shared" si="2"/>
        <v/>
      </c>
      <c r="BM96" s="14"/>
    </row>
    <row r="97" spans="2:65" x14ac:dyDescent="0.25">
      <c r="B97" s="860"/>
      <c r="C97" s="861"/>
      <c r="D97" s="862"/>
      <c r="E97" s="863"/>
      <c r="F97" s="863"/>
      <c r="G97" s="864"/>
      <c r="H97" s="864"/>
      <c r="I97" s="863"/>
      <c r="J97" s="872"/>
      <c r="K97" s="872"/>
      <c r="L97" s="872"/>
      <c r="M97" s="872"/>
      <c r="N97" s="872"/>
      <c r="O97" s="872"/>
      <c r="P97" s="872"/>
      <c r="Q97" s="872"/>
      <c r="R97" s="872"/>
      <c r="S97" s="872"/>
      <c r="T97" s="872"/>
      <c r="U97" s="872"/>
      <c r="V97" s="872"/>
      <c r="W97" s="872"/>
      <c r="X97" s="872"/>
      <c r="Y97" s="872"/>
      <c r="Z97" s="872"/>
      <c r="AA97" s="872"/>
      <c r="AB97" s="872"/>
      <c r="AC97" s="872"/>
      <c r="AD97" s="872"/>
      <c r="AE97" s="872"/>
      <c r="AF97" s="872"/>
      <c r="AG97" s="872"/>
      <c r="AH97" s="872"/>
      <c r="AI97" s="872"/>
      <c r="AJ97" s="872"/>
      <c r="AK97" s="872"/>
      <c r="AL97" s="872"/>
      <c r="AM97" s="872"/>
      <c r="AN97" s="872"/>
      <c r="AO97" s="872"/>
      <c r="AP97" s="872"/>
      <c r="AQ97" s="872"/>
      <c r="AR97" s="872"/>
      <c r="AS97" s="872"/>
      <c r="AT97" s="872"/>
      <c r="AU97" s="872"/>
      <c r="AV97" s="872"/>
      <c r="AW97" s="872"/>
      <c r="AX97" s="872"/>
      <c r="AY97" s="872"/>
      <c r="AZ97" s="872"/>
      <c r="BA97" s="872"/>
      <c r="BB97" s="872"/>
      <c r="BC97" s="872"/>
      <c r="BD97" s="872"/>
      <c r="BE97" s="873"/>
      <c r="BF97" s="14">
        <v>97</v>
      </c>
      <c r="BG97" s="522" t="str">
        <f t="shared" si="2"/>
        <v/>
      </c>
      <c r="BM97" s="14"/>
    </row>
    <row r="98" spans="2:65" x14ac:dyDescent="0.25">
      <c r="B98" s="860"/>
      <c r="C98" s="861"/>
      <c r="D98" s="862"/>
      <c r="E98" s="863"/>
      <c r="F98" s="863"/>
      <c r="G98" s="864"/>
      <c r="H98" s="864"/>
      <c r="I98" s="863"/>
      <c r="J98" s="872"/>
      <c r="K98" s="872"/>
      <c r="L98" s="872"/>
      <c r="M98" s="872"/>
      <c r="N98" s="872"/>
      <c r="O98" s="872"/>
      <c r="P98" s="872"/>
      <c r="Q98" s="872"/>
      <c r="R98" s="872"/>
      <c r="S98" s="872"/>
      <c r="T98" s="872"/>
      <c r="U98" s="872"/>
      <c r="V98" s="872"/>
      <c r="W98" s="872"/>
      <c r="X98" s="872"/>
      <c r="Y98" s="872"/>
      <c r="Z98" s="872"/>
      <c r="AA98" s="872"/>
      <c r="AB98" s="872"/>
      <c r="AC98" s="872"/>
      <c r="AD98" s="872"/>
      <c r="AE98" s="872"/>
      <c r="AF98" s="872"/>
      <c r="AG98" s="872"/>
      <c r="AH98" s="872"/>
      <c r="AI98" s="872"/>
      <c r="AJ98" s="872"/>
      <c r="AK98" s="872"/>
      <c r="AL98" s="872"/>
      <c r="AM98" s="872"/>
      <c r="AN98" s="872"/>
      <c r="AO98" s="872"/>
      <c r="AP98" s="872"/>
      <c r="AQ98" s="872"/>
      <c r="AR98" s="872"/>
      <c r="AS98" s="872"/>
      <c r="AT98" s="872"/>
      <c r="AU98" s="872"/>
      <c r="AV98" s="872"/>
      <c r="AW98" s="872"/>
      <c r="AX98" s="872"/>
      <c r="AY98" s="872"/>
      <c r="AZ98" s="872"/>
      <c r="BA98" s="872"/>
      <c r="BB98" s="872"/>
      <c r="BC98" s="872"/>
      <c r="BD98" s="872"/>
      <c r="BE98" s="873"/>
      <c r="BF98" s="14">
        <v>98</v>
      </c>
      <c r="BG98" s="522" t="str">
        <f t="shared" si="2"/>
        <v/>
      </c>
      <c r="BM98" s="14"/>
    </row>
    <row r="99" spans="2:65" x14ac:dyDescent="0.25">
      <c r="B99" s="860"/>
      <c r="C99" s="861"/>
      <c r="D99" s="862"/>
      <c r="E99" s="863"/>
      <c r="F99" s="863"/>
      <c r="G99" s="864"/>
      <c r="H99" s="864"/>
      <c r="I99" s="863"/>
      <c r="J99" s="872"/>
      <c r="K99" s="872"/>
      <c r="L99" s="872"/>
      <c r="M99" s="872"/>
      <c r="N99" s="872"/>
      <c r="O99" s="872"/>
      <c r="P99" s="872"/>
      <c r="Q99" s="872"/>
      <c r="R99" s="872"/>
      <c r="S99" s="872"/>
      <c r="T99" s="872"/>
      <c r="U99" s="872"/>
      <c r="V99" s="872"/>
      <c r="W99" s="872"/>
      <c r="X99" s="872"/>
      <c r="Y99" s="872"/>
      <c r="Z99" s="872"/>
      <c r="AA99" s="872"/>
      <c r="AB99" s="872"/>
      <c r="AC99" s="872"/>
      <c r="AD99" s="872"/>
      <c r="AE99" s="872"/>
      <c r="AF99" s="872"/>
      <c r="AG99" s="872"/>
      <c r="AH99" s="872"/>
      <c r="AI99" s="872"/>
      <c r="AJ99" s="872"/>
      <c r="AK99" s="872"/>
      <c r="AL99" s="872"/>
      <c r="AM99" s="872"/>
      <c r="AN99" s="872"/>
      <c r="AO99" s="872"/>
      <c r="AP99" s="872"/>
      <c r="AQ99" s="872"/>
      <c r="AR99" s="872"/>
      <c r="AS99" s="872"/>
      <c r="AT99" s="872"/>
      <c r="AU99" s="872"/>
      <c r="AV99" s="872"/>
      <c r="AW99" s="872"/>
      <c r="AX99" s="872"/>
      <c r="AY99" s="872"/>
      <c r="AZ99" s="872"/>
      <c r="BA99" s="872"/>
      <c r="BB99" s="872"/>
      <c r="BC99" s="872"/>
      <c r="BD99" s="872"/>
      <c r="BE99" s="873"/>
      <c r="BF99" s="14">
        <v>99</v>
      </c>
      <c r="BG99" s="522" t="str">
        <f t="shared" si="2"/>
        <v/>
      </c>
      <c r="BM99" s="14"/>
    </row>
    <row r="100" spans="2:65" x14ac:dyDescent="0.25">
      <c r="B100" s="860"/>
      <c r="C100" s="861"/>
      <c r="D100" s="862"/>
      <c r="E100" s="863"/>
      <c r="F100" s="863"/>
      <c r="G100" s="864"/>
      <c r="H100" s="864"/>
      <c r="I100" s="863"/>
      <c r="J100" s="872"/>
      <c r="K100" s="872"/>
      <c r="L100" s="872"/>
      <c r="M100" s="872"/>
      <c r="N100" s="872"/>
      <c r="O100" s="872"/>
      <c r="P100" s="872"/>
      <c r="Q100" s="872"/>
      <c r="R100" s="872"/>
      <c r="S100" s="872"/>
      <c r="T100" s="872"/>
      <c r="U100" s="872"/>
      <c r="V100" s="872"/>
      <c r="W100" s="872"/>
      <c r="X100" s="872"/>
      <c r="Y100" s="872"/>
      <c r="Z100" s="872"/>
      <c r="AA100" s="872"/>
      <c r="AB100" s="872"/>
      <c r="AC100" s="872"/>
      <c r="AD100" s="872"/>
      <c r="AE100" s="872"/>
      <c r="AF100" s="872"/>
      <c r="AG100" s="872"/>
      <c r="AH100" s="872"/>
      <c r="AI100" s="872"/>
      <c r="AJ100" s="872"/>
      <c r="AK100" s="872"/>
      <c r="AL100" s="872"/>
      <c r="AM100" s="872"/>
      <c r="AN100" s="872"/>
      <c r="AO100" s="872"/>
      <c r="AP100" s="872"/>
      <c r="AQ100" s="872"/>
      <c r="AR100" s="872"/>
      <c r="AS100" s="872"/>
      <c r="AT100" s="872"/>
      <c r="AU100" s="872"/>
      <c r="AV100" s="872"/>
      <c r="AW100" s="872"/>
      <c r="AX100" s="872"/>
      <c r="AY100" s="872"/>
      <c r="AZ100" s="872"/>
      <c r="BA100" s="872"/>
      <c r="BB100" s="872"/>
      <c r="BC100" s="872"/>
      <c r="BD100" s="872"/>
      <c r="BE100" s="873"/>
      <c r="BF100" s="14">
        <v>100</v>
      </c>
      <c r="BG100" s="522" t="str">
        <f t="shared" si="2"/>
        <v/>
      </c>
      <c r="BM100" s="14"/>
    </row>
    <row r="101" spans="2:65" x14ac:dyDescent="0.25">
      <c r="B101" s="860"/>
      <c r="C101" s="861"/>
      <c r="D101" s="862"/>
      <c r="E101" s="863"/>
      <c r="F101" s="863"/>
      <c r="G101" s="864"/>
      <c r="H101" s="864"/>
      <c r="I101" s="863"/>
      <c r="J101" s="872"/>
      <c r="K101" s="872"/>
      <c r="L101" s="872"/>
      <c r="M101" s="872"/>
      <c r="N101" s="872"/>
      <c r="O101" s="872"/>
      <c r="P101" s="872"/>
      <c r="Q101" s="872"/>
      <c r="R101" s="872"/>
      <c r="S101" s="872"/>
      <c r="T101" s="872"/>
      <c r="U101" s="872"/>
      <c r="V101" s="872"/>
      <c r="W101" s="872"/>
      <c r="X101" s="872"/>
      <c r="Y101" s="872"/>
      <c r="Z101" s="872"/>
      <c r="AA101" s="872"/>
      <c r="AB101" s="872"/>
      <c r="AC101" s="872"/>
      <c r="AD101" s="872"/>
      <c r="AE101" s="872"/>
      <c r="AF101" s="872"/>
      <c r="AG101" s="872"/>
      <c r="AH101" s="872"/>
      <c r="AI101" s="872"/>
      <c r="AJ101" s="872"/>
      <c r="AK101" s="872"/>
      <c r="AL101" s="872"/>
      <c r="AM101" s="872"/>
      <c r="AN101" s="872"/>
      <c r="AO101" s="872"/>
      <c r="AP101" s="872"/>
      <c r="AQ101" s="872"/>
      <c r="AR101" s="872"/>
      <c r="AS101" s="872"/>
      <c r="AT101" s="872"/>
      <c r="AU101" s="872"/>
      <c r="AV101" s="872"/>
      <c r="AW101" s="872"/>
      <c r="AX101" s="872"/>
      <c r="AY101" s="872"/>
      <c r="AZ101" s="872"/>
      <c r="BA101" s="872"/>
      <c r="BB101" s="872"/>
      <c r="BC101" s="872"/>
      <c r="BD101" s="872"/>
      <c r="BE101" s="873"/>
      <c r="BF101" s="14">
        <v>101</v>
      </c>
      <c r="BG101" s="522" t="str">
        <f t="shared" si="2"/>
        <v/>
      </c>
      <c r="BM101" s="14"/>
    </row>
    <row r="102" spans="2:65" x14ac:dyDescent="0.25">
      <c r="B102" s="860"/>
      <c r="C102" s="861"/>
      <c r="D102" s="862"/>
      <c r="E102" s="863"/>
      <c r="F102" s="863"/>
      <c r="G102" s="864"/>
      <c r="H102" s="864"/>
      <c r="I102" s="863"/>
      <c r="J102" s="872"/>
      <c r="K102" s="872"/>
      <c r="L102" s="872"/>
      <c r="M102" s="872"/>
      <c r="N102" s="872"/>
      <c r="O102" s="872"/>
      <c r="P102" s="872"/>
      <c r="Q102" s="872"/>
      <c r="R102" s="872"/>
      <c r="S102" s="872"/>
      <c r="T102" s="872"/>
      <c r="U102" s="872"/>
      <c r="V102" s="872"/>
      <c r="W102" s="872"/>
      <c r="X102" s="872"/>
      <c r="Y102" s="872"/>
      <c r="Z102" s="872"/>
      <c r="AA102" s="872"/>
      <c r="AB102" s="872"/>
      <c r="AC102" s="872"/>
      <c r="AD102" s="872"/>
      <c r="AE102" s="872"/>
      <c r="AF102" s="872"/>
      <c r="AG102" s="872"/>
      <c r="AH102" s="872"/>
      <c r="AI102" s="872"/>
      <c r="AJ102" s="872"/>
      <c r="AK102" s="872"/>
      <c r="AL102" s="872"/>
      <c r="AM102" s="872"/>
      <c r="AN102" s="872"/>
      <c r="AO102" s="872"/>
      <c r="AP102" s="872"/>
      <c r="AQ102" s="872"/>
      <c r="AR102" s="872"/>
      <c r="AS102" s="872"/>
      <c r="AT102" s="872"/>
      <c r="AU102" s="872"/>
      <c r="AV102" s="872"/>
      <c r="AW102" s="872"/>
      <c r="AX102" s="872"/>
      <c r="AY102" s="872"/>
      <c r="AZ102" s="872"/>
      <c r="BA102" s="872"/>
      <c r="BB102" s="872"/>
      <c r="BC102" s="872"/>
      <c r="BD102" s="872"/>
      <c r="BE102" s="873"/>
      <c r="BF102" s="14">
        <v>102</v>
      </c>
      <c r="BG102" s="522" t="str">
        <f t="shared" si="2"/>
        <v/>
      </c>
      <c r="BM102" s="14"/>
    </row>
    <row r="103" spans="2:65" x14ac:dyDescent="0.25">
      <c r="B103" s="860"/>
      <c r="C103" s="861"/>
      <c r="D103" s="862"/>
      <c r="E103" s="863"/>
      <c r="F103" s="863"/>
      <c r="G103" s="864"/>
      <c r="H103" s="864"/>
      <c r="I103" s="863"/>
      <c r="J103" s="872"/>
      <c r="K103" s="872"/>
      <c r="L103" s="872"/>
      <c r="M103" s="872"/>
      <c r="N103" s="872"/>
      <c r="O103" s="872"/>
      <c r="P103" s="872"/>
      <c r="Q103" s="872"/>
      <c r="R103" s="872"/>
      <c r="S103" s="872"/>
      <c r="T103" s="872"/>
      <c r="U103" s="872"/>
      <c r="V103" s="872"/>
      <c r="W103" s="872"/>
      <c r="X103" s="872"/>
      <c r="Y103" s="872"/>
      <c r="Z103" s="872"/>
      <c r="AA103" s="872"/>
      <c r="AB103" s="872"/>
      <c r="AC103" s="872"/>
      <c r="AD103" s="872"/>
      <c r="AE103" s="872"/>
      <c r="AF103" s="872"/>
      <c r="AG103" s="872"/>
      <c r="AH103" s="872"/>
      <c r="AI103" s="872"/>
      <c r="AJ103" s="872"/>
      <c r="AK103" s="872"/>
      <c r="AL103" s="872"/>
      <c r="AM103" s="872"/>
      <c r="AN103" s="872"/>
      <c r="AO103" s="872"/>
      <c r="AP103" s="872"/>
      <c r="AQ103" s="872"/>
      <c r="AR103" s="872"/>
      <c r="AS103" s="872"/>
      <c r="AT103" s="872"/>
      <c r="AU103" s="872"/>
      <c r="AV103" s="872"/>
      <c r="AW103" s="872"/>
      <c r="AX103" s="872"/>
      <c r="AY103" s="872"/>
      <c r="AZ103" s="872"/>
      <c r="BA103" s="872"/>
      <c r="BB103" s="872"/>
      <c r="BC103" s="872"/>
      <c r="BD103" s="872"/>
      <c r="BE103" s="873"/>
      <c r="BF103" s="14">
        <v>103</v>
      </c>
      <c r="BG103" s="522" t="str">
        <f t="shared" si="2"/>
        <v/>
      </c>
      <c r="BM103" s="14"/>
    </row>
    <row r="104" spans="2:65" x14ac:dyDescent="0.25">
      <c r="B104" s="860"/>
      <c r="C104" s="861"/>
      <c r="D104" s="862"/>
      <c r="E104" s="863"/>
      <c r="F104" s="863"/>
      <c r="G104" s="864"/>
      <c r="H104" s="864"/>
      <c r="I104" s="863"/>
      <c r="J104" s="872"/>
      <c r="K104" s="872"/>
      <c r="L104" s="872"/>
      <c r="M104" s="872"/>
      <c r="N104" s="872"/>
      <c r="O104" s="872"/>
      <c r="P104" s="872"/>
      <c r="Q104" s="872"/>
      <c r="R104" s="872"/>
      <c r="S104" s="872"/>
      <c r="T104" s="872"/>
      <c r="U104" s="872"/>
      <c r="V104" s="872"/>
      <c r="W104" s="872"/>
      <c r="X104" s="872"/>
      <c r="Y104" s="872"/>
      <c r="Z104" s="872"/>
      <c r="AA104" s="872"/>
      <c r="AB104" s="872"/>
      <c r="AC104" s="872"/>
      <c r="AD104" s="872"/>
      <c r="AE104" s="872"/>
      <c r="AF104" s="872"/>
      <c r="AG104" s="872"/>
      <c r="AH104" s="872"/>
      <c r="AI104" s="872"/>
      <c r="AJ104" s="872"/>
      <c r="AK104" s="872"/>
      <c r="AL104" s="872"/>
      <c r="AM104" s="872"/>
      <c r="AN104" s="872"/>
      <c r="AO104" s="872"/>
      <c r="AP104" s="872"/>
      <c r="AQ104" s="872"/>
      <c r="AR104" s="872"/>
      <c r="AS104" s="872"/>
      <c r="AT104" s="872"/>
      <c r="AU104" s="872"/>
      <c r="AV104" s="872"/>
      <c r="AW104" s="872"/>
      <c r="AX104" s="872"/>
      <c r="AY104" s="872"/>
      <c r="AZ104" s="872"/>
      <c r="BA104" s="872"/>
      <c r="BB104" s="872"/>
      <c r="BC104" s="872"/>
      <c r="BD104" s="872"/>
      <c r="BE104" s="873"/>
      <c r="BF104" s="14">
        <v>104</v>
      </c>
      <c r="BG104" s="522" t="str">
        <f t="shared" si="2"/>
        <v/>
      </c>
      <c r="BM104" s="14"/>
    </row>
    <row r="105" spans="2:65" x14ac:dyDescent="0.25">
      <c r="B105" s="860"/>
      <c r="C105" s="861"/>
      <c r="D105" s="862"/>
      <c r="E105" s="863"/>
      <c r="F105" s="863"/>
      <c r="G105" s="864"/>
      <c r="H105" s="864"/>
      <c r="I105" s="863"/>
      <c r="J105" s="872"/>
      <c r="K105" s="872"/>
      <c r="L105" s="872"/>
      <c r="M105" s="872"/>
      <c r="N105" s="872"/>
      <c r="O105" s="872"/>
      <c r="P105" s="872"/>
      <c r="Q105" s="872"/>
      <c r="R105" s="872"/>
      <c r="S105" s="872"/>
      <c r="T105" s="872"/>
      <c r="U105" s="872"/>
      <c r="V105" s="872"/>
      <c r="W105" s="872"/>
      <c r="X105" s="872"/>
      <c r="Y105" s="872"/>
      <c r="Z105" s="872"/>
      <c r="AA105" s="872"/>
      <c r="AB105" s="872"/>
      <c r="AC105" s="872"/>
      <c r="AD105" s="872"/>
      <c r="AE105" s="872"/>
      <c r="AF105" s="872"/>
      <c r="AG105" s="872"/>
      <c r="AH105" s="872"/>
      <c r="AI105" s="872"/>
      <c r="AJ105" s="872"/>
      <c r="AK105" s="872"/>
      <c r="AL105" s="872"/>
      <c r="AM105" s="872"/>
      <c r="AN105" s="872"/>
      <c r="AO105" s="872"/>
      <c r="AP105" s="872"/>
      <c r="AQ105" s="872"/>
      <c r="AR105" s="872"/>
      <c r="AS105" s="872"/>
      <c r="AT105" s="872"/>
      <c r="AU105" s="872"/>
      <c r="AV105" s="872"/>
      <c r="AW105" s="872"/>
      <c r="AX105" s="872"/>
      <c r="AY105" s="872"/>
      <c r="AZ105" s="872"/>
      <c r="BA105" s="872"/>
      <c r="BB105" s="872"/>
      <c r="BC105" s="872"/>
      <c r="BD105" s="872"/>
      <c r="BE105" s="873"/>
      <c r="BF105" s="14">
        <v>105</v>
      </c>
      <c r="BG105" s="522" t="str">
        <f t="shared" si="2"/>
        <v/>
      </c>
      <c r="BM105" s="14"/>
    </row>
    <row r="106" spans="2:65" x14ac:dyDescent="0.25">
      <c r="B106" s="860"/>
      <c r="C106" s="861"/>
      <c r="D106" s="862"/>
      <c r="E106" s="863"/>
      <c r="F106" s="863"/>
      <c r="G106" s="864"/>
      <c r="H106" s="864"/>
      <c r="I106" s="863"/>
      <c r="J106" s="872"/>
      <c r="K106" s="872"/>
      <c r="L106" s="872"/>
      <c r="M106" s="872"/>
      <c r="N106" s="872"/>
      <c r="O106" s="872"/>
      <c r="P106" s="872"/>
      <c r="Q106" s="872"/>
      <c r="R106" s="872"/>
      <c r="S106" s="872"/>
      <c r="T106" s="872"/>
      <c r="U106" s="872"/>
      <c r="V106" s="872"/>
      <c r="W106" s="872"/>
      <c r="X106" s="872"/>
      <c r="Y106" s="872"/>
      <c r="Z106" s="872"/>
      <c r="AA106" s="872"/>
      <c r="AB106" s="872"/>
      <c r="AC106" s="872"/>
      <c r="AD106" s="872"/>
      <c r="AE106" s="872"/>
      <c r="AF106" s="872"/>
      <c r="AG106" s="872"/>
      <c r="AH106" s="872"/>
      <c r="AI106" s="872"/>
      <c r="AJ106" s="872"/>
      <c r="AK106" s="872"/>
      <c r="AL106" s="872"/>
      <c r="AM106" s="872"/>
      <c r="AN106" s="872"/>
      <c r="AO106" s="872"/>
      <c r="AP106" s="872"/>
      <c r="AQ106" s="872"/>
      <c r="AR106" s="872"/>
      <c r="AS106" s="872"/>
      <c r="AT106" s="872"/>
      <c r="AU106" s="872"/>
      <c r="AV106" s="872"/>
      <c r="AW106" s="872"/>
      <c r="AX106" s="872"/>
      <c r="AY106" s="872"/>
      <c r="AZ106" s="872"/>
      <c r="BA106" s="872"/>
      <c r="BB106" s="872"/>
      <c r="BC106" s="872"/>
      <c r="BD106" s="872"/>
      <c r="BE106" s="873"/>
      <c r="BF106" s="14">
        <v>106</v>
      </c>
      <c r="BG106" s="522" t="str">
        <f t="shared" si="2"/>
        <v/>
      </c>
      <c r="BM106" s="14"/>
    </row>
    <row r="107" spans="2:65" x14ac:dyDescent="0.25">
      <c r="B107" s="860"/>
      <c r="C107" s="861"/>
      <c r="D107" s="862"/>
      <c r="E107" s="863"/>
      <c r="F107" s="863"/>
      <c r="G107" s="864"/>
      <c r="H107" s="864"/>
      <c r="I107" s="863"/>
      <c r="J107" s="872"/>
      <c r="K107" s="872"/>
      <c r="L107" s="872"/>
      <c r="M107" s="872"/>
      <c r="N107" s="872"/>
      <c r="O107" s="872"/>
      <c r="P107" s="872"/>
      <c r="Q107" s="872"/>
      <c r="R107" s="872"/>
      <c r="S107" s="872"/>
      <c r="T107" s="872"/>
      <c r="U107" s="872"/>
      <c r="V107" s="872"/>
      <c r="W107" s="872"/>
      <c r="X107" s="872"/>
      <c r="Y107" s="872"/>
      <c r="Z107" s="872"/>
      <c r="AA107" s="872"/>
      <c r="AB107" s="872"/>
      <c r="AC107" s="872"/>
      <c r="AD107" s="872"/>
      <c r="AE107" s="872"/>
      <c r="AF107" s="872"/>
      <c r="AG107" s="872"/>
      <c r="AH107" s="872"/>
      <c r="AI107" s="872"/>
      <c r="AJ107" s="872"/>
      <c r="AK107" s="872"/>
      <c r="AL107" s="872"/>
      <c r="AM107" s="872"/>
      <c r="AN107" s="872"/>
      <c r="AO107" s="872"/>
      <c r="AP107" s="872"/>
      <c r="AQ107" s="872"/>
      <c r="AR107" s="872"/>
      <c r="AS107" s="872"/>
      <c r="AT107" s="872"/>
      <c r="AU107" s="872"/>
      <c r="AV107" s="872"/>
      <c r="AW107" s="872"/>
      <c r="AX107" s="872"/>
      <c r="AY107" s="872"/>
      <c r="AZ107" s="872"/>
      <c r="BA107" s="872"/>
      <c r="BB107" s="872"/>
      <c r="BC107" s="872"/>
      <c r="BD107" s="872"/>
      <c r="BE107" s="873"/>
      <c r="BF107" s="14">
        <v>107</v>
      </c>
      <c r="BG107" s="522" t="str">
        <f t="shared" si="2"/>
        <v/>
      </c>
      <c r="BM107" s="14"/>
    </row>
    <row r="108" spans="2:65" x14ac:dyDescent="0.25">
      <c r="B108" s="860"/>
      <c r="C108" s="861"/>
      <c r="D108" s="862"/>
      <c r="E108" s="863"/>
      <c r="F108" s="863"/>
      <c r="G108" s="864"/>
      <c r="H108" s="864"/>
      <c r="I108" s="863"/>
      <c r="J108" s="872"/>
      <c r="K108" s="872"/>
      <c r="L108" s="872"/>
      <c r="M108" s="872"/>
      <c r="N108" s="872"/>
      <c r="O108" s="872"/>
      <c r="P108" s="872"/>
      <c r="Q108" s="872"/>
      <c r="R108" s="872"/>
      <c r="S108" s="872"/>
      <c r="T108" s="872"/>
      <c r="U108" s="872"/>
      <c r="V108" s="872"/>
      <c r="W108" s="872"/>
      <c r="X108" s="872"/>
      <c r="Y108" s="872"/>
      <c r="Z108" s="872"/>
      <c r="AA108" s="872"/>
      <c r="AB108" s="872"/>
      <c r="AC108" s="872"/>
      <c r="AD108" s="872"/>
      <c r="AE108" s="872"/>
      <c r="AF108" s="872"/>
      <c r="AG108" s="872"/>
      <c r="AH108" s="872"/>
      <c r="AI108" s="872"/>
      <c r="AJ108" s="872"/>
      <c r="AK108" s="872"/>
      <c r="AL108" s="872"/>
      <c r="AM108" s="872"/>
      <c r="AN108" s="872"/>
      <c r="AO108" s="872"/>
      <c r="AP108" s="872"/>
      <c r="AQ108" s="872"/>
      <c r="AR108" s="872"/>
      <c r="AS108" s="872"/>
      <c r="AT108" s="872"/>
      <c r="AU108" s="872"/>
      <c r="AV108" s="872"/>
      <c r="AW108" s="872"/>
      <c r="AX108" s="872"/>
      <c r="AY108" s="872"/>
      <c r="AZ108" s="872"/>
      <c r="BA108" s="872"/>
      <c r="BB108" s="872"/>
      <c r="BC108" s="872"/>
      <c r="BD108" s="872"/>
      <c r="BE108" s="873"/>
      <c r="BF108" s="14">
        <v>108</v>
      </c>
      <c r="BG108" s="522" t="str">
        <f t="shared" si="2"/>
        <v/>
      </c>
      <c r="BM108" s="14"/>
    </row>
    <row r="109" spans="2:65" x14ac:dyDescent="0.25">
      <c r="B109" s="860"/>
      <c r="C109" s="861"/>
      <c r="D109" s="862"/>
      <c r="E109" s="863"/>
      <c r="F109" s="863"/>
      <c r="G109" s="864"/>
      <c r="H109" s="864"/>
      <c r="I109" s="863"/>
      <c r="J109" s="872"/>
      <c r="K109" s="872"/>
      <c r="L109" s="872"/>
      <c r="M109" s="872"/>
      <c r="N109" s="872"/>
      <c r="O109" s="872"/>
      <c r="P109" s="872"/>
      <c r="Q109" s="872"/>
      <c r="R109" s="872"/>
      <c r="S109" s="872"/>
      <c r="T109" s="872"/>
      <c r="U109" s="872"/>
      <c r="V109" s="872"/>
      <c r="W109" s="872"/>
      <c r="X109" s="872"/>
      <c r="Y109" s="872"/>
      <c r="Z109" s="872"/>
      <c r="AA109" s="872"/>
      <c r="AB109" s="872"/>
      <c r="AC109" s="872"/>
      <c r="AD109" s="872"/>
      <c r="AE109" s="872"/>
      <c r="AF109" s="872"/>
      <c r="AG109" s="872"/>
      <c r="AH109" s="872"/>
      <c r="AI109" s="872"/>
      <c r="AJ109" s="872"/>
      <c r="AK109" s="872"/>
      <c r="AL109" s="872"/>
      <c r="AM109" s="872"/>
      <c r="AN109" s="872"/>
      <c r="AO109" s="872"/>
      <c r="AP109" s="872"/>
      <c r="AQ109" s="872"/>
      <c r="AR109" s="872"/>
      <c r="AS109" s="872"/>
      <c r="AT109" s="872"/>
      <c r="AU109" s="872"/>
      <c r="AV109" s="872"/>
      <c r="AW109" s="872"/>
      <c r="AX109" s="872"/>
      <c r="AY109" s="872"/>
      <c r="AZ109" s="872"/>
      <c r="BA109" s="872"/>
      <c r="BB109" s="872"/>
      <c r="BC109" s="872"/>
      <c r="BD109" s="872"/>
      <c r="BE109" s="873"/>
      <c r="BF109" s="14">
        <v>109</v>
      </c>
      <c r="BG109" s="522" t="str">
        <f t="shared" si="2"/>
        <v/>
      </c>
      <c r="BM109" s="14"/>
    </row>
    <row r="110" spans="2:65" x14ac:dyDescent="0.25">
      <c r="B110" s="860"/>
      <c r="C110" s="861"/>
      <c r="D110" s="862"/>
      <c r="E110" s="863"/>
      <c r="F110" s="863"/>
      <c r="G110" s="864"/>
      <c r="H110" s="864"/>
      <c r="I110" s="863"/>
      <c r="J110" s="872"/>
      <c r="K110" s="872"/>
      <c r="L110" s="872"/>
      <c r="M110" s="872"/>
      <c r="N110" s="872"/>
      <c r="O110" s="872"/>
      <c r="P110" s="872"/>
      <c r="Q110" s="872"/>
      <c r="R110" s="872"/>
      <c r="S110" s="872"/>
      <c r="T110" s="872"/>
      <c r="U110" s="872"/>
      <c r="V110" s="872"/>
      <c r="W110" s="872"/>
      <c r="X110" s="872"/>
      <c r="Y110" s="872"/>
      <c r="Z110" s="872"/>
      <c r="AA110" s="872"/>
      <c r="AB110" s="872"/>
      <c r="AC110" s="872"/>
      <c r="AD110" s="872"/>
      <c r="AE110" s="872"/>
      <c r="AF110" s="872"/>
      <c r="AG110" s="872"/>
      <c r="AH110" s="872"/>
      <c r="AI110" s="872"/>
      <c r="AJ110" s="872"/>
      <c r="AK110" s="872"/>
      <c r="AL110" s="872"/>
      <c r="AM110" s="872"/>
      <c r="AN110" s="872"/>
      <c r="AO110" s="872"/>
      <c r="AP110" s="872"/>
      <c r="AQ110" s="872"/>
      <c r="AR110" s="872"/>
      <c r="AS110" s="872"/>
      <c r="AT110" s="872"/>
      <c r="AU110" s="872"/>
      <c r="AV110" s="872"/>
      <c r="AW110" s="872"/>
      <c r="AX110" s="872"/>
      <c r="AY110" s="872"/>
      <c r="AZ110" s="872"/>
      <c r="BA110" s="872"/>
      <c r="BB110" s="872"/>
      <c r="BC110" s="872"/>
      <c r="BD110" s="872"/>
      <c r="BE110" s="873"/>
      <c r="BF110" s="14">
        <v>110</v>
      </c>
      <c r="BG110" s="522" t="str">
        <f t="shared" si="2"/>
        <v/>
      </c>
      <c r="BM110" s="14"/>
    </row>
    <row r="111" spans="2:65" x14ac:dyDescent="0.25">
      <c r="B111" s="860"/>
      <c r="C111" s="861"/>
      <c r="D111" s="862"/>
      <c r="E111" s="863"/>
      <c r="F111" s="863"/>
      <c r="G111" s="864"/>
      <c r="H111" s="864"/>
      <c r="I111" s="863"/>
      <c r="J111" s="872"/>
      <c r="K111" s="872"/>
      <c r="L111" s="872"/>
      <c r="M111" s="872"/>
      <c r="N111" s="872"/>
      <c r="O111" s="872"/>
      <c r="P111" s="872"/>
      <c r="Q111" s="872"/>
      <c r="R111" s="872"/>
      <c r="S111" s="872"/>
      <c r="T111" s="872"/>
      <c r="U111" s="872"/>
      <c r="V111" s="872"/>
      <c r="W111" s="872"/>
      <c r="X111" s="872"/>
      <c r="Y111" s="872"/>
      <c r="Z111" s="872"/>
      <c r="AA111" s="872"/>
      <c r="AB111" s="872"/>
      <c r="AC111" s="872"/>
      <c r="AD111" s="872"/>
      <c r="AE111" s="872"/>
      <c r="AF111" s="872"/>
      <c r="AG111" s="872"/>
      <c r="AH111" s="872"/>
      <c r="AI111" s="872"/>
      <c r="AJ111" s="872"/>
      <c r="AK111" s="872"/>
      <c r="AL111" s="872"/>
      <c r="AM111" s="872"/>
      <c r="AN111" s="872"/>
      <c r="AO111" s="872"/>
      <c r="AP111" s="872"/>
      <c r="AQ111" s="872"/>
      <c r="AR111" s="872"/>
      <c r="AS111" s="872"/>
      <c r="AT111" s="872"/>
      <c r="AU111" s="872"/>
      <c r="AV111" s="872"/>
      <c r="AW111" s="872"/>
      <c r="AX111" s="872"/>
      <c r="AY111" s="872"/>
      <c r="AZ111" s="872"/>
      <c r="BA111" s="872"/>
      <c r="BB111" s="872"/>
      <c r="BC111" s="872"/>
      <c r="BD111" s="872"/>
      <c r="BE111" s="873"/>
      <c r="BF111" s="14">
        <v>111</v>
      </c>
      <c r="BG111" s="522" t="str">
        <f t="shared" si="2"/>
        <v/>
      </c>
      <c r="BM111" s="14"/>
    </row>
    <row r="112" spans="2:65" x14ac:dyDescent="0.25">
      <c r="B112" s="860"/>
      <c r="C112" s="861"/>
      <c r="D112" s="862"/>
      <c r="E112" s="863"/>
      <c r="F112" s="863"/>
      <c r="G112" s="864"/>
      <c r="H112" s="864"/>
      <c r="I112" s="863"/>
      <c r="J112" s="872"/>
      <c r="K112" s="872"/>
      <c r="L112" s="872"/>
      <c r="M112" s="872"/>
      <c r="N112" s="872"/>
      <c r="O112" s="872"/>
      <c r="P112" s="872"/>
      <c r="Q112" s="872"/>
      <c r="R112" s="872"/>
      <c r="S112" s="872"/>
      <c r="T112" s="872"/>
      <c r="U112" s="872"/>
      <c r="V112" s="872"/>
      <c r="W112" s="872"/>
      <c r="X112" s="872"/>
      <c r="Y112" s="872"/>
      <c r="Z112" s="872"/>
      <c r="AA112" s="872"/>
      <c r="AB112" s="872"/>
      <c r="AC112" s="872"/>
      <c r="AD112" s="872"/>
      <c r="AE112" s="872"/>
      <c r="AF112" s="872"/>
      <c r="AG112" s="872"/>
      <c r="AH112" s="872"/>
      <c r="AI112" s="872"/>
      <c r="AJ112" s="872"/>
      <c r="AK112" s="872"/>
      <c r="AL112" s="872"/>
      <c r="AM112" s="872"/>
      <c r="AN112" s="872"/>
      <c r="AO112" s="872"/>
      <c r="AP112" s="872"/>
      <c r="AQ112" s="872"/>
      <c r="AR112" s="872"/>
      <c r="AS112" s="872"/>
      <c r="AT112" s="872"/>
      <c r="AU112" s="872"/>
      <c r="AV112" s="872"/>
      <c r="AW112" s="872"/>
      <c r="AX112" s="872"/>
      <c r="AY112" s="872"/>
      <c r="AZ112" s="872"/>
      <c r="BA112" s="872"/>
      <c r="BB112" s="872"/>
      <c r="BC112" s="872"/>
      <c r="BD112" s="872"/>
      <c r="BE112" s="873"/>
      <c r="BF112" s="14">
        <v>112</v>
      </c>
      <c r="BG112" s="522" t="str">
        <f t="shared" si="2"/>
        <v/>
      </c>
      <c r="BM112" s="14"/>
    </row>
    <row r="113" spans="2:65" x14ac:dyDescent="0.25">
      <c r="B113" s="860"/>
      <c r="C113" s="861"/>
      <c r="D113" s="862"/>
      <c r="E113" s="863"/>
      <c r="F113" s="863"/>
      <c r="G113" s="864"/>
      <c r="H113" s="864"/>
      <c r="I113" s="863"/>
      <c r="J113" s="872"/>
      <c r="K113" s="872"/>
      <c r="L113" s="872"/>
      <c r="M113" s="872"/>
      <c r="N113" s="872"/>
      <c r="O113" s="872"/>
      <c r="P113" s="872"/>
      <c r="Q113" s="872"/>
      <c r="R113" s="872"/>
      <c r="S113" s="872"/>
      <c r="T113" s="872"/>
      <c r="U113" s="872"/>
      <c r="V113" s="872"/>
      <c r="W113" s="872"/>
      <c r="X113" s="872"/>
      <c r="Y113" s="872"/>
      <c r="Z113" s="872"/>
      <c r="AA113" s="872"/>
      <c r="AB113" s="872"/>
      <c r="AC113" s="872"/>
      <c r="AD113" s="872"/>
      <c r="AE113" s="872"/>
      <c r="AF113" s="872"/>
      <c r="AG113" s="872"/>
      <c r="AH113" s="872"/>
      <c r="AI113" s="872"/>
      <c r="AJ113" s="872"/>
      <c r="AK113" s="872"/>
      <c r="AL113" s="872"/>
      <c r="AM113" s="872"/>
      <c r="AN113" s="872"/>
      <c r="AO113" s="872"/>
      <c r="AP113" s="872"/>
      <c r="AQ113" s="872"/>
      <c r="AR113" s="872"/>
      <c r="AS113" s="872"/>
      <c r="AT113" s="872"/>
      <c r="AU113" s="872"/>
      <c r="AV113" s="872"/>
      <c r="AW113" s="872"/>
      <c r="AX113" s="872"/>
      <c r="AY113" s="872"/>
      <c r="AZ113" s="872"/>
      <c r="BA113" s="872"/>
      <c r="BB113" s="872"/>
      <c r="BC113" s="872"/>
      <c r="BD113" s="872"/>
      <c r="BE113" s="873"/>
      <c r="BF113" s="14">
        <v>113</v>
      </c>
      <c r="BG113" s="522" t="str">
        <f t="shared" si="2"/>
        <v/>
      </c>
      <c r="BM113" s="14"/>
    </row>
    <row r="114" spans="2:65" x14ac:dyDescent="0.25">
      <c r="B114" s="860"/>
      <c r="C114" s="861"/>
      <c r="D114" s="862"/>
      <c r="E114" s="863"/>
      <c r="F114" s="863"/>
      <c r="G114" s="864"/>
      <c r="H114" s="864"/>
      <c r="I114" s="863"/>
      <c r="J114" s="872"/>
      <c r="K114" s="872"/>
      <c r="L114" s="872"/>
      <c r="M114" s="872"/>
      <c r="N114" s="872"/>
      <c r="O114" s="872"/>
      <c r="P114" s="872"/>
      <c r="Q114" s="872"/>
      <c r="R114" s="872"/>
      <c r="S114" s="872"/>
      <c r="T114" s="872"/>
      <c r="U114" s="872"/>
      <c r="V114" s="872"/>
      <c r="W114" s="872"/>
      <c r="X114" s="872"/>
      <c r="Y114" s="872"/>
      <c r="Z114" s="872"/>
      <c r="AA114" s="872"/>
      <c r="AB114" s="872"/>
      <c r="AC114" s="872"/>
      <c r="AD114" s="872"/>
      <c r="AE114" s="872"/>
      <c r="AF114" s="872"/>
      <c r="AG114" s="872"/>
      <c r="AH114" s="872"/>
      <c r="AI114" s="872"/>
      <c r="AJ114" s="872"/>
      <c r="AK114" s="872"/>
      <c r="AL114" s="872"/>
      <c r="AM114" s="872"/>
      <c r="AN114" s="872"/>
      <c r="AO114" s="872"/>
      <c r="AP114" s="872"/>
      <c r="AQ114" s="872"/>
      <c r="AR114" s="872"/>
      <c r="AS114" s="872"/>
      <c r="AT114" s="872"/>
      <c r="AU114" s="872"/>
      <c r="AV114" s="872"/>
      <c r="AW114" s="872"/>
      <c r="AX114" s="872"/>
      <c r="AY114" s="872"/>
      <c r="AZ114" s="872"/>
      <c r="BA114" s="872"/>
      <c r="BB114" s="872"/>
      <c r="BC114" s="872"/>
      <c r="BD114" s="872"/>
      <c r="BE114" s="873"/>
      <c r="BF114" s="14">
        <v>114</v>
      </c>
      <c r="BG114" s="522" t="str">
        <f t="shared" si="2"/>
        <v/>
      </c>
      <c r="BM114" s="14"/>
    </row>
    <row r="115" spans="2:65" x14ac:dyDescent="0.25">
      <c r="B115" s="860"/>
      <c r="C115" s="861"/>
      <c r="D115" s="862"/>
      <c r="E115" s="863"/>
      <c r="F115" s="863"/>
      <c r="G115" s="864"/>
      <c r="H115" s="864"/>
      <c r="I115" s="863"/>
      <c r="J115" s="872"/>
      <c r="K115" s="872"/>
      <c r="L115" s="872"/>
      <c r="M115" s="872"/>
      <c r="N115" s="872"/>
      <c r="O115" s="872"/>
      <c r="P115" s="872"/>
      <c r="Q115" s="872"/>
      <c r="R115" s="872"/>
      <c r="S115" s="872"/>
      <c r="T115" s="872"/>
      <c r="U115" s="872"/>
      <c r="V115" s="872"/>
      <c r="W115" s="872"/>
      <c r="X115" s="872"/>
      <c r="Y115" s="872"/>
      <c r="Z115" s="872"/>
      <c r="AA115" s="872"/>
      <c r="AB115" s="872"/>
      <c r="AC115" s="872"/>
      <c r="AD115" s="872"/>
      <c r="AE115" s="872"/>
      <c r="AF115" s="872"/>
      <c r="AG115" s="872"/>
      <c r="AH115" s="872"/>
      <c r="AI115" s="872"/>
      <c r="AJ115" s="872"/>
      <c r="AK115" s="872"/>
      <c r="AL115" s="872"/>
      <c r="AM115" s="872"/>
      <c r="AN115" s="872"/>
      <c r="AO115" s="872"/>
      <c r="AP115" s="872"/>
      <c r="AQ115" s="872"/>
      <c r="AR115" s="872"/>
      <c r="AS115" s="872"/>
      <c r="AT115" s="872"/>
      <c r="AU115" s="872"/>
      <c r="AV115" s="872"/>
      <c r="AW115" s="872"/>
      <c r="AX115" s="872"/>
      <c r="AY115" s="872"/>
      <c r="AZ115" s="872"/>
      <c r="BA115" s="872"/>
      <c r="BB115" s="872"/>
      <c r="BC115" s="872"/>
      <c r="BD115" s="872"/>
      <c r="BE115" s="873"/>
      <c r="BF115" s="14">
        <v>115</v>
      </c>
      <c r="BG115" s="522" t="str">
        <f t="shared" si="2"/>
        <v/>
      </c>
      <c r="BM115" s="14"/>
    </row>
    <row r="116" spans="2:65" x14ac:dyDescent="0.25">
      <c r="B116" s="860"/>
      <c r="C116" s="861"/>
      <c r="D116" s="862"/>
      <c r="E116" s="863"/>
      <c r="F116" s="863"/>
      <c r="G116" s="864"/>
      <c r="H116" s="864"/>
      <c r="I116" s="863"/>
      <c r="J116" s="872"/>
      <c r="K116" s="872"/>
      <c r="L116" s="872"/>
      <c r="M116" s="872"/>
      <c r="N116" s="872"/>
      <c r="O116" s="872"/>
      <c r="P116" s="872"/>
      <c r="Q116" s="872"/>
      <c r="R116" s="872"/>
      <c r="S116" s="872"/>
      <c r="T116" s="872"/>
      <c r="U116" s="872"/>
      <c r="V116" s="872"/>
      <c r="W116" s="872"/>
      <c r="X116" s="872"/>
      <c r="Y116" s="872"/>
      <c r="Z116" s="872"/>
      <c r="AA116" s="872"/>
      <c r="AB116" s="872"/>
      <c r="AC116" s="872"/>
      <c r="AD116" s="872"/>
      <c r="AE116" s="872"/>
      <c r="AF116" s="872"/>
      <c r="AG116" s="872"/>
      <c r="AH116" s="872"/>
      <c r="AI116" s="872"/>
      <c r="AJ116" s="872"/>
      <c r="AK116" s="872"/>
      <c r="AL116" s="872"/>
      <c r="AM116" s="872"/>
      <c r="AN116" s="872"/>
      <c r="AO116" s="872"/>
      <c r="AP116" s="872"/>
      <c r="AQ116" s="872"/>
      <c r="AR116" s="872"/>
      <c r="AS116" s="872"/>
      <c r="AT116" s="872"/>
      <c r="AU116" s="872"/>
      <c r="AV116" s="872"/>
      <c r="AW116" s="872"/>
      <c r="AX116" s="872"/>
      <c r="AY116" s="872"/>
      <c r="AZ116" s="872"/>
      <c r="BA116" s="872"/>
      <c r="BB116" s="872"/>
      <c r="BC116" s="872"/>
      <c r="BD116" s="872"/>
      <c r="BE116" s="873"/>
      <c r="BF116" s="14">
        <v>116</v>
      </c>
      <c r="BG116" s="522" t="str">
        <f t="shared" si="2"/>
        <v/>
      </c>
      <c r="BM116" s="14"/>
    </row>
    <row r="117" spans="2:65" x14ac:dyDescent="0.25">
      <c r="B117" s="860"/>
      <c r="C117" s="861"/>
      <c r="D117" s="862"/>
      <c r="E117" s="863"/>
      <c r="F117" s="863"/>
      <c r="G117" s="864"/>
      <c r="H117" s="864"/>
      <c r="I117" s="863"/>
      <c r="J117" s="872"/>
      <c r="K117" s="872"/>
      <c r="L117" s="872"/>
      <c r="M117" s="872"/>
      <c r="N117" s="872"/>
      <c r="O117" s="872"/>
      <c r="P117" s="872"/>
      <c r="Q117" s="872"/>
      <c r="R117" s="872"/>
      <c r="S117" s="872"/>
      <c r="T117" s="872"/>
      <c r="U117" s="872"/>
      <c r="V117" s="872"/>
      <c r="W117" s="872"/>
      <c r="X117" s="872"/>
      <c r="Y117" s="872"/>
      <c r="Z117" s="872"/>
      <c r="AA117" s="872"/>
      <c r="AB117" s="872"/>
      <c r="AC117" s="872"/>
      <c r="AD117" s="872"/>
      <c r="AE117" s="872"/>
      <c r="AF117" s="872"/>
      <c r="AG117" s="872"/>
      <c r="AH117" s="872"/>
      <c r="AI117" s="872"/>
      <c r="AJ117" s="872"/>
      <c r="AK117" s="872"/>
      <c r="AL117" s="872"/>
      <c r="AM117" s="872"/>
      <c r="AN117" s="872"/>
      <c r="AO117" s="872"/>
      <c r="AP117" s="872"/>
      <c r="AQ117" s="872"/>
      <c r="AR117" s="872"/>
      <c r="AS117" s="872"/>
      <c r="AT117" s="872"/>
      <c r="AU117" s="872"/>
      <c r="AV117" s="872"/>
      <c r="AW117" s="872"/>
      <c r="AX117" s="872"/>
      <c r="AY117" s="872"/>
      <c r="AZ117" s="872"/>
      <c r="BA117" s="872"/>
      <c r="BB117" s="872"/>
      <c r="BC117" s="872"/>
      <c r="BD117" s="872"/>
      <c r="BE117" s="873"/>
      <c r="BF117" s="14">
        <v>117</v>
      </c>
      <c r="BG117" s="522" t="str">
        <f t="shared" si="2"/>
        <v/>
      </c>
      <c r="BM117" s="14"/>
    </row>
    <row r="118" spans="2:65" x14ac:dyDescent="0.25">
      <c r="B118" s="860"/>
      <c r="C118" s="861"/>
      <c r="D118" s="862"/>
      <c r="E118" s="863"/>
      <c r="F118" s="863"/>
      <c r="G118" s="864"/>
      <c r="H118" s="864"/>
      <c r="I118" s="863"/>
      <c r="J118" s="872"/>
      <c r="K118" s="872"/>
      <c r="L118" s="872"/>
      <c r="M118" s="872"/>
      <c r="N118" s="872"/>
      <c r="O118" s="872"/>
      <c r="P118" s="872"/>
      <c r="Q118" s="872"/>
      <c r="R118" s="872"/>
      <c r="S118" s="872"/>
      <c r="T118" s="872"/>
      <c r="U118" s="872"/>
      <c r="V118" s="872"/>
      <c r="W118" s="872"/>
      <c r="X118" s="872"/>
      <c r="Y118" s="872"/>
      <c r="Z118" s="872"/>
      <c r="AA118" s="872"/>
      <c r="AB118" s="872"/>
      <c r="AC118" s="872"/>
      <c r="AD118" s="872"/>
      <c r="AE118" s="872"/>
      <c r="AF118" s="872"/>
      <c r="AG118" s="872"/>
      <c r="AH118" s="872"/>
      <c r="AI118" s="872"/>
      <c r="AJ118" s="872"/>
      <c r="AK118" s="872"/>
      <c r="AL118" s="872"/>
      <c r="AM118" s="872"/>
      <c r="AN118" s="872"/>
      <c r="AO118" s="872"/>
      <c r="AP118" s="872"/>
      <c r="AQ118" s="872"/>
      <c r="AR118" s="872"/>
      <c r="AS118" s="872"/>
      <c r="AT118" s="872"/>
      <c r="AU118" s="872"/>
      <c r="AV118" s="872"/>
      <c r="AW118" s="872"/>
      <c r="AX118" s="872"/>
      <c r="AY118" s="872"/>
      <c r="AZ118" s="872"/>
      <c r="BA118" s="872"/>
      <c r="BB118" s="872"/>
      <c r="BC118" s="872"/>
      <c r="BD118" s="872"/>
      <c r="BE118" s="873"/>
      <c r="BF118" s="14">
        <v>118</v>
      </c>
      <c r="BG118" s="522" t="str">
        <f t="shared" si="2"/>
        <v/>
      </c>
      <c r="BM118" s="14"/>
    </row>
    <row r="119" spans="2:65" x14ac:dyDescent="0.25">
      <c r="B119" s="860"/>
      <c r="C119" s="861"/>
      <c r="D119" s="862"/>
      <c r="E119" s="863"/>
      <c r="F119" s="863"/>
      <c r="G119" s="864"/>
      <c r="H119" s="864"/>
      <c r="I119" s="863"/>
      <c r="J119" s="872"/>
      <c r="K119" s="872"/>
      <c r="L119" s="872"/>
      <c r="M119" s="872"/>
      <c r="N119" s="872"/>
      <c r="O119" s="872"/>
      <c r="P119" s="872"/>
      <c r="Q119" s="872"/>
      <c r="R119" s="872"/>
      <c r="S119" s="872"/>
      <c r="T119" s="872"/>
      <c r="U119" s="872"/>
      <c r="V119" s="872"/>
      <c r="W119" s="872"/>
      <c r="X119" s="872"/>
      <c r="Y119" s="872"/>
      <c r="Z119" s="872"/>
      <c r="AA119" s="872"/>
      <c r="AB119" s="872"/>
      <c r="AC119" s="872"/>
      <c r="AD119" s="872"/>
      <c r="AE119" s="872"/>
      <c r="AF119" s="872"/>
      <c r="AG119" s="872"/>
      <c r="AH119" s="872"/>
      <c r="AI119" s="872"/>
      <c r="AJ119" s="872"/>
      <c r="AK119" s="872"/>
      <c r="AL119" s="872"/>
      <c r="AM119" s="872"/>
      <c r="AN119" s="872"/>
      <c r="AO119" s="872"/>
      <c r="AP119" s="872"/>
      <c r="AQ119" s="872"/>
      <c r="AR119" s="872"/>
      <c r="AS119" s="872"/>
      <c r="AT119" s="872"/>
      <c r="AU119" s="872"/>
      <c r="AV119" s="872"/>
      <c r="AW119" s="872"/>
      <c r="AX119" s="872"/>
      <c r="AY119" s="872"/>
      <c r="AZ119" s="872"/>
      <c r="BA119" s="872"/>
      <c r="BB119" s="872"/>
      <c r="BC119" s="872"/>
      <c r="BD119" s="872"/>
      <c r="BE119" s="873"/>
      <c r="BF119" s="14">
        <v>119</v>
      </c>
      <c r="BG119" s="522" t="str">
        <f t="shared" si="2"/>
        <v/>
      </c>
      <c r="BM119" s="14"/>
    </row>
    <row r="120" spans="2:65" x14ac:dyDescent="0.25">
      <c r="B120" s="860"/>
      <c r="C120" s="861"/>
      <c r="D120" s="862"/>
      <c r="E120" s="863"/>
      <c r="F120" s="863"/>
      <c r="G120" s="864"/>
      <c r="H120" s="864"/>
      <c r="I120" s="863"/>
      <c r="J120" s="872"/>
      <c r="K120" s="872"/>
      <c r="L120" s="872"/>
      <c r="M120" s="872"/>
      <c r="N120" s="872"/>
      <c r="O120" s="872"/>
      <c r="P120" s="872"/>
      <c r="Q120" s="872"/>
      <c r="R120" s="872"/>
      <c r="S120" s="872"/>
      <c r="T120" s="872"/>
      <c r="U120" s="872"/>
      <c r="V120" s="872"/>
      <c r="W120" s="872"/>
      <c r="X120" s="872"/>
      <c r="Y120" s="872"/>
      <c r="Z120" s="872"/>
      <c r="AA120" s="872"/>
      <c r="AB120" s="872"/>
      <c r="AC120" s="872"/>
      <c r="AD120" s="872"/>
      <c r="AE120" s="872"/>
      <c r="AF120" s="872"/>
      <c r="AG120" s="872"/>
      <c r="AH120" s="872"/>
      <c r="AI120" s="872"/>
      <c r="AJ120" s="872"/>
      <c r="AK120" s="872"/>
      <c r="AL120" s="872"/>
      <c r="AM120" s="872"/>
      <c r="AN120" s="872"/>
      <c r="AO120" s="872"/>
      <c r="AP120" s="872"/>
      <c r="AQ120" s="872"/>
      <c r="AR120" s="872"/>
      <c r="AS120" s="872"/>
      <c r="AT120" s="872"/>
      <c r="AU120" s="872"/>
      <c r="AV120" s="872"/>
      <c r="AW120" s="872"/>
      <c r="AX120" s="872"/>
      <c r="AY120" s="872"/>
      <c r="AZ120" s="872"/>
      <c r="BA120" s="872"/>
      <c r="BB120" s="872"/>
      <c r="BC120" s="872"/>
      <c r="BD120" s="872"/>
      <c r="BE120" s="873"/>
      <c r="BF120" s="14">
        <v>120</v>
      </c>
      <c r="BG120" s="522" t="str">
        <f t="shared" si="2"/>
        <v/>
      </c>
      <c r="BM120" s="14"/>
    </row>
    <row r="121" spans="2:65" x14ac:dyDescent="0.25">
      <c r="B121" s="860"/>
      <c r="C121" s="861"/>
      <c r="D121" s="862"/>
      <c r="E121" s="863"/>
      <c r="F121" s="863"/>
      <c r="G121" s="864"/>
      <c r="H121" s="864"/>
      <c r="I121" s="863"/>
      <c r="J121" s="872"/>
      <c r="K121" s="872"/>
      <c r="L121" s="872"/>
      <c r="M121" s="872"/>
      <c r="N121" s="872"/>
      <c r="O121" s="872"/>
      <c r="P121" s="872"/>
      <c r="Q121" s="872"/>
      <c r="R121" s="872"/>
      <c r="S121" s="872"/>
      <c r="T121" s="872"/>
      <c r="U121" s="872"/>
      <c r="V121" s="872"/>
      <c r="W121" s="872"/>
      <c r="X121" s="872"/>
      <c r="Y121" s="872"/>
      <c r="Z121" s="872"/>
      <c r="AA121" s="872"/>
      <c r="AB121" s="872"/>
      <c r="AC121" s="872"/>
      <c r="AD121" s="872"/>
      <c r="AE121" s="872"/>
      <c r="AF121" s="872"/>
      <c r="AG121" s="872"/>
      <c r="AH121" s="872"/>
      <c r="AI121" s="872"/>
      <c r="AJ121" s="872"/>
      <c r="AK121" s="872"/>
      <c r="AL121" s="872"/>
      <c r="AM121" s="872"/>
      <c r="AN121" s="872"/>
      <c r="AO121" s="872"/>
      <c r="AP121" s="872"/>
      <c r="AQ121" s="872"/>
      <c r="AR121" s="872"/>
      <c r="AS121" s="872"/>
      <c r="AT121" s="872"/>
      <c r="AU121" s="872"/>
      <c r="AV121" s="872"/>
      <c r="AW121" s="872"/>
      <c r="AX121" s="872"/>
      <c r="AY121" s="872"/>
      <c r="AZ121" s="872"/>
      <c r="BA121" s="872"/>
      <c r="BB121" s="872"/>
      <c r="BC121" s="872"/>
      <c r="BD121" s="872"/>
      <c r="BE121" s="873"/>
      <c r="BF121" s="14">
        <v>121</v>
      </c>
      <c r="BG121" s="522" t="str">
        <f t="shared" si="2"/>
        <v/>
      </c>
      <c r="BM121" s="14"/>
    </row>
    <row r="122" spans="2:65" x14ac:dyDescent="0.25">
      <c r="B122" s="860"/>
      <c r="C122" s="861"/>
      <c r="D122" s="862"/>
      <c r="E122" s="863"/>
      <c r="F122" s="863"/>
      <c r="G122" s="864"/>
      <c r="H122" s="864"/>
      <c r="I122" s="863"/>
      <c r="J122" s="872"/>
      <c r="K122" s="872"/>
      <c r="L122" s="872"/>
      <c r="M122" s="872"/>
      <c r="N122" s="872"/>
      <c r="O122" s="872"/>
      <c r="P122" s="872"/>
      <c r="Q122" s="872"/>
      <c r="R122" s="872"/>
      <c r="S122" s="872"/>
      <c r="T122" s="872"/>
      <c r="U122" s="872"/>
      <c r="V122" s="872"/>
      <c r="W122" s="872"/>
      <c r="X122" s="872"/>
      <c r="Y122" s="872"/>
      <c r="Z122" s="872"/>
      <c r="AA122" s="872"/>
      <c r="AB122" s="872"/>
      <c r="AC122" s="872"/>
      <c r="AD122" s="872"/>
      <c r="AE122" s="872"/>
      <c r="AF122" s="872"/>
      <c r="AG122" s="872"/>
      <c r="AH122" s="872"/>
      <c r="AI122" s="872"/>
      <c r="AJ122" s="872"/>
      <c r="AK122" s="872"/>
      <c r="AL122" s="872"/>
      <c r="AM122" s="872"/>
      <c r="AN122" s="872"/>
      <c r="AO122" s="872"/>
      <c r="AP122" s="872"/>
      <c r="AQ122" s="872"/>
      <c r="AR122" s="872"/>
      <c r="AS122" s="872"/>
      <c r="AT122" s="872"/>
      <c r="AU122" s="872"/>
      <c r="AV122" s="872"/>
      <c r="AW122" s="872"/>
      <c r="AX122" s="872"/>
      <c r="AY122" s="872"/>
      <c r="AZ122" s="872"/>
      <c r="BA122" s="872"/>
      <c r="BB122" s="872"/>
      <c r="BC122" s="872"/>
      <c r="BD122" s="872"/>
      <c r="BE122" s="873"/>
      <c r="BF122" s="14">
        <v>122</v>
      </c>
      <c r="BG122" s="522" t="str">
        <f t="shared" si="2"/>
        <v/>
      </c>
      <c r="BM122" s="14"/>
    </row>
    <row r="123" spans="2:65" x14ac:dyDescent="0.25">
      <c r="B123" s="860"/>
      <c r="C123" s="861"/>
      <c r="D123" s="862"/>
      <c r="E123" s="863"/>
      <c r="F123" s="863"/>
      <c r="G123" s="864"/>
      <c r="H123" s="864"/>
      <c r="I123" s="863"/>
      <c r="J123" s="872"/>
      <c r="K123" s="872"/>
      <c r="L123" s="872"/>
      <c r="M123" s="872"/>
      <c r="N123" s="872"/>
      <c r="O123" s="872"/>
      <c r="P123" s="872"/>
      <c r="Q123" s="872"/>
      <c r="R123" s="872"/>
      <c r="S123" s="872"/>
      <c r="T123" s="872"/>
      <c r="U123" s="872"/>
      <c r="V123" s="872"/>
      <c r="W123" s="872"/>
      <c r="X123" s="872"/>
      <c r="Y123" s="872"/>
      <c r="Z123" s="872"/>
      <c r="AA123" s="872"/>
      <c r="AB123" s="872"/>
      <c r="AC123" s="872"/>
      <c r="AD123" s="872"/>
      <c r="AE123" s="872"/>
      <c r="AF123" s="872"/>
      <c r="AG123" s="872"/>
      <c r="AH123" s="872"/>
      <c r="AI123" s="872"/>
      <c r="AJ123" s="872"/>
      <c r="AK123" s="872"/>
      <c r="AL123" s="872"/>
      <c r="AM123" s="872"/>
      <c r="AN123" s="872"/>
      <c r="AO123" s="872"/>
      <c r="AP123" s="872"/>
      <c r="AQ123" s="872"/>
      <c r="AR123" s="872"/>
      <c r="AS123" s="872"/>
      <c r="AT123" s="872"/>
      <c r="AU123" s="872"/>
      <c r="AV123" s="872"/>
      <c r="AW123" s="872"/>
      <c r="AX123" s="872"/>
      <c r="AY123" s="872"/>
      <c r="AZ123" s="872"/>
      <c r="BA123" s="872"/>
      <c r="BB123" s="872"/>
      <c r="BC123" s="872"/>
      <c r="BD123" s="872"/>
      <c r="BE123" s="873"/>
      <c r="BF123" s="14">
        <v>123</v>
      </c>
      <c r="BG123" s="522" t="str">
        <f t="shared" si="2"/>
        <v/>
      </c>
      <c r="BM123" s="14"/>
    </row>
    <row r="124" spans="2:65" x14ac:dyDescent="0.25">
      <c r="B124" s="860"/>
      <c r="C124" s="861"/>
      <c r="D124" s="862"/>
      <c r="E124" s="863"/>
      <c r="F124" s="863"/>
      <c r="G124" s="864"/>
      <c r="H124" s="864"/>
      <c r="I124" s="863"/>
      <c r="J124" s="872"/>
      <c r="K124" s="872"/>
      <c r="L124" s="872"/>
      <c r="M124" s="872"/>
      <c r="N124" s="872"/>
      <c r="O124" s="872"/>
      <c r="P124" s="872"/>
      <c r="Q124" s="872"/>
      <c r="R124" s="872"/>
      <c r="S124" s="872"/>
      <c r="T124" s="872"/>
      <c r="U124" s="872"/>
      <c r="V124" s="872"/>
      <c r="W124" s="872"/>
      <c r="X124" s="872"/>
      <c r="Y124" s="872"/>
      <c r="Z124" s="872"/>
      <c r="AA124" s="872"/>
      <c r="AB124" s="872"/>
      <c r="AC124" s="872"/>
      <c r="AD124" s="872"/>
      <c r="AE124" s="872"/>
      <c r="AF124" s="872"/>
      <c r="AG124" s="872"/>
      <c r="AH124" s="872"/>
      <c r="AI124" s="872"/>
      <c r="AJ124" s="872"/>
      <c r="AK124" s="872"/>
      <c r="AL124" s="872"/>
      <c r="AM124" s="872"/>
      <c r="AN124" s="872"/>
      <c r="AO124" s="872"/>
      <c r="AP124" s="872"/>
      <c r="AQ124" s="872"/>
      <c r="AR124" s="872"/>
      <c r="AS124" s="872"/>
      <c r="AT124" s="872"/>
      <c r="AU124" s="872"/>
      <c r="AV124" s="872"/>
      <c r="AW124" s="872"/>
      <c r="AX124" s="872"/>
      <c r="AY124" s="872"/>
      <c r="AZ124" s="872"/>
      <c r="BA124" s="872"/>
      <c r="BB124" s="872"/>
      <c r="BC124" s="872"/>
      <c r="BD124" s="872"/>
      <c r="BE124" s="873"/>
      <c r="BF124" s="14">
        <v>124</v>
      </c>
      <c r="BG124" s="522" t="str">
        <f t="shared" si="2"/>
        <v/>
      </c>
      <c r="BM124" s="14"/>
    </row>
    <row r="125" spans="2:65" x14ac:dyDescent="0.25">
      <c r="B125" s="860"/>
      <c r="C125" s="861"/>
      <c r="D125" s="862"/>
      <c r="E125" s="863"/>
      <c r="F125" s="863"/>
      <c r="G125" s="864"/>
      <c r="H125" s="864"/>
      <c r="I125" s="863"/>
      <c r="J125" s="872"/>
      <c r="K125" s="872"/>
      <c r="L125" s="872"/>
      <c r="M125" s="872"/>
      <c r="N125" s="872"/>
      <c r="O125" s="872"/>
      <c r="P125" s="872"/>
      <c r="Q125" s="872"/>
      <c r="R125" s="872"/>
      <c r="S125" s="872"/>
      <c r="T125" s="872"/>
      <c r="U125" s="872"/>
      <c r="V125" s="872"/>
      <c r="W125" s="872"/>
      <c r="X125" s="872"/>
      <c r="Y125" s="872"/>
      <c r="Z125" s="872"/>
      <c r="AA125" s="872"/>
      <c r="AB125" s="872"/>
      <c r="AC125" s="872"/>
      <c r="AD125" s="872"/>
      <c r="AE125" s="872"/>
      <c r="AF125" s="872"/>
      <c r="AG125" s="872"/>
      <c r="AH125" s="872"/>
      <c r="AI125" s="872"/>
      <c r="AJ125" s="872"/>
      <c r="AK125" s="872"/>
      <c r="AL125" s="872"/>
      <c r="AM125" s="872"/>
      <c r="AN125" s="872"/>
      <c r="AO125" s="872"/>
      <c r="AP125" s="872"/>
      <c r="AQ125" s="872"/>
      <c r="AR125" s="872"/>
      <c r="AS125" s="872"/>
      <c r="AT125" s="872"/>
      <c r="AU125" s="872"/>
      <c r="AV125" s="872"/>
      <c r="AW125" s="872"/>
      <c r="AX125" s="872"/>
      <c r="AY125" s="872"/>
      <c r="AZ125" s="872"/>
      <c r="BA125" s="872"/>
      <c r="BB125" s="872"/>
      <c r="BC125" s="872"/>
      <c r="BD125" s="872"/>
      <c r="BE125" s="873"/>
      <c r="BF125" s="14">
        <v>125</v>
      </c>
      <c r="BG125" s="522" t="str">
        <f t="shared" si="2"/>
        <v/>
      </c>
      <c r="BM125" s="14"/>
    </row>
    <row r="126" spans="2:65" x14ac:dyDescent="0.25">
      <c r="B126" s="860"/>
      <c r="C126" s="861"/>
      <c r="D126" s="862"/>
      <c r="E126" s="863"/>
      <c r="F126" s="863"/>
      <c r="G126" s="864"/>
      <c r="H126" s="864"/>
      <c r="I126" s="863"/>
      <c r="J126" s="872"/>
      <c r="K126" s="872"/>
      <c r="L126" s="872"/>
      <c r="M126" s="872"/>
      <c r="N126" s="872"/>
      <c r="O126" s="872"/>
      <c r="P126" s="872"/>
      <c r="Q126" s="872"/>
      <c r="R126" s="872"/>
      <c r="S126" s="872"/>
      <c r="T126" s="872"/>
      <c r="U126" s="872"/>
      <c r="V126" s="872"/>
      <c r="W126" s="872"/>
      <c r="X126" s="872"/>
      <c r="Y126" s="872"/>
      <c r="Z126" s="872"/>
      <c r="AA126" s="872"/>
      <c r="AB126" s="872"/>
      <c r="AC126" s="872"/>
      <c r="AD126" s="872"/>
      <c r="AE126" s="872"/>
      <c r="AF126" s="872"/>
      <c r="AG126" s="872"/>
      <c r="AH126" s="872"/>
      <c r="AI126" s="872"/>
      <c r="AJ126" s="872"/>
      <c r="AK126" s="872"/>
      <c r="AL126" s="872"/>
      <c r="AM126" s="872"/>
      <c r="AN126" s="872"/>
      <c r="AO126" s="872"/>
      <c r="AP126" s="872"/>
      <c r="AQ126" s="872"/>
      <c r="AR126" s="872"/>
      <c r="AS126" s="872"/>
      <c r="AT126" s="872"/>
      <c r="AU126" s="872"/>
      <c r="AV126" s="872"/>
      <c r="AW126" s="872"/>
      <c r="AX126" s="872"/>
      <c r="AY126" s="872"/>
      <c r="AZ126" s="872"/>
      <c r="BA126" s="872"/>
      <c r="BB126" s="872"/>
      <c r="BC126" s="872"/>
      <c r="BD126" s="872"/>
      <c r="BE126" s="873"/>
      <c r="BF126" s="14">
        <v>126</v>
      </c>
      <c r="BG126" s="522" t="str">
        <f t="shared" si="2"/>
        <v/>
      </c>
      <c r="BM126" s="14"/>
    </row>
    <row r="127" spans="2:65" x14ac:dyDescent="0.25">
      <c r="B127" s="860"/>
      <c r="C127" s="861"/>
      <c r="D127" s="862"/>
      <c r="E127" s="863"/>
      <c r="F127" s="863"/>
      <c r="G127" s="864"/>
      <c r="H127" s="864"/>
      <c r="I127" s="863"/>
      <c r="J127" s="872"/>
      <c r="K127" s="872"/>
      <c r="L127" s="872"/>
      <c r="M127" s="872"/>
      <c r="N127" s="872"/>
      <c r="O127" s="872"/>
      <c r="P127" s="872"/>
      <c r="Q127" s="872"/>
      <c r="R127" s="872"/>
      <c r="S127" s="872"/>
      <c r="T127" s="872"/>
      <c r="U127" s="872"/>
      <c r="V127" s="872"/>
      <c r="W127" s="872"/>
      <c r="X127" s="872"/>
      <c r="Y127" s="872"/>
      <c r="Z127" s="872"/>
      <c r="AA127" s="872"/>
      <c r="AB127" s="872"/>
      <c r="AC127" s="872"/>
      <c r="AD127" s="872"/>
      <c r="AE127" s="872"/>
      <c r="AF127" s="872"/>
      <c r="AG127" s="872"/>
      <c r="AH127" s="872"/>
      <c r="AI127" s="872"/>
      <c r="AJ127" s="872"/>
      <c r="AK127" s="872"/>
      <c r="AL127" s="872"/>
      <c r="AM127" s="872"/>
      <c r="AN127" s="872"/>
      <c r="AO127" s="872"/>
      <c r="AP127" s="872"/>
      <c r="AQ127" s="872"/>
      <c r="AR127" s="872"/>
      <c r="AS127" s="872"/>
      <c r="AT127" s="872"/>
      <c r="AU127" s="872"/>
      <c r="AV127" s="872"/>
      <c r="AW127" s="872"/>
      <c r="AX127" s="872"/>
      <c r="AY127" s="872"/>
      <c r="AZ127" s="872"/>
      <c r="BA127" s="872"/>
      <c r="BB127" s="872"/>
      <c r="BC127" s="872"/>
      <c r="BD127" s="872"/>
      <c r="BE127" s="873"/>
      <c r="BF127" s="14">
        <v>127</v>
      </c>
      <c r="BG127" s="522" t="str">
        <f t="shared" si="2"/>
        <v/>
      </c>
      <c r="BM127" s="14"/>
    </row>
    <row r="128" spans="2:65" x14ac:dyDescent="0.25">
      <c r="B128" s="860"/>
      <c r="C128" s="861"/>
      <c r="D128" s="862"/>
      <c r="E128" s="863"/>
      <c r="F128" s="863"/>
      <c r="G128" s="864"/>
      <c r="H128" s="864"/>
      <c r="I128" s="863"/>
      <c r="J128" s="872"/>
      <c r="K128" s="872"/>
      <c r="L128" s="872"/>
      <c r="M128" s="872"/>
      <c r="N128" s="872"/>
      <c r="O128" s="872"/>
      <c r="P128" s="872"/>
      <c r="Q128" s="872"/>
      <c r="R128" s="872"/>
      <c r="S128" s="872"/>
      <c r="T128" s="872"/>
      <c r="U128" s="872"/>
      <c r="V128" s="872"/>
      <c r="W128" s="872"/>
      <c r="X128" s="872"/>
      <c r="Y128" s="872"/>
      <c r="Z128" s="872"/>
      <c r="AA128" s="872"/>
      <c r="AB128" s="872"/>
      <c r="AC128" s="872"/>
      <c r="AD128" s="872"/>
      <c r="AE128" s="872"/>
      <c r="AF128" s="872"/>
      <c r="AG128" s="872"/>
      <c r="AH128" s="872"/>
      <c r="AI128" s="872"/>
      <c r="AJ128" s="872"/>
      <c r="AK128" s="872"/>
      <c r="AL128" s="872"/>
      <c r="AM128" s="872"/>
      <c r="AN128" s="872"/>
      <c r="AO128" s="872"/>
      <c r="AP128" s="872"/>
      <c r="AQ128" s="872"/>
      <c r="AR128" s="872"/>
      <c r="AS128" s="872"/>
      <c r="AT128" s="872"/>
      <c r="AU128" s="872"/>
      <c r="AV128" s="872"/>
      <c r="AW128" s="872"/>
      <c r="AX128" s="872"/>
      <c r="AY128" s="872"/>
      <c r="AZ128" s="872"/>
      <c r="BA128" s="872"/>
      <c r="BB128" s="872"/>
      <c r="BC128" s="872"/>
      <c r="BD128" s="872"/>
      <c r="BE128" s="873"/>
      <c r="BF128" s="14">
        <v>128</v>
      </c>
      <c r="BG128" s="522" t="str">
        <f t="shared" si="2"/>
        <v/>
      </c>
      <c r="BM128" s="14"/>
    </row>
    <row r="129" spans="2:65" x14ac:dyDescent="0.25">
      <c r="B129" s="860"/>
      <c r="C129" s="861"/>
      <c r="D129" s="862"/>
      <c r="E129" s="863"/>
      <c r="F129" s="863"/>
      <c r="G129" s="864"/>
      <c r="H129" s="864"/>
      <c r="I129" s="863"/>
      <c r="J129" s="872"/>
      <c r="K129" s="872"/>
      <c r="L129" s="872"/>
      <c r="M129" s="872"/>
      <c r="N129" s="872"/>
      <c r="O129" s="872"/>
      <c r="P129" s="872"/>
      <c r="Q129" s="872"/>
      <c r="R129" s="872"/>
      <c r="S129" s="872"/>
      <c r="T129" s="872"/>
      <c r="U129" s="872"/>
      <c r="V129" s="872"/>
      <c r="W129" s="872"/>
      <c r="X129" s="872"/>
      <c r="Y129" s="872"/>
      <c r="Z129" s="872"/>
      <c r="AA129" s="872"/>
      <c r="AB129" s="872"/>
      <c r="AC129" s="872"/>
      <c r="AD129" s="872"/>
      <c r="AE129" s="872"/>
      <c r="AF129" s="872"/>
      <c r="AG129" s="872"/>
      <c r="AH129" s="872"/>
      <c r="AI129" s="872"/>
      <c r="AJ129" s="872"/>
      <c r="AK129" s="872"/>
      <c r="AL129" s="872"/>
      <c r="AM129" s="872"/>
      <c r="AN129" s="872"/>
      <c r="AO129" s="872"/>
      <c r="AP129" s="872"/>
      <c r="AQ129" s="872"/>
      <c r="AR129" s="872"/>
      <c r="AS129" s="872"/>
      <c r="AT129" s="872"/>
      <c r="AU129" s="872"/>
      <c r="AV129" s="872"/>
      <c r="AW129" s="872"/>
      <c r="AX129" s="872"/>
      <c r="AY129" s="872"/>
      <c r="AZ129" s="872"/>
      <c r="BA129" s="872"/>
      <c r="BB129" s="872"/>
      <c r="BC129" s="872"/>
      <c r="BD129" s="872"/>
      <c r="BE129" s="873"/>
      <c r="BF129" s="14">
        <v>129</v>
      </c>
      <c r="BG129" s="522" t="str">
        <f t="shared" si="2"/>
        <v/>
      </c>
      <c r="BM129" s="14"/>
    </row>
    <row r="130" spans="2:65" x14ac:dyDescent="0.25">
      <c r="B130" s="860"/>
      <c r="C130" s="861"/>
      <c r="D130" s="862"/>
      <c r="E130" s="863"/>
      <c r="F130" s="863"/>
      <c r="G130" s="864"/>
      <c r="H130" s="864"/>
      <c r="I130" s="863"/>
      <c r="J130" s="872"/>
      <c r="K130" s="872"/>
      <c r="L130" s="872"/>
      <c r="M130" s="872"/>
      <c r="N130" s="872"/>
      <c r="O130" s="872"/>
      <c r="P130" s="872"/>
      <c r="Q130" s="872"/>
      <c r="R130" s="872"/>
      <c r="S130" s="872"/>
      <c r="T130" s="872"/>
      <c r="U130" s="872"/>
      <c r="V130" s="872"/>
      <c r="W130" s="872"/>
      <c r="X130" s="872"/>
      <c r="Y130" s="872"/>
      <c r="Z130" s="872"/>
      <c r="AA130" s="872"/>
      <c r="AB130" s="872"/>
      <c r="AC130" s="872"/>
      <c r="AD130" s="872"/>
      <c r="AE130" s="872"/>
      <c r="AF130" s="872"/>
      <c r="AG130" s="872"/>
      <c r="AH130" s="872"/>
      <c r="AI130" s="872"/>
      <c r="AJ130" s="872"/>
      <c r="AK130" s="872"/>
      <c r="AL130" s="872"/>
      <c r="AM130" s="872"/>
      <c r="AN130" s="872"/>
      <c r="AO130" s="872"/>
      <c r="AP130" s="872"/>
      <c r="AQ130" s="872"/>
      <c r="AR130" s="872"/>
      <c r="AS130" s="872"/>
      <c r="AT130" s="872"/>
      <c r="AU130" s="872"/>
      <c r="AV130" s="872"/>
      <c r="AW130" s="872"/>
      <c r="AX130" s="872"/>
      <c r="AY130" s="872"/>
      <c r="AZ130" s="872"/>
      <c r="BA130" s="872"/>
      <c r="BB130" s="872"/>
      <c r="BC130" s="872"/>
      <c r="BD130" s="872"/>
      <c r="BE130" s="873"/>
      <c r="BF130" s="14">
        <v>130</v>
      </c>
      <c r="BG130" s="522" t="str">
        <f t="shared" si="2"/>
        <v/>
      </c>
      <c r="BM130" s="14"/>
    </row>
    <row r="131" spans="2:65" x14ac:dyDescent="0.25">
      <c r="B131" s="860"/>
      <c r="C131" s="861"/>
      <c r="D131" s="862"/>
      <c r="E131" s="863"/>
      <c r="F131" s="863"/>
      <c r="G131" s="864"/>
      <c r="H131" s="864"/>
      <c r="I131" s="863"/>
      <c r="J131" s="872"/>
      <c r="K131" s="872"/>
      <c r="L131" s="872"/>
      <c r="M131" s="872"/>
      <c r="N131" s="872"/>
      <c r="O131" s="872"/>
      <c r="P131" s="872"/>
      <c r="Q131" s="872"/>
      <c r="R131" s="872"/>
      <c r="S131" s="872"/>
      <c r="T131" s="872"/>
      <c r="U131" s="872"/>
      <c r="V131" s="872"/>
      <c r="W131" s="872"/>
      <c r="X131" s="872"/>
      <c r="Y131" s="872"/>
      <c r="Z131" s="872"/>
      <c r="AA131" s="872"/>
      <c r="AB131" s="872"/>
      <c r="AC131" s="872"/>
      <c r="AD131" s="872"/>
      <c r="AE131" s="872"/>
      <c r="AF131" s="872"/>
      <c r="AG131" s="872"/>
      <c r="AH131" s="872"/>
      <c r="AI131" s="872"/>
      <c r="AJ131" s="872"/>
      <c r="AK131" s="872"/>
      <c r="AL131" s="872"/>
      <c r="AM131" s="872"/>
      <c r="AN131" s="872"/>
      <c r="AO131" s="872"/>
      <c r="AP131" s="872"/>
      <c r="AQ131" s="872"/>
      <c r="AR131" s="872"/>
      <c r="AS131" s="872"/>
      <c r="AT131" s="872"/>
      <c r="AU131" s="872"/>
      <c r="AV131" s="872"/>
      <c r="AW131" s="872"/>
      <c r="AX131" s="872"/>
      <c r="AY131" s="872"/>
      <c r="AZ131" s="872"/>
      <c r="BA131" s="872"/>
      <c r="BB131" s="872"/>
      <c r="BC131" s="872"/>
      <c r="BD131" s="872"/>
      <c r="BE131" s="873"/>
      <c r="BF131" s="14">
        <v>131</v>
      </c>
      <c r="BG131" s="522" t="str">
        <f t="shared" si="2"/>
        <v/>
      </c>
      <c r="BM131" s="14"/>
    </row>
    <row r="132" spans="2:65" x14ac:dyDescent="0.25">
      <c r="B132" s="860"/>
      <c r="C132" s="861"/>
      <c r="D132" s="862"/>
      <c r="E132" s="863"/>
      <c r="F132" s="863"/>
      <c r="G132" s="864"/>
      <c r="H132" s="864"/>
      <c r="I132" s="863"/>
      <c r="J132" s="872"/>
      <c r="K132" s="872"/>
      <c r="L132" s="872"/>
      <c r="M132" s="872"/>
      <c r="N132" s="872"/>
      <c r="O132" s="872"/>
      <c r="P132" s="872"/>
      <c r="Q132" s="872"/>
      <c r="R132" s="872"/>
      <c r="S132" s="872"/>
      <c r="T132" s="872"/>
      <c r="U132" s="872"/>
      <c r="V132" s="872"/>
      <c r="W132" s="872"/>
      <c r="X132" s="872"/>
      <c r="Y132" s="872"/>
      <c r="Z132" s="872"/>
      <c r="AA132" s="872"/>
      <c r="AB132" s="872"/>
      <c r="AC132" s="872"/>
      <c r="AD132" s="872"/>
      <c r="AE132" s="872"/>
      <c r="AF132" s="872"/>
      <c r="AG132" s="872"/>
      <c r="AH132" s="872"/>
      <c r="AI132" s="872"/>
      <c r="AJ132" s="872"/>
      <c r="AK132" s="872"/>
      <c r="AL132" s="872"/>
      <c r="AM132" s="872"/>
      <c r="AN132" s="872"/>
      <c r="AO132" s="872"/>
      <c r="AP132" s="872"/>
      <c r="AQ132" s="872"/>
      <c r="AR132" s="872"/>
      <c r="AS132" s="872"/>
      <c r="AT132" s="872"/>
      <c r="AU132" s="872"/>
      <c r="AV132" s="872"/>
      <c r="AW132" s="872"/>
      <c r="AX132" s="872"/>
      <c r="AY132" s="872"/>
      <c r="AZ132" s="872"/>
      <c r="BA132" s="872"/>
      <c r="BB132" s="872"/>
      <c r="BC132" s="872"/>
      <c r="BD132" s="872"/>
      <c r="BE132" s="873"/>
      <c r="BF132" s="14">
        <v>132</v>
      </c>
      <c r="BG132" s="522" t="str">
        <f t="shared" si="2"/>
        <v/>
      </c>
      <c r="BM132" s="14"/>
    </row>
    <row r="133" spans="2:65" x14ac:dyDescent="0.25">
      <c r="B133" s="860"/>
      <c r="C133" s="861"/>
      <c r="D133" s="862"/>
      <c r="E133" s="863"/>
      <c r="F133" s="863"/>
      <c r="G133" s="864"/>
      <c r="H133" s="864"/>
      <c r="I133" s="863"/>
      <c r="J133" s="872"/>
      <c r="K133" s="872"/>
      <c r="L133" s="872"/>
      <c r="M133" s="872"/>
      <c r="N133" s="872"/>
      <c r="O133" s="872"/>
      <c r="P133" s="872"/>
      <c r="Q133" s="872"/>
      <c r="R133" s="872"/>
      <c r="S133" s="872"/>
      <c r="T133" s="872"/>
      <c r="U133" s="872"/>
      <c r="V133" s="872"/>
      <c r="W133" s="872"/>
      <c r="X133" s="872"/>
      <c r="Y133" s="872"/>
      <c r="Z133" s="872"/>
      <c r="AA133" s="872"/>
      <c r="AB133" s="872"/>
      <c r="AC133" s="872"/>
      <c r="AD133" s="872"/>
      <c r="AE133" s="872"/>
      <c r="AF133" s="872"/>
      <c r="AG133" s="872"/>
      <c r="AH133" s="872"/>
      <c r="AI133" s="872"/>
      <c r="AJ133" s="872"/>
      <c r="AK133" s="872"/>
      <c r="AL133" s="872"/>
      <c r="AM133" s="872"/>
      <c r="AN133" s="872"/>
      <c r="AO133" s="872"/>
      <c r="AP133" s="872"/>
      <c r="AQ133" s="872"/>
      <c r="AR133" s="872"/>
      <c r="AS133" s="872"/>
      <c r="AT133" s="872"/>
      <c r="AU133" s="872"/>
      <c r="AV133" s="872"/>
      <c r="AW133" s="872"/>
      <c r="AX133" s="872"/>
      <c r="AY133" s="872"/>
      <c r="AZ133" s="872"/>
      <c r="BA133" s="872"/>
      <c r="BB133" s="872"/>
      <c r="BC133" s="872"/>
      <c r="BD133" s="872"/>
      <c r="BE133" s="873"/>
      <c r="BF133" s="14">
        <v>133</v>
      </c>
      <c r="BG133" s="522" t="str">
        <f t="shared" si="2"/>
        <v/>
      </c>
      <c r="BM133" s="14"/>
    </row>
    <row r="134" spans="2:65" x14ac:dyDescent="0.25">
      <c r="B134" s="860"/>
      <c r="C134" s="861"/>
      <c r="D134" s="862"/>
      <c r="E134" s="863"/>
      <c r="F134" s="863"/>
      <c r="G134" s="864"/>
      <c r="H134" s="864"/>
      <c r="I134" s="863"/>
      <c r="J134" s="872"/>
      <c r="K134" s="872"/>
      <c r="L134" s="872"/>
      <c r="M134" s="872"/>
      <c r="N134" s="872"/>
      <c r="O134" s="872"/>
      <c r="P134" s="872"/>
      <c r="Q134" s="872"/>
      <c r="R134" s="872"/>
      <c r="S134" s="872"/>
      <c r="T134" s="872"/>
      <c r="U134" s="872"/>
      <c r="V134" s="872"/>
      <c r="W134" s="872"/>
      <c r="X134" s="872"/>
      <c r="Y134" s="872"/>
      <c r="Z134" s="872"/>
      <c r="AA134" s="872"/>
      <c r="AB134" s="872"/>
      <c r="AC134" s="872"/>
      <c r="AD134" s="872"/>
      <c r="AE134" s="872"/>
      <c r="AF134" s="872"/>
      <c r="AG134" s="872"/>
      <c r="AH134" s="872"/>
      <c r="AI134" s="872"/>
      <c r="AJ134" s="872"/>
      <c r="AK134" s="872"/>
      <c r="AL134" s="872"/>
      <c r="AM134" s="872"/>
      <c r="AN134" s="872"/>
      <c r="AO134" s="872"/>
      <c r="AP134" s="872"/>
      <c r="AQ134" s="872"/>
      <c r="AR134" s="872"/>
      <c r="AS134" s="872"/>
      <c r="AT134" s="872"/>
      <c r="AU134" s="872"/>
      <c r="AV134" s="872"/>
      <c r="AW134" s="872"/>
      <c r="AX134" s="872"/>
      <c r="AY134" s="872"/>
      <c r="AZ134" s="872"/>
      <c r="BA134" s="872"/>
      <c r="BB134" s="872"/>
      <c r="BC134" s="872"/>
      <c r="BD134" s="872"/>
      <c r="BE134" s="873"/>
      <c r="BF134" s="14">
        <v>134</v>
      </c>
      <c r="BG134" s="522" t="str">
        <f t="shared" si="2"/>
        <v/>
      </c>
      <c r="BM134" s="14"/>
    </row>
    <row r="135" spans="2:65" x14ac:dyDescent="0.25">
      <c r="B135" s="860"/>
      <c r="C135" s="861"/>
      <c r="D135" s="862"/>
      <c r="E135" s="863"/>
      <c r="F135" s="863"/>
      <c r="G135" s="864"/>
      <c r="H135" s="864"/>
      <c r="I135" s="863"/>
      <c r="J135" s="872"/>
      <c r="K135" s="872"/>
      <c r="L135" s="872"/>
      <c r="M135" s="872"/>
      <c r="N135" s="872"/>
      <c r="O135" s="872"/>
      <c r="P135" s="872"/>
      <c r="Q135" s="872"/>
      <c r="R135" s="872"/>
      <c r="S135" s="872"/>
      <c r="T135" s="872"/>
      <c r="U135" s="872"/>
      <c r="V135" s="872"/>
      <c r="W135" s="872"/>
      <c r="X135" s="872"/>
      <c r="Y135" s="872"/>
      <c r="Z135" s="872"/>
      <c r="AA135" s="872"/>
      <c r="AB135" s="872"/>
      <c r="AC135" s="872"/>
      <c r="AD135" s="872"/>
      <c r="AE135" s="872"/>
      <c r="AF135" s="872"/>
      <c r="AG135" s="872"/>
      <c r="AH135" s="872"/>
      <c r="AI135" s="872"/>
      <c r="AJ135" s="872"/>
      <c r="AK135" s="872"/>
      <c r="AL135" s="872"/>
      <c r="AM135" s="872"/>
      <c r="AN135" s="872"/>
      <c r="AO135" s="872"/>
      <c r="AP135" s="872"/>
      <c r="AQ135" s="872"/>
      <c r="AR135" s="872"/>
      <c r="AS135" s="872"/>
      <c r="AT135" s="872"/>
      <c r="AU135" s="872"/>
      <c r="AV135" s="872"/>
      <c r="AW135" s="872"/>
      <c r="AX135" s="872"/>
      <c r="AY135" s="872"/>
      <c r="AZ135" s="872"/>
      <c r="BA135" s="872"/>
      <c r="BB135" s="872"/>
      <c r="BC135" s="872"/>
      <c r="BD135" s="872"/>
      <c r="BE135" s="873"/>
      <c r="BF135" s="14">
        <v>135</v>
      </c>
      <c r="BG135" s="522" t="str">
        <f t="shared" si="2"/>
        <v/>
      </c>
      <c r="BM135" s="14"/>
    </row>
    <row r="136" spans="2:65" x14ac:dyDescent="0.25">
      <c r="B136" s="860"/>
      <c r="C136" s="861"/>
      <c r="D136" s="862"/>
      <c r="E136" s="863"/>
      <c r="F136" s="863"/>
      <c r="G136" s="864"/>
      <c r="H136" s="864"/>
      <c r="I136" s="863"/>
      <c r="J136" s="872"/>
      <c r="K136" s="872"/>
      <c r="L136" s="872"/>
      <c r="M136" s="872"/>
      <c r="N136" s="872"/>
      <c r="O136" s="872"/>
      <c r="P136" s="872"/>
      <c r="Q136" s="872"/>
      <c r="R136" s="872"/>
      <c r="S136" s="872"/>
      <c r="T136" s="872"/>
      <c r="U136" s="872"/>
      <c r="V136" s="872"/>
      <c r="W136" s="872"/>
      <c r="X136" s="872"/>
      <c r="Y136" s="872"/>
      <c r="Z136" s="872"/>
      <c r="AA136" s="872"/>
      <c r="AB136" s="872"/>
      <c r="AC136" s="872"/>
      <c r="AD136" s="872"/>
      <c r="AE136" s="872"/>
      <c r="AF136" s="872"/>
      <c r="AG136" s="872"/>
      <c r="AH136" s="872"/>
      <c r="AI136" s="872"/>
      <c r="AJ136" s="872"/>
      <c r="AK136" s="872"/>
      <c r="AL136" s="872"/>
      <c r="AM136" s="872"/>
      <c r="AN136" s="872"/>
      <c r="AO136" s="872"/>
      <c r="AP136" s="872"/>
      <c r="AQ136" s="872"/>
      <c r="AR136" s="872"/>
      <c r="AS136" s="872"/>
      <c r="AT136" s="872"/>
      <c r="AU136" s="872"/>
      <c r="AV136" s="872"/>
      <c r="AW136" s="872"/>
      <c r="AX136" s="872"/>
      <c r="AY136" s="872"/>
      <c r="AZ136" s="872"/>
      <c r="BA136" s="872"/>
      <c r="BB136" s="872"/>
      <c r="BC136" s="872"/>
      <c r="BD136" s="872"/>
      <c r="BE136" s="873"/>
      <c r="BF136" s="14">
        <v>136</v>
      </c>
      <c r="BG136" s="522" t="str">
        <f t="shared" si="2"/>
        <v/>
      </c>
      <c r="BM136" s="14"/>
    </row>
    <row r="137" spans="2:65" x14ac:dyDescent="0.25">
      <c r="B137" s="860"/>
      <c r="C137" s="861"/>
      <c r="D137" s="862"/>
      <c r="E137" s="863"/>
      <c r="F137" s="863"/>
      <c r="G137" s="864"/>
      <c r="H137" s="864"/>
      <c r="I137" s="863"/>
      <c r="J137" s="872"/>
      <c r="K137" s="872"/>
      <c r="L137" s="872"/>
      <c r="M137" s="872"/>
      <c r="N137" s="872"/>
      <c r="O137" s="872"/>
      <c r="P137" s="872"/>
      <c r="Q137" s="872"/>
      <c r="R137" s="872"/>
      <c r="S137" s="872"/>
      <c r="T137" s="872"/>
      <c r="U137" s="872"/>
      <c r="V137" s="872"/>
      <c r="W137" s="872"/>
      <c r="X137" s="872"/>
      <c r="Y137" s="872"/>
      <c r="Z137" s="872"/>
      <c r="AA137" s="872"/>
      <c r="AB137" s="872"/>
      <c r="AC137" s="872"/>
      <c r="AD137" s="872"/>
      <c r="AE137" s="872"/>
      <c r="AF137" s="872"/>
      <c r="AG137" s="872"/>
      <c r="AH137" s="872"/>
      <c r="AI137" s="872"/>
      <c r="AJ137" s="872"/>
      <c r="AK137" s="872"/>
      <c r="AL137" s="872"/>
      <c r="AM137" s="872"/>
      <c r="AN137" s="872"/>
      <c r="AO137" s="872"/>
      <c r="AP137" s="872"/>
      <c r="AQ137" s="872"/>
      <c r="AR137" s="872"/>
      <c r="AS137" s="872"/>
      <c r="AT137" s="872"/>
      <c r="AU137" s="872"/>
      <c r="AV137" s="872"/>
      <c r="AW137" s="872"/>
      <c r="AX137" s="872"/>
      <c r="AY137" s="872"/>
      <c r="AZ137" s="872"/>
      <c r="BA137" s="872"/>
      <c r="BB137" s="872"/>
      <c r="BC137" s="872"/>
      <c r="BD137" s="872"/>
      <c r="BE137" s="873"/>
      <c r="BF137" s="14">
        <v>137</v>
      </c>
      <c r="BG137" s="522" t="str">
        <f t="shared" si="2"/>
        <v/>
      </c>
      <c r="BM137" s="14"/>
    </row>
    <row r="138" spans="2:65" x14ac:dyDescent="0.25">
      <c r="B138" s="860"/>
      <c r="C138" s="861"/>
      <c r="D138" s="862"/>
      <c r="E138" s="863"/>
      <c r="F138" s="863"/>
      <c r="G138" s="864"/>
      <c r="H138" s="864"/>
      <c r="I138" s="863"/>
      <c r="J138" s="872"/>
      <c r="K138" s="872"/>
      <c r="L138" s="872"/>
      <c r="M138" s="872"/>
      <c r="N138" s="872"/>
      <c r="O138" s="872"/>
      <c r="P138" s="872"/>
      <c r="Q138" s="872"/>
      <c r="R138" s="872"/>
      <c r="S138" s="872"/>
      <c r="T138" s="872"/>
      <c r="U138" s="872"/>
      <c r="V138" s="872"/>
      <c r="W138" s="872"/>
      <c r="X138" s="872"/>
      <c r="Y138" s="872"/>
      <c r="Z138" s="872"/>
      <c r="AA138" s="872"/>
      <c r="AB138" s="872"/>
      <c r="AC138" s="872"/>
      <c r="AD138" s="872"/>
      <c r="AE138" s="872"/>
      <c r="AF138" s="872"/>
      <c r="AG138" s="872"/>
      <c r="AH138" s="872"/>
      <c r="AI138" s="872"/>
      <c r="AJ138" s="872"/>
      <c r="AK138" s="872"/>
      <c r="AL138" s="872"/>
      <c r="AM138" s="872"/>
      <c r="AN138" s="872"/>
      <c r="AO138" s="872"/>
      <c r="AP138" s="872"/>
      <c r="AQ138" s="872"/>
      <c r="AR138" s="872"/>
      <c r="AS138" s="872"/>
      <c r="AT138" s="872"/>
      <c r="AU138" s="872"/>
      <c r="AV138" s="872"/>
      <c r="AW138" s="872"/>
      <c r="AX138" s="872"/>
      <c r="AY138" s="872"/>
      <c r="AZ138" s="872"/>
      <c r="BA138" s="872"/>
      <c r="BB138" s="872"/>
      <c r="BC138" s="872"/>
      <c r="BD138" s="872"/>
      <c r="BE138" s="873"/>
      <c r="BF138" s="14">
        <v>138</v>
      </c>
      <c r="BG138" s="522" t="str">
        <f t="shared" si="2"/>
        <v/>
      </c>
      <c r="BM138" s="14"/>
    </row>
    <row r="139" spans="2:65" x14ac:dyDescent="0.25">
      <c r="B139" s="860"/>
      <c r="C139" s="861"/>
      <c r="D139" s="862"/>
      <c r="E139" s="863"/>
      <c r="F139" s="863"/>
      <c r="G139" s="864"/>
      <c r="H139" s="864"/>
      <c r="I139" s="863"/>
      <c r="J139" s="872"/>
      <c r="K139" s="872"/>
      <c r="L139" s="872"/>
      <c r="M139" s="872"/>
      <c r="N139" s="872"/>
      <c r="O139" s="872"/>
      <c r="P139" s="872"/>
      <c r="Q139" s="872"/>
      <c r="R139" s="872"/>
      <c r="S139" s="872"/>
      <c r="T139" s="872"/>
      <c r="U139" s="872"/>
      <c r="V139" s="872"/>
      <c r="W139" s="872"/>
      <c r="X139" s="872"/>
      <c r="Y139" s="872"/>
      <c r="Z139" s="872"/>
      <c r="AA139" s="872"/>
      <c r="AB139" s="872"/>
      <c r="AC139" s="872"/>
      <c r="AD139" s="872"/>
      <c r="AE139" s="872"/>
      <c r="AF139" s="872"/>
      <c r="AG139" s="872"/>
      <c r="AH139" s="872"/>
      <c r="AI139" s="872"/>
      <c r="AJ139" s="872"/>
      <c r="AK139" s="872"/>
      <c r="AL139" s="872"/>
      <c r="AM139" s="872"/>
      <c r="AN139" s="872"/>
      <c r="AO139" s="872"/>
      <c r="AP139" s="872"/>
      <c r="AQ139" s="872"/>
      <c r="AR139" s="872"/>
      <c r="AS139" s="872"/>
      <c r="AT139" s="872"/>
      <c r="AU139" s="872"/>
      <c r="AV139" s="872"/>
      <c r="AW139" s="872"/>
      <c r="AX139" s="872"/>
      <c r="AY139" s="872"/>
      <c r="AZ139" s="872"/>
      <c r="BA139" s="872"/>
      <c r="BB139" s="872"/>
      <c r="BC139" s="872"/>
      <c r="BD139" s="872"/>
      <c r="BE139" s="873"/>
      <c r="BF139" s="14">
        <v>139</v>
      </c>
      <c r="BG139" s="522" t="str">
        <f t="shared" si="2"/>
        <v/>
      </c>
      <c r="BM139" s="14"/>
    </row>
    <row r="140" spans="2:65" x14ac:dyDescent="0.25">
      <c r="B140" s="860"/>
      <c r="C140" s="861"/>
      <c r="D140" s="862"/>
      <c r="E140" s="863"/>
      <c r="F140" s="863"/>
      <c r="G140" s="864"/>
      <c r="H140" s="864"/>
      <c r="I140" s="863"/>
      <c r="J140" s="872"/>
      <c r="K140" s="872"/>
      <c r="L140" s="872"/>
      <c r="M140" s="872"/>
      <c r="N140" s="872"/>
      <c r="O140" s="872"/>
      <c r="P140" s="872"/>
      <c r="Q140" s="872"/>
      <c r="R140" s="872"/>
      <c r="S140" s="872"/>
      <c r="T140" s="872"/>
      <c r="U140" s="872"/>
      <c r="V140" s="872"/>
      <c r="W140" s="872"/>
      <c r="X140" s="872"/>
      <c r="Y140" s="872"/>
      <c r="Z140" s="872"/>
      <c r="AA140" s="872"/>
      <c r="AB140" s="872"/>
      <c r="AC140" s="872"/>
      <c r="AD140" s="872"/>
      <c r="AE140" s="872"/>
      <c r="AF140" s="872"/>
      <c r="AG140" s="872"/>
      <c r="AH140" s="872"/>
      <c r="AI140" s="872"/>
      <c r="AJ140" s="872"/>
      <c r="AK140" s="872"/>
      <c r="AL140" s="872"/>
      <c r="AM140" s="872"/>
      <c r="AN140" s="872"/>
      <c r="AO140" s="872"/>
      <c r="AP140" s="872"/>
      <c r="AQ140" s="872"/>
      <c r="AR140" s="872"/>
      <c r="AS140" s="872"/>
      <c r="AT140" s="872"/>
      <c r="AU140" s="872"/>
      <c r="AV140" s="872"/>
      <c r="AW140" s="872"/>
      <c r="AX140" s="872"/>
      <c r="AY140" s="872"/>
      <c r="AZ140" s="872"/>
      <c r="BA140" s="872"/>
      <c r="BB140" s="872"/>
      <c r="BC140" s="872"/>
      <c r="BD140" s="872"/>
      <c r="BE140" s="873"/>
      <c r="BF140" s="14">
        <v>140</v>
      </c>
      <c r="BG140" s="522" t="str">
        <f t="shared" si="2"/>
        <v/>
      </c>
      <c r="BM140" s="14"/>
    </row>
    <row r="141" spans="2:65" x14ac:dyDescent="0.25">
      <c r="B141" s="860"/>
      <c r="C141" s="861"/>
      <c r="D141" s="862"/>
      <c r="E141" s="863"/>
      <c r="F141" s="863"/>
      <c r="G141" s="864"/>
      <c r="H141" s="864"/>
      <c r="I141" s="863"/>
      <c r="J141" s="872"/>
      <c r="K141" s="872"/>
      <c r="L141" s="872"/>
      <c r="M141" s="872"/>
      <c r="N141" s="872"/>
      <c r="O141" s="872"/>
      <c r="P141" s="872"/>
      <c r="Q141" s="872"/>
      <c r="R141" s="872"/>
      <c r="S141" s="872"/>
      <c r="T141" s="872"/>
      <c r="U141" s="872"/>
      <c r="V141" s="872"/>
      <c r="W141" s="872"/>
      <c r="X141" s="872"/>
      <c r="Y141" s="872"/>
      <c r="Z141" s="872"/>
      <c r="AA141" s="872"/>
      <c r="AB141" s="872"/>
      <c r="AC141" s="872"/>
      <c r="AD141" s="872"/>
      <c r="AE141" s="872"/>
      <c r="AF141" s="872"/>
      <c r="AG141" s="872"/>
      <c r="AH141" s="872"/>
      <c r="AI141" s="872"/>
      <c r="AJ141" s="872"/>
      <c r="AK141" s="872"/>
      <c r="AL141" s="872"/>
      <c r="AM141" s="872"/>
      <c r="AN141" s="872"/>
      <c r="AO141" s="872"/>
      <c r="AP141" s="872"/>
      <c r="AQ141" s="872"/>
      <c r="AR141" s="872"/>
      <c r="AS141" s="872"/>
      <c r="AT141" s="872"/>
      <c r="AU141" s="872"/>
      <c r="AV141" s="872"/>
      <c r="AW141" s="872"/>
      <c r="AX141" s="872"/>
      <c r="AY141" s="872"/>
      <c r="AZ141" s="872"/>
      <c r="BA141" s="872"/>
      <c r="BB141" s="872"/>
      <c r="BC141" s="872"/>
      <c r="BD141" s="872"/>
      <c r="BE141" s="873"/>
      <c r="BF141" s="14">
        <v>141</v>
      </c>
      <c r="BG141" s="522" t="str">
        <f t="shared" si="2"/>
        <v/>
      </c>
      <c r="BM141" s="14"/>
    </row>
    <row r="142" spans="2:65" x14ac:dyDescent="0.25">
      <c r="B142" s="860"/>
      <c r="C142" s="861"/>
      <c r="D142" s="862"/>
      <c r="E142" s="863"/>
      <c r="F142" s="863"/>
      <c r="G142" s="864"/>
      <c r="H142" s="864"/>
      <c r="I142" s="863"/>
      <c r="J142" s="872"/>
      <c r="K142" s="872"/>
      <c r="L142" s="872"/>
      <c r="M142" s="872"/>
      <c r="N142" s="872"/>
      <c r="O142" s="872"/>
      <c r="P142" s="872"/>
      <c r="Q142" s="872"/>
      <c r="R142" s="872"/>
      <c r="S142" s="872"/>
      <c r="T142" s="872"/>
      <c r="U142" s="872"/>
      <c r="V142" s="872"/>
      <c r="W142" s="872"/>
      <c r="X142" s="872"/>
      <c r="Y142" s="872"/>
      <c r="Z142" s="872"/>
      <c r="AA142" s="872"/>
      <c r="AB142" s="872"/>
      <c r="AC142" s="872"/>
      <c r="AD142" s="872"/>
      <c r="AE142" s="872"/>
      <c r="AF142" s="872"/>
      <c r="AG142" s="872"/>
      <c r="AH142" s="872"/>
      <c r="AI142" s="872"/>
      <c r="AJ142" s="872"/>
      <c r="AK142" s="872"/>
      <c r="AL142" s="872"/>
      <c r="AM142" s="872"/>
      <c r="AN142" s="872"/>
      <c r="AO142" s="872"/>
      <c r="AP142" s="872"/>
      <c r="AQ142" s="872"/>
      <c r="AR142" s="872"/>
      <c r="AS142" s="872"/>
      <c r="AT142" s="872"/>
      <c r="AU142" s="872"/>
      <c r="AV142" s="872"/>
      <c r="AW142" s="872"/>
      <c r="AX142" s="872"/>
      <c r="AY142" s="872"/>
      <c r="AZ142" s="872"/>
      <c r="BA142" s="872"/>
      <c r="BB142" s="872"/>
      <c r="BC142" s="872"/>
      <c r="BD142" s="872"/>
      <c r="BE142" s="873"/>
      <c r="BF142" s="14">
        <v>142</v>
      </c>
      <c r="BG142" s="522" t="str">
        <f t="shared" si="2"/>
        <v/>
      </c>
      <c r="BM142" s="14"/>
    </row>
    <row r="143" spans="2:65" x14ac:dyDescent="0.25">
      <c r="B143" s="860"/>
      <c r="C143" s="861"/>
      <c r="D143" s="862"/>
      <c r="E143" s="863"/>
      <c r="F143" s="863"/>
      <c r="G143" s="864"/>
      <c r="H143" s="864"/>
      <c r="I143" s="863"/>
      <c r="J143" s="872"/>
      <c r="K143" s="872"/>
      <c r="L143" s="872"/>
      <c r="M143" s="872"/>
      <c r="N143" s="872"/>
      <c r="O143" s="872"/>
      <c r="P143" s="872"/>
      <c r="Q143" s="872"/>
      <c r="R143" s="872"/>
      <c r="S143" s="872"/>
      <c r="T143" s="872"/>
      <c r="U143" s="872"/>
      <c r="V143" s="872"/>
      <c r="W143" s="872"/>
      <c r="X143" s="872"/>
      <c r="Y143" s="872"/>
      <c r="Z143" s="872"/>
      <c r="AA143" s="872"/>
      <c r="AB143" s="872"/>
      <c r="AC143" s="872"/>
      <c r="AD143" s="872"/>
      <c r="AE143" s="872"/>
      <c r="AF143" s="872"/>
      <c r="AG143" s="872"/>
      <c r="AH143" s="872"/>
      <c r="AI143" s="872"/>
      <c r="AJ143" s="872"/>
      <c r="AK143" s="872"/>
      <c r="AL143" s="872"/>
      <c r="AM143" s="872"/>
      <c r="AN143" s="872"/>
      <c r="AO143" s="872"/>
      <c r="AP143" s="872"/>
      <c r="AQ143" s="872"/>
      <c r="AR143" s="872"/>
      <c r="AS143" s="872"/>
      <c r="AT143" s="872"/>
      <c r="AU143" s="872"/>
      <c r="AV143" s="872"/>
      <c r="AW143" s="872"/>
      <c r="AX143" s="872"/>
      <c r="AY143" s="872"/>
      <c r="AZ143" s="872"/>
      <c r="BA143" s="872"/>
      <c r="BB143" s="872"/>
      <c r="BC143" s="872"/>
      <c r="BD143" s="872"/>
      <c r="BE143" s="873"/>
      <c r="BF143" s="14">
        <v>143</v>
      </c>
      <c r="BG143" s="522" t="str">
        <f t="shared" si="2"/>
        <v/>
      </c>
      <c r="BM143" s="14"/>
    </row>
    <row r="144" spans="2:65" x14ac:dyDescent="0.25">
      <c r="B144" s="860"/>
      <c r="C144" s="861"/>
      <c r="D144" s="862"/>
      <c r="E144" s="863"/>
      <c r="F144" s="863"/>
      <c r="G144" s="864"/>
      <c r="H144" s="864"/>
      <c r="I144" s="863"/>
      <c r="J144" s="872"/>
      <c r="K144" s="872"/>
      <c r="L144" s="872"/>
      <c r="M144" s="872"/>
      <c r="N144" s="872"/>
      <c r="O144" s="872"/>
      <c r="P144" s="872"/>
      <c r="Q144" s="872"/>
      <c r="R144" s="872"/>
      <c r="S144" s="872"/>
      <c r="T144" s="872"/>
      <c r="U144" s="872"/>
      <c r="V144" s="872"/>
      <c r="W144" s="872"/>
      <c r="X144" s="872"/>
      <c r="Y144" s="872"/>
      <c r="Z144" s="872"/>
      <c r="AA144" s="872"/>
      <c r="AB144" s="872"/>
      <c r="AC144" s="872"/>
      <c r="AD144" s="872"/>
      <c r="AE144" s="872"/>
      <c r="AF144" s="872"/>
      <c r="AG144" s="872"/>
      <c r="AH144" s="872"/>
      <c r="AI144" s="872"/>
      <c r="AJ144" s="872"/>
      <c r="AK144" s="872"/>
      <c r="AL144" s="872"/>
      <c r="AM144" s="872"/>
      <c r="AN144" s="872"/>
      <c r="AO144" s="872"/>
      <c r="AP144" s="872"/>
      <c r="AQ144" s="872"/>
      <c r="AR144" s="872"/>
      <c r="AS144" s="872"/>
      <c r="AT144" s="872"/>
      <c r="AU144" s="872"/>
      <c r="AV144" s="872"/>
      <c r="AW144" s="872"/>
      <c r="AX144" s="872"/>
      <c r="AY144" s="872"/>
      <c r="AZ144" s="872"/>
      <c r="BA144" s="872"/>
      <c r="BB144" s="872"/>
      <c r="BC144" s="872"/>
      <c r="BD144" s="872"/>
      <c r="BE144" s="873"/>
      <c r="BF144" s="14">
        <v>144</v>
      </c>
      <c r="BG144" s="522" t="str">
        <f t="shared" si="2"/>
        <v/>
      </c>
      <c r="BM144" s="14"/>
    </row>
    <row r="145" spans="2:65" x14ac:dyDescent="0.25">
      <c r="B145" s="860"/>
      <c r="C145" s="861"/>
      <c r="D145" s="862"/>
      <c r="E145" s="863"/>
      <c r="F145" s="863"/>
      <c r="G145" s="864"/>
      <c r="H145" s="864"/>
      <c r="I145" s="863"/>
      <c r="J145" s="872"/>
      <c r="K145" s="872"/>
      <c r="L145" s="872"/>
      <c r="M145" s="872"/>
      <c r="N145" s="872"/>
      <c r="O145" s="872"/>
      <c r="P145" s="872"/>
      <c r="Q145" s="872"/>
      <c r="R145" s="872"/>
      <c r="S145" s="872"/>
      <c r="T145" s="872"/>
      <c r="U145" s="872"/>
      <c r="V145" s="872"/>
      <c r="W145" s="872"/>
      <c r="X145" s="872"/>
      <c r="Y145" s="872"/>
      <c r="Z145" s="872"/>
      <c r="AA145" s="872"/>
      <c r="AB145" s="872"/>
      <c r="AC145" s="872"/>
      <c r="AD145" s="872"/>
      <c r="AE145" s="872"/>
      <c r="AF145" s="872"/>
      <c r="AG145" s="872"/>
      <c r="AH145" s="872"/>
      <c r="AI145" s="872"/>
      <c r="AJ145" s="872"/>
      <c r="AK145" s="872"/>
      <c r="AL145" s="872"/>
      <c r="AM145" s="872"/>
      <c r="AN145" s="872"/>
      <c r="AO145" s="872"/>
      <c r="AP145" s="872"/>
      <c r="AQ145" s="872"/>
      <c r="AR145" s="872"/>
      <c r="AS145" s="872"/>
      <c r="AT145" s="872"/>
      <c r="AU145" s="872"/>
      <c r="AV145" s="872"/>
      <c r="AW145" s="872"/>
      <c r="AX145" s="872"/>
      <c r="AY145" s="872"/>
      <c r="AZ145" s="872"/>
      <c r="BA145" s="872"/>
      <c r="BB145" s="872"/>
      <c r="BC145" s="872"/>
      <c r="BD145" s="872"/>
      <c r="BE145" s="873"/>
      <c r="BF145" s="14">
        <v>145</v>
      </c>
      <c r="BG145" s="522" t="str">
        <f t="shared" ref="BG145:BG208" si="3">IF(B145="","",VALUE(MID(B145,2,4)))</f>
        <v/>
      </c>
      <c r="BM145" s="14"/>
    </row>
    <row r="146" spans="2:65" x14ac:dyDescent="0.25">
      <c r="B146" s="860"/>
      <c r="C146" s="861"/>
      <c r="D146" s="862"/>
      <c r="E146" s="863"/>
      <c r="F146" s="863"/>
      <c r="G146" s="864"/>
      <c r="H146" s="864"/>
      <c r="I146" s="863"/>
      <c r="J146" s="872"/>
      <c r="K146" s="872"/>
      <c r="L146" s="872"/>
      <c r="M146" s="872"/>
      <c r="N146" s="872"/>
      <c r="O146" s="872"/>
      <c r="P146" s="872"/>
      <c r="Q146" s="872"/>
      <c r="R146" s="872"/>
      <c r="S146" s="872"/>
      <c r="T146" s="872"/>
      <c r="U146" s="872"/>
      <c r="V146" s="872"/>
      <c r="W146" s="872"/>
      <c r="X146" s="872"/>
      <c r="Y146" s="872"/>
      <c r="Z146" s="872"/>
      <c r="AA146" s="872"/>
      <c r="AB146" s="872"/>
      <c r="AC146" s="872"/>
      <c r="AD146" s="872"/>
      <c r="AE146" s="872"/>
      <c r="AF146" s="872"/>
      <c r="AG146" s="872"/>
      <c r="AH146" s="872"/>
      <c r="AI146" s="872"/>
      <c r="AJ146" s="872"/>
      <c r="AK146" s="872"/>
      <c r="AL146" s="872"/>
      <c r="AM146" s="872"/>
      <c r="AN146" s="872"/>
      <c r="AO146" s="872"/>
      <c r="AP146" s="872"/>
      <c r="AQ146" s="872"/>
      <c r="AR146" s="872"/>
      <c r="AS146" s="872"/>
      <c r="AT146" s="872"/>
      <c r="AU146" s="872"/>
      <c r="AV146" s="872"/>
      <c r="AW146" s="872"/>
      <c r="AX146" s="872"/>
      <c r="AY146" s="872"/>
      <c r="AZ146" s="872"/>
      <c r="BA146" s="872"/>
      <c r="BB146" s="872"/>
      <c r="BC146" s="872"/>
      <c r="BD146" s="872"/>
      <c r="BE146" s="873"/>
      <c r="BF146" s="14">
        <v>146</v>
      </c>
      <c r="BG146" s="522" t="str">
        <f t="shared" si="3"/>
        <v/>
      </c>
      <c r="BM146" s="14"/>
    </row>
    <row r="147" spans="2:65" x14ac:dyDescent="0.25">
      <c r="B147" s="860"/>
      <c r="C147" s="861"/>
      <c r="D147" s="862"/>
      <c r="E147" s="863"/>
      <c r="F147" s="863"/>
      <c r="G147" s="864"/>
      <c r="H147" s="864"/>
      <c r="I147" s="863"/>
      <c r="J147" s="872"/>
      <c r="K147" s="872"/>
      <c r="L147" s="872"/>
      <c r="M147" s="872"/>
      <c r="N147" s="872"/>
      <c r="O147" s="872"/>
      <c r="P147" s="872"/>
      <c r="Q147" s="872"/>
      <c r="R147" s="872"/>
      <c r="S147" s="872"/>
      <c r="T147" s="872"/>
      <c r="U147" s="872"/>
      <c r="V147" s="872"/>
      <c r="W147" s="872"/>
      <c r="X147" s="872"/>
      <c r="Y147" s="872"/>
      <c r="Z147" s="872"/>
      <c r="AA147" s="872"/>
      <c r="AB147" s="872"/>
      <c r="AC147" s="872"/>
      <c r="AD147" s="872"/>
      <c r="AE147" s="872"/>
      <c r="AF147" s="872"/>
      <c r="AG147" s="872"/>
      <c r="AH147" s="872"/>
      <c r="AI147" s="872"/>
      <c r="AJ147" s="872"/>
      <c r="AK147" s="872"/>
      <c r="AL147" s="872"/>
      <c r="AM147" s="872"/>
      <c r="AN147" s="872"/>
      <c r="AO147" s="872"/>
      <c r="AP147" s="872"/>
      <c r="AQ147" s="872"/>
      <c r="AR147" s="872"/>
      <c r="AS147" s="872"/>
      <c r="AT147" s="872"/>
      <c r="AU147" s="872"/>
      <c r="AV147" s="872"/>
      <c r="AW147" s="872"/>
      <c r="AX147" s="872"/>
      <c r="AY147" s="872"/>
      <c r="AZ147" s="872"/>
      <c r="BA147" s="872"/>
      <c r="BB147" s="872"/>
      <c r="BC147" s="872"/>
      <c r="BD147" s="872"/>
      <c r="BE147" s="873"/>
      <c r="BF147" s="14">
        <v>147</v>
      </c>
      <c r="BG147" s="522" t="str">
        <f t="shared" si="3"/>
        <v/>
      </c>
      <c r="BM147" s="14"/>
    </row>
    <row r="148" spans="2:65" x14ac:dyDescent="0.25">
      <c r="B148" s="860"/>
      <c r="C148" s="861"/>
      <c r="D148" s="862"/>
      <c r="E148" s="863"/>
      <c r="F148" s="863"/>
      <c r="G148" s="864"/>
      <c r="H148" s="864"/>
      <c r="I148" s="863"/>
      <c r="J148" s="872"/>
      <c r="K148" s="872"/>
      <c r="L148" s="872"/>
      <c r="M148" s="872"/>
      <c r="N148" s="872"/>
      <c r="O148" s="872"/>
      <c r="P148" s="872"/>
      <c r="Q148" s="872"/>
      <c r="R148" s="872"/>
      <c r="S148" s="872"/>
      <c r="T148" s="872"/>
      <c r="U148" s="872"/>
      <c r="V148" s="872"/>
      <c r="W148" s="872"/>
      <c r="X148" s="872"/>
      <c r="Y148" s="872"/>
      <c r="Z148" s="872"/>
      <c r="AA148" s="872"/>
      <c r="AB148" s="872"/>
      <c r="AC148" s="872"/>
      <c r="AD148" s="872"/>
      <c r="AE148" s="872"/>
      <c r="AF148" s="872"/>
      <c r="AG148" s="872"/>
      <c r="AH148" s="872"/>
      <c r="AI148" s="872"/>
      <c r="AJ148" s="872"/>
      <c r="AK148" s="872"/>
      <c r="AL148" s="872"/>
      <c r="AM148" s="872"/>
      <c r="AN148" s="872"/>
      <c r="AO148" s="872"/>
      <c r="AP148" s="872"/>
      <c r="AQ148" s="872"/>
      <c r="AR148" s="872"/>
      <c r="AS148" s="872"/>
      <c r="AT148" s="872"/>
      <c r="AU148" s="872"/>
      <c r="AV148" s="872"/>
      <c r="AW148" s="872"/>
      <c r="AX148" s="872"/>
      <c r="AY148" s="872"/>
      <c r="AZ148" s="872"/>
      <c r="BA148" s="872"/>
      <c r="BB148" s="872"/>
      <c r="BC148" s="872"/>
      <c r="BD148" s="872"/>
      <c r="BE148" s="873"/>
      <c r="BF148" s="14">
        <v>148</v>
      </c>
      <c r="BG148" s="522" t="str">
        <f t="shared" si="3"/>
        <v/>
      </c>
      <c r="BM148" s="14"/>
    </row>
    <row r="149" spans="2:65" x14ac:dyDescent="0.25">
      <c r="B149" s="860"/>
      <c r="C149" s="861"/>
      <c r="D149" s="862"/>
      <c r="E149" s="863"/>
      <c r="F149" s="863"/>
      <c r="G149" s="864"/>
      <c r="H149" s="864"/>
      <c r="I149" s="863"/>
      <c r="J149" s="872"/>
      <c r="K149" s="872"/>
      <c r="L149" s="872"/>
      <c r="M149" s="872"/>
      <c r="N149" s="872"/>
      <c r="O149" s="872"/>
      <c r="P149" s="872"/>
      <c r="Q149" s="872"/>
      <c r="R149" s="872"/>
      <c r="S149" s="872"/>
      <c r="T149" s="872"/>
      <c r="U149" s="872"/>
      <c r="V149" s="872"/>
      <c r="W149" s="872"/>
      <c r="X149" s="872"/>
      <c r="Y149" s="872"/>
      <c r="Z149" s="872"/>
      <c r="AA149" s="872"/>
      <c r="AB149" s="872"/>
      <c r="AC149" s="872"/>
      <c r="AD149" s="872"/>
      <c r="AE149" s="872"/>
      <c r="AF149" s="872"/>
      <c r="AG149" s="872"/>
      <c r="AH149" s="872"/>
      <c r="AI149" s="872"/>
      <c r="AJ149" s="872"/>
      <c r="AK149" s="872"/>
      <c r="AL149" s="872"/>
      <c r="AM149" s="872"/>
      <c r="AN149" s="872"/>
      <c r="AO149" s="872"/>
      <c r="AP149" s="872"/>
      <c r="AQ149" s="872"/>
      <c r="AR149" s="872"/>
      <c r="AS149" s="872"/>
      <c r="AT149" s="872"/>
      <c r="AU149" s="872"/>
      <c r="AV149" s="872"/>
      <c r="AW149" s="872"/>
      <c r="AX149" s="872"/>
      <c r="AY149" s="872"/>
      <c r="AZ149" s="872"/>
      <c r="BA149" s="872"/>
      <c r="BB149" s="872"/>
      <c r="BC149" s="872"/>
      <c r="BD149" s="872"/>
      <c r="BE149" s="873"/>
      <c r="BF149" s="14">
        <v>149</v>
      </c>
      <c r="BG149" s="522" t="str">
        <f t="shared" si="3"/>
        <v/>
      </c>
      <c r="BM149" s="14"/>
    </row>
    <row r="150" spans="2:65" x14ac:dyDescent="0.25">
      <c r="B150" s="860"/>
      <c r="C150" s="861"/>
      <c r="D150" s="862"/>
      <c r="E150" s="863"/>
      <c r="F150" s="863"/>
      <c r="G150" s="864"/>
      <c r="H150" s="864"/>
      <c r="I150" s="863"/>
      <c r="J150" s="872"/>
      <c r="K150" s="872"/>
      <c r="L150" s="872"/>
      <c r="M150" s="872"/>
      <c r="N150" s="872"/>
      <c r="O150" s="872"/>
      <c r="P150" s="872"/>
      <c r="Q150" s="872"/>
      <c r="R150" s="872"/>
      <c r="S150" s="872"/>
      <c r="T150" s="872"/>
      <c r="U150" s="872"/>
      <c r="V150" s="872"/>
      <c r="W150" s="872"/>
      <c r="X150" s="872"/>
      <c r="Y150" s="872"/>
      <c r="Z150" s="872"/>
      <c r="AA150" s="872"/>
      <c r="AB150" s="872"/>
      <c r="AC150" s="872"/>
      <c r="AD150" s="872"/>
      <c r="AE150" s="872"/>
      <c r="AF150" s="872"/>
      <c r="AG150" s="872"/>
      <c r="AH150" s="872"/>
      <c r="AI150" s="872"/>
      <c r="AJ150" s="872"/>
      <c r="AK150" s="872"/>
      <c r="AL150" s="872"/>
      <c r="AM150" s="872"/>
      <c r="AN150" s="872"/>
      <c r="AO150" s="872"/>
      <c r="AP150" s="872"/>
      <c r="AQ150" s="872"/>
      <c r="AR150" s="872"/>
      <c r="AS150" s="872"/>
      <c r="AT150" s="872"/>
      <c r="AU150" s="872"/>
      <c r="AV150" s="872"/>
      <c r="AW150" s="872"/>
      <c r="AX150" s="872"/>
      <c r="AY150" s="872"/>
      <c r="AZ150" s="872"/>
      <c r="BA150" s="872"/>
      <c r="BB150" s="872"/>
      <c r="BC150" s="872"/>
      <c r="BD150" s="872"/>
      <c r="BE150" s="873"/>
      <c r="BF150" s="14">
        <v>150</v>
      </c>
      <c r="BG150" s="522" t="str">
        <f t="shared" si="3"/>
        <v/>
      </c>
      <c r="BM150" s="14"/>
    </row>
    <row r="151" spans="2:65" x14ac:dyDescent="0.25">
      <c r="B151" s="860"/>
      <c r="C151" s="861"/>
      <c r="D151" s="862"/>
      <c r="E151" s="863"/>
      <c r="F151" s="863"/>
      <c r="G151" s="864"/>
      <c r="H151" s="864"/>
      <c r="I151" s="863"/>
      <c r="J151" s="872"/>
      <c r="K151" s="872"/>
      <c r="L151" s="872"/>
      <c r="M151" s="872"/>
      <c r="N151" s="872"/>
      <c r="O151" s="872"/>
      <c r="P151" s="872"/>
      <c r="Q151" s="872"/>
      <c r="R151" s="872"/>
      <c r="S151" s="872"/>
      <c r="T151" s="872"/>
      <c r="U151" s="872"/>
      <c r="V151" s="872"/>
      <c r="W151" s="872"/>
      <c r="X151" s="872"/>
      <c r="Y151" s="872"/>
      <c r="Z151" s="872"/>
      <c r="AA151" s="872"/>
      <c r="AB151" s="872"/>
      <c r="AC151" s="872"/>
      <c r="AD151" s="872"/>
      <c r="AE151" s="872"/>
      <c r="AF151" s="872"/>
      <c r="AG151" s="872"/>
      <c r="AH151" s="872"/>
      <c r="AI151" s="872"/>
      <c r="AJ151" s="872"/>
      <c r="AK151" s="872"/>
      <c r="AL151" s="872"/>
      <c r="AM151" s="872"/>
      <c r="AN151" s="872"/>
      <c r="AO151" s="872"/>
      <c r="AP151" s="872"/>
      <c r="AQ151" s="872"/>
      <c r="AR151" s="872"/>
      <c r="AS151" s="872"/>
      <c r="AT151" s="872"/>
      <c r="AU151" s="872"/>
      <c r="AV151" s="872"/>
      <c r="AW151" s="872"/>
      <c r="AX151" s="872"/>
      <c r="AY151" s="872"/>
      <c r="AZ151" s="872"/>
      <c r="BA151" s="872"/>
      <c r="BB151" s="872"/>
      <c r="BC151" s="872"/>
      <c r="BD151" s="872"/>
      <c r="BE151" s="873"/>
      <c r="BF151" s="14">
        <v>151</v>
      </c>
      <c r="BG151" s="522" t="str">
        <f t="shared" si="3"/>
        <v/>
      </c>
      <c r="BM151" s="14"/>
    </row>
    <row r="152" spans="2:65" x14ac:dyDescent="0.25">
      <c r="B152" s="860"/>
      <c r="C152" s="861"/>
      <c r="D152" s="862"/>
      <c r="E152" s="863"/>
      <c r="F152" s="863"/>
      <c r="G152" s="864"/>
      <c r="H152" s="864"/>
      <c r="I152" s="863"/>
      <c r="J152" s="872"/>
      <c r="K152" s="872"/>
      <c r="L152" s="872"/>
      <c r="M152" s="872"/>
      <c r="N152" s="872"/>
      <c r="O152" s="872"/>
      <c r="P152" s="872"/>
      <c r="Q152" s="872"/>
      <c r="R152" s="872"/>
      <c r="S152" s="872"/>
      <c r="T152" s="872"/>
      <c r="U152" s="872"/>
      <c r="V152" s="872"/>
      <c r="W152" s="872"/>
      <c r="X152" s="872"/>
      <c r="Y152" s="872"/>
      <c r="Z152" s="872"/>
      <c r="AA152" s="872"/>
      <c r="AB152" s="872"/>
      <c r="AC152" s="872"/>
      <c r="AD152" s="872"/>
      <c r="AE152" s="872"/>
      <c r="AF152" s="872"/>
      <c r="AG152" s="872"/>
      <c r="AH152" s="872"/>
      <c r="AI152" s="872"/>
      <c r="AJ152" s="872"/>
      <c r="AK152" s="872"/>
      <c r="AL152" s="872"/>
      <c r="AM152" s="872"/>
      <c r="AN152" s="872"/>
      <c r="AO152" s="872"/>
      <c r="AP152" s="872"/>
      <c r="AQ152" s="872"/>
      <c r="AR152" s="872"/>
      <c r="AS152" s="872"/>
      <c r="AT152" s="872"/>
      <c r="AU152" s="872"/>
      <c r="AV152" s="872"/>
      <c r="AW152" s="872"/>
      <c r="AX152" s="872"/>
      <c r="AY152" s="872"/>
      <c r="AZ152" s="872"/>
      <c r="BA152" s="872"/>
      <c r="BB152" s="872"/>
      <c r="BC152" s="872"/>
      <c r="BD152" s="872"/>
      <c r="BE152" s="873"/>
      <c r="BF152" s="14">
        <v>152</v>
      </c>
      <c r="BG152" s="522" t="str">
        <f t="shared" si="3"/>
        <v/>
      </c>
      <c r="BM152" s="14"/>
    </row>
    <row r="153" spans="2:65" x14ac:dyDescent="0.25">
      <c r="B153" s="860"/>
      <c r="C153" s="861"/>
      <c r="D153" s="862"/>
      <c r="E153" s="863"/>
      <c r="F153" s="863"/>
      <c r="G153" s="864"/>
      <c r="H153" s="864"/>
      <c r="I153" s="863"/>
      <c r="J153" s="872"/>
      <c r="K153" s="872"/>
      <c r="L153" s="872"/>
      <c r="M153" s="872"/>
      <c r="N153" s="872"/>
      <c r="O153" s="872"/>
      <c r="P153" s="872"/>
      <c r="Q153" s="872"/>
      <c r="R153" s="872"/>
      <c r="S153" s="872"/>
      <c r="T153" s="872"/>
      <c r="U153" s="872"/>
      <c r="V153" s="872"/>
      <c r="W153" s="872"/>
      <c r="X153" s="872"/>
      <c r="Y153" s="872"/>
      <c r="Z153" s="872"/>
      <c r="AA153" s="872"/>
      <c r="AB153" s="872"/>
      <c r="AC153" s="872"/>
      <c r="AD153" s="872"/>
      <c r="AE153" s="872"/>
      <c r="AF153" s="872"/>
      <c r="AG153" s="872"/>
      <c r="AH153" s="872"/>
      <c r="AI153" s="872"/>
      <c r="AJ153" s="872"/>
      <c r="AK153" s="872"/>
      <c r="AL153" s="872"/>
      <c r="AM153" s="872"/>
      <c r="AN153" s="872"/>
      <c r="AO153" s="872"/>
      <c r="AP153" s="872"/>
      <c r="AQ153" s="872"/>
      <c r="AR153" s="872"/>
      <c r="AS153" s="872"/>
      <c r="AT153" s="872"/>
      <c r="AU153" s="872"/>
      <c r="AV153" s="872"/>
      <c r="AW153" s="872"/>
      <c r="AX153" s="872"/>
      <c r="AY153" s="872"/>
      <c r="AZ153" s="872"/>
      <c r="BA153" s="872"/>
      <c r="BB153" s="872"/>
      <c r="BC153" s="872"/>
      <c r="BD153" s="872"/>
      <c r="BE153" s="873"/>
      <c r="BF153" s="14">
        <v>153</v>
      </c>
      <c r="BG153" s="522" t="str">
        <f t="shared" si="3"/>
        <v/>
      </c>
      <c r="BM153" s="14"/>
    </row>
    <row r="154" spans="2:65" x14ac:dyDescent="0.25">
      <c r="B154" s="860"/>
      <c r="C154" s="861"/>
      <c r="D154" s="862"/>
      <c r="E154" s="863"/>
      <c r="F154" s="863"/>
      <c r="G154" s="864"/>
      <c r="H154" s="864"/>
      <c r="I154" s="863"/>
      <c r="J154" s="872"/>
      <c r="K154" s="872"/>
      <c r="L154" s="872"/>
      <c r="M154" s="872"/>
      <c r="N154" s="872"/>
      <c r="O154" s="872"/>
      <c r="P154" s="872"/>
      <c r="Q154" s="872"/>
      <c r="R154" s="872"/>
      <c r="S154" s="872"/>
      <c r="T154" s="872"/>
      <c r="U154" s="872"/>
      <c r="V154" s="872"/>
      <c r="W154" s="872"/>
      <c r="X154" s="872"/>
      <c r="Y154" s="872"/>
      <c r="Z154" s="872"/>
      <c r="AA154" s="872"/>
      <c r="AB154" s="872"/>
      <c r="AC154" s="872"/>
      <c r="AD154" s="872"/>
      <c r="AE154" s="872"/>
      <c r="AF154" s="872"/>
      <c r="AG154" s="872"/>
      <c r="AH154" s="872"/>
      <c r="AI154" s="872"/>
      <c r="AJ154" s="872"/>
      <c r="AK154" s="872"/>
      <c r="AL154" s="872"/>
      <c r="AM154" s="872"/>
      <c r="AN154" s="872"/>
      <c r="AO154" s="872"/>
      <c r="AP154" s="872"/>
      <c r="AQ154" s="872"/>
      <c r="AR154" s="872"/>
      <c r="AS154" s="872"/>
      <c r="AT154" s="872"/>
      <c r="AU154" s="872"/>
      <c r="AV154" s="872"/>
      <c r="AW154" s="872"/>
      <c r="AX154" s="872"/>
      <c r="AY154" s="872"/>
      <c r="AZ154" s="872"/>
      <c r="BA154" s="872"/>
      <c r="BB154" s="872"/>
      <c r="BC154" s="872"/>
      <c r="BD154" s="872"/>
      <c r="BE154" s="873"/>
      <c r="BF154" s="14">
        <v>154</v>
      </c>
      <c r="BG154" s="522" t="str">
        <f t="shared" si="3"/>
        <v/>
      </c>
      <c r="BM154" s="14"/>
    </row>
    <row r="155" spans="2:65" x14ac:dyDescent="0.25">
      <c r="B155" s="860"/>
      <c r="C155" s="861"/>
      <c r="D155" s="862"/>
      <c r="E155" s="863"/>
      <c r="F155" s="863"/>
      <c r="G155" s="864"/>
      <c r="H155" s="864"/>
      <c r="I155" s="863"/>
      <c r="J155" s="872"/>
      <c r="K155" s="872"/>
      <c r="L155" s="872"/>
      <c r="M155" s="872"/>
      <c r="N155" s="872"/>
      <c r="O155" s="872"/>
      <c r="P155" s="872"/>
      <c r="Q155" s="872"/>
      <c r="R155" s="872"/>
      <c r="S155" s="872"/>
      <c r="T155" s="872"/>
      <c r="U155" s="872"/>
      <c r="V155" s="872"/>
      <c r="W155" s="872"/>
      <c r="X155" s="872"/>
      <c r="Y155" s="872"/>
      <c r="Z155" s="872"/>
      <c r="AA155" s="872"/>
      <c r="AB155" s="872"/>
      <c r="AC155" s="872"/>
      <c r="AD155" s="872"/>
      <c r="AE155" s="872"/>
      <c r="AF155" s="872"/>
      <c r="AG155" s="872"/>
      <c r="AH155" s="872"/>
      <c r="AI155" s="872"/>
      <c r="AJ155" s="872"/>
      <c r="AK155" s="872"/>
      <c r="AL155" s="872"/>
      <c r="AM155" s="872"/>
      <c r="AN155" s="872"/>
      <c r="AO155" s="872"/>
      <c r="AP155" s="872"/>
      <c r="AQ155" s="872"/>
      <c r="AR155" s="872"/>
      <c r="AS155" s="872"/>
      <c r="AT155" s="872"/>
      <c r="AU155" s="872"/>
      <c r="AV155" s="872"/>
      <c r="AW155" s="872"/>
      <c r="AX155" s="872"/>
      <c r="AY155" s="872"/>
      <c r="AZ155" s="872"/>
      <c r="BA155" s="872"/>
      <c r="BB155" s="872"/>
      <c r="BC155" s="872"/>
      <c r="BD155" s="872"/>
      <c r="BE155" s="873"/>
      <c r="BF155" s="14">
        <v>155</v>
      </c>
      <c r="BG155" s="522" t="str">
        <f t="shared" si="3"/>
        <v/>
      </c>
      <c r="BM155" s="14"/>
    </row>
    <row r="156" spans="2:65" x14ac:dyDescent="0.25">
      <c r="B156" s="860"/>
      <c r="C156" s="861"/>
      <c r="D156" s="862"/>
      <c r="E156" s="863"/>
      <c r="F156" s="863"/>
      <c r="G156" s="864"/>
      <c r="H156" s="864"/>
      <c r="I156" s="863"/>
      <c r="J156" s="872"/>
      <c r="K156" s="872"/>
      <c r="L156" s="872"/>
      <c r="M156" s="872"/>
      <c r="N156" s="872"/>
      <c r="O156" s="872"/>
      <c r="P156" s="872"/>
      <c r="Q156" s="872"/>
      <c r="R156" s="872"/>
      <c r="S156" s="872"/>
      <c r="T156" s="872"/>
      <c r="U156" s="872"/>
      <c r="V156" s="872"/>
      <c r="W156" s="872"/>
      <c r="X156" s="872"/>
      <c r="Y156" s="872"/>
      <c r="Z156" s="872"/>
      <c r="AA156" s="872"/>
      <c r="AB156" s="872"/>
      <c r="AC156" s="872"/>
      <c r="AD156" s="872"/>
      <c r="AE156" s="872"/>
      <c r="AF156" s="872"/>
      <c r="AG156" s="872"/>
      <c r="AH156" s="872"/>
      <c r="AI156" s="872"/>
      <c r="AJ156" s="872"/>
      <c r="AK156" s="872"/>
      <c r="AL156" s="872"/>
      <c r="AM156" s="872"/>
      <c r="AN156" s="872"/>
      <c r="AO156" s="872"/>
      <c r="AP156" s="872"/>
      <c r="AQ156" s="872"/>
      <c r="AR156" s="872"/>
      <c r="AS156" s="872"/>
      <c r="AT156" s="872"/>
      <c r="AU156" s="872"/>
      <c r="AV156" s="872"/>
      <c r="AW156" s="872"/>
      <c r="AX156" s="872"/>
      <c r="AY156" s="872"/>
      <c r="AZ156" s="872"/>
      <c r="BA156" s="872"/>
      <c r="BB156" s="872"/>
      <c r="BC156" s="872"/>
      <c r="BD156" s="872"/>
      <c r="BE156" s="873"/>
      <c r="BF156" s="14">
        <v>156</v>
      </c>
      <c r="BG156" s="522" t="str">
        <f t="shared" si="3"/>
        <v/>
      </c>
      <c r="BM156" s="14"/>
    </row>
    <row r="157" spans="2:65" x14ac:dyDescent="0.25">
      <c r="B157" s="860"/>
      <c r="C157" s="861"/>
      <c r="D157" s="862"/>
      <c r="E157" s="863"/>
      <c r="F157" s="863"/>
      <c r="G157" s="864"/>
      <c r="H157" s="864"/>
      <c r="I157" s="863"/>
      <c r="J157" s="872"/>
      <c r="K157" s="872"/>
      <c r="L157" s="872"/>
      <c r="M157" s="872"/>
      <c r="N157" s="872"/>
      <c r="O157" s="872"/>
      <c r="P157" s="872"/>
      <c r="Q157" s="872"/>
      <c r="R157" s="872"/>
      <c r="S157" s="872"/>
      <c r="T157" s="872"/>
      <c r="U157" s="872"/>
      <c r="V157" s="872"/>
      <c r="W157" s="872"/>
      <c r="X157" s="872"/>
      <c r="Y157" s="872"/>
      <c r="Z157" s="872"/>
      <c r="AA157" s="872"/>
      <c r="AB157" s="872"/>
      <c r="AC157" s="872"/>
      <c r="AD157" s="872"/>
      <c r="AE157" s="872"/>
      <c r="AF157" s="872"/>
      <c r="AG157" s="872"/>
      <c r="AH157" s="872"/>
      <c r="AI157" s="872"/>
      <c r="AJ157" s="872"/>
      <c r="AK157" s="872"/>
      <c r="AL157" s="872"/>
      <c r="AM157" s="872"/>
      <c r="AN157" s="872"/>
      <c r="AO157" s="872"/>
      <c r="AP157" s="872"/>
      <c r="AQ157" s="872"/>
      <c r="AR157" s="872"/>
      <c r="AS157" s="872"/>
      <c r="AT157" s="872"/>
      <c r="AU157" s="872"/>
      <c r="AV157" s="872"/>
      <c r="AW157" s="872"/>
      <c r="AX157" s="872"/>
      <c r="AY157" s="872"/>
      <c r="AZ157" s="872"/>
      <c r="BA157" s="872"/>
      <c r="BB157" s="872"/>
      <c r="BC157" s="872"/>
      <c r="BD157" s="872"/>
      <c r="BE157" s="873"/>
      <c r="BF157" s="14">
        <v>157</v>
      </c>
      <c r="BG157" s="522" t="str">
        <f t="shared" si="3"/>
        <v/>
      </c>
      <c r="BM157" s="14"/>
    </row>
    <row r="158" spans="2:65" x14ac:dyDescent="0.25">
      <c r="B158" s="860"/>
      <c r="C158" s="861"/>
      <c r="D158" s="862"/>
      <c r="E158" s="863"/>
      <c r="F158" s="863"/>
      <c r="G158" s="864"/>
      <c r="H158" s="864"/>
      <c r="I158" s="863"/>
      <c r="J158" s="872"/>
      <c r="K158" s="872"/>
      <c r="L158" s="872"/>
      <c r="M158" s="872"/>
      <c r="N158" s="872"/>
      <c r="O158" s="872"/>
      <c r="P158" s="872"/>
      <c r="Q158" s="872"/>
      <c r="R158" s="872"/>
      <c r="S158" s="872"/>
      <c r="T158" s="872"/>
      <c r="U158" s="872"/>
      <c r="V158" s="872"/>
      <c r="W158" s="872"/>
      <c r="X158" s="872"/>
      <c r="Y158" s="872"/>
      <c r="Z158" s="872"/>
      <c r="AA158" s="872"/>
      <c r="AB158" s="872"/>
      <c r="AC158" s="872"/>
      <c r="AD158" s="872"/>
      <c r="AE158" s="872"/>
      <c r="AF158" s="872"/>
      <c r="AG158" s="872"/>
      <c r="AH158" s="872"/>
      <c r="AI158" s="872"/>
      <c r="AJ158" s="872"/>
      <c r="AK158" s="872"/>
      <c r="AL158" s="872"/>
      <c r="AM158" s="872"/>
      <c r="AN158" s="872"/>
      <c r="AO158" s="872"/>
      <c r="AP158" s="872"/>
      <c r="AQ158" s="872"/>
      <c r="AR158" s="872"/>
      <c r="AS158" s="872"/>
      <c r="AT158" s="872"/>
      <c r="AU158" s="872"/>
      <c r="AV158" s="872"/>
      <c r="AW158" s="872"/>
      <c r="AX158" s="872"/>
      <c r="AY158" s="872"/>
      <c r="AZ158" s="872"/>
      <c r="BA158" s="872"/>
      <c r="BB158" s="872"/>
      <c r="BC158" s="872"/>
      <c r="BD158" s="872"/>
      <c r="BE158" s="873"/>
      <c r="BF158" s="14">
        <v>158</v>
      </c>
      <c r="BG158" s="522" t="str">
        <f t="shared" si="3"/>
        <v/>
      </c>
      <c r="BM158" s="14"/>
    </row>
    <row r="159" spans="2:65" x14ac:dyDescent="0.25">
      <c r="B159" s="860"/>
      <c r="C159" s="861"/>
      <c r="D159" s="862"/>
      <c r="E159" s="863"/>
      <c r="F159" s="863"/>
      <c r="G159" s="864"/>
      <c r="H159" s="864"/>
      <c r="I159" s="863"/>
      <c r="J159" s="872"/>
      <c r="K159" s="872"/>
      <c r="L159" s="872"/>
      <c r="M159" s="872"/>
      <c r="N159" s="872"/>
      <c r="O159" s="872"/>
      <c r="P159" s="872"/>
      <c r="Q159" s="872"/>
      <c r="R159" s="872"/>
      <c r="S159" s="872"/>
      <c r="T159" s="872"/>
      <c r="U159" s="872"/>
      <c r="V159" s="872"/>
      <c r="W159" s="872"/>
      <c r="X159" s="872"/>
      <c r="Y159" s="872"/>
      <c r="Z159" s="872"/>
      <c r="AA159" s="872"/>
      <c r="AB159" s="872"/>
      <c r="AC159" s="872"/>
      <c r="AD159" s="872"/>
      <c r="AE159" s="872"/>
      <c r="AF159" s="872"/>
      <c r="AG159" s="872"/>
      <c r="AH159" s="872"/>
      <c r="AI159" s="872"/>
      <c r="AJ159" s="872"/>
      <c r="AK159" s="872"/>
      <c r="AL159" s="872"/>
      <c r="AM159" s="872"/>
      <c r="AN159" s="872"/>
      <c r="AO159" s="872"/>
      <c r="AP159" s="872"/>
      <c r="AQ159" s="872"/>
      <c r="AR159" s="872"/>
      <c r="AS159" s="872"/>
      <c r="AT159" s="872"/>
      <c r="AU159" s="872"/>
      <c r="AV159" s="872"/>
      <c r="AW159" s="872"/>
      <c r="AX159" s="872"/>
      <c r="AY159" s="872"/>
      <c r="AZ159" s="872"/>
      <c r="BA159" s="872"/>
      <c r="BB159" s="872"/>
      <c r="BC159" s="872"/>
      <c r="BD159" s="872"/>
      <c r="BE159" s="873"/>
      <c r="BF159" s="14">
        <v>159</v>
      </c>
      <c r="BG159" s="522" t="str">
        <f t="shared" si="3"/>
        <v/>
      </c>
      <c r="BM159" s="14"/>
    </row>
    <row r="160" spans="2:65" x14ac:dyDescent="0.25">
      <c r="B160" s="860"/>
      <c r="C160" s="861"/>
      <c r="D160" s="862"/>
      <c r="E160" s="863"/>
      <c r="F160" s="863"/>
      <c r="G160" s="864"/>
      <c r="H160" s="864"/>
      <c r="I160" s="863"/>
      <c r="J160" s="872"/>
      <c r="K160" s="872"/>
      <c r="L160" s="872"/>
      <c r="M160" s="872"/>
      <c r="N160" s="872"/>
      <c r="O160" s="872"/>
      <c r="P160" s="872"/>
      <c r="Q160" s="872"/>
      <c r="R160" s="872"/>
      <c r="S160" s="872"/>
      <c r="T160" s="872"/>
      <c r="U160" s="872"/>
      <c r="V160" s="872"/>
      <c r="W160" s="872"/>
      <c r="X160" s="872"/>
      <c r="Y160" s="872"/>
      <c r="Z160" s="872"/>
      <c r="AA160" s="872"/>
      <c r="AB160" s="872"/>
      <c r="AC160" s="872"/>
      <c r="AD160" s="872"/>
      <c r="AE160" s="872"/>
      <c r="AF160" s="872"/>
      <c r="AG160" s="872"/>
      <c r="AH160" s="872"/>
      <c r="AI160" s="872"/>
      <c r="AJ160" s="872"/>
      <c r="AK160" s="872"/>
      <c r="AL160" s="872"/>
      <c r="AM160" s="872"/>
      <c r="AN160" s="872"/>
      <c r="AO160" s="872"/>
      <c r="AP160" s="872"/>
      <c r="AQ160" s="872"/>
      <c r="AR160" s="872"/>
      <c r="AS160" s="872"/>
      <c r="AT160" s="872"/>
      <c r="AU160" s="872"/>
      <c r="AV160" s="872"/>
      <c r="AW160" s="872"/>
      <c r="AX160" s="872"/>
      <c r="AY160" s="872"/>
      <c r="AZ160" s="872"/>
      <c r="BA160" s="872"/>
      <c r="BB160" s="872"/>
      <c r="BC160" s="872"/>
      <c r="BD160" s="872"/>
      <c r="BE160" s="873"/>
      <c r="BF160" s="14">
        <v>160</v>
      </c>
      <c r="BG160" s="522" t="str">
        <f t="shared" si="3"/>
        <v/>
      </c>
      <c r="BM160" s="14"/>
    </row>
    <row r="161" spans="2:65" x14ac:dyDescent="0.25">
      <c r="B161" s="860"/>
      <c r="C161" s="861"/>
      <c r="D161" s="862"/>
      <c r="E161" s="863"/>
      <c r="F161" s="863"/>
      <c r="G161" s="864"/>
      <c r="H161" s="864"/>
      <c r="I161" s="863"/>
      <c r="J161" s="872"/>
      <c r="K161" s="872"/>
      <c r="L161" s="872"/>
      <c r="M161" s="872"/>
      <c r="N161" s="872"/>
      <c r="O161" s="872"/>
      <c r="P161" s="872"/>
      <c r="Q161" s="872"/>
      <c r="R161" s="872"/>
      <c r="S161" s="872"/>
      <c r="T161" s="872"/>
      <c r="U161" s="872"/>
      <c r="V161" s="872"/>
      <c r="W161" s="872"/>
      <c r="X161" s="872"/>
      <c r="Y161" s="872"/>
      <c r="Z161" s="872"/>
      <c r="AA161" s="872"/>
      <c r="AB161" s="872"/>
      <c r="AC161" s="872"/>
      <c r="AD161" s="872"/>
      <c r="AE161" s="872"/>
      <c r="AF161" s="872"/>
      <c r="AG161" s="872"/>
      <c r="AH161" s="872"/>
      <c r="AI161" s="872"/>
      <c r="AJ161" s="872"/>
      <c r="AK161" s="872"/>
      <c r="AL161" s="872"/>
      <c r="AM161" s="872"/>
      <c r="AN161" s="872"/>
      <c r="AO161" s="872"/>
      <c r="AP161" s="872"/>
      <c r="AQ161" s="872"/>
      <c r="AR161" s="872"/>
      <c r="AS161" s="872"/>
      <c r="AT161" s="872"/>
      <c r="AU161" s="872"/>
      <c r="AV161" s="872"/>
      <c r="AW161" s="872"/>
      <c r="AX161" s="872"/>
      <c r="AY161" s="872"/>
      <c r="AZ161" s="872"/>
      <c r="BA161" s="872"/>
      <c r="BB161" s="872"/>
      <c r="BC161" s="872"/>
      <c r="BD161" s="872"/>
      <c r="BE161" s="873"/>
      <c r="BF161" s="14">
        <v>161</v>
      </c>
      <c r="BG161" s="522" t="str">
        <f t="shared" si="3"/>
        <v/>
      </c>
      <c r="BM161" s="14"/>
    </row>
    <row r="162" spans="2:65" x14ac:dyDescent="0.25">
      <c r="B162" s="860"/>
      <c r="C162" s="861"/>
      <c r="D162" s="862"/>
      <c r="E162" s="863"/>
      <c r="F162" s="863"/>
      <c r="G162" s="864"/>
      <c r="H162" s="864"/>
      <c r="I162" s="863"/>
      <c r="J162" s="872"/>
      <c r="K162" s="872"/>
      <c r="L162" s="872"/>
      <c r="M162" s="872"/>
      <c r="N162" s="872"/>
      <c r="O162" s="872"/>
      <c r="P162" s="872"/>
      <c r="Q162" s="872"/>
      <c r="R162" s="872"/>
      <c r="S162" s="872"/>
      <c r="T162" s="872"/>
      <c r="U162" s="872"/>
      <c r="V162" s="872"/>
      <c r="W162" s="872"/>
      <c r="X162" s="872"/>
      <c r="Y162" s="872"/>
      <c r="Z162" s="872"/>
      <c r="AA162" s="872"/>
      <c r="AB162" s="872"/>
      <c r="AC162" s="872"/>
      <c r="AD162" s="872"/>
      <c r="AE162" s="872"/>
      <c r="AF162" s="872"/>
      <c r="AG162" s="872"/>
      <c r="AH162" s="872"/>
      <c r="AI162" s="872"/>
      <c r="AJ162" s="872"/>
      <c r="AK162" s="872"/>
      <c r="AL162" s="872"/>
      <c r="AM162" s="872"/>
      <c r="AN162" s="872"/>
      <c r="AO162" s="872"/>
      <c r="AP162" s="872"/>
      <c r="AQ162" s="872"/>
      <c r="AR162" s="872"/>
      <c r="AS162" s="872"/>
      <c r="AT162" s="872"/>
      <c r="AU162" s="872"/>
      <c r="AV162" s="872"/>
      <c r="AW162" s="872"/>
      <c r="AX162" s="872"/>
      <c r="AY162" s="872"/>
      <c r="AZ162" s="872"/>
      <c r="BA162" s="872"/>
      <c r="BB162" s="872"/>
      <c r="BC162" s="872"/>
      <c r="BD162" s="872"/>
      <c r="BE162" s="873"/>
      <c r="BF162" s="14">
        <v>162</v>
      </c>
      <c r="BG162" s="522" t="str">
        <f t="shared" si="3"/>
        <v/>
      </c>
      <c r="BM162" s="14"/>
    </row>
    <row r="163" spans="2:65" x14ac:dyDescent="0.25">
      <c r="B163" s="860"/>
      <c r="C163" s="861"/>
      <c r="D163" s="862"/>
      <c r="E163" s="863"/>
      <c r="F163" s="863"/>
      <c r="G163" s="864"/>
      <c r="H163" s="864"/>
      <c r="I163" s="863"/>
      <c r="J163" s="872"/>
      <c r="K163" s="872"/>
      <c r="L163" s="872"/>
      <c r="M163" s="872"/>
      <c r="N163" s="872"/>
      <c r="O163" s="872"/>
      <c r="P163" s="872"/>
      <c r="Q163" s="872"/>
      <c r="R163" s="872"/>
      <c r="S163" s="872"/>
      <c r="T163" s="872"/>
      <c r="U163" s="872"/>
      <c r="V163" s="872"/>
      <c r="W163" s="872"/>
      <c r="X163" s="872"/>
      <c r="Y163" s="872"/>
      <c r="Z163" s="872"/>
      <c r="AA163" s="872"/>
      <c r="AB163" s="872"/>
      <c r="AC163" s="872"/>
      <c r="AD163" s="872"/>
      <c r="AE163" s="872"/>
      <c r="AF163" s="872"/>
      <c r="AG163" s="872"/>
      <c r="AH163" s="872"/>
      <c r="AI163" s="872"/>
      <c r="AJ163" s="872"/>
      <c r="AK163" s="872"/>
      <c r="AL163" s="872"/>
      <c r="AM163" s="872"/>
      <c r="AN163" s="872"/>
      <c r="AO163" s="872"/>
      <c r="AP163" s="872"/>
      <c r="AQ163" s="872"/>
      <c r="AR163" s="872"/>
      <c r="AS163" s="872"/>
      <c r="AT163" s="872"/>
      <c r="AU163" s="872"/>
      <c r="AV163" s="872"/>
      <c r="AW163" s="872"/>
      <c r="AX163" s="872"/>
      <c r="AY163" s="872"/>
      <c r="AZ163" s="872"/>
      <c r="BA163" s="872"/>
      <c r="BB163" s="872"/>
      <c r="BC163" s="872"/>
      <c r="BD163" s="872"/>
      <c r="BE163" s="873"/>
      <c r="BF163" s="14">
        <v>163</v>
      </c>
      <c r="BG163" s="522" t="str">
        <f t="shared" si="3"/>
        <v/>
      </c>
      <c r="BM163" s="14"/>
    </row>
    <row r="164" spans="2:65" x14ac:dyDescent="0.25">
      <c r="B164" s="860"/>
      <c r="C164" s="861"/>
      <c r="D164" s="862"/>
      <c r="E164" s="863"/>
      <c r="F164" s="863"/>
      <c r="G164" s="864"/>
      <c r="H164" s="864"/>
      <c r="I164" s="863"/>
      <c r="J164" s="872"/>
      <c r="K164" s="872"/>
      <c r="L164" s="872"/>
      <c r="M164" s="872"/>
      <c r="N164" s="872"/>
      <c r="O164" s="872"/>
      <c r="P164" s="872"/>
      <c r="Q164" s="872"/>
      <c r="R164" s="872"/>
      <c r="S164" s="872"/>
      <c r="T164" s="872"/>
      <c r="U164" s="872"/>
      <c r="V164" s="872"/>
      <c r="W164" s="872"/>
      <c r="X164" s="872"/>
      <c r="Y164" s="872"/>
      <c r="Z164" s="872"/>
      <c r="AA164" s="872"/>
      <c r="AB164" s="872"/>
      <c r="AC164" s="872"/>
      <c r="AD164" s="872"/>
      <c r="AE164" s="872"/>
      <c r="AF164" s="872"/>
      <c r="AG164" s="872"/>
      <c r="AH164" s="872"/>
      <c r="AI164" s="872"/>
      <c r="AJ164" s="872"/>
      <c r="AK164" s="872"/>
      <c r="AL164" s="872"/>
      <c r="AM164" s="872"/>
      <c r="AN164" s="872"/>
      <c r="AO164" s="872"/>
      <c r="AP164" s="872"/>
      <c r="AQ164" s="872"/>
      <c r="AR164" s="872"/>
      <c r="AS164" s="872"/>
      <c r="AT164" s="872"/>
      <c r="AU164" s="872"/>
      <c r="AV164" s="872"/>
      <c r="AW164" s="872"/>
      <c r="AX164" s="872"/>
      <c r="AY164" s="872"/>
      <c r="AZ164" s="872"/>
      <c r="BA164" s="872"/>
      <c r="BB164" s="872"/>
      <c r="BC164" s="872"/>
      <c r="BD164" s="872"/>
      <c r="BE164" s="873"/>
      <c r="BF164" s="14">
        <v>164</v>
      </c>
      <c r="BG164" s="522" t="str">
        <f t="shared" si="3"/>
        <v/>
      </c>
      <c r="BM164" s="14"/>
    </row>
    <row r="165" spans="2:65" x14ac:dyDescent="0.25">
      <c r="B165" s="860"/>
      <c r="C165" s="861"/>
      <c r="D165" s="862"/>
      <c r="E165" s="863"/>
      <c r="F165" s="863"/>
      <c r="G165" s="864"/>
      <c r="H165" s="864"/>
      <c r="I165" s="863"/>
      <c r="J165" s="872"/>
      <c r="K165" s="872"/>
      <c r="L165" s="872"/>
      <c r="M165" s="872"/>
      <c r="N165" s="872"/>
      <c r="O165" s="872"/>
      <c r="P165" s="872"/>
      <c r="Q165" s="872"/>
      <c r="R165" s="872"/>
      <c r="S165" s="872"/>
      <c r="T165" s="872"/>
      <c r="U165" s="872"/>
      <c r="V165" s="872"/>
      <c r="W165" s="872"/>
      <c r="X165" s="872"/>
      <c r="Y165" s="872"/>
      <c r="Z165" s="872"/>
      <c r="AA165" s="872"/>
      <c r="AB165" s="872"/>
      <c r="AC165" s="872"/>
      <c r="AD165" s="872"/>
      <c r="AE165" s="872"/>
      <c r="AF165" s="872"/>
      <c r="AG165" s="872"/>
      <c r="AH165" s="872"/>
      <c r="AI165" s="872"/>
      <c r="AJ165" s="872"/>
      <c r="AK165" s="872"/>
      <c r="AL165" s="872"/>
      <c r="AM165" s="872"/>
      <c r="AN165" s="872"/>
      <c r="AO165" s="872"/>
      <c r="AP165" s="872"/>
      <c r="AQ165" s="872"/>
      <c r="AR165" s="872"/>
      <c r="AS165" s="872"/>
      <c r="AT165" s="872"/>
      <c r="AU165" s="872"/>
      <c r="AV165" s="872"/>
      <c r="AW165" s="872"/>
      <c r="AX165" s="872"/>
      <c r="AY165" s="872"/>
      <c r="AZ165" s="872"/>
      <c r="BA165" s="872"/>
      <c r="BB165" s="872"/>
      <c r="BC165" s="872"/>
      <c r="BD165" s="872"/>
      <c r="BE165" s="873"/>
      <c r="BF165" s="14">
        <v>165</v>
      </c>
      <c r="BG165" s="522" t="str">
        <f t="shared" si="3"/>
        <v/>
      </c>
      <c r="BM165" s="14"/>
    </row>
    <row r="166" spans="2:65" x14ac:dyDescent="0.25">
      <c r="B166" s="860"/>
      <c r="C166" s="861"/>
      <c r="D166" s="862"/>
      <c r="E166" s="863"/>
      <c r="F166" s="863"/>
      <c r="G166" s="864"/>
      <c r="H166" s="864"/>
      <c r="I166" s="863"/>
      <c r="J166" s="872"/>
      <c r="K166" s="872"/>
      <c r="L166" s="872"/>
      <c r="M166" s="872"/>
      <c r="N166" s="872"/>
      <c r="O166" s="872"/>
      <c r="P166" s="872"/>
      <c r="Q166" s="872"/>
      <c r="R166" s="872"/>
      <c r="S166" s="872"/>
      <c r="T166" s="872"/>
      <c r="U166" s="872"/>
      <c r="V166" s="872"/>
      <c r="W166" s="872"/>
      <c r="X166" s="872"/>
      <c r="Y166" s="872"/>
      <c r="Z166" s="872"/>
      <c r="AA166" s="872"/>
      <c r="AB166" s="872"/>
      <c r="AC166" s="872"/>
      <c r="AD166" s="872"/>
      <c r="AE166" s="872"/>
      <c r="AF166" s="872"/>
      <c r="AG166" s="872"/>
      <c r="AH166" s="872"/>
      <c r="AI166" s="872"/>
      <c r="AJ166" s="872"/>
      <c r="AK166" s="872"/>
      <c r="AL166" s="872"/>
      <c r="AM166" s="872"/>
      <c r="AN166" s="872"/>
      <c r="AO166" s="872"/>
      <c r="AP166" s="872"/>
      <c r="AQ166" s="872"/>
      <c r="AR166" s="872"/>
      <c r="AS166" s="872"/>
      <c r="AT166" s="872"/>
      <c r="AU166" s="872"/>
      <c r="AV166" s="872"/>
      <c r="AW166" s="872"/>
      <c r="AX166" s="872"/>
      <c r="AY166" s="872"/>
      <c r="AZ166" s="872"/>
      <c r="BA166" s="872"/>
      <c r="BB166" s="872"/>
      <c r="BC166" s="872"/>
      <c r="BD166" s="872"/>
      <c r="BE166" s="873"/>
      <c r="BF166" s="14">
        <v>166</v>
      </c>
      <c r="BG166" s="522" t="str">
        <f t="shared" si="3"/>
        <v/>
      </c>
      <c r="BM166" s="14"/>
    </row>
    <row r="167" spans="2:65" x14ac:dyDescent="0.25">
      <c r="B167" s="860"/>
      <c r="C167" s="861"/>
      <c r="D167" s="862"/>
      <c r="E167" s="863"/>
      <c r="F167" s="863"/>
      <c r="G167" s="864"/>
      <c r="H167" s="864"/>
      <c r="I167" s="863"/>
      <c r="J167" s="872"/>
      <c r="K167" s="872"/>
      <c r="L167" s="872"/>
      <c r="M167" s="872"/>
      <c r="N167" s="872"/>
      <c r="O167" s="872"/>
      <c r="P167" s="872"/>
      <c r="Q167" s="872"/>
      <c r="R167" s="872"/>
      <c r="S167" s="872"/>
      <c r="T167" s="872"/>
      <c r="U167" s="872"/>
      <c r="V167" s="872"/>
      <c r="W167" s="872"/>
      <c r="X167" s="872"/>
      <c r="Y167" s="872"/>
      <c r="Z167" s="872"/>
      <c r="AA167" s="872"/>
      <c r="AB167" s="872"/>
      <c r="AC167" s="872"/>
      <c r="AD167" s="872"/>
      <c r="AE167" s="872"/>
      <c r="AF167" s="872"/>
      <c r="AG167" s="872"/>
      <c r="AH167" s="872"/>
      <c r="AI167" s="872"/>
      <c r="AJ167" s="872"/>
      <c r="AK167" s="872"/>
      <c r="AL167" s="872"/>
      <c r="AM167" s="872"/>
      <c r="AN167" s="872"/>
      <c r="AO167" s="872"/>
      <c r="AP167" s="872"/>
      <c r="AQ167" s="872"/>
      <c r="AR167" s="872"/>
      <c r="AS167" s="872"/>
      <c r="AT167" s="872"/>
      <c r="AU167" s="872"/>
      <c r="AV167" s="872"/>
      <c r="AW167" s="872"/>
      <c r="AX167" s="872"/>
      <c r="AY167" s="872"/>
      <c r="AZ167" s="872"/>
      <c r="BA167" s="872"/>
      <c r="BB167" s="872"/>
      <c r="BC167" s="872"/>
      <c r="BD167" s="872"/>
      <c r="BE167" s="873"/>
      <c r="BF167" s="14">
        <v>167</v>
      </c>
      <c r="BG167" s="522" t="str">
        <f t="shared" si="3"/>
        <v/>
      </c>
      <c r="BM167" s="14"/>
    </row>
    <row r="168" spans="2:65" x14ac:dyDescent="0.25">
      <c r="B168" s="860"/>
      <c r="C168" s="861"/>
      <c r="D168" s="862"/>
      <c r="E168" s="863"/>
      <c r="F168" s="863"/>
      <c r="G168" s="864"/>
      <c r="H168" s="864"/>
      <c r="I168" s="863"/>
      <c r="J168" s="872"/>
      <c r="K168" s="872"/>
      <c r="L168" s="872"/>
      <c r="M168" s="872"/>
      <c r="N168" s="872"/>
      <c r="O168" s="872"/>
      <c r="P168" s="872"/>
      <c r="Q168" s="872"/>
      <c r="R168" s="872"/>
      <c r="S168" s="872"/>
      <c r="T168" s="872"/>
      <c r="U168" s="872"/>
      <c r="V168" s="872"/>
      <c r="W168" s="872"/>
      <c r="X168" s="872"/>
      <c r="Y168" s="872"/>
      <c r="Z168" s="872"/>
      <c r="AA168" s="872"/>
      <c r="AB168" s="872"/>
      <c r="AC168" s="872"/>
      <c r="AD168" s="872"/>
      <c r="AE168" s="872"/>
      <c r="AF168" s="872"/>
      <c r="AG168" s="872"/>
      <c r="AH168" s="872"/>
      <c r="AI168" s="872"/>
      <c r="AJ168" s="872"/>
      <c r="AK168" s="872"/>
      <c r="AL168" s="872"/>
      <c r="AM168" s="872"/>
      <c r="AN168" s="872"/>
      <c r="AO168" s="872"/>
      <c r="AP168" s="872"/>
      <c r="AQ168" s="872"/>
      <c r="AR168" s="872"/>
      <c r="AS168" s="872"/>
      <c r="AT168" s="872"/>
      <c r="AU168" s="872"/>
      <c r="AV168" s="872"/>
      <c r="AW168" s="872"/>
      <c r="AX168" s="872"/>
      <c r="AY168" s="872"/>
      <c r="AZ168" s="872"/>
      <c r="BA168" s="872"/>
      <c r="BB168" s="872"/>
      <c r="BC168" s="872"/>
      <c r="BD168" s="872"/>
      <c r="BE168" s="873"/>
      <c r="BF168" s="14">
        <v>168</v>
      </c>
      <c r="BG168" s="522" t="str">
        <f t="shared" si="3"/>
        <v/>
      </c>
      <c r="BM168" s="14"/>
    </row>
    <row r="169" spans="2:65" x14ac:dyDescent="0.25">
      <c r="B169" s="860"/>
      <c r="C169" s="861"/>
      <c r="D169" s="862"/>
      <c r="E169" s="863"/>
      <c r="F169" s="863"/>
      <c r="G169" s="864"/>
      <c r="H169" s="864"/>
      <c r="I169" s="863"/>
      <c r="J169" s="872"/>
      <c r="K169" s="872"/>
      <c r="L169" s="872"/>
      <c r="M169" s="872"/>
      <c r="N169" s="872"/>
      <c r="O169" s="872"/>
      <c r="P169" s="872"/>
      <c r="Q169" s="872"/>
      <c r="R169" s="872"/>
      <c r="S169" s="872"/>
      <c r="T169" s="872"/>
      <c r="U169" s="872"/>
      <c r="V169" s="872"/>
      <c r="W169" s="872"/>
      <c r="X169" s="872"/>
      <c r="Y169" s="872"/>
      <c r="Z169" s="872"/>
      <c r="AA169" s="872"/>
      <c r="AB169" s="872"/>
      <c r="AC169" s="872"/>
      <c r="AD169" s="872"/>
      <c r="AE169" s="872"/>
      <c r="AF169" s="872"/>
      <c r="AG169" s="872"/>
      <c r="AH169" s="872"/>
      <c r="AI169" s="872"/>
      <c r="AJ169" s="872"/>
      <c r="AK169" s="872"/>
      <c r="AL169" s="872"/>
      <c r="AM169" s="872"/>
      <c r="AN169" s="872"/>
      <c r="AO169" s="872"/>
      <c r="AP169" s="872"/>
      <c r="AQ169" s="872"/>
      <c r="AR169" s="872"/>
      <c r="AS169" s="872"/>
      <c r="AT169" s="872"/>
      <c r="AU169" s="872"/>
      <c r="AV169" s="872"/>
      <c r="AW169" s="872"/>
      <c r="AX169" s="872"/>
      <c r="AY169" s="872"/>
      <c r="AZ169" s="872"/>
      <c r="BA169" s="872"/>
      <c r="BB169" s="872"/>
      <c r="BC169" s="872"/>
      <c r="BD169" s="872"/>
      <c r="BE169" s="873"/>
      <c r="BF169" s="14">
        <v>169</v>
      </c>
      <c r="BG169" s="522" t="str">
        <f t="shared" si="3"/>
        <v/>
      </c>
      <c r="BM169" s="14"/>
    </row>
    <row r="170" spans="2:65" x14ac:dyDescent="0.25">
      <c r="B170" s="860"/>
      <c r="C170" s="861"/>
      <c r="D170" s="862"/>
      <c r="E170" s="863"/>
      <c r="F170" s="863"/>
      <c r="G170" s="864"/>
      <c r="H170" s="864"/>
      <c r="I170" s="863"/>
      <c r="J170" s="872"/>
      <c r="K170" s="872"/>
      <c r="L170" s="872"/>
      <c r="M170" s="872"/>
      <c r="N170" s="872"/>
      <c r="O170" s="872"/>
      <c r="P170" s="872"/>
      <c r="Q170" s="872"/>
      <c r="R170" s="872"/>
      <c r="S170" s="872"/>
      <c r="T170" s="872"/>
      <c r="U170" s="872"/>
      <c r="V170" s="872"/>
      <c r="W170" s="872"/>
      <c r="X170" s="872"/>
      <c r="Y170" s="872"/>
      <c r="Z170" s="872"/>
      <c r="AA170" s="872"/>
      <c r="AB170" s="872"/>
      <c r="AC170" s="872"/>
      <c r="AD170" s="872"/>
      <c r="AE170" s="872"/>
      <c r="AF170" s="872"/>
      <c r="AG170" s="872"/>
      <c r="AH170" s="872"/>
      <c r="AI170" s="872"/>
      <c r="AJ170" s="872"/>
      <c r="AK170" s="872"/>
      <c r="AL170" s="872"/>
      <c r="AM170" s="872"/>
      <c r="AN170" s="872"/>
      <c r="AO170" s="872"/>
      <c r="AP170" s="872"/>
      <c r="AQ170" s="872"/>
      <c r="AR170" s="872"/>
      <c r="AS170" s="872"/>
      <c r="AT170" s="872"/>
      <c r="AU170" s="872"/>
      <c r="AV170" s="872"/>
      <c r="AW170" s="872"/>
      <c r="AX170" s="872"/>
      <c r="AY170" s="872"/>
      <c r="AZ170" s="872"/>
      <c r="BA170" s="872"/>
      <c r="BB170" s="872"/>
      <c r="BC170" s="872"/>
      <c r="BD170" s="872"/>
      <c r="BE170" s="873"/>
      <c r="BF170" s="14">
        <v>170</v>
      </c>
      <c r="BG170" s="522" t="str">
        <f t="shared" si="3"/>
        <v/>
      </c>
      <c r="BM170" s="14"/>
    </row>
    <row r="171" spans="2:65" x14ac:dyDescent="0.25">
      <c r="B171" s="860"/>
      <c r="C171" s="861"/>
      <c r="D171" s="862"/>
      <c r="E171" s="863"/>
      <c r="F171" s="863"/>
      <c r="G171" s="864"/>
      <c r="H171" s="864"/>
      <c r="I171" s="863"/>
      <c r="J171" s="872"/>
      <c r="K171" s="872"/>
      <c r="L171" s="872"/>
      <c r="M171" s="872"/>
      <c r="N171" s="872"/>
      <c r="O171" s="872"/>
      <c r="P171" s="872"/>
      <c r="Q171" s="872"/>
      <c r="R171" s="872"/>
      <c r="S171" s="872"/>
      <c r="T171" s="872"/>
      <c r="U171" s="872"/>
      <c r="V171" s="872"/>
      <c r="W171" s="872"/>
      <c r="X171" s="872"/>
      <c r="Y171" s="872"/>
      <c r="Z171" s="872"/>
      <c r="AA171" s="872"/>
      <c r="AB171" s="872"/>
      <c r="AC171" s="872"/>
      <c r="AD171" s="872"/>
      <c r="AE171" s="872"/>
      <c r="AF171" s="872"/>
      <c r="AG171" s="872"/>
      <c r="AH171" s="872"/>
      <c r="AI171" s="872"/>
      <c r="AJ171" s="872"/>
      <c r="AK171" s="872"/>
      <c r="AL171" s="872"/>
      <c r="AM171" s="872"/>
      <c r="AN171" s="872"/>
      <c r="AO171" s="872"/>
      <c r="AP171" s="872"/>
      <c r="AQ171" s="872"/>
      <c r="AR171" s="872"/>
      <c r="AS171" s="872"/>
      <c r="AT171" s="872"/>
      <c r="AU171" s="872"/>
      <c r="AV171" s="872"/>
      <c r="AW171" s="872"/>
      <c r="AX171" s="872"/>
      <c r="AY171" s="872"/>
      <c r="AZ171" s="872"/>
      <c r="BA171" s="872"/>
      <c r="BB171" s="872"/>
      <c r="BC171" s="872"/>
      <c r="BD171" s="872"/>
      <c r="BE171" s="873"/>
      <c r="BF171" s="14">
        <v>171</v>
      </c>
      <c r="BG171" s="522" t="str">
        <f t="shared" si="3"/>
        <v/>
      </c>
      <c r="BM171" s="14"/>
    </row>
    <row r="172" spans="2:65" x14ac:dyDescent="0.25">
      <c r="B172" s="860"/>
      <c r="C172" s="861"/>
      <c r="D172" s="862"/>
      <c r="E172" s="863"/>
      <c r="F172" s="863"/>
      <c r="G172" s="864"/>
      <c r="H172" s="864"/>
      <c r="I172" s="863"/>
      <c r="J172" s="872"/>
      <c r="K172" s="872"/>
      <c r="L172" s="872"/>
      <c r="M172" s="872"/>
      <c r="N172" s="872"/>
      <c r="O172" s="872"/>
      <c r="P172" s="872"/>
      <c r="Q172" s="872"/>
      <c r="R172" s="872"/>
      <c r="S172" s="872"/>
      <c r="T172" s="872"/>
      <c r="U172" s="872"/>
      <c r="V172" s="872"/>
      <c r="W172" s="872"/>
      <c r="X172" s="872"/>
      <c r="Y172" s="872"/>
      <c r="Z172" s="872"/>
      <c r="AA172" s="872"/>
      <c r="AB172" s="872"/>
      <c r="AC172" s="872"/>
      <c r="AD172" s="872"/>
      <c r="AE172" s="872"/>
      <c r="AF172" s="872"/>
      <c r="AG172" s="872"/>
      <c r="AH172" s="872"/>
      <c r="AI172" s="872"/>
      <c r="AJ172" s="872"/>
      <c r="AK172" s="872"/>
      <c r="AL172" s="872"/>
      <c r="AM172" s="872"/>
      <c r="AN172" s="872"/>
      <c r="AO172" s="872"/>
      <c r="AP172" s="872"/>
      <c r="AQ172" s="872"/>
      <c r="AR172" s="872"/>
      <c r="AS172" s="872"/>
      <c r="AT172" s="872"/>
      <c r="AU172" s="872"/>
      <c r="AV172" s="872"/>
      <c r="AW172" s="872"/>
      <c r="AX172" s="872"/>
      <c r="AY172" s="872"/>
      <c r="AZ172" s="872"/>
      <c r="BA172" s="872"/>
      <c r="BB172" s="872"/>
      <c r="BC172" s="872"/>
      <c r="BD172" s="872"/>
      <c r="BE172" s="873"/>
      <c r="BF172" s="14">
        <v>172</v>
      </c>
      <c r="BG172" s="522" t="str">
        <f t="shared" si="3"/>
        <v/>
      </c>
      <c r="BM172" s="14"/>
    </row>
    <row r="173" spans="2:65" x14ac:dyDescent="0.25">
      <c r="B173" s="860"/>
      <c r="C173" s="861"/>
      <c r="D173" s="862"/>
      <c r="E173" s="863"/>
      <c r="F173" s="863"/>
      <c r="G173" s="864"/>
      <c r="H173" s="864"/>
      <c r="I173" s="863"/>
      <c r="J173" s="872"/>
      <c r="K173" s="872"/>
      <c r="L173" s="872"/>
      <c r="M173" s="872"/>
      <c r="N173" s="872"/>
      <c r="O173" s="872"/>
      <c r="P173" s="872"/>
      <c r="Q173" s="872"/>
      <c r="R173" s="872"/>
      <c r="S173" s="872"/>
      <c r="T173" s="872"/>
      <c r="U173" s="872"/>
      <c r="V173" s="872"/>
      <c r="W173" s="872"/>
      <c r="X173" s="872"/>
      <c r="Y173" s="872"/>
      <c r="Z173" s="872"/>
      <c r="AA173" s="872"/>
      <c r="AB173" s="872"/>
      <c r="AC173" s="872"/>
      <c r="AD173" s="872"/>
      <c r="AE173" s="872"/>
      <c r="AF173" s="872"/>
      <c r="AG173" s="872"/>
      <c r="AH173" s="872"/>
      <c r="AI173" s="872"/>
      <c r="AJ173" s="872"/>
      <c r="AK173" s="872"/>
      <c r="AL173" s="872"/>
      <c r="AM173" s="872"/>
      <c r="AN173" s="872"/>
      <c r="AO173" s="872"/>
      <c r="AP173" s="872"/>
      <c r="AQ173" s="872"/>
      <c r="AR173" s="872"/>
      <c r="AS173" s="872"/>
      <c r="AT173" s="872"/>
      <c r="AU173" s="872"/>
      <c r="AV173" s="872"/>
      <c r="AW173" s="872"/>
      <c r="AX173" s="872"/>
      <c r="AY173" s="872"/>
      <c r="AZ173" s="872"/>
      <c r="BA173" s="872"/>
      <c r="BB173" s="872"/>
      <c r="BC173" s="872"/>
      <c r="BD173" s="872"/>
      <c r="BE173" s="873"/>
      <c r="BF173" s="14">
        <v>173</v>
      </c>
      <c r="BG173" s="522" t="str">
        <f t="shared" si="3"/>
        <v/>
      </c>
      <c r="BM173" s="14"/>
    </row>
    <row r="174" spans="2:65" x14ac:dyDescent="0.25">
      <c r="B174" s="860"/>
      <c r="C174" s="861"/>
      <c r="D174" s="862"/>
      <c r="E174" s="863"/>
      <c r="F174" s="863"/>
      <c r="G174" s="864"/>
      <c r="H174" s="864"/>
      <c r="I174" s="863"/>
      <c r="J174" s="872"/>
      <c r="K174" s="872"/>
      <c r="L174" s="872"/>
      <c r="M174" s="872"/>
      <c r="N174" s="872"/>
      <c r="O174" s="872"/>
      <c r="P174" s="872"/>
      <c r="Q174" s="872"/>
      <c r="R174" s="872"/>
      <c r="S174" s="872"/>
      <c r="T174" s="872"/>
      <c r="U174" s="872"/>
      <c r="V174" s="872"/>
      <c r="W174" s="872"/>
      <c r="X174" s="872"/>
      <c r="Y174" s="872"/>
      <c r="Z174" s="872"/>
      <c r="AA174" s="872"/>
      <c r="AB174" s="872"/>
      <c r="AC174" s="872"/>
      <c r="AD174" s="872"/>
      <c r="AE174" s="872"/>
      <c r="AF174" s="872"/>
      <c r="AG174" s="872"/>
      <c r="AH174" s="872"/>
      <c r="AI174" s="872"/>
      <c r="AJ174" s="872"/>
      <c r="AK174" s="872"/>
      <c r="AL174" s="872"/>
      <c r="AM174" s="872"/>
      <c r="AN174" s="872"/>
      <c r="AO174" s="872"/>
      <c r="AP174" s="872"/>
      <c r="AQ174" s="872"/>
      <c r="AR174" s="872"/>
      <c r="AS174" s="872"/>
      <c r="AT174" s="872"/>
      <c r="AU174" s="872"/>
      <c r="AV174" s="872"/>
      <c r="AW174" s="872"/>
      <c r="AX174" s="872"/>
      <c r="AY174" s="872"/>
      <c r="AZ174" s="872"/>
      <c r="BA174" s="872"/>
      <c r="BB174" s="872"/>
      <c r="BC174" s="872"/>
      <c r="BD174" s="872"/>
      <c r="BE174" s="873"/>
      <c r="BF174" s="14">
        <v>174</v>
      </c>
      <c r="BG174" s="522" t="str">
        <f t="shared" si="3"/>
        <v/>
      </c>
      <c r="BM174" s="14"/>
    </row>
    <row r="175" spans="2:65" x14ac:dyDescent="0.25">
      <c r="B175" s="860"/>
      <c r="C175" s="861"/>
      <c r="D175" s="862"/>
      <c r="E175" s="863"/>
      <c r="F175" s="863"/>
      <c r="G175" s="864"/>
      <c r="H175" s="864"/>
      <c r="I175" s="863"/>
      <c r="J175" s="872"/>
      <c r="K175" s="872"/>
      <c r="L175" s="872"/>
      <c r="M175" s="872"/>
      <c r="N175" s="872"/>
      <c r="O175" s="872"/>
      <c r="P175" s="872"/>
      <c r="Q175" s="872"/>
      <c r="R175" s="872"/>
      <c r="S175" s="872"/>
      <c r="T175" s="872"/>
      <c r="U175" s="872"/>
      <c r="V175" s="872"/>
      <c r="W175" s="872"/>
      <c r="X175" s="872"/>
      <c r="Y175" s="872"/>
      <c r="Z175" s="872"/>
      <c r="AA175" s="872"/>
      <c r="AB175" s="872"/>
      <c r="AC175" s="872"/>
      <c r="AD175" s="872"/>
      <c r="AE175" s="872"/>
      <c r="AF175" s="872"/>
      <c r="AG175" s="872"/>
      <c r="AH175" s="872"/>
      <c r="AI175" s="872"/>
      <c r="AJ175" s="872"/>
      <c r="AK175" s="872"/>
      <c r="AL175" s="872"/>
      <c r="AM175" s="872"/>
      <c r="AN175" s="872"/>
      <c r="AO175" s="872"/>
      <c r="AP175" s="872"/>
      <c r="AQ175" s="872"/>
      <c r="AR175" s="872"/>
      <c r="AS175" s="872"/>
      <c r="AT175" s="872"/>
      <c r="AU175" s="872"/>
      <c r="AV175" s="872"/>
      <c r="AW175" s="872"/>
      <c r="AX175" s="872"/>
      <c r="AY175" s="872"/>
      <c r="AZ175" s="872"/>
      <c r="BA175" s="872"/>
      <c r="BB175" s="872"/>
      <c r="BC175" s="872"/>
      <c r="BD175" s="872"/>
      <c r="BE175" s="873"/>
      <c r="BF175" s="14">
        <v>175</v>
      </c>
      <c r="BG175" s="522" t="str">
        <f t="shared" si="3"/>
        <v/>
      </c>
      <c r="BM175" s="14"/>
    </row>
    <row r="176" spans="2:65" x14ac:dyDescent="0.25">
      <c r="B176" s="860"/>
      <c r="C176" s="861"/>
      <c r="D176" s="862"/>
      <c r="E176" s="863"/>
      <c r="F176" s="863"/>
      <c r="G176" s="864"/>
      <c r="H176" s="864"/>
      <c r="I176" s="863"/>
      <c r="J176" s="872"/>
      <c r="K176" s="872"/>
      <c r="L176" s="872"/>
      <c r="M176" s="872"/>
      <c r="N176" s="872"/>
      <c r="O176" s="872"/>
      <c r="P176" s="872"/>
      <c r="Q176" s="872"/>
      <c r="R176" s="872"/>
      <c r="S176" s="872"/>
      <c r="T176" s="872"/>
      <c r="U176" s="872"/>
      <c r="V176" s="872"/>
      <c r="W176" s="872"/>
      <c r="X176" s="872"/>
      <c r="Y176" s="872"/>
      <c r="Z176" s="872"/>
      <c r="AA176" s="872"/>
      <c r="AB176" s="872"/>
      <c r="AC176" s="872"/>
      <c r="AD176" s="872"/>
      <c r="AE176" s="872"/>
      <c r="AF176" s="872"/>
      <c r="AG176" s="872"/>
      <c r="AH176" s="872"/>
      <c r="AI176" s="872"/>
      <c r="AJ176" s="872"/>
      <c r="AK176" s="872"/>
      <c r="AL176" s="872"/>
      <c r="AM176" s="872"/>
      <c r="AN176" s="872"/>
      <c r="AO176" s="872"/>
      <c r="AP176" s="872"/>
      <c r="AQ176" s="872"/>
      <c r="AR176" s="872"/>
      <c r="AS176" s="872"/>
      <c r="AT176" s="872"/>
      <c r="AU176" s="872"/>
      <c r="AV176" s="872"/>
      <c r="AW176" s="872"/>
      <c r="AX176" s="872"/>
      <c r="AY176" s="872"/>
      <c r="AZ176" s="872"/>
      <c r="BA176" s="872"/>
      <c r="BB176" s="872"/>
      <c r="BC176" s="872"/>
      <c r="BD176" s="872"/>
      <c r="BE176" s="873"/>
      <c r="BF176" s="14">
        <v>176</v>
      </c>
      <c r="BG176" s="522" t="str">
        <f t="shared" si="3"/>
        <v/>
      </c>
      <c r="BM176" s="14"/>
    </row>
    <row r="177" spans="2:65" x14ac:dyDescent="0.25">
      <c r="B177" s="860"/>
      <c r="C177" s="861"/>
      <c r="D177" s="862"/>
      <c r="E177" s="863"/>
      <c r="F177" s="863"/>
      <c r="G177" s="864"/>
      <c r="H177" s="864"/>
      <c r="I177" s="863"/>
      <c r="J177" s="872"/>
      <c r="K177" s="872"/>
      <c r="L177" s="872"/>
      <c r="M177" s="872"/>
      <c r="N177" s="872"/>
      <c r="O177" s="872"/>
      <c r="P177" s="872"/>
      <c r="Q177" s="872"/>
      <c r="R177" s="872"/>
      <c r="S177" s="872"/>
      <c r="T177" s="872"/>
      <c r="U177" s="872"/>
      <c r="V177" s="872"/>
      <c r="W177" s="872"/>
      <c r="X177" s="872"/>
      <c r="Y177" s="872"/>
      <c r="Z177" s="872"/>
      <c r="AA177" s="872"/>
      <c r="AB177" s="872"/>
      <c r="AC177" s="872"/>
      <c r="AD177" s="872"/>
      <c r="AE177" s="872"/>
      <c r="AF177" s="872"/>
      <c r="AG177" s="872"/>
      <c r="AH177" s="872"/>
      <c r="AI177" s="872"/>
      <c r="AJ177" s="872"/>
      <c r="AK177" s="872"/>
      <c r="AL177" s="872"/>
      <c r="AM177" s="872"/>
      <c r="AN177" s="872"/>
      <c r="AO177" s="872"/>
      <c r="AP177" s="872"/>
      <c r="AQ177" s="872"/>
      <c r="AR177" s="872"/>
      <c r="AS177" s="872"/>
      <c r="AT177" s="872"/>
      <c r="AU177" s="872"/>
      <c r="AV177" s="872"/>
      <c r="AW177" s="872"/>
      <c r="AX177" s="872"/>
      <c r="AY177" s="872"/>
      <c r="AZ177" s="872"/>
      <c r="BA177" s="872"/>
      <c r="BB177" s="872"/>
      <c r="BC177" s="872"/>
      <c r="BD177" s="872"/>
      <c r="BE177" s="873"/>
      <c r="BF177" s="14">
        <v>177</v>
      </c>
      <c r="BG177" s="522" t="str">
        <f t="shared" si="3"/>
        <v/>
      </c>
      <c r="BM177" s="14"/>
    </row>
    <row r="178" spans="2:65" x14ac:dyDescent="0.25">
      <c r="B178" s="860"/>
      <c r="C178" s="861"/>
      <c r="D178" s="862"/>
      <c r="E178" s="863"/>
      <c r="F178" s="863"/>
      <c r="G178" s="864"/>
      <c r="H178" s="864"/>
      <c r="I178" s="863"/>
      <c r="J178" s="872"/>
      <c r="K178" s="872"/>
      <c r="L178" s="872"/>
      <c r="M178" s="872"/>
      <c r="N178" s="872"/>
      <c r="O178" s="872"/>
      <c r="P178" s="872"/>
      <c r="Q178" s="872"/>
      <c r="R178" s="872"/>
      <c r="S178" s="872"/>
      <c r="T178" s="872"/>
      <c r="U178" s="872"/>
      <c r="V178" s="872"/>
      <c r="W178" s="872"/>
      <c r="X178" s="872"/>
      <c r="Y178" s="872"/>
      <c r="Z178" s="872"/>
      <c r="AA178" s="872"/>
      <c r="AB178" s="872"/>
      <c r="AC178" s="872"/>
      <c r="AD178" s="872"/>
      <c r="AE178" s="872"/>
      <c r="AF178" s="872"/>
      <c r="AG178" s="872"/>
      <c r="AH178" s="872"/>
      <c r="AI178" s="872"/>
      <c r="AJ178" s="872"/>
      <c r="AK178" s="872"/>
      <c r="AL178" s="872"/>
      <c r="AM178" s="872"/>
      <c r="AN178" s="872"/>
      <c r="AO178" s="872"/>
      <c r="AP178" s="872"/>
      <c r="AQ178" s="872"/>
      <c r="AR178" s="872"/>
      <c r="AS178" s="872"/>
      <c r="AT178" s="872"/>
      <c r="AU178" s="872"/>
      <c r="AV178" s="872"/>
      <c r="AW178" s="872"/>
      <c r="AX178" s="872"/>
      <c r="AY178" s="872"/>
      <c r="AZ178" s="872"/>
      <c r="BA178" s="872"/>
      <c r="BB178" s="872"/>
      <c r="BC178" s="872"/>
      <c r="BD178" s="872"/>
      <c r="BE178" s="873"/>
      <c r="BF178" s="14">
        <v>178</v>
      </c>
      <c r="BG178" s="522" t="str">
        <f t="shared" si="3"/>
        <v/>
      </c>
      <c r="BM178" s="14"/>
    </row>
    <row r="179" spans="2:65" x14ac:dyDescent="0.25">
      <c r="B179" s="860"/>
      <c r="C179" s="861"/>
      <c r="D179" s="862"/>
      <c r="E179" s="863"/>
      <c r="F179" s="863"/>
      <c r="G179" s="864"/>
      <c r="H179" s="864"/>
      <c r="I179" s="863"/>
      <c r="J179" s="872"/>
      <c r="K179" s="872"/>
      <c r="L179" s="872"/>
      <c r="M179" s="872"/>
      <c r="N179" s="872"/>
      <c r="O179" s="872"/>
      <c r="P179" s="872"/>
      <c r="Q179" s="872"/>
      <c r="R179" s="872"/>
      <c r="S179" s="872"/>
      <c r="T179" s="872"/>
      <c r="U179" s="872"/>
      <c r="V179" s="872"/>
      <c r="W179" s="872"/>
      <c r="X179" s="872"/>
      <c r="Y179" s="872"/>
      <c r="Z179" s="872"/>
      <c r="AA179" s="872"/>
      <c r="AB179" s="872"/>
      <c r="AC179" s="872"/>
      <c r="AD179" s="872"/>
      <c r="AE179" s="872"/>
      <c r="AF179" s="872"/>
      <c r="AG179" s="872"/>
      <c r="AH179" s="872"/>
      <c r="AI179" s="872"/>
      <c r="AJ179" s="872"/>
      <c r="AK179" s="872"/>
      <c r="AL179" s="872"/>
      <c r="AM179" s="872"/>
      <c r="AN179" s="872"/>
      <c r="AO179" s="872"/>
      <c r="AP179" s="872"/>
      <c r="AQ179" s="872"/>
      <c r="AR179" s="872"/>
      <c r="AS179" s="872"/>
      <c r="AT179" s="872"/>
      <c r="AU179" s="872"/>
      <c r="AV179" s="872"/>
      <c r="AW179" s="872"/>
      <c r="AX179" s="872"/>
      <c r="AY179" s="872"/>
      <c r="AZ179" s="872"/>
      <c r="BA179" s="872"/>
      <c r="BB179" s="872"/>
      <c r="BC179" s="872"/>
      <c r="BD179" s="872"/>
      <c r="BE179" s="873"/>
      <c r="BF179" s="14">
        <v>179</v>
      </c>
      <c r="BG179" s="522" t="str">
        <f t="shared" si="3"/>
        <v/>
      </c>
      <c r="BM179" s="14"/>
    </row>
    <row r="180" spans="2:65" x14ac:dyDescent="0.25">
      <c r="B180" s="860"/>
      <c r="C180" s="861"/>
      <c r="D180" s="862"/>
      <c r="E180" s="863"/>
      <c r="F180" s="863"/>
      <c r="G180" s="864"/>
      <c r="H180" s="864"/>
      <c r="I180" s="863"/>
      <c r="J180" s="872"/>
      <c r="K180" s="872"/>
      <c r="L180" s="872"/>
      <c r="M180" s="872"/>
      <c r="N180" s="872"/>
      <c r="O180" s="872"/>
      <c r="P180" s="872"/>
      <c r="Q180" s="872"/>
      <c r="R180" s="872"/>
      <c r="S180" s="872"/>
      <c r="T180" s="872"/>
      <c r="U180" s="872"/>
      <c r="V180" s="872"/>
      <c r="W180" s="872"/>
      <c r="X180" s="872"/>
      <c r="Y180" s="872"/>
      <c r="Z180" s="872"/>
      <c r="AA180" s="872"/>
      <c r="AB180" s="872"/>
      <c r="AC180" s="872"/>
      <c r="AD180" s="872"/>
      <c r="AE180" s="872"/>
      <c r="AF180" s="872"/>
      <c r="AG180" s="872"/>
      <c r="AH180" s="872"/>
      <c r="AI180" s="872"/>
      <c r="AJ180" s="872"/>
      <c r="AK180" s="872"/>
      <c r="AL180" s="872"/>
      <c r="AM180" s="872"/>
      <c r="AN180" s="872"/>
      <c r="AO180" s="872"/>
      <c r="AP180" s="872"/>
      <c r="AQ180" s="872"/>
      <c r="AR180" s="872"/>
      <c r="AS180" s="872"/>
      <c r="AT180" s="872"/>
      <c r="AU180" s="872"/>
      <c r="AV180" s="872"/>
      <c r="AW180" s="872"/>
      <c r="AX180" s="872"/>
      <c r="AY180" s="872"/>
      <c r="AZ180" s="872"/>
      <c r="BA180" s="872"/>
      <c r="BB180" s="872"/>
      <c r="BC180" s="872"/>
      <c r="BD180" s="872"/>
      <c r="BE180" s="873"/>
      <c r="BF180" s="14">
        <v>180</v>
      </c>
      <c r="BG180" s="522" t="str">
        <f t="shared" si="3"/>
        <v/>
      </c>
      <c r="BM180" s="14"/>
    </row>
    <row r="181" spans="2:65" x14ac:dyDescent="0.25">
      <c r="B181" s="860"/>
      <c r="C181" s="861"/>
      <c r="D181" s="862"/>
      <c r="E181" s="863"/>
      <c r="F181" s="863"/>
      <c r="G181" s="864"/>
      <c r="H181" s="864"/>
      <c r="I181" s="863"/>
      <c r="J181" s="872"/>
      <c r="K181" s="872"/>
      <c r="L181" s="872"/>
      <c r="M181" s="872"/>
      <c r="N181" s="872"/>
      <c r="O181" s="872"/>
      <c r="P181" s="872"/>
      <c r="Q181" s="872"/>
      <c r="R181" s="872"/>
      <c r="S181" s="872"/>
      <c r="T181" s="872"/>
      <c r="U181" s="872"/>
      <c r="V181" s="872"/>
      <c r="W181" s="872"/>
      <c r="X181" s="872"/>
      <c r="Y181" s="872"/>
      <c r="Z181" s="872"/>
      <c r="AA181" s="872"/>
      <c r="AB181" s="872"/>
      <c r="AC181" s="872"/>
      <c r="AD181" s="872"/>
      <c r="AE181" s="872"/>
      <c r="AF181" s="872"/>
      <c r="AG181" s="872"/>
      <c r="AH181" s="872"/>
      <c r="AI181" s="872"/>
      <c r="AJ181" s="872"/>
      <c r="AK181" s="872"/>
      <c r="AL181" s="872"/>
      <c r="AM181" s="872"/>
      <c r="AN181" s="872"/>
      <c r="AO181" s="872"/>
      <c r="AP181" s="872"/>
      <c r="AQ181" s="872"/>
      <c r="AR181" s="872"/>
      <c r="AS181" s="872"/>
      <c r="AT181" s="872"/>
      <c r="AU181" s="872"/>
      <c r="AV181" s="872"/>
      <c r="AW181" s="872"/>
      <c r="AX181" s="872"/>
      <c r="AY181" s="872"/>
      <c r="AZ181" s="872"/>
      <c r="BA181" s="872"/>
      <c r="BB181" s="872"/>
      <c r="BC181" s="872"/>
      <c r="BD181" s="872"/>
      <c r="BE181" s="873"/>
      <c r="BF181" s="14">
        <v>181</v>
      </c>
      <c r="BG181" s="522" t="str">
        <f t="shared" si="3"/>
        <v/>
      </c>
      <c r="BM181" s="14"/>
    </row>
    <row r="182" spans="2:65" x14ac:dyDescent="0.25">
      <c r="B182" s="860"/>
      <c r="C182" s="861"/>
      <c r="D182" s="862"/>
      <c r="E182" s="863"/>
      <c r="F182" s="863"/>
      <c r="G182" s="864"/>
      <c r="H182" s="864"/>
      <c r="I182" s="863"/>
      <c r="J182" s="872"/>
      <c r="K182" s="872"/>
      <c r="L182" s="872"/>
      <c r="M182" s="872"/>
      <c r="N182" s="872"/>
      <c r="O182" s="872"/>
      <c r="P182" s="872"/>
      <c r="Q182" s="872"/>
      <c r="R182" s="872"/>
      <c r="S182" s="872"/>
      <c r="T182" s="872"/>
      <c r="U182" s="872"/>
      <c r="V182" s="872"/>
      <c r="W182" s="872"/>
      <c r="X182" s="872"/>
      <c r="Y182" s="872"/>
      <c r="Z182" s="872"/>
      <c r="AA182" s="872"/>
      <c r="AB182" s="872"/>
      <c r="AC182" s="872"/>
      <c r="AD182" s="872"/>
      <c r="AE182" s="872"/>
      <c r="AF182" s="872"/>
      <c r="AG182" s="872"/>
      <c r="AH182" s="872"/>
      <c r="AI182" s="872"/>
      <c r="AJ182" s="872"/>
      <c r="AK182" s="872"/>
      <c r="AL182" s="872"/>
      <c r="AM182" s="872"/>
      <c r="AN182" s="872"/>
      <c r="AO182" s="872"/>
      <c r="AP182" s="872"/>
      <c r="AQ182" s="872"/>
      <c r="AR182" s="872"/>
      <c r="AS182" s="872"/>
      <c r="AT182" s="872"/>
      <c r="AU182" s="872"/>
      <c r="AV182" s="872"/>
      <c r="AW182" s="872"/>
      <c r="AX182" s="872"/>
      <c r="AY182" s="872"/>
      <c r="AZ182" s="872"/>
      <c r="BA182" s="872"/>
      <c r="BB182" s="872"/>
      <c r="BC182" s="872"/>
      <c r="BD182" s="872"/>
      <c r="BE182" s="873"/>
      <c r="BF182" s="14">
        <v>182</v>
      </c>
      <c r="BG182" s="522" t="str">
        <f t="shared" si="3"/>
        <v/>
      </c>
      <c r="BM182" s="14"/>
    </row>
    <row r="183" spans="2:65" x14ac:dyDescent="0.25">
      <c r="B183" s="860"/>
      <c r="C183" s="861"/>
      <c r="D183" s="862"/>
      <c r="E183" s="863"/>
      <c r="F183" s="863"/>
      <c r="G183" s="864"/>
      <c r="H183" s="864"/>
      <c r="I183" s="863"/>
      <c r="J183" s="872"/>
      <c r="K183" s="872"/>
      <c r="L183" s="872"/>
      <c r="M183" s="872"/>
      <c r="N183" s="872"/>
      <c r="O183" s="872"/>
      <c r="P183" s="872"/>
      <c r="Q183" s="872"/>
      <c r="R183" s="872"/>
      <c r="S183" s="872"/>
      <c r="T183" s="872"/>
      <c r="U183" s="872"/>
      <c r="V183" s="872"/>
      <c r="W183" s="872"/>
      <c r="X183" s="872"/>
      <c r="Y183" s="872"/>
      <c r="Z183" s="872"/>
      <c r="AA183" s="872"/>
      <c r="AB183" s="872"/>
      <c r="AC183" s="872"/>
      <c r="AD183" s="872"/>
      <c r="AE183" s="872"/>
      <c r="AF183" s="872"/>
      <c r="AG183" s="872"/>
      <c r="AH183" s="872"/>
      <c r="AI183" s="872"/>
      <c r="AJ183" s="872"/>
      <c r="AK183" s="872"/>
      <c r="AL183" s="872"/>
      <c r="AM183" s="872"/>
      <c r="AN183" s="872"/>
      <c r="AO183" s="872"/>
      <c r="AP183" s="872"/>
      <c r="AQ183" s="872"/>
      <c r="AR183" s="872"/>
      <c r="AS183" s="872"/>
      <c r="AT183" s="872"/>
      <c r="AU183" s="872"/>
      <c r="AV183" s="872"/>
      <c r="AW183" s="872"/>
      <c r="AX183" s="872"/>
      <c r="AY183" s="872"/>
      <c r="AZ183" s="872"/>
      <c r="BA183" s="872"/>
      <c r="BB183" s="872"/>
      <c r="BC183" s="872"/>
      <c r="BD183" s="872"/>
      <c r="BE183" s="873"/>
      <c r="BF183" s="14">
        <v>183</v>
      </c>
      <c r="BG183" s="522" t="str">
        <f t="shared" si="3"/>
        <v/>
      </c>
      <c r="BM183" s="14"/>
    </row>
    <row r="184" spans="2:65" x14ac:dyDescent="0.25">
      <c r="B184" s="860"/>
      <c r="C184" s="861"/>
      <c r="D184" s="862"/>
      <c r="E184" s="863"/>
      <c r="F184" s="863"/>
      <c r="G184" s="864"/>
      <c r="H184" s="864"/>
      <c r="I184" s="863"/>
      <c r="J184" s="872"/>
      <c r="K184" s="872"/>
      <c r="L184" s="872"/>
      <c r="M184" s="872"/>
      <c r="N184" s="872"/>
      <c r="O184" s="872"/>
      <c r="P184" s="872"/>
      <c r="Q184" s="872"/>
      <c r="R184" s="872"/>
      <c r="S184" s="872"/>
      <c r="T184" s="872"/>
      <c r="U184" s="872"/>
      <c r="V184" s="872"/>
      <c r="W184" s="872"/>
      <c r="X184" s="872"/>
      <c r="Y184" s="872"/>
      <c r="Z184" s="872"/>
      <c r="AA184" s="872"/>
      <c r="AB184" s="872"/>
      <c r="AC184" s="872"/>
      <c r="AD184" s="872"/>
      <c r="AE184" s="872"/>
      <c r="AF184" s="872"/>
      <c r="AG184" s="872"/>
      <c r="AH184" s="872"/>
      <c r="AI184" s="872"/>
      <c r="AJ184" s="872"/>
      <c r="AK184" s="872"/>
      <c r="AL184" s="872"/>
      <c r="AM184" s="872"/>
      <c r="AN184" s="872"/>
      <c r="AO184" s="872"/>
      <c r="AP184" s="872"/>
      <c r="AQ184" s="872"/>
      <c r="AR184" s="872"/>
      <c r="AS184" s="872"/>
      <c r="AT184" s="872"/>
      <c r="AU184" s="872"/>
      <c r="AV184" s="872"/>
      <c r="AW184" s="872"/>
      <c r="AX184" s="872"/>
      <c r="AY184" s="872"/>
      <c r="AZ184" s="872"/>
      <c r="BA184" s="872"/>
      <c r="BB184" s="872"/>
      <c r="BC184" s="872"/>
      <c r="BD184" s="872"/>
      <c r="BE184" s="873"/>
      <c r="BF184" s="14">
        <v>184</v>
      </c>
      <c r="BG184" s="522" t="str">
        <f t="shared" si="3"/>
        <v/>
      </c>
      <c r="BM184" s="14"/>
    </row>
    <row r="185" spans="2:65" x14ac:dyDescent="0.25">
      <c r="B185" s="860"/>
      <c r="C185" s="861"/>
      <c r="D185" s="862"/>
      <c r="E185" s="863"/>
      <c r="F185" s="863"/>
      <c r="G185" s="864"/>
      <c r="H185" s="864"/>
      <c r="I185" s="863"/>
      <c r="J185" s="872"/>
      <c r="K185" s="872"/>
      <c r="L185" s="872"/>
      <c r="M185" s="872"/>
      <c r="N185" s="872"/>
      <c r="O185" s="872"/>
      <c r="P185" s="872"/>
      <c r="Q185" s="872"/>
      <c r="R185" s="872"/>
      <c r="S185" s="872"/>
      <c r="T185" s="872"/>
      <c r="U185" s="872"/>
      <c r="V185" s="872"/>
      <c r="W185" s="872"/>
      <c r="X185" s="872"/>
      <c r="Y185" s="872"/>
      <c r="Z185" s="872"/>
      <c r="AA185" s="872"/>
      <c r="AB185" s="872"/>
      <c r="AC185" s="872"/>
      <c r="AD185" s="872"/>
      <c r="AE185" s="872"/>
      <c r="AF185" s="872"/>
      <c r="AG185" s="872"/>
      <c r="AH185" s="872"/>
      <c r="AI185" s="872"/>
      <c r="AJ185" s="872"/>
      <c r="AK185" s="872"/>
      <c r="AL185" s="872"/>
      <c r="AM185" s="872"/>
      <c r="AN185" s="872"/>
      <c r="AO185" s="872"/>
      <c r="AP185" s="872"/>
      <c r="AQ185" s="872"/>
      <c r="AR185" s="872"/>
      <c r="AS185" s="872"/>
      <c r="AT185" s="872"/>
      <c r="AU185" s="872"/>
      <c r="AV185" s="872"/>
      <c r="AW185" s="872"/>
      <c r="AX185" s="872"/>
      <c r="AY185" s="872"/>
      <c r="AZ185" s="872"/>
      <c r="BA185" s="872"/>
      <c r="BB185" s="872"/>
      <c r="BC185" s="872"/>
      <c r="BD185" s="872"/>
      <c r="BE185" s="873"/>
      <c r="BF185" s="14">
        <v>185</v>
      </c>
      <c r="BG185" s="522" t="str">
        <f t="shared" si="3"/>
        <v/>
      </c>
      <c r="BM185" s="14"/>
    </row>
    <row r="186" spans="2:65" x14ac:dyDescent="0.25">
      <c r="B186" s="860"/>
      <c r="C186" s="861"/>
      <c r="D186" s="862"/>
      <c r="E186" s="863"/>
      <c r="F186" s="863"/>
      <c r="G186" s="864"/>
      <c r="H186" s="864"/>
      <c r="I186" s="863"/>
      <c r="J186" s="872"/>
      <c r="K186" s="872"/>
      <c r="L186" s="872"/>
      <c r="M186" s="872"/>
      <c r="N186" s="872"/>
      <c r="O186" s="872"/>
      <c r="P186" s="872"/>
      <c r="Q186" s="872"/>
      <c r="R186" s="872"/>
      <c r="S186" s="872"/>
      <c r="T186" s="872"/>
      <c r="U186" s="872"/>
      <c r="V186" s="872"/>
      <c r="W186" s="872"/>
      <c r="X186" s="872"/>
      <c r="Y186" s="872"/>
      <c r="Z186" s="872"/>
      <c r="AA186" s="872"/>
      <c r="AB186" s="872"/>
      <c r="AC186" s="872"/>
      <c r="AD186" s="872"/>
      <c r="AE186" s="872"/>
      <c r="AF186" s="872"/>
      <c r="AG186" s="872"/>
      <c r="AH186" s="872"/>
      <c r="AI186" s="872"/>
      <c r="AJ186" s="872"/>
      <c r="AK186" s="872"/>
      <c r="AL186" s="872"/>
      <c r="AM186" s="872"/>
      <c r="AN186" s="872"/>
      <c r="AO186" s="872"/>
      <c r="AP186" s="872"/>
      <c r="AQ186" s="872"/>
      <c r="AR186" s="872"/>
      <c r="AS186" s="872"/>
      <c r="AT186" s="872"/>
      <c r="AU186" s="872"/>
      <c r="AV186" s="872"/>
      <c r="AW186" s="872"/>
      <c r="AX186" s="872"/>
      <c r="AY186" s="872"/>
      <c r="AZ186" s="872"/>
      <c r="BA186" s="872"/>
      <c r="BB186" s="872"/>
      <c r="BC186" s="872"/>
      <c r="BD186" s="872"/>
      <c r="BE186" s="873"/>
      <c r="BF186" s="14">
        <v>186</v>
      </c>
      <c r="BG186" s="522" t="str">
        <f t="shared" si="3"/>
        <v/>
      </c>
      <c r="BM186" s="14"/>
    </row>
    <row r="187" spans="2:65" x14ac:dyDescent="0.25">
      <c r="B187" s="860"/>
      <c r="C187" s="861"/>
      <c r="D187" s="862"/>
      <c r="E187" s="863"/>
      <c r="F187" s="863"/>
      <c r="G187" s="864"/>
      <c r="H187" s="864"/>
      <c r="I187" s="863"/>
      <c r="J187" s="872"/>
      <c r="K187" s="872"/>
      <c r="L187" s="872"/>
      <c r="M187" s="872"/>
      <c r="N187" s="872"/>
      <c r="O187" s="872"/>
      <c r="P187" s="872"/>
      <c r="Q187" s="872"/>
      <c r="R187" s="872"/>
      <c r="S187" s="872"/>
      <c r="T187" s="872"/>
      <c r="U187" s="872"/>
      <c r="V187" s="872"/>
      <c r="W187" s="872"/>
      <c r="X187" s="872"/>
      <c r="Y187" s="872"/>
      <c r="Z187" s="872"/>
      <c r="AA187" s="872"/>
      <c r="AB187" s="872"/>
      <c r="AC187" s="872"/>
      <c r="AD187" s="872"/>
      <c r="AE187" s="872"/>
      <c r="AF187" s="872"/>
      <c r="AG187" s="872"/>
      <c r="AH187" s="872"/>
      <c r="AI187" s="872"/>
      <c r="AJ187" s="872"/>
      <c r="AK187" s="872"/>
      <c r="AL187" s="872"/>
      <c r="AM187" s="872"/>
      <c r="AN187" s="872"/>
      <c r="AO187" s="872"/>
      <c r="AP187" s="872"/>
      <c r="AQ187" s="872"/>
      <c r="AR187" s="872"/>
      <c r="AS187" s="872"/>
      <c r="AT187" s="872"/>
      <c r="AU187" s="872"/>
      <c r="AV187" s="872"/>
      <c r="AW187" s="872"/>
      <c r="AX187" s="872"/>
      <c r="AY187" s="872"/>
      <c r="AZ187" s="872"/>
      <c r="BA187" s="872"/>
      <c r="BB187" s="872"/>
      <c r="BC187" s="872"/>
      <c r="BD187" s="872"/>
      <c r="BE187" s="873"/>
      <c r="BF187" s="14">
        <v>187</v>
      </c>
      <c r="BG187" s="522" t="str">
        <f t="shared" si="3"/>
        <v/>
      </c>
      <c r="BM187" s="14"/>
    </row>
    <row r="188" spans="2:65" x14ac:dyDescent="0.25">
      <c r="B188" s="860"/>
      <c r="C188" s="861"/>
      <c r="D188" s="862"/>
      <c r="E188" s="863"/>
      <c r="F188" s="863"/>
      <c r="G188" s="864"/>
      <c r="H188" s="864"/>
      <c r="I188" s="863"/>
      <c r="J188" s="872"/>
      <c r="K188" s="872"/>
      <c r="L188" s="872"/>
      <c r="M188" s="872"/>
      <c r="N188" s="872"/>
      <c r="O188" s="872"/>
      <c r="P188" s="872"/>
      <c r="Q188" s="872"/>
      <c r="R188" s="872"/>
      <c r="S188" s="872"/>
      <c r="T188" s="872"/>
      <c r="U188" s="872"/>
      <c r="V188" s="872"/>
      <c r="W188" s="872"/>
      <c r="X188" s="872"/>
      <c r="Y188" s="872"/>
      <c r="Z188" s="872"/>
      <c r="AA188" s="872"/>
      <c r="AB188" s="872"/>
      <c r="AC188" s="872"/>
      <c r="AD188" s="872"/>
      <c r="AE188" s="872"/>
      <c r="AF188" s="872"/>
      <c r="AG188" s="872"/>
      <c r="AH188" s="872"/>
      <c r="AI188" s="872"/>
      <c r="AJ188" s="872"/>
      <c r="AK188" s="872"/>
      <c r="AL188" s="872"/>
      <c r="AM188" s="872"/>
      <c r="AN188" s="872"/>
      <c r="AO188" s="872"/>
      <c r="AP188" s="872"/>
      <c r="AQ188" s="872"/>
      <c r="AR188" s="872"/>
      <c r="AS188" s="872"/>
      <c r="AT188" s="872"/>
      <c r="AU188" s="872"/>
      <c r="AV188" s="872"/>
      <c r="AW188" s="872"/>
      <c r="AX188" s="872"/>
      <c r="AY188" s="872"/>
      <c r="AZ188" s="872"/>
      <c r="BA188" s="872"/>
      <c r="BB188" s="872"/>
      <c r="BC188" s="872"/>
      <c r="BD188" s="872"/>
      <c r="BE188" s="873"/>
      <c r="BF188" s="14">
        <v>188</v>
      </c>
      <c r="BG188" s="522" t="str">
        <f t="shared" si="3"/>
        <v/>
      </c>
      <c r="BM188" s="14"/>
    </row>
    <row r="189" spans="2:65" x14ac:dyDescent="0.25">
      <c r="B189" s="860"/>
      <c r="C189" s="861"/>
      <c r="D189" s="862"/>
      <c r="E189" s="863"/>
      <c r="F189" s="863"/>
      <c r="G189" s="864"/>
      <c r="H189" s="864"/>
      <c r="I189" s="863"/>
      <c r="J189" s="872"/>
      <c r="K189" s="872"/>
      <c r="L189" s="872"/>
      <c r="M189" s="872"/>
      <c r="N189" s="872"/>
      <c r="O189" s="872"/>
      <c r="P189" s="872"/>
      <c r="Q189" s="872"/>
      <c r="R189" s="872"/>
      <c r="S189" s="872"/>
      <c r="T189" s="872"/>
      <c r="U189" s="872"/>
      <c r="V189" s="872"/>
      <c r="W189" s="872"/>
      <c r="X189" s="872"/>
      <c r="Y189" s="872"/>
      <c r="Z189" s="872"/>
      <c r="AA189" s="872"/>
      <c r="AB189" s="872"/>
      <c r="AC189" s="872"/>
      <c r="AD189" s="872"/>
      <c r="AE189" s="872"/>
      <c r="AF189" s="872"/>
      <c r="AG189" s="872"/>
      <c r="AH189" s="872"/>
      <c r="AI189" s="872"/>
      <c r="AJ189" s="872"/>
      <c r="AK189" s="872"/>
      <c r="AL189" s="872"/>
      <c r="AM189" s="872"/>
      <c r="AN189" s="872"/>
      <c r="AO189" s="872"/>
      <c r="AP189" s="872"/>
      <c r="AQ189" s="872"/>
      <c r="AR189" s="872"/>
      <c r="AS189" s="872"/>
      <c r="AT189" s="872"/>
      <c r="AU189" s="872"/>
      <c r="AV189" s="872"/>
      <c r="AW189" s="872"/>
      <c r="AX189" s="872"/>
      <c r="AY189" s="872"/>
      <c r="AZ189" s="872"/>
      <c r="BA189" s="872"/>
      <c r="BB189" s="872"/>
      <c r="BC189" s="872"/>
      <c r="BD189" s="872"/>
      <c r="BE189" s="873"/>
      <c r="BF189" s="14">
        <v>189</v>
      </c>
      <c r="BG189" s="522" t="str">
        <f t="shared" si="3"/>
        <v/>
      </c>
      <c r="BM189" s="14"/>
    </row>
    <row r="190" spans="2:65" x14ac:dyDescent="0.25">
      <c r="B190" s="860"/>
      <c r="C190" s="861"/>
      <c r="D190" s="862"/>
      <c r="E190" s="863"/>
      <c r="F190" s="863"/>
      <c r="G190" s="864"/>
      <c r="H190" s="864"/>
      <c r="I190" s="863"/>
      <c r="J190" s="872"/>
      <c r="K190" s="872"/>
      <c r="L190" s="872"/>
      <c r="M190" s="872"/>
      <c r="N190" s="872"/>
      <c r="O190" s="872"/>
      <c r="P190" s="872"/>
      <c r="Q190" s="872"/>
      <c r="R190" s="872"/>
      <c r="S190" s="872"/>
      <c r="T190" s="872"/>
      <c r="U190" s="872"/>
      <c r="V190" s="872"/>
      <c r="W190" s="872"/>
      <c r="X190" s="872"/>
      <c r="Y190" s="872"/>
      <c r="Z190" s="872"/>
      <c r="AA190" s="872"/>
      <c r="AB190" s="872"/>
      <c r="AC190" s="872"/>
      <c r="AD190" s="872"/>
      <c r="AE190" s="872"/>
      <c r="AF190" s="872"/>
      <c r="AG190" s="872"/>
      <c r="AH190" s="872"/>
      <c r="AI190" s="872"/>
      <c r="AJ190" s="872"/>
      <c r="AK190" s="872"/>
      <c r="AL190" s="872"/>
      <c r="AM190" s="872"/>
      <c r="AN190" s="872"/>
      <c r="AO190" s="872"/>
      <c r="AP190" s="872"/>
      <c r="AQ190" s="872"/>
      <c r="AR190" s="872"/>
      <c r="AS190" s="872"/>
      <c r="AT190" s="872"/>
      <c r="AU190" s="872"/>
      <c r="AV190" s="872"/>
      <c r="AW190" s="872"/>
      <c r="AX190" s="872"/>
      <c r="AY190" s="872"/>
      <c r="AZ190" s="872"/>
      <c r="BA190" s="872"/>
      <c r="BB190" s="872"/>
      <c r="BC190" s="872"/>
      <c r="BD190" s="872"/>
      <c r="BE190" s="873"/>
      <c r="BF190" s="14">
        <v>190</v>
      </c>
      <c r="BG190" s="522" t="str">
        <f t="shared" si="3"/>
        <v/>
      </c>
      <c r="BM190" s="14"/>
    </row>
    <row r="191" spans="2:65" x14ac:dyDescent="0.25">
      <c r="B191" s="860"/>
      <c r="C191" s="861"/>
      <c r="D191" s="862"/>
      <c r="E191" s="863"/>
      <c r="F191" s="863"/>
      <c r="G191" s="864"/>
      <c r="H191" s="864"/>
      <c r="I191" s="863"/>
      <c r="J191" s="872"/>
      <c r="K191" s="872"/>
      <c r="L191" s="872"/>
      <c r="M191" s="872"/>
      <c r="N191" s="872"/>
      <c r="O191" s="872"/>
      <c r="P191" s="872"/>
      <c r="Q191" s="872"/>
      <c r="R191" s="872"/>
      <c r="S191" s="872"/>
      <c r="T191" s="872"/>
      <c r="U191" s="872"/>
      <c r="V191" s="872"/>
      <c r="W191" s="872"/>
      <c r="X191" s="872"/>
      <c r="Y191" s="872"/>
      <c r="Z191" s="872"/>
      <c r="AA191" s="872"/>
      <c r="AB191" s="872"/>
      <c r="AC191" s="872"/>
      <c r="AD191" s="872"/>
      <c r="AE191" s="872"/>
      <c r="AF191" s="872"/>
      <c r="AG191" s="872"/>
      <c r="AH191" s="872"/>
      <c r="AI191" s="872"/>
      <c r="AJ191" s="872"/>
      <c r="AK191" s="872"/>
      <c r="AL191" s="872"/>
      <c r="AM191" s="872"/>
      <c r="AN191" s="872"/>
      <c r="AO191" s="872"/>
      <c r="AP191" s="872"/>
      <c r="AQ191" s="872"/>
      <c r="AR191" s="872"/>
      <c r="AS191" s="872"/>
      <c r="AT191" s="872"/>
      <c r="AU191" s="872"/>
      <c r="AV191" s="872"/>
      <c r="AW191" s="872"/>
      <c r="AX191" s="872"/>
      <c r="AY191" s="872"/>
      <c r="AZ191" s="872"/>
      <c r="BA191" s="872"/>
      <c r="BB191" s="872"/>
      <c r="BC191" s="872"/>
      <c r="BD191" s="872"/>
      <c r="BE191" s="873"/>
      <c r="BF191" s="14">
        <v>191</v>
      </c>
      <c r="BG191" s="522" t="str">
        <f t="shared" si="3"/>
        <v/>
      </c>
      <c r="BM191" s="14"/>
    </row>
    <row r="192" spans="2:65" x14ac:dyDescent="0.25">
      <c r="B192" s="860"/>
      <c r="C192" s="861"/>
      <c r="D192" s="862"/>
      <c r="E192" s="863"/>
      <c r="F192" s="863"/>
      <c r="G192" s="864"/>
      <c r="H192" s="864"/>
      <c r="I192" s="863"/>
      <c r="J192" s="872"/>
      <c r="K192" s="872"/>
      <c r="L192" s="872"/>
      <c r="M192" s="872"/>
      <c r="N192" s="872"/>
      <c r="O192" s="872"/>
      <c r="P192" s="872"/>
      <c r="Q192" s="872"/>
      <c r="R192" s="872"/>
      <c r="S192" s="872"/>
      <c r="T192" s="872"/>
      <c r="U192" s="872"/>
      <c r="V192" s="872"/>
      <c r="W192" s="872"/>
      <c r="X192" s="872"/>
      <c r="Y192" s="872"/>
      <c r="Z192" s="872"/>
      <c r="AA192" s="872"/>
      <c r="AB192" s="872"/>
      <c r="AC192" s="872"/>
      <c r="AD192" s="872"/>
      <c r="AE192" s="872"/>
      <c r="AF192" s="872"/>
      <c r="AG192" s="872"/>
      <c r="AH192" s="872"/>
      <c r="AI192" s="872"/>
      <c r="AJ192" s="872"/>
      <c r="AK192" s="872"/>
      <c r="AL192" s="872"/>
      <c r="AM192" s="872"/>
      <c r="AN192" s="872"/>
      <c r="AO192" s="872"/>
      <c r="AP192" s="872"/>
      <c r="AQ192" s="872"/>
      <c r="AR192" s="872"/>
      <c r="AS192" s="872"/>
      <c r="AT192" s="872"/>
      <c r="AU192" s="872"/>
      <c r="AV192" s="872"/>
      <c r="AW192" s="872"/>
      <c r="AX192" s="872"/>
      <c r="AY192" s="872"/>
      <c r="AZ192" s="872"/>
      <c r="BA192" s="872"/>
      <c r="BB192" s="872"/>
      <c r="BC192" s="872"/>
      <c r="BD192" s="872"/>
      <c r="BE192" s="873"/>
      <c r="BF192" s="14">
        <v>192</v>
      </c>
      <c r="BG192" s="522" t="str">
        <f t="shared" si="3"/>
        <v/>
      </c>
      <c r="BM192" s="14"/>
    </row>
    <row r="193" spans="2:65" x14ac:dyDescent="0.25">
      <c r="B193" s="860"/>
      <c r="C193" s="861"/>
      <c r="D193" s="862"/>
      <c r="E193" s="863"/>
      <c r="F193" s="863"/>
      <c r="G193" s="864"/>
      <c r="H193" s="864"/>
      <c r="I193" s="863"/>
      <c r="J193" s="872"/>
      <c r="K193" s="872"/>
      <c r="L193" s="872"/>
      <c r="M193" s="872"/>
      <c r="N193" s="872"/>
      <c r="O193" s="872"/>
      <c r="P193" s="872"/>
      <c r="Q193" s="872"/>
      <c r="R193" s="872"/>
      <c r="S193" s="872"/>
      <c r="T193" s="872"/>
      <c r="U193" s="872"/>
      <c r="V193" s="872"/>
      <c r="W193" s="872"/>
      <c r="X193" s="872"/>
      <c r="Y193" s="872"/>
      <c r="Z193" s="872"/>
      <c r="AA193" s="872"/>
      <c r="AB193" s="872"/>
      <c r="AC193" s="872"/>
      <c r="AD193" s="872"/>
      <c r="AE193" s="872"/>
      <c r="AF193" s="872"/>
      <c r="AG193" s="872"/>
      <c r="AH193" s="872"/>
      <c r="AI193" s="872"/>
      <c r="AJ193" s="872"/>
      <c r="AK193" s="872"/>
      <c r="AL193" s="872"/>
      <c r="AM193" s="872"/>
      <c r="AN193" s="872"/>
      <c r="AO193" s="872"/>
      <c r="AP193" s="872"/>
      <c r="AQ193" s="872"/>
      <c r="AR193" s="872"/>
      <c r="AS193" s="872"/>
      <c r="AT193" s="872"/>
      <c r="AU193" s="872"/>
      <c r="AV193" s="872"/>
      <c r="AW193" s="872"/>
      <c r="AX193" s="872"/>
      <c r="AY193" s="872"/>
      <c r="AZ193" s="872"/>
      <c r="BA193" s="872"/>
      <c r="BB193" s="872"/>
      <c r="BC193" s="872"/>
      <c r="BD193" s="872"/>
      <c r="BE193" s="873"/>
      <c r="BF193" s="14">
        <v>193</v>
      </c>
      <c r="BG193" s="522" t="str">
        <f t="shared" si="3"/>
        <v/>
      </c>
      <c r="BM193" s="14"/>
    </row>
    <row r="194" spans="2:65" x14ac:dyDescent="0.25">
      <c r="B194" s="860"/>
      <c r="C194" s="861"/>
      <c r="D194" s="862"/>
      <c r="E194" s="863"/>
      <c r="F194" s="863"/>
      <c r="G194" s="864"/>
      <c r="H194" s="864"/>
      <c r="I194" s="863"/>
      <c r="J194" s="872"/>
      <c r="K194" s="872"/>
      <c r="L194" s="872"/>
      <c r="M194" s="872"/>
      <c r="N194" s="872"/>
      <c r="O194" s="872"/>
      <c r="P194" s="872"/>
      <c r="Q194" s="872"/>
      <c r="R194" s="872"/>
      <c r="S194" s="872"/>
      <c r="T194" s="872"/>
      <c r="U194" s="872"/>
      <c r="V194" s="872"/>
      <c r="W194" s="872"/>
      <c r="X194" s="872"/>
      <c r="Y194" s="872"/>
      <c r="Z194" s="872"/>
      <c r="AA194" s="872"/>
      <c r="AB194" s="872"/>
      <c r="AC194" s="872"/>
      <c r="AD194" s="872"/>
      <c r="AE194" s="872"/>
      <c r="AF194" s="872"/>
      <c r="AG194" s="872"/>
      <c r="AH194" s="872"/>
      <c r="AI194" s="872"/>
      <c r="AJ194" s="872"/>
      <c r="AK194" s="872"/>
      <c r="AL194" s="872"/>
      <c r="AM194" s="872"/>
      <c r="AN194" s="872"/>
      <c r="AO194" s="872"/>
      <c r="AP194" s="872"/>
      <c r="AQ194" s="872"/>
      <c r="AR194" s="872"/>
      <c r="AS194" s="872"/>
      <c r="AT194" s="872"/>
      <c r="AU194" s="872"/>
      <c r="AV194" s="872"/>
      <c r="AW194" s="872"/>
      <c r="AX194" s="872"/>
      <c r="AY194" s="872"/>
      <c r="AZ194" s="872"/>
      <c r="BA194" s="872"/>
      <c r="BB194" s="872"/>
      <c r="BC194" s="872"/>
      <c r="BD194" s="872"/>
      <c r="BE194" s="873"/>
      <c r="BF194" s="14">
        <v>194</v>
      </c>
      <c r="BG194" s="522" t="str">
        <f t="shared" si="3"/>
        <v/>
      </c>
      <c r="BM194" s="14"/>
    </row>
    <row r="195" spans="2:65" x14ac:dyDescent="0.25">
      <c r="B195" s="860"/>
      <c r="C195" s="861"/>
      <c r="D195" s="862"/>
      <c r="E195" s="863"/>
      <c r="F195" s="863"/>
      <c r="G195" s="864"/>
      <c r="H195" s="864"/>
      <c r="I195" s="863"/>
      <c r="J195" s="872"/>
      <c r="K195" s="872"/>
      <c r="L195" s="872"/>
      <c r="M195" s="872"/>
      <c r="N195" s="872"/>
      <c r="O195" s="872"/>
      <c r="P195" s="872"/>
      <c r="Q195" s="872"/>
      <c r="R195" s="872"/>
      <c r="S195" s="872"/>
      <c r="T195" s="872"/>
      <c r="U195" s="872"/>
      <c r="V195" s="872"/>
      <c r="W195" s="872"/>
      <c r="X195" s="872"/>
      <c r="Y195" s="872"/>
      <c r="Z195" s="872"/>
      <c r="AA195" s="872"/>
      <c r="AB195" s="872"/>
      <c r="AC195" s="872"/>
      <c r="AD195" s="872"/>
      <c r="AE195" s="872"/>
      <c r="AF195" s="872"/>
      <c r="AG195" s="872"/>
      <c r="AH195" s="872"/>
      <c r="AI195" s="872"/>
      <c r="AJ195" s="872"/>
      <c r="AK195" s="872"/>
      <c r="AL195" s="872"/>
      <c r="AM195" s="872"/>
      <c r="AN195" s="872"/>
      <c r="AO195" s="872"/>
      <c r="AP195" s="872"/>
      <c r="AQ195" s="872"/>
      <c r="AR195" s="872"/>
      <c r="AS195" s="872"/>
      <c r="AT195" s="872"/>
      <c r="AU195" s="872"/>
      <c r="AV195" s="872"/>
      <c r="AW195" s="872"/>
      <c r="AX195" s="872"/>
      <c r="AY195" s="872"/>
      <c r="AZ195" s="872"/>
      <c r="BA195" s="872"/>
      <c r="BB195" s="872"/>
      <c r="BC195" s="872"/>
      <c r="BD195" s="872"/>
      <c r="BE195" s="873"/>
      <c r="BF195" s="14">
        <v>195</v>
      </c>
      <c r="BG195" s="522" t="str">
        <f t="shared" si="3"/>
        <v/>
      </c>
      <c r="BM195" s="14"/>
    </row>
    <row r="196" spans="2:65" x14ac:dyDescent="0.25">
      <c r="B196" s="860"/>
      <c r="C196" s="861"/>
      <c r="D196" s="862"/>
      <c r="E196" s="863"/>
      <c r="F196" s="863"/>
      <c r="G196" s="864"/>
      <c r="H196" s="864"/>
      <c r="I196" s="863"/>
      <c r="J196" s="872"/>
      <c r="K196" s="872"/>
      <c r="L196" s="872"/>
      <c r="M196" s="872"/>
      <c r="N196" s="872"/>
      <c r="O196" s="872"/>
      <c r="P196" s="872"/>
      <c r="Q196" s="872"/>
      <c r="R196" s="872"/>
      <c r="S196" s="872"/>
      <c r="T196" s="872"/>
      <c r="U196" s="872"/>
      <c r="V196" s="872"/>
      <c r="W196" s="872"/>
      <c r="X196" s="872"/>
      <c r="Y196" s="872"/>
      <c r="Z196" s="872"/>
      <c r="AA196" s="872"/>
      <c r="AB196" s="872"/>
      <c r="AC196" s="872"/>
      <c r="AD196" s="872"/>
      <c r="AE196" s="872"/>
      <c r="AF196" s="872"/>
      <c r="AG196" s="872"/>
      <c r="AH196" s="872"/>
      <c r="AI196" s="872"/>
      <c r="AJ196" s="872"/>
      <c r="AK196" s="872"/>
      <c r="AL196" s="872"/>
      <c r="AM196" s="872"/>
      <c r="AN196" s="872"/>
      <c r="AO196" s="872"/>
      <c r="AP196" s="872"/>
      <c r="AQ196" s="872"/>
      <c r="AR196" s="872"/>
      <c r="AS196" s="872"/>
      <c r="AT196" s="872"/>
      <c r="AU196" s="872"/>
      <c r="AV196" s="872"/>
      <c r="AW196" s="872"/>
      <c r="AX196" s="872"/>
      <c r="AY196" s="872"/>
      <c r="AZ196" s="872"/>
      <c r="BA196" s="872"/>
      <c r="BB196" s="872"/>
      <c r="BC196" s="872"/>
      <c r="BD196" s="872"/>
      <c r="BE196" s="873"/>
      <c r="BF196" s="14">
        <v>196</v>
      </c>
      <c r="BG196" s="522" t="str">
        <f t="shared" si="3"/>
        <v/>
      </c>
      <c r="BM196" s="14"/>
    </row>
    <row r="197" spans="2:65" x14ac:dyDescent="0.25">
      <c r="B197" s="860"/>
      <c r="C197" s="861"/>
      <c r="D197" s="862"/>
      <c r="E197" s="863"/>
      <c r="F197" s="863"/>
      <c r="G197" s="864"/>
      <c r="H197" s="864"/>
      <c r="I197" s="863"/>
      <c r="J197" s="872"/>
      <c r="K197" s="872"/>
      <c r="L197" s="872"/>
      <c r="M197" s="872"/>
      <c r="N197" s="872"/>
      <c r="O197" s="872"/>
      <c r="P197" s="872"/>
      <c r="Q197" s="872"/>
      <c r="R197" s="872"/>
      <c r="S197" s="872"/>
      <c r="T197" s="872"/>
      <c r="U197" s="872"/>
      <c r="V197" s="872"/>
      <c r="W197" s="872"/>
      <c r="X197" s="872"/>
      <c r="Y197" s="872"/>
      <c r="Z197" s="872"/>
      <c r="AA197" s="872"/>
      <c r="AB197" s="872"/>
      <c r="AC197" s="872"/>
      <c r="AD197" s="872"/>
      <c r="AE197" s="872"/>
      <c r="AF197" s="872"/>
      <c r="AG197" s="872"/>
      <c r="AH197" s="872"/>
      <c r="AI197" s="872"/>
      <c r="AJ197" s="872"/>
      <c r="AK197" s="872"/>
      <c r="AL197" s="872"/>
      <c r="AM197" s="872"/>
      <c r="AN197" s="872"/>
      <c r="AO197" s="872"/>
      <c r="AP197" s="872"/>
      <c r="AQ197" s="872"/>
      <c r="AR197" s="872"/>
      <c r="AS197" s="872"/>
      <c r="AT197" s="872"/>
      <c r="AU197" s="872"/>
      <c r="AV197" s="872"/>
      <c r="AW197" s="872"/>
      <c r="AX197" s="872"/>
      <c r="AY197" s="872"/>
      <c r="AZ197" s="872"/>
      <c r="BA197" s="872"/>
      <c r="BB197" s="872"/>
      <c r="BC197" s="872"/>
      <c r="BD197" s="872"/>
      <c r="BE197" s="873"/>
      <c r="BF197" s="14">
        <v>197</v>
      </c>
      <c r="BG197" s="522" t="str">
        <f t="shared" si="3"/>
        <v/>
      </c>
      <c r="BM197" s="14"/>
    </row>
    <row r="198" spans="2:65" x14ac:dyDescent="0.25">
      <c r="B198" s="860"/>
      <c r="C198" s="861"/>
      <c r="D198" s="862"/>
      <c r="E198" s="863"/>
      <c r="F198" s="863"/>
      <c r="G198" s="864"/>
      <c r="H198" s="864"/>
      <c r="I198" s="863"/>
      <c r="J198" s="872"/>
      <c r="K198" s="872"/>
      <c r="L198" s="872"/>
      <c r="M198" s="872"/>
      <c r="N198" s="872"/>
      <c r="O198" s="872"/>
      <c r="P198" s="872"/>
      <c r="Q198" s="872"/>
      <c r="R198" s="872"/>
      <c r="S198" s="872"/>
      <c r="T198" s="872"/>
      <c r="U198" s="872"/>
      <c r="V198" s="872"/>
      <c r="W198" s="872"/>
      <c r="X198" s="872"/>
      <c r="Y198" s="872"/>
      <c r="Z198" s="872"/>
      <c r="AA198" s="872"/>
      <c r="AB198" s="872"/>
      <c r="AC198" s="872"/>
      <c r="AD198" s="872"/>
      <c r="AE198" s="872"/>
      <c r="AF198" s="872"/>
      <c r="AG198" s="872"/>
      <c r="AH198" s="872"/>
      <c r="AI198" s="872"/>
      <c r="AJ198" s="872"/>
      <c r="AK198" s="872"/>
      <c r="AL198" s="872"/>
      <c r="AM198" s="872"/>
      <c r="AN198" s="872"/>
      <c r="AO198" s="872"/>
      <c r="AP198" s="872"/>
      <c r="AQ198" s="872"/>
      <c r="AR198" s="872"/>
      <c r="AS198" s="872"/>
      <c r="AT198" s="872"/>
      <c r="AU198" s="872"/>
      <c r="AV198" s="872"/>
      <c r="AW198" s="872"/>
      <c r="AX198" s="872"/>
      <c r="AY198" s="872"/>
      <c r="AZ198" s="872"/>
      <c r="BA198" s="872"/>
      <c r="BB198" s="872"/>
      <c r="BC198" s="872"/>
      <c r="BD198" s="872"/>
      <c r="BE198" s="873"/>
      <c r="BF198" s="14">
        <v>198</v>
      </c>
      <c r="BG198" s="522" t="str">
        <f t="shared" si="3"/>
        <v/>
      </c>
      <c r="BM198" s="14"/>
    </row>
    <row r="199" spans="2:65" x14ac:dyDescent="0.25">
      <c r="B199" s="860"/>
      <c r="C199" s="861"/>
      <c r="D199" s="862"/>
      <c r="E199" s="863"/>
      <c r="F199" s="863"/>
      <c r="G199" s="864"/>
      <c r="H199" s="864"/>
      <c r="I199" s="863"/>
      <c r="J199" s="872"/>
      <c r="K199" s="872"/>
      <c r="L199" s="872"/>
      <c r="M199" s="872"/>
      <c r="N199" s="872"/>
      <c r="O199" s="872"/>
      <c r="P199" s="872"/>
      <c r="Q199" s="872"/>
      <c r="R199" s="872"/>
      <c r="S199" s="872"/>
      <c r="T199" s="872"/>
      <c r="U199" s="872"/>
      <c r="V199" s="872"/>
      <c r="W199" s="872"/>
      <c r="X199" s="872"/>
      <c r="Y199" s="872"/>
      <c r="Z199" s="872"/>
      <c r="AA199" s="872"/>
      <c r="AB199" s="872"/>
      <c r="AC199" s="872"/>
      <c r="AD199" s="872"/>
      <c r="AE199" s="872"/>
      <c r="AF199" s="872"/>
      <c r="AG199" s="872"/>
      <c r="AH199" s="872"/>
      <c r="AI199" s="872"/>
      <c r="AJ199" s="872"/>
      <c r="AK199" s="872"/>
      <c r="AL199" s="872"/>
      <c r="AM199" s="872"/>
      <c r="AN199" s="872"/>
      <c r="AO199" s="872"/>
      <c r="AP199" s="872"/>
      <c r="AQ199" s="872"/>
      <c r="AR199" s="872"/>
      <c r="AS199" s="872"/>
      <c r="AT199" s="872"/>
      <c r="AU199" s="872"/>
      <c r="AV199" s="872"/>
      <c r="AW199" s="872"/>
      <c r="AX199" s="872"/>
      <c r="AY199" s="872"/>
      <c r="AZ199" s="872"/>
      <c r="BA199" s="872"/>
      <c r="BB199" s="872"/>
      <c r="BC199" s="872"/>
      <c r="BD199" s="872"/>
      <c r="BE199" s="873"/>
      <c r="BF199" s="14">
        <v>199</v>
      </c>
      <c r="BG199" s="522" t="str">
        <f t="shared" si="3"/>
        <v/>
      </c>
      <c r="BM199" s="14"/>
    </row>
    <row r="200" spans="2:65" x14ac:dyDescent="0.25">
      <c r="B200" s="860"/>
      <c r="C200" s="861"/>
      <c r="D200" s="862"/>
      <c r="E200" s="863"/>
      <c r="F200" s="863"/>
      <c r="G200" s="864"/>
      <c r="H200" s="864"/>
      <c r="I200" s="863"/>
      <c r="J200" s="872"/>
      <c r="K200" s="872"/>
      <c r="L200" s="872"/>
      <c r="M200" s="872"/>
      <c r="N200" s="872"/>
      <c r="O200" s="872"/>
      <c r="P200" s="872"/>
      <c r="Q200" s="872"/>
      <c r="R200" s="872"/>
      <c r="S200" s="872"/>
      <c r="T200" s="872"/>
      <c r="U200" s="872"/>
      <c r="V200" s="872"/>
      <c r="W200" s="872"/>
      <c r="X200" s="872"/>
      <c r="Y200" s="872"/>
      <c r="Z200" s="872"/>
      <c r="AA200" s="872"/>
      <c r="AB200" s="872"/>
      <c r="AC200" s="872"/>
      <c r="AD200" s="872"/>
      <c r="AE200" s="872"/>
      <c r="AF200" s="872"/>
      <c r="AG200" s="872"/>
      <c r="AH200" s="872"/>
      <c r="AI200" s="872"/>
      <c r="AJ200" s="872"/>
      <c r="AK200" s="872"/>
      <c r="AL200" s="872"/>
      <c r="AM200" s="872"/>
      <c r="AN200" s="872"/>
      <c r="AO200" s="872"/>
      <c r="AP200" s="872"/>
      <c r="AQ200" s="872"/>
      <c r="AR200" s="872"/>
      <c r="AS200" s="872"/>
      <c r="AT200" s="872"/>
      <c r="AU200" s="872"/>
      <c r="AV200" s="872"/>
      <c r="AW200" s="872"/>
      <c r="AX200" s="872"/>
      <c r="AY200" s="872"/>
      <c r="AZ200" s="872"/>
      <c r="BA200" s="872"/>
      <c r="BB200" s="872"/>
      <c r="BC200" s="872"/>
      <c r="BD200" s="872"/>
      <c r="BE200" s="873"/>
      <c r="BF200" s="14">
        <v>200</v>
      </c>
      <c r="BG200" s="522" t="str">
        <f t="shared" si="3"/>
        <v/>
      </c>
      <c r="BM200" s="14"/>
    </row>
    <row r="201" spans="2:65" x14ac:dyDescent="0.25">
      <c r="B201" s="860"/>
      <c r="C201" s="861"/>
      <c r="D201" s="862"/>
      <c r="E201" s="863"/>
      <c r="F201" s="863"/>
      <c r="G201" s="864"/>
      <c r="H201" s="864"/>
      <c r="I201" s="863"/>
      <c r="J201" s="872"/>
      <c r="K201" s="872"/>
      <c r="L201" s="872"/>
      <c r="M201" s="872"/>
      <c r="N201" s="872"/>
      <c r="O201" s="872"/>
      <c r="P201" s="872"/>
      <c r="Q201" s="872"/>
      <c r="R201" s="872"/>
      <c r="S201" s="872"/>
      <c r="T201" s="872"/>
      <c r="U201" s="872"/>
      <c r="V201" s="872"/>
      <c r="W201" s="872"/>
      <c r="X201" s="872"/>
      <c r="Y201" s="872"/>
      <c r="Z201" s="872"/>
      <c r="AA201" s="872"/>
      <c r="AB201" s="872"/>
      <c r="AC201" s="872"/>
      <c r="AD201" s="872"/>
      <c r="AE201" s="872"/>
      <c r="AF201" s="872"/>
      <c r="AG201" s="872"/>
      <c r="AH201" s="872"/>
      <c r="AI201" s="872"/>
      <c r="AJ201" s="872"/>
      <c r="AK201" s="872"/>
      <c r="AL201" s="872"/>
      <c r="AM201" s="872"/>
      <c r="AN201" s="872"/>
      <c r="AO201" s="872"/>
      <c r="AP201" s="872"/>
      <c r="AQ201" s="872"/>
      <c r="AR201" s="872"/>
      <c r="AS201" s="872"/>
      <c r="AT201" s="872"/>
      <c r="AU201" s="872"/>
      <c r="AV201" s="872"/>
      <c r="AW201" s="872"/>
      <c r="AX201" s="872"/>
      <c r="AY201" s="872"/>
      <c r="AZ201" s="872"/>
      <c r="BA201" s="872"/>
      <c r="BB201" s="872"/>
      <c r="BC201" s="872"/>
      <c r="BD201" s="872"/>
      <c r="BE201" s="873"/>
      <c r="BF201" s="14">
        <v>201</v>
      </c>
      <c r="BG201" s="522" t="str">
        <f t="shared" si="3"/>
        <v/>
      </c>
      <c r="BM201" s="14"/>
    </row>
    <row r="202" spans="2:65" x14ac:dyDescent="0.25">
      <c r="B202" s="860"/>
      <c r="C202" s="861"/>
      <c r="D202" s="862"/>
      <c r="E202" s="863"/>
      <c r="F202" s="863"/>
      <c r="G202" s="864"/>
      <c r="H202" s="864"/>
      <c r="I202" s="863"/>
      <c r="J202" s="872"/>
      <c r="K202" s="872"/>
      <c r="L202" s="872"/>
      <c r="M202" s="872"/>
      <c r="N202" s="872"/>
      <c r="O202" s="872"/>
      <c r="P202" s="872"/>
      <c r="Q202" s="872"/>
      <c r="R202" s="872"/>
      <c r="S202" s="872"/>
      <c r="T202" s="872"/>
      <c r="U202" s="872"/>
      <c r="V202" s="872"/>
      <c r="W202" s="872"/>
      <c r="X202" s="872"/>
      <c r="Y202" s="872"/>
      <c r="Z202" s="872"/>
      <c r="AA202" s="872"/>
      <c r="AB202" s="872"/>
      <c r="AC202" s="872"/>
      <c r="AD202" s="872"/>
      <c r="AE202" s="872"/>
      <c r="AF202" s="872"/>
      <c r="AG202" s="872"/>
      <c r="AH202" s="872"/>
      <c r="AI202" s="872"/>
      <c r="AJ202" s="872"/>
      <c r="AK202" s="872"/>
      <c r="AL202" s="872"/>
      <c r="AM202" s="872"/>
      <c r="AN202" s="872"/>
      <c r="AO202" s="872"/>
      <c r="AP202" s="872"/>
      <c r="AQ202" s="872"/>
      <c r="AR202" s="872"/>
      <c r="AS202" s="872"/>
      <c r="AT202" s="872"/>
      <c r="AU202" s="872"/>
      <c r="AV202" s="872"/>
      <c r="AW202" s="872"/>
      <c r="AX202" s="872"/>
      <c r="AY202" s="872"/>
      <c r="AZ202" s="872"/>
      <c r="BA202" s="872"/>
      <c r="BB202" s="872"/>
      <c r="BC202" s="872"/>
      <c r="BD202" s="872"/>
      <c r="BE202" s="873"/>
      <c r="BF202" s="14">
        <v>202</v>
      </c>
      <c r="BG202" s="522" t="str">
        <f t="shared" si="3"/>
        <v/>
      </c>
      <c r="BM202" s="14"/>
    </row>
    <row r="203" spans="2:65" x14ac:dyDescent="0.25">
      <c r="B203" s="860"/>
      <c r="C203" s="861"/>
      <c r="D203" s="862"/>
      <c r="E203" s="863"/>
      <c r="F203" s="863"/>
      <c r="G203" s="864"/>
      <c r="H203" s="864"/>
      <c r="I203" s="863"/>
      <c r="J203" s="872"/>
      <c r="K203" s="872"/>
      <c r="L203" s="872"/>
      <c r="M203" s="872"/>
      <c r="N203" s="872"/>
      <c r="O203" s="872"/>
      <c r="P203" s="872"/>
      <c r="Q203" s="872"/>
      <c r="R203" s="872"/>
      <c r="S203" s="872"/>
      <c r="T203" s="872"/>
      <c r="U203" s="872"/>
      <c r="V203" s="872"/>
      <c r="W203" s="872"/>
      <c r="X203" s="872"/>
      <c r="Y203" s="872"/>
      <c r="Z203" s="872"/>
      <c r="AA203" s="872"/>
      <c r="AB203" s="872"/>
      <c r="AC203" s="872"/>
      <c r="AD203" s="872"/>
      <c r="AE203" s="872"/>
      <c r="AF203" s="872"/>
      <c r="AG203" s="872"/>
      <c r="AH203" s="872"/>
      <c r="AI203" s="872"/>
      <c r="AJ203" s="872"/>
      <c r="AK203" s="872"/>
      <c r="AL203" s="872"/>
      <c r="AM203" s="872"/>
      <c r="AN203" s="872"/>
      <c r="AO203" s="872"/>
      <c r="AP203" s="872"/>
      <c r="AQ203" s="872"/>
      <c r="AR203" s="872"/>
      <c r="AS203" s="872"/>
      <c r="AT203" s="872"/>
      <c r="AU203" s="872"/>
      <c r="AV203" s="872"/>
      <c r="AW203" s="872"/>
      <c r="AX203" s="872"/>
      <c r="AY203" s="872"/>
      <c r="AZ203" s="872"/>
      <c r="BA203" s="872"/>
      <c r="BB203" s="872"/>
      <c r="BC203" s="872"/>
      <c r="BD203" s="872"/>
      <c r="BE203" s="873"/>
      <c r="BF203" s="14">
        <v>203</v>
      </c>
      <c r="BG203" s="522" t="str">
        <f t="shared" si="3"/>
        <v/>
      </c>
      <c r="BM203" s="14"/>
    </row>
    <row r="204" spans="2:65" x14ac:dyDescent="0.25">
      <c r="B204" s="860"/>
      <c r="C204" s="861"/>
      <c r="D204" s="862"/>
      <c r="E204" s="863"/>
      <c r="F204" s="863"/>
      <c r="G204" s="864"/>
      <c r="H204" s="864"/>
      <c r="I204" s="863"/>
      <c r="J204" s="872"/>
      <c r="K204" s="872"/>
      <c r="L204" s="872"/>
      <c r="M204" s="872"/>
      <c r="N204" s="872"/>
      <c r="O204" s="872"/>
      <c r="P204" s="872"/>
      <c r="Q204" s="872"/>
      <c r="R204" s="872"/>
      <c r="S204" s="872"/>
      <c r="T204" s="872"/>
      <c r="U204" s="872"/>
      <c r="V204" s="872"/>
      <c r="W204" s="872"/>
      <c r="X204" s="872"/>
      <c r="Y204" s="872"/>
      <c r="Z204" s="872"/>
      <c r="AA204" s="872"/>
      <c r="AB204" s="872"/>
      <c r="AC204" s="872"/>
      <c r="AD204" s="872"/>
      <c r="AE204" s="872"/>
      <c r="AF204" s="872"/>
      <c r="AG204" s="872"/>
      <c r="AH204" s="872"/>
      <c r="AI204" s="872"/>
      <c r="AJ204" s="872"/>
      <c r="AK204" s="872"/>
      <c r="AL204" s="872"/>
      <c r="AM204" s="872"/>
      <c r="AN204" s="872"/>
      <c r="AO204" s="872"/>
      <c r="AP204" s="872"/>
      <c r="AQ204" s="872"/>
      <c r="AR204" s="872"/>
      <c r="AS204" s="872"/>
      <c r="AT204" s="872"/>
      <c r="AU204" s="872"/>
      <c r="AV204" s="872"/>
      <c r="AW204" s="872"/>
      <c r="AX204" s="872"/>
      <c r="AY204" s="872"/>
      <c r="AZ204" s="872"/>
      <c r="BA204" s="872"/>
      <c r="BB204" s="872"/>
      <c r="BC204" s="872"/>
      <c r="BD204" s="872"/>
      <c r="BE204" s="873"/>
      <c r="BF204" s="14">
        <v>204</v>
      </c>
      <c r="BG204" s="522" t="str">
        <f t="shared" si="3"/>
        <v/>
      </c>
      <c r="BM204" s="14"/>
    </row>
    <row r="205" spans="2:65" x14ac:dyDescent="0.25">
      <c r="B205" s="860"/>
      <c r="C205" s="861"/>
      <c r="D205" s="862"/>
      <c r="E205" s="863"/>
      <c r="F205" s="863"/>
      <c r="G205" s="864"/>
      <c r="H205" s="864"/>
      <c r="I205" s="863"/>
      <c r="J205" s="872"/>
      <c r="K205" s="872"/>
      <c r="L205" s="872"/>
      <c r="M205" s="872"/>
      <c r="N205" s="872"/>
      <c r="O205" s="872"/>
      <c r="P205" s="872"/>
      <c r="Q205" s="872"/>
      <c r="R205" s="872"/>
      <c r="S205" s="872"/>
      <c r="T205" s="872"/>
      <c r="U205" s="872"/>
      <c r="V205" s="872"/>
      <c r="W205" s="872"/>
      <c r="X205" s="872"/>
      <c r="Y205" s="872"/>
      <c r="Z205" s="872"/>
      <c r="AA205" s="872"/>
      <c r="AB205" s="872"/>
      <c r="AC205" s="872"/>
      <c r="AD205" s="872"/>
      <c r="AE205" s="872"/>
      <c r="AF205" s="872"/>
      <c r="AG205" s="872"/>
      <c r="AH205" s="872"/>
      <c r="AI205" s="872"/>
      <c r="AJ205" s="872"/>
      <c r="AK205" s="872"/>
      <c r="AL205" s="872"/>
      <c r="AM205" s="872"/>
      <c r="AN205" s="872"/>
      <c r="AO205" s="872"/>
      <c r="AP205" s="872"/>
      <c r="AQ205" s="872"/>
      <c r="AR205" s="872"/>
      <c r="AS205" s="872"/>
      <c r="AT205" s="872"/>
      <c r="AU205" s="872"/>
      <c r="AV205" s="872"/>
      <c r="AW205" s="872"/>
      <c r="AX205" s="872"/>
      <c r="AY205" s="872"/>
      <c r="AZ205" s="872"/>
      <c r="BA205" s="872"/>
      <c r="BB205" s="872"/>
      <c r="BC205" s="872"/>
      <c r="BD205" s="872"/>
      <c r="BE205" s="873"/>
      <c r="BF205" s="14">
        <v>205</v>
      </c>
      <c r="BG205" s="522" t="str">
        <f t="shared" si="3"/>
        <v/>
      </c>
      <c r="BM205" s="14"/>
    </row>
    <row r="206" spans="2:65" x14ac:dyDescent="0.25">
      <c r="B206" s="860"/>
      <c r="C206" s="861"/>
      <c r="D206" s="862"/>
      <c r="E206" s="863"/>
      <c r="F206" s="863"/>
      <c r="G206" s="864"/>
      <c r="H206" s="864"/>
      <c r="I206" s="863"/>
      <c r="J206" s="872"/>
      <c r="K206" s="872"/>
      <c r="L206" s="872"/>
      <c r="M206" s="872"/>
      <c r="N206" s="872"/>
      <c r="O206" s="872"/>
      <c r="P206" s="872"/>
      <c r="Q206" s="872"/>
      <c r="R206" s="872"/>
      <c r="S206" s="872"/>
      <c r="T206" s="872"/>
      <c r="U206" s="872"/>
      <c r="V206" s="872"/>
      <c r="W206" s="872"/>
      <c r="X206" s="872"/>
      <c r="Y206" s="872"/>
      <c r="Z206" s="872"/>
      <c r="AA206" s="872"/>
      <c r="AB206" s="872"/>
      <c r="AC206" s="872"/>
      <c r="AD206" s="872"/>
      <c r="AE206" s="872"/>
      <c r="AF206" s="872"/>
      <c r="AG206" s="872"/>
      <c r="AH206" s="872"/>
      <c r="AI206" s="872"/>
      <c r="AJ206" s="872"/>
      <c r="AK206" s="872"/>
      <c r="AL206" s="872"/>
      <c r="AM206" s="872"/>
      <c r="AN206" s="872"/>
      <c r="AO206" s="872"/>
      <c r="AP206" s="872"/>
      <c r="AQ206" s="872"/>
      <c r="AR206" s="872"/>
      <c r="AS206" s="872"/>
      <c r="AT206" s="872"/>
      <c r="AU206" s="872"/>
      <c r="AV206" s="872"/>
      <c r="AW206" s="872"/>
      <c r="AX206" s="872"/>
      <c r="AY206" s="872"/>
      <c r="AZ206" s="872"/>
      <c r="BA206" s="872"/>
      <c r="BB206" s="872"/>
      <c r="BC206" s="872"/>
      <c r="BD206" s="872"/>
      <c r="BE206" s="873"/>
      <c r="BF206" s="14">
        <v>206</v>
      </c>
      <c r="BG206" s="522" t="str">
        <f t="shared" si="3"/>
        <v/>
      </c>
      <c r="BM206" s="14"/>
    </row>
    <row r="207" spans="2:65" x14ac:dyDescent="0.25">
      <c r="B207" s="860"/>
      <c r="C207" s="861"/>
      <c r="D207" s="862"/>
      <c r="E207" s="863"/>
      <c r="F207" s="863"/>
      <c r="G207" s="864"/>
      <c r="H207" s="864"/>
      <c r="I207" s="863"/>
      <c r="J207" s="872"/>
      <c r="K207" s="872"/>
      <c r="L207" s="872"/>
      <c r="M207" s="872"/>
      <c r="N207" s="872"/>
      <c r="O207" s="872"/>
      <c r="P207" s="872"/>
      <c r="Q207" s="872"/>
      <c r="R207" s="872"/>
      <c r="S207" s="872"/>
      <c r="T207" s="872"/>
      <c r="U207" s="872"/>
      <c r="V207" s="872"/>
      <c r="W207" s="872"/>
      <c r="X207" s="872"/>
      <c r="Y207" s="872"/>
      <c r="Z207" s="872"/>
      <c r="AA207" s="872"/>
      <c r="AB207" s="872"/>
      <c r="AC207" s="872"/>
      <c r="AD207" s="872"/>
      <c r="AE207" s="872"/>
      <c r="AF207" s="872"/>
      <c r="AG207" s="872"/>
      <c r="AH207" s="872"/>
      <c r="AI207" s="872"/>
      <c r="AJ207" s="872"/>
      <c r="AK207" s="872"/>
      <c r="AL207" s="872"/>
      <c r="AM207" s="872"/>
      <c r="AN207" s="872"/>
      <c r="AO207" s="872"/>
      <c r="AP207" s="872"/>
      <c r="AQ207" s="872"/>
      <c r="AR207" s="872"/>
      <c r="AS207" s="872"/>
      <c r="AT207" s="872"/>
      <c r="AU207" s="872"/>
      <c r="AV207" s="872"/>
      <c r="AW207" s="872"/>
      <c r="AX207" s="872"/>
      <c r="AY207" s="872"/>
      <c r="AZ207" s="872"/>
      <c r="BA207" s="872"/>
      <c r="BB207" s="872"/>
      <c r="BC207" s="872"/>
      <c r="BD207" s="872"/>
      <c r="BE207" s="873"/>
      <c r="BF207" s="14">
        <v>207</v>
      </c>
      <c r="BG207" s="522" t="str">
        <f t="shared" si="3"/>
        <v/>
      </c>
      <c r="BM207" s="14"/>
    </row>
    <row r="208" spans="2:65" x14ac:dyDescent="0.25">
      <c r="B208" s="860"/>
      <c r="C208" s="861"/>
      <c r="D208" s="862"/>
      <c r="E208" s="863"/>
      <c r="F208" s="863"/>
      <c r="G208" s="864"/>
      <c r="H208" s="864"/>
      <c r="I208" s="863"/>
      <c r="J208" s="872"/>
      <c r="K208" s="872"/>
      <c r="L208" s="872"/>
      <c r="M208" s="872"/>
      <c r="N208" s="872"/>
      <c r="O208" s="872"/>
      <c r="P208" s="872"/>
      <c r="Q208" s="872"/>
      <c r="R208" s="872"/>
      <c r="S208" s="872"/>
      <c r="T208" s="872"/>
      <c r="U208" s="872"/>
      <c r="V208" s="872"/>
      <c r="W208" s="872"/>
      <c r="X208" s="872"/>
      <c r="Y208" s="872"/>
      <c r="Z208" s="872"/>
      <c r="AA208" s="872"/>
      <c r="AB208" s="872"/>
      <c r="AC208" s="872"/>
      <c r="AD208" s="872"/>
      <c r="AE208" s="872"/>
      <c r="AF208" s="872"/>
      <c r="AG208" s="872"/>
      <c r="AH208" s="872"/>
      <c r="AI208" s="872"/>
      <c r="AJ208" s="872"/>
      <c r="AK208" s="872"/>
      <c r="AL208" s="872"/>
      <c r="AM208" s="872"/>
      <c r="AN208" s="872"/>
      <c r="AO208" s="872"/>
      <c r="AP208" s="872"/>
      <c r="AQ208" s="872"/>
      <c r="AR208" s="872"/>
      <c r="AS208" s="872"/>
      <c r="AT208" s="872"/>
      <c r="AU208" s="872"/>
      <c r="AV208" s="872"/>
      <c r="AW208" s="872"/>
      <c r="AX208" s="872"/>
      <c r="AY208" s="872"/>
      <c r="AZ208" s="872"/>
      <c r="BA208" s="872"/>
      <c r="BB208" s="872"/>
      <c r="BC208" s="872"/>
      <c r="BD208" s="872"/>
      <c r="BE208" s="873"/>
      <c r="BF208" s="14">
        <v>208</v>
      </c>
      <c r="BG208" s="522" t="str">
        <f t="shared" si="3"/>
        <v/>
      </c>
      <c r="BM208" s="14"/>
    </row>
    <row r="209" spans="2:65" x14ac:dyDescent="0.25">
      <c r="B209" s="860"/>
      <c r="C209" s="861"/>
      <c r="D209" s="862"/>
      <c r="E209" s="863"/>
      <c r="F209" s="863"/>
      <c r="G209" s="864"/>
      <c r="H209" s="864"/>
      <c r="I209" s="863"/>
      <c r="J209" s="872"/>
      <c r="K209" s="872"/>
      <c r="L209" s="872"/>
      <c r="M209" s="872"/>
      <c r="N209" s="872"/>
      <c r="O209" s="872"/>
      <c r="P209" s="872"/>
      <c r="Q209" s="872"/>
      <c r="R209" s="872"/>
      <c r="S209" s="872"/>
      <c r="T209" s="872"/>
      <c r="U209" s="872"/>
      <c r="V209" s="872"/>
      <c r="W209" s="872"/>
      <c r="X209" s="872"/>
      <c r="Y209" s="872"/>
      <c r="Z209" s="872"/>
      <c r="AA209" s="872"/>
      <c r="AB209" s="872"/>
      <c r="AC209" s="872"/>
      <c r="AD209" s="872"/>
      <c r="AE209" s="872"/>
      <c r="AF209" s="872"/>
      <c r="AG209" s="872"/>
      <c r="AH209" s="872"/>
      <c r="AI209" s="872"/>
      <c r="AJ209" s="872"/>
      <c r="AK209" s="872"/>
      <c r="AL209" s="872"/>
      <c r="AM209" s="872"/>
      <c r="AN209" s="872"/>
      <c r="AO209" s="872"/>
      <c r="AP209" s="872"/>
      <c r="AQ209" s="872"/>
      <c r="AR209" s="872"/>
      <c r="AS209" s="872"/>
      <c r="AT209" s="872"/>
      <c r="AU209" s="872"/>
      <c r="AV209" s="872"/>
      <c r="AW209" s="872"/>
      <c r="AX209" s="872"/>
      <c r="AY209" s="872"/>
      <c r="AZ209" s="872"/>
      <c r="BA209" s="872"/>
      <c r="BB209" s="872"/>
      <c r="BC209" s="872"/>
      <c r="BD209" s="872"/>
      <c r="BE209" s="873"/>
      <c r="BF209" s="14">
        <v>209</v>
      </c>
      <c r="BG209" s="522" t="str">
        <f t="shared" ref="BG209:BG215" si="4">IF(B209="","",VALUE(MID(B209,2,4)))</f>
        <v/>
      </c>
      <c r="BM209" s="14"/>
    </row>
    <row r="210" spans="2:65" x14ac:dyDescent="0.25">
      <c r="B210" s="860"/>
      <c r="C210" s="861"/>
      <c r="D210" s="862"/>
      <c r="E210" s="863"/>
      <c r="F210" s="863"/>
      <c r="G210" s="864"/>
      <c r="H210" s="864"/>
      <c r="I210" s="863"/>
      <c r="J210" s="872"/>
      <c r="K210" s="872"/>
      <c r="L210" s="872"/>
      <c r="M210" s="872"/>
      <c r="N210" s="872"/>
      <c r="O210" s="872"/>
      <c r="P210" s="872"/>
      <c r="Q210" s="872"/>
      <c r="R210" s="872"/>
      <c r="S210" s="872"/>
      <c r="T210" s="872"/>
      <c r="U210" s="872"/>
      <c r="V210" s="872"/>
      <c r="W210" s="872"/>
      <c r="X210" s="872"/>
      <c r="Y210" s="872"/>
      <c r="Z210" s="872"/>
      <c r="AA210" s="872"/>
      <c r="AB210" s="872"/>
      <c r="AC210" s="872"/>
      <c r="AD210" s="872"/>
      <c r="AE210" s="872"/>
      <c r="AF210" s="872"/>
      <c r="AG210" s="872"/>
      <c r="AH210" s="872"/>
      <c r="AI210" s="872"/>
      <c r="AJ210" s="872"/>
      <c r="AK210" s="872"/>
      <c r="AL210" s="872"/>
      <c r="AM210" s="872"/>
      <c r="AN210" s="872"/>
      <c r="AO210" s="872"/>
      <c r="AP210" s="872"/>
      <c r="AQ210" s="872"/>
      <c r="AR210" s="872"/>
      <c r="AS210" s="872"/>
      <c r="AT210" s="872"/>
      <c r="AU210" s="872"/>
      <c r="AV210" s="872"/>
      <c r="AW210" s="872"/>
      <c r="AX210" s="872"/>
      <c r="AY210" s="872"/>
      <c r="AZ210" s="872"/>
      <c r="BA210" s="872"/>
      <c r="BB210" s="872"/>
      <c r="BC210" s="872"/>
      <c r="BD210" s="872"/>
      <c r="BE210" s="873"/>
      <c r="BF210" s="14">
        <v>210</v>
      </c>
      <c r="BG210" s="522" t="str">
        <f t="shared" si="4"/>
        <v/>
      </c>
      <c r="BM210" s="14"/>
    </row>
    <row r="211" spans="2:65" x14ac:dyDescent="0.25">
      <c r="B211" s="860"/>
      <c r="C211" s="861"/>
      <c r="D211" s="862"/>
      <c r="E211" s="863"/>
      <c r="F211" s="863"/>
      <c r="G211" s="864"/>
      <c r="H211" s="864"/>
      <c r="I211" s="863"/>
      <c r="J211" s="872"/>
      <c r="K211" s="872"/>
      <c r="L211" s="872"/>
      <c r="M211" s="872"/>
      <c r="N211" s="872"/>
      <c r="O211" s="872"/>
      <c r="P211" s="872"/>
      <c r="Q211" s="872"/>
      <c r="R211" s="872"/>
      <c r="S211" s="872"/>
      <c r="T211" s="872"/>
      <c r="U211" s="872"/>
      <c r="V211" s="872"/>
      <c r="W211" s="872"/>
      <c r="X211" s="872"/>
      <c r="Y211" s="872"/>
      <c r="Z211" s="872"/>
      <c r="AA211" s="872"/>
      <c r="AB211" s="872"/>
      <c r="AC211" s="872"/>
      <c r="AD211" s="872"/>
      <c r="AE211" s="872"/>
      <c r="AF211" s="872"/>
      <c r="AG211" s="872"/>
      <c r="AH211" s="872"/>
      <c r="AI211" s="872"/>
      <c r="AJ211" s="872"/>
      <c r="AK211" s="872"/>
      <c r="AL211" s="872"/>
      <c r="AM211" s="872"/>
      <c r="AN211" s="872"/>
      <c r="AO211" s="872"/>
      <c r="AP211" s="872"/>
      <c r="AQ211" s="872"/>
      <c r="AR211" s="872"/>
      <c r="AS211" s="872"/>
      <c r="AT211" s="872"/>
      <c r="AU211" s="872"/>
      <c r="AV211" s="872"/>
      <c r="AW211" s="872"/>
      <c r="AX211" s="872"/>
      <c r="AY211" s="872"/>
      <c r="AZ211" s="872"/>
      <c r="BA211" s="872"/>
      <c r="BB211" s="872"/>
      <c r="BC211" s="872"/>
      <c r="BD211" s="872"/>
      <c r="BE211" s="873"/>
      <c r="BF211" s="14">
        <v>211</v>
      </c>
      <c r="BG211" s="522" t="str">
        <f t="shared" si="4"/>
        <v/>
      </c>
      <c r="BM211" s="14"/>
    </row>
    <row r="212" spans="2:65" x14ac:dyDescent="0.25">
      <c r="B212" s="860"/>
      <c r="C212" s="861"/>
      <c r="D212" s="862"/>
      <c r="E212" s="863"/>
      <c r="F212" s="863"/>
      <c r="G212" s="864"/>
      <c r="H212" s="864"/>
      <c r="I212" s="863"/>
      <c r="J212" s="872"/>
      <c r="K212" s="872"/>
      <c r="L212" s="872"/>
      <c r="M212" s="872"/>
      <c r="N212" s="872"/>
      <c r="O212" s="872"/>
      <c r="P212" s="872"/>
      <c r="Q212" s="872"/>
      <c r="R212" s="872"/>
      <c r="S212" s="872"/>
      <c r="T212" s="872"/>
      <c r="U212" s="872"/>
      <c r="V212" s="872"/>
      <c r="W212" s="872"/>
      <c r="X212" s="872"/>
      <c r="Y212" s="872"/>
      <c r="Z212" s="872"/>
      <c r="AA212" s="872"/>
      <c r="AB212" s="872"/>
      <c r="AC212" s="872"/>
      <c r="AD212" s="872"/>
      <c r="AE212" s="872"/>
      <c r="AF212" s="872"/>
      <c r="AG212" s="872"/>
      <c r="AH212" s="872"/>
      <c r="AI212" s="872"/>
      <c r="AJ212" s="872"/>
      <c r="AK212" s="872"/>
      <c r="AL212" s="872"/>
      <c r="AM212" s="872"/>
      <c r="AN212" s="872"/>
      <c r="AO212" s="872"/>
      <c r="AP212" s="872"/>
      <c r="AQ212" s="872"/>
      <c r="AR212" s="872"/>
      <c r="AS212" s="872"/>
      <c r="AT212" s="872"/>
      <c r="AU212" s="872"/>
      <c r="AV212" s="872"/>
      <c r="AW212" s="872"/>
      <c r="AX212" s="872"/>
      <c r="AY212" s="872"/>
      <c r="AZ212" s="872"/>
      <c r="BA212" s="872"/>
      <c r="BB212" s="872"/>
      <c r="BC212" s="872"/>
      <c r="BD212" s="872"/>
      <c r="BE212" s="873"/>
      <c r="BF212" s="14">
        <v>212</v>
      </c>
      <c r="BG212" s="522" t="str">
        <f t="shared" si="4"/>
        <v/>
      </c>
      <c r="BM212" s="14"/>
    </row>
    <row r="213" spans="2:65" x14ac:dyDescent="0.25">
      <c r="B213" s="860"/>
      <c r="C213" s="861"/>
      <c r="D213" s="862"/>
      <c r="E213" s="863"/>
      <c r="F213" s="863"/>
      <c r="G213" s="864"/>
      <c r="H213" s="864"/>
      <c r="I213" s="863"/>
      <c r="J213" s="872"/>
      <c r="K213" s="872"/>
      <c r="L213" s="872"/>
      <c r="M213" s="872"/>
      <c r="N213" s="872"/>
      <c r="O213" s="872"/>
      <c r="P213" s="872"/>
      <c r="Q213" s="872"/>
      <c r="R213" s="872"/>
      <c r="S213" s="872"/>
      <c r="T213" s="872"/>
      <c r="U213" s="872"/>
      <c r="V213" s="872"/>
      <c r="W213" s="872"/>
      <c r="X213" s="872"/>
      <c r="Y213" s="872"/>
      <c r="Z213" s="872"/>
      <c r="AA213" s="872"/>
      <c r="AB213" s="872"/>
      <c r="AC213" s="872"/>
      <c r="AD213" s="872"/>
      <c r="AE213" s="872"/>
      <c r="AF213" s="872"/>
      <c r="AG213" s="872"/>
      <c r="AH213" s="872"/>
      <c r="AI213" s="872"/>
      <c r="AJ213" s="872"/>
      <c r="AK213" s="872"/>
      <c r="AL213" s="872"/>
      <c r="AM213" s="872"/>
      <c r="AN213" s="872"/>
      <c r="AO213" s="872"/>
      <c r="AP213" s="872"/>
      <c r="AQ213" s="872"/>
      <c r="AR213" s="872"/>
      <c r="AS213" s="872"/>
      <c r="AT213" s="872"/>
      <c r="AU213" s="872"/>
      <c r="AV213" s="872"/>
      <c r="AW213" s="872"/>
      <c r="AX213" s="872"/>
      <c r="AY213" s="872"/>
      <c r="AZ213" s="872"/>
      <c r="BA213" s="872"/>
      <c r="BB213" s="872"/>
      <c r="BC213" s="872"/>
      <c r="BD213" s="872"/>
      <c r="BE213" s="873"/>
      <c r="BF213" s="14">
        <v>213</v>
      </c>
      <c r="BG213" s="522" t="str">
        <f t="shared" si="4"/>
        <v/>
      </c>
      <c r="BM213" s="14"/>
    </row>
    <row r="214" spans="2:65" x14ac:dyDescent="0.25">
      <c r="B214" s="860"/>
      <c r="C214" s="861"/>
      <c r="D214" s="862"/>
      <c r="E214" s="863"/>
      <c r="F214" s="863"/>
      <c r="G214" s="864"/>
      <c r="H214" s="864"/>
      <c r="I214" s="863"/>
      <c r="J214" s="872"/>
      <c r="K214" s="872"/>
      <c r="L214" s="872"/>
      <c r="M214" s="872"/>
      <c r="N214" s="872"/>
      <c r="O214" s="872"/>
      <c r="P214" s="872"/>
      <c r="Q214" s="872"/>
      <c r="R214" s="872"/>
      <c r="S214" s="872"/>
      <c r="T214" s="872"/>
      <c r="U214" s="872"/>
      <c r="V214" s="872"/>
      <c r="W214" s="872"/>
      <c r="X214" s="872"/>
      <c r="Y214" s="872"/>
      <c r="Z214" s="872"/>
      <c r="AA214" s="872"/>
      <c r="AB214" s="872"/>
      <c r="AC214" s="872"/>
      <c r="AD214" s="872"/>
      <c r="AE214" s="872"/>
      <c r="AF214" s="872"/>
      <c r="AG214" s="872"/>
      <c r="AH214" s="872"/>
      <c r="AI214" s="872"/>
      <c r="AJ214" s="872"/>
      <c r="AK214" s="872"/>
      <c r="AL214" s="872"/>
      <c r="AM214" s="872"/>
      <c r="AN214" s="872"/>
      <c r="AO214" s="872"/>
      <c r="AP214" s="872"/>
      <c r="AQ214" s="872"/>
      <c r="AR214" s="872"/>
      <c r="AS214" s="872"/>
      <c r="AT214" s="872"/>
      <c r="AU214" s="872"/>
      <c r="AV214" s="872"/>
      <c r="AW214" s="872"/>
      <c r="AX214" s="872"/>
      <c r="AY214" s="872"/>
      <c r="AZ214" s="872"/>
      <c r="BA214" s="872"/>
      <c r="BB214" s="872"/>
      <c r="BC214" s="872"/>
      <c r="BD214" s="872"/>
      <c r="BE214" s="873"/>
      <c r="BF214" s="14">
        <v>214</v>
      </c>
      <c r="BG214" s="522" t="str">
        <f t="shared" si="4"/>
        <v/>
      </c>
      <c r="BM214" s="14"/>
    </row>
    <row r="215" spans="2:65" x14ac:dyDescent="0.25">
      <c r="B215" s="865"/>
      <c r="C215" s="866"/>
      <c r="D215" s="867"/>
      <c r="E215" s="868"/>
      <c r="F215" s="868"/>
      <c r="G215" s="869"/>
      <c r="H215" s="869"/>
      <c r="I215" s="868"/>
      <c r="J215" s="874"/>
      <c r="K215" s="874"/>
      <c r="L215" s="874"/>
      <c r="M215" s="874"/>
      <c r="N215" s="874"/>
      <c r="O215" s="874"/>
      <c r="P215" s="874"/>
      <c r="Q215" s="874"/>
      <c r="R215" s="874"/>
      <c r="S215" s="874"/>
      <c r="T215" s="874"/>
      <c r="U215" s="874"/>
      <c r="V215" s="874"/>
      <c r="W215" s="874"/>
      <c r="X215" s="874"/>
      <c r="Y215" s="874"/>
      <c r="Z215" s="874"/>
      <c r="AA215" s="874"/>
      <c r="AB215" s="874"/>
      <c r="AC215" s="874"/>
      <c r="AD215" s="874"/>
      <c r="AE215" s="874"/>
      <c r="AF215" s="874"/>
      <c r="AG215" s="874"/>
      <c r="AH215" s="874"/>
      <c r="AI215" s="874"/>
      <c r="AJ215" s="874"/>
      <c r="AK215" s="874"/>
      <c r="AL215" s="874"/>
      <c r="AM215" s="874"/>
      <c r="AN215" s="874"/>
      <c r="AO215" s="874"/>
      <c r="AP215" s="874"/>
      <c r="AQ215" s="874"/>
      <c r="AR215" s="874"/>
      <c r="AS215" s="874"/>
      <c r="AT215" s="874"/>
      <c r="AU215" s="874"/>
      <c r="AV215" s="874"/>
      <c r="AW215" s="874"/>
      <c r="AX215" s="874"/>
      <c r="AY215" s="874"/>
      <c r="AZ215" s="874"/>
      <c r="BA215" s="874"/>
      <c r="BB215" s="874"/>
      <c r="BC215" s="874"/>
      <c r="BD215" s="874"/>
      <c r="BE215" s="875"/>
      <c r="BF215" s="14">
        <v>215</v>
      </c>
      <c r="BG215" s="522" t="str">
        <f t="shared" si="4"/>
        <v/>
      </c>
      <c r="BM215" s="14"/>
    </row>
  </sheetData>
  <sheetProtection algorithmName="SHA-512" hashValue="YONash7DXkScri9W96dErtzCaP02mj88RNITLyfafweprdqVxb8V7t+NugOwTQXP4A8JZUupQjypmxGB6ducTw==" saltValue="ErQq/56oKDPUDGDjzA+xSA==" spinCount="100000" sheet="1" objects="1" scenarios="1" formatCells="0" sort="0"/>
  <sortState xmlns:xlrd2="http://schemas.microsoft.com/office/spreadsheetml/2017/richdata2" ref="B16:BE215">
    <sortCondition ref="D15"/>
  </sortState>
  <mergeCells count="8">
    <mergeCell ref="BJ13:BJ14"/>
    <mergeCell ref="D9:E9"/>
    <mergeCell ref="B5:K5"/>
    <mergeCell ref="BG13:BG14"/>
    <mergeCell ref="BH13:BH14"/>
    <mergeCell ref="BI13:BI14"/>
    <mergeCell ref="L5:P6"/>
    <mergeCell ref="L10:P11"/>
  </mergeCells>
  <conditionalFormatting sqref="D17:D35">
    <cfRule type="expression" dxfId="60" priority="2">
      <formula>ISNUMBER(MATCH(D17,$D$16:$D16,0))</formula>
    </cfRule>
  </conditionalFormatting>
  <conditionalFormatting sqref="F15:BE15">
    <cfRule type="cellIs" dxfId="59" priority="1" operator="lessThanOrEqual">
      <formula>$K$8</formula>
    </cfRule>
  </conditionalFormatting>
  <dataValidations disablePrompts="1" count="2">
    <dataValidation type="list" allowBlank="1" showInputMessage="1" showErrorMessage="1" sqref="J12 I16:I215" xr:uid="{00000000-0002-0000-0200-000000000000}">
      <formula1>ABC</formula1>
    </dataValidation>
    <dataValidation type="list" allowBlank="1" showInputMessage="1" showErrorMessage="1" sqref="J15" xr:uid="{00000000-0002-0000-0200-000001000000}">
      <formula1>Forecast_Month</formula1>
    </dataValidation>
  </dataValidations>
  <pageMargins left="0.31496062992125984" right="0.31496062992125984" top="0.31496062992125984" bottom="0.31496062992125984" header="0.31496062992125984" footer="0.31496062992125984"/>
  <pageSetup scale="34" orientation="portrait" r:id="rId1"/>
  <colBreaks count="3" manualBreakCount="3">
    <brk id="16" max="1048575" man="1"/>
    <brk id="35" min="1" max="215" man="1"/>
    <brk id="57" max="1048575" man="1"/>
  </colBreaks>
  <ignoredErrors>
    <ignoredError sqref="G4" formula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9">
    <pageSetUpPr autoPageBreaks="0"/>
  </sheetPr>
  <dimension ref="A1:BL4000"/>
  <sheetViews>
    <sheetView showGridLines="0" showRowColHeaders="0" zoomScale="80" zoomScaleNormal="80" workbookViewId="0">
      <pane ySplit="10" topLeftCell="A11" activePane="bottomLeft" state="frozen"/>
      <selection pane="bottomLeft" activeCell="A11" sqref="A11"/>
    </sheetView>
  </sheetViews>
  <sheetFormatPr defaultColWidth="11.42578125" defaultRowHeight="15" x14ac:dyDescent="0.25"/>
  <cols>
    <col min="1" max="1" width="3.7109375" style="15" customWidth="1"/>
    <col min="2" max="2" width="9.140625" style="9" customWidth="1"/>
    <col min="3" max="3" width="18" style="9" customWidth="1"/>
    <col min="4" max="4" width="26.5703125" style="9" customWidth="1"/>
    <col min="5" max="5" width="10.7109375" style="9" customWidth="1"/>
    <col min="6" max="6" width="15.7109375" style="9" bestFit="1" customWidth="1"/>
    <col min="7" max="17" width="11.85546875" style="9" customWidth="1"/>
    <col min="18" max="18" width="12.7109375" style="9" bestFit="1" customWidth="1"/>
    <col min="19" max="19" width="13.28515625" style="9" bestFit="1" customWidth="1"/>
    <col min="20" max="20" width="12.85546875" style="9" bestFit="1" customWidth="1"/>
    <col min="21" max="21" width="13.42578125" style="9" bestFit="1" customWidth="1"/>
    <col min="22" max="22" width="12.5703125" style="9" bestFit="1" customWidth="1"/>
    <col min="23" max="23" width="11.85546875" style="9" bestFit="1" customWidth="1"/>
    <col min="24" max="24" width="13.140625" style="9" bestFit="1" customWidth="1"/>
    <col min="25" max="26" width="12.7109375" style="9" bestFit="1" customWidth="1"/>
    <col min="27" max="27" width="13.140625" style="9" bestFit="1" customWidth="1"/>
    <col min="28" max="28" width="12.7109375" style="9" bestFit="1" customWidth="1"/>
    <col min="29" max="29" width="12.5703125" style="9" bestFit="1" customWidth="1"/>
    <col min="30" max="30" width="12.7109375" style="9" bestFit="1" customWidth="1"/>
    <col min="31" max="31" width="13.28515625" style="9" hidden="1" customWidth="1"/>
    <col min="32" max="47" width="11.5703125" style="9" hidden="1" customWidth="1"/>
    <col min="48" max="48" width="18.7109375" style="523" hidden="1" customWidth="1"/>
    <col min="49" max="49" width="29" style="524" hidden="1" customWidth="1"/>
    <col min="50" max="51" width="11.42578125" style="522" hidden="1" customWidth="1"/>
    <col min="52" max="52" width="12.5703125" style="522" hidden="1" customWidth="1"/>
    <col min="53" max="53" width="14.7109375" style="98" customWidth="1"/>
    <col min="54" max="55" width="11.42578125" style="98" customWidth="1"/>
    <col min="56" max="56" width="7.42578125" style="98" customWidth="1"/>
    <col min="57" max="57" width="9.7109375" style="98" customWidth="1"/>
    <col min="58" max="58" width="23.5703125" style="98" customWidth="1"/>
    <col min="59" max="59" width="19" style="98" customWidth="1"/>
    <col min="60" max="60" width="11.42578125" style="98" customWidth="1"/>
    <col min="61" max="61" width="31.28515625" style="16" customWidth="1"/>
    <col min="62" max="62" width="11.42578125" style="16" customWidth="1"/>
    <col min="63" max="64" width="11.42578125" style="87" customWidth="1"/>
    <col min="65" max="65" width="11.42578125" style="13" customWidth="1"/>
    <col min="66" max="16384" width="11.42578125" style="13"/>
  </cols>
  <sheetData>
    <row r="1" spans="1:64" s="9" customFormat="1" ht="6.75" customHeight="1" x14ac:dyDescent="0.25">
      <c r="A1" s="15"/>
      <c r="AV1" s="523"/>
      <c r="AW1" s="524"/>
      <c r="AX1" s="521"/>
      <c r="AY1" s="521"/>
      <c r="AZ1" s="521"/>
      <c r="BA1" s="98"/>
      <c r="BB1" s="98"/>
      <c r="BC1" s="98"/>
      <c r="BD1" s="98"/>
      <c r="BE1" s="98"/>
      <c r="BF1" s="98"/>
      <c r="BG1" s="98"/>
      <c r="BH1" s="98"/>
      <c r="BI1" s="16"/>
      <c r="BJ1" s="16"/>
      <c r="BK1" s="88"/>
      <c r="BL1" s="88"/>
    </row>
    <row r="2" spans="1:64" s="574" customFormat="1" ht="20.100000000000001" customHeight="1" x14ac:dyDescent="0.25">
      <c r="A2" s="568">
        <v>15</v>
      </c>
      <c r="B2" s="502"/>
      <c r="C2" s="502" t="s">
        <v>285</v>
      </c>
      <c r="D2" s="577"/>
      <c r="E2" s="577"/>
      <c r="F2" s="577"/>
      <c r="G2" s="577"/>
      <c r="H2" s="577"/>
      <c r="I2" s="577"/>
      <c r="J2" s="577"/>
      <c r="K2" s="578"/>
      <c r="L2" s="578"/>
      <c r="M2" s="578"/>
      <c r="N2" s="578"/>
      <c r="O2" s="578"/>
      <c r="P2" s="578"/>
      <c r="Q2" s="578"/>
      <c r="R2" s="578"/>
      <c r="AV2" s="579"/>
      <c r="AW2" s="580"/>
      <c r="AX2" s="575"/>
      <c r="AY2" s="575"/>
      <c r="AZ2" s="575"/>
      <c r="BA2" s="581"/>
      <c r="BB2" s="581"/>
      <c r="BC2" s="581"/>
      <c r="BD2" s="581"/>
      <c r="BE2" s="581"/>
      <c r="BF2" s="581"/>
      <c r="BG2" s="581"/>
      <c r="BH2" s="581"/>
      <c r="BI2" s="582"/>
      <c r="BJ2" s="582"/>
      <c r="BK2" s="573"/>
      <c r="BL2" s="573"/>
    </row>
    <row r="3" spans="1:64" s="585" customFormat="1" ht="24" customHeight="1" x14ac:dyDescent="0.25">
      <c r="A3" s="565"/>
      <c r="B3" s="439"/>
      <c r="C3" s="439" t="s">
        <v>41</v>
      </c>
      <c r="D3" s="583"/>
      <c r="E3" s="583"/>
      <c r="F3" s="583"/>
      <c r="G3" s="583"/>
      <c r="H3" s="583"/>
      <c r="I3" s="583"/>
      <c r="J3" s="583"/>
      <c r="K3" s="584"/>
      <c r="L3" s="584"/>
      <c r="M3" s="584"/>
      <c r="N3" s="584"/>
      <c r="O3" s="584"/>
      <c r="P3" s="584"/>
      <c r="Q3" s="584"/>
      <c r="R3" s="584"/>
      <c r="AV3" s="586"/>
      <c r="AW3" s="587"/>
      <c r="AX3" s="576"/>
      <c r="AY3" s="576"/>
      <c r="AZ3" s="576"/>
      <c r="BA3" s="588"/>
      <c r="BB3" s="588"/>
      <c r="BC3" s="588"/>
      <c r="BD3" s="588"/>
      <c r="BE3" s="588"/>
      <c r="BF3" s="588"/>
      <c r="BG3" s="588"/>
      <c r="BH3" s="588"/>
      <c r="BI3" s="589"/>
      <c r="BJ3" s="589"/>
      <c r="BK3" s="567"/>
      <c r="BL3" s="567"/>
    </row>
    <row r="4" spans="1:64" s="9" customFormat="1" ht="9.9499999999999993" customHeight="1" x14ac:dyDescent="0.25">
      <c r="A4" s="15"/>
      <c r="I4" s="39"/>
      <c r="J4" s="39"/>
      <c r="K4" s="39"/>
      <c r="L4" s="39"/>
      <c r="M4" s="39"/>
      <c r="N4" s="39"/>
      <c r="O4" s="39"/>
      <c r="AV4" s="523"/>
      <c r="AW4" s="524"/>
      <c r="AX4" s="521"/>
      <c r="AY4" s="521"/>
      <c r="AZ4" s="521"/>
      <c r="BA4" s="98"/>
      <c r="BB4" s="98"/>
      <c r="BC4" s="98"/>
      <c r="BD4" s="98"/>
      <c r="BE4" s="98"/>
      <c r="BF4" s="98"/>
      <c r="BG4" s="98"/>
      <c r="BH4" s="98"/>
      <c r="BI4" s="16"/>
      <c r="BJ4" s="16"/>
      <c r="BK4" s="88"/>
      <c r="BL4" s="88"/>
    </row>
    <row r="5" spans="1:64" ht="32.25" customHeight="1" x14ac:dyDescent="0.25">
      <c r="A5" s="14"/>
      <c r="B5" s="893" t="s">
        <v>57</v>
      </c>
      <c r="C5" s="894"/>
      <c r="D5" s="894"/>
      <c r="E5" s="894"/>
      <c r="F5" s="894"/>
      <c r="G5" s="894"/>
      <c r="H5" s="894"/>
      <c r="I5" s="914"/>
      <c r="J5" s="38"/>
      <c r="K5" s="38"/>
      <c r="L5" s="38"/>
      <c r="M5" s="38"/>
      <c r="N5" s="38"/>
      <c r="O5" s="38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525"/>
      <c r="AW5" s="526"/>
    </row>
    <row r="6" spans="1:64" ht="7.5" customHeight="1" x14ac:dyDescent="0.25">
      <c r="A6" s="14"/>
      <c r="B6" s="21"/>
      <c r="C6" s="22"/>
      <c r="D6" s="22"/>
      <c r="E6" s="22"/>
      <c r="F6" s="22"/>
      <c r="G6" s="22"/>
      <c r="H6" s="22"/>
      <c r="I6" s="107"/>
      <c r="J6" s="38"/>
      <c r="K6" s="38"/>
      <c r="L6" s="38"/>
      <c r="M6" s="38"/>
      <c r="N6" s="38"/>
      <c r="O6" s="38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525"/>
      <c r="AW6" s="526"/>
    </row>
    <row r="7" spans="1:64" ht="15.75" x14ac:dyDescent="0.25">
      <c r="A7" s="14"/>
      <c r="B7" s="21"/>
      <c r="C7" s="28" t="s">
        <v>25</v>
      </c>
      <c r="D7" s="91" t="s">
        <v>43</v>
      </c>
      <c r="E7" s="28" t="s">
        <v>5</v>
      </c>
      <c r="F7" s="3" t="str">
        <f ca="1">IFERROR(INDEX(Products,MATCH($D$7,DescriptionList,0),1),"")</f>
        <v/>
      </c>
      <c r="G7" s="42"/>
      <c r="H7" s="103"/>
      <c r="I7" s="107"/>
      <c r="J7" s="38"/>
      <c r="K7" s="38"/>
      <c r="L7" s="38"/>
      <c r="M7" s="38"/>
      <c r="N7" s="38"/>
      <c r="O7" s="38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525"/>
      <c r="AW7" s="526"/>
    </row>
    <row r="8" spans="1:64" ht="10.5" customHeight="1" x14ac:dyDescent="0.25">
      <c r="A8" s="14"/>
      <c r="B8" s="24"/>
      <c r="C8" s="52"/>
      <c r="D8" s="52"/>
      <c r="E8" s="52"/>
      <c r="F8" s="52"/>
      <c r="G8" s="25"/>
      <c r="H8" s="25"/>
      <c r="I8" s="108"/>
      <c r="J8" s="38"/>
      <c r="K8" s="38"/>
      <c r="L8" s="38"/>
      <c r="M8" s="38"/>
      <c r="N8" s="38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525"/>
      <c r="AW8" s="526"/>
    </row>
    <row r="9" spans="1:64" ht="9.9499999999999993" customHeight="1" x14ac:dyDescent="0.25">
      <c r="A9" s="14"/>
      <c r="B9" s="13"/>
      <c r="C9" s="13"/>
      <c r="D9" s="13"/>
      <c r="E9" s="13"/>
      <c r="F9" s="13"/>
      <c r="G9" s="13"/>
      <c r="H9" s="13"/>
      <c r="I9" s="13"/>
      <c r="J9" s="13"/>
      <c r="K9" s="13"/>
      <c r="P9" s="43"/>
      <c r="Q9" s="43"/>
      <c r="R9" s="43"/>
      <c r="S9" s="43"/>
      <c r="T9" s="43"/>
      <c r="U9" s="43"/>
      <c r="V9" s="4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525"/>
      <c r="AW9" s="526"/>
    </row>
    <row r="10" spans="1:64" x14ac:dyDescent="0.25">
      <c r="A10" s="14" t="s">
        <v>0</v>
      </c>
      <c r="B10" s="65" t="s">
        <v>5</v>
      </c>
      <c r="C10" s="54" t="s">
        <v>2</v>
      </c>
      <c r="D10" s="54" t="s">
        <v>25</v>
      </c>
      <c r="E10" s="55" t="s">
        <v>3</v>
      </c>
      <c r="F10" s="169">
        <f ca="1">TODAY()</f>
        <v>44746</v>
      </c>
      <c r="G10" s="170">
        <f>Master_Data!J15</f>
        <v>44773</v>
      </c>
      <c r="H10" s="170">
        <f>Master_Data!K15</f>
        <v>44804</v>
      </c>
      <c r="I10" s="170">
        <f>Master_Data!L15</f>
        <v>44834</v>
      </c>
      <c r="J10" s="170">
        <f>Master_Data!M15</f>
        <v>44865</v>
      </c>
      <c r="K10" s="170">
        <f>Master_Data!N15</f>
        <v>44895</v>
      </c>
      <c r="L10" s="170">
        <f>Master_Data!O15</f>
        <v>44926</v>
      </c>
      <c r="M10" s="170">
        <f>Master_Data!P15</f>
        <v>44957</v>
      </c>
      <c r="N10" s="170">
        <f>Master_Data!Q15</f>
        <v>44985</v>
      </c>
      <c r="O10" s="170">
        <f>Master_Data!R15</f>
        <v>45016</v>
      </c>
      <c r="P10" s="170">
        <f>Master_Data!S15</f>
        <v>45046</v>
      </c>
      <c r="Q10" s="170">
        <f>Master_Data!T15</f>
        <v>45077</v>
      </c>
      <c r="R10" s="170">
        <f>Master_Data!U15</f>
        <v>45107</v>
      </c>
      <c r="S10" s="170">
        <f>Master_Data!V15</f>
        <v>45138</v>
      </c>
      <c r="T10" s="170">
        <f>Master_Data!W15</f>
        <v>45169</v>
      </c>
      <c r="U10" s="170">
        <f>Master_Data!X15</f>
        <v>45199</v>
      </c>
      <c r="V10" s="170">
        <f>Master_Data!Y15</f>
        <v>45230</v>
      </c>
      <c r="W10" s="170">
        <f>Master_Data!Z15</f>
        <v>45260</v>
      </c>
      <c r="X10" s="170">
        <f>Master_Data!AA15</f>
        <v>45291</v>
      </c>
      <c r="Y10" s="170">
        <f>Master_Data!AB15</f>
        <v>45322</v>
      </c>
      <c r="Z10" s="170">
        <f>Master_Data!AC15</f>
        <v>45351</v>
      </c>
      <c r="AA10" s="170">
        <f>Master_Data!AD15</f>
        <v>45382</v>
      </c>
      <c r="AB10" s="170">
        <f>Master_Data!AE15</f>
        <v>45412</v>
      </c>
      <c r="AC10" s="170">
        <f>Master_Data!AF15</f>
        <v>45443</v>
      </c>
      <c r="AD10" s="170">
        <f>Master_Data!AG15</f>
        <v>45473</v>
      </c>
      <c r="AE10" s="171">
        <f>Master_Data!AH15</f>
        <v>45504</v>
      </c>
      <c r="AF10" s="171">
        <f>Master_Data!AI15</f>
        <v>45535</v>
      </c>
      <c r="AG10" s="171">
        <f>Master_Data!AJ15</f>
        <v>45565</v>
      </c>
      <c r="AH10" s="171">
        <f>Master_Data!AK15</f>
        <v>45596</v>
      </c>
      <c r="AI10" s="171">
        <f>Master_Data!AL15</f>
        <v>45626</v>
      </c>
      <c r="AJ10" s="171">
        <f>Master_Data!AM15</f>
        <v>45657</v>
      </c>
      <c r="AK10" s="171">
        <f>Master_Data!AN15</f>
        <v>45688</v>
      </c>
      <c r="AL10" s="171">
        <f>Master_Data!AO15</f>
        <v>45716</v>
      </c>
      <c r="AM10" s="171">
        <f>Master_Data!AP15</f>
        <v>45747</v>
      </c>
      <c r="AN10" s="171">
        <f>Master_Data!AQ15</f>
        <v>45777</v>
      </c>
      <c r="AO10" s="171">
        <f>Master_Data!AR15</f>
        <v>45808</v>
      </c>
      <c r="AP10" s="171">
        <f>Master_Data!AS15</f>
        <v>45838</v>
      </c>
      <c r="AQ10" s="171">
        <f>Master_Data!AT15</f>
        <v>45869</v>
      </c>
      <c r="AR10" s="171">
        <f>Master_Data!AU15</f>
        <v>45900</v>
      </c>
      <c r="AS10" s="171">
        <f>Master_Data!AV15</f>
        <v>45930</v>
      </c>
      <c r="AT10" s="171">
        <f>Master_Data!AW15</f>
        <v>45961</v>
      </c>
      <c r="AU10" s="172">
        <f>Master_Data!AX15</f>
        <v>45991</v>
      </c>
      <c r="AV10" s="527" t="s">
        <v>4</v>
      </c>
      <c r="AW10" s="527" t="s">
        <v>89</v>
      </c>
      <c r="AX10" s="527" t="s">
        <v>46</v>
      </c>
      <c r="AY10" s="522" t="s">
        <v>5</v>
      </c>
      <c r="AZ10" s="527" t="s">
        <v>58</v>
      </c>
      <c r="BA10" s="99"/>
      <c r="BB10" s="41"/>
      <c r="BC10" s="100"/>
      <c r="BD10" s="100"/>
      <c r="BE10" s="100"/>
      <c r="BF10" s="100"/>
      <c r="BG10" s="99"/>
      <c r="BH10" s="99"/>
      <c r="BI10" s="41"/>
      <c r="BJ10" s="100"/>
    </row>
    <row r="11" spans="1:64" x14ac:dyDescent="0.25">
      <c r="A11" s="14">
        <f>A2+1</f>
        <v>16</v>
      </c>
      <c r="B11" s="478" t="str">
        <f>INDEX(Master_Data!$B$16:$BF$215,MATCH($A11,Master_Data!$BF$16:$BF$215,0),1)</f>
        <v>D1001</v>
      </c>
      <c r="C11" s="44" t="str">
        <f>IFERROR(VLOOKUP($B11,MasterData,COLUMN()-1,0),0)</f>
        <v>Drinks</v>
      </c>
      <c r="D11" s="45" t="str">
        <f>IFERROR(VLOOKUP($B11,MasterData,COLUMN()-1,0),0)</f>
        <v>Apple Juice 900 ml</v>
      </c>
      <c r="E11" s="47" t="s">
        <v>43</v>
      </c>
      <c r="F11" s="48" t="s">
        <v>39</v>
      </c>
      <c r="G11" s="66">
        <f ca="1">IF(AND(MONTH(G$10)&lt;=MONTH($F$10),YEAR(G$10)&lt;=YEAR($F$10)),G15,0)</f>
        <v>1536</v>
      </c>
      <c r="H11" s="49">
        <f t="shared" ref="H11:AU11" ca="1" si="0">IF(AND(MONTH(H$10)&lt;=MONTH($F$10),YEAR(H$10)&lt;=YEAR($F$10)),H15,0)</f>
        <v>0</v>
      </c>
      <c r="I11" s="49">
        <f t="shared" ca="1" si="0"/>
        <v>0</v>
      </c>
      <c r="J11" s="49">
        <f t="shared" ca="1" si="0"/>
        <v>0</v>
      </c>
      <c r="K11" s="49">
        <f t="shared" ca="1" si="0"/>
        <v>0</v>
      </c>
      <c r="L11" s="49">
        <f t="shared" ca="1" si="0"/>
        <v>0</v>
      </c>
      <c r="M11" s="49">
        <f t="shared" ca="1" si="0"/>
        <v>0</v>
      </c>
      <c r="N11" s="49">
        <f t="shared" ca="1" si="0"/>
        <v>0</v>
      </c>
      <c r="O11" s="49">
        <f t="shared" ca="1" si="0"/>
        <v>0</v>
      </c>
      <c r="P11" s="49">
        <f t="shared" ca="1" si="0"/>
        <v>0</v>
      </c>
      <c r="Q11" s="49">
        <f t="shared" ca="1" si="0"/>
        <v>0</v>
      </c>
      <c r="R11" s="49">
        <f t="shared" ca="1" si="0"/>
        <v>0</v>
      </c>
      <c r="S11" s="66">
        <f t="shared" ca="1" si="0"/>
        <v>0</v>
      </c>
      <c r="T11" s="49">
        <f t="shared" ca="1" si="0"/>
        <v>0</v>
      </c>
      <c r="U11" s="49">
        <f t="shared" ca="1" si="0"/>
        <v>0</v>
      </c>
      <c r="V11" s="49">
        <f t="shared" ca="1" si="0"/>
        <v>0</v>
      </c>
      <c r="W11" s="49">
        <f t="shared" ca="1" si="0"/>
        <v>0</v>
      </c>
      <c r="X11" s="49">
        <f t="shared" ca="1" si="0"/>
        <v>0</v>
      </c>
      <c r="Y11" s="49">
        <f t="shared" ca="1" si="0"/>
        <v>0</v>
      </c>
      <c r="Z11" s="49">
        <f t="shared" ca="1" si="0"/>
        <v>0</v>
      </c>
      <c r="AA11" s="49">
        <f t="shared" ca="1" si="0"/>
        <v>0</v>
      </c>
      <c r="AB11" s="49">
        <f t="shared" ca="1" si="0"/>
        <v>0</v>
      </c>
      <c r="AC11" s="49">
        <f t="shared" ca="1" si="0"/>
        <v>0</v>
      </c>
      <c r="AD11" s="49">
        <f t="shared" ca="1" si="0"/>
        <v>0</v>
      </c>
      <c r="AE11" s="81">
        <f t="shared" ca="1" si="0"/>
        <v>0</v>
      </c>
      <c r="AF11" s="49">
        <f t="shared" ca="1" si="0"/>
        <v>0</v>
      </c>
      <c r="AG11" s="49">
        <f t="shared" ca="1" si="0"/>
        <v>0</v>
      </c>
      <c r="AH11" s="49">
        <f t="shared" ca="1" si="0"/>
        <v>0</v>
      </c>
      <c r="AI11" s="49">
        <f t="shared" ca="1" si="0"/>
        <v>0</v>
      </c>
      <c r="AJ11" s="49">
        <f t="shared" ca="1" si="0"/>
        <v>0</v>
      </c>
      <c r="AK11" s="49">
        <f t="shared" ca="1" si="0"/>
        <v>0</v>
      </c>
      <c r="AL11" s="49">
        <f t="shared" ca="1" si="0"/>
        <v>0</v>
      </c>
      <c r="AM11" s="49">
        <f t="shared" ca="1" si="0"/>
        <v>0</v>
      </c>
      <c r="AN11" s="49">
        <f t="shared" ca="1" si="0"/>
        <v>0</v>
      </c>
      <c r="AO11" s="49">
        <f t="shared" ca="1" si="0"/>
        <v>0</v>
      </c>
      <c r="AP11" s="49">
        <f t="shared" ca="1" si="0"/>
        <v>0</v>
      </c>
      <c r="AQ11" s="49">
        <f t="shared" ca="1" si="0"/>
        <v>0</v>
      </c>
      <c r="AR11" s="49">
        <f t="shared" ca="1" si="0"/>
        <v>0</v>
      </c>
      <c r="AS11" s="49">
        <f t="shared" ca="1" si="0"/>
        <v>0</v>
      </c>
      <c r="AT11" s="49">
        <f t="shared" ca="1" si="0"/>
        <v>0</v>
      </c>
      <c r="AU11" s="71">
        <f t="shared" ca="1" si="0"/>
        <v>0</v>
      </c>
      <c r="AV11" s="525" t="str">
        <f>D11</f>
        <v>Apple Juice 900 ml</v>
      </c>
      <c r="AW11" s="528">
        <f t="shared" ref="AW11:AW19" si="1">IFERROR(VLOOKUP($B11,MasterData,COLUMN()-45,0),0)</f>
        <v>100</v>
      </c>
      <c r="AX11" s="529">
        <f>$G$10</f>
        <v>44773</v>
      </c>
      <c r="AY11" s="522" t="s">
        <v>66</v>
      </c>
      <c r="AZ11" s="529">
        <f>$G$10</f>
        <v>44773</v>
      </c>
      <c r="BG11" s="101"/>
      <c r="BH11" s="94"/>
      <c r="BI11" s="95"/>
      <c r="BJ11" s="94"/>
    </row>
    <row r="12" spans="1:64" x14ac:dyDescent="0.25">
      <c r="A12" s="14" t="s">
        <v>0</v>
      </c>
      <c r="B12" s="479" t="str">
        <f>B11</f>
        <v>D1001</v>
      </c>
      <c r="C12" s="47" t="str">
        <f t="shared" ref="C12" si="2">C11</f>
        <v>Drinks</v>
      </c>
      <c r="D12" s="60" t="s">
        <v>14</v>
      </c>
      <c r="E12" s="61" t="str">
        <f>IFERROR(VLOOKUP($B12,MasterData,8,0),0)</f>
        <v>A</v>
      </c>
      <c r="F12" s="78" t="s">
        <v>26</v>
      </c>
      <c r="G12" s="79">
        <f t="shared" ref="G12" ca="1" si="3">IF(G13-SUM(G15:X15)&gt;0,999,IF(G13=0,0,IF(SUM(G15:X15)=0,999,IF(G13&lt;=G15,G13/G15,IF(G13&lt;=SUM(G15:H15),1+((G13-G15)/H15),IF(G13&lt;=SUM(G15:I15),2+((G13-SUM(G15:H15))/I15),IF(G13&lt;=SUM(G15:J15),3+((G13-SUM(G15:I15))/J15),IF(G13&lt;=SUM(G15:K15),4+((G13-SUM(G15:J15))/K15),IF(G13&lt;=SUM(G15:L15),5+((G13-SUM(G15:K15))/L15),IF(G13&lt;=SUM(G15:M15),6+((G13-SUM(G15:L15))/M15),IF(G13&lt;=SUM(G15:N15),7+((G13-SUM(G15:M15))/N15),IF(G13&lt;=SUM(G15:O15),8+((G13-SUM(G15:N15))/O15),IF(G13&lt;=SUM(G15:P15),9+((G13-SUM(G15:O15))/P15),IF(G13&lt;=SUM(G15:Q15),10+((G13-SUM(G15:P15))/Q15),IF(G13&lt;=SUM(G15:R15),11+((G13-SUM(G15:Q15))/R15),IF(G13&lt;=SUM(G15:S15),12+((G13-SUM(G15:R15))/S15),IF(G13&lt;=SUM(G15:T15),13+((G13-SUM(G15:S15))/T15),IF(G13&lt;=SUM(G15:U15),14+((G13-SUM(G15:T15))/U15),IF(G13&lt;=SUM(G15:V15),15+((G13-SUM(G15:U15))/V15),IF(G13&lt;=SUM(G15:W15),16+((G13-SUM(G15:V15))/W15),IF(G13&lt;=SUM(G15:X15),17+((G13-SUM(G15:W15))/X15),"")))))))))))))))))))))</f>
        <v>7.5054406964091402</v>
      </c>
      <c r="H12" s="80">
        <f ca="1">IF(H13-SUM(H15:Y15)&gt;0,999,IF(H13=0,0,IF(SUM(H15:Y15)=0,999,IF(H13&lt;=H15,H13/H15,IF(H13&lt;=SUM(H15:I15),1+((H13-H15)/I15),IF(H13&lt;=SUM(H15:J15),2+((H13-SUM(H15:I15))/J15),IF(H13&lt;=SUM(H15:K15),3+((H13-SUM(H15:J15))/K15),IF(H13&lt;=SUM(H15:L15),4+((H13-SUM(H15:K15))/L15),IF(H13&lt;=SUM(H15:M15),5+((H13-SUM(H15:L15))/M15),IF(H13&lt;=SUM(H15:N15),6+((H13-SUM(H15:M15))/N15),IF(H13&lt;=SUM(H15:O15),7+((H13-SUM(H15:N15))/O15),IF(H13&lt;=SUM(H15:P15),8+((H13-SUM(H15:O15))/P15),IF(H13&lt;=SUM(H15:Q15),9+((H13-SUM(H15:P15))/Q15),IF(H13&lt;=SUM(H15:R15),10+((H13-SUM(H15:Q15))/R15),IF(H13&lt;=SUM(H15:S15),11+((H13-SUM(H15:R15))/S15),IF(H13&lt;=SUM(H15:T15),12+((H13-SUM(H15:S15))/T15),IF(H13&lt;=SUM(H15:U15),13+((H13-SUM(H15:T15))/U15),IF(H13&lt;=SUM(H15:V15),14+((H13-SUM(H15:U15))/V15),IF(H13&lt;=SUM(H15:W15),15+((H13-SUM(H15:V15))/W15),IF(H13&lt;=SUM(H15:X15),16+((H13-SUM(H15:W15))/X15),IF(H13&lt;=SUM(H15:Y15),17+((H13-SUM(H15:X15))/Y15),"")))))))))))))))))))))</f>
        <v>6.5054406964091402</v>
      </c>
      <c r="I12" s="80">
        <f t="shared" ref="I12:AD12" ca="1" si="4">IF(I13-SUM(I15:Z15)&gt;0,999,IF(I13=0,0,IF(SUM(I15:Z15)=0,999,IF(I13&lt;=I15,I13/I15,IF(I13&lt;=SUM(I15:J15),1+((I13-I15)/J15),IF(I13&lt;=SUM(I15:K15),2+((I13-SUM(I15:J15))/K15),IF(I13&lt;=SUM(I15:L15),3+((I13-SUM(I15:K15))/L15),IF(I13&lt;=SUM(I15:M15),4+((I13-SUM(I15:L15))/M15),IF(I13&lt;=SUM(I15:N15),5+((I13-SUM(I15:M15))/N15),IF(I13&lt;=SUM(I15:O15),6+((I13-SUM(I15:N15))/O15),IF(I13&lt;=SUM(I15:P15),7+((I13-SUM(I15:O15))/P15),IF(I13&lt;=SUM(I15:Q15),8+((I13-SUM(I15:P15))/Q15),IF(I13&lt;=SUM(I15:R15),9+((I13-SUM(I15:Q15))/R15),IF(I13&lt;=SUM(I15:S15),10+((I13-SUM(I15:R15))/S15),IF(I13&lt;=SUM(I15:T15),11+((I13-SUM(I15:S15))/T15),IF(I13&lt;=SUM(I15:U15),12+((I13-SUM(I15:T15))/U15),IF(I13&lt;=SUM(I15:V15),13+((I13-SUM(I15:U15))/V15),IF(I13&lt;=SUM(I15:W15),14+((I13-SUM(I15:V15))/W15),IF(I13&lt;=SUM(I15:X15),15+((I13-SUM(I15:W15))/X15),IF(I13&lt;=SUM(I15:Y15),16+((I13-SUM(I15:X15))/Y15),IF(I13&lt;=SUM(I15:Z15),17+((I13-SUM(I15:Y15))/Z15),"")))))))))))))))))))))</f>
        <v>5.5054406964091402</v>
      </c>
      <c r="J12" s="80">
        <f t="shared" ca="1" si="4"/>
        <v>4.5054406964091402</v>
      </c>
      <c r="K12" s="80">
        <f t="shared" ca="1" si="4"/>
        <v>3.5054406964091402</v>
      </c>
      <c r="L12" s="80">
        <f t="shared" ca="1" si="4"/>
        <v>2.5054406964091402</v>
      </c>
      <c r="M12" s="80">
        <f t="shared" ca="1" si="4"/>
        <v>1.5054406964091402</v>
      </c>
      <c r="N12" s="80">
        <f t="shared" ca="1" si="4"/>
        <v>1.0481736368448915</v>
      </c>
      <c r="O12" s="80">
        <f t="shared" ca="1" si="4"/>
        <v>1.1329822251481239</v>
      </c>
      <c r="P12" s="80">
        <f t="shared" ca="1" si="4"/>
        <v>1.4287507846829881</v>
      </c>
      <c r="Q12" s="80">
        <f t="shared" ca="1" si="4"/>
        <v>1.0484913793103448</v>
      </c>
      <c r="R12" s="80">
        <f t="shared" ca="1" si="4"/>
        <v>1.1401197604790418</v>
      </c>
      <c r="S12" s="79">
        <f t="shared" ca="1" si="4"/>
        <v>1.283702213279678</v>
      </c>
      <c r="T12" s="80">
        <f t="shared" ca="1" si="4"/>
        <v>1.3063829787234043</v>
      </c>
      <c r="U12" s="80">
        <f t="shared" ca="1" si="4"/>
        <v>1.4597093791281375</v>
      </c>
      <c r="V12" s="80">
        <f t="shared" ca="1" si="4"/>
        <v>1.0949895615866387</v>
      </c>
      <c r="W12" s="80">
        <f t="shared" ca="1" si="4"/>
        <v>1.1376099327470253</v>
      </c>
      <c r="X12" s="80">
        <f t="shared" ca="1" si="4"/>
        <v>1.2199471598414795</v>
      </c>
      <c r="Y12" s="80">
        <f t="shared" ca="1" si="4"/>
        <v>1.4396135265700483</v>
      </c>
      <c r="Z12" s="80">
        <f t="shared" ca="1" si="4"/>
        <v>1.6042983565107458</v>
      </c>
      <c r="AA12" s="80">
        <f t="shared" ca="1" si="4"/>
        <v>1.2450851900393185</v>
      </c>
      <c r="AB12" s="80">
        <f t="shared" ca="1" si="4"/>
        <v>1.5333333333333332</v>
      </c>
      <c r="AC12" s="80">
        <f t="shared" ca="1" si="4"/>
        <v>1.1470923603192702</v>
      </c>
      <c r="AD12" s="80">
        <f t="shared" ca="1" si="4"/>
        <v>1.3320158102766799</v>
      </c>
      <c r="AE12" s="10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11"/>
      <c r="AV12" s="525" t="str">
        <f>AV11</f>
        <v>Apple Juice 900 ml</v>
      </c>
      <c r="AW12" s="528">
        <f t="shared" si="1"/>
        <v>100</v>
      </c>
      <c r="AX12" s="529">
        <f>EOMONTH(AX11,1)</f>
        <v>44804</v>
      </c>
      <c r="AY12" s="522" t="s">
        <v>66</v>
      </c>
      <c r="AZ12" s="529">
        <f>EOMONTH(AZ11,1)</f>
        <v>44804</v>
      </c>
      <c r="BG12" s="101"/>
      <c r="BH12" s="94"/>
      <c r="BI12" s="95"/>
      <c r="BJ12" s="94"/>
    </row>
    <row r="13" spans="1:64" x14ac:dyDescent="0.25">
      <c r="A13" s="14" t="s">
        <v>0</v>
      </c>
      <c r="B13" s="479" t="str">
        <f t="shared" ref="B13:B15" si="5">B12</f>
        <v>D1001</v>
      </c>
      <c r="C13" s="47" t="str">
        <f t="shared" ref="C13:C15" si="6">C12</f>
        <v>Drinks</v>
      </c>
      <c r="D13" s="60" t="s">
        <v>27</v>
      </c>
      <c r="E13" s="61">
        <f ca="1">IF(E19-E16&lt;0,0,E19-E16)</f>
        <v>8000</v>
      </c>
      <c r="F13" s="62" t="s">
        <v>28</v>
      </c>
      <c r="G13" s="67">
        <f ca="1">IF($G$10&gt;$F$10,E13,IFERROR(SUMIFS(Quantity,Month,G$10,Code_PO,$B13,Status,"Received")-G16,0))</f>
        <v>8000</v>
      </c>
      <c r="H13" s="61">
        <f t="shared" ref="H13:AU13" ca="1" si="7">IFERROR(IF(AND(MONTH(H$10)=MONTH($F$10),YEAR(H$10)=YEAR($F$10)),$E13,IF(OR(H$10&lt;=$F$10,G16&gt;G15),G13+SUMIFS(Quantity,Month,H$10,Code_PO,$B13,Status,"Received")+G14-G16,IF(G13+SUMIFS(Quantity,Month,H$10,Code_PO,$B13,Status,"Received")+G14-G15&lt;0,0,G13+SUMIFS(Quantity,Month,H$10,Code_PO,$B13,Status,"Received")+G14-G15))),0)</f>
        <v>6464</v>
      </c>
      <c r="I13" s="61">
        <f t="shared" ca="1" si="7"/>
        <v>4570</v>
      </c>
      <c r="J13" s="61">
        <f t="shared" ca="1" si="7"/>
        <v>4469</v>
      </c>
      <c r="K13" s="61">
        <f t="shared" ca="1" si="7"/>
        <v>4332</v>
      </c>
      <c r="L13" s="61">
        <f t="shared" ca="1" si="7"/>
        <v>4168</v>
      </c>
      <c r="M13" s="61">
        <f t="shared" ca="1" si="7"/>
        <v>2575</v>
      </c>
      <c r="N13" s="61">
        <f t="shared" ca="1" si="7"/>
        <v>1929</v>
      </c>
      <c r="O13" s="61">
        <f t="shared" ca="1" si="7"/>
        <v>2091</v>
      </c>
      <c r="P13" s="61">
        <f t="shared" ca="1" si="7"/>
        <v>2202</v>
      </c>
      <c r="Q13" s="61">
        <f t="shared" ca="1" si="7"/>
        <v>1683</v>
      </c>
      <c r="R13" s="61">
        <f t="shared" ca="1" si="7"/>
        <v>2090</v>
      </c>
      <c r="S13" s="67">
        <f t="shared" ca="1" si="7"/>
        <v>2234</v>
      </c>
      <c r="T13" s="61">
        <f t="shared" ca="1" si="7"/>
        <v>2564</v>
      </c>
      <c r="U13" s="61">
        <f t="shared" ca="1" si="7"/>
        <v>2576</v>
      </c>
      <c r="V13" s="61">
        <f t="shared" ca="1" si="7"/>
        <v>1696</v>
      </c>
      <c r="W13" s="61">
        <f t="shared" ca="1" si="7"/>
        <v>2182</v>
      </c>
      <c r="X13" s="61">
        <f t="shared" ca="1" si="7"/>
        <v>2266</v>
      </c>
      <c r="Y13" s="61">
        <f t="shared" ca="1" si="7"/>
        <v>2333</v>
      </c>
      <c r="Z13" s="61">
        <f t="shared" ca="1" si="7"/>
        <v>2819</v>
      </c>
      <c r="AA13" s="61">
        <f t="shared" ca="1" si="7"/>
        <v>1956</v>
      </c>
      <c r="AB13" s="61">
        <f t="shared" ca="1" si="7"/>
        <v>2374</v>
      </c>
      <c r="AC13" s="61">
        <f t="shared" ca="1" si="7"/>
        <v>1848</v>
      </c>
      <c r="AD13" s="61">
        <f t="shared" ca="1" si="7"/>
        <v>2258</v>
      </c>
      <c r="AE13" s="63">
        <f t="shared" ca="1" si="7"/>
        <v>2504</v>
      </c>
      <c r="AF13" s="61">
        <f t="shared" ca="1" si="7"/>
        <v>986</v>
      </c>
      <c r="AG13" s="61">
        <f t="shared" ca="1" si="7"/>
        <v>0</v>
      </c>
      <c r="AH13" s="61">
        <f t="shared" ca="1" si="7"/>
        <v>0</v>
      </c>
      <c r="AI13" s="61">
        <f t="shared" ca="1" si="7"/>
        <v>0</v>
      </c>
      <c r="AJ13" s="61">
        <f t="shared" ca="1" si="7"/>
        <v>0</v>
      </c>
      <c r="AK13" s="61">
        <f t="shared" ca="1" si="7"/>
        <v>0</v>
      </c>
      <c r="AL13" s="61">
        <f t="shared" ca="1" si="7"/>
        <v>0</v>
      </c>
      <c r="AM13" s="61">
        <f t="shared" ca="1" si="7"/>
        <v>0</v>
      </c>
      <c r="AN13" s="61">
        <f t="shared" ca="1" si="7"/>
        <v>0</v>
      </c>
      <c r="AO13" s="61">
        <f t="shared" ca="1" si="7"/>
        <v>0</v>
      </c>
      <c r="AP13" s="61">
        <f t="shared" ca="1" si="7"/>
        <v>0</v>
      </c>
      <c r="AQ13" s="61">
        <f t="shared" ca="1" si="7"/>
        <v>0</v>
      </c>
      <c r="AR13" s="61">
        <f t="shared" ca="1" si="7"/>
        <v>0</v>
      </c>
      <c r="AS13" s="61">
        <f t="shared" ca="1" si="7"/>
        <v>0</v>
      </c>
      <c r="AT13" s="61">
        <f t="shared" ca="1" si="7"/>
        <v>0</v>
      </c>
      <c r="AU13" s="64">
        <f t="shared" ca="1" si="7"/>
        <v>0</v>
      </c>
      <c r="AV13" s="525" t="str">
        <f t="shared" ref="AV13:AV19" si="8">AV12</f>
        <v>Apple Juice 900 ml</v>
      </c>
      <c r="AW13" s="528">
        <f t="shared" si="1"/>
        <v>100</v>
      </c>
      <c r="AX13" s="529">
        <f t="shared" ref="AX13:AX32" si="9">EOMONTH(AX12,1)</f>
        <v>44834</v>
      </c>
      <c r="AY13" s="522" t="s">
        <v>66</v>
      </c>
      <c r="AZ13" s="529">
        <f t="shared" ref="AZ13:AZ23" si="10">EOMONTH(AZ12,1)</f>
        <v>44834</v>
      </c>
      <c r="BG13" s="101"/>
      <c r="BH13" s="94"/>
      <c r="BI13" s="95"/>
      <c r="BJ13" s="94"/>
    </row>
    <row r="14" spans="1:64" x14ac:dyDescent="0.25">
      <c r="A14" s="14" t="s">
        <v>0</v>
      </c>
      <c r="B14" s="479" t="str">
        <f t="shared" si="5"/>
        <v>D1001</v>
      </c>
      <c r="C14" s="47" t="str">
        <f t="shared" si="6"/>
        <v>Drinks</v>
      </c>
      <c r="D14" s="243" t="s">
        <v>43</v>
      </c>
      <c r="E14" s="246" t="s">
        <v>43</v>
      </c>
      <c r="F14" s="48" t="s">
        <v>29</v>
      </c>
      <c r="G14" s="66">
        <f ca="1">IFERROR(LARGE(G18:G19,1),0)</f>
        <v>0</v>
      </c>
      <c r="H14" s="49">
        <f t="shared" ref="H14:AD14" ca="1" si="11">IFERROR(LARGE(H18:H19,1),0)</f>
        <v>0</v>
      </c>
      <c r="I14" s="48">
        <f t="shared" ca="1" si="11"/>
        <v>0</v>
      </c>
      <c r="J14" s="48">
        <f t="shared" ca="1" si="11"/>
        <v>0</v>
      </c>
      <c r="K14" s="48">
        <f t="shared" ca="1" si="11"/>
        <v>0</v>
      </c>
      <c r="L14" s="48">
        <f t="shared" ca="1" si="11"/>
        <v>0</v>
      </c>
      <c r="M14" s="48">
        <f t="shared" ca="1" si="11"/>
        <v>1000</v>
      </c>
      <c r="N14" s="48">
        <f t="shared" ca="1" si="11"/>
        <v>2000</v>
      </c>
      <c r="O14" s="48">
        <f t="shared" ca="1" si="11"/>
        <v>2000</v>
      </c>
      <c r="P14" s="48">
        <f t="shared" ca="1" si="11"/>
        <v>1000</v>
      </c>
      <c r="Q14" s="48">
        <f t="shared" ca="1" si="11"/>
        <v>2000</v>
      </c>
      <c r="R14" s="48">
        <f t="shared" ca="1" si="11"/>
        <v>2000</v>
      </c>
      <c r="S14" s="66">
        <f t="shared" ca="1" si="11"/>
        <v>2000</v>
      </c>
      <c r="T14" s="48">
        <f t="shared" ca="1" si="11"/>
        <v>2000</v>
      </c>
      <c r="U14" s="48">
        <f t="shared" ca="1" si="11"/>
        <v>1000</v>
      </c>
      <c r="V14" s="48">
        <f t="shared" ca="1" si="11"/>
        <v>2000</v>
      </c>
      <c r="W14" s="48">
        <f t="shared" ca="1" si="11"/>
        <v>2000</v>
      </c>
      <c r="X14" s="48">
        <f t="shared" ca="1" si="11"/>
        <v>2000</v>
      </c>
      <c r="Y14" s="48">
        <f t="shared" ca="1" si="11"/>
        <v>2000</v>
      </c>
      <c r="Z14" s="48">
        <f t="shared" ca="1" si="11"/>
        <v>1000</v>
      </c>
      <c r="AA14" s="48">
        <f t="shared" ca="1" si="11"/>
        <v>2000</v>
      </c>
      <c r="AB14" s="48">
        <f t="shared" ca="1" si="11"/>
        <v>1000</v>
      </c>
      <c r="AC14" s="48">
        <f t="shared" ca="1" si="11"/>
        <v>2000</v>
      </c>
      <c r="AD14" s="48">
        <f t="shared" ca="1" si="11"/>
        <v>2000</v>
      </c>
      <c r="AE14" s="50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51"/>
      <c r="AV14" s="525" t="str">
        <f t="shared" si="8"/>
        <v>Apple Juice 900 ml</v>
      </c>
      <c r="AW14" s="528">
        <f t="shared" si="1"/>
        <v>100</v>
      </c>
      <c r="AX14" s="529">
        <f t="shared" si="9"/>
        <v>44865</v>
      </c>
      <c r="AY14" s="522" t="s">
        <v>66</v>
      </c>
      <c r="AZ14" s="529">
        <f t="shared" si="10"/>
        <v>44865</v>
      </c>
      <c r="BG14" s="101"/>
      <c r="BH14" s="94"/>
      <c r="BI14" s="95"/>
      <c r="BJ14" s="94"/>
    </row>
    <row r="15" spans="1:64" x14ac:dyDescent="0.25">
      <c r="A15" s="14" t="s">
        <v>0</v>
      </c>
      <c r="B15" s="479" t="str">
        <f t="shared" si="5"/>
        <v>D1001</v>
      </c>
      <c r="C15" s="47" t="str">
        <f t="shared" si="6"/>
        <v>Drinks</v>
      </c>
      <c r="D15" s="60" t="s">
        <v>142</v>
      </c>
      <c r="E15" s="61">
        <f ca="1">SUM(G11:AD11)</f>
        <v>1536</v>
      </c>
      <c r="F15" s="62" t="s">
        <v>30</v>
      </c>
      <c r="G15" s="67">
        <f t="shared" ref="G15:AU15" si="12">IFERROR(VLOOKUP($B15,MasterData,COLUMN()+2,0),0)</f>
        <v>1536</v>
      </c>
      <c r="H15" s="61">
        <f t="shared" si="12"/>
        <v>1894</v>
      </c>
      <c r="I15" s="61">
        <f t="shared" si="12"/>
        <v>101</v>
      </c>
      <c r="J15" s="61">
        <f t="shared" si="12"/>
        <v>137</v>
      </c>
      <c r="K15" s="61">
        <f t="shared" si="12"/>
        <v>164</v>
      </c>
      <c r="L15" s="61">
        <f t="shared" si="12"/>
        <v>1593</v>
      </c>
      <c r="M15" s="61">
        <f t="shared" si="12"/>
        <v>1646</v>
      </c>
      <c r="N15" s="61">
        <f t="shared" si="12"/>
        <v>1838</v>
      </c>
      <c r="O15" s="61">
        <f t="shared" si="12"/>
        <v>1889</v>
      </c>
      <c r="P15" s="61">
        <f t="shared" si="12"/>
        <v>1519</v>
      </c>
      <c r="Q15" s="61">
        <f t="shared" si="12"/>
        <v>1593</v>
      </c>
      <c r="R15" s="61">
        <f t="shared" si="12"/>
        <v>1856</v>
      </c>
      <c r="S15" s="67">
        <f t="shared" si="12"/>
        <v>1670</v>
      </c>
      <c r="T15" s="61">
        <f t="shared" si="12"/>
        <v>1988</v>
      </c>
      <c r="U15" s="61">
        <f t="shared" si="12"/>
        <v>1880</v>
      </c>
      <c r="V15" s="61">
        <f t="shared" si="12"/>
        <v>1514</v>
      </c>
      <c r="W15" s="61">
        <f t="shared" si="12"/>
        <v>1916</v>
      </c>
      <c r="X15" s="61">
        <f t="shared" si="12"/>
        <v>1933</v>
      </c>
      <c r="Y15" s="61">
        <f t="shared" si="12"/>
        <v>1514</v>
      </c>
      <c r="Z15" s="61">
        <f t="shared" si="12"/>
        <v>1863</v>
      </c>
      <c r="AA15" s="61">
        <f t="shared" si="12"/>
        <v>1582</v>
      </c>
      <c r="AB15" s="61">
        <f t="shared" si="12"/>
        <v>1526</v>
      </c>
      <c r="AC15" s="61">
        <f t="shared" si="12"/>
        <v>1590</v>
      </c>
      <c r="AD15" s="61">
        <f t="shared" si="12"/>
        <v>1754</v>
      </c>
      <c r="AE15" s="63">
        <f t="shared" si="12"/>
        <v>1518</v>
      </c>
      <c r="AF15" s="61">
        <f t="shared" si="12"/>
        <v>1818</v>
      </c>
      <c r="AG15" s="61">
        <f t="shared" si="12"/>
        <v>1759</v>
      </c>
      <c r="AH15" s="61">
        <f t="shared" si="12"/>
        <v>1863</v>
      </c>
      <c r="AI15" s="61">
        <f t="shared" si="12"/>
        <v>1615</v>
      </c>
      <c r="AJ15" s="61">
        <f t="shared" si="12"/>
        <v>1867</v>
      </c>
      <c r="AK15" s="61">
        <f t="shared" si="12"/>
        <v>1838</v>
      </c>
      <c r="AL15" s="61">
        <f t="shared" si="12"/>
        <v>1799</v>
      </c>
      <c r="AM15" s="61">
        <f t="shared" si="12"/>
        <v>1944</v>
      </c>
      <c r="AN15" s="61">
        <f t="shared" si="12"/>
        <v>1714</v>
      </c>
      <c r="AO15" s="61">
        <f t="shared" si="12"/>
        <v>1530</v>
      </c>
      <c r="AP15" s="61">
        <f t="shared" si="12"/>
        <v>1644</v>
      </c>
      <c r="AQ15" s="61">
        <f t="shared" si="12"/>
        <v>1535</v>
      </c>
      <c r="AR15" s="61">
        <f t="shared" si="12"/>
        <v>1506</v>
      </c>
      <c r="AS15" s="61">
        <f t="shared" si="12"/>
        <v>1673</v>
      </c>
      <c r="AT15" s="61">
        <f t="shared" si="12"/>
        <v>1614</v>
      </c>
      <c r="AU15" s="64">
        <f t="shared" si="12"/>
        <v>1777</v>
      </c>
      <c r="AV15" s="525" t="str">
        <f t="shared" si="8"/>
        <v>Apple Juice 900 ml</v>
      </c>
      <c r="AW15" s="528">
        <f t="shared" si="1"/>
        <v>100</v>
      </c>
      <c r="AX15" s="529">
        <f t="shared" si="9"/>
        <v>44895</v>
      </c>
      <c r="AY15" s="522" t="s">
        <v>66</v>
      </c>
      <c r="AZ15" s="529">
        <f t="shared" si="10"/>
        <v>44895</v>
      </c>
      <c r="BG15" s="101"/>
      <c r="BH15" s="94"/>
      <c r="BI15" s="95"/>
      <c r="BJ15" s="94"/>
    </row>
    <row r="16" spans="1:64" x14ac:dyDescent="0.25">
      <c r="A16" s="14" t="s">
        <v>0</v>
      </c>
      <c r="B16" s="480" t="str">
        <f t="shared" ref="B16:C16" si="13">B15</f>
        <v>D1001</v>
      </c>
      <c r="C16" s="233" t="str">
        <f t="shared" si="13"/>
        <v>Drinks</v>
      </c>
      <c r="D16" s="230" t="s">
        <v>128</v>
      </c>
      <c r="E16" s="231">
        <f ca="1">SUMIFS(Quantity_SO,Code_SO,$B16,Status_SO,"Invoiced")</f>
        <v>0</v>
      </c>
      <c r="F16" s="78" t="s">
        <v>91</v>
      </c>
      <c r="G16" s="232">
        <f t="shared" ref="G16:AD16" ca="1" si="14">IFERROR(SUMIFS(Quantity_SO,Code_SO,$B16,Month_SO,G$10,Status_SO,"Invoiced"),0)</f>
        <v>0</v>
      </c>
      <c r="H16" s="231">
        <f t="shared" ca="1" si="14"/>
        <v>0</v>
      </c>
      <c r="I16" s="231">
        <f t="shared" ca="1" si="14"/>
        <v>0</v>
      </c>
      <c r="J16" s="231">
        <f t="shared" ca="1" si="14"/>
        <v>0</v>
      </c>
      <c r="K16" s="231">
        <f t="shared" ca="1" si="14"/>
        <v>0</v>
      </c>
      <c r="L16" s="231">
        <f t="shared" ca="1" si="14"/>
        <v>0</v>
      </c>
      <c r="M16" s="231">
        <f t="shared" ca="1" si="14"/>
        <v>0</v>
      </c>
      <c r="N16" s="231">
        <f t="shared" ca="1" si="14"/>
        <v>0</v>
      </c>
      <c r="O16" s="231">
        <f t="shared" ca="1" si="14"/>
        <v>0</v>
      </c>
      <c r="P16" s="231">
        <f t="shared" ca="1" si="14"/>
        <v>0</v>
      </c>
      <c r="Q16" s="231">
        <f t="shared" ca="1" si="14"/>
        <v>0</v>
      </c>
      <c r="R16" s="231">
        <f t="shared" ca="1" si="14"/>
        <v>0</v>
      </c>
      <c r="S16" s="232">
        <f t="shared" ca="1" si="14"/>
        <v>0</v>
      </c>
      <c r="T16" s="231">
        <f t="shared" ca="1" si="14"/>
        <v>0</v>
      </c>
      <c r="U16" s="231">
        <f t="shared" ca="1" si="14"/>
        <v>0</v>
      </c>
      <c r="V16" s="231">
        <f t="shared" ca="1" si="14"/>
        <v>0</v>
      </c>
      <c r="W16" s="231">
        <f t="shared" ca="1" si="14"/>
        <v>0</v>
      </c>
      <c r="X16" s="231">
        <f t="shared" ca="1" si="14"/>
        <v>0</v>
      </c>
      <c r="Y16" s="231">
        <f t="shared" ca="1" si="14"/>
        <v>0</v>
      </c>
      <c r="Z16" s="231">
        <f t="shared" ca="1" si="14"/>
        <v>0</v>
      </c>
      <c r="AA16" s="231">
        <f t="shared" ca="1" si="14"/>
        <v>0</v>
      </c>
      <c r="AB16" s="231">
        <f t="shared" ca="1" si="14"/>
        <v>0</v>
      </c>
      <c r="AC16" s="231">
        <f t="shared" ca="1" si="14"/>
        <v>0</v>
      </c>
      <c r="AD16" s="231">
        <f t="shared" ca="1" si="14"/>
        <v>0</v>
      </c>
      <c r="AE16" s="236"/>
      <c r="AF16" s="229"/>
      <c r="AG16" s="229"/>
      <c r="AH16" s="229"/>
      <c r="AI16" s="229"/>
      <c r="AJ16" s="229"/>
      <c r="AK16" s="229"/>
      <c r="AL16" s="229"/>
      <c r="AM16" s="229"/>
      <c r="AN16" s="229"/>
      <c r="AO16" s="229"/>
      <c r="AP16" s="229"/>
      <c r="AQ16" s="229"/>
      <c r="AR16" s="229"/>
      <c r="AS16" s="229"/>
      <c r="AT16" s="229"/>
      <c r="AU16" s="237"/>
      <c r="AV16" s="525" t="str">
        <f t="shared" si="8"/>
        <v>Apple Juice 900 ml</v>
      </c>
      <c r="AW16" s="528">
        <f t="shared" si="1"/>
        <v>100</v>
      </c>
      <c r="AX16" s="529">
        <f t="shared" si="9"/>
        <v>44926</v>
      </c>
      <c r="AY16" s="522" t="s">
        <v>66</v>
      </c>
      <c r="AZ16" s="529">
        <f t="shared" si="10"/>
        <v>44926</v>
      </c>
      <c r="BG16" s="101"/>
      <c r="BH16" s="94"/>
      <c r="BI16" s="95"/>
      <c r="BJ16" s="94"/>
    </row>
    <row r="17" spans="1:62" s="13" customFormat="1" x14ac:dyDescent="0.25">
      <c r="A17" s="14" t="s">
        <v>0</v>
      </c>
      <c r="B17" s="480" t="str">
        <f t="shared" ref="B17:C17" si="15">B16</f>
        <v>D1001</v>
      </c>
      <c r="C17" s="233" t="str">
        <f t="shared" si="15"/>
        <v>Drinks</v>
      </c>
      <c r="D17" s="230" t="s">
        <v>92</v>
      </c>
      <c r="E17" s="235" t="str">
        <f ca="1">IFERROR(AVERAGEIF($G17:R17,"&gt;0"),"")</f>
        <v/>
      </c>
      <c r="F17" s="78" t="s">
        <v>93</v>
      </c>
      <c r="G17" s="234">
        <f t="shared" ref="G17:AD17" ca="1" si="16">IFERROR(IF(G$10&gt;=$F$10,0,IF(G15=0,0,ABS(G16-G15)/G16)),1)</f>
        <v>0</v>
      </c>
      <c r="H17" s="235">
        <f t="shared" ca="1" si="16"/>
        <v>0</v>
      </c>
      <c r="I17" s="235">
        <f t="shared" ca="1" si="16"/>
        <v>0</v>
      </c>
      <c r="J17" s="235">
        <f t="shared" ca="1" si="16"/>
        <v>0</v>
      </c>
      <c r="K17" s="235">
        <f t="shared" ca="1" si="16"/>
        <v>0</v>
      </c>
      <c r="L17" s="235">
        <f t="shared" ca="1" si="16"/>
        <v>0</v>
      </c>
      <c r="M17" s="235">
        <f t="shared" ca="1" si="16"/>
        <v>0</v>
      </c>
      <c r="N17" s="235">
        <f t="shared" ca="1" si="16"/>
        <v>0</v>
      </c>
      <c r="O17" s="235">
        <f t="shared" ca="1" si="16"/>
        <v>0</v>
      </c>
      <c r="P17" s="235">
        <f t="shared" ca="1" si="16"/>
        <v>0</v>
      </c>
      <c r="Q17" s="235">
        <f t="shared" ca="1" si="16"/>
        <v>0</v>
      </c>
      <c r="R17" s="235">
        <f t="shared" ca="1" si="16"/>
        <v>0</v>
      </c>
      <c r="S17" s="234">
        <f t="shared" ca="1" si="16"/>
        <v>0</v>
      </c>
      <c r="T17" s="235">
        <f t="shared" ca="1" si="16"/>
        <v>0</v>
      </c>
      <c r="U17" s="235">
        <f t="shared" ca="1" si="16"/>
        <v>0</v>
      </c>
      <c r="V17" s="235">
        <f t="shared" ca="1" si="16"/>
        <v>0</v>
      </c>
      <c r="W17" s="235">
        <f t="shared" ca="1" si="16"/>
        <v>0</v>
      </c>
      <c r="X17" s="235">
        <f t="shared" ca="1" si="16"/>
        <v>0</v>
      </c>
      <c r="Y17" s="235">
        <f t="shared" ca="1" si="16"/>
        <v>0</v>
      </c>
      <c r="Z17" s="235">
        <f t="shared" ca="1" si="16"/>
        <v>0</v>
      </c>
      <c r="AA17" s="235">
        <f t="shared" ca="1" si="16"/>
        <v>0</v>
      </c>
      <c r="AB17" s="235">
        <f t="shared" ca="1" si="16"/>
        <v>0</v>
      </c>
      <c r="AC17" s="235">
        <f t="shared" ca="1" si="16"/>
        <v>0</v>
      </c>
      <c r="AD17" s="235">
        <f t="shared" ca="1" si="16"/>
        <v>0</v>
      </c>
      <c r="AE17" s="236"/>
      <c r="AF17" s="229"/>
      <c r="AG17" s="229"/>
      <c r="AH17" s="229"/>
      <c r="AI17" s="229"/>
      <c r="AJ17" s="229"/>
      <c r="AK17" s="229"/>
      <c r="AL17" s="229"/>
      <c r="AM17" s="229"/>
      <c r="AN17" s="229"/>
      <c r="AO17" s="229"/>
      <c r="AP17" s="229"/>
      <c r="AQ17" s="229"/>
      <c r="AR17" s="229"/>
      <c r="AS17" s="229"/>
      <c r="AT17" s="229"/>
      <c r="AU17" s="237"/>
      <c r="AV17" s="525" t="str">
        <f t="shared" si="8"/>
        <v>Apple Juice 900 ml</v>
      </c>
      <c r="AW17" s="528">
        <f t="shared" si="1"/>
        <v>100</v>
      </c>
      <c r="AX17" s="529">
        <f t="shared" si="9"/>
        <v>44957</v>
      </c>
      <c r="AY17" s="522" t="s">
        <v>66</v>
      </c>
      <c r="AZ17" s="529">
        <f t="shared" si="10"/>
        <v>44957</v>
      </c>
      <c r="BA17" s="98"/>
      <c r="BB17" s="98"/>
      <c r="BC17" s="98"/>
      <c r="BD17" s="98"/>
      <c r="BE17" s="98"/>
      <c r="BF17" s="98"/>
      <c r="BG17" s="101"/>
      <c r="BH17" s="94"/>
      <c r="BI17" s="95"/>
      <c r="BJ17" s="94"/>
    </row>
    <row r="18" spans="1:62" s="13" customFormat="1" x14ac:dyDescent="0.25">
      <c r="A18" s="14" t="s">
        <v>0</v>
      </c>
      <c r="B18" s="481" t="str">
        <f t="shared" ref="B18:C18" si="17">B17</f>
        <v>D1001</v>
      </c>
      <c r="C18" s="59" t="str">
        <f t="shared" si="17"/>
        <v>Drinks</v>
      </c>
      <c r="D18" s="56" t="s">
        <v>31</v>
      </c>
      <c r="E18" s="57">
        <f>IFERROR(VLOOKUP($B18,MasterData,5,0),0)</f>
        <v>1000</v>
      </c>
      <c r="F18" s="58" t="s">
        <v>32</v>
      </c>
      <c r="G18" s="68">
        <f ca="1">IF($B18=0,"",IF(G$10&lt;$F$10,0,IF($E12="A",IF(G19&gt;0,0,IF(G$10&lt;=$F$10,0,IF(G13-SUM(G15:H15)&lt;0,$E18*ROUNDUP((SUM(G15:H15)-G13)/$E18,0),0))),IF($E12="B",IF(G19&gt;0,0,IF(G$10&lt;=$F$10,0,IF(G13-SUM(G15:I15)&lt;0,$E18*ROUNDUP((SUM(G15:I15)-G13)/$E18,0),0))),IF(G19&gt;0,0,IF(G$10&lt;=$F$10,0,IF(G13-SUM(G15:J15)&lt;0,$E18*ROUNDUP((SUM(G15:J15)-G13)/$E18,0),0)))))))</f>
        <v>0</v>
      </c>
      <c r="H18" s="57">
        <f t="shared" ref="H18:AD18" ca="1" si="18">IF($B18=0,"",IF(H$10&lt;$F$10,0,IF($E12="A",IF(H19&gt;0,0,IF(H$10&lt;=$F$10,0,IF(H13-SUM(H15:I15)&lt;0,$E18*ROUNDUP((SUM(H15:I15)-H13)/$E18,0),0))),IF($E12="B",IF(H19&gt;0,0,IF(H$10&lt;=$F$10,0,IF(H13-SUM(H15:J15)&lt;0,$E18*ROUNDUP((SUM(H15:J15)-H13)/$E18,0),0))),IF(H19&gt;0,0,IF(H$10&lt;=$F$10,0,IF(H13-SUM(H15:K15)&lt;0,$E18*ROUNDUP((SUM(H15:K15)-H13)/$E18,0),0)))))))</f>
        <v>0</v>
      </c>
      <c r="I18" s="57">
        <f t="shared" ca="1" si="18"/>
        <v>0</v>
      </c>
      <c r="J18" s="57">
        <f t="shared" ca="1" si="18"/>
        <v>0</v>
      </c>
      <c r="K18" s="57">
        <f t="shared" ca="1" si="18"/>
        <v>0</v>
      </c>
      <c r="L18" s="57">
        <f t="shared" ca="1" si="18"/>
        <v>0</v>
      </c>
      <c r="M18" s="57">
        <f t="shared" ca="1" si="18"/>
        <v>1000</v>
      </c>
      <c r="N18" s="57">
        <f t="shared" ca="1" si="18"/>
        <v>2000</v>
      </c>
      <c r="O18" s="57">
        <f t="shared" ca="1" si="18"/>
        <v>2000</v>
      </c>
      <c r="P18" s="57">
        <f t="shared" ca="1" si="18"/>
        <v>1000</v>
      </c>
      <c r="Q18" s="57">
        <f t="shared" ca="1" si="18"/>
        <v>2000</v>
      </c>
      <c r="R18" s="57">
        <f t="shared" ca="1" si="18"/>
        <v>2000</v>
      </c>
      <c r="S18" s="68">
        <f t="shared" ca="1" si="18"/>
        <v>2000</v>
      </c>
      <c r="T18" s="57">
        <f t="shared" ca="1" si="18"/>
        <v>2000</v>
      </c>
      <c r="U18" s="57">
        <f t="shared" ca="1" si="18"/>
        <v>1000</v>
      </c>
      <c r="V18" s="57">
        <f t="shared" ca="1" si="18"/>
        <v>2000</v>
      </c>
      <c r="W18" s="57">
        <f t="shared" ca="1" si="18"/>
        <v>2000</v>
      </c>
      <c r="X18" s="57">
        <f t="shared" ca="1" si="18"/>
        <v>2000</v>
      </c>
      <c r="Y18" s="57">
        <f t="shared" ca="1" si="18"/>
        <v>2000</v>
      </c>
      <c r="Z18" s="57">
        <f t="shared" ca="1" si="18"/>
        <v>1000</v>
      </c>
      <c r="AA18" s="57">
        <f t="shared" ca="1" si="18"/>
        <v>2000</v>
      </c>
      <c r="AB18" s="57">
        <f t="shared" ca="1" si="18"/>
        <v>1000</v>
      </c>
      <c r="AC18" s="57">
        <f t="shared" ca="1" si="18"/>
        <v>2000</v>
      </c>
      <c r="AD18" s="57">
        <f t="shared" ca="1" si="18"/>
        <v>2000</v>
      </c>
      <c r="AE18" s="69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70"/>
      <c r="AV18" s="525" t="str">
        <f t="shared" si="8"/>
        <v>Apple Juice 900 ml</v>
      </c>
      <c r="AW18" s="528">
        <f t="shared" si="1"/>
        <v>100</v>
      </c>
      <c r="AX18" s="529">
        <f t="shared" si="9"/>
        <v>44985</v>
      </c>
      <c r="AY18" s="522" t="s">
        <v>66</v>
      </c>
      <c r="AZ18" s="529">
        <f t="shared" si="10"/>
        <v>44985</v>
      </c>
      <c r="BA18" s="98"/>
      <c r="BB18" s="98"/>
      <c r="BC18" s="98"/>
      <c r="BD18" s="98"/>
      <c r="BE18" s="98"/>
      <c r="BF18" s="98"/>
      <c r="BG18" s="101"/>
      <c r="BH18" s="94"/>
      <c r="BI18" s="95"/>
      <c r="BJ18" s="94"/>
    </row>
    <row r="19" spans="1:62" s="13" customFormat="1" x14ac:dyDescent="0.25">
      <c r="A19" s="14" t="s">
        <v>0</v>
      </c>
      <c r="B19" s="482" t="str">
        <f t="shared" ref="B19:C19" si="19">B18</f>
        <v>D1001</v>
      </c>
      <c r="C19" s="156" t="str">
        <f t="shared" si="19"/>
        <v>Drinks</v>
      </c>
      <c r="D19" s="157" t="s">
        <v>34</v>
      </c>
      <c r="E19" s="158">
        <f ca="1">IFERROR(SUMIFS(Quantity,Code_PO,$B19,Status,"Received"),0)</f>
        <v>8000</v>
      </c>
      <c r="F19" s="159" t="s">
        <v>33</v>
      </c>
      <c r="G19" s="160">
        <f t="shared" ref="G19:AD19" ca="1" si="20">IFERROR(IF($B19=0,"",SUMIFS(Quantity,Month,G$10,Code_PO,$B19,Status,"Active")),0)</f>
        <v>0</v>
      </c>
      <c r="H19" s="158">
        <f t="shared" ca="1" si="20"/>
        <v>0</v>
      </c>
      <c r="I19" s="158">
        <f t="shared" ca="1" si="20"/>
        <v>0</v>
      </c>
      <c r="J19" s="158">
        <f t="shared" ca="1" si="20"/>
        <v>0</v>
      </c>
      <c r="K19" s="158">
        <f t="shared" ca="1" si="20"/>
        <v>0</v>
      </c>
      <c r="L19" s="158">
        <f t="shared" ca="1" si="20"/>
        <v>0</v>
      </c>
      <c r="M19" s="158">
        <f t="shared" ca="1" si="20"/>
        <v>0</v>
      </c>
      <c r="N19" s="158">
        <f t="shared" ca="1" si="20"/>
        <v>0</v>
      </c>
      <c r="O19" s="158">
        <f t="shared" ca="1" si="20"/>
        <v>0</v>
      </c>
      <c r="P19" s="158">
        <f t="shared" ca="1" si="20"/>
        <v>0</v>
      </c>
      <c r="Q19" s="158">
        <f t="shared" ca="1" si="20"/>
        <v>0</v>
      </c>
      <c r="R19" s="158">
        <f t="shared" ca="1" si="20"/>
        <v>0</v>
      </c>
      <c r="S19" s="160">
        <f t="shared" ca="1" si="20"/>
        <v>0</v>
      </c>
      <c r="T19" s="158">
        <f t="shared" ca="1" si="20"/>
        <v>0</v>
      </c>
      <c r="U19" s="158">
        <f t="shared" ca="1" si="20"/>
        <v>0</v>
      </c>
      <c r="V19" s="158">
        <f t="shared" ca="1" si="20"/>
        <v>0</v>
      </c>
      <c r="W19" s="158">
        <f t="shared" ca="1" si="20"/>
        <v>0</v>
      </c>
      <c r="X19" s="158">
        <f t="shared" ca="1" si="20"/>
        <v>0</v>
      </c>
      <c r="Y19" s="158">
        <f t="shared" ca="1" si="20"/>
        <v>0</v>
      </c>
      <c r="Z19" s="158">
        <f t="shared" ca="1" si="20"/>
        <v>0</v>
      </c>
      <c r="AA19" s="158">
        <f t="shared" ca="1" si="20"/>
        <v>0</v>
      </c>
      <c r="AB19" s="158">
        <f t="shared" ca="1" si="20"/>
        <v>0</v>
      </c>
      <c r="AC19" s="158">
        <f t="shared" ca="1" si="20"/>
        <v>0</v>
      </c>
      <c r="AD19" s="158">
        <f t="shared" ca="1" si="20"/>
        <v>0</v>
      </c>
      <c r="AE19" s="161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3"/>
      <c r="AV19" s="525" t="str">
        <f t="shared" si="8"/>
        <v>Apple Juice 900 ml</v>
      </c>
      <c r="AW19" s="528">
        <f t="shared" si="1"/>
        <v>100</v>
      </c>
      <c r="AX19" s="529">
        <f t="shared" si="9"/>
        <v>45016</v>
      </c>
      <c r="AY19" s="522" t="s">
        <v>66</v>
      </c>
      <c r="AZ19" s="529">
        <f t="shared" si="10"/>
        <v>45016</v>
      </c>
      <c r="BA19" s="98"/>
      <c r="BB19" s="98"/>
      <c r="BC19" s="98"/>
      <c r="BD19" s="98"/>
      <c r="BE19" s="98"/>
      <c r="BF19" s="98"/>
      <c r="BG19" s="101"/>
      <c r="BH19" s="94"/>
      <c r="BI19" s="95"/>
      <c r="BJ19" s="94"/>
    </row>
    <row r="20" spans="1:62" x14ac:dyDescent="0.25">
      <c r="A20" s="14">
        <f>A11+1</f>
        <v>17</v>
      </c>
      <c r="B20" s="478" t="str">
        <f>INDEX(Master_Data!$B$16:$BF$215,MATCH($A20,Master_Data!$BF$16:$BF$215,0),1)</f>
        <v>D1003</v>
      </c>
      <c r="C20" s="44" t="str">
        <f>IFERROR(VLOOKUP($B20,MasterData,COLUMN()-1,0),0)</f>
        <v>Desserts</v>
      </c>
      <c r="D20" s="45" t="str">
        <f>IFERROR(VLOOKUP($B20,MasterData,COLUMN()-1,0),0)</f>
        <v>Apple Pie</v>
      </c>
      <c r="E20" s="47" t="s">
        <v>43</v>
      </c>
      <c r="F20" s="48" t="s">
        <v>39</v>
      </c>
      <c r="G20" s="66">
        <f ca="1">IF(AND(MONTH(G$10)&lt;=MONTH($F$10),YEAR(G$10)&lt;=YEAR($F$10)),G24,0)</f>
        <v>2284</v>
      </c>
      <c r="H20" s="49">
        <f t="shared" ref="H20:AU20" ca="1" si="21">IF(AND(MONTH(H$10)&lt;=MONTH($F$10),YEAR(H$10)&lt;=YEAR($F$10)),H24,0)</f>
        <v>0</v>
      </c>
      <c r="I20" s="49">
        <f t="shared" ca="1" si="21"/>
        <v>0</v>
      </c>
      <c r="J20" s="49">
        <f t="shared" ca="1" si="21"/>
        <v>0</v>
      </c>
      <c r="K20" s="49">
        <f t="shared" ca="1" si="21"/>
        <v>0</v>
      </c>
      <c r="L20" s="49">
        <f t="shared" ca="1" si="21"/>
        <v>0</v>
      </c>
      <c r="M20" s="49">
        <f t="shared" ca="1" si="21"/>
        <v>0</v>
      </c>
      <c r="N20" s="49">
        <f t="shared" ca="1" si="21"/>
        <v>0</v>
      </c>
      <c r="O20" s="49">
        <f t="shared" ca="1" si="21"/>
        <v>0</v>
      </c>
      <c r="P20" s="49">
        <f t="shared" ca="1" si="21"/>
        <v>0</v>
      </c>
      <c r="Q20" s="49">
        <f t="shared" ca="1" si="21"/>
        <v>0</v>
      </c>
      <c r="R20" s="49">
        <f t="shared" ca="1" si="21"/>
        <v>0</v>
      </c>
      <c r="S20" s="66">
        <f t="shared" ca="1" si="21"/>
        <v>0</v>
      </c>
      <c r="T20" s="49">
        <f t="shared" ca="1" si="21"/>
        <v>0</v>
      </c>
      <c r="U20" s="49">
        <f t="shared" ca="1" si="21"/>
        <v>0</v>
      </c>
      <c r="V20" s="49">
        <f t="shared" ca="1" si="21"/>
        <v>0</v>
      </c>
      <c r="W20" s="49">
        <f t="shared" ca="1" si="21"/>
        <v>0</v>
      </c>
      <c r="X20" s="49">
        <f t="shared" ca="1" si="21"/>
        <v>0</v>
      </c>
      <c r="Y20" s="49">
        <f t="shared" ca="1" si="21"/>
        <v>0</v>
      </c>
      <c r="Z20" s="49">
        <f t="shared" ca="1" si="21"/>
        <v>0</v>
      </c>
      <c r="AA20" s="49">
        <f t="shared" ca="1" si="21"/>
        <v>0</v>
      </c>
      <c r="AB20" s="49">
        <f t="shared" ca="1" si="21"/>
        <v>0</v>
      </c>
      <c r="AC20" s="49">
        <f t="shared" ca="1" si="21"/>
        <v>0</v>
      </c>
      <c r="AD20" s="49">
        <f t="shared" ca="1" si="21"/>
        <v>0</v>
      </c>
      <c r="AE20" s="81">
        <f t="shared" ca="1" si="21"/>
        <v>0</v>
      </c>
      <c r="AF20" s="49">
        <f t="shared" ca="1" si="21"/>
        <v>0</v>
      </c>
      <c r="AG20" s="49">
        <f t="shared" ca="1" si="21"/>
        <v>0</v>
      </c>
      <c r="AH20" s="49">
        <f t="shared" ca="1" si="21"/>
        <v>0</v>
      </c>
      <c r="AI20" s="49">
        <f t="shared" ca="1" si="21"/>
        <v>0</v>
      </c>
      <c r="AJ20" s="49">
        <f t="shared" ca="1" si="21"/>
        <v>0</v>
      </c>
      <c r="AK20" s="49">
        <f t="shared" ca="1" si="21"/>
        <v>0</v>
      </c>
      <c r="AL20" s="49">
        <f t="shared" ca="1" si="21"/>
        <v>0</v>
      </c>
      <c r="AM20" s="49">
        <f t="shared" ca="1" si="21"/>
        <v>0</v>
      </c>
      <c r="AN20" s="49">
        <f t="shared" ca="1" si="21"/>
        <v>0</v>
      </c>
      <c r="AO20" s="49">
        <f t="shared" ca="1" si="21"/>
        <v>0</v>
      </c>
      <c r="AP20" s="49">
        <f t="shared" ca="1" si="21"/>
        <v>0</v>
      </c>
      <c r="AQ20" s="49">
        <f t="shared" ca="1" si="21"/>
        <v>0</v>
      </c>
      <c r="AR20" s="49">
        <f t="shared" ca="1" si="21"/>
        <v>0</v>
      </c>
      <c r="AS20" s="49">
        <f t="shared" ca="1" si="21"/>
        <v>0</v>
      </c>
      <c r="AT20" s="49">
        <f t="shared" ca="1" si="21"/>
        <v>0</v>
      </c>
      <c r="AU20" s="71">
        <f t="shared" ca="1" si="21"/>
        <v>0</v>
      </c>
      <c r="AV20" s="525" t="str">
        <f>D20</f>
        <v>Apple Pie</v>
      </c>
      <c r="AW20" s="528">
        <f t="shared" ref="AW20:AW37" si="22">IFERROR(VLOOKUP($B20,MasterData,COLUMN()-45,0),0)</f>
        <v>100</v>
      </c>
      <c r="AX20" s="529">
        <f t="shared" si="9"/>
        <v>45046</v>
      </c>
      <c r="AY20" s="522" t="s">
        <v>143</v>
      </c>
      <c r="AZ20" s="529">
        <f t="shared" si="10"/>
        <v>45046</v>
      </c>
      <c r="BG20" s="101"/>
      <c r="BH20" s="94"/>
      <c r="BI20" s="95"/>
      <c r="BJ20" s="94"/>
    </row>
    <row r="21" spans="1:62" x14ac:dyDescent="0.25">
      <c r="A21" s="14" t="s">
        <v>0</v>
      </c>
      <c r="B21" s="479" t="str">
        <f>B20</f>
        <v>D1003</v>
      </c>
      <c r="C21" s="47" t="str">
        <f t="shared" ref="B21:C25" si="23">C20</f>
        <v>Desserts</v>
      </c>
      <c r="D21" s="60" t="s">
        <v>14</v>
      </c>
      <c r="E21" s="61" t="str">
        <f>IFERROR(VLOOKUP($B21,MasterData,8,0),0)</f>
        <v>B</v>
      </c>
      <c r="F21" s="78" t="s">
        <v>26</v>
      </c>
      <c r="G21" s="79">
        <f t="shared" ref="G21" ca="1" si="24">IF(G22-SUM(G24:X24)&gt;0,999,IF(G22=0,0,IF(SUM(G24:X24)=0,999,IF(G22&lt;=G24,G22/G24,IF(G22&lt;=SUM(G24:H24),1+((G22-G24)/H24),IF(G22&lt;=SUM(G24:I24),2+((G22-SUM(G24:H24))/I24),IF(G22&lt;=SUM(G24:J24),3+((G22-SUM(G24:I24))/J24),IF(G22&lt;=SUM(G24:K24),4+((G22-SUM(G24:J24))/K24),IF(G22&lt;=SUM(G24:L24),5+((G22-SUM(G24:K24))/L24),IF(G22&lt;=SUM(G24:M24),6+((G22-SUM(G24:L24))/M24),IF(G22&lt;=SUM(G24:N24),7+((G22-SUM(G24:M24))/N24),IF(G22&lt;=SUM(G24:O24),8+((G22-SUM(G24:N24))/O24),IF(G22&lt;=SUM(G24:P24),9+((G22-SUM(G24:O24))/P24),IF(G22&lt;=SUM(G24:Q24),10+((G22-SUM(G24:P24))/Q24),IF(G22&lt;=SUM(G24:R24),11+((G22-SUM(G24:Q24))/R24),IF(G22&lt;=SUM(G24:S24),12+((G22-SUM(G24:R24))/S24),IF(G22&lt;=SUM(G24:T24),13+((G22-SUM(G24:S24))/T24),IF(G22&lt;=SUM(G24:U24),14+((G22-SUM(G24:T24))/U24),IF(G22&lt;=SUM(G24:V24),15+((G22-SUM(G24:U24))/V24),IF(G22&lt;=SUM(G24:W24),16+((G22-SUM(G24:V24))/W24),IF(G22&lt;=SUM(G24:X24),17+((G22-SUM(G24:W24))/X24),"")))))))))))))))))))))</f>
        <v>7.7186659494351799</v>
      </c>
      <c r="H21" s="80">
        <f ca="1">IF(H22-SUM(H24:Y24)&gt;0,999,IF(H22=0,0,IF(SUM(H24:Y24)=0,999,IF(H22&lt;=H24,H22/H24,IF(H22&lt;=SUM(H24:I24),1+((H22-H24)/I24),IF(H22&lt;=SUM(H24:J24),2+((H22-SUM(H24:I24))/J24),IF(H22&lt;=SUM(H24:K24),3+((H22-SUM(H24:J24))/K24),IF(H22&lt;=SUM(H24:L24),4+((H22-SUM(H24:K24))/L24),IF(H22&lt;=SUM(H24:M24),5+((H22-SUM(H24:L24))/M24),IF(H22&lt;=SUM(H24:N24),6+((H22-SUM(H24:M24))/N24),IF(H22&lt;=SUM(H24:O24),7+((H22-SUM(H24:N24))/O24),IF(H22&lt;=SUM(H24:P24),8+((H22-SUM(H24:O24))/P24),IF(H22&lt;=SUM(H24:Q24),9+((H22-SUM(H24:P24))/Q24),IF(H22&lt;=SUM(H24:R24),10+((H22-SUM(H24:Q24))/R24),IF(H22&lt;=SUM(H24:S24),11+((H22-SUM(H24:R24))/S24),IF(H22&lt;=SUM(H24:T24),12+((H22-SUM(H24:S24))/T24),IF(H22&lt;=SUM(H24:U24),13+((H22-SUM(H24:T24))/U24),IF(H22&lt;=SUM(H24:V24),14+((H22-SUM(H24:U24))/V24),IF(H22&lt;=SUM(H24:W24),15+((H22-SUM(H24:V24))/W24),IF(H22&lt;=SUM(H24:X24),16+((H22-SUM(H24:W24))/X24),IF(H22&lt;=SUM(H24:Y24),17+((H22-SUM(H24:X24))/Y24),"")))))))))))))))))))))</f>
        <v>6.7186659494351799</v>
      </c>
      <c r="I21" s="80">
        <f t="shared" ref="I21" ca="1" si="25">IF(I22-SUM(I24:Z24)&gt;0,999,IF(I22=0,0,IF(SUM(I24:Z24)=0,999,IF(I22&lt;=I24,I22/I24,IF(I22&lt;=SUM(I24:J24),1+((I22-I24)/J24),IF(I22&lt;=SUM(I24:K24),2+((I22-SUM(I24:J24))/K24),IF(I22&lt;=SUM(I24:L24),3+((I22-SUM(I24:K24))/L24),IF(I22&lt;=SUM(I24:M24),4+((I22-SUM(I24:L24))/M24),IF(I22&lt;=SUM(I24:N24),5+((I22-SUM(I24:M24))/N24),IF(I22&lt;=SUM(I24:O24),6+((I22-SUM(I24:N24))/O24),IF(I22&lt;=SUM(I24:P24),7+((I22-SUM(I24:O24))/P24),IF(I22&lt;=SUM(I24:Q24),8+((I22-SUM(I24:P24))/Q24),IF(I22&lt;=SUM(I24:R24),9+((I22-SUM(I24:Q24))/R24),IF(I22&lt;=SUM(I24:S24),10+((I22-SUM(I24:R24))/S24),IF(I22&lt;=SUM(I24:T24),11+((I22-SUM(I24:S24))/T24),IF(I22&lt;=SUM(I24:U24),12+((I22-SUM(I24:T24))/U24),IF(I22&lt;=SUM(I24:V24),13+((I22-SUM(I24:U24))/V24),IF(I22&lt;=SUM(I24:W24),14+((I22-SUM(I24:V24))/W24),IF(I22&lt;=SUM(I24:X24),15+((I22-SUM(I24:W24))/X24),IF(I22&lt;=SUM(I24:Y24),16+((I22-SUM(I24:X24))/Y24),IF(I22&lt;=SUM(I24:Z24),17+((I22-SUM(I24:Y24))/Z24),"")))))))))))))))))))))</f>
        <v>5.7186659494351799</v>
      </c>
      <c r="J21" s="80">
        <f t="shared" ref="J21" ca="1" si="26">IF(J22-SUM(J24:AA24)&gt;0,999,IF(J22=0,0,IF(SUM(J24:AA24)=0,999,IF(J22&lt;=J24,J22/J24,IF(J22&lt;=SUM(J24:K24),1+((J22-J24)/K24),IF(J22&lt;=SUM(J24:L24),2+((J22-SUM(J24:K24))/L24),IF(J22&lt;=SUM(J24:M24),3+((J22-SUM(J24:L24))/M24),IF(J22&lt;=SUM(J24:N24),4+((J22-SUM(J24:M24))/N24),IF(J22&lt;=SUM(J24:O24),5+((J22-SUM(J24:N24))/O24),IF(J22&lt;=SUM(J24:P24),6+((J22-SUM(J24:O24))/P24),IF(J22&lt;=SUM(J24:Q24),7+((J22-SUM(J24:P24))/Q24),IF(J22&lt;=SUM(J24:R24),8+((J22-SUM(J24:Q24))/R24),IF(J22&lt;=SUM(J24:S24),9+((J22-SUM(J24:R24))/S24),IF(J22&lt;=SUM(J24:T24),10+((J22-SUM(J24:S24))/T24),IF(J22&lt;=SUM(J24:U24),11+((J22-SUM(J24:T24))/U24),IF(J22&lt;=SUM(J24:V24),12+((J22-SUM(J24:U24))/V24),IF(J22&lt;=SUM(J24:W24),13+((J22-SUM(J24:V24))/W24),IF(J22&lt;=SUM(J24:X24),14+((J22-SUM(J24:W24))/X24),IF(J22&lt;=SUM(J24:Y24),15+((J22-SUM(J24:X24))/Y24),IF(J22&lt;=SUM(J24:Z24),16+((J22-SUM(J24:Y24))/Z24),IF(J22&lt;=SUM(J24:AA24),17+((J22-SUM(J24:Z24))/AA24),"")))))))))))))))))))))</f>
        <v>4.7186659494351799</v>
      </c>
      <c r="K21" s="80">
        <f t="shared" ref="K21" ca="1" si="27">IF(K22-SUM(K24:AB24)&gt;0,999,IF(K22=0,0,IF(SUM(K24:AB24)=0,999,IF(K22&lt;=K24,K22/K24,IF(K22&lt;=SUM(K24:L24),1+((K22-K24)/L24),IF(K22&lt;=SUM(K24:M24),2+((K22-SUM(K24:L24))/M24),IF(K22&lt;=SUM(K24:N24),3+((K22-SUM(K24:M24))/N24),IF(K22&lt;=SUM(K24:O24),4+((K22-SUM(K24:N24))/O24),IF(K22&lt;=SUM(K24:P24),5+((K22-SUM(K24:O24))/P24),IF(K22&lt;=SUM(K24:Q24),6+((K22-SUM(K24:P24))/Q24),IF(K22&lt;=SUM(K24:R24),7+((K22-SUM(K24:Q24))/R24),IF(K22&lt;=SUM(K24:S24),8+((K22-SUM(K24:R24))/S24),IF(K22&lt;=SUM(K24:T24),9+((K22-SUM(K24:S24))/T24),IF(K22&lt;=SUM(K24:U24),10+((K22-SUM(K24:T24))/U24),IF(K22&lt;=SUM(K24:V24),11+((K22-SUM(K24:U24))/V24),IF(K22&lt;=SUM(K24:W24),12+((K22-SUM(K24:V24))/W24),IF(K22&lt;=SUM(K24:X24),13+((K22-SUM(K24:W24))/X24),IF(K22&lt;=SUM(K24:Y24),14+((K22-SUM(K24:X24))/Y24),IF(K22&lt;=SUM(K24:Z24),15+((K22-SUM(K24:Y24))/Z24),IF(K22&lt;=SUM(K24:AA24),16+((K22-SUM(K24:Z24))/AA24),IF(K22&lt;=SUM(K24:AB24),17+((K22-SUM(K24:AA24))/AB24),"")))))))))))))))))))))</f>
        <v>3.7186659494351804</v>
      </c>
      <c r="L21" s="80">
        <f t="shared" ref="L21" ca="1" si="28">IF(L22-SUM(L24:AC24)&gt;0,999,IF(L22=0,0,IF(SUM(L24:AC24)=0,999,IF(L22&lt;=L24,L22/L24,IF(L22&lt;=SUM(L24:M24),1+((L22-L24)/M24),IF(L22&lt;=SUM(L24:N24),2+((L22-SUM(L24:M24))/N24),IF(L22&lt;=SUM(L24:O24),3+((L22-SUM(L24:N24))/O24),IF(L22&lt;=SUM(L24:P24),4+((L22-SUM(L24:O24))/P24),IF(L22&lt;=SUM(L24:Q24),5+((L22-SUM(L24:P24))/Q24),IF(L22&lt;=SUM(L24:R24),6+((L22-SUM(L24:Q24))/R24),IF(L22&lt;=SUM(L24:S24),7+((L22-SUM(L24:R24))/S24),IF(L22&lt;=SUM(L24:T24),8+((L22-SUM(L24:S24))/T24),IF(L22&lt;=SUM(L24:U24),9+((L22-SUM(L24:T24))/U24),IF(L22&lt;=SUM(L24:V24),10+((L22-SUM(L24:U24))/V24),IF(L22&lt;=SUM(L24:W24),11+((L22-SUM(L24:V24))/W24),IF(L22&lt;=SUM(L24:X24),12+((L22-SUM(L24:W24))/X24),IF(L22&lt;=SUM(L24:Y24),13+((L22-SUM(L24:X24))/Y24),IF(L22&lt;=SUM(L24:Z24),14+((L22-SUM(L24:Y24))/Z24),IF(L22&lt;=SUM(L24:AA24),15+((L22-SUM(L24:Z24))/AA24),IF(L22&lt;=SUM(L24:AB24),16+((L22-SUM(L24:AA24))/AB24),IF(L22&lt;=SUM(L24:AC24),17+((L22-SUM(L24:AB24))/AC24),"")))))))))))))))))))))</f>
        <v>2.7186659494351804</v>
      </c>
      <c r="M21" s="80">
        <f t="shared" ref="M21" ca="1" si="29">IF(M22-SUM(M24:AD24)&gt;0,999,IF(M22=0,0,IF(SUM(M24:AD24)=0,999,IF(M22&lt;=M24,M22/M24,IF(M22&lt;=SUM(M24:N24),1+((M22-M24)/N24),IF(M22&lt;=SUM(M24:O24),2+((M22-SUM(M24:N24))/O24),IF(M22&lt;=SUM(M24:P24),3+((M22-SUM(M24:O24))/P24),IF(M22&lt;=SUM(M24:Q24),4+((M22-SUM(M24:P24))/Q24),IF(M22&lt;=SUM(M24:R24),5+((M22-SUM(M24:Q24))/R24),IF(M22&lt;=SUM(M24:S24),6+((M22-SUM(M24:R24))/S24),IF(M22&lt;=SUM(M24:T24),7+((M22-SUM(M24:S24))/T24),IF(M22&lt;=SUM(M24:U24),8+((M22-SUM(M24:T24))/U24),IF(M22&lt;=SUM(M24:V24),9+((M22-SUM(M24:U24))/V24),IF(M22&lt;=SUM(M24:W24),10+((M22-SUM(M24:V24))/W24),IF(M22&lt;=SUM(M24:X24),11+((M22-SUM(M24:W24))/X24),IF(M22&lt;=SUM(M24:Y24),12+((M22-SUM(M24:X24))/Y24),IF(M22&lt;=SUM(M24:Z24),13+((M22-SUM(M24:Y24))/Z24),IF(M22&lt;=SUM(M24:AA24),14+((M22-SUM(M24:Z24))/AA24),IF(M22&lt;=SUM(M24:AB24),15+((M22-SUM(M24:AA24))/AB24),IF(M22&lt;=SUM(M24:AC24),16+((M22-SUM(M24:AB24))/AC24),IF(M22&lt;=SUM(M24:AD24),17+((M22-SUM(M24:AC24))/AD24),"")))))))))))))))))))))</f>
        <v>3.9934143870314083</v>
      </c>
      <c r="N21" s="80">
        <f t="shared" ref="N21" ca="1" si="30">IF(N22-SUM(N24:AE24)&gt;0,999,IF(N22=0,0,IF(SUM(N24:AE24)=0,999,IF(N22&lt;=N24,N22/N24,IF(N22&lt;=SUM(N24:O24),1+((N22-N24)/O24),IF(N22&lt;=SUM(N24:P24),2+((N22-SUM(N24:O24))/P24),IF(N22&lt;=SUM(N24:Q24),3+((N22-SUM(N24:P24))/Q24),IF(N22&lt;=SUM(N24:R24),4+((N22-SUM(N24:Q24))/R24),IF(N22&lt;=SUM(N24:S24),5+((N22-SUM(N24:R24))/S24),IF(N22&lt;=SUM(N24:T24),6+((N22-SUM(N24:S24))/T24),IF(N22&lt;=SUM(N24:U24),7+((N22-SUM(N24:T24))/U24),IF(N22&lt;=SUM(N24:V24),8+((N22-SUM(N24:U24))/V24),IF(N22&lt;=SUM(N24:W24),9+((N22-SUM(N24:V24))/W24),IF(N22&lt;=SUM(N24:X24),10+((N22-SUM(N24:W24))/X24),IF(N22&lt;=SUM(N24:Y24),11+((N22-SUM(N24:X24))/Y24),IF(N22&lt;=SUM(N24:Z24),12+((N22-SUM(N24:Y24))/Z24),IF(N22&lt;=SUM(N24:AA24),13+((N22-SUM(N24:Z24))/AA24),IF(N22&lt;=SUM(N24:AB24),14+((N22-SUM(N24:AA24))/AB24),IF(N22&lt;=SUM(N24:AC24),15+((N22-SUM(N24:AB24))/AC24),IF(N22&lt;=SUM(N24:AD24),16+((N22-SUM(N24:AC24))/AD24),IF(N22&lt;=SUM(N24:AE24),17+((N22-SUM(N24:AD24))/AE24),"")))))))))))))))))))))</f>
        <v>2.9934143870314083</v>
      </c>
      <c r="O21" s="80">
        <f t="shared" ref="O21" ca="1" si="31">IF(O22-SUM(O24:AF24)&gt;0,999,IF(O22=0,0,IF(SUM(O24:AF24)=0,999,IF(O22&lt;=O24,O22/O24,IF(O22&lt;=SUM(O24:P24),1+((O22-O24)/P24),IF(O22&lt;=SUM(O24:Q24),2+((O22-SUM(O24:P24))/Q24),IF(O22&lt;=SUM(O24:R24),3+((O22-SUM(O24:Q24))/R24),IF(O22&lt;=SUM(O24:S24),4+((O22-SUM(O24:R24))/S24),IF(O22&lt;=SUM(O24:T24),5+((O22-SUM(O24:S24))/T24),IF(O22&lt;=SUM(O24:U24),6+((O22-SUM(O24:T24))/U24),IF(O22&lt;=SUM(O24:V24),7+((O22-SUM(O24:U24))/V24),IF(O22&lt;=SUM(O24:W24),8+((O22-SUM(O24:V24))/W24),IF(O22&lt;=SUM(O24:X24),9+((O22-SUM(O24:W24))/X24),IF(O22&lt;=SUM(O24:Y24),10+((O22-SUM(O24:X24))/Y24),IF(O22&lt;=SUM(O24:Z24),11+((O22-SUM(O24:Y24))/Z24),IF(O22&lt;=SUM(O24:AA24),12+((O22-SUM(O24:Z24))/AA24),IF(O22&lt;=SUM(O24:AB24),13+((O22-SUM(O24:AA24))/AB24),IF(O22&lt;=SUM(O24:AC24),14+((O22-SUM(O24:AB24))/AC24),IF(O22&lt;=SUM(O24:AD24),15+((O22-SUM(O24:AC24))/AD24),IF(O22&lt;=SUM(O24:AE24),16+((O22-SUM(O24:AD24))/AE24),IF(O22&lt;=SUM(O24:AF24),17+((O22-SUM(O24:AE24))/AF24),"")))))))))))))))))))))</f>
        <v>4.621062106210621</v>
      </c>
      <c r="P21" s="80">
        <f t="shared" ref="P21" ca="1" si="32">IF(P22-SUM(P24:AG24)&gt;0,999,IF(P22=0,0,IF(SUM(P24:AG24)=0,999,IF(P22&lt;=P24,P22/P24,IF(P22&lt;=SUM(P24:Q24),1+((P22-P24)/Q24),IF(P22&lt;=SUM(P24:R24),2+((P22-SUM(P24:Q24))/R24),IF(P22&lt;=SUM(P24:S24),3+((P22-SUM(P24:R24))/S24),IF(P22&lt;=SUM(P24:T24),4+((P22-SUM(P24:S24))/T24),IF(P22&lt;=SUM(P24:U24),5+((P22-SUM(P24:T24))/U24),IF(P22&lt;=SUM(P24:V24),6+((P22-SUM(P24:U24))/V24),IF(P22&lt;=SUM(P24:W24),7+((P22-SUM(P24:V24))/W24),IF(P22&lt;=SUM(P24:X24),8+((P22-SUM(P24:W24))/X24),IF(P22&lt;=SUM(P24:Y24),9+((P22-SUM(P24:X24))/Y24),IF(P22&lt;=SUM(P24:Z24),10+((P22-SUM(P24:Y24))/Z24),IF(P22&lt;=SUM(P24:AA24),11+((P22-SUM(P24:Z24))/AA24),IF(P22&lt;=SUM(P24:AB24),12+((P22-SUM(P24:AA24))/AB24),IF(P22&lt;=SUM(P24:AC24),13+((P22-SUM(P24:AB24))/AC24),IF(P22&lt;=SUM(P24:AD24),14+((P22-SUM(P24:AC24))/AD24),IF(P22&lt;=SUM(P24:AE24),15+((P22-SUM(P24:AD24))/AE24),IF(P22&lt;=SUM(P24:AF24),16+((P22-SUM(P24:AE24))/AF24),IF(P22&lt;=SUM(P24:AG24),17+((P22-SUM(P24:AF24))/AG24),"")))))))))))))))))))))</f>
        <v>3.621062106210621</v>
      </c>
      <c r="Q21" s="80">
        <f t="shared" ref="Q21" ca="1" si="33">IF(Q22-SUM(Q24:AH24)&gt;0,999,IF(Q22=0,0,IF(SUM(Q24:AH24)=0,999,IF(Q22&lt;=Q24,Q22/Q24,IF(Q22&lt;=SUM(Q24:R24),1+((Q22-Q24)/R24),IF(Q22&lt;=SUM(Q24:S24),2+((Q22-SUM(Q24:R24))/S24),IF(Q22&lt;=SUM(Q24:T24),3+((Q22-SUM(Q24:S24))/T24),IF(Q22&lt;=SUM(Q24:U24),4+((Q22-SUM(Q24:T24))/U24),IF(Q22&lt;=SUM(Q24:V24),5+((Q22-SUM(Q24:U24))/V24),IF(Q22&lt;=SUM(Q24:W24),6+((Q22-SUM(Q24:V24))/W24),IF(Q22&lt;=SUM(Q24:X24),7+((Q22-SUM(Q24:W24))/X24),IF(Q22&lt;=SUM(Q24:Y24),8+((Q22-SUM(Q24:X24))/Y24),IF(Q22&lt;=SUM(Q24:Z24),9+((Q22-SUM(Q24:Y24))/Z24),IF(Q22&lt;=SUM(Q24:AA24),10+((Q22-SUM(Q24:Z24))/AA24),IF(Q22&lt;=SUM(Q24:AB24),11+((Q22-SUM(Q24:AA24))/AB24),IF(Q22&lt;=SUM(Q24:AC24),12+((Q22-SUM(Q24:AB24))/AC24),IF(Q22&lt;=SUM(Q24:AD24),13+((Q22-SUM(Q24:AC24))/AD24),IF(Q22&lt;=SUM(Q24:AE24),14+((Q22-SUM(Q24:AD24))/AE24),IF(Q22&lt;=SUM(Q24:AF24),15+((Q22-SUM(Q24:AE24))/AF24),IF(Q22&lt;=SUM(Q24:AG24),16+((Q22-SUM(Q24:AF24))/AG24),IF(Q22&lt;=SUM(Q24:AH24),17+((Q22-SUM(Q24:AG24))/AH24),"")))))))))))))))))))))</f>
        <v>2.621062106210621</v>
      </c>
      <c r="R21" s="80">
        <f t="shared" ref="R21" ca="1" si="34">IF(R22-SUM(R24:AI24)&gt;0,999,IF(R22=0,0,IF(SUM(R24:AI24)=0,999,IF(R22&lt;=R24,R22/R24,IF(R22&lt;=SUM(R24:S24),1+((R22-R24)/S24),IF(R22&lt;=SUM(R24:T24),2+((R22-SUM(R24:S24))/T24),IF(R22&lt;=SUM(R24:U24),3+((R22-SUM(R24:T24))/U24),IF(R22&lt;=SUM(R24:V24),4+((R22-SUM(R24:U24))/V24),IF(R22&lt;=SUM(R24:W24),5+((R22-SUM(R24:V24))/W24),IF(R22&lt;=SUM(R24:X24),6+((R22-SUM(R24:W24))/X24),IF(R22&lt;=SUM(R24:Y24),7+((R22-SUM(R24:X24))/Y24),IF(R22&lt;=SUM(R24:Z24),8+((R22-SUM(R24:Y24))/Z24),IF(R22&lt;=SUM(R24:AA24),9+((R22-SUM(R24:Z24))/AA24),IF(R22&lt;=SUM(R24:AB24),10+((R22-SUM(R24:AA24))/AB24),IF(R22&lt;=SUM(R24:AC24),11+((R22-SUM(R24:AB24))/AC24),IF(R22&lt;=SUM(R24:AD24),12+((R22-SUM(R24:AC24))/AD24),IF(R22&lt;=SUM(R24:AE24),13+((R22-SUM(R24:AD24))/AE24),IF(R22&lt;=SUM(R24:AF24),14+((R22-SUM(R24:AE24))/AF24),IF(R22&lt;=SUM(R24:AG24),15+((R22-SUM(R24:AF24))/AG24),IF(R22&lt;=SUM(R24:AH24),16+((R22-SUM(R24:AG24))/AH24),IF(R22&lt;=SUM(R24:AI24),17+((R22-SUM(R24:AH24))/AI24),"")))))))))))))))))))))</f>
        <v>3.365302382406842</v>
      </c>
      <c r="S21" s="79">
        <f t="shared" ref="S21" ca="1" si="35">IF(S22-SUM(S24:AJ24)&gt;0,999,IF(S22=0,0,IF(SUM(S24:AJ24)=0,999,IF(S22&lt;=S24,S22/S24,IF(S22&lt;=SUM(S24:T24),1+((S22-S24)/T24),IF(S22&lt;=SUM(S24:U24),2+((S22-SUM(S24:T24))/U24),IF(S22&lt;=SUM(S24:V24),3+((S22-SUM(S24:U24))/V24),IF(S22&lt;=SUM(S24:W24),4+((S22-SUM(S24:V24))/W24),IF(S22&lt;=SUM(S24:X24),5+((S22-SUM(S24:W24))/X24),IF(S22&lt;=SUM(S24:Y24),6+((S22-SUM(S24:X24))/Y24),IF(S22&lt;=SUM(S24:Z24),7+((S22-SUM(S24:Y24))/Z24),IF(S22&lt;=SUM(S24:AA24),8+((S22-SUM(S24:Z24))/AA24),IF(S22&lt;=SUM(S24:AB24),9+((S22-SUM(S24:AA24))/AB24),IF(S22&lt;=SUM(S24:AC24),10+((S22-SUM(S24:AB24))/AC24),IF(S22&lt;=SUM(S24:AD24),11+((S22-SUM(S24:AC24))/AD24),IF(S22&lt;=SUM(S24:AE24),12+((S22-SUM(S24:AD24))/AE24),IF(S22&lt;=SUM(S24:AF24),13+((S22-SUM(S24:AE24))/AF24),IF(S22&lt;=SUM(S24:AG24),14+((S22-SUM(S24:AF24))/AG24),IF(S22&lt;=SUM(S24:AH24),15+((S22-SUM(S24:AG24))/AH24),IF(S22&lt;=SUM(S24:AI24),16+((S22-SUM(S24:AH24))/AI24),IF(S22&lt;=SUM(S24:AJ24),17+((S22-SUM(S24:AI24))/AJ24),"")))))))))))))))))))))</f>
        <v>2.365302382406842</v>
      </c>
      <c r="T21" s="80">
        <f t="shared" ref="T21" ca="1" si="36">IF(T22-SUM(T24:AK24)&gt;0,999,IF(T22=0,0,IF(SUM(T24:AK24)=0,999,IF(T22&lt;=T24,T22/T24,IF(T22&lt;=SUM(T24:U24),1+((T22-T24)/U24),IF(T22&lt;=SUM(T24:V24),2+((T22-SUM(T24:U24))/V24),IF(T22&lt;=SUM(T24:W24),3+((T22-SUM(T24:V24))/W24),IF(T22&lt;=SUM(T24:X24),4+((T22-SUM(T24:W24))/X24),IF(T22&lt;=SUM(T24:Y24),5+((T22-SUM(T24:X24))/Y24),IF(T22&lt;=SUM(T24:Z24),6+((T22-SUM(T24:Y24))/Z24),IF(T22&lt;=SUM(T24:AA24),7+((T22-SUM(T24:Z24))/AA24),IF(T22&lt;=SUM(T24:AB24),8+((T22-SUM(T24:AA24))/AB24),IF(T22&lt;=SUM(T24:AC24),9+((T22-SUM(T24:AB24))/AC24),IF(T22&lt;=SUM(T24:AD24),10+((T22-SUM(T24:AC24))/AD24),IF(T22&lt;=SUM(T24:AE24),11+((T22-SUM(T24:AD24))/AE24),IF(T22&lt;=SUM(T24:AF24),12+((T22-SUM(T24:AE24))/AF24),IF(T22&lt;=SUM(T24:AG24),13+((T22-SUM(T24:AF24))/AG24),IF(T22&lt;=SUM(T24:AH24),14+((T22-SUM(T24:AG24))/AH24),IF(T22&lt;=SUM(T24:AI24),15+((T22-SUM(T24:AH24))/AI24),IF(T22&lt;=SUM(T24:AJ24),16+((T22-SUM(T24:AI24))/AJ24),IF(T22&lt;=SUM(T24:AK24),17+((T22-SUM(T24:AJ24))/AK24),"")))))))))))))))))))))</f>
        <v>3.9356388088376564</v>
      </c>
      <c r="U21" s="80">
        <f t="shared" ref="U21" ca="1" si="37">IF(U22-SUM(U24:AL24)&gt;0,999,IF(U22=0,0,IF(SUM(U24:AL24)=0,999,IF(U22&lt;=U24,U22/U24,IF(U22&lt;=SUM(U24:V24),1+((U22-U24)/V24),IF(U22&lt;=SUM(U24:W24),2+((U22-SUM(U24:V24))/W24),IF(U22&lt;=SUM(U24:X24),3+((U22-SUM(U24:W24))/X24),IF(U22&lt;=SUM(U24:Y24),4+((U22-SUM(U24:X24))/Y24),IF(U22&lt;=SUM(U24:Z24),5+((U22-SUM(U24:Y24))/Z24),IF(U22&lt;=SUM(U24:AA24),6+((U22-SUM(U24:Z24))/AA24),IF(U22&lt;=SUM(U24:AB24),7+((U22-SUM(U24:AA24))/AB24),IF(U22&lt;=SUM(U24:AC24),8+((U22-SUM(U24:AB24))/AC24),IF(U22&lt;=SUM(U24:AD24),9+((U22-SUM(U24:AC24))/AD24),IF(U22&lt;=SUM(U24:AE24),10+((U22-SUM(U24:AD24))/AE24),IF(U22&lt;=SUM(U24:AF24),11+((U22-SUM(U24:AE24))/AF24),IF(U22&lt;=SUM(U24:AG24),12+((U22-SUM(U24:AF24))/AG24),IF(U22&lt;=SUM(U24:AH24),13+((U22-SUM(U24:AG24))/AH24),IF(U22&lt;=SUM(U24:AI24),14+((U22-SUM(U24:AH24))/AI24),IF(U22&lt;=SUM(U24:AJ24),15+((U22-SUM(U24:AI24))/AJ24),IF(U22&lt;=SUM(U24:AK24),16+((U22-SUM(U24:AJ24))/AK24),IF(U22&lt;=SUM(U24:AL24),17+((U22-SUM(U24:AK24))/AL24),"")))))))))))))))))))))</f>
        <v>2.9356388088376564</v>
      </c>
      <c r="V21" s="80">
        <f t="shared" ref="V21" ca="1" si="38">IF(V22-SUM(V24:AM24)&gt;0,999,IF(V22=0,0,IF(SUM(V24:AM24)=0,999,IF(V22&lt;=V24,V22/V24,IF(V22&lt;=SUM(V24:W24),1+((V22-V24)/W24),IF(V22&lt;=SUM(V24:X24),2+((V22-SUM(V24:W24))/X24),IF(V22&lt;=SUM(V24:Y24),3+((V22-SUM(V24:X24))/Y24),IF(V22&lt;=SUM(V24:Z24),4+((V22-SUM(V24:Y24))/Z24),IF(V22&lt;=SUM(V24:AA24),5+((V22-SUM(V24:Z24))/AA24),IF(V22&lt;=SUM(V24:AB24),6+((V22-SUM(V24:AA24))/AB24),IF(V22&lt;=SUM(V24:AC24),7+((V22-SUM(V24:AB24))/AC24),IF(V22&lt;=SUM(V24:AD24),8+((V22-SUM(V24:AC24))/AD24),IF(V22&lt;=SUM(V24:AE24),9+((V22-SUM(V24:AD24))/AE24),IF(V22&lt;=SUM(V24:AF24),10+((V22-SUM(V24:AE24))/AF24),IF(V22&lt;=SUM(V24:AG24),11+((V22-SUM(V24:AF24))/AG24),IF(V22&lt;=SUM(V24:AH24),12+((V22-SUM(V24:AG24))/AH24),IF(V22&lt;=SUM(V24:AI24),13+((V22-SUM(V24:AH24))/AI24),IF(V22&lt;=SUM(V24:AJ24),14+((V22-SUM(V24:AI24))/AJ24),IF(V22&lt;=SUM(V24:AK24),15+((V22-SUM(V24:AJ24))/AK24),IF(V22&lt;=SUM(V24:AL24),16+((V22-SUM(V24:AK24))/AL24),IF(V22&lt;=SUM(V24:AM24),17+((V22-SUM(V24:AL24))/AM24),"")))))))))))))))))))))</f>
        <v>3.394354503943545</v>
      </c>
      <c r="W21" s="80">
        <f t="shared" ref="W21" ca="1" si="39">IF(W22-SUM(W24:AN24)&gt;0,999,IF(W22=0,0,IF(SUM(W24:AN24)=0,999,IF(W22&lt;=W24,W22/W24,IF(W22&lt;=SUM(W24:X24),1+((W22-W24)/X24),IF(W22&lt;=SUM(W24:Y24),2+((W22-SUM(W24:X24))/Y24),IF(W22&lt;=SUM(W24:Z24),3+((W22-SUM(W24:Y24))/Z24),IF(W22&lt;=SUM(W24:AA24),4+((W22-SUM(W24:Z24))/AA24),IF(W22&lt;=SUM(W24:AB24),5+((W22-SUM(W24:AA24))/AB24),IF(W22&lt;=SUM(W24:AC24),6+((W22-SUM(W24:AB24))/AC24),IF(W22&lt;=SUM(W24:AD24),7+((W22-SUM(W24:AC24))/AD24),IF(W22&lt;=SUM(W24:AE24),8+((W22-SUM(W24:AD24))/AE24),IF(W22&lt;=SUM(W24:AF24),9+((W22-SUM(W24:AE24))/AF24),IF(W22&lt;=SUM(W24:AG24),10+((W22-SUM(W24:AF24))/AG24),IF(W22&lt;=SUM(W24:AH24),11+((W22-SUM(W24:AG24))/AH24),IF(W22&lt;=SUM(W24:AI24),12+((W22-SUM(W24:AH24))/AI24),IF(W22&lt;=SUM(W24:AJ24),13+((W22-SUM(W24:AI24))/AJ24),IF(W22&lt;=SUM(W24:AK24),14+((W22-SUM(W24:AJ24))/AK24),IF(W22&lt;=SUM(W24:AL24),15+((W22-SUM(W24:AK24))/AL24),IF(W22&lt;=SUM(W24:AM24),16+((W22-SUM(W24:AL24))/AM24),IF(W22&lt;=SUM(W24:AN24),17+((W22-SUM(W24:AM24))/AN24),"")))))))))))))))))))))</f>
        <v>2.394354503943545</v>
      </c>
      <c r="X21" s="80">
        <f t="shared" ref="X21" ca="1" si="40">IF(X22-SUM(X24:AO24)&gt;0,999,IF(X22=0,0,IF(SUM(X24:AO24)=0,999,IF(X22&lt;=X24,X22/X24,IF(X22&lt;=SUM(X24:Y24),1+((X22-X24)/Y24),IF(X22&lt;=SUM(X24:Z24),2+((X22-SUM(X24:Y24))/Z24),IF(X22&lt;=SUM(X24:AA24),3+((X22-SUM(X24:Z24))/AA24),IF(X22&lt;=SUM(X24:AB24),4+((X22-SUM(X24:AA24))/AB24),IF(X22&lt;=SUM(X24:AC24),5+((X22-SUM(X24:AB24))/AC24),IF(X22&lt;=SUM(X24:AD24),6+((X22-SUM(X24:AC24))/AD24),IF(X22&lt;=SUM(X24:AE24),7+((X22-SUM(X24:AD24))/AE24),IF(X22&lt;=SUM(X24:AF24),8+((X22-SUM(X24:AE24))/AF24),IF(X22&lt;=SUM(X24:AG24),9+((X22-SUM(X24:AF24))/AG24),IF(X22&lt;=SUM(X24:AH24),10+((X22-SUM(X24:AG24))/AH24),IF(X22&lt;=SUM(X24:AI24),11+((X22-SUM(X24:AH24))/AI24),IF(X22&lt;=SUM(X24:AJ24),12+((X22-SUM(X24:AI24))/AJ24),IF(X22&lt;=SUM(X24:AK24),13+((X22-SUM(X24:AJ24))/AK24),IF(X22&lt;=SUM(X24:AL24),14+((X22-SUM(X24:AK24))/AL24),IF(X22&lt;=SUM(X24:AM24),15+((X22-SUM(X24:AL24))/AM24),IF(X22&lt;=SUM(X24:AN24),16+((X22-SUM(X24:AM24))/AN24),IF(X22&lt;=SUM(X24:AO24),17+((X22-SUM(X24:AN24))/AO24),"")))))))))))))))))))))</f>
        <v>2.9268846503178927</v>
      </c>
      <c r="Y21" s="80">
        <f t="shared" ref="Y21" ca="1" si="41">IF(Y22-SUM(Y24:AP24)&gt;0,999,IF(Y22=0,0,IF(SUM(Y24:AP24)=0,999,IF(Y22&lt;=Y24,Y22/Y24,IF(Y22&lt;=SUM(Y24:Z24),1+((Y22-Y24)/Z24),IF(Y22&lt;=SUM(Y24:AA24),2+((Y22-SUM(Y24:Z24))/AA24),IF(Y22&lt;=SUM(Y24:AB24),3+((Y22-SUM(Y24:AA24))/AB24),IF(Y22&lt;=SUM(Y24:AC24),4+((Y22-SUM(Y24:AB24))/AC24),IF(Y22&lt;=SUM(Y24:AD24),5+((Y22-SUM(Y24:AC24))/AD24),IF(Y22&lt;=SUM(Y24:AE24),6+((Y22-SUM(Y24:AD24))/AE24),IF(Y22&lt;=SUM(Y24:AF24),7+((Y22-SUM(Y24:AE24))/AF24),IF(Y22&lt;=SUM(Y24:AG24),8+((Y22-SUM(Y24:AF24))/AG24),IF(Y22&lt;=SUM(Y24:AH24),9+((Y22-SUM(Y24:AG24))/AH24),IF(Y22&lt;=SUM(Y24:AI24),10+((Y22-SUM(Y24:AH24))/AI24),IF(Y22&lt;=SUM(Y24:AJ24),11+((Y22-SUM(Y24:AI24))/AJ24),IF(Y22&lt;=SUM(Y24:AK24),12+((Y22-SUM(Y24:AJ24))/AK24),IF(Y22&lt;=SUM(Y24:AL24),13+((Y22-SUM(Y24:AK24))/AL24),IF(Y22&lt;=SUM(Y24:AM24),14+((Y22-SUM(Y24:AL24))/AM24),IF(Y22&lt;=SUM(Y24:AN24),15+((Y22-SUM(Y24:AM24))/AN24),IF(Y22&lt;=SUM(Y24:AO24),16+((Y22-SUM(Y24:AN24))/AO24),IF(Y22&lt;=SUM(Y24:AP24),17+((Y22-SUM(Y24:AO24))/AP24),"")))))))))))))))))))))</f>
        <v>4.1642675698560545</v>
      </c>
      <c r="Z21" s="80">
        <f t="shared" ref="Z21" ca="1" si="42">IF(Z22-SUM(Z24:AQ24)&gt;0,999,IF(Z22=0,0,IF(SUM(Z24:AQ24)=0,999,IF(Z22&lt;=Z24,Z22/Z24,IF(Z22&lt;=SUM(Z24:AA24),1+((Z22-Z24)/AA24),IF(Z22&lt;=SUM(Z24:AB24),2+((Z22-SUM(Z24:AA24))/AB24),IF(Z22&lt;=SUM(Z24:AC24),3+((Z22-SUM(Z24:AB24))/AC24),IF(Z22&lt;=SUM(Z24:AD24),4+((Z22-SUM(Z24:AC24))/AD24),IF(Z22&lt;=SUM(Z24:AE24),5+((Z22-SUM(Z24:AD24))/AE24),IF(Z22&lt;=SUM(Z24:AF24),6+((Z22-SUM(Z24:AE24))/AF24),IF(Z22&lt;=SUM(Z24:AG24),7+((Z22-SUM(Z24:AF24))/AG24),IF(Z22&lt;=SUM(Z24:AH24),8+((Z22-SUM(Z24:AG24))/AH24),IF(Z22&lt;=SUM(Z24:AI24),9+((Z22-SUM(Z24:AH24))/AI24),IF(Z22&lt;=SUM(Z24:AJ24),10+((Z22-SUM(Z24:AI24))/AJ24),IF(Z22&lt;=SUM(Z24:AK24),11+((Z22-SUM(Z24:AJ24))/AK24),IF(Z22&lt;=SUM(Z24:AL24),12+((Z22-SUM(Z24:AK24))/AL24),IF(Z22&lt;=SUM(Z24:AM24),13+((Z22-SUM(Z24:AL24))/AM24),IF(Z22&lt;=SUM(Z24:AN24),14+((Z22-SUM(Z24:AM24))/AN24),IF(Z22&lt;=SUM(Z24:AO24),15+((Z22-SUM(Z24:AN24))/AO24),IF(Z22&lt;=SUM(Z24:AP24),16+((Z22-SUM(Z24:AO24))/AP24),IF(Z22&lt;=SUM(Z24:AQ24),17+((Z22-SUM(Z24:AP24))/AQ24),"")))))))))))))))))))))</f>
        <v>3.1642675698560541</v>
      </c>
      <c r="AA21" s="80">
        <f t="shared" ref="AA21" ca="1" si="43">IF(AA22-SUM(AA24:AR24)&gt;0,999,IF(AA22=0,0,IF(SUM(AA24:AR24)=0,999,IF(AA22&lt;=AA24,AA22/AA24,IF(AA22&lt;=SUM(AA24:AB24),1+((AA22-AA24)/AB24),IF(AA22&lt;=SUM(AA24:AC24),2+((AA22-SUM(AA24:AB24))/AC24),IF(AA22&lt;=SUM(AA24:AD24),3+((AA22-SUM(AA24:AC24))/AD24),IF(AA22&lt;=SUM(AA24:AE24),4+((AA22-SUM(AA24:AD24))/AE24),IF(AA22&lt;=SUM(AA24:AF24),5+((AA22-SUM(AA24:AE24))/AF24),IF(AA22&lt;=SUM(AA24:AG24),6+((AA22-SUM(AA24:AF24))/AG24),IF(AA22&lt;=SUM(AA24:AH24),7+((AA22-SUM(AA24:AG24))/AH24),IF(AA22&lt;=SUM(AA24:AI24),8+((AA22-SUM(AA24:AH24))/AI24),IF(AA22&lt;=SUM(AA24:AJ24),9+((AA22-SUM(AA24:AI24))/AJ24),IF(AA22&lt;=SUM(AA24:AK24),10+((AA22-SUM(AA24:AJ24))/AK24),IF(AA22&lt;=SUM(AA24:AL24),11+((AA22-SUM(AA24:AK24))/AL24),IF(AA22&lt;=SUM(AA24:AM24),12+((AA22-SUM(AA24:AL24))/AM24),IF(AA22&lt;=SUM(AA24:AN24),13+((AA22-SUM(AA24:AM24))/AN24),IF(AA22&lt;=SUM(AA24:AO24),14+((AA22-SUM(AA24:AN24))/AO24),IF(AA22&lt;=SUM(AA24:AP24),15+((AA22-SUM(AA24:AO24))/AP24),IF(AA22&lt;=SUM(AA24:AQ24),16+((AA22-SUM(AA24:AP24))/AQ24),IF(AA22&lt;=SUM(AA24:AR24),17+((AA22-SUM(AA24:AQ24))/AR24),"")))))))))))))))))))))</f>
        <v>2.1642675698560541</v>
      </c>
      <c r="AB21" s="80">
        <f t="shared" ref="AB21" ca="1" si="44">IF(AB22-SUM(AB24:AS24)&gt;0,999,IF(AB22=0,0,IF(SUM(AB24:AS24)=0,999,IF(AB22&lt;=AB24,AB22/AB24,IF(AB22&lt;=SUM(AB24:AC24),1+((AB22-AB24)/AC24),IF(AB22&lt;=SUM(AB24:AD24),2+((AB22-SUM(AB24:AC24))/AD24),IF(AB22&lt;=SUM(AB24:AE24),3+((AB22-SUM(AB24:AD24))/AE24),IF(AB22&lt;=SUM(AB24:AF24),4+((AB22-SUM(AB24:AE24))/AF24),IF(AB22&lt;=SUM(AB24:AG24),5+((AB22-SUM(AB24:AF24))/AG24),IF(AB22&lt;=SUM(AB24:AH24),6+((AB22-SUM(AB24:AG24))/AH24),IF(AB22&lt;=SUM(AB24:AI24),7+((AB22-SUM(AB24:AH24))/AI24),IF(AB22&lt;=SUM(AB24:AJ24),8+((AB22-SUM(AB24:AI24))/AJ24),IF(AB22&lt;=SUM(AB24:AK24),9+((AB22-SUM(AB24:AJ24))/AK24),IF(AB22&lt;=SUM(AB24:AL24),10+((AB22-SUM(AB24:AK24))/AL24),IF(AB22&lt;=SUM(AB24:AM24),11+((AB22-SUM(AB24:AL24))/AM24),IF(AB22&lt;=SUM(AB24:AN24),12+((AB22-SUM(AB24:AM24))/AN24),IF(AB22&lt;=SUM(AB24:AO24),13+((AB22-SUM(AB24:AN24))/AO24),IF(AB22&lt;=SUM(AB24:AP24),14+((AB22-SUM(AB24:AO24))/AP24),IF(AB22&lt;=SUM(AB24:AQ24),15+((AB22-SUM(AB24:AP24))/AQ24),IF(AB22&lt;=SUM(AB24:AR24),16+((AB22-SUM(AB24:AQ24))/AR24),IF(AB22&lt;=SUM(AB24:AS24),17+((AB22-SUM(AB24:AR24))/AS24),"")))))))))))))))))))))</f>
        <v>2.8186695278969958</v>
      </c>
      <c r="AC21" s="80">
        <f t="shared" ref="AC21" ca="1" si="45">IF(AC22-SUM(AC24:AT24)&gt;0,999,IF(AC22=0,0,IF(SUM(AC24:AT24)=0,999,IF(AC22&lt;=AC24,AC22/AC24,IF(AC22&lt;=SUM(AC24:AD24),1+((AC22-AC24)/AD24),IF(AC22&lt;=SUM(AC24:AE24),2+((AC22-SUM(AC24:AD24))/AE24),IF(AC22&lt;=SUM(AC24:AF24),3+((AC22-SUM(AC24:AE24))/AF24),IF(AC22&lt;=SUM(AC24:AG24),4+((AC22-SUM(AC24:AF24))/AG24),IF(AC22&lt;=SUM(AC24:AH24),5+((AC22-SUM(AC24:AG24))/AH24),IF(AC22&lt;=SUM(AC24:AI24),6+((AC22-SUM(AC24:AH24))/AI24),IF(AC22&lt;=SUM(AC24:AJ24),7+((AC22-SUM(AC24:AI24))/AJ24),IF(AC22&lt;=SUM(AC24:AK24),8+((AC22-SUM(AC24:AJ24))/AK24),IF(AC22&lt;=SUM(AC24:AL24),9+((AC22-SUM(AC24:AK24))/AL24),IF(AC22&lt;=SUM(AC24:AM24),10+((AC22-SUM(AC24:AL24))/AM24),IF(AC22&lt;=SUM(AC24:AN24),11+((AC22-SUM(AC24:AM24))/AN24),IF(AC22&lt;=SUM(AC24:AO24),12+((AC22-SUM(AC24:AN24))/AO24),IF(AC22&lt;=SUM(AC24:AP24),13+((AC22-SUM(AC24:AO24))/AP24),IF(AC22&lt;=SUM(AC24:AQ24),14+((AC22-SUM(AC24:AP24))/AQ24),IF(AC22&lt;=SUM(AC24:AR24),15+((AC22-SUM(AC24:AQ24))/AR24),IF(AC22&lt;=SUM(AC24:AS24),16+((AC22-SUM(AC24:AR24))/AS24),IF(AC22&lt;=SUM(AC24:AT24),17+((AC22-SUM(AC24:AS24))/AT24),"")))))))))))))))))))))</f>
        <v>3.8455730954015097</v>
      </c>
      <c r="AD21" s="80">
        <f t="shared" ref="AD21" ca="1" si="46">IF(AD22-SUM(AD24:AU24)&gt;0,999,IF(AD22=0,0,IF(SUM(AD24:AU24)=0,999,IF(AD22&lt;=AD24,AD22/AD24,IF(AD22&lt;=SUM(AD24:AE24),1+((AD22-AD24)/AE24),IF(AD22&lt;=SUM(AD24:AF24),2+((AD22-SUM(AD24:AE24))/AF24),IF(AD22&lt;=SUM(AD24:AG24),3+((AD22-SUM(AD24:AF24))/AG24),IF(AD22&lt;=SUM(AD24:AH24),4+((AD22-SUM(AD24:AG24))/AH24),IF(AD22&lt;=SUM(AD24:AI24),5+((AD22-SUM(AD24:AH24))/AI24),IF(AD22&lt;=SUM(AD24:AJ24),6+((AD22-SUM(AD24:AI24))/AJ24),IF(AD22&lt;=SUM(AD24:AK24),7+((AD22-SUM(AD24:AJ24))/AK24),IF(AD22&lt;=SUM(AD24:AL24),8+((AD22-SUM(AD24:AK24))/AL24),IF(AD22&lt;=SUM(AD24:AM24),9+((AD22-SUM(AD24:AL24))/AM24),IF(AD22&lt;=SUM(AD24:AN24),10+((AD22-SUM(AD24:AM24))/AN24),IF(AD22&lt;=SUM(AD24:AO24),11+((AD22-SUM(AD24:AN24))/AO24),IF(AD22&lt;=SUM(AD24:AP24),12+((AD22-SUM(AD24:AO24))/AP24),IF(AD22&lt;=SUM(AD24:AQ24),13+((AD22-SUM(AD24:AP24))/AQ24),IF(AD22&lt;=SUM(AD24:AR24),14+((AD22-SUM(AD24:AQ24))/AR24),IF(AD22&lt;=SUM(AD24:AS24),15+((AD22-SUM(AD24:AR24))/AS24),IF(AD22&lt;=SUM(AD24:AT24),16+((AD22-SUM(AD24:AS24))/AT24),IF(AD22&lt;=SUM(AD24:AU24),17+((AD22-SUM(AD24:AT24))/AU24),"")))))))))))))))))))))</f>
        <v>2.8455730954015097</v>
      </c>
      <c r="AE21" s="10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11"/>
      <c r="AV21" s="525" t="str">
        <f>AV20</f>
        <v>Apple Pie</v>
      </c>
      <c r="AW21" s="528">
        <f t="shared" si="22"/>
        <v>100</v>
      </c>
      <c r="AX21" s="529">
        <f t="shared" si="9"/>
        <v>45077</v>
      </c>
      <c r="AY21" s="522" t="s">
        <v>143</v>
      </c>
      <c r="AZ21" s="529">
        <f t="shared" si="10"/>
        <v>45077</v>
      </c>
      <c r="BG21" s="101"/>
      <c r="BH21" s="94"/>
      <c r="BI21" s="95"/>
      <c r="BJ21" s="94"/>
    </row>
    <row r="22" spans="1:62" x14ac:dyDescent="0.25">
      <c r="A22" s="14" t="s">
        <v>0</v>
      </c>
      <c r="B22" s="479" t="str">
        <f t="shared" si="23"/>
        <v>D1003</v>
      </c>
      <c r="C22" s="47" t="str">
        <f t="shared" si="23"/>
        <v>Desserts</v>
      </c>
      <c r="D22" s="60" t="s">
        <v>27</v>
      </c>
      <c r="E22" s="61">
        <f ca="1">IF(E28-E25&lt;0,0,E28-E25)</f>
        <v>8800</v>
      </c>
      <c r="F22" s="62" t="s">
        <v>28</v>
      </c>
      <c r="G22" s="67">
        <f ca="1">IF($G$10&gt;$F$10,E22,IFERROR(SUMIFS(Quantity,Month,G$10,Code_PO,$B22,Status,"Received")-G25,0))</f>
        <v>8800</v>
      </c>
      <c r="H22" s="61">
        <f t="shared" ref="H22" ca="1" si="47">IFERROR(IF(AND(MONTH(H$10)=MONTH($F$10),YEAR(H$10)=YEAR($F$10)),$E22,IF(OR(H$10&lt;=$F$10,G25&gt;G24),G22+SUMIFS(Quantity,Month,H$10,Code_PO,$B22,Status,"Received")+G23-G25,IF(G22+SUMIFS(Quantity,Month,H$10,Code_PO,$B22,Status,"Received")+G23-G24&lt;0,0,G22+SUMIFS(Quantity,Month,H$10,Code_PO,$B22,Status,"Received")+G23-G24))),0)</f>
        <v>6516</v>
      </c>
      <c r="I22" s="61">
        <f t="shared" ref="I22" ca="1" si="48">IFERROR(IF(AND(MONTH(I$10)=MONTH($F$10),YEAR(I$10)=YEAR($F$10)),$E22,IF(OR(I$10&lt;=$F$10,H25&gt;H24),H22+SUMIFS(Quantity,Month,I$10,Code_PO,$B22,Status,"Received")+H23-H25,IF(H22+SUMIFS(Quantity,Month,I$10,Code_PO,$B22,Status,"Received")+H23-H24&lt;0,0,H22+SUMIFS(Quantity,Month,I$10,Code_PO,$B22,Status,"Received")+H23-H24))),0)</f>
        <v>5453</v>
      </c>
      <c r="J22" s="61">
        <f t="shared" ref="J22" ca="1" si="49">IFERROR(IF(AND(MONTH(J$10)=MONTH($F$10),YEAR(J$10)=YEAR($F$10)),$E22,IF(OR(J$10&lt;=$F$10,I25&gt;I24),I22+SUMIFS(Quantity,Month,J$10,Code_PO,$B22,Status,"Received")+I23-I25,IF(I22+SUMIFS(Quantity,Month,J$10,Code_PO,$B22,Status,"Received")+I23-I24&lt;0,0,I22+SUMIFS(Quantity,Month,J$10,Code_PO,$B22,Status,"Received")+I23-I24))),0)</f>
        <v>5304</v>
      </c>
      <c r="K22" s="61">
        <f t="shared" ref="K22" ca="1" si="50">IFERROR(IF(AND(MONTH(K$10)=MONTH($F$10),YEAR(K$10)=YEAR($F$10)),$E22,IF(OR(K$10&lt;=$F$10,J25&gt;J24),J22+SUMIFS(Quantity,Month,K$10,Code_PO,$B22,Status,"Received")+J23-J25,IF(J22+SUMIFS(Quantity,Month,K$10,Code_PO,$B22,Status,"Received")+J23-J24&lt;0,0,J22+SUMIFS(Quantity,Month,K$10,Code_PO,$B22,Status,"Received")+J23-J24))),0)</f>
        <v>5113</v>
      </c>
      <c r="L22" s="61">
        <f t="shared" ref="L22" ca="1" si="51">IFERROR(IF(AND(MONTH(L$10)=MONTH($F$10),YEAR(L$10)=YEAR($F$10)),$E22,IF(OR(L$10&lt;=$F$10,K25&gt;K24),K22+SUMIFS(Quantity,Month,L$10,Code_PO,$B22,Status,"Received")+K23-K25,IF(K22+SUMIFS(Quantity,Month,L$10,Code_PO,$B22,Status,"Received")+K23-K24&lt;0,0,K22+SUMIFS(Quantity,Month,L$10,Code_PO,$B22,Status,"Received")+K23-K24))),0)</f>
        <v>4970</v>
      </c>
      <c r="M22" s="61">
        <f t="shared" ref="M22" ca="1" si="52">IFERROR(IF(AND(MONTH(M$10)=MONTH($F$10),YEAR(M$10)=YEAR($F$10)),$E22,IF(OR(M$10&lt;=$F$10,L25&gt;L24),L22+SUMIFS(Quantity,Month,M$10,Code_PO,$B22,Status,"Received")+L23-L25,IF(L22+SUMIFS(Quantity,Month,M$10,Code_PO,$B22,Status,"Received")+L23-L24&lt;0,0,L22+SUMIFS(Quantity,Month,M$10,Code_PO,$B22,Status,"Received")+L23-L24))),0)</f>
        <v>7324</v>
      </c>
      <c r="N22" s="61">
        <f t="shared" ref="N22" ca="1" si="53">IFERROR(IF(AND(MONTH(N$10)=MONTH($F$10),YEAR(N$10)=YEAR($F$10)),$E22,IF(OR(N$10&lt;=$F$10,M25&gt;M24),M22+SUMIFS(Quantity,Month,N$10,Code_PO,$B22,Status,"Received")+M23-M25,IF(M22+SUMIFS(Quantity,Month,N$10,Code_PO,$B22,Status,"Received")+M23-M24&lt;0,0,M22+SUMIFS(Quantity,Month,N$10,Code_PO,$B22,Status,"Received")+M23-M24))),0)</f>
        <v>4836</v>
      </c>
      <c r="O22" s="61">
        <f t="shared" ref="O22" ca="1" si="54">IFERROR(IF(AND(MONTH(O$10)=MONTH($F$10),YEAR(O$10)=YEAR($F$10)),$E22,IF(OR(O$10&lt;=$F$10,N25&gt;N24),N22+SUMIFS(Quantity,Month,O$10,Code_PO,$B22,Status,"Received")+N23-N25,IF(N22+SUMIFS(Quantity,Month,O$10,Code_PO,$B22,Status,"Received")+N23-N24&lt;0,0,N22+SUMIFS(Quantity,Month,O$10,Code_PO,$B22,Status,"Received")+N23-N24))),0)</f>
        <v>6477</v>
      </c>
      <c r="P22" s="61">
        <f t="shared" ref="P22" ca="1" si="55">IFERROR(IF(AND(MONTH(P$10)=MONTH($F$10),YEAR(P$10)=YEAR($F$10)),$E22,IF(OR(P$10&lt;=$F$10,O25&gt;O24),O22+SUMIFS(Quantity,Month,P$10,Code_PO,$B22,Status,"Received")+O23-O25,IF(O22+SUMIFS(Quantity,Month,P$10,Code_PO,$B22,Status,"Received")+O23-O24&lt;0,0,O22+SUMIFS(Quantity,Month,P$10,Code_PO,$B22,Status,"Received")+O23-O24))),0)</f>
        <v>5461</v>
      </c>
      <c r="Q22" s="61">
        <f t="shared" ref="Q22" ca="1" si="56">IFERROR(IF(AND(MONTH(Q$10)=MONTH($F$10),YEAR(Q$10)=YEAR($F$10)),$E22,IF(OR(Q$10&lt;=$F$10,P25&gt;P24),P22+SUMIFS(Quantity,Month,Q$10,Code_PO,$B22,Status,"Received")+P23-P25,IF(P22+SUMIFS(Quantity,Month,Q$10,Code_PO,$B22,Status,"Received")+P23-P24&lt;0,0,P22+SUMIFS(Quantity,Month,Q$10,Code_PO,$B22,Status,"Received")+P23-P24))),0)</f>
        <v>3487</v>
      </c>
      <c r="R22" s="61">
        <f t="shared" ref="R22" ca="1" si="57">IFERROR(IF(AND(MONTH(R$10)=MONTH($F$10),YEAR(R$10)=YEAR($F$10)),$E22,IF(OR(R$10&lt;=$F$10,Q25&gt;Q24),Q22+SUMIFS(Quantity,Month,R$10,Code_PO,$B22,Status,"Received")+Q23-Q25,IF(Q22+SUMIFS(Quantity,Month,R$10,Code_PO,$B22,Status,"Received")+Q23-Q24&lt;0,0,Q22+SUMIFS(Quantity,Month,R$10,Code_PO,$B22,Status,"Received")+Q23-Q24))),0)</f>
        <v>5596</v>
      </c>
      <c r="S22" s="67">
        <f t="shared" ref="S22" ca="1" si="58">IFERROR(IF(AND(MONTH(S$10)=MONTH($F$10),YEAR(S$10)=YEAR($F$10)),$E22,IF(OR(S$10&lt;=$F$10,R25&gt;R24),R22+SUMIFS(Quantity,Month,S$10,Code_PO,$B22,Status,"Received")+R23-R25,IF(R22+SUMIFS(Quantity,Month,S$10,Code_PO,$B22,Status,"Received")+R23-R24&lt;0,0,R22+SUMIFS(Quantity,Month,S$10,Code_PO,$B22,Status,"Received")+R23-R24))),0)</f>
        <v>4190</v>
      </c>
      <c r="T22" s="61">
        <f t="shared" ref="T22" ca="1" si="59">IFERROR(IF(AND(MONTH(T$10)=MONTH($F$10),YEAR(T$10)=YEAR($F$10)),$E22,IF(OR(T$10&lt;=$F$10,S25&gt;S24),S22+SUMIFS(Quantity,Month,T$10,Code_PO,$B22,Status,"Received")+S23-S25,IF(S22+SUMIFS(Quantity,Month,T$10,Code_PO,$B22,Status,"Received")+S23-S24&lt;0,0,S22+SUMIFS(Quantity,Month,T$10,Code_PO,$B22,Status,"Received")+S23-S24))),0)</f>
        <v>6579</v>
      </c>
      <c r="U22" s="61">
        <f t="shared" ref="U22" ca="1" si="60">IFERROR(IF(AND(MONTH(U$10)=MONTH($F$10),YEAR(U$10)=YEAR($F$10)),$E22,IF(OR(U$10&lt;=$F$10,T25&gt;T24),T22+SUMIFS(Quantity,Month,U$10,Code_PO,$B22,Status,"Received")+T23-T25,IF(T22+SUMIFS(Quantity,Month,U$10,Code_PO,$B22,Status,"Received")+T23-T24&lt;0,0,T22+SUMIFS(Quantity,Month,U$10,Code_PO,$B22,Status,"Received")+T23-T24))),0)</f>
        <v>4098</v>
      </c>
      <c r="V22" s="61">
        <f t="shared" ref="V22" ca="1" si="61">IFERROR(IF(AND(MONTH(V$10)=MONTH($F$10),YEAR(V$10)=YEAR($F$10)),$E22,IF(OR(V$10&lt;=$F$10,U25&gt;U24),U22+SUMIFS(Quantity,Month,V$10,Code_PO,$B22,Status,"Received")+U23-U25,IF(U22+SUMIFS(Quantity,Month,V$10,Code_PO,$B22,Status,"Received")+U23-U24&lt;0,0,U22+SUMIFS(Quantity,Month,V$10,Code_PO,$B22,Status,"Received")+U23-U24))),0)</f>
        <v>5961</v>
      </c>
      <c r="W22" s="61">
        <f t="shared" ref="W22" ca="1" si="62">IFERROR(IF(AND(MONTH(W$10)=MONTH($F$10),YEAR(W$10)=YEAR($F$10)),$E22,IF(OR(W$10&lt;=$F$10,V25&gt;V24),V22+SUMIFS(Quantity,Month,W$10,Code_PO,$B22,Status,"Received")+V23-V25,IF(V22+SUMIFS(Quantity,Month,W$10,Code_PO,$B22,Status,"Received")+V23-V24&lt;0,0,V22+SUMIFS(Quantity,Month,W$10,Code_PO,$B22,Status,"Received")+V23-V24))),0)</f>
        <v>4474</v>
      </c>
      <c r="X22" s="61">
        <f t="shared" ref="X22" ca="1" si="63">IFERROR(IF(AND(MONTH(X$10)=MONTH($F$10),YEAR(X$10)=YEAR($F$10)),$E22,IF(OR(X$10&lt;=$F$10,W25&gt;W24),W22+SUMIFS(Quantity,Month,X$10,Code_PO,$B22,Status,"Received")+W23-W25,IF(W22+SUMIFS(Quantity,Month,X$10,Code_PO,$B22,Status,"Received")+W23-W24&lt;0,0,W22+SUMIFS(Quantity,Month,X$10,Code_PO,$B22,Status,"Received")+W23-W24))),0)</f>
        <v>6933</v>
      </c>
      <c r="Y22" s="61">
        <f t="shared" ref="Y22" ca="1" si="64">IFERROR(IF(AND(MONTH(Y$10)=MONTH($F$10),YEAR(Y$10)=YEAR($F$10)),$E22,IF(OR(Y$10&lt;=$F$10,X25&gt;X24),X22+SUMIFS(Quantity,Month,Y$10,Code_PO,$B22,Status,"Received")+X23-X25,IF(X22+SUMIFS(Quantity,Month,Y$10,Code_PO,$B22,Status,"Received")+X23-X24&lt;0,0,X22+SUMIFS(Quantity,Month,Y$10,Code_PO,$B22,Status,"Received")+X23-X24))),0)</f>
        <v>7950</v>
      </c>
      <c r="Z22" s="61">
        <f t="shared" ref="Z22" ca="1" si="65">IFERROR(IF(AND(MONTH(Z$10)=MONTH($F$10),YEAR(Z$10)=YEAR($F$10)),$E22,IF(OR(Z$10&lt;=$F$10,Y25&gt;Y24),Y22+SUMIFS(Quantity,Month,Z$10,Code_PO,$B22,Status,"Received")+Y23-Y25,IF(Y22+SUMIFS(Quantity,Month,Z$10,Code_PO,$B22,Status,"Received")+Y23-Y24&lt;0,0,Y22+SUMIFS(Quantity,Month,Z$10,Code_PO,$B22,Status,"Received")+Y23-Y24))),0)</f>
        <v>5541</v>
      </c>
      <c r="AA22" s="61">
        <f t="shared" ref="AA22" ca="1" si="66">IFERROR(IF(AND(MONTH(AA$10)=MONTH($F$10),YEAR(AA$10)=YEAR($F$10)),$E22,IF(OR(AA$10&lt;=$F$10,Z25&gt;Z24),Z22+SUMIFS(Quantity,Month,AA$10,Code_PO,$B22,Status,"Received")+Z23-Z25,IF(Z22+SUMIFS(Quantity,Month,AA$10,Code_PO,$B22,Status,"Received")+Z23-Z24&lt;0,0,Z22+SUMIFS(Quantity,Month,AA$10,Code_PO,$B22,Status,"Received")+Z23-Z24))),0)</f>
        <v>3339</v>
      </c>
      <c r="AB22" s="61">
        <f t="shared" ref="AB22" ca="1" si="67">IFERROR(IF(AND(MONTH(AB$10)=MONTH($F$10),YEAR(AB$10)=YEAR($F$10)),$E22,IF(OR(AB$10&lt;=$F$10,AA25&gt;AA24),AA22+SUMIFS(Quantity,Month,AB$10,Code_PO,$B22,Status,"Received")+AA23-AA25,IF(AA22+SUMIFS(Quantity,Month,AB$10,Code_PO,$B22,Status,"Received")+AA23-AA24&lt;0,0,AA22+SUMIFS(Quantity,Month,AB$10,Code_PO,$B22,Status,"Received")+AA23-AA24))),0)</f>
        <v>5508</v>
      </c>
      <c r="AC22" s="61">
        <f t="shared" ref="AC22" ca="1" si="68">IFERROR(IF(AND(MONTH(AC$10)=MONTH($F$10),YEAR(AC$10)=YEAR($F$10)),$E22,IF(OR(AC$10&lt;=$F$10,AB25&gt;AB24),AB22+SUMIFS(Quantity,Month,AC$10,Code_PO,$B22,Status,"Received")+AB23-AB25,IF(AB22+SUMIFS(Quantity,Month,AC$10,Code_PO,$B22,Status,"Received")+AB23-AB24&lt;0,0,AB22+SUMIFS(Quantity,Month,AC$10,Code_PO,$B22,Status,"Received")+AB23-AB24))),0)</f>
        <v>7388</v>
      </c>
      <c r="AD22" s="61">
        <f t="shared" ref="AD22" ca="1" si="69">IFERROR(IF(AND(MONTH(AD$10)=MONTH($F$10),YEAR(AD$10)=YEAR($F$10)),$E22,IF(OR(AD$10&lt;=$F$10,AC25&gt;AC24),AC22+SUMIFS(Quantity,Month,AD$10,Code_PO,$B22,Status,"Received")+AC23-AC25,IF(AC22+SUMIFS(Quantity,Month,AD$10,Code_PO,$B22,Status,"Received")+AC23-AC24&lt;0,0,AC22+SUMIFS(Quantity,Month,AD$10,Code_PO,$B22,Status,"Received")+AC23-AC24))),0)</f>
        <v>5026</v>
      </c>
      <c r="AE22" s="63">
        <f t="shared" ref="AE22" ca="1" si="70">IFERROR(IF(AND(MONTH(AE$10)=MONTH($F$10),YEAR(AE$10)=YEAR($F$10)),$E22,IF(OR(AE$10&lt;=$F$10,AD25&gt;AD24),AD22+SUMIFS(Quantity,Month,AE$10,Code_PO,$B22,Status,"Received")+AD23-AD25,IF(AD22+SUMIFS(Quantity,Month,AE$10,Code_PO,$B22,Status,"Received")+AD23-AD24&lt;0,0,AD22+SUMIFS(Quantity,Month,AE$10,Code_PO,$B22,Status,"Received")+AD23-AD24))),0)</f>
        <v>6662</v>
      </c>
      <c r="AF22" s="61">
        <f t="shared" ref="AF22" ca="1" si="71">IFERROR(IF(AND(MONTH(AF$10)=MONTH($F$10),YEAR(AF$10)=YEAR($F$10)),$E22,IF(OR(AF$10&lt;=$F$10,AE25&gt;AE24),AE22+SUMIFS(Quantity,Month,AF$10,Code_PO,$B22,Status,"Received")+AE23-AE25,IF(AE22+SUMIFS(Quantity,Month,AF$10,Code_PO,$B22,Status,"Received")+AE23-AE24&lt;0,0,AE22+SUMIFS(Quantity,Month,AF$10,Code_PO,$B22,Status,"Received")+AE23-AE24))),0)</f>
        <v>4732</v>
      </c>
      <c r="AG22" s="61">
        <f t="shared" ref="AG22" ca="1" si="72">IFERROR(IF(AND(MONTH(AG$10)=MONTH($F$10),YEAR(AG$10)=YEAR($F$10)),$E22,IF(OR(AG$10&lt;=$F$10,AF25&gt;AF24),AF22+SUMIFS(Quantity,Month,AG$10,Code_PO,$B22,Status,"Received")+AF23-AF25,IF(AF22+SUMIFS(Quantity,Month,AG$10,Code_PO,$B22,Status,"Received")+AF23-AF24&lt;0,0,AF22+SUMIFS(Quantity,Month,AG$10,Code_PO,$B22,Status,"Received")+AF23-AF24))),0)</f>
        <v>3275</v>
      </c>
      <c r="AH22" s="61">
        <f t="shared" ref="AH22" ca="1" si="73">IFERROR(IF(AND(MONTH(AH$10)=MONTH($F$10),YEAR(AH$10)=YEAR($F$10)),$E22,IF(OR(AH$10&lt;=$F$10,AG25&gt;AG24),AG22+SUMIFS(Quantity,Month,AH$10,Code_PO,$B22,Status,"Received")+AG23-AG25,IF(AG22+SUMIFS(Quantity,Month,AH$10,Code_PO,$B22,Status,"Received")+AG23-AG24&lt;0,0,AG22+SUMIFS(Quantity,Month,AH$10,Code_PO,$B22,Status,"Received")+AG23-AG24))),0)</f>
        <v>2012</v>
      </c>
      <c r="AI22" s="61">
        <f t="shared" ref="AI22" ca="1" si="74">IFERROR(IF(AND(MONTH(AI$10)=MONTH($F$10),YEAR(AI$10)=YEAR($F$10)),$E22,IF(OR(AI$10&lt;=$F$10,AH25&gt;AH24),AH22+SUMIFS(Quantity,Month,AI$10,Code_PO,$B22,Status,"Received")+AH23-AH25,IF(AH22+SUMIFS(Quantity,Month,AI$10,Code_PO,$B22,Status,"Received")+AH23-AH24&lt;0,0,AH22+SUMIFS(Quantity,Month,AI$10,Code_PO,$B22,Status,"Received")+AH23-AH24))),0)</f>
        <v>882</v>
      </c>
      <c r="AJ22" s="61">
        <f t="shared" ref="AJ22" ca="1" si="75">IFERROR(IF(AND(MONTH(AJ$10)=MONTH($F$10),YEAR(AJ$10)=YEAR($F$10)),$E22,IF(OR(AJ$10&lt;=$F$10,AI25&gt;AI24),AI22+SUMIFS(Quantity,Month,AJ$10,Code_PO,$B22,Status,"Received")+AI23-AI25,IF(AI22+SUMIFS(Quantity,Month,AJ$10,Code_PO,$B22,Status,"Received")+AI23-AI24&lt;0,0,AI22+SUMIFS(Quantity,Month,AJ$10,Code_PO,$B22,Status,"Received")+AI23-AI24))),0)</f>
        <v>0</v>
      </c>
      <c r="AK22" s="61">
        <f t="shared" ref="AK22" ca="1" si="76">IFERROR(IF(AND(MONTH(AK$10)=MONTH($F$10),YEAR(AK$10)=YEAR($F$10)),$E22,IF(OR(AK$10&lt;=$F$10,AJ25&gt;AJ24),AJ22+SUMIFS(Quantity,Month,AK$10,Code_PO,$B22,Status,"Received")+AJ23-AJ25,IF(AJ22+SUMIFS(Quantity,Month,AK$10,Code_PO,$B22,Status,"Received")+AJ23-AJ24&lt;0,0,AJ22+SUMIFS(Quantity,Month,AK$10,Code_PO,$B22,Status,"Received")+AJ23-AJ24))),0)</f>
        <v>0</v>
      </c>
      <c r="AL22" s="61">
        <f t="shared" ref="AL22" ca="1" si="77">IFERROR(IF(AND(MONTH(AL$10)=MONTH($F$10),YEAR(AL$10)=YEAR($F$10)),$E22,IF(OR(AL$10&lt;=$F$10,AK25&gt;AK24),AK22+SUMIFS(Quantity,Month,AL$10,Code_PO,$B22,Status,"Received")+AK23-AK25,IF(AK22+SUMIFS(Quantity,Month,AL$10,Code_PO,$B22,Status,"Received")+AK23-AK24&lt;0,0,AK22+SUMIFS(Quantity,Month,AL$10,Code_PO,$B22,Status,"Received")+AK23-AK24))),0)</f>
        <v>0</v>
      </c>
      <c r="AM22" s="61">
        <f t="shared" ref="AM22" ca="1" si="78">IFERROR(IF(AND(MONTH(AM$10)=MONTH($F$10),YEAR(AM$10)=YEAR($F$10)),$E22,IF(OR(AM$10&lt;=$F$10,AL25&gt;AL24),AL22+SUMIFS(Quantity,Month,AM$10,Code_PO,$B22,Status,"Received")+AL23-AL25,IF(AL22+SUMIFS(Quantity,Month,AM$10,Code_PO,$B22,Status,"Received")+AL23-AL24&lt;0,0,AL22+SUMIFS(Quantity,Month,AM$10,Code_PO,$B22,Status,"Received")+AL23-AL24))),0)</f>
        <v>0</v>
      </c>
      <c r="AN22" s="61">
        <f t="shared" ref="AN22" ca="1" si="79">IFERROR(IF(AND(MONTH(AN$10)=MONTH($F$10),YEAR(AN$10)=YEAR($F$10)),$E22,IF(OR(AN$10&lt;=$F$10,AM25&gt;AM24),AM22+SUMIFS(Quantity,Month,AN$10,Code_PO,$B22,Status,"Received")+AM23-AM25,IF(AM22+SUMIFS(Quantity,Month,AN$10,Code_PO,$B22,Status,"Received")+AM23-AM24&lt;0,0,AM22+SUMIFS(Quantity,Month,AN$10,Code_PO,$B22,Status,"Received")+AM23-AM24))),0)</f>
        <v>0</v>
      </c>
      <c r="AO22" s="61">
        <f t="shared" ref="AO22" ca="1" si="80">IFERROR(IF(AND(MONTH(AO$10)=MONTH($F$10),YEAR(AO$10)=YEAR($F$10)),$E22,IF(OR(AO$10&lt;=$F$10,AN25&gt;AN24),AN22+SUMIFS(Quantity,Month,AO$10,Code_PO,$B22,Status,"Received")+AN23-AN25,IF(AN22+SUMIFS(Quantity,Month,AO$10,Code_PO,$B22,Status,"Received")+AN23-AN24&lt;0,0,AN22+SUMIFS(Quantity,Month,AO$10,Code_PO,$B22,Status,"Received")+AN23-AN24))),0)</f>
        <v>0</v>
      </c>
      <c r="AP22" s="61">
        <f t="shared" ref="AP22" ca="1" si="81">IFERROR(IF(AND(MONTH(AP$10)=MONTH($F$10),YEAR(AP$10)=YEAR($F$10)),$E22,IF(OR(AP$10&lt;=$F$10,AO25&gt;AO24),AO22+SUMIFS(Quantity,Month,AP$10,Code_PO,$B22,Status,"Received")+AO23-AO25,IF(AO22+SUMIFS(Quantity,Month,AP$10,Code_PO,$B22,Status,"Received")+AO23-AO24&lt;0,0,AO22+SUMIFS(Quantity,Month,AP$10,Code_PO,$B22,Status,"Received")+AO23-AO24))),0)</f>
        <v>0</v>
      </c>
      <c r="AQ22" s="61">
        <f t="shared" ref="AQ22" ca="1" si="82">IFERROR(IF(AND(MONTH(AQ$10)=MONTH($F$10),YEAR(AQ$10)=YEAR($F$10)),$E22,IF(OR(AQ$10&lt;=$F$10,AP25&gt;AP24),AP22+SUMIFS(Quantity,Month,AQ$10,Code_PO,$B22,Status,"Received")+AP23-AP25,IF(AP22+SUMIFS(Quantity,Month,AQ$10,Code_PO,$B22,Status,"Received")+AP23-AP24&lt;0,0,AP22+SUMIFS(Quantity,Month,AQ$10,Code_PO,$B22,Status,"Received")+AP23-AP24))),0)</f>
        <v>0</v>
      </c>
      <c r="AR22" s="61">
        <f t="shared" ref="AR22" ca="1" si="83">IFERROR(IF(AND(MONTH(AR$10)=MONTH($F$10),YEAR(AR$10)=YEAR($F$10)),$E22,IF(OR(AR$10&lt;=$F$10,AQ25&gt;AQ24),AQ22+SUMIFS(Quantity,Month,AR$10,Code_PO,$B22,Status,"Received")+AQ23-AQ25,IF(AQ22+SUMIFS(Quantity,Month,AR$10,Code_PO,$B22,Status,"Received")+AQ23-AQ24&lt;0,0,AQ22+SUMIFS(Quantity,Month,AR$10,Code_PO,$B22,Status,"Received")+AQ23-AQ24))),0)</f>
        <v>0</v>
      </c>
      <c r="AS22" s="61">
        <f t="shared" ref="AS22" ca="1" si="84">IFERROR(IF(AND(MONTH(AS$10)=MONTH($F$10),YEAR(AS$10)=YEAR($F$10)),$E22,IF(OR(AS$10&lt;=$F$10,AR25&gt;AR24),AR22+SUMIFS(Quantity,Month,AS$10,Code_PO,$B22,Status,"Received")+AR23-AR25,IF(AR22+SUMIFS(Quantity,Month,AS$10,Code_PO,$B22,Status,"Received")+AR23-AR24&lt;0,0,AR22+SUMIFS(Quantity,Month,AS$10,Code_PO,$B22,Status,"Received")+AR23-AR24))),0)</f>
        <v>0</v>
      </c>
      <c r="AT22" s="61">
        <f t="shared" ref="AT22" ca="1" si="85">IFERROR(IF(AND(MONTH(AT$10)=MONTH($F$10),YEAR(AT$10)=YEAR($F$10)),$E22,IF(OR(AT$10&lt;=$F$10,AS25&gt;AS24),AS22+SUMIFS(Quantity,Month,AT$10,Code_PO,$B22,Status,"Received")+AS23-AS25,IF(AS22+SUMIFS(Quantity,Month,AT$10,Code_PO,$B22,Status,"Received")+AS23-AS24&lt;0,0,AS22+SUMIFS(Quantity,Month,AT$10,Code_PO,$B22,Status,"Received")+AS23-AS24))),0)</f>
        <v>0</v>
      </c>
      <c r="AU22" s="64">
        <f t="shared" ref="AU22" ca="1" si="86">IFERROR(IF(AND(MONTH(AU$10)=MONTH($F$10),YEAR(AU$10)=YEAR($F$10)),$E22,IF(OR(AU$10&lt;=$F$10,AT25&gt;AT24),AT22+SUMIFS(Quantity,Month,AU$10,Code_PO,$B22,Status,"Received")+AT23-AT25,IF(AT22+SUMIFS(Quantity,Month,AU$10,Code_PO,$B22,Status,"Received")+AT23-AT24&lt;0,0,AT22+SUMIFS(Quantity,Month,AU$10,Code_PO,$B22,Status,"Received")+AT23-AT24))),0)</f>
        <v>0</v>
      </c>
      <c r="AV22" s="525" t="str">
        <f t="shared" ref="AV22:AV28" si="87">AV21</f>
        <v>Apple Pie</v>
      </c>
      <c r="AW22" s="528">
        <f t="shared" si="22"/>
        <v>100</v>
      </c>
      <c r="AX22" s="529">
        <f t="shared" si="9"/>
        <v>45107</v>
      </c>
      <c r="AY22" s="522" t="s">
        <v>143</v>
      </c>
      <c r="AZ22" s="529">
        <f t="shared" si="10"/>
        <v>45107</v>
      </c>
      <c r="BG22" s="101"/>
      <c r="BH22" s="94"/>
      <c r="BI22" s="95"/>
      <c r="BJ22" s="94"/>
    </row>
    <row r="23" spans="1:62" x14ac:dyDescent="0.25">
      <c r="A23" s="14" t="s">
        <v>0</v>
      </c>
      <c r="B23" s="479" t="str">
        <f t="shared" si="23"/>
        <v>D1003</v>
      </c>
      <c r="C23" s="47" t="str">
        <f t="shared" si="23"/>
        <v>Desserts</v>
      </c>
      <c r="D23" s="243" t="s">
        <v>43</v>
      </c>
      <c r="E23" s="246" t="s">
        <v>43</v>
      </c>
      <c r="F23" s="48" t="s">
        <v>29</v>
      </c>
      <c r="G23" s="66">
        <f ca="1">IFERROR(LARGE(G27:G28,1),0)</f>
        <v>0</v>
      </c>
      <c r="H23" s="49">
        <f t="shared" ref="H23:AD23" ca="1" si="88">IFERROR(LARGE(H27:H28,1),0)</f>
        <v>0</v>
      </c>
      <c r="I23" s="48">
        <f t="shared" ca="1" si="88"/>
        <v>0</v>
      </c>
      <c r="J23" s="48">
        <f t="shared" ca="1" si="88"/>
        <v>0</v>
      </c>
      <c r="K23" s="48">
        <f t="shared" ca="1" si="88"/>
        <v>0</v>
      </c>
      <c r="L23" s="48">
        <f t="shared" ca="1" si="88"/>
        <v>3500</v>
      </c>
      <c r="M23" s="48">
        <f t="shared" ca="1" si="88"/>
        <v>0</v>
      </c>
      <c r="N23" s="48">
        <f t="shared" ca="1" si="88"/>
        <v>3500</v>
      </c>
      <c r="O23" s="48">
        <f t="shared" ca="1" si="88"/>
        <v>0</v>
      </c>
      <c r="P23" s="48">
        <f t="shared" ca="1" si="88"/>
        <v>0</v>
      </c>
      <c r="Q23" s="48">
        <f t="shared" ca="1" si="88"/>
        <v>3500</v>
      </c>
      <c r="R23" s="48">
        <f t="shared" ca="1" si="88"/>
        <v>0</v>
      </c>
      <c r="S23" s="66">
        <f t="shared" ca="1" si="88"/>
        <v>3500</v>
      </c>
      <c r="T23" s="48">
        <f t="shared" ca="1" si="88"/>
        <v>0</v>
      </c>
      <c r="U23" s="48">
        <f t="shared" ca="1" si="88"/>
        <v>3500</v>
      </c>
      <c r="V23" s="48">
        <f t="shared" ca="1" si="88"/>
        <v>0</v>
      </c>
      <c r="W23" s="48">
        <f t="shared" ca="1" si="88"/>
        <v>3500</v>
      </c>
      <c r="X23" s="48">
        <f t="shared" ca="1" si="88"/>
        <v>3500</v>
      </c>
      <c r="Y23" s="48">
        <f t="shared" ca="1" si="88"/>
        <v>0</v>
      </c>
      <c r="Z23" s="48">
        <f t="shared" ca="1" si="88"/>
        <v>0</v>
      </c>
      <c r="AA23" s="48">
        <f t="shared" ca="1" si="88"/>
        <v>3500</v>
      </c>
      <c r="AB23" s="48">
        <f t="shared" ca="1" si="88"/>
        <v>3500</v>
      </c>
      <c r="AC23" s="48">
        <f t="shared" ca="1" si="88"/>
        <v>0</v>
      </c>
      <c r="AD23" s="48">
        <f t="shared" ca="1" si="88"/>
        <v>3500</v>
      </c>
      <c r="AE23" s="50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51"/>
      <c r="AV23" s="525" t="str">
        <f t="shared" si="87"/>
        <v>Apple Pie</v>
      </c>
      <c r="AW23" s="528">
        <f t="shared" si="22"/>
        <v>100</v>
      </c>
      <c r="AX23" s="529">
        <f t="shared" si="9"/>
        <v>45138</v>
      </c>
      <c r="AY23" s="522" t="s">
        <v>143</v>
      </c>
      <c r="AZ23" s="529">
        <f t="shared" si="10"/>
        <v>45138</v>
      </c>
      <c r="BG23" s="101"/>
      <c r="BH23" s="94"/>
      <c r="BI23" s="95"/>
      <c r="BJ23" s="94"/>
    </row>
    <row r="24" spans="1:62" x14ac:dyDescent="0.25">
      <c r="A24" s="14" t="s">
        <v>0</v>
      </c>
      <c r="B24" s="479" t="str">
        <f t="shared" si="23"/>
        <v>D1003</v>
      </c>
      <c r="C24" s="47" t="str">
        <f t="shared" si="23"/>
        <v>Desserts</v>
      </c>
      <c r="D24" s="60" t="s">
        <v>142</v>
      </c>
      <c r="E24" s="61">
        <f ca="1">SUM(G20:AD20)</f>
        <v>2284</v>
      </c>
      <c r="F24" s="62" t="s">
        <v>30</v>
      </c>
      <c r="G24" s="67">
        <f t="shared" ref="G24:AU24" si="89">IFERROR(VLOOKUP($B24,MasterData,COLUMN()+2,0),0)</f>
        <v>2284</v>
      </c>
      <c r="H24" s="61">
        <f t="shared" si="89"/>
        <v>1063</v>
      </c>
      <c r="I24" s="61">
        <f t="shared" si="89"/>
        <v>149</v>
      </c>
      <c r="J24" s="61">
        <f t="shared" si="89"/>
        <v>191</v>
      </c>
      <c r="K24" s="61">
        <f t="shared" si="89"/>
        <v>143</v>
      </c>
      <c r="L24" s="61">
        <f t="shared" si="89"/>
        <v>1146</v>
      </c>
      <c r="M24" s="61">
        <f t="shared" si="89"/>
        <v>2488</v>
      </c>
      <c r="N24" s="61">
        <f t="shared" si="89"/>
        <v>1859</v>
      </c>
      <c r="O24" s="61">
        <f t="shared" si="89"/>
        <v>1016</v>
      </c>
      <c r="P24" s="61">
        <f t="shared" si="89"/>
        <v>1974</v>
      </c>
      <c r="Q24" s="61">
        <f t="shared" si="89"/>
        <v>1391</v>
      </c>
      <c r="R24" s="61">
        <f t="shared" si="89"/>
        <v>1406</v>
      </c>
      <c r="S24" s="67">
        <f t="shared" si="89"/>
        <v>1111</v>
      </c>
      <c r="T24" s="61">
        <f t="shared" si="89"/>
        <v>2481</v>
      </c>
      <c r="U24" s="61">
        <f t="shared" si="89"/>
        <v>1637</v>
      </c>
      <c r="V24" s="61">
        <f t="shared" si="89"/>
        <v>1487</v>
      </c>
      <c r="W24" s="61">
        <f t="shared" si="89"/>
        <v>1041</v>
      </c>
      <c r="X24" s="61">
        <f t="shared" si="89"/>
        <v>2483</v>
      </c>
      <c r="Y24" s="61">
        <f t="shared" si="89"/>
        <v>2409</v>
      </c>
      <c r="Z24" s="61">
        <f t="shared" si="89"/>
        <v>2202</v>
      </c>
      <c r="AA24" s="61">
        <f t="shared" si="89"/>
        <v>1331</v>
      </c>
      <c r="AB24" s="61">
        <f t="shared" si="89"/>
        <v>1620</v>
      </c>
      <c r="AC24" s="61">
        <f t="shared" si="89"/>
        <v>2362</v>
      </c>
      <c r="AD24" s="61">
        <f t="shared" si="89"/>
        <v>1864</v>
      </c>
      <c r="AE24" s="63">
        <f t="shared" si="89"/>
        <v>1930</v>
      </c>
      <c r="AF24" s="61">
        <f t="shared" si="89"/>
        <v>1457</v>
      </c>
      <c r="AG24" s="61">
        <f t="shared" si="89"/>
        <v>1263</v>
      </c>
      <c r="AH24" s="61">
        <f t="shared" si="89"/>
        <v>1130</v>
      </c>
      <c r="AI24" s="61">
        <f t="shared" si="89"/>
        <v>1077</v>
      </c>
      <c r="AJ24" s="61">
        <f t="shared" si="89"/>
        <v>1068</v>
      </c>
      <c r="AK24" s="61">
        <f t="shared" si="89"/>
        <v>1171</v>
      </c>
      <c r="AL24" s="61">
        <f t="shared" si="89"/>
        <v>1453</v>
      </c>
      <c r="AM24" s="61">
        <f t="shared" si="89"/>
        <v>1188</v>
      </c>
      <c r="AN24" s="61">
        <f t="shared" si="89"/>
        <v>2428</v>
      </c>
      <c r="AO24" s="61">
        <f t="shared" si="89"/>
        <v>1738</v>
      </c>
      <c r="AP24" s="61">
        <f t="shared" si="89"/>
        <v>1144</v>
      </c>
      <c r="AQ24" s="61">
        <f t="shared" si="89"/>
        <v>1150</v>
      </c>
      <c r="AR24" s="61">
        <f t="shared" si="89"/>
        <v>1136</v>
      </c>
      <c r="AS24" s="61">
        <f t="shared" si="89"/>
        <v>1208</v>
      </c>
      <c r="AT24" s="61">
        <f t="shared" si="89"/>
        <v>1665</v>
      </c>
      <c r="AU24" s="64">
        <f t="shared" si="89"/>
        <v>1261</v>
      </c>
      <c r="AV24" s="525" t="str">
        <f t="shared" si="87"/>
        <v>Apple Pie</v>
      </c>
      <c r="AW24" s="528">
        <f t="shared" si="22"/>
        <v>100</v>
      </c>
      <c r="AX24" s="529">
        <f t="shared" si="9"/>
        <v>45169</v>
      </c>
      <c r="AY24" s="522" t="s">
        <v>143</v>
      </c>
      <c r="BG24" s="101"/>
      <c r="BH24" s="94"/>
      <c r="BI24" s="95"/>
      <c r="BJ24" s="94"/>
    </row>
    <row r="25" spans="1:62" x14ac:dyDescent="0.25">
      <c r="A25" s="14" t="s">
        <v>0</v>
      </c>
      <c r="B25" s="480" t="str">
        <f t="shared" si="23"/>
        <v>D1003</v>
      </c>
      <c r="C25" s="233" t="str">
        <f t="shared" si="23"/>
        <v>Desserts</v>
      </c>
      <c r="D25" s="230" t="s">
        <v>128</v>
      </c>
      <c r="E25" s="231">
        <f ca="1">SUMIFS(Quantity_SO,Code_SO,$B25,Status_SO,"Invoiced")</f>
        <v>200</v>
      </c>
      <c r="F25" s="78" t="s">
        <v>91</v>
      </c>
      <c r="G25" s="232">
        <f t="shared" ref="G25:AD25" ca="1" si="90">IFERROR(SUMIFS(Quantity_SO,Code_SO,$B25,Month_SO,G$10,Status_SO,"Invoiced"),0)</f>
        <v>0</v>
      </c>
      <c r="H25" s="231">
        <f t="shared" ca="1" si="90"/>
        <v>0</v>
      </c>
      <c r="I25" s="231">
        <f t="shared" ca="1" si="90"/>
        <v>0</v>
      </c>
      <c r="J25" s="231">
        <f t="shared" ca="1" si="90"/>
        <v>0</v>
      </c>
      <c r="K25" s="231">
        <f t="shared" ca="1" si="90"/>
        <v>0</v>
      </c>
      <c r="L25" s="231">
        <f t="shared" ca="1" si="90"/>
        <v>0</v>
      </c>
      <c r="M25" s="231">
        <f t="shared" ca="1" si="90"/>
        <v>0</v>
      </c>
      <c r="N25" s="231">
        <f t="shared" ca="1" si="90"/>
        <v>0</v>
      </c>
      <c r="O25" s="231">
        <f t="shared" ca="1" si="90"/>
        <v>0</v>
      </c>
      <c r="P25" s="231">
        <f t="shared" ca="1" si="90"/>
        <v>0</v>
      </c>
      <c r="Q25" s="231">
        <f t="shared" ca="1" si="90"/>
        <v>0</v>
      </c>
      <c r="R25" s="231">
        <f t="shared" ca="1" si="90"/>
        <v>0</v>
      </c>
      <c r="S25" s="232">
        <f t="shared" ca="1" si="90"/>
        <v>0</v>
      </c>
      <c r="T25" s="231">
        <f t="shared" ca="1" si="90"/>
        <v>0</v>
      </c>
      <c r="U25" s="231">
        <f t="shared" ca="1" si="90"/>
        <v>0</v>
      </c>
      <c r="V25" s="231">
        <f t="shared" ca="1" si="90"/>
        <v>0</v>
      </c>
      <c r="W25" s="231">
        <f t="shared" ca="1" si="90"/>
        <v>0</v>
      </c>
      <c r="X25" s="231">
        <f t="shared" ca="1" si="90"/>
        <v>0</v>
      </c>
      <c r="Y25" s="231">
        <f t="shared" ca="1" si="90"/>
        <v>0</v>
      </c>
      <c r="Z25" s="231">
        <f t="shared" ca="1" si="90"/>
        <v>0</v>
      </c>
      <c r="AA25" s="231">
        <f t="shared" ca="1" si="90"/>
        <v>0</v>
      </c>
      <c r="AB25" s="231">
        <f t="shared" ca="1" si="90"/>
        <v>0</v>
      </c>
      <c r="AC25" s="231">
        <f t="shared" ca="1" si="90"/>
        <v>0</v>
      </c>
      <c r="AD25" s="231">
        <f t="shared" ca="1" si="90"/>
        <v>0</v>
      </c>
      <c r="AE25" s="236"/>
      <c r="AF25" s="229"/>
      <c r="AG25" s="229"/>
      <c r="AH25" s="229"/>
      <c r="AI25" s="229"/>
      <c r="AJ25" s="229"/>
      <c r="AK25" s="229"/>
      <c r="AL25" s="229"/>
      <c r="AM25" s="229"/>
      <c r="AN25" s="229"/>
      <c r="AO25" s="229"/>
      <c r="AP25" s="229"/>
      <c r="AQ25" s="229"/>
      <c r="AR25" s="229"/>
      <c r="AS25" s="229"/>
      <c r="AT25" s="229"/>
      <c r="AU25" s="237"/>
      <c r="AV25" s="525" t="str">
        <f t="shared" si="87"/>
        <v>Apple Pie</v>
      </c>
      <c r="AW25" s="528">
        <f t="shared" si="22"/>
        <v>100</v>
      </c>
      <c r="AX25" s="529">
        <f t="shared" si="9"/>
        <v>45199</v>
      </c>
      <c r="AY25" s="522" t="s">
        <v>143</v>
      </c>
      <c r="BG25" s="101"/>
      <c r="BH25" s="94"/>
      <c r="BI25" s="95"/>
      <c r="BJ25" s="94"/>
    </row>
    <row r="26" spans="1:62" x14ac:dyDescent="0.25">
      <c r="A26" s="14" t="s">
        <v>0</v>
      </c>
      <c r="B26" s="480" t="str">
        <f t="shared" ref="B26:C26" si="91">B25</f>
        <v>D1003</v>
      </c>
      <c r="C26" s="233" t="str">
        <f t="shared" si="91"/>
        <v>Desserts</v>
      </c>
      <c r="D26" s="230" t="s">
        <v>92</v>
      </c>
      <c r="E26" s="235" t="str">
        <f ca="1">IFERROR(AVERAGEIF($G26:R26,"&gt;0"),"")</f>
        <v/>
      </c>
      <c r="F26" s="78" t="s">
        <v>93</v>
      </c>
      <c r="G26" s="234">
        <f t="shared" ref="G26:AD26" ca="1" si="92">IFERROR(IF(G$10&gt;=$F$10,0,IF(G24=0,0,ABS(G25-G24)/G25)),1)</f>
        <v>0</v>
      </c>
      <c r="H26" s="235">
        <f t="shared" ca="1" si="92"/>
        <v>0</v>
      </c>
      <c r="I26" s="235">
        <f t="shared" ca="1" si="92"/>
        <v>0</v>
      </c>
      <c r="J26" s="235">
        <f t="shared" ca="1" si="92"/>
        <v>0</v>
      </c>
      <c r="K26" s="235">
        <f t="shared" ca="1" si="92"/>
        <v>0</v>
      </c>
      <c r="L26" s="235">
        <f t="shared" ca="1" si="92"/>
        <v>0</v>
      </c>
      <c r="M26" s="235">
        <f t="shared" ca="1" si="92"/>
        <v>0</v>
      </c>
      <c r="N26" s="235">
        <f t="shared" ca="1" si="92"/>
        <v>0</v>
      </c>
      <c r="O26" s="235">
        <f t="shared" ca="1" si="92"/>
        <v>0</v>
      </c>
      <c r="P26" s="235">
        <f t="shared" ca="1" si="92"/>
        <v>0</v>
      </c>
      <c r="Q26" s="235">
        <f t="shared" ca="1" si="92"/>
        <v>0</v>
      </c>
      <c r="R26" s="235">
        <f t="shared" ca="1" si="92"/>
        <v>0</v>
      </c>
      <c r="S26" s="234">
        <f t="shared" ca="1" si="92"/>
        <v>0</v>
      </c>
      <c r="T26" s="235">
        <f t="shared" ca="1" si="92"/>
        <v>0</v>
      </c>
      <c r="U26" s="235">
        <f t="shared" ca="1" si="92"/>
        <v>0</v>
      </c>
      <c r="V26" s="235">
        <f t="shared" ca="1" si="92"/>
        <v>0</v>
      </c>
      <c r="W26" s="235">
        <f t="shared" ca="1" si="92"/>
        <v>0</v>
      </c>
      <c r="X26" s="235">
        <f t="shared" ca="1" si="92"/>
        <v>0</v>
      </c>
      <c r="Y26" s="235">
        <f t="shared" ca="1" si="92"/>
        <v>0</v>
      </c>
      <c r="Z26" s="235">
        <f t="shared" ca="1" si="92"/>
        <v>0</v>
      </c>
      <c r="AA26" s="235">
        <f t="shared" ca="1" si="92"/>
        <v>0</v>
      </c>
      <c r="AB26" s="235">
        <f t="shared" ca="1" si="92"/>
        <v>0</v>
      </c>
      <c r="AC26" s="235">
        <f t="shared" ca="1" si="92"/>
        <v>0</v>
      </c>
      <c r="AD26" s="235">
        <f t="shared" ca="1" si="92"/>
        <v>0</v>
      </c>
      <c r="AE26" s="236"/>
      <c r="AF26" s="229"/>
      <c r="AG26" s="229"/>
      <c r="AH26" s="229"/>
      <c r="AI26" s="229"/>
      <c r="AJ26" s="229"/>
      <c r="AK26" s="229"/>
      <c r="AL26" s="229"/>
      <c r="AM26" s="229"/>
      <c r="AN26" s="229"/>
      <c r="AO26" s="229"/>
      <c r="AP26" s="229"/>
      <c r="AQ26" s="229"/>
      <c r="AR26" s="229"/>
      <c r="AS26" s="229"/>
      <c r="AT26" s="229"/>
      <c r="AU26" s="237"/>
      <c r="AV26" s="525" t="str">
        <f t="shared" si="87"/>
        <v>Apple Pie</v>
      </c>
      <c r="AW26" s="528">
        <f t="shared" si="22"/>
        <v>100</v>
      </c>
      <c r="AX26" s="529">
        <f t="shared" si="9"/>
        <v>45230</v>
      </c>
      <c r="AY26" s="522" t="s">
        <v>143</v>
      </c>
      <c r="BG26" s="101"/>
      <c r="BH26" s="94"/>
      <c r="BI26" s="95"/>
      <c r="BJ26" s="94"/>
    </row>
    <row r="27" spans="1:62" x14ac:dyDescent="0.25">
      <c r="A27" s="14" t="s">
        <v>0</v>
      </c>
      <c r="B27" s="481" t="str">
        <f t="shared" ref="B27:C27" si="93">B26</f>
        <v>D1003</v>
      </c>
      <c r="C27" s="59" t="str">
        <f t="shared" si="93"/>
        <v>Desserts</v>
      </c>
      <c r="D27" s="56" t="s">
        <v>31</v>
      </c>
      <c r="E27" s="57">
        <f>IFERROR(VLOOKUP($B27,MasterData,5,0),0)</f>
        <v>3500</v>
      </c>
      <c r="F27" s="58" t="s">
        <v>32</v>
      </c>
      <c r="G27" s="68">
        <f ca="1">IF($B27=0,"",IF(G$10&lt;$F$10,0,IF($E21="A",IF(G28&gt;0,0,IF(G$10&lt;=$F$10,0,IF(G22-SUM(G24:H24)&lt;0,$E27*ROUNDUP((SUM(G24:H24)-G22)/$E27,0),0))),IF($E21="B",IF(G28&gt;0,0,IF(G$10&lt;=$F$10,0,IF(G22-SUM(G24:I24)&lt;0,$E27*ROUNDUP((SUM(G24:I24)-G22)/$E27,0),0))),IF(G28&gt;0,0,IF(G$10&lt;=$F$10,0,IF(G22-SUM(G24:J24)&lt;0,$E27*ROUNDUP((SUM(G24:J24)-G22)/$E27,0),0)))))))</f>
        <v>0</v>
      </c>
      <c r="H27" s="57">
        <f t="shared" ref="H27" ca="1" si="94">IF($B27=0,"",IF(H$10&lt;$F$10,0,IF($E21="A",IF(H28&gt;0,0,IF(H$10&lt;=$F$10,0,IF(H22-SUM(H24:I24)&lt;0,$E27*ROUNDUP((SUM(H24:I24)-H22)/$E27,0),0))),IF($E21="B",IF(H28&gt;0,0,IF(H$10&lt;=$F$10,0,IF(H22-SUM(H24:J24)&lt;0,$E27*ROUNDUP((SUM(H24:J24)-H22)/$E27,0),0))),IF(H28&gt;0,0,IF(H$10&lt;=$F$10,0,IF(H22-SUM(H24:K24)&lt;0,$E27*ROUNDUP((SUM(H24:K24)-H22)/$E27,0),0)))))))</f>
        <v>0</v>
      </c>
      <c r="I27" s="57">
        <f t="shared" ref="I27" ca="1" si="95">IF($B27=0,"",IF(I$10&lt;$F$10,0,IF($E21="A",IF(I28&gt;0,0,IF(I$10&lt;=$F$10,0,IF(I22-SUM(I24:J24)&lt;0,$E27*ROUNDUP((SUM(I24:J24)-I22)/$E27,0),0))),IF($E21="B",IF(I28&gt;0,0,IF(I$10&lt;=$F$10,0,IF(I22-SUM(I24:K24)&lt;0,$E27*ROUNDUP((SUM(I24:K24)-I22)/$E27,0),0))),IF(I28&gt;0,0,IF(I$10&lt;=$F$10,0,IF(I22-SUM(I24:L24)&lt;0,$E27*ROUNDUP((SUM(I24:L24)-I22)/$E27,0),0)))))))</f>
        <v>0</v>
      </c>
      <c r="J27" s="57">
        <f t="shared" ref="J27" ca="1" si="96">IF($B27=0,"",IF(J$10&lt;$F$10,0,IF($E21="A",IF(J28&gt;0,0,IF(J$10&lt;=$F$10,0,IF(J22-SUM(J24:K24)&lt;0,$E27*ROUNDUP((SUM(J24:K24)-J22)/$E27,0),0))),IF($E21="B",IF(J28&gt;0,0,IF(J$10&lt;=$F$10,0,IF(J22-SUM(J24:L24)&lt;0,$E27*ROUNDUP((SUM(J24:L24)-J22)/$E27,0),0))),IF(J28&gt;0,0,IF(J$10&lt;=$F$10,0,IF(J22-SUM(J24:M24)&lt;0,$E27*ROUNDUP((SUM(J24:M24)-J22)/$E27,0),0)))))))</f>
        <v>0</v>
      </c>
      <c r="K27" s="57">
        <f t="shared" ref="K27" ca="1" si="97">IF($B27=0,"",IF(K$10&lt;$F$10,0,IF($E21="A",IF(K28&gt;0,0,IF(K$10&lt;=$F$10,0,IF(K22-SUM(K24:L24)&lt;0,$E27*ROUNDUP((SUM(K24:L24)-K22)/$E27,0),0))),IF($E21="B",IF(K28&gt;0,0,IF(K$10&lt;=$F$10,0,IF(K22-SUM(K24:M24)&lt;0,$E27*ROUNDUP((SUM(K24:M24)-K22)/$E27,0),0))),IF(K28&gt;0,0,IF(K$10&lt;=$F$10,0,IF(K22-SUM(K24:N24)&lt;0,$E27*ROUNDUP((SUM(K24:N24)-K22)/$E27,0),0)))))))</f>
        <v>0</v>
      </c>
      <c r="L27" s="57">
        <f t="shared" ref="L27" ca="1" si="98">IF($B27=0,"",IF(L$10&lt;$F$10,0,IF($E21="A",IF(L28&gt;0,0,IF(L$10&lt;=$F$10,0,IF(L22-SUM(L24:M24)&lt;0,$E27*ROUNDUP((SUM(L24:M24)-L22)/$E27,0),0))),IF($E21="B",IF(L28&gt;0,0,IF(L$10&lt;=$F$10,0,IF(L22-SUM(L24:N24)&lt;0,$E27*ROUNDUP((SUM(L24:N24)-L22)/$E27,0),0))),IF(L28&gt;0,0,IF(L$10&lt;=$F$10,0,IF(L22-SUM(L24:O24)&lt;0,$E27*ROUNDUP((SUM(L24:O24)-L22)/$E27,0),0)))))))</f>
        <v>3500</v>
      </c>
      <c r="M27" s="57">
        <f t="shared" ref="M27" ca="1" si="99">IF($B27=0,"",IF(M$10&lt;$F$10,0,IF($E21="A",IF(M28&gt;0,0,IF(M$10&lt;=$F$10,0,IF(M22-SUM(M24:N24)&lt;0,$E27*ROUNDUP((SUM(M24:N24)-M22)/$E27,0),0))),IF($E21="B",IF(M28&gt;0,0,IF(M$10&lt;=$F$10,0,IF(M22-SUM(M24:O24)&lt;0,$E27*ROUNDUP((SUM(M24:O24)-M22)/$E27,0),0))),IF(M28&gt;0,0,IF(M$10&lt;=$F$10,0,IF(M22-SUM(M24:P24)&lt;0,$E27*ROUNDUP((SUM(M24:P24)-M22)/$E27,0),0)))))))</f>
        <v>0</v>
      </c>
      <c r="N27" s="57">
        <f t="shared" ref="N27" ca="1" si="100">IF($B27=0,"",IF(N$10&lt;$F$10,0,IF($E21="A",IF(N28&gt;0,0,IF(N$10&lt;=$F$10,0,IF(N22-SUM(N24:O24)&lt;0,$E27*ROUNDUP((SUM(N24:O24)-N22)/$E27,0),0))),IF($E21="B",IF(N28&gt;0,0,IF(N$10&lt;=$F$10,0,IF(N22-SUM(N24:P24)&lt;0,$E27*ROUNDUP((SUM(N24:P24)-N22)/$E27,0),0))),IF(N28&gt;0,0,IF(N$10&lt;=$F$10,0,IF(N22-SUM(N24:Q24)&lt;0,$E27*ROUNDUP((SUM(N24:Q24)-N22)/$E27,0),0)))))))</f>
        <v>3500</v>
      </c>
      <c r="O27" s="57">
        <f t="shared" ref="O27" ca="1" si="101">IF($B27=0,"",IF(O$10&lt;$F$10,0,IF($E21="A",IF(O28&gt;0,0,IF(O$10&lt;=$F$10,0,IF(O22-SUM(O24:P24)&lt;0,$E27*ROUNDUP((SUM(O24:P24)-O22)/$E27,0),0))),IF($E21="B",IF(O28&gt;0,0,IF(O$10&lt;=$F$10,0,IF(O22-SUM(O24:Q24)&lt;0,$E27*ROUNDUP((SUM(O24:Q24)-O22)/$E27,0),0))),IF(O28&gt;0,0,IF(O$10&lt;=$F$10,0,IF(O22-SUM(O24:R24)&lt;0,$E27*ROUNDUP((SUM(O24:R24)-O22)/$E27,0),0)))))))</f>
        <v>0</v>
      </c>
      <c r="P27" s="57">
        <f t="shared" ref="P27" ca="1" si="102">IF($B27=0,"",IF(P$10&lt;$F$10,0,IF($E21="A",IF(P28&gt;0,0,IF(P$10&lt;=$F$10,0,IF(P22-SUM(P24:Q24)&lt;0,$E27*ROUNDUP((SUM(P24:Q24)-P22)/$E27,0),0))),IF($E21="B",IF(P28&gt;0,0,IF(P$10&lt;=$F$10,0,IF(P22-SUM(P24:R24)&lt;0,$E27*ROUNDUP((SUM(P24:R24)-P22)/$E27,0),0))),IF(P28&gt;0,0,IF(P$10&lt;=$F$10,0,IF(P22-SUM(P24:S24)&lt;0,$E27*ROUNDUP((SUM(P24:S24)-P22)/$E27,0),0)))))))</f>
        <v>0</v>
      </c>
      <c r="Q27" s="57">
        <f t="shared" ref="Q27" ca="1" si="103">IF($B27=0,"",IF(Q$10&lt;$F$10,0,IF($E21="A",IF(Q28&gt;0,0,IF(Q$10&lt;=$F$10,0,IF(Q22-SUM(Q24:R24)&lt;0,$E27*ROUNDUP((SUM(Q24:R24)-Q22)/$E27,0),0))),IF($E21="B",IF(Q28&gt;0,0,IF(Q$10&lt;=$F$10,0,IF(Q22-SUM(Q24:S24)&lt;0,$E27*ROUNDUP((SUM(Q24:S24)-Q22)/$E27,0),0))),IF(Q28&gt;0,0,IF(Q$10&lt;=$F$10,0,IF(Q22-SUM(Q24:T24)&lt;0,$E27*ROUNDUP((SUM(Q24:T24)-Q22)/$E27,0),0)))))))</f>
        <v>3500</v>
      </c>
      <c r="R27" s="57">
        <f t="shared" ref="R27" ca="1" si="104">IF($B27=0,"",IF(R$10&lt;$F$10,0,IF($E21="A",IF(R28&gt;0,0,IF(R$10&lt;=$F$10,0,IF(R22-SUM(R24:S24)&lt;0,$E27*ROUNDUP((SUM(R24:S24)-R22)/$E27,0),0))),IF($E21="B",IF(R28&gt;0,0,IF(R$10&lt;=$F$10,0,IF(R22-SUM(R24:T24)&lt;0,$E27*ROUNDUP((SUM(R24:T24)-R22)/$E27,0),0))),IF(R28&gt;0,0,IF(R$10&lt;=$F$10,0,IF(R22-SUM(R24:U24)&lt;0,$E27*ROUNDUP((SUM(R24:U24)-R22)/$E27,0),0)))))))</f>
        <v>0</v>
      </c>
      <c r="S27" s="68">
        <f t="shared" ref="S27" ca="1" si="105">IF($B27=0,"",IF(S$10&lt;$F$10,0,IF($E21="A",IF(S28&gt;0,0,IF(S$10&lt;=$F$10,0,IF(S22-SUM(S24:T24)&lt;0,$E27*ROUNDUP((SUM(S24:T24)-S22)/$E27,0),0))),IF($E21="B",IF(S28&gt;0,0,IF(S$10&lt;=$F$10,0,IF(S22-SUM(S24:U24)&lt;0,$E27*ROUNDUP((SUM(S24:U24)-S22)/$E27,0),0))),IF(S28&gt;0,0,IF(S$10&lt;=$F$10,0,IF(S22-SUM(S24:V24)&lt;0,$E27*ROUNDUP((SUM(S24:V24)-S22)/$E27,0),0)))))))</f>
        <v>3500</v>
      </c>
      <c r="T27" s="57">
        <f t="shared" ref="T27" ca="1" si="106">IF($B27=0,"",IF(T$10&lt;$F$10,0,IF($E21="A",IF(T28&gt;0,0,IF(T$10&lt;=$F$10,0,IF(T22-SUM(T24:U24)&lt;0,$E27*ROUNDUP((SUM(T24:U24)-T22)/$E27,0),0))),IF($E21="B",IF(T28&gt;0,0,IF(T$10&lt;=$F$10,0,IF(T22-SUM(T24:V24)&lt;0,$E27*ROUNDUP((SUM(T24:V24)-T22)/$E27,0),0))),IF(T28&gt;0,0,IF(T$10&lt;=$F$10,0,IF(T22-SUM(T24:W24)&lt;0,$E27*ROUNDUP((SUM(T24:W24)-T22)/$E27,0),0)))))))</f>
        <v>0</v>
      </c>
      <c r="U27" s="57">
        <f t="shared" ref="U27" ca="1" si="107">IF($B27=0,"",IF(U$10&lt;$F$10,0,IF($E21="A",IF(U28&gt;0,0,IF(U$10&lt;=$F$10,0,IF(U22-SUM(U24:V24)&lt;0,$E27*ROUNDUP((SUM(U24:V24)-U22)/$E27,0),0))),IF($E21="B",IF(U28&gt;0,0,IF(U$10&lt;=$F$10,0,IF(U22-SUM(U24:W24)&lt;0,$E27*ROUNDUP((SUM(U24:W24)-U22)/$E27,0),0))),IF(U28&gt;0,0,IF(U$10&lt;=$F$10,0,IF(U22-SUM(U24:X24)&lt;0,$E27*ROUNDUP((SUM(U24:X24)-U22)/$E27,0),0)))))))</f>
        <v>3500</v>
      </c>
      <c r="V27" s="57">
        <f t="shared" ref="V27" ca="1" si="108">IF($B27=0,"",IF(V$10&lt;$F$10,0,IF($E21="A",IF(V28&gt;0,0,IF(V$10&lt;=$F$10,0,IF(V22-SUM(V24:W24)&lt;0,$E27*ROUNDUP((SUM(V24:W24)-V22)/$E27,0),0))),IF($E21="B",IF(V28&gt;0,0,IF(V$10&lt;=$F$10,0,IF(V22-SUM(V24:X24)&lt;0,$E27*ROUNDUP((SUM(V24:X24)-V22)/$E27,0),0))),IF(V28&gt;0,0,IF(V$10&lt;=$F$10,0,IF(V22-SUM(V24:Y24)&lt;0,$E27*ROUNDUP((SUM(V24:Y24)-V22)/$E27,0),0)))))))</f>
        <v>0</v>
      </c>
      <c r="W27" s="57">
        <f t="shared" ref="W27" ca="1" si="109">IF($B27=0,"",IF(W$10&lt;$F$10,0,IF($E21="A",IF(W28&gt;0,0,IF(W$10&lt;=$F$10,0,IF(W22-SUM(W24:X24)&lt;0,$E27*ROUNDUP((SUM(W24:X24)-W22)/$E27,0),0))),IF($E21="B",IF(W28&gt;0,0,IF(W$10&lt;=$F$10,0,IF(W22-SUM(W24:Y24)&lt;0,$E27*ROUNDUP((SUM(W24:Y24)-W22)/$E27,0),0))),IF(W28&gt;0,0,IF(W$10&lt;=$F$10,0,IF(W22-SUM(W24:Z24)&lt;0,$E27*ROUNDUP((SUM(W24:Z24)-W22)/$E27,0),0)))))))</f>
        <v>3500</v>
      </c>
      <c r="X27" s="57">
        <f t="shared" ref="X27" ca="1" si="110">IF($B27=0,"",IF(X$10&lt;$F$10,0,IF($E21="A",IF(X28&gt;0,0,IF(X$10&lt;=$F$10,0,IF(X22-SUM(X24:Y24)&lt;0,$E27*ROUNDUP((SUM(X24:Y24)-X22)/$E27,0),0))),IF($E21="B",IF(X28&gt;0,0,IF(X$10&lt;=$F$10,0,IF(X22-SUM(X24:Z24)&lt;0,$E27*ROUNDUP((SUM(X24:Z24)-X22)/$E27,0),0))),IF(X28&gt;0,0,IF(X$10&lt;=$F$10,0,IF(X22-SUM(X24:AA24)&lt;0,$E27*ROUNDUP((SUM(X24:AA24)-X22)/$E27,0),0)))))))</f>
        <v>3500</v>
      </c>
      <c r="Y27" s="57">
        <f t="shared" ref="Y27" ca="1" si="111">IF($B27=0,"",IF(Y$10&lt;$F$10,0,IF($E21="A",IF(Y28&gt;0,0,IF(Y$10&lt;=$F$10,0,IF(Y22-SUM(Y24:Z24)&lt;0,$E27*ROUNDUP((SUM(Y24:Z24)-Y22)/$E27,0),0))),IF($E21="B",IF(Y28&gt;0,0,IF(Y$10&lt;=$F$10,0,IF(Y22-SUM(Y24:AA24)&lt;0,$E27*ROUNDUP((SUM(Y24:AA24)-Y22)/$E27,0),0))),IF(Y28&gt;0,0,IF(Y$10&lt;=$F$10,0,IF(Y22-SUM(Y24:AB24)&lt;0,$E27*ROUNDUP((SUM(Y24:AB24)-Y22)/$E27,0),0)))))))</f>
        <v>0</v>
      </c>
      <c r="Z27" s="57">
        <f t="shared" ref="Z27" ca="1" si="112">IF($B27=0,"",IF(Z$10&lt;$F$10,0,IF($E21="A",IF(Z28&gt;0,0,IF(Z$10&lt;=$F$10,0,IF(Z22-SUM(Z24:AA24)&lt;0,$E27*ROUNDUP((SUM(Z24:AA24)-Z22)/$E27,0),0))),IF($E21="B",IF(Z28&gt;0,0,IF(Z$10&lt;=$F$10,0,IF(Z22-SUM(Z24:AB24)&lt;0,$E27*ROUNDUP((SUM(Z24:AB24)-Z22)/$E27,0),0))),IF(Z28&gt;0,0,IF(Z$10&lt;=$F$10,0,IF(Z22-SUM(Z24:AC24)&lt;0,$E27*ROUNDUP((SUM(Z24:AC24)-Z22)/$E27,0),0)))))))</f>
        <v>0</v>
      </c>
      <c r="AA27" s="57">
        <f t="shared" ref="AA27" ca="1" si="113">IF($B27=0,"",IF(AA$10&lt;$F$10,0,IF($E21="A",IF(AA28&gt;0,0,IF(AA$10&lt;=$F$10,0,IF(AA22-SUM(AA24:AB24)&lt;0,$E27*ROUNDUP((SUM(AA24:AB24)-AA22)/$E27,0),0))),IF($E21="B",IF(AA28&gt;0,0,IF(AA$10&lt;=$F$10,0,IF(AA22-SUM(AA24:AC24)&lt;0,$E27*ROUNDUP((SUM(AA24:AC24)-AA22)/$E27,0),0))),IF(AA28&gt;0,0,IF(AA$10&lt;=$F$10,0,IF(AA22-SUM(AA24:AD24)&lt;0,$E27*ROUNDUP((SUM(AA24:AD24)-AA22)/$E27,0),0)))))))</f>
        <v>3500</v>
      </c>
      <c r="AB27" s="57">
        <f t="shared" ref="AB27" ca="1" si="114">IF($B27=0,"",IF(AB$10&lt;$F$10,0,IF($E21="A",IF(AB28&gt;0,0,IF(AB$10&lt;=$F$10,0,IF(AB22-SUM(AB24:AC24)&lt;0,$E27*ROUNDUP((SUM(AB24:AC24)-AB22)/$E27,0),0))),IF($E21="B",IF(AB28&gt;0,0,IF(AB$10&lt;=$F$10,0,IF(AB22-SUM(AB24:AD24)&lt;0,$E27*ROUNDUP((SUM(AB24:AD24)-AB22)/$E27,0),0))),IF(AB28&gt;0,0,IF(AB$10&lt;=$F$10,0,IF(AB22-SUM(AB24:AE24)&lt;0,$E27*ROUNDUP((SUM(AB24:AE24)-AB22)/$E27,0),0)))))))</f>
        <v>3500</v>
      </c>
      <c r="AC27" s="57">
        <f t="shared" ref="AC27" ca="1" si="115">IF($B27=0,"",IF(AC$10&lt;$F$10,0,IF($E21="A",IF(AC28&gt;0,0,IF(AC$10&lt;=$F$10,0,IF(AC22-SUM(AC24:AD24)&lt;0,$E27*ROUNDUP((SUM(AC24:AD24)-AC22)/$E27,0),0))),IF($E21="B",IF(AC28&gt;0,0,IF(AC$10&lt;=$F$10,0,IF(AC22-SUM(AC24:AE24)&lt;0,$E27*ROUNDUP((SUM(AC24:AE24)-AC22)/$E27,0),0))),IF(AC28&gt;0,0,IF(AC$10&lt;=$F$10,0,IF(AC22-SUM(AC24:AF24)&lt;0,$E27*ROUNDUP((SUM(AC24:AF24)-AC22)/$E27,0),0)))))))</f>
        <v>0</v>
      </c>
      <c r="AD27" s="57">
        <f t="shared" ref="AD27" ca="1" si="116">IF($B27=0,"",IF(AD$10&lt;$F$10,0,IF($E21="A",IF(AD28&gt;0,0,IF(AD$10&lt;=$F$10,0,IF(AD22-SUM(AD24:AE24)&lt;0,$E27*ROUNDUP((SUM(AD24:AE24)-AD22)/$E27,0),0))),IF($E21="B",IF(AD28&gt;0,0,IF(AD$10&lt;=$F$10,0,IF(AD22-SUM(AD24:AF24)&lt;0,$E27*ROUNDUP((SUM(AD24:AF24)-AD22)/$E27,0),0))),IF(AD28&gt;0,0,IF(AD$10&lt;=$F$10,0,IF(AD22-SUM(AD24:AG24)&lt;0,$E27*ROUNDUP((SUM(AD24:AG24)-AD22)/$E27,0),0)))))))</f>
        <v>3500</v>
      </c>
      <c r="AE27" s="69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70"/>
      <c r="AV27" s="525" t="str">
        <f t="shared" si="87"/>
        <v>Apple Pie</v>
      </c>
      <c r="AW27" s="528">
        <f t="shared" si="22"/>
        <v>100</v>
      </c>
      <c r="AX27" s="529">
        <f t="shared" si="9"/>
        <v>45260</v>
      </c>
      <c r="AY27" s="522" t="s">
        <v>143</v>
      </c>
      <c r="BG27" s="101"/>
      <c r="BH27" s="94"/>
      <c r="BI27" s="95"/>
    </row>
    <row r="28" spans="1:62" x14ac:dyDescent="0.25">
      <c r="A28" s="14" t="s">
        <v>0</v>
      </c>
      <c r="B28" s="482" t="str">
        <f t="shared" ref="B28:C28" si="117">B27</f>
        <v>D1003</v>
      </c>
      <c r="C28" s="156" t="str">
        <f t="shared" si="117"/>
        <v>Desserts</v>
      </c>
      <c r="D28" s="157" t="s">
        <v>34</v>
      </c>
      <c r="E28" s="158">
        <f ca="1">IFERROR(SUMIFS(Quantity,Code_PO,$B28,Status,"Received"),0)</f>
        <v>9000</v>
      </c>
      <c r="F28" s="159" t="s">
        <v>33</v>
      </c>
      <c r="G28" s="160">
        <f t="shared" ref="G28:AD28" ca="1" si="118">IFERROR(IF($B28=0,"",SUMIFS(Quantity,Month,G$10,Code_PO,$B28,Status,"Active")),0)</f>
        <v>0</v>
      </c>
      <c r="H28" s="158">
        <f t="shared" ca="1" si="118"/>
        <v>0</v>
      </c>
      <c r="I28" s="158">
        <f t="shared" ca="1" si="118"/>
        <v>0</v>
      </c>
      <c r="J28" s="158">
        <f t="shared" ca="1" si="118"/>
        <v>0</v>
      </c>
      <c r="K28" s="158">
        <f t="shared" ca="1" si="118"/>
        <v>0</v>
      </c>
      <c r="L28" s="158">
        <f t="shared" ca="1" si="118"/>
        <v>0</v>
      </c>
      <c r="M28" s="158">
        <f t="shared" ca="1" si="118"/>
        <v>0</v>
      </c>
      <c r="N28" s="158">
        <f t="shared" ca="1" si="118"/>
        <v>0</v>
      </c>
      <c r="O28" s="158">
        <f t="shared" ca="1" si="118"/>
        <v>0</v>
      </c>
      <c r="P28" s="158">
        <f t="shared" ca="1" si="118"/>
        <v>0</v>
      </c>
      <c r="Q28" s="158">
        <f t="shared" ca="1" si="118"/>
        <v>0</v>
      </c>
      <c r="R28" s="158">
        <f t="shared" ca="1" si="118"/>
        <v>0</v>
      </c>
      <c r="S28" s="160">
        <f t="shared" ca="1" si="118"/>
        <v>0</v>
      </c>
      <c r="T28" s="158">
        <f t="shared" ca="1" si="118"/>
        <v>0</v>
      </c>
      <c r="U28" s="158">
        <f t="shared" ca="1" si="118"/>
        <v>0</v>
      </c>
      <c r="V28" s="158">
        <f t="shared" ca="1" si="118"/>
        <v>0</v>
      </c>
      <c r="W28" s="158">
        <f t="shared" ca="1" si="118"/>
        <v>0</v>
      </c>
      <c r="X28" s="158">
        <f t="shared" ca="1" si="118"/>
        <v>0</v>
      </c>
      <c r="Y28" s="158">
        <f t="shared" ca="1" si="118"/>
        <v>0</v>
      </c>
      <c r="Z28" s="158">
        <f t="shared" ca="1" si="118"/>
        <v>0</v>
      </c>
      <c r="AA28" s="158">
        <f t="shared" ca="1" si="118"/>
        <v>0</v>
      </c>
      <c r="AB28" s="158">
        <f t="shared" ca="1" si="118"/>
        <v>0</v>
      </c>
      <c r="AC28" s="158">
        <f t="shared" ca="1" si="118"/>
        <v>0</v>
      </c>
      <c r="AD28" s="158">
        <f t="shared" ca="1" si="118"/>
        <v>0</v>
      </c>
      <c r="AE28" s="161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3"/>
      <c r="AV28" s="525" t="str">
        <f t="shared" si="87"/>
        <v>Apple Pie</v>
      </c>
      <c r="AW28" s="528">
        <f t="shared" si="22"/>
        <v>100</v>
      </c>
      <c r="AX28" s="529">
        <f t="shared" si="9"/>
        <v>45291</v>
      </c>
      <c r="AY28" s="522" t="s">
        <v>143</v>
      </c>
      <c r="BG28" s="101"/>
      <c r="BH28" s="94"/>
      <c r="BI28" s="95"/>
    </row>
    <row r="29" spans="1:62" x14ac:dyDescent="0.25">
      <c r="A29" s="14">
        <f>A20+1</f>
        <v>18</v>
      </c>
      <c r="B29" s="478" t="str">
        <f>INDEX(Master_Data!$B$16:$BF$215,MATCH($A29,Master_Data!$BF$16:$BF$215,0),1)</f>
        <v>D1016</v>
      </c>
      <c r="C29" s="44" t="str">
        <f>IFERROR(VLOOKUP($B29,MasterData,COLUMN()-1,0),0)</f>
        <v>Desserts</v>
      </c>
      <c r="D29" s="45" t="str">
        <f>IFERROR(VLOOKUP($B29,MasterData,COLUMN()-1,0),0)</f>
        <v>Apple Strudel</v>
      </c>
      <c r="E29" s="47" t="s">
        <v>43</v>
      </c>
      <c r="F29" s="48" t="s">
        <v>39</v>
      </c>
      <c r="G29" s="66">
        <f ca="1">IF(AND(MONTH(G$10)&lt;=MONTH($F$10),YEAR(G$10)&lt;=YEAR($F$10)),G33,0)</f>
        <v>1047</v>
      </c>
      <c r="H29" s="49">
        <f t="shared" ref="H29:AU29" ca="1" si="119">IF(AND(MONTH(H$10)&lt;=MONTH($F$10),YEAR(H$10)&lt;=YEAR($F$10)),H33,0)</f>
        <v>0</v>
      </c>
      <c r="I29" s="49">
        <f t="shared" ca="1" si="119"/>
        <v>0</v>
      </c>
      <c r="J29" s="49">
        <f t="shared" ca="1" si="119"/>
        <v>0</v>
      </c>
      <c r="K29" s="49">
        <f t="shared" ca="1" si="119"/>
        <v>0</v>
      </c>
      <c r="L29" s="49">
        <f t="shared" ca="1" si="119"/>
        <v>0</v>
      </c>
      <c r="M29" s="49">
        <f t="shared" ca="1" si="119"/>
        <v>0</v>
      </c>
      <c r="N29" s="49">
        <f t="shared" ca="1" si="119"/>
        <v>0</v>
      </c>
      <c r="O29" s="49">
        <f t="shared" ca="1" si="119"/>
        <v>0</v>
      </c>
      <c r="P29" s="49">
        <f t="shared" ca="1" si="119"/>
        <v>0</v>
      </c>
      <c r="Q29" s="49">
        <f t="shared" ca="1" si="119"/>
        <v>0</v>
      </c>
      <c r="R29" s="49">
        <f t="shared" ca="1" si="119"/>
        <v>0</v>
      </c>
      <c r="S29" s="66">
        <f t="shared" ca="1" si="119"/>
        <v>0</v>
      </c>
      <c r="T29" s="49">
        <f t="shared" ca="1" si="119"/>
        <v>0</v>
      </c>
      <c r="U29" s="49">
        <f t="shared" ca="1" si="119"/>
        <v>0</v>
      </c>
      <c r="V29" s="49">
        <f t="shared" ca="1" si="119"/>
        <v>0</v>
      </c>
      <c r="W29" s="49">
        <f t="shared" ca="1" si="119"/>
        <v>0</v>
      </c>
      <c r="X29" s="49">
        <f t="shared" ca="1" si="119"/>
        <v>0</v>
      </c>
      <c r="Y29" s="49">
        <f t="shared" ca="1" si="119"/>
        <v>0</v>
      </c>
      <c r="Z29" s="49">
        <f t="shared" ca="1" si="119"/>
        <v>0</v>
      </c>
      <c r="AA29" s="49">
        <f t="shared" ca="1" si="119"/>
        <v>0</v>
      </c>
      <c r="AB29" s="49">
        <f t="shared" ca="1" si="119"/>
        <v>0</v>
      </c>
      <c r="AC29" s="49">
        <f t="shared" ca="1" si="119"/>
        <v>0</v>
      </c>
      <c r="AD29" s="49">
        <f t="shared" ca="1" si="119"/>
        <v>0</v>
      </c>
      <c r="AE29" s="81">
        <f t="shared" ca="1" si="119"/>
        <v>0</v>
      </c>
      <c r="AF29" s="49">
        <f t="shared" ca="1" si="119"/>
        <v>0</v>
      </c>
      <c r="AG29" s="49">
        <f t="shared" ca="1" si="119"/>
        <v>0</v>
      </c>
      <c r="AH29" s="49">
        <f t="shared" ca="1" si="119"/>
        <v>0</v>
      </c>
      <c r="AI29" s="49">
        <f t="shared" ca="1" si="119"/>
        <v>0</v>
      </c>
      <c r="AJ29" s="49">
        <f t="shared" ca="1" si="119"/>
        <v>0</v>
      </c>
      <c r="AK29" s="49">
        <f t="shared" ca="1" si="119"/>
        <v>0</v>
      </c>
      <c r="AL29" s="49">
        <f t="shared" ca="1" si="119"/>
        <v>0</v>
      </c>
      <c r="AM29" s="49">
        <f t="shared" ca="1" si="119"/>
        <v>0</v>
      </c>
      <c r="AN29" s="49">
        <f t="shared" ca="1" si="119"/>
        <v>0</v>
      </c>
      <c r="AO29" s="49">
        <f t="shared" ca="1" si="119"/>
        <v>0</v>
      </c>
      <c r="AP29" s="49">
        <f t="shared" ca="1" si="119"/>
        <v>0</v>
      </c>
      <c r="AQ29" s="49">
        <f t="shared" ca="1" si="119"/>
        <v>0</v>
      </c>
      <c r="AR29" s="49">
        <f t="shared" ca="1" si="119"/>
        <v>0</v>
      </c>
      <c r="AS29" s="49">
        <f t="shared" ca="1" si="119"/>
        <v>0</v>
      </c>
      <c r="AT29" s="49">
        <f t="shared" ca="1" si="119"/>
        <v>0</v>
      </c>
      <c r="AU29" s="71">
        <f t="shared" ca="1" si="119"/>
        <v>0</v>
      </c>
      <c r="AV29" s="525" t="str">
        <f>D29</f>
        <v>Apple Strudel</v>
      </c>
      <c r="AW29" s="528">
        <f t="shared" si="22"/>
        <v>100</v>
      </c>
      <c r="AX29" s="529">
        <f t="shared" si="9"/>
        <v>45322</v>
      </c>
      <c r="AY29" s="522" t="s">
        <v>144</v>
      </c>
      <c r="BG29" s="101"/>
      <c r="BH29" s="94"/>
      <c r="BI29" s="95"/>
    </row>
    <row r="30" spans="1:62" x14ac:dyDescent="0.25">
      <c r="A30" s="14" t="s">
        <v>0</v>
      </c>
      <c r="B30" s="479" t="str">
        <f>B29</f>
        <v>D1016</v>
      </c>
      <c r="C30" s="47" t="str">
        <f t="shared" ref="C30" si="120">C29</f>
        <v>Desserts</v>
      </c>
      <c r="D30" s="60" t="s">
        <v>14</v>
      </c>
      <c r="E30" s="61" t="str">
        <f>IFERROR(VLOOKUP($B30,MasterData,8,0),0)</f>
        <v>A</v>
      </c>
      <c r="F30" s="78" t="s">
        <v>26</v>
      </c>
      <c r="G30" s="79">
        <f t="shared" ref="G30" ca="1" si="121">IF(G31-SUM(G33:X33)&gt;0,999,IF(G31=0,0,IF(SUM(G33:X33)=0,999,IF(G31&lt;=G33,G31/G33,IF(G31&lt;=SUM(G33:H33),1+((G31-G33)/H33),IF(G31&lt;=SUM(G33:I33),2+((G31-SUM(G33:H33))/I33),IF(G31&lt;=SUM(G33:J33),3+((G31-SUM(G33:I33))/J33),IF(G31&lt;=SUM(G33:K33),4+((G31-SUM(G33:J33))/K33),IF(G31&lt;=SUM(G33:L33),5+((G31-SUM(G33:K33))/L33),IF(G31&lt;=SUM(G33:M33),6+((G31-SUM(G33:L33))/M33),IF(G31&lt;=SUM(G33:N33),7+((G31-SUM(G33:M33))/N33),IF(G31&lt;=SUM(G33:O33),8+((G31-SUM(G33:N33))/O33),IF(G31&lt;=SUM(G33:P33),9+((G31-SUM(G33:O33))/P33),IF(G31&lt;=SUM(G33:Q33),10+((G31-SUM(G33:P33))/Q33),IF(G31&lt;=SUM(G33:R33),11+((G31-SUM(G33:Q33))/R33),IF(G31&lt;=SUM(G33:S33),12+((G31-SUM(G33:R33))/S33),IF(G31&lt;=SUM(G33:T33),13+((G31-SUM(G33:S33))/T33),IF(G31&lt;=SUM(G33:U33),14+((G31-SUM(G33:T33))/U33),IF(G31&lt;=SUM(G33:V33),15+((G31-SUM(G33:U33))/V33),IF(G31&lt;=SUM(G33:W33),16+((G31-SUM(G33:V33))/W33),IF(G31&lt;=SUM(G33:X33),17+((G31-SUM(G33:W33))/X33),"")))))))))))))))))))))</f>
        <v>6.1748329621380851</v>
      </c>
      <c r="H30" s="80">
        <f ca="1">IF(H31-SUM(H33:Y33)&gt;0,999,IF(H31=0,0,IF(SUM(H33:Y33)=0,999,IF(H31&lt;=H33,H31/H33,IF(H31&lt;=SUM(H33:I33),1+((H31-H33)/I33),IF(H31&lt;=SUM(H33:J33),2+((H31-SUM(H33:I33))/J33),IF(H31&lt;=SUM(H33:K33),3+((H31-SUM(H33:J33))/K33),IF(H31&lt;=SUM(H33:L33),4+((H31-SUM(H33:K33))/L33),IF(H31&lt;=SUM(H33:M33),5+((H31-SUM(H33:L33))/M33),IF(H31&lt;=SUM(H33:N33),6+((H31-SUM(H33:M33))/N33),IF(H31&lt;=SUM(H33:O33),7+((H31-SUM(H33:N33))/O33),IF(H31&lt;=SUM(H33:P33),8+((H31-SUM(H33:O33))/P33),IF(H31&lt;=SUM(H33:Q33),9+((H31-SUM(H33:P33))/Q33),IF(H31&lt;=SUM(H33:R33),10+((H31-SUM(H33:Q33))/R33),IF(H31&lt;=SUM(H33:S33),11+((H31-SUM(H33:R33))/S33),IF(H31&lt;=SUM(H33:T33),12+((H31-SUM(H33:S33))/T33),IF(H31&lt;=SUM(H33:U33),13+((H31-SUM(H33:T33))/U33),IF(H31&lt;=SUM(H33:V33),14+((H31-SUM(H33:U33))/V33),IF(H31&lt;=SUM(H33:W33),15+((H31-SUM(H33:V33))/W33),IF(H31&lt;=SUM(H33:X33),16+((H31-SUM(H33:W33))/X33),IF(H31&lt;=SUM(H33:Y33),17+((H31-SUM(H33:X33))/Y33),"")))))))))))))))))))))</f>
        <v>5.1748329621380851</v>
      </c>
      <c r="I30" s="80">
        <f t="shared" ref="I30" ca="1" si="122">IF(I31-SUM(I33:Z33)&gt;0,999,IF(I31=0,0,IF(SUM(I33:Z33)=0,999,IF(I31&lt;=I33,I31/I33,IF(I31&lt;=SUM(I33:J33),1+((I31-I33)/J33),IF(I31&lt;=SUM(I33:K33),2+((I31-SUM(I33:J33))/K33),IF(I31&lt;=SUM(I33:L33),3+((I31-SUM(I33:K33))/L33),IF(I31&lt;=SUM(I33:M33),4+((I31-SUM(I33:L33))/M33),IF(I31&lt;=SUM(I33:N33),5+((I31-SUM(I33:M33))/N33),IF(I31&lt;=SUM(I33:O33),6+((I31-SUM(I33:N33))/O33),IF(I31&lt;=SUM(I33:P33),7+((I31-SUM(I33:O33))/P33),IF(I31&lt;=SUM(I33:Q33),8+((I31-SUM(I33:P33))/Q33),IF(I31&lt;=SUM(I33:R33),9+((I31-SUM(I33:Q33))/R33),IF(I31&lt;=SUM(I33:S33),10+((I31-SUM(I33:R33))/S33),IF(I31&lt;=SUM(I33:T33),11+((I31-SUM(I33:S33))/T33),IF(I31&lt;=SUM(I33:U33),12+((I31-SUM(I33:T33))/U33),IF(I31&lt;=SUM(I33:V33),13+((I31-SUM(I33:U33))/V33),IF(I31&lt;=SUM(I33:W33),14+((I31-SUM(I33:V33))/W33),IF(I31&lt;=SUM(I33:X33),15+((I31-SUM(I33:W33))/X33),IF(I31&lt;=SUM(I33:Y33),16+((I31-SUM(I33:X33))/Y33),IF(I31&lt;=SUM(I33:Z33),17+((I31-SUM(I33:Y33))/Z33),"")))))))))))))))))))))</f>
        <v>4.1748329621380851</v>
      </c>
      <c r="J30" s="80">
        <f t="shared" ref="J30" ca="1" si="123">IF(J31-SUM(J33:AA33)&gt;0,999,IF(J31=0,0,IF(SUM(J33:AA33)=0,999,IF(J31&lt;=J33,J31/J33,IF(J31&lt;=SUM(J33:K33),1+((J31-J33)/K33),IF(J31&lt;=SUM(J33:L33),2+((J31-SUM(J33:K33))/L33),IF(J31&lt;=SUM(J33:M33),3+((J31-SUM(J33:L33))/M33),IF(J31&lt;=SUM(J33:N33),4+((J31-SUM(J33:M33))/N33),IF(J31&lt;=SUM(J33:O33),5+((J31-SUM(J33:N33))/O33),IF(J31&lt;=SUM(J33:P33),6+((J31-SUM(J33:O33))/P33),IF(J31&lt;=SUM(J33:Q33),7+((J31-SUM(J33:P33))/Q33),IF(J31&lt;=SUM(J33:R33),8+((J31-SUM(J33:Q33))/R33),IF(J31&lt;=SUM(J33:S33),9+((J31-SUM(J33:R33))/S33),IF(J31&lt;=SUM(J33:T33),10+((J31-SUM(J33:S33))/T33),IF(J31&lt;=SUM(J33:U33),11+((J31-SUM(J33:T33))/U33),IF(J31&lt;=SUM(J33:V33),12+((J31-SUM(J33:U33))/V33),IF(J31&lt;=SUM(J33:W33),13+((J31-SUM(J33:V33))/W33),IF(J31&lt;=SUM(J33:X33),14+((J31-SUM(J33:W33))/X33),IF(J31&lt;=SUM(J33:Y33),15+((J31-SUM(J33:X33))/Y33),IF(J31&lt;=SUM(J33:Z33),16+((J31-SUM(J33:Y33))/Z33),IF(J31&lt;=SUM(J33:AA33),17+((J31-SUM(J33:Z33))/AA33),"")))))))))))))))))))))</f>
        <v>3.1748329621380846</v>
      </c>
      <c r="K30" s="80">
        <f t="shared" ref="K30" ca="1" si="124">IF(K31-SUM(K33:AB33)&gt;0,999,IF(K31=0,0,IF(SUM(K33:AB33)=0,999,IF(K31&lt;=K33,K31/K33,IF(K31&lt;=SUM(K33:L33),1+((K31-K33)/L33),IF(K31&lt;=SUM(K33:M33),2+((K31-SUM(K33:L33))/M33),IF(K31&lt;=SUM(K33:N33),3+((K31-SUM(K33:M33))/N33),IF(K31&lt;=SUM(K33:O33),4+((K31-SUM(K33:N33))/O33),IF(K31&lt;=SUM(K33:P33),5+((K31-SUM(K33:O33))/P33),IF(K31&lt;=SUM(K33:Q33),6+((K31-SUM(K33:P33))/Q33),IF(K31&lt;=SUM(K33:R33),7+((K31-SUM(K33:Q33))/R33),IF(K31&lt;=SUM(K33:S33),8+((K31-SUM(K33:R33))/S33),IF(K31&lt;=SUM(K33:T33),9+((K31-SUM(K33:S33))/T33),IF(K31&lt;=SUM(K33:U33),10+((K31-SUM(K33:T33))/U33),IF(K31&lt;=SUM(K33:V33),11+((K31-SUM(K33:U33))/V33),IF(K31&lt;=SUM(K33:W33),12+((K31-SUM(K33:V33))/W33),IF(K31&lt;=SUM(K33:X33),13+((K31-SUM(K33:W33))/X33),IF(K31&lt;=SUM(K33:Y33),14+((K31-SUM(K33:X33))/Y33),IF(K31&lt;=SUM(K33:Z33),15+((K31-SUM(K33:Y33))/Z33),IF(K31&lt;=SUM(K33:AA33),16+((K31-SUM(K33:Z33))/AA33),IF(K31&lt;=SUM(K33:AB33),17+((K31-SUM(K33:AA33))/AB33),"")))))))))))))))))))))</f>
        <v>2.1748329621380846</v>
      </c>
      <c r="L30" s="80">
        <f t="shared" ref="L30" ca="1" si="125">IF(L31-SUM(L33:AC33)&gt;0,999,IF(L31=0,0,IF(SUM(L33:AC33)=0,999,IF(L31&lt;=L33,L31/L33,IF(L31&lt;=SUM(L33:M33),1+((L31-L33)/M33),IF(L31&lt;=SUM(L33:N33),2+((L31-SUM(L33:M33))/N33),IF(L31&lt;=SUM(L33:O33),3+((L31-SUM(L33:N33))/O33),IF(L31&lt;=SUM(L33:P33),4+((L31-SUM(L33:O33))/P33),IF(L31&lt;=SUM(L33:Q33),5+((L31-SUM(L33:P33))/Q33),IF(L31&lt;=SUM(L33:R33),6+((L31-SUM(L33:Q33))/R33),IF(L31&lt;=SUM(L33:S33),7+((L31-SUM(L33:R33))/S33),IF(L31&lt;=SUM(L33:T33),8+((L31-SUM(L33:S33))/T33),IF(L31&lt;=SUM(L33:U33),9+((L31-SUM(L33:T33))/U33),IF(L31&lt;=SUM(L33:V33),10+((L31-SUM(L33:U33))/V33),IF(L31&lt;=SUM(L33:W33),11+((L31-SUM(L33:V33))/W33),IF(L31&lt;=SUM(L33:X33),12+((L31-SUM(L33:W33))/X33),IF(L31&lt;=SUM(L33:Y33),13+((L31-SUM(L33:X33))/Y33),IF(L31&lt;=SUM(L33:Z33),14+((L31-SUM(L33:Y33))/Z33),IF(L31&lt;=SUM(L33:AA33),15+((L31-SUM(L33:Z33))/AA33),IF(L31&lt;=SUM(L33:AB33),16+((L31-SUM(L33:AA33))/AB33),IF(L31&lt;=SUM(L33:AC33),17+((L31-SUM(L33:AB33))/AC33),"")))))))))))))))))))))</f>
        <v>1.1748329621380846</v>
      </c>
      <c r="M30" s="80">
        <f t="shared" ref="M30" ca="1" si="126">IF(M31-SUM(M33:AD33)&gt;0,999,IF(M31=0,0,IF(SUM(M33:AD33)=0,999,IF(M31&lt;=M33,M31/M33,IF(M31&lt;=SUM(M33:N33),1+((M31-M33)/N33),IF(M31&lt;=SUM(M33:O33),2+((M31-SUM(M33:N33))/O33),IF(M31&lt;=SUM(M33:P33),3+((M31-SUM(M33:O33))/P33),IF(M31&lt;=SUM(M33:Q33),4+((M31-SUM(M33:P33))/Q33),IF(M31&lt;=SUM(M33:R33),5+((M31-SUM(M33:Q33))/R33),IF(M31&lt;=SUM(M33:S33),6+((M31-SUM(M33:R33))/S33),IF(M31&lt;=SUM(M33:T33),7+((M31-SUM(M33:S33))/T33),IF(M31&lt;=SUM(M33:U33),8+((M31-SUM(M33:T33))/U33),IF(M31&lt;=SUM(M33:V33),9+((M31-SUM(M33:U33))/V33),IF(M31&lt;=SUM(M33:W33),10+((M31-SUM(M33:V33))/W33),IF(M31&lt;=SUM(M33:X33),11+((M31-SUM(M33:W33))/X33),IF(M31&lt;=SUM(M33:Y33),12+((M31-SUM(M33:X33))/Y33),IF(M31&lt;=SUM(M33:Z33),13+((M31-SUM(M33:Y33))/Z33),IF(M31&lt;=SUM(M33:AA33),14+((M31-SUM(M33:Z33))/AA33),IF(M31&lt;=SUM(M33:AB33),15+((M31-SUM(M33:AA33))/AB33),IF(M31&lt;=SUM(M33:AC33),16+((M31-SUM(M33:AB33))/AC33),IF(M31&lt;=SUM(M33:AD33),17+((M31-SUM(M33:AC33))/AD33),"")))))))))))))))))))))</f>
        <v>1.4914346895074946</v>
      </c>
      <c r="N30" s="80">
        <f t="shared" ref="N30" ca="1" si="127">IF(N31-SUM(N33:AE33)&gt;0,999,IF(N31=0,0,IF(SUM(N33:AE33)=0,999,IF(N31&lt;=N33,N31/N33,IF(N31&lt;=SUM(N33:O33),1+((N31-N33)/O33),IF(N31&lt;=SUM(N33:P33),2+((N31-SUM(N33:O33))/P33),IF(N31&lt;=SUM(N33:Q33),3+((N31-SUM(N33:P33))/Q33),IF(N31&lt;=SUM(N33:R33),4+((N31-SUM(N33:Q33))/R33),IF(N31&lt;=SUM(N33:S33),5+((N31-SUM(N33:R33))/S33),IF(N31&lt;=SUM(N33:T33),6+((N31-SUM(N33:S33))/T33),IF(N31&lt;=SUM(N33:U33),7+((N31-SUM(N33:T33))/U33),IF(N31&lt;=SUM(N33:V33),8+((N31-SUM(N33:U33))/V33),IF(N31&lt;=SUM(N33:W33),9+((N31-SUM(N33:V33))/W33),IF(N31&lt;=SUM(N33:X33),10+((N31-SUM(N33:W33))/X33),IF(N31&lt;=SUM(N33:Y33),11+((N31-SUM(N33:X33))/Y33),IF(N31&lt;=SUM(N33:Z33),12+((N31-SUM(N33:Y33))/Z33),IF(N31&lt;=SUM(N33:AA33),13+((N31-SUM(N33:Z33))/AA33),IF(N31&lt;=SUM(N33:AB33),14+((N31-SUM(N33:AA33))/AB33),IF(N31&lt;=SUM(N33:AC33),15+((N31-SUM(N33:AB33))/AC33),IF(N31&lt;=SUM(N33:AD33),16+((N31-SUM(N33:AC33))/AD33),IF(N31&lt;=SUM(N33:AE33),17+((N31-SUM(N33:AD33))/AE33),"")))))))))))))))))))))</f>
        <v>1.104602510460251</v>
      </c>
      <c r="O30" s="80">
        <f t="shared" ref="O30" ca="1" si="128">IF(O31-SUM(O33:AF33)&gt;0,999,IF(O31=0,0,IF(SUM(O33:AF33)=0,999,IF(O31&lt;=O33,O31/O33,IF(O31&lt;=SUM(O33:P33),1+((O31-O33)/P33),IF(O31&lt;=SUM(O33:Q33),2+((O31-SUM(O33:P33))/Q33),IF(O31&lt;=SUM(O33:R33),3+((O31-SUM(O33:Q33))/R33),IF(O31&lt;=SUM(O33:S33),4+((O31-SUM(O33:R33))/S33),IF(O31&lt;=SUM(O33:T33),5+((O31-SUM(O33:S33))/T33),IF(O31&lt;=SUM(O33:U33),6+((O31-SUM(O33:T33))/U33),IF(O31&lt;=SUM(O33:V33),7+((O31-SUM(O33:U33))/V33),IF(O31&lt;=SUM(O33:W33),8+((O31-SUM(O33:V33))/W33),IF(O31&lt;=SUM(O33:X33),9+((O31-SUM(O33:W33))/X33),IF(O31&lt;=SUM(O33:Y33),10+((O31-SUM(O33:X33))/Y33),IF(O31&lt;=SUM(O33:Z33),11+((O31-SUM(O33:Y33))/Z33),IF(O31&lt;=SUM(O33:AA33),12+((O31-SUM(O33:Z33))/AA33),IF(O31&lt;=SUM(O33:AB33),13+((O31-SUM(O33:AA33))/AB33),IF(O31&lt;=SUM(O33:AC33),14+((O31-SUM(O33:AB33))/AC33),IF(O31&lt;=SUM(O33:AD33),15+((O31-SUM(O33:AC33))/AD33),IF(O31&lt;=SUM(O33:AE33),16+((O31-SUM(O33:AD33))/AE33),IF(O31&lt;=SUM(O33:AF33),17+((O31-SUM(O33:AE33))/AF33),"")))))))))))))))))))))</f>
        <v>1.1477272727272727</v>
      </c>
      <c r="P30" s="80">
        <f t="shared" ref="P30" ca="1" si="129">IF(P31-SUM(P33:AG33)&gt;0,999,IF(P31=0,0,IF(SUM(P33:AG33)=0,999,IF(P31&lt;=P33,P31/P33,IF(P31&lt;=SUM(P33:Q33),1+((P31-P33)/Q33),IF(P31&lt;=SUM(P33:R33),2+((P31-SUM(P33:Q33))/R33),IF(P31&lt;=SUM(P33:S33),3+((P31-SUM(P33:R33))/S33),IF(P31&lt;=SUM(P33:T33),4+((P31-SUM(P33:S33))/T33),IF(P31&lt;=SUM(P33:U33),5+((P31-SUM(P33:T33))/U33),IF(P31&lt;=SUM(P33:V33),6+((P31-SUM(P33:U33))/V33),IF(P31&lt;=SUM(P33:W33),7+((P31-SUM(P33:V33))/W33),IF(P31&lt;=SUM(P33:X33),8+((P31-SUM(P33:W33))/X33),IF(P31&lt;=SUM(P33:Y33),9+((P31-SUM(P33:X33))/Y33),IF(P31&lt;=SUM(P33:Z33),10+((P31-SUM(P33:Y33))/Z33),IF(P31&lt;=SUM(P33:AA33),11+((P31-SUM(P33:Z33))/AA33),IF(P31&lt;=SUM(P33:AB33),12+((P31-SUM(P33:AA33))/AB33),IF(P31&lt;=SUM(P33:AC33),13+((P31-SUM(P33:AB33))/AC33),IF(P31&lt;=SUM(P33:AD33),14+((P31-SUM(P33:AC33))/AD33),IF(P31&lt;=SUM(P33:AE33),15+((P31-SUM(P33:AD33))/AE33),IF(P31&lt;=SUM(P33:AF33),16+((P31-SUM(P33:AE33))/AF33),IF(P31&lt;=SUM(P33:AG33),17+((P31-SUM(P33:AF33))/AG33),"")))))))))))))))))))))</f>
        <v>1.4322766570605188</v>
      </c>
      <c r="Q30" s="80">
        <f t="shared" ref="Q30" ca="1" si="130">IF(Q31-SUM(Q33:AH33)&gt;0,999,IF(Q31=0,0,IF(SUM(Q33:AH33)=0,999,IF(Q31&lt;=Q33,Q31/Q33,IF(Q31&lt;=SUM(Q33:R33),1+((Q31-Q33)/R33),IF(Q31&lt;=SUM(Q33:S33),2+((Q31-SUM(Q33:R33))/S33),IF(Q31&lt;=SUM(Q33:T33),3+((Q31-SUM(Q33:S33))/T33),IF(Q31&lt;=SUM(Q33:U33),4+((Q31-SUM(Q33:T33))/U33),IF(Q31&lt;=SUM(Q33:V33),5+((Q31-SUM(Q33:U33))/V33),IF(Q31&lt;=SUM(Q33:W33),6+((Q31-SUM(Q33:V33))/W33),IF(Q31&lt;=SUM(Q33:X33),7+((Q31-SUM(Q33:W33))/X33),IF(Q31&lt;=SUM(Q33:Y33),8+((Q31-SUM(Q33:X33))/Y33),IF(Q31&lt;=SUM(Q33:Z33),9+((Q31-SUM(Q33:Y33))/Z33),IF(Q31&lt;=SUM(Q33:AA33),10+((Q31-SUM(Q33:Z33))/AA33),IF(Q31&lt;=SUM(Q33:AB33),11+((Q31-SUM(Q33:AA33))/AB33),IF(Q31&lt;=SUM(Q33:AC33),12+((Q31-SUM(Q33:AB33))/AC33),IF(Q31&lt;=SUM(Q33:AD33),13+((Q31-SUM(Q33:AC33))/AD33),IF(Q31&lt;=SUM(Q33:AE33),14+((Q31-SUM(Q33:AD33))/AE33),IF(Q31&lt;=SUM(Q33:AF33),15+((Q31-SUM(Q33:AE33))/AF33),IF(Q31&lt;=SUM(Q33:AG33),16+((Q31-SUM(Q33:AF33))/AG33),IF(Q31&lt;=SUM(Q33:AH33),17+((Q31-SUM(Q33:AG33))/AH33),"")))))))))))))))))))))</f>
        <v>1.0082568807339449</v>
      </c>
      <c r="R30" s="80">
        <f t="shared" ref="R30" ca="1" si="131">IF(R31-SUM(R33:AI33)&gt;0,999,IF(R31=0,0,IF(SUM(R33:AI33)=0,999,IF(R31&lt;=R33,R31/R33,IF(R31&lt;=SUM(R33:S33),1+((R31-R33)/S33),IF(R31&lt;=SUM(R33:T33),2+((R31-SUM(R33:S33))/T33),IF(R31&lt;=SUM(R33:U33),3+((R31-SUM(R33:T33))/U33),IF(R31&lt;=SUM(R33:V33),4+((R31-SUM(R33:U33))/V33),IF(R31&lt;=SUM(R33:W33),5+((R31-SUM(R33:V33))/W33),IF(R31&lt;=SUM(R33:X33),6+((R31-SUM(R33:W33))/X33),IF(R31&lt;=SUM(R33:Y33),7+((R31-SUM(R33:X33))/Y33),IF(R31&lt;=SUM(R33:Z33),8+((R31-SUM(R33:Y33))/Z33),IF(R31&lt;=SUM(R33:AA33),9+((R31-SUM(R33:Z33))/AA33),IF(R31&lt;=SUM(R33:AB33),10+((R31-SUM(R33:AA33))/AB33),IF(R31&lt;=SUM(R33:AC33),11+((R31-SUM(R33:AB33))/AC33),IF(R31&lt;=SUM(R33:AD33),12+((R31-SUM(R33:AC33))/AD33),IF(R31&lt;=SUM(R33:AE33),13+((R31-SUM(R33:AD33))/AE33),IF(R31&lt;=SUM(R33:AF33),14+((R31-SUM(R33:AE33))/AF33),IF(R31&lt;=SUM(R33:AG33),15+((R31-SUM(R33:AF33))/AG33),IF(R31&lt;=SUM(R33:AH33),16+((R31-SUM(R33:AG33))/AH33),IF(R31&lt;=SUM(R33:AI33),17+((R31-SUM(R33:AH33))/AI33),"")))))))))))))))))))))</f>
        <v>1.1136580706781281</v>
      </c>
      <c r="S30" s="79">
        <f t="shared" ref="S30" ca="1" si="132">IF(S31-SUM(S33:AJ33)&gt;0,999,IF(S31=0,0,IF(SUM(S33:AJ33)=0,999,IF(S31&lt;=S33,S31/S33,IF(S31&lt;=SUM(S33:T33),1+((S31-S33)/T33),IF(S31&lt;=SUM(S33:U33),2+((S31-SUM(S33:T33))/U33),IF(S31&lt;=SUM(S33:V33),3+((S31-SUM(S33:U33))/V33),IF(S31&lt;=SUM(S33:W33),4+((S31-SUM(S33:V33))/W33),IF(S31&lt;=SUM(S33:X33),5+((S31-SUM(S33:W33))/X33),IF(S31&lt;=SUM(S33:Y33),6+((S31-SUM(S33:X33))/Y33),IF(S31&lt;=SUM(S33:Z33),7+((S31-SUM(S33:Y33))/Z33),IF(S31&lt;=SUM(S33:AA33),8+((S31-SUM(S33:Z33))/AA33),IF(S31&lt;=SUM(S33:AB33),9+((S31-SUM(S33:AA33))/AB33),IF(S31&lt;=SUM(S33:AC33),10+((S31-SUM(S33:AB33))/AC33),IF(S31&lt;=SUM(S33:AD33),11+((S31-SUM(S33:AC33))/AD33),IF(S31&lt;=SUM(S33:AE33),12+((S31-SUM(S33:AD33))/AE33),IF(S31&lt;=SUM(S33:AF33),13+((S31-SUM(S33:AE33))/AF33),IF(S31&lt;=SUM(S33:AG33),14+((S31-SUM(S33:AF33))/AG33),IF(S31&lt;=SUM(S33:AH33),15+((S31-SUM(S33:AG33))/AH33),IF(S31&lt;=SUM(S33:AI33),16+((S31-SUM(S33:AH33))/AI33),IF(S31&lt;=SUM(S33:AJ33),17+((S31-SUM(S33:AI33))/AJ33),"")))))))))))))))))))))</f>
        <v>1.2605363984674329</v>
      </c>
      <c r="T30" s="80">
        <f t="shared" ref="T30" ca="1" si="133">IF(T31-SUM(T33:AK33)&gt;0,999,IF(T31=0,0,IF(SUM(T33:AK33)=0,999,IF(T31&lt;=T33,T31/T33,IF(T31&lt;=SUM(T33:U33),1+((T31-T33)/U33),IF(T31&lt;=SUM(T33:V33),2+((T31-SUM(T33:U33))/V33),IF(T31&lt;=SUM(T33:W33),3+((T31-SUM(T33:V33))/W33),IF(T31&lt;=SUM(T33:X33),4+((T31-SUM(T33:W33))/X33),IF(T31&lt;=SUM(T33:Y33),5+((T31-SUM(T33:X33))/Y33),IF(T31&lt;=SUM(T33:Z33),6+((T31-SUM(T33:Y33))/Z33),IF(T31&lt;=SUM(T33:AA33),7+((T31-SUM(T33:Z33))/AA33),IF(T31&lt;=SUM(T33:AB33),8+((T31-SUM(T33:AA33))/AB33),IF(T31&lt;=SUM(T33:AC33),9+((T31-SUM(T33:AB33))/AC33),IF(T31&lt;=SUM(T33:AD33),10+((T31-SUM(T33:AC33))/AD33),IF(T31&lt;=SUM(T33:AE33),11+((T31-SUM(T33:AD33))/AE33),IF(T31&lt;=SUM(T33:AF33),12+((T31-SUM(T33:AE33))/AF33),IF(T31&lt;=SUM(T33:AG33),13+((T31-SUM(T33:AF33))/AG33),IF(T31&lt;=SUM(T33:AH33),14+((T31-SUM(T33:AG33))/AH33),IF(T31&lt;=SUM(T33:AI33),15+((T31-SUM(T33:AH33))/AI33),IF(T31&lt;=SUM(T33:AJ33),16+((T31-SUM(T33:AI33))/AJ33),IF(T31&lt;=SUM(T33:AK33),17+((T31-SUM(T33:AJ33))/AK33),"")))))))))))))))))))))</f>
        <v>1.4416924664602684</v>
      </c>
      <c r="U30" s="80">
        <f t="shared" ref="U30" ca="1" si="134">IF(U31-SUM(U33:AL33)&gt;0,999,IF(U31=0,0,IF(SUM(U33:AL33)=0,999,IF(U31&lt;=U33,U31/U33,IF(U31&lt;=SUM(U33:V33),1+((U31-U33)/V33),IF(U31&lt;=SUM(U33:W33),2+((U31-SUM(U33:V33))/W33),IF(U31&lt;=SUM(U33:X33),3+((U31-SUM(U33:W33))/X33),IF(U31&lt;=SUM(U33:Y33),4+((U31-SUM(U33:X33))/Y33),IF(U31&lt;=SUM(U33:Z33),5+((U31-SUM(U33:Y33))/Z33),IF(U31&lt;=SUM(U33:AA33),6+((U31-SUM(U33:Z33))/AA33),IF(U31&lt;=SUM(U33:AB33),7+((U31-SUM(U33:AA33))/AB33),IF(U31&lt;=SUM(U33:AC33),8+((U31-SUM(U33:AB33))/AC33),IF(U31&lt;=SUM(U33:AD33),9+((U31-SUM(U33:AC33))/AD33),IF(U31&lt;=SUM(U33:AE33),10+((U31-SUM(U33:AD33))/AE33),IF(U31&lt;=SUM(U33:AF33),11+((U31-SUM(U33:AE33))/AF33),IF(U31&lt;=SUM(U33:AG33),12+((U31-SUM(U33:AF33))/AG33),IF(U31&lt;=SUM(U33:AH33),13+((U31-SUM(U33:AG33))/AH33),IF(U31&lt;=SUM(U33:AI33),14+((U31-SUM(U33:AH33))/AI33),IF(U31&lt;=SUM(U33:AJ33),15+((U31-SUM(U33:AI33))/AJ33),IF(U31&lt;=SUM(U33:AK33),16+((U31-SUM(U33:AJ33))/AK33),IF(U31&lt;=SUM(U33:AL33),17+((U31-SUM(U33:AK33))/AL33),"")))))))))))))))))))))</f>
        <v>1.0609504132231404</v>
      </c>
      <c r="V30" s="80">
        <f t="shared" ref="V30" ca="1" si="135">IF(V31-SUM(V33:AM33)&gt;0,999,IF(V31=0,0,IF(SUM(V33:AM33)=0,999,IF(V31&lt;=V33,V31/V33,IF(V31&lt;=SUM(V33:W33),1+((V31-V33)/W33),IF(V31&lt;=SUM(V33:X33),2+((V31-SUM(V33:W33))/X33),IF(V31&lt;=SUM(V33:Y33),3+((V31-SUM(V33:X33))/Y33),IF(V31&lt;=SUM(V33:Z33),4+((V31-SUM(V33:Y33))/Z33),IF(V31&lt;=SUM(V33:AA33),5+((V31-SUM(V33:Z33))/AA33),IF(V31&lt;=SUM(V33:AB33),6+((V31-SUM(V33:AA33))/AB33),IF(V31&lt;=SUM(V33:AC33),7+((V31-SUM(V33:AB33))/AC33),IF(V31&lt;=SUM(V33:AD33),8+((V31-SUM(V33:AC33))/AD33),IF(V31&lt;=SUM(V33:AE33),9+((V31-SUM(V33:AD33))/AE33),IF(V31&lt;=SUM(V33:AF33),10+((V31-SUM(V33:AE33))/AF33),IF(V31&lt;=SUM(V33:AG33),11+((V31-SUM(V33:AF33))/AG33),IF(V31&lt;=SUM(V33:AH33),12+((V31-SUM(V33:AG33))/AH33),IF(V31&lt;=SUM(V33:AI33),13+((V31-SUM(V33:AH33))/AI33),IF(V31&lt;=SUM(V33:AJ33),14+((V31-SUM(V33:AI33))/AJ33),IF(V31&lt;=SUM(V33:AK33),15+((V31-SUM(V33:AJ33))/AK33),IF(V31&lt;=SUM(V33:AL33),16+((V31-SUM(V33:AK33))/AL33),IF(V31&lt;=SUM(V33:AM33),17+((V31-SUM(V33:AL33))/AM33),"")))))))))))))))))))))</f>
        <v>1.2424999999999999</v>
      </c>
      <c r="W30" s="80">
        <f t="shared" ref="W30" ca="1" si="136">IF(W31-SUM(W33:AN33)&gt;0,999,IF(W31=0,0,IF(SUM(W33:AN33)=0,999,IF(W31&lt;=W33,W31/W33,IF(W31&lt;=SUM(W33:X33),1+((W31-W33)/X33),IF(W31&lt;=SUM(W33:Y33),2+((W31-SUM(W33:X33))/Y33),IF(W31&lt;=SUM(W33:Z33),3+((W31-SUM(W33:Y33))/Z33),IF(W31&lt;=SUM(W33:AA33),4+((W31-SUM(W33:Z33))/AA33),IF(W31&lt;=SUM(W33:AB33),5+((W31-SUM(W33:AA33))/AB33),IF(W31&lt;=SUM(W33:AC33),6+((W31-SUM(W33:AB33))/AC33),IF(W31&lt;=SUM(W33:AD33),7+((W31-SUM(W33:AC33))/AD33),IF(W31&lt;=SUM(W33:AE33),8+((W31-SUM(W33:AD33))/AE33),IF(W31&lt;=SUM(W33:AF33),9+((W31-SUM(W33:AE33))/AF33),IF(W31&lt;=SUM(W33:AG33),10+((W31-SUM(W33:AF33))/AG33),IF(W31&lt;=SUM(W33:AH33),11+((W31-SUM(W33:AG33))/AH33),IF(W31&lt;=SUM(W33:AI33),12+((W31-SUM(W33:AH33))/AI33),IF(W31&lt;=SUM(W33:AJ33),13+((W31-SUM(W33:AI33))/AJ33),IF(W31&lt;=SUM(W33:AK33),14+((W31-SUM(W33:AJ33))/AK33),IF(W31&lt;=SUM(W33:AL33),15+((W31-SUM(W33:AK33))/AL33),IF(W31&lt;=SUM(W33:AM33),16+((W31-SUM(W33:AL33))/AM33),IF(W31&lt;=SUM(W33:AN33),17+((W31-SUM(W33:AM33))/AN33),"")))))))))))))))))))))</f>
        <v>1.2652689152233365</v>
      </c>
      <c r="X30" s="80">
        <f t="shared" ref="X30" ca="1" si="137">IF(X31-SUM(X33:AO33)&gt;0,999,IF(X31=0,0,IF(SUM(X33:AO33)=0,999,IF(X31&lt;=X33,X31/X33,IF(X31&lt;=SUM(X33:Y33),1+((X31-X33)/Y33),IF(X31&lt;=SUM(X33:Z33),2+((X31-SUM(X33:Y33))/Z33),IF(X31&lt;=SUM(X33:AA33),3+((X31-SUM(X33:Z33))/AA33),IF(X31&lt;=SUM(X33:AB33),4+((X31-SUM(X33:AA33))/AB33),IF(X31&lt;=SUM(X33:AC33),5+((X31-SUM(X33:AB33))/AC33),IF(X31&lt;=SUM(X33:AD33),6+((X31-SUM(X33:AC33))/AD33),IF(X31&lt;=SUM(X33:AE33),7+((X31-SUM(X33:AD33))/AE33),IF(X31&lt;=SUM(X33:AF33),8+((X31-SUM(X33:AE33))/AF33),IF(X31&lt;=SUM(X33:AG33),9+((X31-SUM(X33:AF33))/AG33),IF(X31&lt;=SUM(X33:AH33),10+((X31-SUM(X33:AG33))/AH33),IF(X31&lt;=SUM(X33:AI33),11+((X31-SUM(X33:AH33))/AI33),IF(X31&lt;=SUM(X33:AJ33),12+((X31-SUM(X33:AI33))/AJ33),IF(X31&lt;=SUM(X33:AK33),13+((X31-SUM(X33:AJ33))/AK33),IF(X31&lt;=SUM(X33:AL33),14+((X31-SUM(X33:AK33))/AL33),IF(X31&lt;=SUM(X33:AM33),15+((X31-SUM(X33:AL33))/AM33),IF(X31&lt;=SUM(X33:AN33),16+((X31-SUM(X33:AM33))/AN33),IF(X31&lt;=SUM(X33:AO33),17+((X31-SUM(X33:AN33))/AO33),"")))))))))))))))))))))</f>
        <v>1.3766730401529637</v>
      </c>
      <c r="Y30" s="80">
        <f t="shared" ref="Y30" ca="1" si="138">IF(Y31-SUM(Y33:AP33)&gt;0,999,IF(Y31=0,0,IF(SUM(Y33:AP33)=0,999,IF(Y31&lt;=Y33,Y31/Y33,IF(Y31&lt;=SUM(Y33:Z33),1+((Y31-Y33)/Z33),IF(Y31&lt;=SUM(Y33:AA33),2+((Y31-SUM(Y33:Z33))/AA33),IF(Y31&lt;=SUM(Y33:AB33),3+((Y31-SUM(Y33:AA33))/AB33),IF(Y31&lt;=SUM(Y33:AC33),4+((Y31-SUM(Y33:AB33))/AC33),IF(Y31&lt;=SUM(Y33:AD33),5+((Y31-SUM(Y33:AC33))/AD33),IF(Y31&lt;=SUM(Y33:AE33),6+((Y31-SUM(Y33:AD33))/AE33),IF(Y31&lt;=SUM(Y33:AF33),7+((Y31-SUM(Y33:AE33))/AF33),IF(Y31&lt;=SUM(Y33:AG33),8+((Y31-SUM(Y33:AF33))/AG33),IF(Y31&lt;=SUM(Y33:AH33),9+((Y31-SUM(Y33:AG33))/AH33),IF(Y31&lt;=SUM(Y33:AI33),10+((Y31-SUM(Y33:AH33))/AI33),IF(Y31&lt;=SUM(Y33:AJ33),11+((Y31-SUM(Y33:AI33))/AJ33),IF(Y31&lt;=SUM(Y33:AK33),12+((Y31-SUM(Y33:AJ33))/AK33),IF(Y31&lt;=SUM(Y33:AL33),13+((Y31-SUM(Y33:AK33))/AL33),IF(Y31&lt;=SUM(Y33:AM33),14+((Y31-SUM(Y33:AL33))/AM33),IF(Y31&lt;=SUM(Y33:AN33),15+((Y31-SUM(Y33:AM33))/AN33),IF(Y31&lt;=SUM(Y33:AO33),16+((Y31-SUM(Y33:AN33))/AO33),IF(Y31&lt;=SUM(Y33:AP33),17+((Y31-SUM(Y33:AO33))/AP33),"")))))))))))))))))))))</f>
        <v>1.6320645905420992</v>
      </c>
      <c r="Z30" s="80">
        <f t="shared" ref="Z30" ca="1" si="139">IF(Z31-SUM(Z33:AQ33)&gt;0,999,IF(Z31=0,0,IF(SUM(Z33:AQ33)=0,999,IF(Z31&lt;=Z33,Z31/Z33,IF(Z31&lt;=SUM(Z33:AA33),1+((Z31-Z33)/AA33),IF(Z31&lt;=SUM(Z33:AB33),2+((Z31-SUM(Z33:AA33))/AB33),IF(Z31&lt;=SUM(Z33:AC33),3+((Z31-SUM(Z33:AB33))/AC33),IF(Z31&lt;=SUM(Z33:AD33),4+((Z31-SUM(Z33:AC33))/AD33),IF(Z31&lt;=SUM(Z33:AE33),5+((Z31-SUM(Z33:AD33))/AE33),IF(Z31&lt;=SUM(Z33:AF33),6+((Z31-SUM(Z33:AE33))/AF33),IF(Z31&lt;=SUM(Z33:AG33),7+((Z31-SUM(Z33:AF33))/AG33),IF(Z31&lt;=SUM(Z33:AH33),8+((Z31-SUM(Z33:AG33))/AH33),IF(Z31&lt;=SUM(Z33:AI33),9+((Z31-SUM(Z33:AH33))/AI33),IF(Z31&lt;=SUM(Z33:AJ33),10+((Z31-SUM(Z33:AI33))/AJ33),IF(Z31&lt;=SUM(Z33:AK33),11+((Z31-SUM(Z33:AJ33))/AK33),IF(Z31&lt;=SUM(Z33:AL33),12+((Z31-SUM(Z33:AK33))/AL33),IF(Z31&lt;=SUM(Z33:AM33),13+((Z31-SUM(Z33:AL33))/AM33),IF(Z31&lt;=SUM(Z33:AN33),14+((Z31-SUM(Z33:AM33))/AN33),IF(Z31&lt;=SUM(Z33:AO33),15+((Z31-SUM(Z33:AN33))/AO33),IF(Z31&lt;=SUM(Z33:AP33),16+((Z31-SUM(Z33:AO33))/AP33),IF(Z31&lt;=SUM(Z33:AQ33),17+((Z31-SUM(Z33:AP33))/AQ33),"")))))))))))))))))))))</f>
        <v>1.2917964693665629</v>
      </c>
      <c r="AA30" s="80">
        <f t="shared" ref="AA30" ca="1" si="140">IF(AA31-SUM(AA33:AR33)&gt;0,999,IF(AA31=0,0,IF(SUM(AA33:AR33)=0,999,IF(AA31&lt;=AA33,AA31/AA33,IF(AA31&lt;=SUM(AA33:AB33),1+((AA31-AA33)/AB33),IF(AA31&lt;=SUM(AA33:AC33),2+((AA31-SUM(AA33:AB33))/AC33),IF(AA31&lt;=SUM(AA33:AD33),3+((AA31-SUM(AA33:AC33))/AD33),IF(AA31&lt;=SUM(AA33:AE33),4+((AA31-SUM(AA33:AD33))/AE33),IF(AA31&lt;=SUM(AA33:AF33),5+((AA31-SUM(AA33:AE33))/AF33),IF(AA31&lt;=SUM(AA33:AG33),6+((AA31-SUM(AA33:AF33))/AG33),IF(AA31&lt;=SUM(AA33:AH33),7+((AA31-SUM(AA33:AG33))/AH33),IF(AA31&lt;=SUM(AA33:AI33),8+((AA31-SUM(AA33:AH33))/AI33),IF(AA31&lt;=SUM(AA33:AJ33),9+((AA31-SUM(AA33:AI33))/AJ33),IF(AA31&lt;=SUM(AA33:AK33),10+((AA31-SUM(AA33:AJ33))/AK33),IF(AA31&lt;=SUM(AA33:AL33),11+((AA31-SUM(AA33:AK33))/AL33),IF(AA31&lt;=SUM(AA33:AM33),12+((AA31-SUM(AA33:AL33))/AM33),IF(AA31&lt;=SUM(AA33:AN33),13+((AA31-SUM(AA33:AM33))/AN33),IF(AA31&lt;=SUM(AA33:AO33),14+((AA31-SUM(AA33:AN33))/AO33),IF(AA31&lt;=SUM(AA33:AP33),15+((AA31-SUM(AA33:AO33))/AP33),IF(AA31&lt;=SUM(AA33:AQ33),16+((AA31-SUM(AA33:AP33))/AQ33),IF(AA31&lt;=SUM(AA33:AR33),17+((AA31-SUM(AA33:AQ33))/AR33),"")))))))))))))))))))))</f>
        <v>1.4446351931330472</v>
      </c>
      <c r="AB30" s="80">
        <f t="shared" ref="AB30" ca="1" si="141">IF(AB31-SUM(AB33:AS33)&gt;0,999,IF(AB31=0,0,IF(SUM(AB33:AS33)=0,999,IF(AB31&lt;=AB33,AB31/AB33,IF(AB31&lt;=SUM(AB33:AC33),1+((AB31-AB33)/AC33),IF(AB31&lt;=SUM(AB33:AD33),2+((AB31-SUM(AB33:AC33))/AD33),IF(AB31&lt;=SUM(AB33:AE33),3+((AB31-SUM(AB33:AD33))/AE33),IF(AB31&lt;=SUM(AB33:AF33),4+((AB31-SUM(AB33:AE33))/AF33),IF(AB31&lt;=SUM(AB33:AG33),5+((AB31-SUM(AB33:AF33))/AG33),IF(AB31&lt;=SUM(AB33:AH33),6+((AB31-SUM(AB33:AG33))/AH33),IF(AB31&lt;=SUM(AB33:AI33),7+((AB31-SUM(AB33:AH33))/AI33),IF(AB31&lt;=SUM(AB33:AJ33),8+((AB31-SUM(AB33:AI33))/AJ33),IF(AB31&lt;=SUM(AB33:AK33),9+((AB31-SUM(AB33:AJ33))/AK33),IF(AB31&lt;=SUM(AB33:AL33),10+((AB31-SUM(AB33:AK33))/AL33),IF(AB31&lt;=SUM(AB33:AM33),11+((AB31-SUM(AB33:AL33))/AM33),IF(AB31&lt;=SUM(AB33:AN33),12+((AB31-SUM(AB33:AM33))/AN33),IF(AB31&lt;=SUM(AB33:AO33),13+((AB31-SUM(AB33:AN33))/AO33),IF(AB31&lt;=SUM(AB33:AP33),14+((AB31-SUM(AB33:AO33))/AP33),IF(AB31&lt;=SUM(AB33:AQ33),15+((AB31-SUM(AB33:AP33))/AQ33),IF(AB31&lt;=SUM(AB33:AR33),16+((AB31-SUM(AB33:AQ33))/AR33),IF(AB31&lt;=SUM(AB33:AS33),17+((AB31-SUM(AB33:AR33))/AS33),"")))))))))))))))))))))</f>
        <v>1.4767241379310345</v>
      </c>
      <c r="AC30" s="80">
        <f t="shared" ref="AC30" ca="1" si="142">IF(AC31-SUM(AC33:AT33)&gt;0,999,IF(AC31=0,0,IF(SUM(AC33:AT33)=0,999,IF(AC31&lt;=AC33,AC31/AC33,IF(AC31&lt;=SUM(AC33:AD33),1+((AC31-AC33)/AD33),IF(AC31&lt;=SUM(AC33:AE33),2+((AC31-SUM(AC33:AD33))/AE33),IF(AC31&lt;=SUM(AC33:AF33),3+((AC31-SUM(AC33:AE33))/AF33),IF(AC31&lt;=SUM(AC33:AG33),4+((AC31-SUM(AC33:AF33))/AG33),IF(AC31&lt;=SUM(AC33:AH33),5+((AC31-SUM(AC33:AG33))/AH33),IF(AC31&lt;=SUM(AC33:AI33),6+((AC31-SUM(AC33:AH33))/AI33),IF(AC31&lt;=SUM(AC33:AJ33),7+((AC31-SUM(AC33:AI33))/AJ33),IF(AC31&lt;=SUM(AC33:AK33),8+((AC31-SUM(AC33:AJ33))/AK33),IF(AC31&lt;=SUM(AC33:AL33),9+((AC31-SUM(AC33:AK33))/AL33),IF(AC31&lt;=SUM(AC33:AM33),10+((AC31-SUM(AC33:AL33))/AM33),IF(AC31&lt;=SUM(AC33:AN33),11+((AC31-SUM(AC33:AM33))/AN33),IF(AC31&lt;=SUM(AC33:AO33),12+((AC31-SUM(AC33:AN33))/AO33),IF(AC31&lt;=SUM(AC33:AP33),13+((AC31-SUM(AC33:AO33))/AP33),IF(AC31&lt;=SUM(AC33:AQ33),14+((AC31-SUM(AC33:AP33))/AQ33),IF(AC31&lt;=SUM(AC33:AR33),15+((AC31-SUM(AC33:AQ33))/AR33),IF(AC31&lt;=SUM(AC33:AS33),16+((AC31-SUM(AC33:AR33))/AS33),IF(AC31&lt;=SUM(AC33:AT33),17+((AC31-SUM(AC33:AS33))/AT33),"")))))))))))))))))))))</f>
        <v>1.5599622285174695</v>
      </c>
      <c r="AD30" s="80">
        <f t="shared" ref="AD30" ca="1" si="143">IF(AD31-SUM(AD33:AU33)&gt;0,999,IF(AD31=0,0,IF(SUM(AD33:AU33)=0,999,IF(AD31&lt;=AD33,AD31/AD33,IF(AD31&lt;=SUM(AD33:AE33),1+((AD31-AD33)/AE33),IF(AD31&lt;=SUM(AD33:AF33),2+((AD31-SUM(AD33:AE33))/AF33),IF(AD31&lt;=SUM(AD33:AG33),3+((AD31-SUM(AD33:AF33))/AG33),IF(AD31&lt;=SUM(AD33:AH33),4+((AD31-SUM(AD33:AG33))/AH33),IF(AD31&lt;=SUM(AD33:AI33),5+((AD31-SUM(AD33:AH33))/AI33),IF(AD31&lt;=SUM(AD33:AJ33),6+((AD31-SUM(AD33:AI33))/AJ33),IF(AD31&lt;=SUM(AD33:AK33),7+((AD31-SUM(AD33:AJ33))/AK33),IF(AD31&lt;=SUM(AD33:AL33),8+((AD31-SUM(AD33:AK33))/AL33),IF(AD31&lt;=SUM(AD33:AM33),9+((AD31-SUM(AD33:AL33))/AM33),IF(AD31&lt;=SUM(AD33:AN33),10+((AD31-SUM(AD33:AM33))/AN33),IF(AD31&lt;=SUM(AD33:AO33),11+((AD31-SUM(AD33:AN33))/AO33),IF(AD31&lt;=SUM(AD33:AP33),12+((AD31-SUM(AD33:AO33))/AP33),IF(AD31&lt;=SUM(AD33:AQ33),13+((AD31-SUM(AD33:AP33))/AQ33),IF(AD31&lt;=SUM(AD33:AR33),14+((AD31-SUM(AD33:AQ33))/AR33),IF(AD31&lt;=SUM(AD33:AS33),15+((AD31-SUM(AD33:AR33))/AS33),IF(AD31&lt;=SUM(AD33:AT33),16+((AD31-SUM(AD33:AS33))/AT33),IF(AD31&lt;=SUM(AD33:AU33),17+((AD31-SUM(AD33:AT33))/AU33),"")))))))))))))))))))))</f>
        <v>1.1439312567132116</v>
      </c>
      <c r="AE30" s="10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11"/>
      <c r="AV30" s="525" t="str">
        <f>AV29</f>
        <v>Apple Strudel</v>
      </c>
      <c r="AW30" s="528">
        <f t="shared" si="22"/>
        <v>100</v>
      </c>
      <c r="AX30" s="529">
        <f t="shared" si="9"/>
        <v>45351</v>
      </c>
      <c r="AY30" s="522" t="s">
        <v>144</v>
      </c>
      <c r="BG30" s="101"/>
      <c r="BH30" s="94"/>
      <c r="BI30" s="95"/>
    </row>
    <row r="31" spans="1:62" x14ac:dyDescent="0.25">
      <c r="A31" s="14" t="s">
        <v>0</v>
      </c>
      <c r="B31" s="479" t="str">
        <f t="shared" ref="B31:C31" si="144">B30</f>
        <v>D1016</v>
      </c>
      <c r="C31" s="47" t="str">
        <f t="shared" si="144"/>
        <v>Desserts</v>
      </c>
      <c r="D31" s="60" t="s">
        <v>27</v>
      </c>
      <c r="E31" s="61">
        <f ca="1">IF(E37-E34&lt;0,0,E37-E34)</f>
        <v>3480</v>
      </c>
      <c r="F31" s="62" t="s">
        <v>28</v>
      </c>
      <c r="G31" s="67">
        <f ca="1">IF($G$10&gt;$F$10,E31,IFERROR(SUMIFS(Quantity,Month,G$10,Code_PO,$B31,Status,"Received")-G34,0))</f>
        <v>3480</v>
      </c>
      <c r="H31" s="61">
        <f t="shared" ref="H31" ca="1" si="145">IFERROR(IF(AND(MONTH(H$10)=MONTH($F$10),YEAR(H$10)=YEAR($F$10)),$E31,IF(OR(H$10&lt;=$F$10,G34&gt;G33),G31+SUMIFS(Quantity,Month,H$10,Code_PO,$B31,Status,"Received")+G32-G34,IF(G31+SUMIFS(Quantity,Month,H$10,Code_PO,$B31,Status,"Received")+G32-G33&lt;0,0,G31+SUMIFS(Quantity,Month,H$10,Code_PO,$B31,Status,"Received")+G32-G33))),0)</f>
        <v>2433</v>
      </c>
      <c r="I31" s="61">
        <f t="shared" ref="I31" ca="1" si="146">IFERROR(IF(AND(MONTH(I$10)=MONTH($F$10),YEAR(I$10)=YEAR($F$10)),$E31,IF(OR(I$10&lt;=$F$10,H34&gt;H33),H31+SUMIFS(Quantity,Month,I$10,Code_PO,$B31,Status,"Received")+H32-H34,IF(H31+SUMIFS(Quantity,Month,I$10,Code_PO,$B31,Status,"Received")+H32-H33&lt;0,0,H31+SUMIFS(Quantity,Month,I$10,Code_PO,$B31,Status,"Received")+H32-H33))),0)</f>
        <v>1476</v>
      </c>
      <c r="J31" s="61">
        <f t="shared" ref="J31" ca="1" si="147">IFERROR(IF(AND(MONTH(J$10)=MONTH($F$10),YEAR(J$10)=YEAR($F$10)),$E31,IF(OR(J$10&lt;=$F$10,I34&gt;I33),I31+SUMIFS(Quantity,Month,J$10,Code_PO,$B31,Status,"Received")+I32-I34,IF(I31+SUMIFS(Quantity,Month,J$10,Code_PO,$B31,Status,"Received")+I32-I33&lt;0,0,I31+SUMIFS(Quantity,Month,J$10,Code_PO,$B31,Status,"Received")+I32-I33))),0)</f>
        <v>1371</v>
      </c>
      <c r="K31" s="61">
        <f t="shared" ref="K31" ca="1" si="148">IFERROR(IF(AND(MONTH(K$10)=MONTH($F$10),YEAR(K$10)=YEAR($F$10)),$E31,IF(OR(K$10&lt;=$F$10,J34&gt;J33),J31+SUMIFS(Quantity,Month,K$10,Code_PO,$B31,Status,"Received")+J32-J34,IF(J31+SUMIFS(Quantity,Month,K$10,Code_PO,$B31,Status,"Received")+J32-J33&lt;0,0,J31+SUMIFS(Quantity,Month,K$10,Code_PO,$B31,Status,"Received")+J32-J33))),0)</f>
        <v>1262</v>
      </c>
      <c r="L31" s="61">
        <f t="shared" ref="L31" ca="1" si="149">IFERROR(IF(AND(MONTH(L$10)=MONTH($F$10),YEAR(L$10)=YEAR($F$10)),$E31,IF(OR(L$10&lt;=$F$10,K34&gt;K33),K31+SUMIFS(Quantity,Month,L$10,Code_PO,$B31,Status,"Received")+K32-K34,IF(K31+SUMIFS(Quantity,Month,L$10,Code_PO,$B31,Status,"Received")+K32-K33&lt;0,0,K31+SUMIFS(Quantity,Month,L$10,Code_PO,$B31,Status,"Received")+K32-K33))),0)</f>
        <v>1134</v>
      </c>
      <c r="M31" s="61">
        <f t="shared" ref="M31" ca="1" si="150">IFERROR(IF(AND(MONTH(M$10)=MONTH($F$10),YEAR(M$10)=YEAR($F$10)),$E31,IF(OR(M$10&lt;=$F$10,L34&gt;L33),L31+SUMIFS(Quantity,Month,M$10,Code_PO,$B31,Status,"Received")+L32-L34,IF(L31+SUMIFS(Quantity,Month,M$10,Code_PO,$B31,Status,"Received")+L32-L33&lt;0,0,L31+SUMIFS(Quantity,Month,M$10,Code_PO,$B31,Status,"Received")+L32-L33))),0)</f>
        <v>1357</v>
      </c>
      <c r="N31" s="61">
        <f t="shared" ref="N31" ca="1" si="151">IFERROR(IF(AND(MONTH(N$10)=MONTH($F$10),YEAR(N$10)=YEAR($F$10)),$E31,IF(OR(N$10&lt;=$F$10,M34&gt;M33),M31+SUMIFS(Quantity,Month,N$10,Code_PO,$B31,Status,"Received")+M32-M34,IF(M31+SUMIFS(Quantity,Month,N$10,Code_PO,$B31,Status,"Received")+M32-M33&lt;0,0,M31+SUMIFS(Quantity,Month,N$10,Code_PO,$B31,Status,"Received")+M32-M33))),0)</f>
        <v>1059</v>
      </c>
      <c r="O31" s="61">
        <f t="shared" ref="O31" ca="1" si="152">IFERROR(IF(AND(MONTH(O$10)=MONTH($F$10),YEAR(O$10)=YEAR($F$10)),$E31,IF(OR(O$10&lt;=$F$10,N34&gt;N33),N31+SUMIFS(Quantity,Month,O$10,Code_PO,$B31,Status,"Received")+N32-N34,IF(N31+SUMIFS(Quantity,Month,O$10,Code_PO,$B31,Status,"Received")+N32-N33&lt;0,0,N31+SUMIFS(Quantity,Month,O$10,Code_PO,$B31,Status,"Received")+N32-N33))),0)</f>
        <v>1325</v>
      </c>
      <c r="P31" s="61">
        <f t="shared" ref="P31" ca="1" si="153">IFERROR(IF(AND(MONTH(P$10)=MONTH($F$10),YEAR(P$10)=YEAR($F$10)),$E31,IF(OR(P$10&lt;=$F$10,O34&gt;O33),O31+SUMIFS(Quantity,Month,P$10,Code_PO,$B31,Status,"Received")+O32-O34,IF(O31+SUMIFS(Quantity,Month,P$10,Code_PO,$B31,Status,"Received")+O32-O33&lt;0,0,O31+SUMIFS(Quantity,Month,P$10,Code_PO,$B31,Status,"Received")+O32-O33))),0)</f>
        <v>1330</v>
      </c>
      <c r="Q31" s="61">
        <f t="shared" ref="Q31" ca="1" si="154">IFERROR(IF(AND(MONTH(Q$10)=MONTH($F$10),YEAR(Q$10)=YEAR($F$10)),$E31,IF(OR(Q$10&lt;=$F$10,P34&gt;P33),P31+SUMIFS(Quantity,Month,Q$10,Code_PO,$B31,Status,"Received")+P32-P34,IF(P31+SUMIFS(Quantity,Month,Q$10,Code_PO,$B31,Status,"Received")+P32-P33&lt;0,0,P31+SUMIFS(Quantity,Month,Q$10,Code_PO,$B31,Status,"Received")+P32-P33))),0)</f>
        <v>1050</v>
      </c>
      <c r="R31" s="61">
        <f t="shared" ref="R31" ca="1" si="155">IFERROR(IF(AND(MONTH(R$10)=MONTH($F$10),YEAR(R$10)=YEAR($F$10)),$E31,IF(OR(R$10&lt;=$F$10,Q34&gt;Q33),Q31+SUMIFS(Quantity,Month,R$10,Code_PO,$B31,Status,"Received")+Q32-Q34,IF(Q31+SUMIFS(Quantity,Month,R$10,Code_PO,$B31,Status,"Received")+Q32-Q33&lt;0,0,Q31+SUMIFS(Quantity,Month,R$10,Code_PO,$B31,Status,"Received")+Q32-Q33))),0)</f>
        <v>1209</v>
      </c>
      <c r="S31" s="67">
        <f t="shared" ref="S31" ca="1" si="156">IFERROR(IF(AND(MONTH(S$10)=MONTH($F$10),YEAR(S$10)=YEAR($F$10)),$E31,IF(OR(S$10&lt;=$F$10,R34&gt;R33),R31+SUMIFS(Quantity,Month,S$10,Code_PO,$B31,Status,"Received")+R32-R34,IF(R31+SUMIFS(Quantity,Month,S$10,Code_PO,$B31,Status,"Received")+R32-R33&lt;0,0,R31+SUMIFS(Quantity,Month,S$10,Code_PO,$B31,Status,"Received")+R32-R33))),0)</f>
        <v>1319</v>
      </c>
      <c r="T31" s="61">
        <f t="shared" ref="T31" ca="1" si="157">IFERROR(IF(AND(MONTH(T$10)=MONTH($F$10),YEAR(T$10)=YEAR($F$10)),$E31,IF(OR(T$10&lt;=$F$10,S34&gt;S33),S31+SUMIFS(Quantity,Month,T$10,Code_PO,$B31,Status,"Received")+S32-S34,IF(S31+SUMIFS(Quantity,Month,T$10,Code_PO,$B31,Status,"Received")+S32-S33&lt;0,0,S31+SUMIFS(Quantity,Month,T$10,Code_PO,$B31,Status,"Received")+S32-S33))),0)</f>
        <v>1472</v>
      </c>
      <c r="U31" s="61">
        <f t="shared" ref="U31" ca="1" si="158">IFERROR(IF(AND(MONTH(U$10)=MONTH($F$10),YEAR(U$10)=YEAR($F$10)),$E31,IF(OR(U$10&lt;=$F$10,T34&gt;T33),T31+SUMIFS(Quantity,Month,U$10,Code_PO,$B31,Status,"Received")+T32-T34,IF(T31+SUMIFS(Quantity,Month,U$10,Code_PO,$B31,Status,"Received")+T32-T33&lt;0,0,T31+SUMIFS(Quantity,Month,U$10,Code_PO,$B31,Status,"Received")+T32-T33))),0)</f>
        <v>1028</v>
      </c>
      <c r="V31" s="61">
        <f t="shared" ref="V31" ca="1" si="159">IFERROR(IF(AND(MONTH(V$10)=MONTH($F$10),YEAR(V$10)=YEAR($F$10)),$E31,IF(OR(V$10&lt;=$F$10,U34&gt;U33),U31+SUMIFS(Quantity,Month,V$10,Code_PO,$B31,Status,"Received")+U32-U34,IF(U31+SUMIFS(Quantity,Month,V$10,Code_PO,$B31,Status,"Received")+U32-U33&lt;0,0,U31+SUMIFS(Quantity,Month,V$10,Code_PO,$B31,Status,"Received")+U32-U33))),0)</f>
        <v>1259</v>
      </c>
      <c r="W31" s="61">
        <f t="shared" ref="W31" ca="1" si="160">IFERROR(IF(AND(MONTH(W$10)=MONTH($F$10),YEAR(W$10)=YEAR($F$10)),$E31,IF(OR(W$10&lt;=$F$10,V34&gt;V33),V31+SUMIFS(Quantity,Month,W$10,Code_PO,$B31,Status,"Received")+V32-V34,IF(V31+SUMIFS(Quantity,Month,W$10,Code_PO,$B31,Status,"Received")+V32-V33&lt;0,0,V31+SUMIFS(Quantity,Month,W$10,Code_PO,$B31,Status,"Received")+V32-V33))),0)</f>
        <v>1491</v>
      </c>
      <c r="X31" s="61">
        <f t="shared" ref="X31" ca="1" si="161">IFERROR(IF(AND(MONTH(X$10)=MONTH($F$10),YEAR(X$10)=YEAR($F$10)),$E31,IF(OR(X$10&lt;=$F$10,W34&gt;W33),W31+SUMIFS(Quantity,Month,X$10,Code_PO,$B31,Status,"Received")+W32-W34,IF(W31+SUMIFS(Quantity,Month,X$10,Code_PO,$B31,Status,"Received")+W32-W33&lt;0,0,W31+SUMIFS(Quantity,Month,X$10,Code_PO,$B31,Status,"Received")+W32-W33))),0)</f>
        <v>1491</v>
      </c>
      <c r="Y31" s="61">
        <f t="shared" ref="Y31" ca="1" si="162">IFERROR(IF(AND(MONTH(Y$10)=MONTH($F$10),YEAR(Y$10)=YEAR($F$10)),$E31,IF(OR(Y$10&lt;=$F$10,X34&gt;X33),X31+SUMIFS(Quantity,Month,Y$10,Code_PO,$B31,Status,"Received")+X32-X34,IF(X31+SUMIFS(Quantity,Month,Y$10,Code_PO,$B31,Status,"Received")+X32-X33&lt;0,0,X31+SUMIFS(Quantity,Month,Y$10,Code_PO,$B31,Status,"Received")+X32-X33))),0)</f>
        <v>1594</v>
      </c>
      <c r="Z31" s="61">
        <f t="shared" ref="Z31" ca="1" si="163">IFERROR(IF(AND(MONTH(Z$10)=MONTH($F$10),YEAR(Z$10)=YEAR($F$10)),$E31,IF(OR(Z$10&lt;=$F$10,Y34&gt;Y33),Y31+SUMIFS(Quantity,Month,Z$10,Code_PO,$B31,Status,"Received")+Y32-Y34,IF(Y31+SUMIFS(Quantity,Month,Z$10,Code_PO,$B31,Status,"Received")+Y32-Y33&lt;0,0,Y31+SUMIFS(Quantity,Month,Z$10,Code_PO,$B31,Status,"Received")+Y32-Y33))),0)</f>
        <v>1148</v>
      </c>
      <c r="AA31" s="61">
        <f t="shared" ref="AA31" ca="1" si="164">IFERROR(IF(AND(MONTH(AA$10)=MONTH($F$10),YEAR(AA$10)=YEAR($F$10)),$E31,IF(OR(AA$10&lt;=$F$10,Z34&gt;Z33),Z31+SUMIFS(Quantity,Month,AA$10,Code_PO,$B31,Status,"Received")+Z32-Z34,IF(Z31+SUMIFS(Quantity,Month,AA$10,Code_PO,$B31,Status,"Received")+Z32-Z33&lt;0,0,Z31+SUMIFS(Quantity,Month,AA$10,Code_PO,$B31,Status,"Received")+Z32-Z33))),0)</f>
        <v>1481</v>
      </c>
      <c r="AB31" s="61">
        <f t="shared" ref="AB31" ca="1" si="165">IFERROR(IF(AND(MONTH(AB$10)=MONTH($F$10),YEAR(AB$10)=YEAR($F$10)),$E31,IF(OR(AB$10&lt;=$F$10,AA34&gt;AA33),AA31+SUMIFS(Quantity,Month,AB$10,Code_PO,$B31,Status,"Received")+AA32-AA34,IF(AA31+SUMIFS(Quantity,Month,AB$10,Code_PO,$B31,Status,"Received")+AA32-AA33&lt;0,0,AA31+SUMIFS(Quantity,Month,AB$10,Code_PO,$B31,Status,"Received")+AA32-AA33))),0)</f>
        <v>1718</v>
      </c>
      <c r="AC31" s="61">
        <f t="shared" ref="AC31" ca="1" si="166">IFERROR(IF(AND(MONTH(AC$10)=MONTH($F$10),YEAR(AC$10)=YEAR($F$10)),$E31,IF(OR(AC$10&lt;=$F$10,AB34&gt;AB33),AB31+SUMIFS(Quantity,Month,AC$10,Code_PO,$B31,Status,"Received")+AB32-AB34,IF(AB31+SUMIFS(Quantity,Month,AC$10,Code_PO,$B31,Status,"Received")+AB32-AB33&lt;0,0,AB31+SUMIFS(Quantity,Month,AC$10,Code_PO,$B31,Status,"Received")+AB32-AB33))),0)</f>
        <v>1753</v>
      </c>
      <c r="AD31" s="61">
        <f t="shared" ref="AD31" ca="1" si="167">IFERROR(IF(AND(MONTH(AD$10)=MONTH($F$10),YEAR(AD$10)=YEAR($F$10)),$E31,IF(OR(AD$10&lt;=$F$10,AC34&gt;AC33),AC31+SUMIFS(Quantity,Month,AD$10,Code_PO,$B31,Status,"Received")+AC32-AC34,IF(AC31+SUMIFS(Quantity,Month,AD$10,Code_PO,$B31,Status,"Received")+AC32-AC33&lt;0,0,AC31+SUMIFS(Quantity,Month,AD$10,Code_PO,$B31,Status,"Received")+AC32-AC33))),0)</f>
        <v>1193</v>
      </c>
      <c r="AE31" s="63">
        <f t="shared" ref="AE31" ca="1" si="168">IFERROR(IF(AND(MONTH(AE$10)=MONTH($F$10),YEAR(AE$10)=YEAR($F$10)),$E31,IF(OR(AE$10&lt;=$F$10,AD34&gt;AD33),AD31+SUMIFS(Quantity,Month,AE$10,Code_PO,$B31,Status,"Received")+AD32-AD34,IF(AD31+SUMIFS(Quantity,Month,AE$10,Code_PO,$B31,Status,"Received")+AD32-AD33&lt;0,0,AD31+SUMIFS(Quantity,Month,AE$10,Code_PO,$B31,Status,"Received")+AD32-AD33))),0)</f>
        <v>1334</v>
      </c>
      <c r="AF31" s="61">
        <f t="shared" ref="AF31" ca="1" si="169">IFERROR(IF(AND(MONTH(AF$10)=MONTH($F$10),YEAR(AF$10)=YEAR($F$10)),$E31,IF(OR(AF$10&lt;=$F$10,AE34&gt;AE33),AE31+SUMIFS(Quantity,Month,AF$10,Code_PO,$B31,Status,"Received")+AE32-AE34,IF(AE31+SUMIFS(Quantity,Month,AF$10,Code_PO,$B31,Status,"Received")+AE32-AE33&lt;0,0,AE31+SUMIFS(Quantity,Month,AF$10,Code_PO,$B31,Status,"Received")+AE32-AE33))),0)</f>
        <v>403</v>
      </c>
      <c r="AG31" s="61">
        <f t="shared" ref="AG31" ca="1" si="170">IFERROR(IF(AND(MONTH(AG$10)=MONTH($F$10),YEAR(AG$10)=YEAR($F$10)),$E31,IF(OR(AG$10&lt;=$F$10,AF34&gt;AF33),AF31+SUMIFS(Quantity,Month,AG$10,Code_PO,$B31,Status,"Received")+AF32-AF34,IF(AF31+SUMIFS(Quantity,Month,AG$10,Code_PO,$B31,Status,"Received")+AF32-AF33&lt;0,0,AF31+SUMIFS(Quantity,Month,AG$10,Code_PO,$B31,Status,"Received")+AF32-AF33))),0)</f>
        <v>0</v>
      </c>
      <c r="AH31" s="61">
        <f t="shared" ref="AH31" ca="1" si="171">IFERROR(IF(AND(MONTH(AH$10)=MONTH($F$10),YEAR(AH$10)=YEAR($F$10)),$E31,IF(OR(AH$10&lt;=$F$10,AG34&gt;AG33),AG31+SUMIFS(Quantity,Month,AH$10,Code_PO,$B31,Status,"Received")+AG32-AG34,IF(AG31+SUMIFS(Quantity,Month,AH$10,Code_PO,$B31,Status,"Received")+AG32-AG33&lt;0,0,AG31+SUMIFS(Quantity,Month,AH$10,Code_PO,$B31,Status,"Received")+AG32-AG33))),0)</f>
        <v>0</v>
      </c>
      <c r="AI31" s="61">
        <f t="shared" ref="AI31" ca="1" si="172">IFERROR(IF(AND(MONTH(AI$10)=MONTH($F$10),YEAR(AI$10)=YEAR($F$10)),$E31,IF(OR(AI$10&lt;=$F$10,AH34&gt;AH33),AH31+SUMIFS(Quantity,Month,AI$10,Code_PO,$B31,Status,"Received")+AH32-AH34,IF(AH31+SUMIFS(Quantity,Month,AI$10,Code_PO,$B31,Status,"Received")+AH32-AH33&lt;0,0,AH31+SUMIFS(Quantity,Month,AI$10,Code_PO,$B31,Status,"Received")+AH32-AH33))),0)</f>
        <v>0</v>
      </c>
      <c r="AJ31" s="61">
        <f t="shared" ref="AJ31" ca="1" si="173">IFERROR(IF(AND(MONTH(AJ$10)=MONTH($F$10),YEAR(AJ$10)=YEAR($F$10)),$E31,IF(OR(AJ$10&lt;=$F$10,AI34&gt;AI33),AI31+SUMIFS(Quantity,Month,AJ$10,Code_PO,$B31,Status,"Received")+AI32-AI34,IF(AI31+SUMIFS(Quantity,Month,AJ$10,Code_PO,$B31,Status,"Received")+AI32-AI33&lt;0,0,AI31+SUMIFS(Quantity,Month,AJ$10,Code_PO,$B31,Status,"Received")+AI32-AI33))),0)</f>
        <v>0</v>
      </c>
      <c r="AK31" s="61">
        <f t="shared" ref="AK31" ca="1" si="174">IFERROR(IF(AND(MONTH(AK$10)=MONTH($F$10),YEAR(AK$10)=YEAR($F$10)),$E31,IF(OR(AK$10&lt;=$F$10,AJ34&gt;AJ33),AJ31+SUMIFS(Quantity,Month,AK$10,Code_PO,$B31,Status,"Received")+AJ32-AJ34,IF(AJ31+SUMIFS(Quantity,Month,AK$10,Code_PO,$B31,Status,"Received")+AJ32-AJ33&lt;0,0,AJ31+SUMIFS(Quantity,Month,AK$10,Code_PO,$B31,Status,"Received")+AJ32-AJ33))),0)</f>
        <v>0</v>
      </c>
      <c r="AL31" s="61">
        <f t="shared" ref="AL31" ca="1" si="175">IFERROR(IF(AND(MONTH(AL$10)=MONTH($F$10),YEAR(AL$10)=YEAR($F$10)),$E31,IF(OR(AL$10&lt;=$F$10,AK34&gt;AK33),AK31+SUMIFS(Quantity,Month,AL$10,Code_PO,$B31,Status,"Received")+AK32-AK34,IF(AK31+SUMIFS(Quantity,Month,AL$10,Code_PO,$B31,Status,"Received")+AK32-AK33&lt;0,0,AK31+SUMIFS(Quantity,Month,AL$10,Code_PO,$B31,Status,"Received")+AK32-AK33))),0)</f>
        <v>0</v>
      </c>
      <c r="AM31" s="61">
        <f t="shared" ref="AM31" ca="1" si="176">IFERROR(IF(AND(MONTH(AM$10)=MONTH($F$10),YEAR(AM$10)=YEAR($F$10)),$E31,IF(OR(AM$10&lt;=$F$10,AL34&gt;AL33),AL31+SUMIFS(Quantity,Month,AM$10,Code_PO,$B31,Status,"Received")+AL32-AL34,IF(AL31+SUMIFS(Quantity,Month,AM$10,Code_PO,$B31,Status,"Received")+AL32-AL33&lt;0,0,AL31+SUMIFS(Quantity,Month,AM$10,Code_PO,$B31,Status,"Received")+AL32-AL33))),0)</f>
        <v>0</v>
      </c>
      <c r="AN31" s="61">
        <f t="shared" ref="AN31" ca="1" si="177">IFERROR(IF(AND(MONTH(AN$10)=MONTH($F$10),YEAR(AN$10)=YEAR($F$10)),$E31,IF(OR(AN$10&lt;=$F$10,AM34&gt;AM33),AM31+SUMIFS(Quantity,Month,AN$10,Code_PO,$B31,Status,"Received")+AM32-AM34,IF(AM31+SUMIFS(Quantity,Month,AN$10,Code_PO,$B31,Status,"Received")+AM32-AM33&lt;0,0,AM31+SUMIFS(Quantity,Month,AN$10,Code_PO,$B31,Status,"Received")+AM32-AM33))),0)</f>
        <v>0</v>
      </c>
      <c r="AO31" s="61">
        <f t="shared" ref="AO31" ca="1" si="178">IFERROR(IF(AND(MONTH(AO$10)=MONTH($F$10),YEAR(AO$10)=YEAR($F$10)),$E31,IF(OR(AO$10&lt;=$F$10,AN34&gt;AN33),AN31+SUMIFS(Quantity,Month,AO$10,Code_PO,$B31,Status,"Received")+AN32-AN34,IF(AN31+SUMIFS(Quantity,Month,AO$10,Code_PO,$B31,Status,"Received")+AN32-AN33&lt;0,0,AN31+SUMIFS(Quantity,Month,AO$10,Code_PO,$B31,Status,"Received")+AN32-AN33))),0)</f>
        <v>0</v>
      </c>
      <c r="AP31" s="61">
        <f t="shared" ref="AP31" ca="1" si="179">IFERROR(IF(AND(MONTH(AP$10)=MONTH($F$10),YEAR(AP$10)=YEAR($F$10)),$E31,IF(OR(AP$10&lt;=$F$10,AO34&gt;AO33),AO31+SUMIFS(Quantity,Month,AP$10,Code_PO,$B31,Status,"Received")+AO32-AO34,IF(AO31+SUMIFS(Quantity,Month,AP$10,Code_PO,$B31,Status,"Received")+AO32-AO33&lt;0,0,AO31+SUMIFS(Quantity,Month,AP$10,Code_PO,$B31,Status,"Received")+AO32-AO33))),0)</f>
        <v>0</v>
      </c>
      <c r="AQ31" s="61">
        <f t="shared" ref="AQ31" ca="1" si="180">IFERROR(IF(AND(MONTH(AQ$10)=MONTH($F$10),YEAR(AQ$10)=YEAR($F$10)),$E31,IF(OR(AQ$10&lt;=$F$10,AP34&gt;AP33),AP31+SUMIFS(Quantity,Month,AQ$10,Code_PO,$B31,Status,"Received")+AP32-AP34,IF(AP31+SUMIFS(Quantity,Month,AQ$10,Code_PO,$B31,Status,"Received")+AP32-AP33&lt;0,0,AP31+SUMIFS(Quantity,Month,AQ$10,Code_PO,$B31,Status,"Received")+AP32-AP33))),0)</f>
        <v>0</v>
      </c>
      <c r="AR31" s="61">
        <f t="shared" ref="AR31" ca="1" si="181">IFERROR(IF(AND(MONTH(AR$10)=MONTH($F$10),YEAR(AR$10)=YEAR($F$10)),$E31,IF(OR(AR$10&lt;=$F$10,AQ34&gt;AQ33),AQ31+SUMIFS(Quantity,Month,AR$10,Code_PO,$B31,Status,"Received")+AQ32-AQ34,IF(AQ31+SUMIFS(Quantity,Month,AR$10,Code_PO,$B31,Status,"Received")+AQ32-AQ33&lt;0,0,AQ31+SUMIFS(Quantity,Month,AR$10,Code_PO,$B31,Status,"Received")+AQ32-AQ33))),0)</f>
        <v>0</v>
      </c>
      <c r="AS31" s="61">
        <f t="shared" ref="AS31" ca="1" si="182">IFERROR(IF(AND(MONTH(AS$10)=MONTH($F$10),YEAR(AS$10)=YEAR($F$10)),$E31,IF(OR(AS$10&lt;=$F$10,AR34&gt;AR33),AR31+SUMIFS(Quantity,Month,AS$10,Code_PO,$B31,Status,"Received")+AR32-AR34,IF(AR31+SUMIFS(Quantity,Month,AS$10,Code_PO,$B31,Status,"Received")+AR32-AR33&lt;0,0,AR31+SUMIFS(Quantity,Month,AS$10,Code_PO,$B31,Status,"Received")+AR32-AR33))),0)</f>
        <v>0</v>
      </c>
      <c r="AT31" s="61">
        <f t="shared" ref="AT31" ca="1" si="183">IFERROR(IF(AND(MONTH(AT$10)=MONTH($F$10),YEAR(AT$10)=YEAR($F$10)),$E31,IF(OR(AT$10&lt;=$F$10,AS34&gt;AS33),AS31+SUMIFS(Quantity,Month,AT$10,Code_PO,$B31,Status,"Received")+AS32-AS34,IF(AS31+SUMIFS(Quantity,Month,AT$10,Code_PO,$B31,Status,"Received")+AS32-AS33&lt;0,0,AS31+SUMIFS(Quantity,Month,AT$10,Code_PO,$B31,Status,"Received")+AS32-AS33))),0)</f>
        <v>0</v>
      </c>
      <c r="AU31" s="64">
        <f t="shared" ref="AU31" ca="1" si="184">IFERROR(IF(AND(MONTH(AU$10)=MONTH($F$10),YEAR(AU$10)=YEAR($F$10)),$E31,IF(OR(AU$10&lt;=$F$10,AT34&gt;AT33),AT31+SUMIFS(Quantity,Month,AU$10,Code_PO,$B31,Status,"Received")+AT32-AT34,IF(AT31+SUMIFS(Quantity,Month,AU$10,Code_PO,$B31,Status,"Received")+AT32-AT33&lt;0,0,AT31+SUMIFS(Quantity,Month,AU$10,Code_PO,$B31,Status,"Received")+AT32-AT33))),0)</f>
        <v>0</v>
      </c>
      <c r="AV31" s="525" t="str">
        <f t="shared" ref="AV31:AV37" si="185">AV30</f>
        <v>Apple Strudel</v>
      </c>
      <c r="AW31" s="528">
        <f t="shared" si="22"/>
        <v>100</v>
      </c>
      <c r="AX31" s="529">
        <f t="shared" si="9"/>
        <v>45382</v>
      </c>
      <c r="AY31" s="522" t="s">
        <v>144</v>
      </c>
      <c r="BG31" s="101"/>
      <c r="BH31" s="94"/>
      <c r="BI31" s="95"/>
    </row>
    <row r="32" spans="1:62" x14ac:dyDescent="0.25">
      <c r="A32" s="14" t="s">
        <v>0</v>
      </c>
      <c r="B32" s="479" t="str">
        <f t="shared" ref="B32:C32" si="186">B31</f>
        <v>D1016</v>
      </c>
      <c r="C32" s="47" t="str">
        <f t="shared" si="186"/>
        <v>Desserts</v>
      </c>
      <c r="D32" s="243" t="s">
        <v>43</v>
      </c>
      <c r="E32" s="246" t="s">
        <v>43</v>
      </c>
      <c r="F32" s="48" t="s">
        <v>29</v>
      </c>
      <c r="G32" s="66">
        <f ca="1">IFERROR(LARGE(G36:G37,1),0)</f>
        <v>0</v>
      </c>
      <c r="H32" s="49">
        <f t="shared" ref="H32:AD32" ca="1" si="187">IFERROR(LARGE(H36:H37,1),0)</f>
        <v>0</v>
      </c>
      <c r="I32" s="48">
        <f t="shared" ca="1" si="187"/>
        <v>0</v>
      </c>
      <c r="J32" s="48">
        <f t="shared" ca="1" si="187"/>
        <v>0</v>
      </c>
      <c r="K32" s="48">
        <f t="shared" ca="1" si="187"/>
        <v>0</v>
      </c>
      <c r="L32" s="48">
        <f t="shared" ca="1" si="187"/>
        <v>1200</v>
      </c>
      <c r="M32" s="48">
        <f t="shared" ca="1" si="187"/>
        <v>600</v>
      </c>
      <c r="N32" s="48">
        <f t="shared" ca="1" si="187"/>
        <v>1200</v>
      </c>
      <c r="O32" s="48">
        <f t="shared" ca="1" si="187"/>
        <v>1200</v>
      </c>
      <c r="P32" s="48">
        <f t="shared" ca="1" si="187"/>
        <v>600</v>
      </c>
      <c r="Q32" s="48">
        <f t="shared" ca="1" si="187"/>
        <v>1200</v>
      </c>
      <c r="R32" s="48">
        <f t="shared" ca="1" si="187"/>
        <v>1200</v>
      </c>
      <c r="S32" s="66">
        <f t="shared" ca="1" si="187"/>
        <v>1200</v>
      </c>
      <c r="T32" s="48">
        <f t="shared" ca="1" si="187"/>
        <v>600</v>
      </c>
      <c r="U32" s="48">
        <f t="shared" ca="1" si="187"/>
        <v>1200</v>
      </c>
      <c r="V32" s="48">
        <f t="shared" ca="1" si="187"/>
        <v>1200</v>
      </c>
      <c r="W32" s="48">
        <f t="shared" ca="1" si="187"/>
        <v>1200</v>
      </c>
      <c r="X32" s="48">
        <f t="shared" ca="1" si="187"/>
        <v>1200</v>
      </c>
      <c r="Y32" s="48">
        <f t="shared" ca="1" si="187"/>
        <v>600</v>
      </c>
      <c r="Z32" s="48">
        <f t="shared" ca="1" si="187"/>
        <v>1200</v>
      </c>
      <c r="AA32" s="48">
        <f t="shared" ca="1" si="187"/>
        <v>1200</v>
      </c>
      <c r="AB32" s="48">
        <f t="shared" ca="1" si="187"/>
        <v>1200</v>
      </c>
      <c r="AC32" s="48">
        <f t="shared" ca="1" si="187"/>
        <v>600</v>
      </c>
      <c r="AD32" s="48">
        <f t="shared" ca="1" si="187"/>
        <v>1200</v>
      </c>
      <c r="AE32" s="50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51"/>
      <c r="AV32" s="525" t="str">
        <f t="shared" si="185"/>
        <v>Apple Strudel</v>
      </c>
      <c r="AW32" s="528">
        <f t="shared" si="22"/>
        <v>100</v>
      </c>
      <c r="AX32" s="529">
        <f t="shared" si="9"/>
        <v>45412</v>
      </c>
      <c r="AY32" s="522" t="s">
        <v>144</v>
      </c>
      <c r="BG32" s="101"/>
      <c r="BH32" s="94"/>
      <c r="BI32" s="95"/>
    </row>
    <row r="33" spans="1:61" x14ac:dyDescent="0.25">
      <c r="A33" s="14" t="s">
        <v>0</v>
      </c>
      <c r="B33" s="479" t="str">
        <f t="shared" ref="B33:C33" si="188">B32</f>
        <v>D1016</v>
      </c>
      <c r="C33" s="47" t="str">
        <f t="shared" si="188"/>
        <v>Desserts</v>
      </c>
      <c r="D33" s="60" t="s">
        <v>142</v>
      </c>
      <c r="E33" s="61">
        <f ca="1">SUM(G29:AD29)</f>
        <v>1047</v>
      </c>
      <c r="F33" s="62" t="s">
        <v>30</v>
      </c>
      <c r="G33" s="67">
        <f t="shared" ref="G33:AU33" si="189">IFERROR(VLOOKUP($B33,MasterData,COLUMN()+2,0),0)</f>
        <v>1047</v>
      </c>
      <c r="H33" s="61">
        <f t="shared" si="189"/>
        <v>957</v>
      </c>
      <c r="I33" s="61">
        <f t="shared" si="189"/>
        <v>105</v>
      </c>
      <c r="J33" s="61">
        <f t="shared" si="189"/>
        <v>109</v>
      </c>
      <c r="K33" s="61">
        <f t="shared" si="189"/>
        <v>128</v>
      </c>
      <c r="L33" s="61">
        <f t="shared" si="189"/>
        <v>977</v>
      </c>
      <c r="M33" s="61">
        <f t="shared" si="189"/>
        <v>898</v>
      </c>
      <c r="N33" s="61">
        <f t="shared" si="189"/>
        <v>934</v>
      </c>
      <c r="O33" s="61">
        <f t="shared" si="189"/>
        <v>1195</v>
      </c>
      <c r="P33" s="61">
        <f t="shared" si="189"/>
        <v>880</v>
      </c>
      <c r="Q33" s="61">
        <f t="shared" si="189"/>
        <v>1041</v>
      </c>
      <c r="R33" s="61">
        <f t="shared" si="189"/>
        <v>1090</v>
      </c>
      <c r="S33" s="67">
        <f t="shared" si="189"/>
        <v>1047</v>
      </c>
      <c r="T33" s="61">
        <f t="shared" si="189"/>
        <v>1044</v>
      </c>
      <c r="U33" s="61">
        <f t="shared" si="189"/>
        <v>969</v>
      </c>
      <c r="V33" s="61">
        <f t="shared" si="189"/>
        <v>968</v>
      </c>
      <c r="W33" s="61">
        <f t="shared" si="189"/>
        <v>1200</v>
      </c>
      <c r="X33" s="61">
        <f t="shared" si="189"/>
        <v>1097</v>
      </c>
      <c r="Y33" s="61">
        <f t="shared" si="189"/>
        <v>1046</v>
      </c>
      <c r="Z33" s="61">
        <f t="shared" si="189"/>
        <v>867</v>
      </c>
      <c r="AA33" s="61">
        <f t="shared" si="189"/>
        <v>963</v>
      </c>
      <c r="AB33" s="61">
        <f t="shared" si="189"/>
        <v>1165</v>
      </c>
      <c r="AC33" s="61">
        <f t="shared" si="189"/>
        <v>1160</v>
      </c>
      <c r="AD33" s="61">
        <f t="shared" si="189"/>
        <v>1059</v>
      </c>
      <c r="AE33" s="63">
        <f t="shared" si="189"/>
        <v>931</v>
      </c>
      <c r="AF33" s="61">
        <f t="shared" si="189"/>
        <v>1105</v>
      </c>
      <c r="AG33" s="61">
        <f t="shared" si="189"/>
        <v>1023</v>
      </c>
      <c r="AH33" s="61">
        <f t="shared" si="189"/>
        <v>1200</v>
      </c>
      <c r="AI33" s="61">
        <f t="shared" si="189"/>
        <v>933</v>
      </c>
      <c r="AJ33" s="61">
        <f t="shared" si="189"/>
        <v>934</v>
      </c>
      <c r="AK33" s="61">
        <f t="shared" si="189"/>
        <v>1092</v>
      </c>
      <c r="AL33" s="61">
        <f t="shared" si="189"/>
        <v>974</v>
      </c>
      <c r="AM33" s="61">
        <f t="shared" si="189"/>
        <v>884</v>
      </c>
      <c r="AN33" s="61">
        <f t="shared" si="189"/>
        <v>990</v>
      </c>
      <c r="AO33" s="61">
        <f t="shared" si="189"/>
        <v>991</v>
      </c>
      <c r="AP33" s="61">
        <f t="shared" si="189"/>
        <v>1144</v>
      </c>
      <c r="AQ33" s="61">
        <f t="shared" si="189"/>
        <v>1183</v>
      </c>
      <c r="AR33" s="61">
        <f t="shared" si="189"/>
        <v>995</v>
      </c>
      <c r="AS33" s="61">
        <f t="shared" si="189"/>
        <v>1095</v>
      </c>
      <c r="AT33" s="61">
        <f t="shared" si="189"/>
        <v>1191</v>
      </c>
      <c r="AU33" s="64">
        <f t="shared" si="189"/>
        <v>1090</v>
      </c>
      <c r="AV33" s="525" t="str">
        <f t="shared" si="185"/>
        <v>Apple Strudel</v>
      </c>
      <c r="AW33" s="528">
        <f t="shared" si="22"/>
        <v>100</v>
      </c>
      <c r="AX33" s="529">
        <f t="shared" ref="AX33:AX34" si="190">EOMONTH(AX32,1)</f>
        <v>45443</v>
      </c>
      <c r="AY33" s="522" t="s">
        <v>144</v>
      </c>
      <c r="BG33" s="101"/>
      <c r="BH33" s="94"/>
      <c r="BI33" s="95"/>
    </row>
    <row r="34" spans="1:61" x14ac:dyDescent="0.25">
      <c r="A34" s="14" t="s">
        <v>0</v>
      </c>
      <c r="B34" s="480" t="str">
        <f t="shared" ref="B34:C34" si="191">B33</f>
        <v>D1016</v>
      </c>
      <c r="C34" s="233" t="str">
        <f t="shared" si="191"/>
        <v>Desserts</v>
      </c>
      <c r="D34" s="230" t="s">
        <v>128</v>
      </c>
      <c r="E34" s="231">
        <f ca="1">SUMIFS(Quantity_SO,Code_SO,$B34,Status_SO,"Invoiced")</f>
        <v>120</v>
      </c>
      <c r="F34" s="78" t="s">
        <v>91</v>
      </c>
      <c r="G34" s="232">
        <f t="shared" ref="G34:AD34" ca="1" si="192">IFERROR(SUMIFS(Quantity_SO,Code_SO,$B34,Month_SO,G$10,Status_SO,"Invoiced"),0)</f>
        <v>0</v>
      </c>
      <c r="H34" s="231">
        <f t="shared" ca="1" si="192"/>
        <v>0</v>
      </c>
      <c r="I34" s="231">
        <f t="shared" ca="1" si="192"/>
        <v>0</v>
      </c>
      <c r="J34" s="231">
        <f t="shared" ca="1" si="192"/>
        <v>0</v>
      </c>
      <c r="K34" s="231">
        <f t="shared" ca="1" si="192"/>
        <v>0</v>
      </c>
      <c r="L34" s="231">
        <f t="shared" ca="1" si="192"/>
        <v>0</v>
      </c>
      <c r="M34" s="231">
        <f t="shared" ca="1" si="192"/>
        <v>0</v>
      </c>
      <c r="N34" s="231">
        <f t="shared" ca="1" si="192"/>
        <v>0</v>
      </c>
      <c r="O34" s="231">
        <f t="shared" ca="1" si="192"/>
        <v>0</v>
      </c>
      <c r="P34" s="231">
        <f t="shared" ca="1" si="192"/>
        <v>0</v>
      </c>
      <c r="Q34" s="231">
        <f t="shared" ca="1" si="192"/>
        <v>0</v>
      </c>
      <c r="R34" s="231">
        <f t="shared" ca="1" si="192"/>
        <v>0</v>
      </c>
      <c r="S34" s="232">
        <f t="shared" ca="1" si="192"/>
        <v>0</v>
      </c>
      <c r="T34" s="231">
        <f t="shared" ca="1" si="192"/>
        <v>0</v>
      </c>
      <c r="U34" s="231">
        <f t="shared" ca="1" si="192"/>
        <v>0</v>
      </c>
      <c r="V34" s="231">
        <f t="shared" ca="1" si="192"/>
        <v>0</v>
      </c>
      <c r="W34" s="231">
        <f t="shared" ca="1" si="192"/>
        <v>0</v>
      </c>
      <c r="X34" s="231">
        <f t="shared" ca="1" si="192"/>
        <v>0</v>
      </c>
      <c r="Y34" s="231">
        <f t="shared" ca="1" si="192"/>
        <v>0</v>
      </c>
      <c r="Z34" s="231">
        <f t="shared" ca="1" si="192"/>
        <v>0</v>
      </c>
      <c r="AA34" s="231">
        <f t="shared" ca="1" si="192"/>
        <v>0</v>
      </c>
      <c r="AB34" s="231">
        <f t="shared" ca="1" si="192"/>
        <v>0</v>
      </c>
      <c r="AC34" s="231">
        <f t="shared" ca="1" si="192"/>
        <v>0</v>
      </c>
      <c r="AD34" s="231">
        <f t="shared" ca="1" si="192"/>
        <v>0</v>
      </c>
      <c r="AE34" s="236"/>
      <c r="AF34" s="229"/>
      <c r="AG34" s="229"/>
      <c r="AH34" s="229"/>
      <c r="AI34" s="229"/>
      <c r="AJ34" s="229"/>
      <c r="AK34" s="229"/>
      <c r="AL34" s="229"/>
      <c r="AM34" s="229"/>
      <c r="AN34" s="229"/>
      <c r="AO34" s="229"/>
      <c r="AP34" s="229"/>
      <c r="AQ34" s="229"/>
      <c r="AR34" s="229"/>
      <c r="AS34" s="229"/>
      <c r="AT34" s="229"/>
      <c r="AU34" s="237"/>
      <c r="AV34" s="525" t="str">
        <f t="shared" si="185"/>
        <v>Apple Strudel</v>
      </c>
      <c r="AW34" s="528">
        <f t="shared" si="22"/>
        <v>100</v>
      </c>
      <c r="AX34" s="529">
        <f t="shared" si="190"/>
        <v>45473</v>
      </c>
      <c r="AY34" s="522" t="s">
        <v>144</v>
      </c>
      <c r="BG34" s="101"/>
      <c r="BH34" s="94"/>
      <c r="BI34" s="95"/>
    </row>
    <row r="35" spans="1:61" x14ac:dyDescent="0.25">
      <c r="A35" s="14" t="s">
        <v>0</v>
      </c>
      <c r="B35" s="480" t="str">
        <f t="shared" ref="B35:C35" si="193">B34</f>
        <v>D1016</v>
      </c>
      <c r="C35" s="233" t="str">
        <f t="shared" si="193"/>
        <v>Desserts</v>
      </c>
      <c r="D35" s="230" t="s">
        <v>92</v>
      </c>
      <c r="E35" s="235" t="str">
        <f ca="1">IFERROR(AVERAGEIF($G35:R35,"&gt;0"),"")</f>
        <v/>
      </c>
      <c r="F35" s="78" t="s">
        <v>93</v>
      </c>
      <c r="G35" s="234">
        <f t="shared" ref="G35:AD35" ca="1" si="194">IFERROR(IF(G$10&gt;=$F$10,0,IF(G33=0,0,ABS(G34-G33)/G34)),1)</f>
        <v>0</v>
      </c>
      <c r="H35" s="235">
        <f t="shared" ca="1" si="194"/>
        <v>0</v>
      </c>
      <c r="I35" s="235">
        <f t="shared" ca="1" si="194"/>
        <v>0</v>
      </c>
      <c r="J35" s="235">
        <f t="shared" ca="1" si="194"/>
        <v>0</v>
      </c>
      <c r="K35" s="235">
        <f t="shared" ca="1" si="194"/>
        <v>0</v>
      </c>
      <c r="L35" s="235">
        <f t="shared" ca="1" si="194"/>
        <v>0</v>
      </c>
      <c r="M35" s="235">
        <f t="shared" ca="1" si="194"/>
        <v>0</v>
      </c>
      <c r="N35" s="235">
        <f t="shared" ca="1" si="194"/>
        <v>0</v>
      </c>
      <c r="O35" s="235">
        <f t="shared" ca="1" si="194"/>
        <v>0</v>
      </c>
      <c r="P35" s="235">
        <f t="shared" ca="1" si="194"/>
        <v>0</v>
      </c>
      <c r="Q35" s="235">
        <f t="shared" ca="1" si="194"/>
        <v>0</v>
      </c>
      <c r="R35" s="235">
        <f t="shared" ca="1" si="194"/>
        <v>0</v>
      </c>
      <c r="S35" s="234">
        <f t="shared" ca="1" si="194"/>
        <v>0</v>
      </c>
      <c r="T35" s="235">
        <f t="shared" ca="1" si="194"/>
        <v>0</v>
      </c>
      <c r="U35" s="235">
        <f t="shared" ca="1" si="194"/>
        <v>0</v>
      </c>
      <c r="V35" s="235">
        <f t="shared" ca="1" si="194"/>
        <v>0</v>
      </c>
      <c r="W35" s="235">
        <f t="shared" ca="1" si="194"/>
        <v>0</v>
      </c>
      <c r="X35" s="235">
        <f t="shared" ca="1" si="194"/>
        <v>0</v>
      </c>
      <c r="Y35" s="235">
        <f t="shared" ca="1" si="194"/>
        <v>0</v>
      </c>
      <c r="Z35" s="235">
        <f t="shared" ca="1" si="194"/>
        <v>0</v>
      </c>
      <c r="AA35" s="235">
        <f t="shared" ca="1" si="194"/>
        <v>0</v>
      </c>
      <c r="AB35" s="235">
        <f t="shared" ca="1" si="194"/>
        <v>0</v>
      </c>
      <c r="AC35" s="235">
        <f t="shared" ca="1" si="194"/>
        <v>0</v>
      </c>
      <c r="AD35" s="235">
        <f t="shared" ca="1" si="194"/>
        <v>0</v>
      </c>
      <c r="AE35" s="236"/>
      <c r="AF35" s="229"/>
      <c r="AG35" s="229"/>
      <c r="AH35" s="229"/>
      <c r="AI35" s="229"/>
      <c r="AJ35" s="229"/>
      <c r="AK35" s="229"/>
      <c r="AL35" s="229"/>
      <c r="AM35" s="229"/>
      <c r="AN35" s="229"/>
      <c r="AO35" s="229"/>
      <c r="AP35" s="229"/>
      <c r="AQ35" s="229"/>
      <c r="AR35" s="229"/>
      <c r="AS35" s="229"/>
      <c r="AT35" s="229"/>
      <c r="AU35" s="237"/>
      <c r="AV35" s="525" t="str">
        <f t="shared" si="185"/>
        <v>Apple Strudel</v>
      </c>
      <c r="AW35" s="528">
        <f t="shared" si="22"/>
        <v>100</v>
      </c>
      <c r="AY35" s="522" t="s">
        <v>144</v>
      </c>
      <c r="BG35" s="101"/>
      <c r="BH35" s="94"/>
      <c r="BI35" s="95"/>
    </row>
    <row r="36" spans="1:61" x14ac:dyDescent="0.25">
      <c r="A36" s="14" t="s">
        <v>0</v>
      </c>
      <c r="B36" s="481" t="str">
        <f t="shared" ref="B36:C36" si="195">B35</f>
        <v>D1016</v>
      </c>
      <c r="C36" s="59" t="str">
        <f t="shared" si="195"/>
        <v>Desserts</v>
      </c>
      <c r="D36" s="56" t="s">
        <v>31</v>
      </c>
      <c r="E36" s="57">
        <f>IFERROR(VLOOKUP($B36,MasterData,5,0),0)</f>
        <v>600</v>
      </c>
      <c r="F36" s="58" t="s">
        <v>32</v>
      </c>
      <c r="G36" s="68">
        <f ca="1">IF($B36=0,"",IF(G$10&lt;$F$10,0,IF($E30="A",IF(G37&gt;0,0,IF(G$10&lt;=$F$10,0,IF(G31-SUM(G33:H33)&lt;0,$E36*ROUNDUP((SUM(G33:H33)-G31)/$E36,0),0))),IF($E30="B",IF(G37&gt;0,0,IF(G$10&lt;=$F$10,0,IF(G31-SUM(G33:I33)&lt;0,$E36*ROUNDUP((SUM(G33:I33)-G31)/$E36,0),0))),IF(G37&gt;0,0,IF(G$10&lt;=$F$10,0,IF(G31-SUM(G33:J33)&lt;0,$E36*ROUNDUP((SUM(G33:J33)-G31)/$E36,0),0)))))))</f>
        <v>0</v>
      </c>
      <c r="H36" s="57">
        <f t="shared" ref="H36" ca="1" si="196">IF($B36=0,"",IF(H$10&lt;$F$10,0,IF($E30="A",IF(H37&gt;0,0,IF(H$10&lt;=$F$10,0,IF(H31-SUM(H33:I33)&lt;0,$E36*ROUNDUP((SUM(H33:I33)-H31)/$E36,0),0))),IF($E30="B",IF(H37&gt;0,0,IF(H$10&lt;=$F$10,0,IF(H31-SUM(H33:J33)&lt;0,$E36*ROUNDUP((SUM(H33:J33)-H31)/$E36,0),0))),IF(H37&gt;0,0,IF(H$10&lt;=$F$10,0,IF(H31-SUM(H33:K33)&lt;0,$E36*ROUNDUP((SUM(H33:K33)-H31)/$E36,0),0)))))))</f>
        <v>0</v>
      </c>
      <c r="I36" s="57">
        <f t="shared" ref="I36" ca="1" si="197">IF($B36=0,"",IF(I$10&lt;$F$10,0,IF($E30="A",IF(I37&gt;0,0,IF(I$10&lt;=$F$10,0,IF(I31-SUM(I33:J33)&lt;0,$E36*ROUNDUP((SUM(I33:J33)-I31)/$E36,0),0))),IF($E30="B",IF(I37&gt;0,0,IF(I$10&lt;=$F$10,0,IF(I31-SUM(I33:K33)&lt;0,$E36*ROUNDUP((SUM(I33:K33)-I31)/$E36,0),0))),IF(I37&gt;0,0,IF(I$10&lt;=$F$10,0,IF(I31-SUM(I33:L33)&lt;0,$E36*ROUNDUP((SUM(I33:L33)-I31)/$E36,0),0)))))))</f>
        <v>0</v>
      </c>
      <c r="J36" s="57">
        <f t="shared" ref="J36" ca="1" si="198">IF($B36=0,"",IF(J$10&lt;$F$10,0,IF($E30="A",IF(J37&gt;0,0,IF(J$10&lt;=$F$10,0,IF(J31-SUM(J33:K33)&lt;0,$E36*ROUNDUP((SUM(J33:K33)-J31)/$E36,0),0))),IF($E30="B",IF(J37&gt;0,0,IF(J$10&lt;=$F$10,0,IF(J31-SUM(J33:L33)&lt;0,$E36*ROUNDUP((SUM(J33:L33)-J31)/$E36,0),0))),IF(J37&gt;0,0,IF(J$10&lt;=$F$10,0,IF(J31-SUM(J33:M33)&lt;0,$E36*ROUNDUP((SUM(J33:M33)-J31)/$E36,0),0)))))))</f>
        <v>0</v>
      </c>
      <c r="K36" s="57">
        <f t="shared" ref="K36" ca="1" si="199">IF($B36=0,"",IF(K$10&lt;$F$10,0,IF($E30="A",IF(K37&gt;0,0,IF(K$10&lt;=$F$10,0,IF(K31-SUM(K33:L33)&lt;0,$E36*ROUNDUP((SUM(K33:L33)-K31)/$E36,0),0))),IF($E30="B",IF(K37&gt;0,0,IF(K$10&lt;=$F$10,0,IF(K31-SUM(K33:M33)&lt;0,$E36*ROUNDUP((SUM(K33:M33)-K31)/$E36,0),0))),IF(K37&gt;0,0,IF(K$10&lt;=$F$10,0,IF(K31-SUM(K33:N33)&lt;0,$E36*ROUNDUP((SUM(K33:N33)-K31)/$E36,0),0)))))))</f>
        <v>0</v>
      </c>
      <c r="L36" s="57">
        <f t="shared" ref="L36" ca="1" si="200">IF($B36=0,"",IF(L$10&lt;$F$10,0,IF($E30="A",IF(L37&gt;0,0,IF(L$10&lt;=$F$10,0,IF(L31-SUM(L33:M33)&lt;0,$E36*ROUNDUP((SUM(L33:M33)-L31)/$E36,0),0))),IF($E30="B",IF(L37&gt;0,0,IF(L$10&lt;=$F$10,0,IF(L31-SUM(L33:N33)&lt;0,$E36*ROUNDUP((SUM(L33:N33)-L31)/$E36,0),0))),IF(L37&gt;0,0,IF(L$10&lt;=$F$10,0,IF(L31-SUM(L33:O33)&lt;0,$E36*ROUNDUP((SUM(L33:O33)-L31)/$E36,0),0)))))))</f>
        <v>1200</v>
      </c>
      <c r="M36" s="57">
        <f t="shared" ref="M36" ca="1" si="201">IF($B36=0,"",IF(M$10&lt;$F$10,0,IF($E30="A",IF(M37&gt;0,0,IF(M$10&lt;=$F$10,0,IF(M31-SUM(M33:N33)&lt;0,$E36*ROUNDUP((SUM(M33:N33)-M31)/$E36,0),0))),IF($E30="B",IF(M37&gt;0,0,IF(M$10&lt;=$F$10,0,IF(M31-SUM(M33:O33)&lt;0,$E36*ROUNDUP((SUM(M33:O33)-M31)/$E36,0),0))),IF(M37&gt;0,0,IF(M$10&lt;=$F$10,0,IF(M31-SUM(M33:P33)&lt;0,$E36*ROUNDUP((SUM(M33:P33)-M31)/$E36,0),0)))))))</f>
        <v>600</v>
      </c>
      <c r="N36" s="57">
        <f t="shared" ref="N36" ca="1" si="202">IF($B36=0,"",IF(N$10&lt;$F$10,0,IF($E30="A",IF(N37&gt;0,0,IF(N$10&lt;=$F$10,0,IF(N31-SUM(N33:O33)&lt;0,$E36*ROUNDUP((SUM(N33:O33)-N31)/$E36,0),0))),IF($E30="B",IF(N37&gt;0,0,IF(N$10&lt;=$F$10,0,IF(N31-SUM(N33:P33)&lt;0,$E36*ROUNDUP((SUM(N33:P33)-N31)/$E36,0),0))),IF(N37&gt;0,0,IF(N$10&lt;=$F$10,0,IF(N31-SUM(N33:Q33)&lt;0,$E36*ROUNDUP((SUM(N33:Q33)-N31)/$E36,0),0)))))))</f>
        <v>1200</v>
      </c>
      <c r="O36" s="57">
        <f t="shared" ref="O36" ca="1" si="203">IF($B36=0,"",IF(O$10&lt;$F$10,0,IF($E30="A",IF(O37&gt;0,0,IF(O$10&lt;=$F$10,0,IF(O31-SUM(O33:P33)&lt;0,$E36*ROUNDUP((SUM(O33:P33)-O31)/$E36,0),0))),IF($E30="B",IF(O37&gt;0,0,IF(O$10&lt;=$F$10,0,IF(O31-SUM(O33:Q33)&lt;0,$E36*ROUNDUP((SUM(O33:Q33)-O31)/$E36,0),0))),IF(O37&gt;0,0,IF(O$10&lt;=$F$10,0,IF(O31-SUM(O33:R33)&lt;0,$E36*ROUNDUP((SUM(O33:R33)-O31)/$E36,0),0)))))))</f>
        <v>1200</v>
      </c>
      <c r="P36" s="57">
        <f t="shared" ref="P36" ca="1" si="204">IF($B36=0,"",IF(P$10&lt;$F$10,0,IF($E30="A",IF(P37&gt;0,0,IF(P$10&lt;=$F$10,0,IF(P31-SUM(P33:Q33)&lt;0,$E36*ROUNDUP((SUM(P33:Q33)-P31)/$E36,0),0))),IF($E30="B",IF(P37&gt;0,0,IF(P$10&lt;=$F$10,0,IF(P31-SUM(P33:R33)&lt;0,$E36*ROUNDUP((SUM(P33:R33)-P31)/$E36,0),0))),IF(P37&gt;0,0,IF(P$10&lt;=$F$10,0,IF(P31-SUM(P33:S33)&lt;0,$E36*ROUNDUP((SUM(P33:S33)-P31)/$E36,0),0)))))))</f>
        <v>600</v>
      </c>
      <c r="Q36" s="57">
        <f t="shared" ref="Q36" ca="1" si="205">IF($B36=0,"",IF(Q$10&lt;$F$10,0,IF($E30="A",IF(Q37&gt;0,0,IF(Q$10&lt;=$F$10,0,IF(Q31-SUM(Q33:R33)&lt;0,$E36*ROUNDUP((SUM(Q33:R33)-Q31)/$E36,0),0))),IF($E30="B",IF(Q37&gt;0,0,IF(Q$10&lt;=$F$10,0,IF(Q31-SUM(Q33:S33)&lt;0,$E36*ROUNDUP((SUM(Q33:S33)-Q31)/$E36,0),0))),IF(Q37&gt;0,0,IF(Q$10&lt;=$F$10,0,IF(Q31-SUM(Q33:T33)&lt;0,$E36*ROUNDUP((SUM(Q33:T33)-Q31)/$E36,0),0)))))))</f>
        <v>1200</v>
      </c>
      <c r="R36" s="57">
        <f t="shared" ref="R36" ca="1" si="206">IF($B36=0,"",IF(R$10&lt;$F$10,0,IF($E30="A",IF(R37&gt;0,0,IF(R$10&lt;=$F$10,0,IF(R31-SUM(R33:S33)&lt;0,$E36*ROUNDUP((SUM(R33:S33)-R31)/$E36,0),0))),IF($E30="B",IF(R37&gt;0,0,IF(R$10&lt;=$F$10,0,IF(R31-SUM(R33:T33)&lt;0,$E36*ROUNDUP((SUM(R33:T33)-R31)/$E36,0),0))),IF(R37&gt;0,0,IF(R$10&lt;=$F$10,0,IF(R31-SUM(R33:U33)&lt;0,$E36*ROUNDUP((SUM(R33:U33)-R31)/$E36,0),0)))))))</f>
        <v>1200</v>
      </c>
      <c r="S36" s="68">
        <f t="shared" ref="S36" ca="1" si="207">IF($B36=0,"",IF(S$10&lt;$F$10,0,IF($E30="A",IF(S37&gt;0,0,IF(S$10&lt;=$F$10,0,IF(S31-SUM(S33:T33)&lt;0,$E36*ROUNDUP((SUM(S33:T33)-S31)/$E36,0),0))),IF($E30="B",IF(S37&gt;0,0,IF(S$10&lt;=$F$10,0,IF(S31-SUM(S33:U33)&lt;0,$E36*ROUNDUP((SUM(S33:U33)-S31)/$E36,0),0))),IF(S37&gt;0,0,IF(S$10&lt;=$F$10,0,IF(S31-SUM(S33:V33)&lt;0,$E36*ROUNDUP((SUM(S33:V33)-S31)/$E36,0),0)))))))</f>
        <v>1200</v>
      </c>
      <c r="T36" s="57">
        <f t="shared" ref="T36" ca="1" si="208">IF($B36=0,"",IF(T$10&lt;$F$10,0,IF($E30="A",IF(T37&gt;0,0,IF(T$10&lt;=$F$10,0,IF(T31-SUM(T33:U33)&lt;0,$E36*ROUNDUP((SUM(T33:U33)-T31)/$E36,0),0))),IF($E30="B",IF(T37&gt;0,0,IF(T$10&lt;=$F$10,0,IF(T31-SUM(T33:V33)&lt;0,$E36*ROUNDUP((SUM(T33:V33)-T31)/$E36,0),0))),IF(T37&gt;0,0,IF(T$10&lt;=$F$10,0,IF(T31-SUM(T33:W33)&lt;0,$E36*ROUNDUP((SUM(T33:W33)-T31)/$E36,0),0)))))))</f>
        <v>600</v>
      </c>
      <c r="U36" s="57">
        <f t="shared" ref="U36" ca="1" si="209">IF($B36=0,"",IF(U$10&lt;$F$10,0,IF($E30="A",IF(U37&gt;0,0,IF(U$10&lt;=$F$10,0,IF(U31-SUM(U33:V33)&lt;0,$E36*ROUNDUP((SUM(U33:V33)-U31)/$E36,0),0))),IF($E30="B",IF(U37&gt;0,0,IF(U$10&lt;=$F$10,0,IF(U31-SUM(U33:W33)&lt;0,$E36*ROUNDUP((SUM(U33:W33)-U31)/$E36,0),0))),IF(U37&gt;0,0,IF(U$10&lt;=$F$10,0,IF(U31-SUM(U33:X33)&lt;0,$E36*ROUNDUP((SUM(U33:X33)-U31)/$E36,0),0)))))))</f>
        <v>1200</v>
      </c>
      <c r="V36" s="57">
        <f t="shared" ref="V36" ca="1" si="210">IF($B36=0,"",IF(V$10&lt;$F$10,0,IF($E30="A",IF(V37&gt;0,0,IF(V$10&lt;=$F$10,0,IF(V31-SUM(V33:W33)&lt;0,$E36*ROUNDUP((SUM(V33:W33)-V31)/$E36,0),0))),IF($E30="B",IF(V37&gt;0,0,IF(V$10&lt;=$F$10,0,IF(V31-SUM(V33:X33)&lt;0,$E36*ROUNDUP((SUM(V33:X33)-V31)/$E36,0),0))),IF(V37&gt;0,0,IF(V$10&lt;=$F$10,0,IF(V31-SUM(V33:Y33)&lt;0,$E36*ROUNDUP((SUM(V33:Y33)-V31)/$E36,0),0)))))))</f>
        <v>1200</v>
      </c>
      <c r="W36" s="57">
        <f t="shared" ref="W36" ca="1" si="211">IF($B36=0,"",IF(W$10&lt;$F$10,0,IF($E30="A",IF(W37&gt;0,0,IF(W$10&lt;=$F$10,0,IF(W31-SUM(W33:X33)&lt;0,$E36*ROUNDUP((SUM(W33:X33)-W31)/$E36,0),0))),IF($E30="B",IF(W37&gt;0,0,IF(W$10&lt;=$F$10,0,IF(W31-SUM(W33:Y33)&lt;0,$E36*ROUNDUP((SUM(W33:Y33)-W31)/$E36,0),0))),IF(W37&gt;0,0,IF(W$10&lt;=$F$10,0,IF(W31-SUM(W33:Z33)&lt;0,$E36*ROUNDUP((SUM(W33:Z33)-W31)/$E36,0),0)))))))</f>
        <v>1200</v>
      </c>
      <c r="X36" s="57">
        <f t="shared" ref="X36" ca="1" si="212">IF($B36=0,"",IF(X$10&lt;$F$10,0,IF($E30="A",IF(X37&gt;0,0,IF(X$10&lt;=$F$10,0,IF(X31-SUM(X33:Y33)&lt;0,$E36*ROUNDUP((SUM(X33:Y33)-X31)/$E36,0),0))),IF($E30="B",IF(X37&gt;0,0,IF(X$10&lt;=$F$10,0,IF(X31-SUM(X33:Z33)&lt;0,$E36*ROUNDUP((SUM(X33:Z33)-X31)/$E36,0),0))),IF(X37&gt;0,0,IF(X$10&lt;=$F$10,0,IF(X31-SUM(X33:AA33)&lt;0,$E36*ROUNDUP((SUM(X33:AA33)-X31)/$E36,0),0)))))))</f>
        <v>1200</v>
      </c>
      <c r="Y36" s="57">
        <f t="shared" ref="Y36" ca="1" si="213">IF($B36=0,"",IF(Y$10&lt;$F$10,0,IF($E30="A",IF(Y37&gt;0,0,IF(Y$10&lt;=$F$10,0,IF(Y31-SUM(Y33:Z33)&lt;0,$E36*ROUNDUP((SUM(Y33:Z33)-Y31)/$E36,0),0))),IF($E30="B",IF(Y37&gt;0,0,IF(Y$10&lt;=$F$10,0,IF(Y31-SUM(Y33:AA33)&lt;0,$E36*ROUNDUP((SUM(Y33:AA33)-Y31)/$E36,0),0))),IF(Y37&gt;0,0,IF(Y$10&lt;=$F$10,0,IF(Y31-SUM(Y33:AB33)&lt;0,$E36*ROUNDUP((SUM(Y33:AB33)-Y31)/$E36,0),0)))))))</f>
        <v>600</v>
      </c>
      <c r="Z36" s="57">
        <f t="shared" ref="Z36" ca="1" si="214">IF($B36=0,"",IF(Z$10&lt;$F$10,0,IF($E30="A",IF(Z37&gt;0,0,IF(Z$10&lt;=$F$10,0,IF(Z31-SUM(Z33:AA33)&lt;0,$E36*ROUNDUP((SUM(Z33:AA33)-Z31)/$E36,0),0))),IF($E30="B",IF(Z37&gt;0,0,IF(Z$10&lt;=$F$10,0,IF(Z31-SUM(Z33:AB33)&lt;0,$E36*ROUNDUP((SUM(Z33:AB33)-Z31)/$E36,0),0))),IF(Z37&gt;0,0,IF(Z$10&lt;=$F$10,0,IF(Z31-SUM(Z33:AC33)&lt;0,$E36*ROUNDUP((SUM(Z33:AC33)-Z31)/$E36,0),0)))))))</f>
        <v>1200</v>
      </c>
      <c r="AA36" s="57">
        <f t="shared" ref="AA36" ca="1" si="215">IF($B36=0,"",IF(AA$10&lt;$F$10,0,IF($E30="A",IF(AA37&gt;0,0,IF(AA$10&lt;=$F$10,0,IF(AA31-SUM(AA33:AB33)&lt;0,$E36*ROUNDUP((SUM(AA33:AB33)-AA31)/$E36,0),0))),IF($E30="B",IF(AA37&gt;0,0,IF(AA$10&lt;=$F$10,0,IF(AA31-SUM(AA33:AC33)&lt;0,$E36*ROUNDUP((SUM(AA33:AC33)-AA31)/$E36,0),0))),IF(AA37&gt;0,0,IF(AA$10&lt;=$F$10,0,IF(AA31-SUM(AA33:AD33)&lt;0,$E36*ROUNDUP((SUM(AA33:AD33)-AA31)/$E36,0),0)))))))</f>
        <v>1200</v>
      </c>
      <c r="AB36" s="57">
        <f t="shared" ref="AB36" ca="1" si="216">IF($B36=0,"",IF(AB$10&lt;$F$10,0,IF($E30="A",IF(AB37&gt;0,0,IF(AB$10&lt;=$F$10,0,IF(AB31-SUM(AB33:AC33)&lt;0,$E36*ROUNDUP((SUM(AB33:AC33)-AB31)/$E36,0),0))),IF($E30="B",IF(AB37&gt;0,0,IF(AB$10&lt;=$F$10,0,IF(AB31-SUM(AB33:AD33)&lt;0,$E36*ROUNDUP((SUM(AB33:AD33)-AB31)/$E36,0),0))),IF(AB37&gt;0,0,IF(AB$10&lt;=$F$10,0,IF(AB31-SUM(AB33:AE33)&lt;0,$E36*ROUNDUP((SUM(AB33:AE33)-AB31)/$E36,0),0)))))))</f>
        <v>1200</v>
      </c>
      <c r="AC36" s="57">
        <f t="shared" ref="AC36" ca="1" si="217">IF($B36=0,"",IF(AC$10&lt;$F$10,0,IF($E30="A",IF(AC37&gt;0,0,IF(AC$10&lt;=$F$10,0,IF(AC31-SUM(AC33:AD33)&lt;0,$E36*ROUNDUP((SUM(AC33:AD33)-AC31)/$E36,0),0))),IF($E30="B",IF(AC37&gt;0,0,IF(AC$10&lt;=$F$10,0,IF(AC31-SUM(AC33:AE33)&lt;0,$E36*ROUNDUP((SUM(AC33:AE33)-AC31)/$E36,0),0))),IF(AC37&gt;0,0,IF(AC$10&lt;=$F$10,0,IF(AC31-SUM(AC33:AF33)&lt;0,$E36*ROUNDUP((SUM(AC33:AF33)-AC31)/$E36,0),0)))))))</f>
        <v>600</v>
      </c>
      <c r="AD36" s="57">
        <f t="shared" ref="AD36" ca="1" si="218">IF($B36=0,"",IF(AD$10&lt;$F$10,0,IF($E30="A",IF(AD37&gt;0,0,IF(AD$10&lt;=$F$10,0,IF(AD31-SUM(AD33:AE33)&lt;0,$E36*ROUNDUP((SUM(AD33:AE33)-AD31)/$E36,0),0))),IF($E30="B",IF(AD37&gt;0,0,IF(AD$10&lt;=$F$10,0,IF(AD31-SUM(AD33:AF33)&lt;0,$E36*ROUNDUP((SUM(AD33:AF33)-AD31)/$E36,0),0))),IF(AD37&gt;0,0,IF(AD$10&lt;=$F$10,0,IF(AD31-SUM(AD33:AG33)&lt;0,$E36*ROUNDUP((SUM(AD33:AG33)-AD31)/$E36,0),0)))))))</f>
        <v>1200</v>
      </c>
      <c r="AE36" s="69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70"/>
      <c r="AV36" s="525" t="str">
        <f t="shared" si="185"/>
        <v>Apple Strudel</v>
      </c>
      <c r="AW36" s="528">
        <f t="shared" si="22"/>
        <v>100</v>
      </c>
      <c r="AY36" s="522" t="s">
        <v>144</v>
      </c>
      <c r="BG36" s="101"/>
      <c r="BH36" s="94"/>
      <c r="BI36" s="95"/>
    </row>
    <row r="37" spans="1:61" x14ac:dyDescent="0.25">
      <c r="A37" s="14" t="s">
        <v>0</v>
      </c>
      <c r="B37" s="482" t="str">
        <f t="shared" ref="B37:C37" si="219">B36</f>
        <v>D1016</v>
      </c>
      <c r="C37" s="156" t="str">
        <f t="shared" si="219"/>
        <v>Desserts</v>
      </c>
      <c r="D37" s="157" t="s">
        <v>34</v>
      </c>
      <c r="E37" s="158">
        <f ca="1">IFERROR(SUMIFS(Quantity,Code_PO,$B37,Status,"Received"),0)</f>
        <v>3600</v>
      </c>
      <c r="F37" s="159" t="s">
        <v>33</v>
      </c>
      <c r="G37" s="160">
        <f t="shared" ref="G37:AD37" ca="1" si="220">IFERROR(IF($B37=0,"",SUMIFS(Quantity,Month,G$10,Code_PO,$B37,Status,"Active")),0)</f>
        <v>0</v>
      </c>
      <c r="H37" s="158">
        <f t="shared" ca="1" si="220"/>
        <v>0</v>
      </c>
      <c r="I37" s="158">
        <f t="shared" ca="1" si="220"/>
        <v>0</v>
      </c>
      <c r="J37" s="158">
        <f t="shared" ca="1" si="220"/>
        <v>0</v>
      </c>
      <c r="K37" s="158">
        <f t="shared" ca="1" si="220"/>
        <v>0</v>
      </c>
      <c r="L37" s="158">
        <f t="shared" ca="1" si="220"/>
        <v>0</v>
      </c>
      <c r="M37" s="158">
        <f t="shared" ca="1" si="220"/>
        <v>0</v>
      </c>
      <c r="N37" s="158">
        <f t="shared" ca="1" si="220"/>
        <v>0</v>
      </c>
      <c r="O37" s="158">
        <f t="shared" ca="1" si="220"/>
        <v>0</v>
      </c>
      <c r="P37" s="158">
        <f t="shared" ca="1" si="220"/>
        <v>0</v>
      </c>
      <c r="Q37" s="158">
        <f t="shared" ca="1" si="220"/>
        <v>0</v>
      </c>
      <c r="R37" s="158">
        <f t="shared" ca="1" si="220"/>
        <v>0</v>
      </c>
      <c r="S37" s="160">
        <f t="shared" ca="1" si="220"/>
        <v>0</v>
      </c>
      <c r="T37" s="158">
        <f t="shared" ca="1" si="220"/>
        <v>0</v>
      </c>
      <c r="U37" s="158">
        <f t="shared" ca="1" si="220"/>
        <v>0</v>
      </c>
      <c r="V37" s="158">
        <f t="shared" ca="1" si="220"/>
        <v>0</v>
      </c>
      <c r="W37" s="158">
        <f t="shared" ca="1" si="220"/>
        <v>0</v>
      </c>
      <c r="X37" s="158">
        <f t="shared" ca="1" si="220"/>
        <v>0</v>
      </c>
      <c r="Y37" s="158">
        <f t="shared" ca="1" si="220"/>
        <v>0</v>
      </c>
      <c r="Z37" s="158">
        <f t="shared" ca="1" si="220"/>
        <v>0</v>
      </c>
      <c r="AA37" s="158">
        <f t="shared" ca="1" si="220"/>
        <v>0</v>
      </c>
      <c r="AB37" s="158">
        <f t="shared" ca="1" si="220"/>
        <v>0</v>
      </c>
      <c r="AC37" s="158">
        <f t="shared" ca="1" si="220"/>
        <v>0</v>
      </c>
      <c r="AD37" s="158">
        <f t="shared" ca="1" si="220"/>
        <v>0</v>
      </c>
      <c r="AE37" s="161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3"/>
      <c r="AV37" s="525" t="str">
        <f t="shared" si="185"/>
        <v>Apple Strudel</v>
      </c>
      <c r="AW37" s="528">
        <f t="shared" si="22"/>
        <v>100</v>
      </c>
      <c r="AY37" s="522" t="s">
        <v>144</v>
      </c>
      <c r="BG37" s="101"/>
      <c r="BH37" s="94"/>
      <c r="BI37" s="95"/>
    </row>
    <row r="38" spans="1:61" x14ac:dyDescent="0.25">
      <c r="A38" s="14">
        <f>A29+1</f>
        <v>19</v>
      </c>
      <c r="B38" s="478" t="str">
        <f>INDEX(Master_Data!$B$16:$BF$215,MATCH($A38,Master_Data!$BF$16:$BF$215,0),1)</f>
        <v>D1046</v>
      </c>
      <c r="C38" s="44" t="str">
        <f>IFERROR(VLOOKUP($B38,MasterData,COLUMN()-1,0),0)</f>
        <v>Drinks</v>
      </c>
      <c r="D38" s="45" t="str">
        <f>IFERROR(VLOOKUP($B38,MasterData,COLUMN()-1,0),0)</f>
        <v>Apple Tea 250 ml</v>
      </c>
      <c r="E38" s="47" t="s">
        <v>43</v>
      </c>
      <c r="F38" s="48" t="s">
        <v>39</v>
      </c>
      <c r="G38" s="66">
        <f ca="1">IF(AND(MONTH(G$10)&lt;=MONTH($F$10),YEAR(G$10)&lt;=YEAR($F$10)),G42,0)</f>
        <v>1047</v>
      </c>
      <c r="H38" s="49">
        <f t="shared" ref="H38:AU38" ca="1" si="221">IF(AND(MONTH(H$10)&lt;=MONTH($F$10),YEAR(H$10)&lt;=YEAR($F$10)),H42,0)</f>
        <v>0</v>
      </c>
      <c r="I38" s="49">
        <f t="shared" ca="1" si="221"/>
        <v>0</v>
      </c>
      <c r="J38" s="49">
        <f t="shared" ca="1" si="221"/>
        <v>0</v>
      </c>
      <c r="K38" s="49">
        <f t="shared" ca="1" si="221"/>
        <v>0</v>
      </c>
      <c r="L38" s="49">
        <f t="shared" ca="1" si="221"/>
        <v>0</v>
      </c>
      <c r="M38" s="49">
        <f t="shared" ca="1" si="221"/>
        <v>0</v>
      </c>
      <c r="N38" s="49">
        <f t="shared" ca="1" si="221"/>
        <v>0</v>
      </c>
      <c r="O38" s="49">
        <f t="shared" ca="1" si="221"/>
        <v>0</v>
      </c>
      <c r="P38" s="49">
        <f t="shared" ca="1" si="221"/>
        <v>0</v>
      </c>
      <c r="Q38" s="49">
        <f t="shared" ca="1" si="221"/>
        <v>0</v>
      </c>
      <c r="R38" s="49">
        <f t="shared" ca="1" si="221"/>
        <v>0</v>
      </c>
      <c r="S38" s="66">
        <f t="shared" ca="1" si="221"/>
        <v>0</v>
      </c>
      <c r="T38" s="49">
        <f t="shared" ca="1" si="221"/>
        <v>0</v>
      </c>
      <c r="U38" s="49">
        <f t="shared" ca="1" si="221"/>
        <v>0</v>
      </c>
      <c r="V38" s="49">
        <f t="shared" ca="1" si="221"/>
        <v>0</v>
      </c>
      <c r="W38" s="49">
        <f t="shared" ca="1" si="221"/>
        <v>0</v>
      </c>
      <c r="X38" s="49">
        <f t="shared" ca="1" si="221"/>
        <v>0</v>
      </c>
      <c r="Y38" s="49">
        <f t="shared" ca="1" si="221"/>
        <v>0</v>
      </c>
      <c r="Z38" s="49">
        <f t="shared" ca="1" si="221"/>
        <v>0</v>
      </c>
      <c r="AA38" s="49">
        <f t="shared" ca="1" si="221"/>
        <v>0</v>
      </c>
      <c r="AB38" s="49">
        <f t="shared" ca="1" si="221"/>
        <v>0</v>
      </c>
      <c r="AC38" s="49">
        <f t="shared" ca="1" si="221"/>
        <v>0</v>
      </c>
      <c r="AD38" s="49">
        <f t="shared" ca="1" si="221"/>
        <v>0</v>
      </c>
      <c r="AE38" s="81">
        <f t="shared" ca="1" si="221"/>
        <v>0</v>
      </c>
      <c r="AF38" s="49">
        <f t="shared" ca="1" si="221"/>
        <v>0</v>
      </c>
      <c r="AG38" s="49">
        <f t="shared" ca="1" si="221"/>
        <v>0</v>
      </c>
      <c r="AH38" s="49">
        <f t="shared" ca="1" si="221"/>
        <v>0</v>
      </c>
      <c r="AI38" s="49">
        <f t="shared" ca="1" si="221"/>
        <v>0</v>
      </c>
      <c r="AJ38" s="49">
        <f t="shared" ca="1" si="221"/>
        <v>0</v>
      </c>
      <c r="AK38" s="49">
        <f t="shared" ca="1" si="221"/>
        <v>0</v>
      </c>
      <c r="AL38" s="49">
        <f t="shared" ca="1" si="221"/>
        <v>0</v>
      </c>
      <c r="AM38" s="49">
        <f t="shared" ca="1" si="221"/>
        <v>0</v>
      </c>
      <c r="AN38" s="49">
        <f t="shared" ca="1" si="221"/>
        <v>0</v>
      </c>
      <c r="AO38" s="49">
        <f t="shared" ca="1" si="221"/>
        <v>0</v>
      </c>
      <c r="AP38" s="49">
        <f t="shared" ca="1" si="221"/>
        <v>0</v>
      </c>
      <c r="AQ38" s="49">
        <f t="shared" ca="1" si="221"/>
        <v>0</v>
      </c>
      <c r="AR38" s="49">
        <f t="shared" ca="1" si="221"/>
        <v>0</v>
      </c>
      <c r="AS38" s="49">
        <f t="shared" ca="1" si="221"/>
        <v>0</v>
      </c>
      <c r="AT38" s="49">
        <f t="shared" ca="1" si="221"/>
        <v>0</v>
      </c>
      <c r="AU38" s="71">
        <f t="shared" ca="1" si="221"/>
        <v>0</v>
      </c>
      <c r="AV38" s="525" t="str">
        <f>D38</f>
        <v>Apple Tea 250 ml</v>
      </c>
      <c r="AW38" s="528">
        <f t="shared" ref="AW38:AW55" si="222">IFERROR(VLOOKUP($B38,MasterData,COLUMN()-45,0),0)</f>
        <v>100</v>
      </c>
      <c r="AY38" s="522" t="s">
        <v>222</v>
      </c>
      <c r="BG38" s="101"/>
      <c r="BH38" s="94"/>
      <c r="BI38" s="95"/>
    </row>
    <row r="39" spans="1:61" x14ac:dyDescent="0.25">
      <c r="A39" s="14" t="s">
        <v>0</v>
      </c>
      <c r="B39" s="479" t="str">
        <f>B38</f>
        <v>D1046</v>
      </c>
      <c r="C39" s="47" t="str">
        <f t="shared" ref="C39" si="223">C38</f>
        <v>Drinks</v>
      </c>
      <c r="D39" s="60" t="s">
        <v>14</v>
      </c>
      <c r="E39" s="61" t="str">
        <f>IFERROR(VLOOKUP($B39,MasterData,8,0),0)</f>
        <v>B</v>
      </c>
      <c r="F39" s="78" t="s">
        <v>26</v>
      </c>
      <c r="G39" s="79">
        <f t="shared" ref="G39" ca="1" si="224">IF(G40-SUM(G42:X42)&gt;0,999,IF(G40=0,0,IF(SUM(G42:X42)=0,999,IF(G40&lt;=G42,G40/G42,IF(G40&lt;=SUM(G42:H42),1+((G40-G42)/H42),IF(G40&lt;=SUM(G42:I42),2+((G40-SUM(G42:H42))/I42),IF(G40&lt;=SUM(G42:J42),3+((G40-SUM(G42:I42))/J42),IF(G40&lt;=SUM(G42:K42),4+((G40-SUM(G42:J42))/K42),IF(G40&lt;=SUM(G42:L42),5+((G40-SUM(G42:K42))/L42),IF(G40&lt;=SUM(G42:M42),6+((G40-SUM(G42:L42))/M42),IF(G40&lt;=SUM(G42:N42),7+((G40-SUM(G42:M42))/N42),IF(G40&lt;=SUM(G42:O42),8+((G40-SUM(G42:N42))/O42),IF(G40&lt;=SUM(G42:P42),9+((G40-SUM(G42:O42))/P42),IF(G40&lt;=SUM(G42:Q42),10+((G40-SUM(G42:P42))/Q42),IF(G40&lt;=SUM(G42:R42),11+((G40-SUM(G42:Q42))/R42),IF(G40&lt;=SUM(G42:S42),12+((G40-SUM(G42:R42))/S42),IF(G40&lt;=SUM(G42:T42),13+((G40-SUM(G42:S42))/T42),IF(G40&lt;=SUM(G42:U42),14+((G40-SUM(G42:T42))/U42),IF(G40&lt;=SUM(G42:V42),15+((G40-SUM(G42:U42))/V42),IF(G40&lt;=SUM(G42:W42),16+((G40-SUM(G42:V42))/W42),IF(G40&lt;=SUM(G42:X42),17+((G40-SUM(G42:W42))/X42),"")))))))))))))))))))))</f>
        <v>0</v>
      </c>
      <c r="H39" s="80">
        <f ca="1">IF(H40-SUM(H42:Y42)&gt;0,999,IF(H40=0,0,IF(SUM(H42:Y42)=0,999,IF(H40&lt;=H42,H40/H42,IF(H40&lt;=SUM(H42:I42),1+((H40-H42)/I42),IF(H40&lt;=SUM(H42:J42),2+((H40-SUM(H42:I42))/J42),IF(H40&lt;=SUM(H42:K42),3+((H40-SUM(H42:J42))/K42),IF(H40&lt;=SUM(H42:L42),4+((H40-SUM(H42:K42))/L42),IF(H40&lt;=SUM(H42:M42),5+((H40-SUM(H42:L42))/M42),IF(H40&lt;=SUM(H42:N42),6+((H40-SUM(H42:M42))/N42),IF(H40&lt;=SUM(H42:O42),7+((H40-SUM(H42:N42))/O42),IF(H40&lt;=SUM(H42:P42),8+((H40-SUM(H42:O42))/P42),IF(H40&lt;=SUM(H42:Q42),9+((H40-SUM(H42:P42))/Q42),IF(H40&lt;=SUM(H42:R42),10+((H40-SUM(H42:Q42))/R42),IF(H40&lt;=SUM(H42:S42),11+((H40-SUM(H42:R42))/S42),IF(H40&lt;=SUM(H42:T42),12+((H40-SUM(H42:S42))/T42),IF(H40&lt;=SUM(H42:U42),13+((H40-SUM(H42:T42))/U42),IF(H40&lt;=SUM(H42:V42),14+((H40-SUM(H42:U42))/V42),IF(H40&lt;=SUM(H42:W42),15+((H40-SUM(H42:V42))/W42),IF(H40&lt;=SUM(H42:X42),16+((H40-SUM(H42:W42))/X42),IF(H40&lt;=SUM(H42:Y42),17+((H40-SUM(H42:X42))/Y42),"")))))))))))))))))))))</f>
        <v>2.834862385321101</v>
      </c>
      <c r="I39" s="80">
        <f t="shared" ref="I39" ca="1" si="225">IF(I40-SUM(I42:Z42)&gt;0,999,IF(I40=0,0,IF(SUM(I42:Z42)=0,999,IF(I40&lt;=I42,I40/I42,IF(I40&lt;=SUM(I42:J42),1+((I40-I42)/J42),IF(I40&lt;=SUM(I42:K42),2+((I40-SUM(I42:J42))/K42),IF(I40&lt;=SUM(I42:L42),3+((I40-SUM(I42:K42))/L42),IF(I40&lt;=SUM(I42:M42),4+((I40-SUM(I42:L42))/M42),IF(I40&lt;=SUM(I42:N42),5+((I40-SUM(I42:M42))/N42),IF(I40&lt;=SUM(I42:O42),6+((I40-SUM(I42:N42))/O42),IF(I40&lt;=SUM(I42:P42),7+((I40-SUM(I42:O42))/P42),IF(I40&lt;=SUM(I42:Q42),8+((I40-SUM(I42:P42))/Q42),IF(I40&lt;=SUM(I42:R42),9+((I40-SUM(I42:Q42))/R42),IF(I40&lt;=SUM(I42:S42),10+((I40-SUM(I42:R42))/S42),IF(I40&lt;=SUM(I42:T42),11+((I40-SUM(I42:S42))/T42),IF(I40&lt;=SUM(I42:U42),12+((I40-SUM(I42:T42))/U42),IF(I40&lt;=SUM(I42:V42),13+((I40-SUM(I42:U42))/V42),IF(I40&lt;=SUM(I42:W42),14+((I40-SUM(I42:V42))/W42),IF(I40&lt;=SUM(I42:X42),15+((I40-SUM(I42:W42))/X42),IF(I40&lt;=SUM(I42:Y42),16+((I40-SUM(I42:X42))/Y42),IF(I40&lt;=SUM(I42:Z42),17+((I40-SUM(I42:Y42))/Z42),"")))))))))))))))))))))</f>
        <v>3.0552712384851586</v>
      </c>
      <c r="J39" s="80">
        <f t="shared" ref="J39" ca="1" si="226">IF(J40-SUM(J42:AA42)&gt;0,999,IF(J40=0,0,IF(SUM(J42:AA42)=0,999,IF(J40&lt;=J42,J40/J42,IF(J40&lt;=SUM(J42:K42),1+((J40-J42)/K42),IF(J40&lt;=SUM(J42:L42),2+((J40-SUM(J42:K42))/L42),IF(J40&lt;=SUM(J42:M42),3+((J40-SUM(J42:L42))/M42),IF(J40&lt;=SUM(J42:N42),4+((J40-SUM(J42:M42))/N42),IF(J40&lt;=SUM(J42:O42),5+((J40-SUM(J42:N42))/O42),IF(J40&lt;=SUM(J42:P42),6+((J40-SUM(J42:O42))/P42),IF(J40&lt;=SUM(J42:Q42),7+((J40-SUM(J42:P42))/Q42),IF(J40&lt;=SUM(J42:R42),8+((J40-SUM(J42:Q42))/R42),IF(J40&lt;=SUM(J42:S42),9+((J40-SUM(J42:R42))/S42),IF(J40&lt;=SUM(J42:T42),10+((J40-SUM(J42:S42))/T42),IF(J40&lt;=SUM(J42:U42),11+((J40-SUM(J42:T42))/U42),IF(J40&lt;=SUM(J42:V42),12+((J40-SUM(J42:U42))/V42),IF(J40&lt;=SUM(J42:W42),13+((J40-SUM(J42:V42))/W42),IF(J40&lt;=SUM(J42:X42),14+((J40-SUM(J42:W42))/X42),IF(J40&lt;=SUM(J42:Y42),15+((J40-SUM(J42:X42))/Y42),IF(J40&lt;=SUM(J42:Z42),16+((J40-SUM(J42:Y42))/Z42),IF(J40&lt;=SUM(J42:AA42),17+((J40-SUM(J42:Z42))/AA42),"")))))))))))))))))))))</f>
        <v>2.0552712384851586</v>
      </c>
      <c r="K39" s="80">
        <f t="shared" ref="K39" ca="1" si="227">IF(K40-SUM(K42:AB42)&gt;0,999,IF(K40=0,0,IF(SUM(K42:AB42)=0,999,IF(K40&lt;=K42,K40/K42,IF(K40&lt;=SUM(K42:L42),1+((K40-K42)/L42),IF(K40&lt;=SUM(K42:M42),2+((K40-SUM(K42:L42))/M42),IF(K40&lt;=SUM(K42:N42),3+((K40-SUM(K42:M42))/N42),IF(K40&lt;=SUM(K42:O42),4+((K40-SUM(K42:N42))/O42),IF(K40&lt;=SUM(K42:P42),5+((K40-SUM(K42:O42))/P42),IF(K40&lt;=SUM(K42:Q42),6+((K40-SUM(K42:P42))/Q42),IF(K40&lt;=SUM(K42:R42),7+((K40-SUM(K42:Q42))/R42),IF(K40&lt;=SUM(K42:S42),8+((K40-SUM(K42:R42))/S42),IF(K40&lt;=SUM(K42:T42),9+((K40-SUM(K42:S42))/T42),IF(K40&lt;=SUM(K42:U42),10+((K40-SUM(K42:T42))/U42),IF(K40&lt;=SUM(K42:V42),11+((K40-SUM(K42:U42))/V42),IF(K40&lt;=SUM(K42:W42),12+((K40-SUM(K42:V42))/W42),IF(K40&lt;=SUM(K42:X42),13+((K40-SUM(K42:W42))/X42),IF(K40&lt;=SUM(K42:Y42),14+((K40-SUM(K42:X42))/Y42),IF(K40&lt;=SUM(K42:Z42),15+((K40-SUM(K42:Y42))/Z42),IF(K40&lt;=SUM(K42:AA42),16+((K40-SUM(K42:Z42))/AA42),IF(K40&lt;=SUM(K42:AB42),17+((K40-SUM(K42:AA42))/AB42),"")))))))))))))))))))))</f>
        <v>2.0857461024498885</v>
      </c>
      <c r="L39" s="80">
        <f t="shared" ref="L39" ca="1" si="228">IF(L40-SUM(L42:AC42)&gt;0,999,IF(L40=0,0,IF(SUM(L42:AC42)=0,999,IF(L40&lt;=L42,L40/L42,IF(L40&lt;=SUM(L42:M42),1+((L40-L42)/M42),IF(L40&lt;=SUM(L42:N42),2+((L40-SUM(L42:M42))/N42),IF(L40&lt;=SUM(L42:O42),3+((L40-SUM(L42:N42))/O42),IF(L40&lt;=SUM(L42:P42),4+((L40-SUM(L42:O42))/P42),IF(L40&lt;=SUM(L42:Q42),5+((L40-SUM(L42:P42))/Q42),IF(L40&lt;=SUM(L42:R42),6+((L40-SUM(L42:Q42))/R42),IF(L40&lt;=SUM(L42:S42),7+((L40-SUM(L42:R42))/S42),IF(L40&lt;=SUM(L42:T42),8+((L40-SUM(L42:S42))/T42),IF(L40&lt;=SUM(L42:U42),9+((L40-SUM(L42:T42))/U42),IF(L40&lt;=SUM(L42:V42),10+((L40-SUM(L42:U42))/V42),IF(L40&lt;=SUM(L42:W42),11+((L40-SUM(L42:V42))/W42),IF(L40&lt;=SUM(L42:X42),12+((L40-SUM(L42:W42))/X42),IF(L40&lt;=SUM(L42:Y42),13+((L40-SUM(L42:X42))/Y42),IF(L40&lt;=SUM(L42:Z42),14+((L40-SUM(L42:Y42))/Z42),IF(L40&lt;=SUM(L42:AA42),15+((L40-SUM(L42:Z42))/AA42),IF(L40&lt;=SUM(L42:AB42),16+((L40-SUM(L42:AA42))/AB42),IF(L40&lt;=SUM(L42:AC42),17+((L40-SUM(L42:AB42))/AC42),"")))))))))))))))))))))</f>
        <v>2.1916488222698072</v>
      </c>
      <c r="M39" s="80">
        <f t="shared" ref="M39" ca="1" si="229">IF(M40-SUM(M42:AD42)&gt;0,999,IF(M40=0,0,IF(SUM(M42:AD42)=0,999,IF(M40&lt;=M42,M40/M42,IF(M40&lt;=SUM(M42:N42),1+((M40-M42)/N42),IF(M40&lt;=SUM(M42:O42),2+((M40-SUM(M42:N42))/O42),IF(M40&lt;=SUM(M42:P42),3+((M40-SUM(M42:O42))/P42),IF(M40&lt;=SUM(M42:Q42),4+((M40-SUM(M42:P42))/Q42),IF(M40&lt;=SUM(M42:R42),5+((M40-SUM(M42:Q42))/R42),IF(M40&lt;=SUM(M42:S42),6+((M40-SUM(M42:R42))/S42),IF(M40&lt;=SUM(M42:T42),7+((M40-SUM(M42:S42))/T42),IF(M40&lt;=SUM(M42:U42),8+((M40-SUM(M42:T42))/U42),IF(M40&lt;=SUM(M42:V42),9+((M40-SUM(M42:U42))/V42),IF(M40&lt;=SUM(M42:W42),10+((M40-SUM(M42:V42))/W42),IF(M40&lt;=SUM(M42:X42),11+((M40-SUM(M42:W42))/X42),IF(M40&lt;=SUM(M42:Y42),12+((M40-SUM(M42:X42))/Y42),IF(M40&lt;=SUM(M42:Z42),13+((M40-SUM(M42:Y42))/Z42),IF(M40&lt;=SUM(M42:AA42),14+((M40-SUM(M42:Z42))/AA42),IF(M40&lt;=SUM(M42:AB42),15+((M40-SUM(M42:AA42))/AB42),IF(M40&lt;=SUM(M42:AC42),16+((M40-SUM(M42:AB42))/AC42),IF(M40&lt;=SUM(M42:AD42),17+((M40-SUM(M42:AC42))/AD42),"")))))))))))))))))))))</f>
        <v>2.0376569037656904</v>
      </c>
      <c r="N39" s="80">
        <f t="shared" ref="N39" ca="1" si="230">IF(N40-SUM(N42:AE42)&gt;0,999,IF(N40=0,0,IF(SUM(N42:AE42)=0,999,IF(N40&lt;=N42,N40/N42,IF(N40&lt;=SUM(N42:O42),1+((N40-N42)/O42),IF(N40&lt;=SUM(N42:P42),2+((N40-SUM(N42:O42))/P42),IF(N40&lt;=SUM(N42:Q42),3+((N40-SUM(N42:P42))/Q42),IF(N40&lt;=SUM(N42:R42),4+((N40-SUM(N42:Q42))/R42),IF(N40&lt;=SUM(N42:S42),5+((N40-SUM(N42:R42))/S42),IF(N40&lt;=SUM(N42:T42),6+((N40-SUM(N42:S42))/T42),IF(N40&lt;=SUM(N42:U42),7+((N40-SUM(N42:T42))/U42),IF(N40&lt;=SUM(N42:V42),8+((N40-SUM(N42:U42))/V42),IF(N40&lt;=SUM(N42:W42),9+((N40-SUM(N42:V42))/W42),IF(N40&lt;=SUM(N42:X42),10+((N40-SUM(N42:W42))/X42),IF(N40&lt;=SUM(N42:Y42),11+((N40-SUM(N42:X42))/Y42),IF(N40&lt;=SUM(N42:Z42),12+((N40-SUM(N42:Y42))/Z42),IF(N40&lt;=SUM(N42:AA42),13+((N40-SUM(N42:Z42))/AA42),IF(N40&lt;=SUM(N42:AB42),14+((N40-SUM(N42:AA42))/AB42),IF(N40&lt;=SUM(N42:AC42),15+((N40-SUM(N42:AB42))/AC42),IF(N40&lt;=SUM(N42:AD42),16+((N40-SUM(N42:AC42))/AD42),IF(N40&lt;=SUM(N42:AE42),17+((N40-SUM(N42:AD42))/AE42),"")))))))))))))))))))))</f>
        <v>2.0568181818181817</v>
      </c>
      <c r="O39" s="80">
        <f t="shared" ref="O39" ca="1" si="231">IF(O40-SUM(O42:AF42)&gt;0,999,IF(O40=0,0,IF(SUM(O42:AF42)=0,999,IF(O40&lt;=O42,O40/O42,IF(O40&lt;=SUM(O42:P42),1+((O40-O42)/P42),IF(O40&lt;=SUM(O42:Q42),2+((O40-SUM(O42:P42))/Q42),IF(O40&lt;=SUM(O42:R42),3+((O40-SUM(O42:Q42))/R42),IF(O40&lt;=SUM(O42:S42),4+((O40-SUM(O42:R42))/S42),IF(O40&lt;=SUM(O42:T42),5+((O40-SUM(O42:S42))/T42),IF(O40&lt;=SUM(O42:U42),6+((O40-SUM(O42:T42))/U42),IF(O40&lt;=SUM(O42:V42),7+((O40-SUM(O42:U42))/V42),IF(O40&lt;=SUM(O42:W42),8+((O40-SUM(O42:V42))/W42),IF(O40&lt;=SUM(O42:X42),9+((O40-SUM(O42:W42))/X42),IF(O40&lt;=SUM(O42:Y42),10+((O40-SUM(O42:X42))/Y42),IF(O40&lt;=SUM(O42:Z42),11+((O40-SUM(O42:Y42))/Z42),IF(O40&lt;=SUM(O42:AA42),12+((O40-SUM(O42:Z42))/AA42),IF(O40&lt;=SUM(O42:AB42),13+((O40-SUM(O42:AA42))/AB42),IF(O40&lt;=SUM(O42:AC42),14+((O40-SUM(O42:AB42))/AC42),IF(O40&lt;=SUM(O42:AD42),15+((O40-SUM(O42:AC42))/AD42),IF(O40&lt;=SUM(O42:AE42),16+((O40-SUM(O42:AD42))/AE42),IF(O40&lt;=SUM(O42:AF42),17+((O40-SUM(O42:AE42))/AF42),"")))))))))))))))))))))</f>
        <v>2.1633045148895294</v>
      </c>
      <c r="P39" s="80">
        <f t="shared" ref="P39" ca="1" si="232">IF(P40-SUM(P42:AG42)&gt;0,999,IF(P40=0,0,IF(SUM(P42:AG42)=0,999,IF(P40&lt;=P42,P40/P42,IF(P40&lt;=SUM(P42:Q42),1+((P40-P42)/Q42),IF(P40&lt;=SUM(P42:R42),2+((P40-SUM(P42:Q42))/R42),IF(P40&lt;=SUM(P42:S42),3+((P40-SUM(P42:R42))/S42),IF(P40&lt;=SUM(P42:T42),4+((P40-SUM(P42:S42))/T42),IF(P40&lt;=SUM(P42:U42),5+((P40-SUM(P42:T42))/U42),IF(P40&lt;=SUM(P42:V42),6+((P40-SUM(P42:U42))/V42),IF(P40&lt;=SUM(P42:W42),7+((P40-SUM(P42:V42))/W42),IF(P40&lt;=SUM(P42:X42),8+((P40-SUM(P42:W42))/X42),IF(P40&lt;=SUM(P42:Y42),9+((P40-SUM(P42:X42))/Y42),IF(P40&lt;=SUM(P42:Z42),10+((P40-SUM(P42:Y42))/Z42),IF(P40&lt;=SUM(P42:AA42),11+((P40-SUM(P42:Z42))/AA42),IF(P40&lt;=SUM(P42:AB42),12+((P40-SUM(P42:AA42))/AB42),IF(P40&lt;=SUM(P42:AC42),13+((P40-SUM(P42:AB42))/AC42),IF(P40&lt;=SUM(P42:AD42),14+((P40-SUM(P42:AC42))/AD42),IF(P40&lt;=SUM(P42:AE42),15+((P40-SUM(P42:AD42))/AE42),IF(P40&lt;=SUM(P42:AF42),16+((P40-SUM(P42:AE42))/AF42),IF(P40&lt;=SUM(P42:AG42),17+((P40-SUM(P42:AF42))/AG42),"")))))))))))))))))))))</f>
        <v>2.118348623853211</v>
      </c>
      <c r="Q39" s="80">
        <f t="shared" ref="Q39" ca="1" si="233">IF(Q40-SUM(Q42:AH42)&gt;0,999,IF(Q40=0,0,IF(SUM(Q42:AH42)=0,999,IF(Q40&lt;=Q42,Q40/Q42,IF(Q40&lt;=SUM(Q42:R42),1+((Q40-Q42)/R42),IF(Q40&lt;=SUM(Q42:S42),2+((Q40-SUM(Q42:R42))/S42),IF(Q40&lt;=SUM(Q42:T42),3+((Q40-SUM(Q42:S42))/T42),IF(Q40&lt;=SUM(Q42:U42),4+((Q40-SUM(Q42:T42))/U42),IF(Q40&lt;=SUM(Q42:V42),5+((Q40-SUM(Q42:U42))/V42),IF(Q40&lt;=SUM(Q42:W42),6+((Q40-SUM(Q42:V42))/W42),IF(Q40&lt;=SUM(Q42:X42),7+((Q40-SUM(Q42:W42))/X42),IF(Q40&lt;=SUM(Q42:Y42),8+((Q40-SUM(Q42:X42))/Y42),IF(Q40&lt;=SUM(Q42:Z42),9+((Q40-SUM(Q42:Y42))/Z42),IF(Q40&lt;=SUM(Q42:AA42),10+((Q40-SUM(Q42:Z42))/AA42),IF(Q40&lt;=SUM(Q42:AB42),11+((Q40-SUM(Q42:AA42))/AB42),IF(Q40&lt;=SUM(Q42:AC42),12+((Q40-SUM(Q42:AB42))/AC42),IF(Q40&lt;=SUM(Q42:AD42),13+((Q40-SUM(Q42:AC42))/AD42),IF(Q40&lt;=SUM(Q42:AE42),14+((Q40-SUM(Q42:AD42))/AE42),IF(Q40&lt;=SUM(Q42:AF42),15+((Q40-SUM(Q42:AE42))/AF42),IF(Q40&lt;=SUM(Q42:AG42),16+((Q40-SUM(Q42:AF42))/AG42),IF(Q40&lt;=SUM(Q42:AH42),17+((Q40-SUM(Q42:AG42))/AH42),"")))))))))))))))))))))</f>
        <v>2.0372492836676219</v>
      </c>
      <c r="R39" s="80">
        <f t="shared" ref="R39" ca="1" si="234">IF(R40-SUM(R42:AI42)&gt;0,999,IF(R40=0,0,IF(SUM(R42:AI42)=0,999,IF(R40&lt;=R42,R40/R42,IF(R40&lt;=SUM(R42:S42),1+((R40-R42)/S42),IF(R40&lt;=SUM(R42:T42),2+((R40-SUM(R42:S42))/T42),IF(R40&lt;=SUM(R42:U42),3+((R40-SUM(R42:T42))/U42),IF(R40&lt;=SUM(R42:V42),4+((R40-SUM(R42:U42))/V42),IF(R40&lt;=SUM(R42:W42),5+((R40-SUM(R42:V42))/W42),IF(R40&lt;=SUM(R42:X42),6+((R40-SUM(R42:W42))/X42),IF(R40&lt;=SUM(R42:Y42),7+((R40-SUM(R42:X42))/Y42),IF(R40&lt;=SUM(R42:Z42),8+((R40-SUM(R42:Y42))/Z42),IF(R40&lt;=SUM(R42:AA42),9+((R40-SUM(R42:Z42))/AA42),IF(R40&lt;=SUM(R42:AB42),10+((R40-SUM(R42:AA42))/AB42),IF(R40&lt;=SUM(R42:AC42),11+((R40-SUM(R42:AB42))/AC42),IF(R40&lt;=SUM(R42:AD42),12+((R40-SUM(R42:AC42))/AD42),IF(R40&lt;=SUM(R42:AE42),13+((R40-SUM(R42:AD42))/AE42),IF(R40&lt;=SUM(R42:AF42),14+((R40-SUM(R42:AE42))/AF42),IF(R40&lt;=SUM(R42:AG42),15+((R40-SUM(R42:AF42))/AG42),IF(R40&lt;=SUM(R42:AH42),16+((R40-SUM(R42:AG42))/AH42),IF(R40&lt;=SUM(R42:AI42),17+((R40-SUM(R42:AH42))/AI42),"")))))))))))))))))))))</f>
        <v>2.1839080459770113</v>
      </c>
      <c r="S39" s="79">
        <f t="shared" ref="S39" ca="1" si="235">IF(S40-SUM(S42:AJ42)&gt;0,999,IF(S40=0,0,IF(SUM(S42:AJ42)=0,999,IF(S40&lt;=S42,S40/S42,IF(S40&lt;=SUM(S42:T42),1+((S40-S42)/T42),IF(S40&lt;=SUM(S42:U42),2+((S40-SUM(S42:T42))/U42),IF(S40&lt;=SUM(S42:V42),3+((S40-SUM(S42:U42))/V42),IF(S40&lt;=SUM(S42:W42),4+((S40-SUM(S42:V42))/W42),IF(S40&lt;=SUM(S42:X42),5+((S40-SUM(S42:W42))/X42),IF(S40&lt;=SUM(S42:Y42),6+((S40-SUM(S42:X42))/Y42),IF(S40&lt;=SUM(S42:Z42),7+((S40-SUM(S42:Y42))/Z42),IF(S40&lt;=SUM(S42:AA42),8+((S40-SUM(S42:Z42))/AA42),IF(S40&lt;=SUM(S42:AB42),9+((S40-SUM(S42:AA42))/AB42),IF(S40&lt;=SUM(S42:AC42),10+((S40-SUM(S42:AB42))/AC42),IF(S40&lt;=SUM(S42:AD42),11+((S40-SUM(S42:AC42))/AD42),IF(S40&lt;=SUM(S42:AE42),12+((S40-SUM(S42:AD42))/AE42),IF(S40&lt;=SUM(S42:AF42),13+((S40-SUM(S42:AE42))/AF42),IF(S40&lt;=SUM(S42:AG42),14+((S40-SUM(S42:AF42))/AG42),IF(S40&lt;=SUM(S42:AH42),15+((S40-SUM(S42:AG42))/AH42),IF(S40&lt;=SUM(S42:AI42),16+((S40-SUM(S42:AH42))/AI42),IF(S40&lt;=SUM(S42:AJ42),17+((S40-SUM(S42:AI42))/AJ42),"")))))))))))))))))))))</f>
        <v>2.1527347781217752</v>
      </c>
      <c r="T39" s="80">
        <f t="shared" ref="T39" ca="1" si="236">IF(T40-SUM(T42:AK42)&gt;0,999,IF(T40=0,0,IF(SUM(T42:AK42)=0,999,IF(T40&lt;=T42,T40/T42,IF(T40&lt;=SUM(T42:U42),1+((T40-T42)/U42),IF(T40&lt;=SUM(T42:V42),2+((T40-SUM(T42:U42))/V42),IF(T40&lt;=SUM(T42:W42),3+((T40-SUM(T42:V42))/W42),IF(T40&lt;=SUM(T42:X42),4+((T40-SUM(T42:W42))/X42),IF(T40&lt;=SUM(T42:Y42),5+((T40-SUM(T42:X42))/Y42),IF(T40&lt;=SUM(T42:Z42),6+((T40-SUM(T42:Y42))/Z42),IF(T40&lt;=SUM(T42:AA42),7+((T40-SUM(T42:Z42))/AA42),IF(T40&lt;=SUM(T42:AB42),8+((T40-SUM(T42:AA42))/AB42),IF(T40&lt;=SUM(T42:AC42),9+((T40-SUM(T42:AB42))/AC42),IF(T40&lt;=SUM(T42:AD42),10+((T40-SUM(T42:AC42))/AD42),IF(T40&lt;=SUM(T42:AE42),11+((T40-SUM(T42:AD42))/AE42),IF(T40&lt;=SUM(T42:AF42),12+((T40-SUM(T42:AE42))/AF42),IF(T40&lt;=SUM(T42:AG42),13+((T40-SUM(T42:AF42))/AG42),IF(T40&lt;=SUM(T42:AH42),14+((T40-SUM(T42:AG42))/AH42),IF(T40&lt;=SUM(T42:AI42),15+((T40-SUM(T42:AH42))/AI42),IF(T40&lt;=SUM(T42:AJ42),16+((T40-SUM(T42:AI42))/AJ42),IF(T40&lt;=SUM(T42:AK42),17+((T40-SUM(T42:AJ42))/AK42),"")))))))))))))))))))))</f>
        <v>2.1849173553719008</v>
      </c>
      <c r="U39" s="80">
        <f t="shared" ref="U39" ca="1" si="237">IF(U40-SUM(U42:AL42)&gt;0,999,IF(U40=0,0,IF(SUM(U42:AL42)=0,999,IF(U40&lt;=U42,U40/U42,IF(U40&lt;=SUM(U42:V42),1+((U40-U42)/V42),IF(U40&lt;=SUM(U42:W42),2+((U40-SUM(U42:V42))/W42),IF(U40&lt;=SUM(U42:X42),3+((U40-SUM(U42:W42))/X42),IF(U40&lt;=SUM(U42:Y42),4+((U40-SUM(U42:X42))/Y42),IF(U40&lt;=SUM(U42:Z42),5+((U40-SUM(U42:Y42))/Z42),IF(U40&lt;=SUM(U42:AA42),6+((U40-SUM(U42:Z42))/AA42),IF(U40&lt;=SUM(U42:AB42),7+((U40-SUM(U42:AA42))/AB42),IF(U40&lt;=SUM(U42:AC42),8+((U40-SUM(U42:AB42))/AC42),IF(U40&lt;=SUM(U42:AD42),9+((U40-SUM(U42:AC42))/AD42),IF(U40&lt;=SUM(U42:AE42),10+((U40-SUM(U42:AD42))/AE42),IF(U40&lt;=SUM(U42:AF42),11+((U40-SUM(U42:AE42))/AF42),IF(U40&lt;=SUM(U42:AG42),12+((U40-SUM(U42:AF42))/AG42),IF(U40&lt;=SUM(U42:AH42),13+((U40-SUM(U42:AG42))/AH42),IF(U40&lt;=SUM(U42:AI42),14+((U40-SUM(U42:AH42))/AI42),IF(U40&lt;=SUM(U42:AJ42),15+((U40-SUM(U42:AI42))/AJ42),IF(U40&lt;=SUM(U42:AK42),16+((U40-SUM(U42:AJ42))/AK42),IF(U40&lt;=SUM(U42:AL42),17+((U40-SUM(U42:AK42))/AL42),"")))))))))))))))))))))</f>
        <v>2.0091666666666668</v>
      </c>
      <c r="V39" s="80">
        <f t="shared" ref="V39" ca="1" si="238">IF(V40-SUM(V42:AM42)&gt;0,999,IF(V40=0,0,IF(SUM(V42:AM42)=0,999,IF(V40&lt;=V42,V40/V42,IF(V40&lt;=SUM(V42:W42),1+((V40-V42)/W42),IF(V40&lt;=SUM(V42:X42),2+((V40-SUM(V42:W42))/X42),IF(V40&lt;=SUM(V42:Y42),3+((V40-SUM(V42:X42))/Y42),IF(V40&lt;=SUM(V42:Z42),4+((V40-SUM(V42:Y42))/Z42),IF(V40&lt;=SUM(V42:AA42),5+((V40-SUM(V42:Z42))/AA42),IF(V40&lt;=SUM(V42:AB42),6+((V40-SUM(V42:AA42))/AB42),IF(V40&lt;=SUM(V42:AC42),7+((V40-SUM(V42:AB42))/AC42),IF(V40&lt;=SUM(V42:AD42),8+((V40-SUM(V42:AC42))/AD42),IF(V40&lt;=SUM(V42:AE42),9+((V40-SUM(V42:AD42))/AE42),IF(V40&lt;=SUM(V42:AF42),10+((V40-SUM(V42:AE42))/AF42),IF(V40&lt;=SUM(V42:AG42),11+((V40-SUM(V42:AF42))/AG42),IF(V40&lt;=SUM(V42:AH42),12+((V40-SUM(V42:AG42))/AH42),IF(V40&lt;=SUM(V42:AI42),13+((V40-SUM(V42:AH42))/AI42),IF(V40&lt;=SUM(V42:AJ42),14+((V40-SUM(V42:AI42))/AJ42),IF(V40&lt;=SUM(V42:AK42),15+((V40-SUM(V42:AJ42))/AK42),IF(V40&lt;=SUM(V42:AL42),16+((V40-SUM(V42:AK42))/AL42),IF(V40&lt;=SUM(V42:AM42),17+((V40-SUM(V42:AL42))/AM42),"")))))))))))))))))))))</f>
        <v>2.0100273473108476</v>
      </c>
      <c r="W39" s="80">
        <f t="shared" ref="W39" ca="1" si="239">IF(W40-SUM(W42:AN42)&gt;0,999,IF(W40=0,0,IF(SUM(W42:AN42)=0,999,IF(W40&lt;=W42,W40/W42,IF(W40&lt;=SUM(W42:X42),1+((W40-W42)/X42),IF(W40&lt;=SUM(W42:Y42),2+((W40-SUM(W42:X42))/Y42),IF(W40&lt;=SUM(W42:Z42),3+((W40-SUM(W42:Y42))/Z42),IF(W40&lt;=SUM(W42:AA42),4+((W40-SUM(W42:Z42))/AA42),IF(W40&lt;=SUM(W42:AB42),5+((W40-SUM(W42:AA42))/AB42),IF(W40&lt;=SUM(W42:AC42),6+((W40-SUM(W42:AB42))/AC42),IF(W40&lt;=SUM(W42:AD42),7+((W40-SUM(W42:AC42))/AD42),IF(W40&lt;=SUM(W42:AE42),8+((W40-SUM(W42:AD42))/AE42),IF(W40&lt;=SUM(W42:AF42),9+((W40-SUM(W42:AE42))/AF42),IF(W40&lt;=SUM(W42:AG42),10+((W40-SUM(W42:AF42))/AG42),IF(W40&lt;=SUM(W42:AH42),11+((W40-SUM(W42:AG42))/AH42),IF(W40&lt;=SUM(W42:AI42),12+((W40-SUM(W42:AH42))/AI42),IF(W40&lt;=SUM(W42:AJ42),13+((W40-SUM(W42:AI42))/AJ42),IF(W40&lt;=SUM(W42:AK42),14+((W40-SUM(W42:AJ42))/AK42),IF(W40&lt;=SUM(W42:AL42),15+((W40-SUM(W42:AK42))/AL42),IF(W40&lt;=SUM(W42:AM42),16+((W40-SUM(W42:AL42))/AM42),IF(W40&lt;=SUM(W42:AN42),17+((W40-SUM(W42:AM42))/AN42),"")))))))))))))))))))))</f>
        <v>2.1089866156787762</v>
      </c>
      <c r="X39" s="80">
        <f t="shared" ref="X39" ca="1" si="240">IF(X40-SUM(X42:AO42)&gt;0,999,IF(X40=0,0,IF(SUM(X42:AO42)=0,999,IF(X40&lt;=X42,X40/X42,IF(X40&lt;=SUM(X42:Y42),1+((X40-X42)/Y42),IF(X40&lt;=SUM(X42:Z42),2+((X40-SUM(X42:Y42))/Z42),IF(X40&lt;=SUM(X42:AA42),3+((X40-SUM(X42:Z42))/AA42),IF(X40&lt;=SUM(X42:AB42),4+((X40-SUM(X42:AA42))/AB42),IF(X40&lt;=SUM(X42:AC42),5+((X40-SUM(X42:AB42))/AC42),IF(X40&lt;=SUM(X42:AD42),6+((X40-SUM(X42:AC42))/AD42),IF(X40&lt;=SUM(X42:AE42),7+((X40-SUM(X42:AD42))/AE42),IF(X40&lt;=SUM(X42:AF42),8+((X40-SUM(X42:AE42))/AF42),IF(X40&lt;=SUM(X42:AG42),9+((X40-SUM(X42:AF42))/AG42),IF(X40&lt;=SUM(X42:AH42),10+((X40-SUM(X42:AG42))/AH42),IF(X40&lt;=SUM(X42:AI42),11+((X40-SUM(X42:AH42))/AI42),IF(X40&lt;=SUM(X42:AJ42),12+((X40-SUM(X42:AI42))/AJ42),IF(X40&lt;=SUM(X42:AK42),13+((X40-SUM(X42:AJ42))/AK42),IF(X40&lt;=SUM(X42:AL42),14+((X40-SUM(X42:AK42))/AL42),IF(X40&lt;=SUM(X42:AM42),15+((X40-SUM(X42:AL42))/AM42),IF(X40&lt;=SUM(X42:AN42),16+((X40-SUM(X42:AM42))/AN42),IF(X40&lt;=SUM(X42:AO42),17+((X40-SUM(X42:AN42))/AO42),"")))))))))))))))))))))</f>
        <v>2.0784313725490198</v>
      </c>
      <c r="Y39" s="80">
        <f t="shared" ref="Y39" ca="1" si="241">IF(Y40-SUM(Y42:AP42)&gt;0,999,IF(Y40=0,0,IF(SUM(Y42:AP42)=0,999,IF(Y40&lt;=Y42,Y40/Y42,IF(Y40&lt;=SUM(Y42:Z42),1+((Y40-Y42)/Z42),IF(Y40&lt;=SUM(Y42:AA42),2+((Y40-SUM(Y42:Z42))/AA42),IF(Y40&lt;=SUM(Y42:AB42),3+((Y40-SUM(Y42:AA42))/AB42),IF(Y40&lt;=SUM(Y42:AC42),4+((Y40-SUM(Y42:AB42))/AC42),IF(Y40&lt;=SUM(Y42:AD42),5+((Y40-SUM(Y42:AC42))/AD42),IF(Y40&lt;=SUM(Y42:AE42),6+((Y40-SUM(Y42:AD42))/AE42),IF(Y40&lt;=SUM(Y42:AF42),7+((Y40-SUM(Y42:AE42))/AF42),IF(Y40&lt;=SUM(Y42:AG42),8+((Y40-SUM(Y42:AF42))/AG42),IF(Y40&lt;=SUM(Y42:AH42),9+((Y40-SUM(Y42:AG42))/AH42),IF(Y40&lt;=SUM(Y42:AI42),10+((Y40-SUM(Y42:AH42))/AI42),IF(Y40&lt;=SUM(Y42:AJ42),11+((Y40-SUM(Y42:AI42))/AJ42),IF(Y40&lt;=SUM(Y42:AK42),12+((Y40-SUM(Y42:AJ42))/AK42),IF(Y40&lt;=SUM(Y42:AL42),13+((Y40-SUM(Y42:AK42))/AL42),IF(Y40&lt;=SUM(Y42:AM42),14+((Y40-SUM(Y42:AL42))/AM42),IF(Y40&lt;=SUM(Y42:AN42),15+((Y40-SUM(Y42:AM42))/AN42),IF(Y40&lt;=SUM(Y42:AO42),16+((Y40-SUM(Y42:AN42))/AO42),IF(Y40&lt;=SUM(Y42:AP42),17+((Y40-SUM(Y42:AO42))/AP42),"")))))))))))))))))))))</f>
        <v>2.0010384215991692</v>
      </c>
      <c r="Z39" s="80">
        <f t="shared" ref="Z39" ca="1" si="242">IF(Z40-SUM(Z42:AQ42)&gt;0,999,IF(Z40=0,0,IF(SUM(Z42:AQ42)=0,999,IF(Z40&lt;=Z42,Z40/Z42,IF(Z40&lt;=SUM(Z42:AA42),1+((Z40-Z42)/AA42),IF(Z40&lt;=SUM(Z42:AB42),2+((Z40-SUM(Z42:AA42))/AB42),IF(Z40&lt;=SUM(Z42:AC42),3+((Z40-SUM(Z42:AB42))/AC42),IF(Z40&lt;=SUM(Z42:AD42),4+((Z40-SUM(Z42:AC42))/AD42),IF(Z40&lt;=SUM(Z42:AE42),5+((Z40-SUM(Z42:AD42))/AE42),IF(Z40&lt;=SUM(Z42:AF42),6+((Z40-SUM(Z42:AE42))/AF42),IF(Z40&lt;=SUM(Z42:AG42),7+((Z40-SUM(Z42:AF42))/AG42),IF(Z40&lt;=SUM(Z42:AH42),8+((Z40-SUM(Z42:AG42))/AH42),IF(Z40&lt;=SUM(Z42:AI42),9+((Z40-SUM(Z42:AH42))/AI42),IF(Z40&lt;=SUM(Z42:AJ42),10+((Z40-SUM(Z42:AI42))/AJ42),IF(Z40&lt;=SUM(Z42:AK42),11+((Z40-SUM(Z42:AJ42))/AK42),IF(Z40&lt;=SUM(Z42:AL42),12+((Z40-SUM(Z42:AK42))/AL42),IF(Z40&lt;=SUM(Z42:AM42),13+((Z40-SUM(Z42:AL42))/AM42),IF(Z40&lt;=SUM(Z42:AN42),14+((Z40-SUM(Z42:AM42))/AN42),IF(Z40&lt;=SUM(Z42:AO42),15+((Z40-SUM(Z42:AN42))/AO42),IF(Z40&lt;=SUM(Z42:AP42),16+((Z40-SUM(Z42:AO42))/AP42),IF(Z40&lt;=SUM(Z42:AQ42),17+((Z40-SUM(Z42:AP42))/AQ42),"")))))))))))))))))))))</f>
        <v>2.0326180257510731</v>
      </c>
      <c r="AA39" s="80">
        <f t="shared" ref="AA39" ca="1" si="243">IF(AA40-SUM(AA42:AR42)&gt;0,999,IF(AA40=0,0,IF(SUM(AA42:AR42)=0,999,IF(AA40&lt;=AA42,AA40/AA42,IF(AA40&lt;=SUM(AA42:AB42),1+((AA40-AA42)/AB42),IF(AA40&lt;=SUM(AA42:AC42),2+((AA40-SUM(AA42:AB42))/AC42),IF(AA40&lt;=SUM(AA42:AD42),3+((AA40-SUM(AA42:AC42))/AD42),IF(AA40&lt;=SUM(AA42:AE42),4+((AA40-SUM(AA42:AD42))/AE42),IF(AA40&lt;=SUM(AA42:AF42),5+((AA40-SUM(AA42:AE42))/AF42),IF(AA40&lt;=SUM(AA42:AG42),6+((AA40-SUM(AA42:AF42))/AG42),IF(AA40&lt;=SUM(AA42:AH42),7+((AA40-SUM(AA42:AG42))/AH42),IF(AA40&lt;=SUM(AA42:AI42),8+((AA40-SUM(AA42:AH42))/AI42),IF(AA40&lt;=SUM(AA42:AJ42),9+((AA40-SUM(AA42:AI42))/AJ42),IF(AA40&lt;=SUM(AA42:AK42),10+((AA40-SUM(AA42:AJ42))/AK42),IF(AA40&lt;=SUM(AA42:AL42),11+((AA40-SUM(AA42:AK42))/AL42),IF(AA40&lt;=SUM(AA42:AM42),12+((AA40-SUM(AA42:AL42))/AM42),IF(AA40&lt;=SUM(AA42:AN42),13+((AA40-SUM(AA42:AM42))/AN42),IF(AA40&lt;=SUM(AA42:AO42),14+((AA40-SUM(AA42:AN42))/AO42),IF(AA40&lt;=SUM(AA42:AP42),15+((AA40-SUM(AA42:AO42))/AP42),IF(AA40&lt;=SUM(AA42:AQ42),16+((AA40-SUM(AA42:AP42))/AQ42),IF(AA40&lt;=SUM(AA42:AR42),17+((AA40-SUM(AA42:AQ42))/AR42),"")))))))))))))))))))))</f>
        <v>2.0629310344827587</v>
      </c>
      <c r="AB39" s="80">
        <f t="shared" ref="AB39" ca="1" si="244">IF(AB40-SUM(AB42:AS42)&gt;0,999,IF(AB40=0,0,IF(SUM(AB42:AS42)=0,999,IF(AB40&lt;=AB42,AB40/AB42,IF(AB40&lt;=SUM(AB42:AC42),1+((AB40-AB42)/AC42),IF(AB40&lt;=SUM(AB42:AD42),2+((AB40-SUM(AB42:AC42))/AD42),IF(AB40&lt;=SUM(AB42:AE42),3+((AB40-SUM(AB42:AD42))/AE42),IF(AB40&lt;=SUM(AB42:AF42),4+((AB40-SUM(AB42:AE42))/AF42),IF(AB40&lt;=SUM(AB42:AG42),5+((AB40-SUM(AB42:AF42))/AG42),IF(AB40&lt;=SUM(AB42:AH42),6+((AB40-SUM(AB42:AG42))/AH42),IF(AB40&lt;=SUM(AB42:AI42),7+((AB40-SUM(AB42:AH42))/AI42),IF(AB40&lt;=SUM(AB42:AJ42),8+((AB40-SUM(AB42:AI42))/AJ42),IF(AB40&lt;=SUM(AB42:AK42),9+((AB40-SUM(AB42:AJ42))/AK42),IF(AB40&lt;=SUM(AB42:AL42),10+((AB40-SUM(AB42:AK42))/AL42),IF(AB40&lt;=SUM(AB42:AM42),11+((AB40-SUM(AB42:AL42))/AM42),IF(AB40&lt;=SUM(AB42:AN42),12+((AB40-SUM(AB42:AM42))/AN42),IF(AB40&lt;=SUM(AB42:AO42),13+((AB40-SUM(AB42:AN42))/AO42),IF(AB40&lt;=SUM(AB42:AP42),14+((AB40-SUM(AB42:AO42))/AP42),IF(AB40&lt;=SUM(AB42:AQ42),15+((AB40-SUM(AB42:AP42))/AQ42),IF(AB40&lt;=SUM(AB42:AR42),16+((AB40-SUM(AB42:AQ42))/AR42),IF(AB40&lt;=SUM(AB42:AS42),17+((AB40-SUM(AB42:AR42))/AS42),"")))))))))))))))))))))</f>
        <v>2.1067044381491975</v>
      </c>
      <c r="AC39" s="80">
        <f t="shared" ref="AC39" ca="1" si="245">IF(AC40-SUM(AC42:AT42)&gt;0,999,IF(AC40=0,0,IF(SUM(AC42:AT42)=0,999,IF(AC40&lt;=AC42,AC40/AC42,IF(AC40&lt;=SUM(AC42:AD42),1+((AC40-AC42)/AD42),IF(AC40&lt;=SUM(AC42:AE42),2+((AC40-SUM(AC42:AD42))/AE42),IF(AC40&lt;=SUM(AC42:AF42),3+((AC40-SUM(AC42:AE42))/AF42),IF(AC40&lt;=SUM(AC42:AG42),4+((AC40-SUM(AC42:AF42))/AG42),IF(AC40&lt;=SUM(AC42:AH42),5+((AC40-SUM(AC42:AG42))/AH42),IF(AC40&lt;=SUM(AC42:AI42),6+((AC40-SUM(AC42:AH42))/AI42),IF(AC40&lt;=SUM(AC42:AJ42),7+((AC40-SUM(AC42:AI42))/AJ42),IF(AC40&lt;=SUM(AC42:AK42),8+((AC40-SUM(AC42:AJ42))/AK42),IF(AC40&lt;=SUM(AC42:AL42),9+((AC40-SUM(AC42:AK42))/AL42),IF(AC40&lt;=SUM(AC42:AM42),10+((AC40-SUM(AC42:AL42))/AM42),IF(AC40&lt;=SUM(AC42:AN42),11+((AC40-SUM(AC42:AM42))/AN42),IF(AC40&lt;=SUM(AC42:AO42),12+((AC40-SUM(AC42:AN42))/AO42),IF(AC40&lt;=SUM(AC42:AP42),13+((AC40-SUM(AC42:AO42))/AP42),IF(AC40&lt;=SUM(AC42:AQ42),14+((AC40-SUM(AC42:AP42))/AQ42),IF(AC40&lt;=SUM(AC42:AR42),15+((AC40-SUM(AC42:AQ42))/AR42),IF(AC40&lt;=SUM(AC42:AS42),16+((AC40-SUM(AC42:AR42))/AS42),IF(AC40&lt;=SUM(AC42:AT42),17+((AC40-SUM(AC42:AS42))/AT42),"")))))))))))))))))))))</f>
        <v>2.058002148227712</v>
      </c>
      <c r="AD39" s="80">
        <f t="shared" ref="AD39" ca="1" si="246">IF(AD40-SUM(AD42:AU42)&gt;0,999,IF(AD40=0,0,IF(SUM(AD42:AU42)=0,999,IF(AD40&lt;=AD42,AD40/AD42,IF(AD40&lt;=SUM(AD42:AE42),1+((AD40-AD42)/AE42),IF(AD40&lt;=SUM(AD42:AF42),2+((AD40-SUM(AD42:AE42))/AF42),IF(AD40&lt;=SUM(AD42:AG42),3+((AD40-SUM(AD42:AF42))/AG42),IF(AD40&lt;=SUM(AD42:AH42),4+((AD40-SUM(AD42:AG42))/AH42),IF(AD40&lt;=SUM(AD42:AI42),5+((AD40-SUM(AD42:AH42))/AI42),IF(AD40&lt;=SUM(AD42:AJ42),6+((AD40-SUM(AD42:AI42))/AJ42),IF(AD40&lt;=SUM(AD42:AK42),7+((AD40-SUM(AD42:AJ42))/AK42),IF(AD40&lt;=SUM(AD42:AL42),8+((AD40-SUM(AD42:AK42))/AL42),IF(AD40&lt;=SUM(AD42:AM42),9+((AD40-SUM(AD42:AL42))/AM42),IF(AD40&lt;=SUM(AD42:AN42),10+((AD40-SUM(AD42:AM42))/AN42),IF(AD40&lt;=SUM(AD42:AO42),11+((AD40-SUM(AD42:AN42))/AO42),IF(AD40&lt;=SUM(AD42:AP42),12+((AD40-SUM(AD42:AO42))/AP42),IF(AD40&lt;=SUM(AD42:AQ42),13+((AD40-SUM(AD42:AP42))/AQ42),IF(AD40&lt;=SUM(AD42:AR42),14+((AD40-SUM(AD42:AQ42))/AR42),IF(AD40&lt;=SUM(AD42:AS42),15+((AD40-SUM(AD42:AR42))/AS42),IF(AD40&lt;=SUM(AD42:AT42),16+((AD40-SUM(AD42:AS42))/AT42),IF(AD40&lt;=SUM(AD42:AU42),17+((AD40-SUM(AD42:AT42))/AU42),"")))))))))))))))))))))</f>
        <v>2.1113122171945702</v>
      </c>
      <c r="AE39" s="10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11"/>
      <c r="AV39" s="525" t="str">
        <f>AV38</f>
        <v>Apple Tea 250 ml</v>
      </c>
      <c r="AW39" s="528">
        <f t="shared" si="222"/>
        <v>100</v>
      </c>
      <c r="AY39" s="522" t="s">
        <v>222</v>
      </c>
      <c r="BG39" s="101"/>
      <c r="BH39" s="94"/>
      <c r="BI39" s="95"/>
    </row>
    <row r="40" spans="1:61" x14ac:dyDescent="0.25">
      <c r="A40" s="14" t="s">
        <v>0</v>
      </c>
      <c r="B40" s="479" t="str">
        <f t="shared" ref="B40:C40" si="247">B39</f>
        <v>D1046</v>
      </c>
      <c r="C40" s="47" t="str">
        <f t="shared" si="247"/>
        <v>Drinks</v>
      </c>
      <c r="D40" s="60" t="s">
        <v>27</v>
      </c>
      <c r="E40" s="61">
        <f ca="1">IF(E46-E43&lt;0,0,E46-E43)</f>
        <v>0</v>
      </c>
      <c r="F40" s="62" t="s">
        <v>28</v>
      </c>
      <c r="G40" s="67">
        <f ca="1">IF($G$10&gt;$F$10,E40,IFERROR(SUMIFS(Quantity,Month,G$10,Code_PO,$B40,Status,"Received")-G43,0))</f>
        <v>0</v>
      </c>
      <c r="H40" s="61">
        <f t="shared" ref="H40" ca="1" si="248">IFERROR(IF(AND(MONTH(H$10)=MONTH($F$10),YEAR(H$10)=YEAR($F$10)),$E40,IF(OR(H$10&lt;=$F$10,G43&gt;G42),G40+SUMIFS(Quantity,Month,H$10,Code_PO,$B40,Status,"Received")+G41-G43,IF(G40+SUMIFS(Quantity,Month,H$10,Code_PO,$B40,Status,"Received")+G41-G42&lt;0,0,G40+SUMIFS(Quantity,Month,H$10,Code_PO,$B40,Status,"Received")+G41-G42))),0)</f>
        <v>1153</v>
      </c>
      <c r="I40" s="61">
        <f t="shared" ref="I40" ca="1" si="249">IFERROR(IF(AND(MONTH(I$10)=MONTH($F$10),YEAR(I$10)=YEAR($F$10)),$E40,IF(OR(I$10&lt;=$F$10,H43&gt;H42),H40+SUMIFS(Quantity,Month,I$10,Code_PO,$B40,Status,"Received")+H41-H43,IF(H40+SUMIFS(Quantity,Month,I$10,Code_PO,$B40,Status,"Received")+H41-H42&lt;0,0,H40+SUMIFS(Quantity,Month,I$10,Code_PO,$B40,Status,"Received")+H41-H42))),0)</f>
        <v>396</v>
      </c>
      <c r="J40" s="61">
        <f t="shared" ref="J40" ca="1" si="250">IFERROR(IF(AND(MONTH(J$10)=MONTH($F$10),YEAR(J$10)=YEAR($F$10)),$E40,IF(OR(J$10&lt;=$F$10,I43&gt;I42),I40+SUMIFS(Quantity,Month,J$10,Code_PO,$B40,Status,"Received")+I41-I43,IF(I40+SUMIFS(Quantity,Month,J$10,Code_PO,$B40,Status,"Received")+I41-I42&lt;0,0,I40+SUMIFS(Quantity,Month,J$10,Code_PO,$B40,Status,"Received")+I41-I42))),0)</f>
        <v>291</v>
      </c>
      <c r="K40" s="61">
        <f t="shared" ref="K40" ca="1" si="251">IFERROR(IF(AND(MONTH(K$10)=MONTH($F$10),YEAR(K$10)=YEAR($F$10)),$E40,IF(OR(K$10&lt;=$F$10,J43&gt;J42),J40+SUMIFS(Quantity,Month,K$10,Code_PO,$B40,Status,"Received")+J41-J43,IF(J40+SUMIFS(Quantity,Month,K$10,Code_PO,$B40,Status,"Received")+J41-J42&lt;0,0,J40+SUMIFS(Quantity,Month,K$10,Code_PO,$B40,Status,"Received")+J41-J42))),0)</f>
        <v>1182</v>
      </c>
      <c r="L40" s="61">
        <f t="shared" ref="L40" ca="1" si="252">IFERROR(IF(AND(MONTH(L$10)=MONTH($F$10),YEAR(L$10)=YEAR($F$10)),$E40,IF(OR(L$10&lt;=$F$10,K43&gt;K42),K40+SUMIFS(Quantity,Month,L$10,Code_PO,$B40,Status,"Received")+K41-K43,IF(K40+SUMIFS(Quantity,Month,L$10,Code_PO,$B40,Status,"Received")+K41-K42&lt;0,0,K40+SUMIFS(Quantity,Month,L$10,Code_PO,$B40,Status,"Received")+K41-K42))),0)</f>
        <v>2054</v>
      </c>
      <c r="M40" s="61">
        <f t="shared" ref="M40" ca="1" si="253">IFERROR(IF(AND(MONTH(M$10)=MONTH($F$10),YEAR(M$10)=YEAR($F$10)),$E40,IF(OR(M$10&lt;=$F$10,L43&gt;L42),L40+SUMIFS(Quantity,Month,M$10,Code_PO,$B40,Status,"Received")+L41-L43,IF(L40+SUMIFS(Quantity,Month,M$10,Code_PO,$B40,Status,"Received")+L41-L42&lt;0,0,L40+SUMIFS(Quantity,Month,M$10,Code_PO,$B40,Status,"Received")+L41-L42))),0)</f>
        <v>1877</v>
      </c>
      <c r="N40" s="61">
        <f t="shared" ref="N40" ca="1" si="254">IFERROR(IF(AND(MONTH(N$10)=MONTH($F$10),YEAR(N$10)=YEAR($F$10)),$E40,IF(OR(N$10&lt;=$F$10,M43&gt;M42),M40+SUMIFS(Quantity,Month,N$10,Code_PO,$B40,Status,"Received")+M41-M43,IF(M40+SUMIFS(Quantity,Month,N$10,Code_PO,$B40,Status,"Received")+M41-M42&lt;0,0,M40+SUMIFS(Quantity,Month,N$10,Code_PO,$B40,Status,"Received")+M41-M42))),0)</f>
        <v>2179</v>
      </c>
      <c r="O40" s="61">
        <f t="shared" ref="O40" ca="1" si="255">IFERROR(IF(AND(MONTH(O$10)=MONTH($F$10),YEAR(O$10)=YEAR($F$10)),$E40,IF(OR(O$10&lt;=$F$10,N43&gt;N42),N40+SUMIFS(Quantity,Month,O$10,Code_PO,$B40,Status,"Received")+N41-N43,IF(N40+SUMIFS(Quantity,Month,O$10,Code_PO,$B40,Status,"Received")+N41-N42&lt;0,0,N40+SUMIFS(Quantity,Month,O$10,Code_PO,$B40,Status,"Received")+N41-N42))),0)</f>
        <v>2245</v>
      </c>
      <c r="P40" s="61">
        <f t="shared" ref="P40" ca="1" si="256">IFERROR(IF(AND(MONTH(P$10)=MONTH($F$10),YEAR(P$10)=YEAR($F$10)),$E40,IF(OR(P$10&lt;=$F$10,O43&gt;O42),O40+SUMIFS(Quantity,Month,P$10,Code_PO,$B40,Status,"Received")+O41-O43,IF(O40+SUMIFS(Quantity,Month,P$10,Code_PO,$B40,Status,"Received")+O41-O42&lt;0,0,O40+SUMIFS(Quantity,Month,P$10,Code_PO,$B40,Status,"Received")+O41-O42))),0)</f>
        <v>2050</v>
      </c>
      <c r="Q40" s="61">
        <f t="shared" ref="Q40" ca="1" si="257">IFERROR(IF(AND(MONTH(Q$10)=MONTH($F$10),YEAR(Q$10)=YEAR($F$10)),$E40,IF(OR(Q$10&lt;=$F$10,P43&gt;P42),P40+SUMIFS(Quantity,Month,Q$10,Code_PO,$B40,Status,"Received")+P41-P43,IF(P40+SUMIFS(Quantity,Month,Q$10,Code_PO,$B40,Status,"Received")+P41-P42&lt;0,0,P40+SUMIFS(Quantity,Month,Q$10,Code_PO,$B40,Status,"Received")+P41-P42))),0)</f>
        <v>2170</v>
      </c>
      <c r="R40" s="61">
        <f t="shared" ref="R40" ca="1" si="258">IFERROR(IF(AND(MONTH(R$10)=MONTH($F$10),YEAR(R$10)=YEAR($F$10)),$E40,IF(OR(R$10&lt;=$F$10,Q43&gt;Q42),Q40+SUMIFS(Quantity,Month,R$10,Code_PO,$B40,Status,"Received")+Q41-Q43,IF(Q40+SUMIFS(Quantity,Month,R$10,Code_PO,$B40,Status,"Received")+Q41-Q42&lt;0,0,Q40+SUMIFS(Quantity,Month,R$10,Code_PO,$B40,Status,"Received")+Q41-Q42))),0)</f>
        <v>2329</v>
      </c>
      <c r="S40" s="67">
        <f t="shared" ref="S40" ca="1" si="259">IFERROR(IF(AND(MONTH(S$10)=MONTH($F$10),YEAR(S$10)=YEAR($F$10)),$E40,IF(OR(S$10&lt;=$F$10,R43&gt;R42),R40+SUMIFS(Quantity,Month,S$10,Code_PO,$B40,Status,"Received")+R41-R43,IF(R40+SUMIFS(Quantity,Month,S$10,Code_PO,$B40,Status,"Received")+R41-R42&lt;0,0,R40+SUMIFS(Quantity,Month,S$10,Code_PO,$B40,Status,"Received")+R41-R42))),0)</f>
        <v>2239</v>
      </c>
      <c r="T40" s="61">
        <f t="shared" ref="T40" ca="1" si="260">IFERROR(IF(AND(MONTH(T$10)=MONTH($F$10),YEAR(T$10)=YEAR($F$10)),$E40,IF(OR(T$10&lt;=$F$10,S43&gt;S42),S40+SUMIFS(Quantity,Month,T$10,Code_PO,$B40,Status,"Received")+S41-S43,IF(S40+SUMIFS(Quantity,Month,T$10,Code_PO,$B40,Status,"Received")+S41-S42&lt;0,0,S40+SUMIFS(Quantity,Month,T$10,Code_PO,$B40,Status,"Received")+S41-S42))),0)</f>
        <v>2192</v>
      </c>
      <c r="U40" s="61">
        <f t="shared" ref="U40" ca="1" si="261">IFERROR(IF(AND(MONTH(U$10)=MONTH($F$10),YEAR(U$10)=YEAR($F$10)),$E40,IF(OR(U$10&lt;=$F$10,T43&gt;T42),T40+SUMIFS(Quantity,Month,U$10,Code_PO,$B40,Status,"Received")+T41-T43,IF(T40+SUMIFS(Quantity,Month,U$10,Code_PO,$B40,Status,"Received")+T41-T42&lt;0,0,T40+SUMIFS(Quantity,Month,U$10,Code_PO,$B40,Status,"Received")+T41-T42))),0)</f>
        <v>1948</v>
      </c>
      <c r="V40" s="61">
        <f t="shared" ref="V40" ca="1" si="262">IFERROR(IF(AND(MONTH(V$10)=MONTH($F$10),YEAR(V$10)=YEAR($F$10)),$E40,IF(OR(V$10&lt;=$F$10,U43&gt;U42),U40+SUMIFS(Quantity,Month,V$10,Code_PO,$B40,Status,"Received")+U41-U43,IF(U40+SUMIFS(Quantity,Month,V$10,Code_PO,$B40,Status,"Received")+U41-U42&lt;0,0,U40+SUMIFS(Quantity,Month,V$10,Code_PO,$B40,Status,"Received")+U41-U42))),0)</f>
        <v>2179</v>
      </c>
      <c r="W40" s="61">
        <f t="shared" ref="W40" ca="1" si="263">IFERROR(IF(AND(MONTH(W$10)=MONTH($F$10),YEAR(W$10)=YEAR($F$10)),$E40,IF(OR(W$10&lt;=$F$10,V43&gt;V42),V40+SUMIFS(Quantity,Month,W$10,Code_PO,$B40,Status,"Received")+V41-V43,IF(V40+SUMIFS(Quantity,Month,W$10,Code_PO,$B40,Status,"Received")+V41-V42&lt;0,0,V40+SUMIFS(Quantity,Month,W$10,Code_PO,$B40,Status,"Received")+V41-V42))),0)</f>
        <v>2411</v>
      </c>
      <c r="X40" s="61">
        <f t="shared" ref="X40" ca="1" si="264">IFERROR(IF(AND(MONTH(X$10)=MONTH($F$10),YEAR(X$10)=YEAR($F$10)),$E40,IF(OR(X$10&lt;=$F$10,W43&gt;W42),W40+SUMIFS(Quantity,Month,X$10,Code_PO,$B40,Status,"Received")+W41-W43,IF(W40+SUMIFS(Quantity,Month,X$10,Code_PO,$B40,Status,"Received")+W41-W42&lt;0,0,W40+SUMIFS(Quantity,Month,X$10,Code_PO,$B40,Status,"Received")+W41-W42))),0)</f>
        <v>2211</v>
      </c>
      <c r="Y40" s="61">
        <f t="shared" ref="Y40" ca="1" si="265">IFERROR(IF(AND(MONTH(Y$10)=MONTH($F$10),YEAR(Y$10)=YEAR($F$10)),$E40,IF(OR(Y$10&lt;=$F$10,X43&gt;X42),X40+SUMIFS(Quantity,Month,Y$10,Code_PO,$B40,Status,"Received")+X41-X43,IF(X40+SUMIFS(Quantity,Month,Y$10,Code_PO,$B40,Status,"Received")+X41-X42&lt;0,0,X40+SUMIFS(Quantity,Month,Y$10,Code_PO,$B40,Status,"Received")+X41-X42))),0)</f>
        <v>1914</v>
      </c>
      <c r="Z40" s="61">
        <f t="shared" ref="Z40" ca="1" si="266">IFERROR(IF(AND(MONTH(Z$10)=MONTH($F$10),YEAR(Z$10)=YEAR($F$10)),$E40,IF(OR(Z$10&lt;=$F$10,Y43&gt;Y42),Y40+SUMIFS(Quantity,Month,Z$10,Code_PO,$B40,Status,"Received")+Y41-Y43,IF(Y40+SUMIFS(Quantity,Month,Z$10,Code_PO,$B40,Status,"Received")+Y41-Y42&lt;0,0,Y40+SUMIFS(Quantity,Month,Z$10,Code_PO,$B40,Status,"Received")+Y41-Y42))),0)</f>
        <v>1868</v>
      </c>
      <c r="AA40" s="61">
        <f t="shared" ref="AA40" ca="1" si="267">IFERROR(IF(AND(MONTH(AA$10)=MONTH($F$10),YEAR(AA$10)=YEAR($F$10)),$E40,IF(OR(AA$10&lt;=$F$10,Z43&gt;Z42),Z40+SUMIFS(Quantity,Month,AA$10,Code_PO,$B40,Status,"Received")+Z41-Z43,IF(Z40+SUMIFS(Quantity,Month,AA$10,Code_PO,$B40,Status,"Received")+Z41-Z42&lt;0,0,Z40+SUMIFS(Quantity,Month,AA$10,Code_PO,$B40,Status,"Received")+Z41-Z42))),0)</f>
        <v>2201</v>
      </c>
      <c r="AB40" s="61">
        <f t="shared" ref="AB40" ca="1" si="268">IFERROR(IF(AND(MONTH(AB$10)=MONTH($F$10),YEAR(AB$10)=YEAR($F$10)),$E40,IF(OR(AB$10&lt;=$F$10,AA43&gt;AA42),AA40+SUMIFS(Quantity,Month,AB$10,Code_PO,$B40,Status,"Received")+AA41-AA43,IF(AA40+SUMIFS(Quantity,Month,AB$10,Code_PO,$B40,Status,"Received")+AA41-AA42&lt;0,0,AA40+SUMIFS(Quantity,Month,AB$10,Code_PO,$B40,Status,"Received")+AA41-AA42))),0)</f>
        <v>2438</v>
      </c>
      <c r="AC40" s="61">
        <f t="shared" ref="AC40" ca="1" si="269">IFERROR(IF(AND(MONTH(AC$10)=MONTH($F$10),YEAR(AC$10)=YEAR($F$10)),$E40,IF(OR(AC$10&lt;=$F$10,AB43&gt;AB42),AB40+SUMIFS(Quantity,Month,AC$10,Code_PO,$B40,Status,"Received")+AB41-AB43,IF(AB40+SUMIFS(Quantity,Month,AC$10,Code_PO,$B40,Status,"Received")+AB41-AB42&lt;0,0,AB40+SUMIFS(Quantity,Month,AC$10,Code_PO,$B40,Status,"Received")+AB41-AB42))),0)</f>
        <v>2273</v>
      </c>
      <c r="AD40" s="61">
        <f t="shared" ref="AD40" ca="1" si="270">IFERROR(IF(AND(MONTH(AD$10)=MONTH($F$10),YEAR(AD$10)=YEAR($F$10)),$E40,IF(OR(AD$10&lt;=$F$10,AC43&gt;AC42),AC40+SUMIFS(Quantity,Month,AD$10,Code_PO,$B40,Status,"Received")+AC41-AC43,IF(AC40+SUMIFS(Quantity,Month,AD$10,Code_PO,$B40,Status,"Received")+AC41-AC42&lt;0,0,AC40+SUMIFS(Quantity,Month,AD$10,Code_PO,$B40,Status,"Received")+AC41-AC42))),0)</f>
        <v>2113</v>
      </c>
      <c r="AE40" s="63">
        <f t="shared" ref="AE40" ca="1" si="271">IFERROR(IF(AND(MONTH(AE$10)=MONTH($F$10),YEAR(AE$10)=YEAR($F$10)),$E40,IF(OR(AE$10&lt;=$F$10,AD43&gt;AD42),AD40+SUMIFS(Quantity,Month,AE$10,Code_PO,$B40,Status,"Received")+AD41-AD43,IF(AD40+SUMIFS(Quantity,Month,AE$10,Code_PO,$B40,Status,"Received")+AD41-AD42&lt;0,0,AD40+SUMIFS(Quantity,Month,AE$10,Code_PO,$B40,Status,"Received")+AD41-AD42))),0)</f>
        <v>2054</v>
      </c>
      <c r="AF40" s="61">
        <f t="shared" ref="AF40" ca="1" si="272">IFERROR(IF(AND(MONTH(AF$10)=MONTH($F$10),YEAR(AF$10)=YEAR($F$10)),$E40,IF(OR(AF$10&lt;=$F$10,AE43&gt;AE42),AE40+SUMIFS(Quantity,Month,AF$10,Code_PO,$B40,Status,"Received")+AE41-AE43,IF(AE40+SUMIFS(Quantity,Month,AF$10,Code_PO,$B40,Status,"Received")+AE41-AE42&lt;0,0,AE40+SUMIFS(Quantity,Month,AF$10,Code_PO,$B40,Status,"Received")+AE41-AE42))),0)</f>
        <v>1123</v>
      </c>
      <c r="AG40" s="61">
        <f t="shared" ref="AG40" ca="1" si="273">IFERROR(IF(AND(MONTH(AG$10)=MONTH($F$10),YEAR(AG$10)=YEAR($F$10)),$E40,IF(OR(AG$10&lt;=$F$10,AF43&gt;AF42),AF40+SUMIFS(Quantity,Month,AG$10,Code_PO,$B40,Status,"Received")+AF41-AF43,IF(AF40+SUMIFS(Quantity,Month,AG$10,Code_PO,$B40,Status,"Received")+AF41-AF42&lt;0,0,AF40+SUMIFS(Quantity,Month,AG$10,Code_PO,$B40,Status,"Received")+AF41-AF42))),0)</f>
        <v>18</v>
      </c>
      <c r="AH40" s="61">
        <f t="shared" ref="AH40" ca="1" si="274">IFERROR(IF(AND(MONTH(AH$10)=MONTH($F$10),YEAR(AH$10)=YEAR($F$10)),$E40,IF(OR(AH$10&lt;=$F$10,AG43&gt;AG42),AG40+SUMIFS(Quantity,Month,AH$10,Code_PO,$B40,Status,"Received")+AG41-AG43,IF(AG40+SUMIFS(Quantity,Month,AH$10,Code_PO,$B40,Status,"Received")+AG41-AG42&lt;0,0,AG40+SUMIFS(Quantity,Month,AH$10,Code_PO,$B40,Status,"Received")+AG41-AG42))),0)</f>
        <v>0</v>
      </c>
      <c r="AI40" s="61">
        <f t="shared" ref="AI40" ca="1" si="275">IFERROR(IF(AND(MONTH(AI$10)=MONTH($F$10),YEAR(AI$10)=YEAR($F$10)),$E40,IF(OR(AI$10&lt;=$F$10,AH43&gt;AH42),AH40+SUMIFS(Quantity,Month,AI$10,Code_PO,$B40,Status,"Received")+AH41-AH43,IF(AH40+SUMIFS(Quantity,Month,AI$10,Code_PO,$B40,Status,"Received")+AH41-AH42&lt;0,0,AH40+SUMIFS(Quantity,Month,AI$10,Code_PO,$B40,Status,"Received")+AH41-AH42))),0)</f>
        <v>0</v>
      </c>
      <c r="AJ40" s="61">
        <f t="shared" ref="AJ40" ca="1" si="276">IFERROR(IF(AND(MONTH(AJ$10)=MONTH($F$10),YEAR(AJ$10)=YEAR($F$10)),$E40,IF(OR(AJ$10&lt;=$F$10,AI43&gt;AI42),AI40+SUMIFS(Quantity,Month,AJ$10,Code_PO,$B40,Status,"Received")+AI41-AI43,IF(AI40+SUMIFS(Quantity,Month,AJ$10,Code_PO,$B40,Status,"Received")+AI41-AI42&lt;0,0,AI40+SUMIFS(Quantity,Month,AJ$10,Code_PO,$B40,Status,"Received")+AI41-AI42))),0)</f>
        <v>0</v>
      </c>
      <c r="AK40" s="61">
        <f t="shared" ref="AK40" ca="1" si="277">IFERROR(IF(AND(MONTH(AK$10)=MONTH($F$10),YEAR(AK$10)=YEAR($F$10)),$E40,IF(OR(AK$10&lt;=$F$10,AJ43&gt;AJ42),AJ40+SUMIFS(Quantity,Month,AK$10,Code_PO,$B40,Status,"Received")+AJ41-AJ43,IF(AJ40+SUMIFS(Quantity,Month,AK$10,Code_PO,$B40,Status,"Received")+AJ41-AJ42&lt;0,0,AJ40+SUMIFS(Quantity,Month,AK$10,Code_PO,$B40,Status,"Received")+AJ41-AJ42))),0)</f>
        <v>0</v>
      </c>
      <c r="AL40" s="61">
        <f t="shared" ref="AL40" ca="1" si="278">IFERROR(IF(AND(MONTH(AL$10)=MONTH($F$10),YEAR(AL$10)=YEAR($F$10)),$E40,IF(OR(AL$10&lt;=$F$10,AK43&gt;AK42),AK40+SUMIFS(Quantity,Month,AL$10,Code_PO,$B40,Status,"Received")+AK41-AK43,IF(AK40+SUMIFS(Quantity,Month,AL$10,Code_PO,$B40,Status,"Received")+AK41-AK42&lt;0,0,AK40+SUMIFS(Quantity,Month,AL$10,Code_PO,$B40,Status,"Received")+AK41-AK42))),0)</f>
        <v>0</v>
      </c>
      <c r="AM40" s="61">
        <f t="shared" ref="AM40" ca="1" si="279">IFERROR(IF(AND(MONTH(AM$10)=MONTH($F$10),YEAR(AM$10)=YEAR($F$10)),$E40,IF(OR(AM$10&lt;=$F$10,AL43&gt;AL42),AL40+SUMIFS(Quantity,Month,AM$10,Code_PO,$B40,Status,"Received")+AL41-AL43,IF(AL40+SUMIFS(Quantity,Month,AM$10,Code_PO,$B40,Status,"Received")+AL41-AL42&lt;0,0,AL40+SUMIFS(Quantity,Month,AM$10,Code_PO,$B40,Status,"Received")+AL41-AL42))),0)</f>
        <v>0</v>
      </c>
      <c r="AN40" s="61">
        <f t="shared" ref="AN40" ca="1" si="280">IFERROR(IF(AND(MONTH(AN$10)=MONTH($F$10),YEAR(AN$10)=YEAR($F$10)),$E40,IF(OR(AN$10&lt;=$F$10,AM43&gt;AM42),AM40+SUMIFS(Quantity,Month,AN$10,Code_PO,$B40,Status,"Received")+AM41-AM43,IF(AM40+SUMIFS(Quantity,Month,AN$10,Code_PO,$B40,Status,"Received")+AM41-AM42&lt;0,0,AM40+SUMIFS(Quantity,Month,AN$10,Code_PO,$B40,Status,"Received")+AM41-AM42))),0)</f>
        <v>0</v>
      </c>
      <c r="AO40" s="61">
        <f t="shared" ref="AO40" ca="1" si="281">IFERROR(IF(AND(MONTH(AO$10)=MONTH($F$10),YEAR(AO$10)=YEAR($F$10)),$E40,IF(OR(AO$10&lt;=$F$10,AN43&gt;AN42),AN40+SUMIFS(Quantity,Month,AO$10,Code_PO,$B40,Status,"Received")+AN41-AN43,IF(AN40+SUMIFS(Quantity,Month,AO$10,Code_PO,$B40,Status,"Received")+AN41-AN42&lt;0,0,AN40+SUMIFS(Quantity,Month,AO$10,Code_PO,$B40,Status,"Received")+AN41-AN42))),0)</f>
        <v>0</v>
      </c>
      <c r="AP40" s="61">
        <f t="shared" ref="AP40" ca="1" si="282">IFERROR(IF(AND(MONTH(AP$10)=MONTH($F$10),YEAR(AP$10)=YEAR($F$10)),$E40,IF(OR(AP$10&lt;=$F$10,AO43&gt;AO42),AO40+SUMIFS(Quantity,Month,AP$10,Code_PO,$B40,Status,"Received")+AO41-AO43,IF(AO40+SUMIFS(Quantity,Month,AP$10,Code_PO,$B40,Status,"Received")+AO41-AO42&lt;0,0,AO40+SUMIFS(Quantity,Month,AP$10,Code_PO,$B40,Status,"Received")+AO41-AO42))),0)</f>
        <v>0</v>
      </c>
      <c r="AQ40" s="61">
        <f t="shared" ref="AQ40" ca="1" si="283">IFERROR(IF(AND(MONTH(AQ$10)=MONTH($F$10),YEAR(AQ$10)=YEAR($F$10)),$E40,IF(OR(AQ$10&lt;=$F$10,AP43&gt;AP42),AP40+SUMIFS(Quantity,Month,AQ$10,Code_PO,$B40,Status,"Received")+AP41-AP43,IF(AP40+SUMIFS(Quantity,Month,AQ$10,Code_PO,$B40,Status,"Received")+AP41-AP42&lt;0,0,AP40+SUMIFS(Quantity,Month,AQ$10,Code_PO,$B40,Status,"Received")+AP41-AP42))),0)</f>
        <v>0</v>
      </c>
      <c r="AR40" s="61">
        <f t="shared" ref="AR40" ca="1" si="284">IFERROR(IF(AND(MONTH(AR$10)=MONTH($F$10),YEAR(AR$10)=YEAR($F$10)),$E40,IF(OR(AR$10&lt;=$F$10,AQ43&gt;AQ42),AQ40+SUMIFS(Quantity,Month,AR$10,Code_PO,$B40,Status,"Received")+AQ41-AQ43,IF(AQ40+SUMIFS(Quantity,Month,AR$10,Code_PO,$B40,Status,"Received")+AQ41-AQ42&lt;0,0,AQ40+SUMIFS(Quantity,Month,AR$10,Code_PO,$B40,Status,"Received")+AQ41-AQ42))),0)</f>
        <v>0</v>
      </c>
      <c r="AS40" s="61">
        <f t="shared" ref="AS40" ca="1" si="285">IFERROR(IF(AND(MONTH(AS$10)=MONTH($F$10),YEAR(AS$10)=YEAR($F$10)),$E40,IF(OR(AS$10&lt;=$F$10,AR43&gt;AR42),AR40+SUMIFS(Quantity,Month,AS$10,Code_PO,$B40,Status,"Received")+AR41-AR43,IF(AR40+SUMIFS(Quantity,Month,AS$10,Code_PO,$B40,Status,"Received")+AR41-AR42&lt;0,0,AR40+SUMIFS(Quantity,Month,AS$10,Code_PO,$B40,Status,"Received")+AR41-AR42))),0)</f>
        <v>0</v>
      </c>
      <c r="AT40" s="61">
        <f t="shared" ref="AT40" ca="1" si="286">IFERROR(IF(AND(MONTH(AT$10)=MONTH($F$10),YEAR(AT$10)=YEAR($F$10)),$E40,IF(OR(AT$10&lt;=$F$10,AS43&gt;AS42),AS40+SUMIFS(Quantity,Month,AT$10,Code_PO,$B40,Status,"Received")+AS41-AS43,IF(AS40+SUMIFS(Quantity,Month,AT$10,Code_PO,$B40,Status,"Received")+AS41-AS42&lt;0,0,AS40+SUMIFS(Quantity,Month,AT$10,Code_PO,$B40,Status,"Received")+AS41-AS42))),0)</f>
        <v>0</v>
      </c>
      <c r="AU40" s="64">
        <f t="shared" ref="AU40" ca="1" si="287">IFERROR(IF(AND(MONTH(AU$10)=MONTH($F$10),YEAR(AU$10)=YEAR($F$10)),$E40,IF(OR(AU$10&lt;=$F$10,AT43&gt;AT42),AT40+SUMIFS(Quantity,Month,AU$10,Code_PO,$B40,Status,"Received")+AT41-AT43,IF(AT40+SUMIFS(Quantity,Month,AU$10,Code_PO,$B40,Status,"Received")+AT41-AT42&lt;0,0,AT40+SUMIFS(Quantity,Month,AU$10,Code_PO,$B40,Status,"Received")+AT41-AT42))),0)</f>
        <v>0</v>
      </c>
      <c r="AV40" s="525" t="str">
        <f t="shared" ref="AV40:AV46" si="288">AV39</f>
        <v>Apple Tea 250 ml</v>
      </c>
      <c r="AW40" s="528">
        <f t="shared" si="222"/>
        <v>100</v>
      </c>
      <c r="AY40" s="522" t="s">
        <v>222</v>
      </c>
      <c r="BG40" s="101"/>
      <c r="BH40" s="94"/>
      <c r="BI40" s="95"/>
    </row>
    <row r="41" spans="1:61" x14ac:dyDescent="0.25">
      <c r="A41" s="14" t="s">
        <v>0</v>
      </c>
      <c r="B41" s="479" t="str">
        <f t="shared" ref="B41:C41" si="289">B40</f>
        <v>D1046</v>
      </c>
      <c r="C41" s="47" t="str">
        <f t="shared" si="289"/>
        <v>Drinks</v>
      </c>
      <c r="D41" s="243" t="s">
        <v>43</v>
      </c>
      <c r="E41" s="246" t="s">
        <v>43</v>
      </c>
      <c r="F41" s="48" t="s">
        <v>29</v>
      </c>
      <c r="G41" s="66">
        <f ca="1">IFERROR(LARGE(G45:G46,1),0)</f>
        <v>2200</v>
      </c>
      <c r="H41" s="49">
        <f t="shared" ref="H41:AD41" ca="1" si="290">IFERROR(LARGE(H45:H46,1),0)</f>
        <v>200</v>
      </c>
      <c r="I41" s="48">
        <f t="shared" ca="1" si="290"/>
        <v>0</v>
      </c>
      <c r="J41" s="48">
        <f t="shared" ca="1" si="290"/>
        <v>1000</v>
      </c>
      <c r="K41" s="48">
        <f t="shared" ca="1" si="290"/>
        <v>1000</v>
      </c>
      <c r="L41" s="48">
        <f t="shared" ca="1" si="290"/>
        <v>800</v>
      </c>
      <c r="M41" s="48">
        <f t="shared" ca="1" si="290"/>
        <v>1200</v>
      </c>
      <c r="N41" s="48">
        <f t="shared" ca="1" si="290"/>
        <v>1000</v>
      </c>
      <c r="O41" s="48">
        <f t="shared" ca="1" si="290"/>
        <v>1000</v>
      </c>
      <c r="P41" s="48">
        <f t="shared" ca="1" si="290"/>
        <v>1000</v>
      </c>
      <c r="Q41" s="48">
        <f t="shared" ca="1" si="290"/>
        <v>1200</v>
      </c>
      <c r="R41" s="48">
        <f t="shared" ca="1" si="290"/>
        <v>1000</v>
      </c>
      <c r="S41" s="66">
        <f t="shared" ca="1" si="290"/>
        <v>1000</v>
      </c>
      <c r="T41" s="48">
        <f t="shared" ca="1" si="290"/>
        <v>800</v>
      </c>
      <c r="U41" s="48">
        <f t="shared" ca="1" si="290"/>
        <v>1200</v>
      </c>
      <c r="V41" s="48">
        <f t="shared" ca="1" si="290"/>
        <v>1200</v>
      </c>
      <c r="W41" s="48">
        <f t="shared" ca="1" si="290"/>
        <v>1000</v>
      </c>
      <c r="X41" s="48">
        <f t="shared" ca="1" si="290"/>
        <v>800</v>
      </c>
      <c r="Y41" s="48">
        <f t="shared" ca="1" si="290"/>
        <v>1000</v>
      </c>
      <c r="Z41" s="48">
        <f t="shared" ca="1" si="290"/>
        <v>1200</v>
      </c>
      <c r="AA41" s="48">
        <f t="shared" ca="1" si="290"/>
        <v>1200</v>
      </c>
      <c r="AB41" s="48">
        <f t="shared" ca="1" si="290"/>
        <v>1000</v>
      </c>
      <c r="AC41" s="48">
        <f t="shared" ca="1" si="290"/>
        <v>1000</v>
      </c>
      <c r="AD41" s="48">
        <f t="shared" ca="1" si="290"/>
        <v>1000</v>
      </c>
      <c r="AE41" s="50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51"/>
      <c r="AV41" s="525" t="str">
        <f t="shared" si="288"/>
        <v>Apple Tea 250 ml</v>
      </c>
      <c r="AW41" s="528">
        <f t="shared" si="222"/>
        <v>100</v>
      </c>
      <c r="AY41" s="522" t="s">
        <v>222</v>
      </c>
      <c r="BG41" s="101"/>
      <c r="BH41" s="94"/>
      <c r="BI41" s="95"/>
    </row>
    <row r="42" spans="1:61" x14ac:dyDescent="0.25">
      <c r="A42" s="14" t="s">
        <v>0</v>
      </c>
      <c r="B42" s="479" t="str">
        <f t="shared" ref="B42:C42" si="291">B41</f>
        <v>D1046</v>
      </c>
      <c r="C42" s="47" t="str">
        <f t="shared" si="291"/>
        <v>Drinks</v>
      </c>
      <c r="D42" s="60" t="s">
        <v>142</v>
      </c>
      <c r="E42" s="61">
        <f ca="1">SUM(G38:AD38)</f>
        <v>1047</v>
      </c>
      <c r="F42" s="62" t="s">
        <v>30</v>
      </c>
      <c r="G42" s="67">
        <f t="shared" ref="G42:AU42" si="292">IFERROR(VLOOKUP($B42,MasterData,COLUMN()+2,0),0)</f>
        <v>1047</v>
      </c>
      <c r="H42" s="61">
        <f t="shared" si="292"/>
        <v>957</v>
      </c>
      <c r="I42" s="61">
        <f t="shared" si="292"/>
        <v>105</v>
      </c>
      <c r="J42" s="61">
        <f t="shared" si="292"/>
        <v>109</v>
      </c>
      <c r="K42" s="61">
        <f t="shared" si="292"/>
        <v>128</v>
      </c>
      <c r="L42" s="61">
        <f t="shared" si="292"/>
        <v>977</v>
      </c>
      <c r="M42" s="61">
        <f t="shared" si="292"/>
        <v>898</v>
      </c>
      <c r="N42" s="61">
        <f t="shared" si="292"/>
        <v>934</v>
      </c>
      <c r="O42" s="61">
        <f t="shared" si="292"/>
        <v>1195</v>
      </c>
      <c r="P42" s="61">
        <f t="shared" si="292"/>
        <v>880</v>
      </c>
      <c r="Q42" s="61">
        <f t="shared" si="292"/>
        <v>1041</v>
      </c>
      <c r="R42" s="61">
        <f t="shared" si="292"/>
        <v>1090</v>
      </c>
      <c r="S42" s="67">
        <f t="shared" si="292"/>
        <v>1047</v>
      </c>
      <c r="T42" s="61">
        <f t="shared" si="292"/>
        <v>1044</v>
      </c>
      <c r="U42" s="61">
        <f t="shared" si="292"/>
        <v>969</v>
      </c>
      <c r="V42" s="61">
        <f t="shared" si="292"/>
        <v>968</v>
      </c>
      <c r="W42" s="61">
        <f t="shared" si="292"/>
        <v>1200</v>
      </c>
      <c r="X42" s="61">
        <f t="shared" si="292"/>
        <v>1097</v>
      </c>
      <c r="Y42" s="61">
        <f t="shared" si="292"/>
        <v>1046</v>
      </c>
      <c r="Z42" s="61">
        <f t="shared" si="292"/>
        <v>867</v>
      </c>
      <c r="AA42" s="61">
        <f t="shared" si="292"/>
        <v>963</v>
      </c>
      <c r="AB42" s="61">
        <f t="shared" si="292"/>
        <v>1165</v>
      </c>
      <c r="AC42" s="61">
        <f t="shared" si="292"/>
        <v>1160</v>
      </c>
      <c r="AD42" s="61">
        <f t="shared" si="292"/>
        <v>1059</v>
      </c>
      <c r="AE42" s="63">
        <f t="shared" si="292"/>
        <v>931</v>
      </c>
      <c r="AF42" s="61">
        <f t="shared" si="292"/>
        <v>1105</v>
      </c>
      <c r="AG42" s="61">
        <f t="shared" si="292"/>
        <v>1023</v>
      </c>
      <c r="AH42" s="61">
        <f t="shared" si="292"/>
        <v>1200</v>
      </c>
      <c r="AI42" s="61">
        <f t="shared" si="292"/>
        <v>933</v>
      </c>
      <c r="AJ42" s="61">
        <f t="shared" si="292"/>
        <v>934</v>
      </c>
      <c r="AK42" s="61">
        <f t="shared" si="292"/>
        <v>1092</v>
      </c>
      <c r="AL42" s="61">
        <f t="shared" si="292"/>
        <v>974</v>
      </c>
      <c r="AM42" s="61">
        <f t="shared" si="292"/>
        <v>884</v>
      </c>
      <c r="AN42" s="61">
        <f t="shared" si="292"/>
        <v>990</v>
      </c>
      <c r="AO42" s="61">
        <f t="shared" si="292"/>
        <v>991</v>
      </c>
      <c r="AP42" s="61">
        <f t="shared" si="292"/>
        <v>1144</v>
      </c>
      <c r="AQ42" s="61">
        <f t="shared" si="292"/>
        <v>1183</v>
      </c>
      <c r="AR42" s="61">
        <f t="shared" si="292"/>
        <v>995</v>
      </c>
      <c r="AS42" s="61">
        <f t="shared" si="292"/>
        <v>1095</v>
      </c>
      <c r="AT42" s="61">
        <f t="shared" si="292"/>
        <v>1191</v>
      </c>
      <c r="AU42" s="64">
        <f t="shared" si="292"/>
        <v>1090</v>
      </c>
      <c r="AV42" s="525" t="str">
        <f t="shared" si="288"/>
        <v>Apple Tea 250 ml</v>
      </c>
      <c r="AW42" s="528">
        <f t="shared" si="222"/>
        <v>100</v>
      </c>
      <c r="AY42" s="522" t="s">
        <v>222</v>
      </c>
      <c r="BG42" s="101"/>
      <c r="BH42" s="94"/>
      <c r="BI42" s="95"/>
    </row>
    <row r="43" spans="1:61" x14ac:dyDescent="0.25">
      <c r="A43" s="14" t="s">
        <v>0</v>
      </c>
      <c r="B43" s="480" t="str">
        <f t="shared" ref="B43:C43" si="293">B42</f>
        <v>D1046</v>
      </c>
      <c r="C43" s="233" t="str">
        <f t="shared" si="293"/>
        <v>Drinks</v>
      </c>
      <c r="D43" s="230" t="s">
        <v>128</v>
      </c>
      <c r="E43" s="231">
        <f ca="1">SUMIFS(Quantity_SO,Code_SO,$B43,Status_SO,"Invoiced")</f>
        <v>0</v>
      </c>
      <c r="F43" s="78" t="s">
        <v>91</v>
      </c>
      <c r="G43" s="232">
        <f t="shared" ref="G43:AD43" ca="1" si="294">IFERROR(SUMIFS(Quantity_SO,Code_SO,$B43,Month_SO,G$10,Status_SO,"Invoiced"),0)</f>
        <v>0</v>
      </c>
      <c r="H43" s="231">
        <f t="shared" ca="1" si="294"/>
        <v>0</v>
      </c>
      <c r="I43" s="231">
        <f t="shared" ca="1" si="294"/>
        <v>0</v>
      </c>
      <c r="J43" s="231">
        <f t="shared" ca="1" si="294"/>
        <v>0</v>
      </c>
      <c r="K43" s="231">
        <f t="shared" ca="1" si="294"/>
        <v>0</v>
      </c>
      <c r="L43" s="231">
        <f t="shared" ca="1" si="294"/>
        <v>0</v>
      </c>
      <c r="M43" s="231">
        <f t="shared" ca="1" si="294"/>
        <v>0</v>
      </c>
      <c r="N43" s="231">
        <f t="shared" ca="1" si="294"/>
        <v>0</v>
      </c>
      <c r="O43" s="231">
        <f t="shared" ca="1" si="294"/>
        <v>0</v>
      </c>
      <c r="P43" s="231">
        <f t="shared" ca="1" si="294"/>
        <v>0</v>
      </c>
      <c r="Q43" s="231">
        <f t="shared" ca="1" si="294"/>
        <v>0</v>
      </c>
      <c r="R43" s="231">
        <f t="shared" ca="1" si="294"/>
        <v>0</v>
      </c>
      <c r="S43" s="232">
        <f t="shared" ca="1" si="294"/>
        <v>0</v>
      </c>
      <c r="T43" s="231">
        <f t="shared" ca="1" si="294"/>
        <v>0</v>
      </c>
      <c r="U43" s="231">
        <f t="shared" ca="1" si="294"/>
        <v>0</v>
      </c>
      <c r="V43" s="231">
        <f t="shared" ca="1" si="294"/>
        <v>0</v>
      </c>
      <c r="W43" s="231">
        <f t="shared" ca="1" si="294"/>
        <v>0</v>
      </c>
      <c r="X43" s="231">
        <f t="shared" ca="1" si="294"/>
        <v>0</v>
      </c>
      <c r="Y43" s="231">
        <f t="shared" ca="1" si="294"/>
        <v>0</v>
      </c>
      <c r="Z43" s="231">
        <f t="shared" ca="1" si="294"/>
        <v>0</v>
      </c>
      <c r="AA43" s="231">
        <f t="shared" ca="1" si="294"/>
        <v>0</v>
      </c>
      <c r="AB43" s="231">
        <f t="shared" ca="1" si="294"/>
        <v>0</v>
      </c>
      <c r="AC43" s="231">
        <f t="shared" ca="1" si="294"/>
        <v>0</v>
      </c>
      <c r="AD43" s="231">
        <f t="shared" ca="1" si="294"/>
        <v>0</v>
      </c>
      <c r="AE43" s="236"/>
      <c r="AF43" s="229"/>
      <c r="AG43" s="229"/>
      <c r="AH43" s="229"/>
      <c r="AI43" s="229"/>
      <c r="AJ43" s="229"/>
      <c r="AK43" s="229"/>
      <c r="AL43" s="229"/>
      <c r="AM43" s="229"/>
      <c r="AN43" s="229"/>
      <c r="AO43" s="229"/>
      <c r="AP43" s="229"/>
      <c r="AQ43" s="229"/>
      <c r="AR43" s="229"/>
      <c r="AS43" s="229"/>
      <c r="AT43" s="229"/>
      <c r="AU43" s="237"/>
      <c r="AV43" s="525" t="str">
        <f t="shared" si="288"/>
        <v>Apple Tea 250 ml</v>
      </c>
      <c r="AW43" s="528">
        <f t="shared" si="222"/>
        <v>100</v>
      </c>
      <c r="AY43" s="522" t="s">
        <v>222</v>
      </c>
      <c r="BG43" s="101"/>
      <c r="BH43" s="94"/>
      <c r="BI43" s="95"/>
    </row>
    <row r="44" spans="1:61" x14ac:dyDescent="0.25">
      <c r="A44" s="14" t="s">
        <v>0</v>
      </c>
      <c r="B44" s="480" t="str">
        <f t="shared" ref="B44:C44" si="295">B43</f>
        <v>D1046</v>
      </c>
      <c r="C44" s="233" t="str">
        <f t="shared" si="295"/>
        <v>Drinks</v>
      </c>
      <c r="D44" s="230" t="s">
        <v>92</v>
      </c>
      <c r="E44" s="235" t="str">
        <f ca="1">IFERROR(AVERAGEIF($G44:R44,"&gt;0"),"")</f>
        <v/>
      </c>
      <c r="F44" s="78" t="s">
        <v>93</v>
      </c>
      <c r="G44" s="234">
        <f t="shared" ref="G44:AD44" ca="1" si="296">IFERROR(IF(G$10&gt;=$F$10,0,IF(G42=0,0,ABS(G43-G42)/G43)),1)</f>
        <v>0</v>
      </c>
      <c r="H44" s="235">
        <f t="shared" ca="1" si="296"/>
        <v>0</v>
      </c>
      <c r="I44" s="235">
        <f t="shared" ca="1" si="296"/>
        <v>0</v>
      </c>
      <c r="J44" s="235">
        <f t="shared" ca="1" si="296"/>
        <v>0</v>
      </c>
      <c r="K44" s="235">
        <f t="shared" ca="1" si="296"/>
        <v>0</v>
      </c>
      <c r="L44" s="235">
        <f t="shared" ca="1" si="296"/>
        <v>0</v>
      </c>
      <c r="M44" s="235">
        <f t="shared" ca="1" si="296"/>
        <v>0</v>
      </c>
      <c r="N44" s="235">
        <f t="shared" ca="1" si="296"/>
        <v>0</v>
      </c>
      <c r="O44" s="235">
        <f t="shared" ca="1" si="296"/>
        <v>0</v>
      </c>
      <c r="P44" s="235">
        <f t="shared" ca="1" si="296"/>
        <v>0</v>
      </c>
      <c r="Q44" s="235">
        <f t="shared" ca="1" si="296"/>
        <v>0</v>
      </c>
      <c r="R44" s="235">
        <f t="shared" ca="1" si="296"/>
        <v>0</v>
      </c>
      <c r="S44" s="234">
        <f t="shared" ca="1" si="296"/>
        <v>0</v>
      </c>
      <c r="T44" s="235">
        <f t="shared" ca="1" si="296"/>
        <v>0</v>
      </c>
      <c r="U44" s="235">
        <f t="shared" ca="1" si="296"/>
        <v>0</v>
      </c>
      <c r="V44" s="235">
        <f t="shared" ca="1" si="296"/>
        <v>0</v>
      </c>
      <c r="W44" s="235">
        <f t="shared" ca="1" si="296"/>
        <v>0</v>
      </c>
      <c r="X44" s="235">
        <f t="shared" ca="1" si="296"/>
        <v>0</v>
      </c>
      <c r="Y44" s="235">
        <f t="shared" ca="1" si="296"/>
        <v>0</v>
      </c>
      <c r="Z44" s="235">
        <f t="shared" ca="1" si="296"/>
        <v>0</v>
      </c>
      <c r="AA44" s="235">
        <f t="shared" ca="1" si="296"/>
        <v>0</v>
      </c>
      <c r="AB44" s="235">
        <f t="shared" ca="1" si="296"/>
        <v>0</v>
      </c>
      <c r="AC44" s="235">
        <f t="shared" ca="1" si="296"/>
        <v>0</v>
      </c>
      <c r="AD44" s="235">
        <f t="shared" ca="1" si="296"/>
        <v>0</v>
      </c>
      <c r="AE44" s="236"/>
      <c r="AF44" s="229"/>
      <c r="AG44" s="229"/>
      <c r="AH44" s="229"/>
      <c r="AI44" s="229"/>
      <c r="AJ44" s="229"/>
      <c r="AK44" s="229"/>
      <c r="AL44" s="229"/>
      <c r="AM44" s="229"/>
      <c r="AN44" s="229"/>
      <c r="AO44" s="229"/>
      <c r="AP44" s="229"/>
      <c r="AQ44" s="229"/>
      <c r="AR44" s="229"/>
      <c r="AS44" s="229"/>
      <c r="AT44" s="229"/>
      <c r="AU44" s="237"/>
      <c r="AV44" s="525" t="str">
        <f t="shared" si="288"/>
        <v>Apple Tea 250 ml</v>
      </c>
      <c r="AW44" s="528">
        <f t="shared" si="222"/>
        <v>100</v>
      </c>
      <c r="AY44" s="522" t="s">
        <v>222</v>
      </c>
      <c r="BG44" s="101"/>
      <c r="BH44" s="94"/>
      <c r="BI44" s="95"/>
    </row>
    <row r="45" spans="1:61" x14ac:dyDescent="0.25">
      <c r="A45" s="14" t="s">
        <v>0</v>
      </c>
      <c r="B45" s="481" t="str">
        <f t="shared" ref="B45:C45" si="297">B44</f>
        <v>D1046</v>
      </c>
      <c r="C45" s="59" t="str">
        <f t="shared" si="297"/>
        <v>Drinks</v>
      </c>
      <c r="D45" s="56" t="s">
        <v>31</v>
      </c>
      <c r="E45" s="57">
        <f>IFERROR(VLOOKUP($B45,MasterData,5,0),0)</f>
        <v>200</v>
      </c>
      <c r="F45" s="58" t="s">
        <v>32</v>
      </c>
      <c r="G45" s="68">
        <f ca="1">IF($B45=0,"",IF(G$10&lt;$F$10,0,IF($E39="A",IF(G46&gt;0,0,IF(G$10&lt;=$F$10,0,IF(G40-SUM(G42:H42)&lt;0,$E45*ROUNDUP((SUM(G42:H42)-G40)/$E45,0),0))),IF($E39="B",IF(G46&gt;0,0,IF(G$10&lt;=$F$10,0,IF(G40-SUM(G42:I42)&lt;0,$E45*ROUNDUP((SUM(G42:I42)-G40)/$E45,0),0))),IF(G46&gt;0,0,IF(G$10&lt;=$F$10,0,IF(G40-SUM(G42:J42)&lt;0,$E45*ROUNDUP((SUM(G42:J42)-G40)/$E45,0),0)))))))</f>
        <v>2200</v>
      </c>
      <c r="H45" s="57">
        <f t="shared" ref="H45" ca="1" si="298">IF($B45=0,"",IF(H$10&lt;$F$10,0,IF($E39="A",IF(H46&gt;0,0,IF(H$10&lt;=$F$10,0,IF(H40-SUM(H42:I42)&lt;0,$E45*ROUNDUP((SUM(H42:I42)-H40)/$E45,0),0))),IF($E39="B",IF(H46&gt;0,0,IF(H$10&lt;=$F$10,0,IF(H40-SUM(H42:J42)&lt;0,$E45*ROUNDUP((SUM(H42:J42)-H40)/$E45,0),0))),IF(H46&gt;0,0,IF(H$10&lt;=$F$10,0,IF(H40-SUM(H42:K42)&lt;0,$E45*ROUNDUP((SUM(H42:K42)-H40)/$E45,0),0)))))))</f>
        <v>200</v>
      </c>
      <c r="I45" s="57">
        <f t="shared" ref="I45" ca="1" si="299">IF($B45=0,"",IF(I$10&lt;$F$10,0,IF($E39="A",IF(I46&gt;0,0,IF(I$10&lt;=$F$10,0,IF(I40-SUM(I42:J42)&lt;0,$E45*ROUNDUP((SUM(I42:J42)-I40)/$E45,0),0))),IF($E39="B",IF(I46&gt;0,0,IF(I$10&lt;=$F$10,0,IF(I40-SUM(I42:K42)&lt;0,$E45*ROUNDUP((SUM(I42:K42)-I40)/$E45,0),0))),IF(I46&gt;0,0,IF(I$10&lt;=$F$10,0,IF(I40-SUM(I42:L42)&lt;0,$E45*ROUNDUP((SUM(I42:L42)-I40)/$E45,0),0)))))))</f>
        <v>0</v>
      </c>
      <c r="J45" s="57">
        <f t="shared" ref="J45" ca="1" si="300">IF($B45=0,"",IF(J$10&lt;$F$10,0,IF($E39="A",IF(J46&gt;0,0,IF(J$10&lt;=$F$10,0,IF(J40-SUM(J42:K42)&lt;0,$E45*ROUNDUP((SUM(J42:K42)-J40)/$E45,0),0))),IF($E39="B",IF(J46&gt;0,0,IF(J$10&lt;=$F$10,0,IF(J40-SUM(J42:L42)&lt;0,$E45*ROUNDUP((SUM(J42:L42)-J40)/$E45,0),0))),IF(J46&gt;0,0,IF(J$10&lt;=$F$10,0,IF(J40-SUM(J42:M42)&lt;0,$E45*ROUNDUP((SUM(J42:M42)-J40)/$E45,0),0)))))))</f>
        <v>1000</v>
      </c>
      <c r="K45" s="57">
        <f t="shared" ref="K45" ca="1" si="301">IF($B45=0,"",IF(K$10&lt;$F$10,0,IF($E39="A",IF(K46&gt;0,0,IF(K$10&lt;=$F$10,0,IF(K40-SUM(K42:L42)&lt;0,$E45*ROUNDUP((SUM(K42:L42)-K40)/$E45,0),0))),IF($E39="B",IF(K46&gt;0,0,IF(K$10&lt;=$F$10,0,IF(K40-SUM(K42:M42)&lt;0,$E45*ROUNDUP((SUM(K42:M42)-K40)/$E45,0),0))),IF(K46&gt;0,0,IF(K$10&lt;=$F$10,0,IF(K40-SUM(K42:N42)&lt;0,$E45*ROUNDUP((SUM(K42:N42)-K40)/$E45,0),0)))))))</f>
        <v>1000</v>
      </c>
      <c r="L45" s="57">
        <f t="shared" ref="L45" ca="1" si="302">IF($B45=0,"",IF(L$10&lt;$F$10,0,IF($E39="A",IF(L46&gt;0,0,IF(L$10&lt;=$F$10,0,IF(L40-SUM(L42:M42)&lt;0,$E45*ROUNDUP((SUM(L42:M42)-L40)/$E45,0),0))),IF($E39="B",IF(L46&gt;0,0,IF(L$10&lt;=$F$10,0,IF(L40-SUM(L42:N42)&lt;0,$E45*ROUNDUP((SUM(L42:N42)-L40)/$E45,0),0))),IF(L46&gt;0,0,IF(L$10&lt;=$F$10,0,IF(L40-SUM(L42:O42)&lt;0,$E45*ROUNDUP((SUM(L42:O42)-L40)/$E45,0),0)))))))</f>
        <v>800</v>
      </c>
      <c r="M45" s="57">
        <f t="shared" ref="M45" ca="1" si="303">IF($B45=0,"",IF(M$10&lt;$F$10,0,IF($E39="A",IF(M46&gt;0,0,IF(M$10&lt;=$F$10,0,IF(M40-SUM(M42:N42)&lt;0,$E45*ROUNDUP((SUM(M42:N42)-M40)/$E45,0),0))),IF($E39="B",IF(M46&gt;0,0,IF(M$10&lt;=$F$10,0,IF(M40-SUM(M42:O42)&lt;0,$E45*ROUNDUP((SUM(M42:O42)-M40)/$E45,0),0))),IF(M46&gt;0,0,IF(M$10&lt;=$F$10,0,IF(M40-SUM(M42:P42)&lt;0,$E45*ROUNDUP((SUM(M42:P42)-M40)/$E45,0),0)))))))</f>
        <v>1200</v>
      </c>
      <c r="N45" s="57">
        <f t="shared" ref="N45" ca="1" si="304">IF($B45=0,"",IF(N$10&lt;$F$10,0,IF($E39="A",IF(N46&gt;0,0,IF(N$10&lt;=$F$10,0,IF(N40-SUM(N42:O42)&lt;0,$E45*ROUNDUP((SUM(N42:O42)-N40)/$E45,0),0))),IF($E39="B",IF(N46&gt;0,0,IF(N$10&lt;=$F$10,0,IF(N40-SUM(N42:P42)&lt;0,$E45*ROUNDUP((SUM(N42:P42)-N40)/$E45,0),0))),IF(N46&gt;0,0,IF(N$10&lt;=$F$10,0,IF(N40-SUM(N42:Q42)&lt;0,$E45*ROUNDUP((SUM(N42:Q42)-N40)/$E45,0),0)))))))</f>
        <v>1000</v>
      </c>
      <c r="O45" s="57">
        <f t="shared" ref="O45" ca="1" si="305">IF($B45=0,"",IF(O$10&lt;$F$10,0,IF($E39="A",IF(O46&gt;0,0,IF(O$10&lt;=$F$10,0,IF(O40-SUM(O42:P42)&lt;0,$E45*ROUNDUP((SUM(O42:P42)-O40)/$E45,0),0))),IF($E39="B",IF(O46&gt;0,0,IF(O$10&lt;=$F$10,0,IF(O40-SUM(O42:Q42)&lt;0,$E45*ROUNDUP((SUM(O42:Q42)-O40)/$E45,0),0))),IF(O46&gt;0,0,IF(O$10&lt;=$F$10,0,IF(O40-SUM(O42:R42)&lt;0,$E45*ROUNDUP((SUM(O42:R42)-O40)/$E45,0),0)))))))</f>
        <v>1000</v>
      </c>
      <c r="P45" s="57">
        <f t="shared" ref="P45" ca="1" si="306">IF($B45=0,"",IF(P$10&lt;$F$10,0,IF($E39="A",IF(P46&gt;0,0,IF(P$10&lt;=$F$10,0,IF(P40-SUM(P42:Q42)&lt;0,$E45*ROUNDUP((SUM(P42:Q42)-P40)/$E45,0),0))),IF($E39="B",IF(P46&gt;0,0,IF(P$10&lt;=$F$10,0,IF(P40-SUM(P42:R42)&lt;0,$E45*ROUNDUP((SUM(P42:R42)-P40)/$E45,0),0))),IF(P46&gt;0,0,IF(P$10&lt;=$F$10,0,IF(P40-SUM(P42:S42)&lt;0,$E45*ROUNDUP((SUM(P42:S42)-P40)/$E45,0),0)))))))</f>
        <v>1000</v>
      </c>
      <c r="Q45" s="57">
        <f t="shared" ref="Q45" ca="1" si="307">IF($B45=0,"",IF(Q$10&lt;$F$10,0,IF($E39="A",IF(Q46&gt;0,0,IF(Q$10&lt;=$F$10,0,IF(Q40-SUM(Q42:R42)&lt;0,$E45*ROUNDUP((SUM(Q42:R42)-Q40)/$E45,0),0))),IF($E39="B",IF(Q46&gt;0,0,IF(Q$10&lt;=$F$10,0,IF(Q40-SUM(Q42:S42)&lt;0,$E45*ROUNDUP((SUM(Q42:S42)-Q40)/$E45,0),0))),IF(Q46&gt;0,0,IF(Q$10&lt;=$F$10,0,IF(Q40-SUM(Q42:T42)&lt;0,$E45*ROUNDUP((SUM(Q42:T42)-Q40)/$E45,0),0)))))))</f>
        <v>1200</v>
      </c>
      <c r="R45" s="57">
        <f t="shared" ref="R45" ca="1" si="308">IF($B45=0,"",IF(R$10&lt;$F$10,0,IF($E39="A",IF(R46&gt;0,0,IF(R$10&lt;=$F$10,0,IF(R40-SUM(R42:S42)&lt;0,$E45*ROUNDUP((SUM(R42:S42)-R40)/$E45,0),0))),IF($E39="B",IF(R46&gt;0,0,IF(R$10&lt;=$F$10,0,IF(R40-SUM(R42:T42)&lt;0,$E45*ROUNDUP((SUM(R42:T42)-R40)/$E45,0),0))),IF(R46&gt;0,0,IF(R$10&lt;=$F$10,0,IF(R40-SUM(R42:U42)&lt;0,$E45*ROUNDUP((SUM(R42:U42)-R40)/$E45,0),0)))))))</f>
        <v>1000</v>
      </c>
      <c r="S45" s="68">
        <f t="shared" ref="S45" ca="1" si="309">IF($B45=0,"",IF(S$10&lt;$F$10,0,IF($E39="A",IF(S46&gt;0,0,IF(S$10&lt;=$F$10,0,IF(S40-SUM(S42:T42)&lt;0,$E45*ROUNDUP((SUM(S42:T42)-S40)/$E45,0),0))),IF($E39="B",IF(S46&gt;0,0,IF(S$10&lt;=$F$10,0,IF(S40-SUM(S42:U42)&lt;0,$E45*ROUNDUP((SUM(S42:U42)-S40)/$E45,0),0))),IF(S46&gt;0,0,IF(S$10&lt;=$F$10,0,IF(S40-SUM(S42:V42)&lt;0,$E45*ROUNDUP((SUM(S42:V42)-S40)/$E45,0),0)))))))</f>
        <v>1000</v>
      </c>
      <c r="T45" s="57">
        <f t="shared" ref="T45" ca="1" si="310">IF($B45=0,"",IF(T$10&lt;$F$10,0,IF($E39="A",IF(T46&gt;0,0,IF(T$10&lt;=$F$10,0,IF(T40-SUM(T42:U42)&lt;0,$E45*ROUNDUP((SUM(T42:U42)-T40)/$E45,0),0))),IF($E39="B",IF(T46&gt;0,0,IF(T$10&lt;=$F$10,0,IF(T40-SUM(T42:V42)&lt;0,$E45*ROUNDUP((SUM(T42:V42)-T40)/$E45,0),0))),IF(T46&gt;0,0,IF(T$10&lt;=$F$10,0,IF(T40-SUM(T42:W42)&lt;0,$E45*ROUNDUP((SUM(T42:W42)-T40)/$E45,0),0)))))))</f>
        <v>800</v>
      </c>
      <c r="U45" s="57">
        <f t="shared" ref="U45" ca="1" si="311">IF($B45=0,"",IF(U$10&lt;$F$10,0,IF($E39="A",IF(U46&gt;0,0,IF(U$10&lt;=$F$10,0,IF(U40-SUM(U42:V42)&lt;0,$E45*ROUNDUP((SUM(U42:V42)-U40)/$E45,0),0))),IF($E39="B",IF(U46&gt;0,0,IF(U$10&lt;=$F$10,0,IF(U40-SUM(U42:W42)&lt;0,$E45*ROUNDUP((SUM(U42:W42)-U40)/$E45,0),0))),IF(U46&gt;0,0,IF(U$10&lt;=$F$10,0,IF(U40-SUM(U42:X42)&lt;0,$E45*ROUNDUP((SUM(U42:X42)-U40)/$E45,0),0)))))))</f>
        <v>1200</v>
      </c>
      <c r="V45" s="57">
        <f t="shared" ref="V45" ca="1" si="312">IF($B45=0,"",IF(V$10&lt;$F$10,0,IF($E39="A",IF(V46&gt;0,0,IF(V$10&lt;=$F$10,0,IF(V40-SUM(V42:W42)&lt;0,$E45*ROUNDUP((SUM(V42:W42)-V40)/$E45,0),0))),IF($E39="B",IF(V46&gt;0,0,IF(V$10&lt;=$F$10,0,IF(V40-SUM(V42:X42)&lt;0,$E45*ROUNDUP((SUM(V42:X42)-V40)/$E45,0),0))),IF(V46&gt;0,0,IF(V$10&lt;=$F$10,0,IF(V40-SUM(V42:Y42)&lt;0,$E45*ROUNDUP((SUM(V42:Y42)-V40)/$E45,0),0)))))))</f>
        <v>1200</v>
      </c>
      <c r="W45" s="57">
        <f t="shared" ref="W45" ca="1" si="313">IF($B45=0,"",IF(W$10&lt;$F$10,0,IF($E39="A",IF(W46&gt;0,0,IF(W$10&lt;=$F$10,0,IF(W40-SUM(W42:X42)&lt;0,$E45*ROUNDUP((SUM(W42:X42)-W40)/$E45,0),0))),IF($E39="B",IF(W46&gt;0,0,IF(W$10&lt;=$F$10,0,IF(W40-SUM(W42:Y42)&lt;0,$E45*ROUNDUP((SUM(W42:Y42)-W40)/$E45,0),0))),IF(W46&gt;0,0,IF(W$10&lt;=$F$10,0,IF(W40-SUM(W42:Z42)&lt;0,$E45*ROUNDUP((SUM(W42:Z42)-W40)/$E45,0),0)))))))</f>
        <v>1000</v>
      </c>
      <c r="X45" s="57">
        <f t="shared" ref="X45" ca="1" si="314">IF($B45=0,"",IF(X$10&lt;$F$10,0,IF($E39="A",IF(X46&gt;0,0,IF(X$10&lt;=$F$10,0,IF(X40-SUM(X42:Y42)&lt;0,$E45*ROUNDUP((SUM(X42:Y42)-X40)/$E45,0),0))),IF($E39="B",IF(X46&gt;0,0,IF(X$10&lt;=$F$10,0,IF(X40-SUM(X42:Z42)&lt;0,$E45*ROUNDUP((SUM(X42:Z42)-X40)/$E45,0),0))),IF(X46&gt;0,0,IF(X$10&lt;=$F$10,0,IF(X40-SUM(X42:AA42)&lt;0,$E45*ROUNDUP((SUM(X42:AA42)-X40)/$E45,0),0)))))))</f>
        <v>800</v>
      </c>
      <c r="Y45" s="57">
        <f t="shared" ref="Y45" ca="1" si="315">IF($B45=0,"",IF(Y$10&lt;$F$10,0,IF($E39="A",IF(Y46&gt;0,0,IF(Y$10&lt;=$F$10,0,IF(Y40-SUM(Y42:Z42)&lt;0,$E45*ROUNDUP((SUM(Y42:Z42)-Y40)/$E45,0),0))),IF($E39="B",IF(Y46&gt;0,0,IF(Y$10&lt;=$F$10,0,IF(Y40-SUM(Y42:AA42)&lt;0,$E45*ROUNDUP((SUM(Y42:AA42)-Y40)/$E45,0),0))),IF(Y46&gt;0,0,IF(Y$10&lt;=$F$10,0,IF(Y40-SUM(Y42:AB42)&lt;0,$E45*ROUNDUP((SUM(Y42:AB42)-Y40)/$E45,0),0)))))))</f>
        <v>1000</v>
      </c>
      <c r="Z45" s="57">
        <f t="shared" ref="Z45" ca="1" si="316">IF($B45=0,"",IF(Z$10&lt;$F$10,0,IF($E39="A",IF(Z46&gt;0,0,IF(Z$10&lt;=$F$10,0,IF(Z40-SUM(Z42:AA42)&lt;0,$E45*ROUNDUP((SUM(Z42:AA42)-Z40)/$E45,0),0))),IF($E39="B",IF(Z46&gt;0,0,IF(Z$10&lt;=$F$10,0,IF(Z40-SUM(Z42:AB42)&lt;0,$E45*ROUNDUP((SUM(Z42:AB42)-Z40)/$E45,0),0))),IF(Z46&gt;0,0,IF(Z$10&lt;=$F$10,0,IF(Z40-SUM(Z42:AC42)&lt;0,$E45*ROUNDUP((SUM(Z42:AC42)-Z40)/$E45,0),0)))))))</f>
        <v>1200</v>
      </c>
      <c r="AA45" s="57">
        <f t="shared" ref="AA45" ca="1" si="317">IF($B45=0,"",IF(AA$10&lt;$F$10,0,IF($E39="A",IF(AA46&gt;0,0,IF(AA$10&lt;=$F$10,0,IF(AA40-SUM(AA42:AB42)&lt;0,$E45*ROUNDUP((SUM(AA42:AB42)-AA40)/$E45,0),0))),IF($E39="B",IF(AA46&gt;0,0,IF(AA$10&lt;=$F$10,0,IF(AA40-SUM(AA42:AC42)&lt;0,$E45*ROUNDUP((SUM(AA42:AC42)-AA40)/$E45,0),0))),IF(AA46&gt;0,0,IF(AA$10&lt;=$F$10,0,IF(AA40-SUM(AA42:AD42)&lt;0,$E45*ROUNDUP((SUM(AA42:AD42)-AA40)/$E45,0),0)))))))</f>
        <v>1200</v>
      </c>
      <c r="AB45" s="57">
        <f t="shared" ref="AB45" ca="1" si="318">IF($B45=0,"",IF(AB$10&lt;$F$10,0,IF($E39="A",IF(AB46&gt;0,0,IF(AB$10&lt;=$F$10,0,IF(AB40-SUM(AB42:AC42)&lt;0,$E45*ROUNDUP((SUM(AB42:AC42)-AB40)/$E45,0),0))),IF($E39="B",IF(AB46&gt;0,0,IF(AB$10&lt;=$F$10,0,IF(AB40-SUM(AB42:AD42)&lt;0,$E45*ROUNDUP((SUM(AB42:AD42)-AB40)/$E45,0),0))),IF(AB46&gt;0,0,IF(AB$10&lt;=$F$10,0,IF(AB40-SUM(AB42:AE42)&lt;0,$E45*ROUNDUP((SUM(AB42:AE42)-AB40)/$E45,0),0)))))))</f>
        <v>1000</v>
      </c>
      <c r="AC45" s="57">
        <f t="shared" ref="AC45" ca="1" si="319">IF($B45=0,"",IF(AC$10&lt;$F$10,0,IF($E39="A",IF(AC46&gt;0,0,IF(AC$10&lt;=$F$10,0,IF(AC40-SUM(AC42:AD42)&lt;0,$E45*ROUNDUP((SUM(AC42:AD42)-AC40)/$E45,0),0))),IF($E39="B",IF(AC46&gt;0,0,IF(AC$10&lt;=$F$10,0,IF(AC40-SUM(AC42:AE42)&lt;0,$E45*ROUNDUP((SUM(AC42:AE42)-AC40)/$E45,0),0))),IF(AC46&gt;0,0,IF(AC$10&lt;=$F$10,0,IF(AC40-SUM(AC42:AF42)&lt;0,$E45*ROUNDUP((SUM(AC42:AF42)-AC40)/$E45,0),0)))))))</f>
        <v>1000</v>
      </c>
      <c r="AD45" s="57">
        <f t="shared" ref="AD45" ca="1" si="320">IF($B45=0,"",IF(AD$10&lt;$F$10,0,IF($E39="A",IF(AD46&gt;0,0,IF(AD$10&lt;=$F$10,0,IF(AD40-SUM(AD42:AE42)&lt;0,$E45*ROUNDUP((SUM(AD42:AE42)-AD40)/$E45,0),0))),IF($E39="B",IF(AD46&gt;0,0,IF(AD$10&lt;=$F$10,0,IF(AD40-SUM(AD42:AF42)&lt;0,$E45*ROUNDUP((SUM(AD42:AF42)-AD40)/$E45,0),0))),IF(AD46&gt;0,0,IF(AD$10&lt;=$F$10,0,IF(AD40-SUM(AD42:AG42)&lt;0,$E45*ROUNDUP((SUM(AD42:AG42)-AD40)/$E45,0),0)))))))</f>
        <v>1000</v>
      </c>
      <c r="AE45" s="69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70"/>
      <c r="AV45" s="525" t="str">
        <f t="shared" si="288"/>
        <v>Apple Tea 250 ml</v>
      </c>
      <c r="AW45" s="528">
        <f t="shared" si="222"/>
        <v>100</v>
      </c>
      <c r="AY45" s="522" t="s">
        <v>222</v>
      </c>
      <c r="BG45" s="101"/>
      <c r="BH45" s="94"/>
      <c r="BI45" s="95"/>
    </row>
    <row r="46" spans="1:61" x14ac:dyDescent="0.25">
      <c r="A46" s="14" t="s">
        <v>0</v>
      </c>
      <c r="B46" s="482" t="str">
        <f t="shared" ref="B46:C46" si="321">B45</f>
        <v>D1046</v>
      </c>
      <c r="C46" s="156" t="str">
        <f t="shared" si="321"/>
        <v>Drinks</v>
      </c>
      <c r="D46" s="157" t="s">
        <v>34</v>
      </c>
      <c r="E46" s="158">
        <f ca="1">IFERROR(SUMIFS(Quantity,Code_PO,$B46,Status,"Received"),0)</f>
        <v>0</v>
      </c>
      <c r="F46" s="159" t="s">
        <v>33</v>
      </c>
      <c r="G46" s="160">
        <f t="shared" ref="G46:AD46" ca="1" si="322">IFERROR(IF($B46=0,"",SUMIFS(Quantity,Month,G$10,Code_PO,$B46,Status,"Active")),0)</f>
        <v>0</v>
      </c>
      <c r="H46" s="158">
        <f t="shared" ca="1" si="322"/>
        <v>0</v>
      </c>
      <c r="I46" s="158">
        <f t="shared" ca="1" si="322"/>
        <v>0</v>
      </c>
      <c r="J46" s="158">
        <f t="shared" ca="1" si="322"/>
        <v>0</v>
      </c>
      <c r="K46" s="158">
        <f t="shared" ca="1" si="322"/>
        <v>0</v>
      </c>
      <c r="L46" s="158">
        <f t="shared" ca="1" si="322"/>
        <v>0</v>
      </c>
      <c r="M46" s="158">
        <f t="shared" ca="1" si="322"/>
        <v>0</v>
      </c>
      <c r="N46" s="158">
        <f t="shared" ca="1" si="322"/>
        <v>0</v>
      </c>
      <c r="O46" s="158">
        <f t="shared" ca="1" si="322"/>
        <v>0</v>
      </c>
      <c r="P46" s="158">
        <f t="shared" ca="1" si="322"/>
        <v>0</v>
      </c>
      <c r="Q46" s="158">
        <f t="shared" ca="1" si="322"/>
        <v>0</v>
      </c>
      <c r="R46" s="158">
        <f t="shared" ca="1" si="322"/>
        <v>0</v>
      </c>
      <c r="S46" s="160">
        <f t="shared" ca="1" si="322"/>
        <v>0</v>
      </c>
      <c r="T46" s="158">
        <f t="shared" ca="1" si="322"/>
        <v>0</v>
      </c>
      <c r="U46" s="158">
        <f t="shared" ca="1" si="322"/>
        <v>0</v>
      </c>
      <c r="V46" s="158">
        <f t="shared" ca="1" si="322"/>
        <v>0</v>
      </c>
      <c r="W46" s="158">
        <f t="shared" ca="1" si="322"/>
        <v>0</v>
      </c>
      <c r="X46" s="158">
        <f t="shared" ca="1" si="322"/>
        <v>0</v>
      </c>
      <c r="Y46" s="158">
        <f t="shared" ca="1" si="322"/>
        <v>0</v>
      </c>
      <c r="Z46" s="158">
        <f t="shared" ca="1" si="322"/>
        <v>0</v>
      </c>
      <c r="AA46" s="158">
        <f t="shared" ca="1" si="322"/>
        <v>0</v>
      </c>
      <c r="AB46" s="158">
        <f t="shared" ca="1" si="322"/>
        <v>0</v>
      </c>
      <c r="AC46" s="158">
        <f t="shared" ca="1" si="322"/>
        <v>0</v>
      </c>
      <c r="AD46" s="158">
        <f t="shared" ca="1" si="322"/>
        <v>0</v>
      </c>
      <c r="AE46" s="161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3"/>
      <c r="AV46" s="525" t="str">
        <f t="shared" si="288"/>
        <v>Apple Tea 250 ml</v>
      </c>
      <c r="AW46" s="528">
        <f t="shared" si="222"/>
        <v>100</v>
      </c>
      <c r="AY46" s="522" t="s">
        <v>222</v>
      </c>
      <c r="BG46" s="101"/>
      <c r="BH46" s="94"/>
      <c r="BI46" s="95"/>
    </row>
    <row r="47" spans="1:61" x14ac:dyDescent="0.25">
      <c r="A47" s="14">
        <f>A38+1</f>
        <v>20</v>
      </c>
      <c r="B47" s="478" t="str">
        <f>INDEX(Master_Data!$B$16:$BF$215,MATCH($A47,Master_Data!$BF$16:$BF$215,0),1)</f>
        <v>M1037</v>
      </c>
      <c r="C47" s="44" t="str">
        <f>IFERROR(VLOOKUP($B47,MasterData,COLUMN()-1,0),0)</f>
        <v>Meals</v>
      </c>
      <c r="D47" s="45" t="str">
        <f>IFERROR(VLOOKUP($B47,MasterData,COLUMN()-1,0),0)</f>
        <v>Bacon Burguer</v>
      </c>
      <c r="E47" s="47" t="s">
        <v>43</v>
      </c>
      <c r="F47" s="48" t="s">
        <v>39</v>
      </c>
      <c r="G47" s="66">
        <f ca="1">IF(AND(MONTH(G$10)&lt;=MONTH($F$10),YEAR(G$10)&lt;=YEAR($F$10)),G51,0)</f>
        <v>457</v>
      </c>
      <c r="H47" s="49">
        <f t="shared" ref="H47:AU47" ca="1" si="323">IF(AND(MONTH(H$10)&lt;=MONTH($F$10),YEAR(H$10)&lt;=YEAR($F$10)),H51,0)</f>
        <v>0</v>
      </c>
      <c r="I47" s="49">
        <f t="shared" ca="1" si="323"/>
        <v>0</v>
      </c>
      <c r="J47" s="49">
        <f t="shared" ca="1" si="323"/>
        <v>0</v>
      </c>
      <c r="K47" s="49">
        <f t="shared" ca="1" si="323"/>
        <v>0</v>
      </c>
      <c r="L47" s="49">
        <f t="shared" ca="1" si="323"/>
        <v>0</v>
      </c>
      <c r="M47" s="49">
        <f t="shared" ca="1" si="323"/>
        <v>0</v>
      </c>
      <c r="N47" s="49">
        <f t="shared" ca="1" si="323"/>
        <v>0</v>
      </c>
      <c r="O47" s="49">
        <f t="shared" ca="1" si="323"/>
        <v>0</v>
      </c>
      <c r="P47" s="49">
        <f t="shared" ca="1" si="323"/>
        <v>0</v>
      </c>
      <c r="Q47" s="49">
        <f t="shared" ca="1" si="323"/>
        <v>0</v>
      </c>
      <c r="R47" s="49">
        <f t="shared" ca="1" si="323"/>
        <v>0</v>
      </c>
      <c r="S47" s="66">
        <f t="shared" ca="1" si="323"/>
        <v>0</v>
      </c>
      <c r="T47" s="49">
        <f t="shared" ca="1" si="323"/>
        <v>0</v>
      </c>
      <c r="U47" s="49">
        <f t="shared" ca="1" si="323"/>
        <v>0</v>
      </c>
      <c r="V47" s="49">
        <f t="shared" ca="1" si="323"/>
        <v>0</v>
      </c>
      <c r="W47" s="49">
        <f t="shared" ca="1" si="323"/>
        <v>0</v>
      </c>
      <c r="X47" s="49">
        <f t="shared" ca="1" si="323"/>
        <v>0</v>
      </c>
      <c r="Y47" s="49">
        <f t="shared" ca="1" si="323"/>
        <v>0</v>
      </c>
      <c r="Z47" s="49">
        <f t="shared" ca="1" si="323"/>
        <v>0</v>
      </c>
      <c r="AA47" s="49">
        <f t="shared" ca="1" si="323"/>
        <v>0</v>
      </c>
      <c r="AB47" s="49">
        <f t="shared" ca="1" si="323"/>
        <v>0</v>
      </c>
      <c r="AC47" s="49">
        <f t="shared" ca="1" si="323"/>
        <v>0</v>
      </c>
      <c r="AD47" s="49">
        <f t="shared" ca="1" si="323"/>
        <v>0</v>
      </c>
      <c r="AE47" s="81">
        <f t="shared" ca="1" si="323"/>
        <v>0</v>
      </c>
      <c r="AF47" s="49">
        <f t="shared" ca="1" si="323"/>
        <v>0</v>
      </c>
      <c r="AG47" s="49">
        <f t="shared" ca="1" si="323"/>
        <v>0</v>
      </c>
      <c r="AH47" s="49">
        <f t="shared" ca="1" si="323"/>
        <v>0</v>
      </c>
      <c r="AI47" s="49">
        <f t="shared" ca="1" si="323"/>
        <v>0</v>
      </c>
      <c r="AJ47" s="49">
        <f t="shared" ca="1" si="323"/>
        <v>0</v>
      </c>
      <c r="AK47" s="49">
        <f t="shared" ca="1" si="323"/>
        <v>0</v>
      </c>
      <c r="AL47" s="49">
        <f t="shared" ca="1" si="323"/>
        <v>0</v>
      </c>
      <c r="AM47" s="49">
        <f t="shared" ca="1" si="323"/>
        <v>0</v>
      </c>
      <c r="AN47" s="49">
        <f t="shared" ca="1" si="323"/>
        <v>0</v>
      </c>
      <c r="AO47" s="49">
        <f t="shared" ca="1" si="323"/>
        <v>0</v>
      </c>
      <c r="AP47" s="49">
        <f t="shared" ca="1" si="323"/>
        <v>0</v>
      </c>
      <c r="AQ47" s="49">
        <f t="shared" ca="1" si="323"/>
        <v>0</v>
      </c>
      <c r="AR47" s="49">
        <f t="shared" ca="1" si="323"/>
        <v>0</v>
      </c>
      <c r="AS47" s="49">
        <f t="shared" ca="1" si="323"/>
        <v>0</v>
      </c>
      <c r="AT47" s="49">
        <f t="shared" ca="1" si="323"/>
        <v>0</v>
      </c>
      <c r="AU47" s="71">
        <f t="shared" ca="1" si="323"/>
        <v>0</v>
      </c>
      <c r="AV47" s="525" t="str">
        <f>D47</f>
        <v>Bacon Burguer</v>
      </c>
      <c r="AW47" s="528">
        <f t="shared" si="222"/>
        <v>100</v>
      </c>
      <c r="AY47" s="522" t="s">
        <v>213</v>
      </c>
      <c r="BG47" s="101"/>
      <c r="BH47" s="94"/>
      <c r="BI47" s="95"/>
    </row>
    <row r="48" spans="1:61" x14ac:dyDescent="0.25">
      <c r="A48" s="14" t="s">
        <v>0</v>
      </c>
      <c r="B48" s="479" t="str">
        <f>B47</f>
        <v>M1037</v>
      </c>
      <c r="C48" s="47" t="str">
        <f t="shared" ref="C48" si="324">C47</f>
        <v>Meals</v>
      </c>
      <c r="D48" s="60" t="s">
        <v>14</v>
      </c>
      <c r="E48" s="61" t="str">
        <f>IFERROR(VLOOKUP($B48,MasterData,8,0),0)</f>
        <v>B</v>
      </c>
      <c r="F48" s="78" t="s">
        <v>26</v>
      </c>
      <c r="G48" s="79">
        <f t="shared" ref="G48" ca="1" si="325">IF(G49-SUM(G51:X51)&gt;0,999,IF(G49=0,0,IF(SUM(G51:X51)=0,999,IF(G49&lt;=G51,G49/G51,IF(G49&lt;=SUM(G51:H51),1+((G49-G51)/H51),IF(G49&lt;=SUM(G51:I51),2+((G49-SUM(G51:H51))/I51),IF(G49&lt;=SUM(G51:J51),3+((G49-SUM(G51:I51))/J51),IF(G49&lt;=SUM(G51:K51),4+((G49-SUM(G51:J51))/K51),IF(G49&lt;=SUM(G51:L51),5+((G49-SUM(G51:K51))/L51),IF(G49&lt;=SUM(G51:M51),6+((G49-SUM(G51:L51))/M51),IF(G49&lt;=SUM(G51:N51),7+((G49-SUM(G51:M51))/N51),IF(G49&lt;=SUM(G51:O51),8+((G49-SUM(G51:N51))/O51),IF(G49&lt;=SUM(G51:P51),9+((G49-SUM(G51:O51))/P51),IF(G49&lt;=SUM(G51:Q51),10+((G49-SUM(G51:P51))/Q51),IF(G49&lt;=SUM(G51:R51),11+((G49-SUM(G51:Q51))/R51),IF(G49&lt;=SUM(G51:S51),12+((G49-SUM(G51:R51))/S51),IF(G49&lt;=SUM(G51:T51),13+((G49-SUM(G51:S51))/T51),IF(G49&lt;=SUM(G51:U51),14+((G49-SUM(G51:T51))/U51),IF(G49&lt;=SUM(G51:V51),15+((G49-SUM(G51:U51))/V51),IF(G49&lt;=SUM(G51:W51),16+((G49-SUM(G51:V51))/W51),IF(G49&lt;=SUM(G51:X51),17+((G49-SUM(G51:W51))/X51),"")))))))))))))))))))))</f>
        <v>5.4654178674351588</v>
      </c>
      <c r="H48" s="80">
        <f ca="1">IF(H49-SUM(H51:Y51)&gt;0,999,IF(H49=0,0,IF(SUM(H51:Y51)=0,999,IF(H49&lt;=H51,H49/H51,IF(H49&lt;=SUM(H51:I51),1+((H49-H51)/I51),IF(H49&lt;=SUM(H51:J51),2+((H49-SUM(H51:I51))/J51),IF(H49&lt;=SUM(H51:K51),3+((H49-SUM(H51:J51))/K51),IF(H49&lt;=SUM(H51:L51),4+((H49-SUM(H51:K51))/L51),IF(H49&lt;=SUM(H51:M51),5+((H49-SUM(H51:L51))/M51),IF(H49&lt;=SUM(H51:N51),6+((H49-SUM(H51:M51))/N51),IF(H49&lt;=SUM(H51:O51),7+((H49-SUM(H51:N51))/O51),IF(H49&lt;=SUM(H51:P51),8+((H49-SUM(H51:O51))/P51),IF(H49&lt;=SUM(H51:Q51),9+((H49-SUM(H51:P51))/Q51),IF(H49&lt;=SUM(H51:R51),10+((H49-SUM(H51:Q51))/R51),IF(H49&lt;=SUM(H51:S51),11+((H49-SUM(H51:R51))/S51),IF(H49&lt;=SUM(H51:T51),12+((H49-SUM(H51:S51))/T51),IF(H49&lt;=SUM(H51:U51),13+((H49-SUM(H51:T51))/U51),IF(H49&lt;=SUM(H51:V51),14+((H49-SUM(H51:U51))/V51),IF(H49&lt;=SUM(H51:W51),15+((H49-SUM(H51:V51))/W51),IF(H49&lt;=SUM(H51:X51),16+((H49-SUM(H51:W51))/X51),IF(H49&lt;=SUM(H51:Y51),17+((H49-SUM(H51:X51))/Y51),"")))))))))))))))))))))</f>
        <v>4.4654178674351588</v>
      </c>
      <c r="I48" s="80">
        <f t="shared" ref="I48" ca="1" si="326">IF(I49-SUM(I51:Z51)&gt;0,999,IF(I49=0,0,IF(SUM(I51:Z51)=0,999,IF(I49&lt;=I51,I49/I51,IF(I49&lt;=SUM(I51:J51),1+((I49-I51)/J51),IF(I49&lt;=SUM(I51:K51),2+((I49-SUM(I51:J51))/K51),IF(I49&lt;=SUM(I51:L51),3+((I49-SUM(I51:K51))/L51),IF(I49&lt;=SUM(I51:M51),4+((I49-SUM(I51:L51))/M51),IF(I49&lt;=SUM(I51:N51),5+((I49-SUM(I51:M51))/N51),IF(I49&lt;=SUM(I51:O51),6+((I49-SUM(I51:N51))/O51),IF(I49&lt;=SUM(I51:P51),7+((I49-SUM(I51:O51))/P51),IF(I49&lt;=SUM(I51:Q51),8+((I49-SUM(I51:P51))/Q51),IF(I49&lt;=SUM(I51:R51),9+((I49-SUM(I51:Q51))/R51),IF(I49&lt;=SUM(I51:S51),10+((I49-SUM(I51:R51))/S51),IF(I49&lt;=SUM(I51:T51),11+((I49-SUM(I51:S51))/T51),IF(I49&lt;=SUM(I51:U51),12+((I49-SUM(I51:T51))/U51),IF(I49&lt;=SUM(I51:V51),13+((I49-SUM(I51:U51))/V51),IF(I49&lt;=SUM(I51:W51),14+((I49-SUM(I51:V51))/W51),IF(I49&lt;=SUM(I51:X51),15+((I49-SUM(I51:W51))/X51),IF(I49&lt;=SUM(I51:Y51),16+((I49-SUM(I51:X51))/Y51),IF(I49&lt;=SUM(I51:Z51),17+((I49-SUM(I51:Y51))/Z51),"")))))))))))))))))))))</f>
        <v>3.4654178674351583</v>
      </c>
      <c r="J48" s="80">
        <f t="shared" ref="J48" ca="1" si="327">IF(J49-SUM(J51:AA51)&gt;0,999,IF(J49=0,0,IF(SUM(J51:AA51)=0,999,IF(J49&lt;=J51,J49/J51,IF(J49&lt;=SUM(J51:K51),1+((J49-J51)/K51),IF(J49&lt;=SUM(J51:L51),2+((J49-SUM(J51:K51))/L51),IF(J49&lt;=SUM(J51:M51),3+((J49-SUM(J51:L51))/M51),IF(J49&lt;=SUM(J51:N51),4+((J49-SUM(J51:M51))/N51),IF(J49&lt;=SUM(J51:O51),5+((J49-SUM(J51:N51))/O51),IF(J49&lt;=SUM(J51:P51),6+((J49-SUM(J51:O51))/P51),IF(J49&lt;=SUM(J51:Q51),7+((J49-SUM(J51:P51))/Q51),IF(J49&lt;=SUM(J51:R51),8+((J49-SUM(J51:Q51))/R51),IF(J49&lt;=SUM(J51:S51),9+((J49-SUM(J51:R51))/S51),IF(J49&lt;=SUM(J51:T51),10+((J49-SUM(J51:S51))/T51),IF(J49&lt;=SUM(J51:U51),11+((J49-SUM(J51:T51))/U51),IF(J49&lt;=SUM(J51:V51),12+((J49-SUM(J51:U51))/V51),IF(J49&lt;=SUM(J51:W51),13+((J49-SUM(J51:V51))/W51),IF(J49&lt;=SUM(J51:X51),14+((J49-SUM(J51:W51))/X51),IF(J49&lt;=SUM(J51:Y51),15+((J49-SUM(J51:X51))/Y51),IF(J49&lt;=SUM(J51:Z51),16+((J49-SUM(J51:Y51))/Z51),IF(J49&lt;=SUM(J51:AA51),17+((J49-SUM(J51:Z51))/AA51),"")))))))))))))))))))))</f>
        <v>2.4654178674351583</v>
      </c>
      <c r="K48" s="80">
        <f t="shared" ref="K48" ca="1" si="328">IF(K49-SUM(K51:AB51)&gt;0,999,IF(K49=0,0,IF(SUM(K51:AB51)=0,999,IF(K49&lt;=K51,K49/K51,IF(K49&lt;=SUM(K51:L51),1+((K49-K51)/L51),IF(K49&lt;=SUM(K51:M51),2+((K49-SUM(K51:L51))/M51),IF(K49&lt;=SUM(K51:N51),3+((K49-SUM(K51:M51))/N51),IF(K49&lt;=SUM(K51:O51),4+((K49-SUM(K51:N51))/O51),IF(K49&lt;=SUM(K51:P51),5+((K49-SUM(K51:O51))/P51),IF(K49&lt;=SUM(K51:Q51),6+((K49-SUM(K51:P51))/Q51),IF(K49&lt;=SUM(K51:R51),7+((K49-SUM(K51:Q51))/R51),IF(K49&lt;=SUM(K51:S51),8+((K49-SUM(K51:R51))/S51),IF(K49&lt;=SUM(K51:T51),9+((K49-SUM(K51:S51))/T51),IF(K49&lt;=SUM(K51:U51),10+((K49-SUM(K51:T51))/U51),IF(K49&lt;=SUM(K51:V51),11+((K49-SUM(K51:U51))/V51),IF(K49&lt;=SUM(K51:W51),12+((K49-SUM(K51:V51))/W51),IF(K49&lt;=SUM(K51:X51),13+((K49-SUM(K51:W51))/X51),IF(K49&lt;=SUM(K51:Y51),14+((K49-SUM(K51:X51))/Y51),IF(K49&lt;=SUM(K51:Z51),15+((K49-SUM(K51:Y51))/Z51),IF(K49&lt;=SUM(K51:AA51),16+((K49-SUM(K51:Z51))/AA51),IF(K49&lt;=SUM(K51:AB51),17+((K49-SUM(K51:AA51))/AB51),"")))))))))))))))))))))</f>
        <v>2.1733870967741935</v>
      </c>
      <c r="L48" s="80">
        <f t="shared" ref="L48" ca="1" si="329">IF(L49-SUM(L51:AC51)&gt;0,999,IF(L49=0,0,IF(SUM(L51:AC51)=0,999,IF(L49&lt;=L51,L49/L51,IF(L49&lt;=SUM(L51:M51),1+((L49-L51)/M51),IF(L49&lt;=SUM(L51:N51),2+((L49-SUM(L51:M51))/N51),IF(L49&lt;=SUM(L51:O51),3+((L49-SUM(L51:N51))/O51),IF(L49&lt;=SUM(L51:P51),4+((L49-SUM(L51:O51))/P51),IF(L49&lt;=SUM(L51:Q51),5+((L49-SUM(L51:P51))/Q51),IF(L49&lt;=SUM(L51:R51),6+((L49-SUM(L51:Q51))/R51),IF(L49&lt;=SUM(L51:S51),7+((L49-SUM(L51:R51))/S51),IF(L49&lt;=SUM(L51:T51),8+((L49-SUM(L51:S51))/T51),IF(L49&lt;=SUM(L51:U51),9+((L49-SUM(L51:T51))/U51),IF(L49&lt;=SUM(L51:V51),10+((L49-SUM(L51:U51))/V51),IF(L49&lt;=SUM(L51:W51),11+((L49-SUM(L51:V51))/W51),IF(L49&lt;=SUM(L51:X51),12+((L49-SUM(L51:W51))/X51),IF(L49&lt;=SUM(L51:Y51),13+((L49-SUM(L51:X51))/Y51),IF(L49&lt;=SUM(L51:Z51),14+((L49-SUM(L51:Y51))/Z51),IF(L49&lt;=SUM(L51:AA51),15+((L49-SUM(L51:Z51))/AA51),IF(L49&lt;=SUM(L51:AB51),16+((L49-SUM(L51:AA51))/AB51),IF(L49&lt;=SUM(L51:AC51),17+((L49-SUM(L51:AB51))/AC51),"")))))))))))))))))))))</f>
        <v>2.241935483870968</v>
      </c>
      <c r="M48" s="80">
        <f t="shared" ref="M48" ca="1" si="330">IF(M49-SUM(M51:AD51)&gt;0,999,IF(M49=0,0,IF(SUM(M51:AD51)=0,999,IF(M49&lt;=M51,M49/M51,IF(M49&lt;=SUM(M51:N51),1+((M49-M51)/N51),IF(M49&lt;=SUM(M51:O51),2+((M49-SUM(M51:N51))/O51),IF(M49&lt;=SUM(M51:P51),3+((M49-SUM(M51:O51))/P51),IF(M49&lt;=SUM(M51:Q51),4+((M49-SUM(M51:P51))/Q51),IF(M49&lt;=SUM(M51:R51),5+((M49-SUM(M51:Q51))/R51),IF(M49&lt;=SUM(M51:S51),6+((M49-SUM(M51:R51))/S51),IF(M49&lt;=SUM(M51:T51),7+((M49-SUM(M51:S51))/T51),IF(M49&lt;=SUM(M51:U51),8+((M49-SUM(M51:T51))/U51),IF(M49&lt;=SUM(M51:V51),9+((M49-SUM(M51:U51))/V51),IF(M49&lt;=SUM(M51:W51),10+((M49-SUM(M51:V51))/W51),IF(M49&lt;=SUM(M51:X51),11+((M49-SUM(M51:W51))/X51),IF(M49&lt;=SUM(M51:Y51),12+((M49-SUM(M51:X51))/Y51),IF(M49&lt;=SUM(M51:Z51),13+((M49-SUM(M51:Y51))/Z51),IF(M49&lt;=SUM(M51:AA51),14+((M49-SUM(M51:Z51))/AA51),IF(M49&lt;=SUM(M51:AB51),15+((M49-SUM(M51:AA51))/AB51),IF(M49&lt;=SUM(M51:AC51),16+((M49-SUM(M51:AB51))/AC51),IF(M49&lt;=SUM(M51:AD51),17+((M49-SUM(M51:AC51))/AD51),"")))))))))))))))))))))</f>
        <v>2.1039136302294197</v>
      </c>
      <c r="N48" s="80">
        <f t="shared" ref="N48" ca="1" si="331">IF(N49-SUM(N51:AE51)&gt;0,999,IF(N49=0,0,IF(SUM(N51:AE51)=0,999,IF(N49&lt;=N51,N49/N51,IF(N49&lt;=SUM(N51:O51),1+((N49-N51)/O51),IF(N49&lt;=SUM(N51:P51),2+((N49-SUM(N51:O51))/P51),IF(N49&lt;=SUM(N51:Q51),3+((N49-SUM(N51:P51))/Q51),IF(N49&lt;=SUM(N51:R51),4+((N49-SUM(N51:Q51))/R51),IF(N49&lt;=SUM(N51:S51),5+((N49-SUM(N51:R51))/S51),IF(N49&lt;=SUM(N51:T51),6+((N49-SUM(N51:S51))/T51),IF(N49&lt;=SUM(N51:U51),7+((N49-SUM(N51:T51))/U51),IF(N49&lt;=SUM(N51:V51),8+((N49-SUM(N51:U51))/V51),IF(N49&lt;=SUM(N51:W51),9+((N49-SUM(N51:V51))/W51),IF(N49&lt;=SUM(N51:X51),10+((N49-SUM(N51:W51))/X51),IF(N49&lt;=SUM(N51:Y51),11+((N49-SUM(N51:X51))/Y51),IF(N49&lt;=SUM(N51:Z51),12+((N49-SUM(N51:Y51))/Z51),IF(N49&lt;=SUM(N51:AA51),13+((N49-SUM(N51:Z51))/AA51),IF(N49&lt;=SUM(N51:AB51),14+((N49-SUM(N51:AA51))/AB51),IF(N49&lt;=SUM(N51:AC51),15+((N49-SUM(N51:AB51))/AC51),IF(N49&lt;=SUM(N51:AD51),16+((N49-SUM(N51:AC51))/AD51),IF(N49&lt;=SUM(N51:AE51),17+((N49-SUM(N51:AD51))/AE51),"")))))))))))))))))))))</f>
        <v>2.1720000000000002</v>
      </c>
      <c r="O48" s="80">
        <f t="shared" ref="O48" ca="1" si="332">IF(O49-SUM(O51:AF51)&gt;0,999,IF(O49=0,0,IF(SUM(O51:AF51)=0,999,IF(O49&lt;=O51,O49/O51,IF(O49&lt;=SUM(O51:P51),1+((O49-O51)/P51),IF(O49&lt;=SUM(O51:Q51),2+((O49-SUM(O51:P51))/Q51),IF(O49&lt;=SUM(O51:R51),3+((O49-SUM(O51:Q51))/R51),IF(O49&lt;=SUM(O51:S51),4+((O49-SUM(O51:R51))/S51),IF(O49&lt;=SUM(O51:T51),5+((O49-SUM(O51:S51))/T51),IF(O49&lt;=SUM(O51:U51),6+((O49-SUM(O51:T51))/U51),IF(O49&lt;=SUM(O51:V51),7+((O49-SUM(O51:U51))/V51),IF(O49&lt;=SUM(O51:W51),8+((O49-SUM(O51:V51))/W51),IF(O49&lt;=SUM(O51:X51),9+((O49-SUM(O51:W51))/X51),IF(O49&lt;=SUM(O51:Y51),10+((O49-SUM(O51:X51))/Y51),IF(O49&lt;=SUM(O51:Z51),11+((O49-SUM(O51:Y51))/Z51),IF(O49&lt;=SUM(O51:AA51),12+((O49-SUM(O51:Z51))/AA51),IF(O49&lt;=SUM(O51:AB51),13+((O49-SUM(O51:AA51))/AB51),IF(O49&lt;=SUM(O51:AC51),14+((O49-SUM(O51:AB51))/AC51),IF(O49&lt;=SUM(O51:AD51),15+((O49-SUM(O51:AC51))/AD51),IF(O49&lt;=SUM(O51:AE51),16+((O49-SUM(O51:AD51))/AE51),IF(O49&lt;=SUM(O51:AF51),17+((O49-SUM(O51:AE51))/AF51),"")))))))))))))))))))))</f>
        <v>2.1305007587253413</v>
      </c>
      <c r="P48" s="80">
        <f t="shared" ref="P48" ca="1" si="333">IF(P49-SUM(P51:AG51)&gt;0,999,IF(P49=0,0,IF(SUM(P51:AG51)=0,999,IF(P49&lt;=P51,P49/P51,IF(P49&lt;=SUM(P51:Q51),1+((P49-P51)/Q51),IF(P49&lt;=SUM(P51:R51),2+((P49-SUM(P51:Q51))/R51),IF(P49&lt;=SUM(P51:S51),3+((P49-SUM(P51:R51))/S51),IF(P49&lt;=SUM(P51:T51),4+((P49-SUM(P51:S51))/T51),IF(P49&lt;=SUM(P51:U51),5+((P49-SUM(P51:T51))/U51),IF(P49&lt;=SUM(P51:V51),6+((P49-SUM(P51:U51))/V51),IF(P49&lt;=SUM(P51:W51),7+((P49-SUM(P51:V51))/W51),IF(P49&lt;=SUM(P51:X51),8+((P49-SUM(P51:W51))/X51),IF(P49&lt;=SUM(P51:Y51),9+((P49-SUM(P51:X51))/Y51),IF(P49&lt;=SUM(P51:Z51),10+((P49-SUM(P51:Y51))/Z51),IF(P49&lt;=SUM(P51:AA51),11+((P49-SUM(P51:Z51))/AA51),IF(P49&lt;=SUM(P51:AB51),12+((P49-SUM(P51:AA51))/AB51),IF(P49&lt;=SUM(P51:AC51),13+((P49-SUM(P51:AB51))/AC51),IF(P49&lt;=SUM(P51:AD51),14+((P49-SUM(P51:AC51))/AD51),IF(P49&lt;=SUM(P51:AE51),15+((P49-SUM(P51:AD51))/AE51),IF(P49&lt;=SUM(P51:AF51),16+((P49-SUM(P51:AE51))/AF51),IF(P49&lt;=SUM(P51:AG51),17+((P49-SUM(P51:AF51))/AG51),"")))))))))))))))))))))</f>
        <v>2.3463796477495107</v>
      </c>
      <c r="Q48" s="80">
        <f t="shared" ref="Q48" ca="1" si="334">IF(Q49-SUM(Q51:AH51)&gt;0,999,IF(Q49=0,0,IF(SUM(Q51:AH51)=0,999,IF(Q49&lt;=Q51,Q49/Q51,IF(Q49&lt;=SUM(Q51:R51),1+((Q49-Q51)/R51),IF(Q49&lt;=SUM(Q51:S51),2+((Q49-SUM(Q51:R51))/S51),IF(Q49&lt;=SUM(Q51:T51),3+((Q49-SUM(Q51:S51))/T51),IF(Q49&lt;=SUM(Q51:U51),4+((Q49-SUM(Q51:T51))/U51),IF(Q49&lt;=SUM(Q51:V51),5+((Q49-SUM(Q51:U51))/V51),IF(Q49&lt;=SUM(Q51:W51),6+((Q49-SUM(Q51:V51))/W51),IF(Q49&lt;=SUM(Q51:X51),7+((Q49-SUM(Q51:W51))/X51),IF(Q49&lt;=SUM(Q51:Y51),8+((Q49-SUM(Q51:X51))/Y51),IF(Q49&lt;=SUM(Q51:Z51),9+((Q49-SUM(Q51:Y51))/Z51),IF(Q49&lt;=SUM(Q51:AA51),10+((Q49-SUM(Q51:Z51))/AA51),IF(Q49&lt;=SUM(Q51:AB51),11+((Q49-SUM(Q51:AA51))/AB51),IF(Q49&lt;=SUM(Q51:AC51),12+((Q49-SUM(Q51:AB51))/AC51),IF(Q49&lt;=SUM(Q51:AD51),13+((Q49-SUM(Q51:AC51))/AD51),IF(Q49&lt;=SUM(Q51:AE51),14+((Q49-SUM(Q51:AD51))/AE51),IF(Q49&lt;=SUM(Q51:AF51),15+((Q49-SUM(Q51:AE51))/AF51),IF(Q49&lt;=SUM(Q51:AG51),16+((Q49-SUM(Q51:AF51))/AG51),IF(Q49&lt;=SUM(Q51:AH51),17+((Q49-SUM(Q51:AG51))/AH51),"")))))))))))))))))))))</f>
        <v>2.3198458574181116</v>
      </c>
      <c r="R48" s="80">
        <f t="shared" ref="R48" ca="1" si="335">IF(R49-SUM(R51:AI51)&gt;0,999,IF(R49=0,0,IF(SUM(R51:AI51)=0,999,IF(R49&lt;=R51,R49/R51,IF(R49&lt;=SUM(R51:S51),1+((R49-R51)/S51),IF(R49&lt;=SUM(R51:T51),2+((R49-SUM(R51:S51))/T51),IF(R49&lt;=SUM(R51:U51),3+((R49-SUM(R51:T51))/U51),IF(R49&lt;=SUM(R51:V51),4+((R49-SUM(R51:U51))/V51),IF(R49&lt;=SUM(R51:W51),5+((R49-SUM(R51:V51))/W51),IF(R49&lt;=SUM(R51:X51),6+((R49-SUM(R51:W51))/X51),IF(R49&lt;=SUM(R51:Y51),7+((R49-SUM(R51:X51))/Y51),IF(R49&lt;=SUM(R51:Z51),8+((R49-SUM(R51:Y51))/Z51),IF(R49&lt;=SUM(R51:AA51),9+((R49-SUM(R51:Z51))/AA51),IF(R49&lt;=SUM(R51:AB51),10+((R49-SUM(R51:AA51))/AB51),IF(R49&lt;=SUM(R51:AC51),11+((R49-SUM(R51:AB51))/AC51),IF(R49&lt;=SUM(R51:AD51),12+((R49-SUM(R51:AC51))/AD51),IF(R49&lt;=SUM(R51:AE51),13+((R49-SUM(R51:AD51))/AE51),IF(R49&lt;=SUM(R51:AF51),14+((R49-SUM(R51:AE51))/AF51),IF(R49&lt;=SUM(R51:AG51),15+((R49-SUM(R51:AF51))/AG51),IF(R49&lt;=SUM(R51:AH51),16+((R49-SUM(R51:AG51))/AH51),IF(R49&lt;=SUM(R51:AI51),17+((R49-SUM(R51:AH51))/AI51),"")))))))))))))))))))))</f>
        <v>2.21875</v>
      </c>
      <c r="S48" s="79">
        <f t="shared" ref="S48" ca="1" si="336">IF(S49-SUM(S51:AJ51)&gt;0,999,IF(S49=0,0,IF(SUM(S51:AJ51)=0,999,IF(S49&lt;=S51,S49/S51,IF(S49&lt;=SUM(S51:T51),1+((S49-S51)/T51),IF(S49&lt;=SUM(S51:U51),2+((S49-SUM(S51:T51))/U51),IF(S49&lt;=SUM(S51:V51),3+((S49-SUM(S51:U51))/V51),IF(S49&lt;=SUM(S51:W51),4+((S49-SUM(S51:V51))/W51),IF(S49&lt;=SUM(S51:X51),5+((S49-SUM(S51:W51))/X51),IF(S49&lt;=SUM(S51:Y51),6+((S49-SUM(S51:X51))/Y51),IF(S49&lt;=SUM(S51:Z51),7+((S49-SUM(S51:Y51))/Z51),IF(S49&lt;=SUM(S51:AA51),8+((S49-SUM(S51:Z51))/AA51),IF(S49&lt;=SUM(S51:AB51),9+((S49-SUM(S51:AA51))/AB51),IF(S49&lt;=SUM(S51:AC51),10+((S49-SUM(S51:AB51))/AC51),IF(S49&lt;=SUM(S51:AD51),11+((S49-SUM(S51:AC51))/AD51),IF(S49&lt;=SUM(S51:AE51),12+((S49-SUM(S51:AD51))/AE51),IF(S49&lt;=SUM(S51:AF51),13+((S49-SUM(S51:AE51))/AF51),IF(S49&lt;=SUM(S51:AG51),14+((S49-SUM(S51:AF51))/AG51),IF(S49&lt;=SUM(S51:AH51),15+((S49-SUM(S51:AG51))/AH51),IF(S49&lt;=SUM(S51:AI51),16+((S49-SUM(S51:AH51))/AI51),IF(S49&lt;=SUM(S51:AJ51),17+((S49-SUM(S51:AI51))/AJ51),"")))))))))))))))))))))</f>
        <v>2.3246753246753249</v>
      </c>
      <c r="T48" s="80">
        <f t="shared" ref="T48" ca="1" si="337">IF(T49-SUM(T51:AK51)&gt;0,999,IF(T49=0,0,IF(SUM(T51:AK51)=0,999,IF(T49&lt;=T51,T49/T51,IF(T49&lt;=SUM(T51:U51),1+((T49-T51)/U51),IF(T49&lt;=SUM(T51:V51),2+((T49-SUM(T51:U51))/V51),IF(T49&lt;=SUM(T51:W51),3+((T49-SUM(T51:V51))/W51),IF(T49&lt;=SUM(T51:X51),4+((T49-SUM(T51:W51))/X51),IF(T49&lt;=SUM(T51:Y51),5+((T49-SUM(T51:X51))/Y51),IF(T49&lt;=SUM(T51:Z51),6+((T49-SUM(T51:Y51))/Z51),IF(T49&lt;=SUM(T51:AA51),7+((T49-SUM(T51:Z51))/AA51),IF(T49&lt;=SUM(T51:AB51),8+((T49-SUM(T51:AA51))/AB51),IF(T49&lt;=SUM(T51:AC51),9+((T49-SUM(T51:AB51))/AC51),IF(T49&lt;=SUM(T51:AD51),10+((T49-SUM(T51:AC51))/AD51),IF(T49&lt;=SUM(T51:AE51),11+((T49-SUM(T51:AD51))/AE51),IF(T49&lt;=SUM(T51:AF51),12+((T49-SUM(T51:AE51))/AF51),IF(T49&lt;=SUM(T51:AG51),13+((T49-SUM(T51:AF51))/AG51),IF(T49&lt;=SUM(T51:AH51),14+((T49-SUM(T51:AG51))/AH51),IF(T49&lt;=SUM(T51:AI51),15+((T49-SUM(T51:AH51))/AI51),IF(T49&lt;=SUM(T51:AJ51),16+((T49-SUM(T51:AI51))/AJ51),IF(T49&lt;=SUM(T51:AK51),17+((T49-SUM(T51:AJ51))/AK51),"")))))))))))))))))))))</f>
        <v>2.0465793304221251</v>
      </c>
      <c r="U48" s="80">
        <f t="shared" ref="U48" ca="1" si="338">IF(U49-SUM(U51:AL51)&gt;0,999,IF(U49=0,0,IF(SUM(U51:AL51)=0,999,IF(U49&lt;=U51,U49/U51,IF(U49&lt;=SUM(U51:V51),1+((U49-U51)/V51),IF(U49&lt;=SUM(U51:W51),2+((U49-SUM(U51:V51))/W51),IF(U49&lt;=SUM(U51:X51),3+((U49-SUM(U51:W51))/X51),IF(U49&lt;=SUM(U51:Y51),4+((U49-SUM(U51:X51))/Y51),IF(U49&lt;=SUM(U51:Z51),5+((U49-SUM(U51:Y51))/Z51),IF(U49&lt;=SUM(U51:AA51),6+((U49-SUM(U51:Z51))/AA51),IF(U49&lt;=SUM(U51:AB51),7+((U49-SUM(U51:AA51))/AB51),IF(U49&lt;=SUM(U51:AC51),8+((U49-SUM(U51:AB51))/AC51),IF(U49&lt;=SUM(U51:AD51),9+((U49-SUM(U51:AC51))/AD51),IF(U49&lt;=SUM(U51:AE51),10+((U49-SUM(U51:AD51))/AE51),IF(U49&lt;=SUM(U51:AF51),11+((U49-SUM(U51:AE51))/AF51),IF(U49&lt;=SUM(U51:AG51),12+((U49-SUM(U51:AF51))/AG51),IF(U49&lt;=SUM(U51:AH51),13+((U49-SUM(U51:AG51))/AH51),IF(U49&lt;=SUM(U51:AI51),14+((U49-SUM(U51:AH51))/AI51),IF(U49&lt;=SUM(U51:AJ51),15+((U49-SUM(U51:AI51))/AJ51),IF(U49&lt;=SUM(U51:AK51),16+((U49-SUM(U51:AJ51))/AK51),IF(U49&lt;=SUM(U51:AL51),17+((U49-SUM(U51:AK51))/AL51),"")))))))))))))))))))))</f>
        <v>2.1730418943533696</v>
      </c>
      <c r="V48" s="80">
        <f t="shared" ref="V48" ca="1" si="339">IF(V49-SUM(V51:AM51)&gt;0,999,IF(V49=0,0,IF(SUM(V51:AM51)=0,999,IF(V49&lt;=V51,V49/V51,IF(V49&lt;=SUM(V51:W51),1+((V49-V51)/W51),IF(V49&lt;=SUM(V51:X51),2+((V49-SUM(V51:W51))/X51),IF(V49&lt;=SUM(V51:Y51),3+((V49-SUM(V51:X51))/Y51),IF(V49&lt;=SUM(V51:Z51),4+((V49-SUM(V51:Y51))/Z51),IF(V49&lt;=SUM(V51:AA51),5+((V49-SUM(V51:Z51))/AA51),IF(V49&lt;=SUM(V51:AB51),6+((V49-SUM(V51:AA51))/AB51),IF(V49&lt;=SUM(V51:AC51),7+((V49-SUM(V51:AB51))/AC51),IF(V49&lt;=SUM(V51:AD51),8+((V49-SUM(V51:AC51))/AD51),IF(V49&lt;=SUM(V51:AE51),9+((V49-SUM(V51:AD51))/AE51),IF(V49&lt;=SUM(V51:AF51),10+((V49-SUM(V51:AE51))/AF51),IF(V49&lt;=SUM(V51:AG51),11+((V49-SUM(V51:AF51))/AG51),IF(V49&lt;=SUM(V51:AH51),12+((V49-SUM(V51:AG51))/AH51),IF(V49&lt;=SUM(V51:AI51),13+((V49-SUM(V51:AH51))/AI51),IF(V49&lt;=SUM(V51:AJ51),14+((V49-SUM(V51:AI51))/AJ51),IF(V49&lt;=SUM(V51:AK51),15+((V49-SUM(V51:AJ51))/AK51),IF(V49&lt;=SUM(V51:AL51),16+((V49-SUM(V51:AK51))/AL51),IF(V49&lt;=SUM(V51:AM51),17+((V49-SUM(V51:AL51))/AM51),"")))))))))))))))))))))</f>
        <v>2.0684523809523809</v>
      </c>
      <c r="W48" s="80">
        <f t="shared" ref="W48" ca="1" si="340">IF(W49-SUM(W51:AN51)&gt;0,999,IF(W49=0,0,IF(SUM(W51:AN51)=0,999,IF(W49&lt;=W51,W49/W51,IF(W49&lt;=SUM(W51:X51),1+((W49-W51)/X51),IF(W49&lt;=SUM(W51:Y51),2+((W49-SUM(W51:X51))/Y51),IF(W49&lt;=SUM(W51:Z51),3+((W49-SUM(W51:Y51))/Z51),IF(W49&lt;=SUM(W51:AA51),4+((W49-SUM(W51:Z51))/AA51),IF(W49&lt;=SUM(W51:AB51),5+((W49-SUM(W51:AA51))/AB51),IF(W49&lt;=SUM(W51:AC51),6+((W49-SUM(W51:AB51))/AC51),IF(W49&lt;=SUM(W51:AD51),7+((W49-SUM(W51:AC51))/AD51),IF(W49&lt;=SUM(W51:AE51),8+((W49-SUM(W51:AD51))/AE51),IF(W49&lt;=SUM(W51:AF51),9+((W49-SUM(W51:AE51))/AF51),IF(W49&lt;=SUM(W51:AG51),10+((W49-SUM(W51:AF51))/AG51),IF(W49&lt;=SUM(W51:AH51),11+((W49-SUM(W51:AG51))/AH51),IF(W49&lt;=SUM(W51:AI51),12+((W49-SUM(W51:AH51))/AI51),IF(W49&lt;=SUM(W51:AJ51),13+((W49-SUM(W51:AI51))/AJ51),IF(W49&lt;=SUM(W51:AK51),14+((W49-SUM(W51:AJ51))/AK51),IF(W49&lt;=SUM(W51:AL51),15+((W49-SUM(W51:AK51))/AL51),IF(W49&lt;=SUM(W51:AM51),16+((W49-SUM(W51:AL51))/AM51),IF(W49&lt;=SUM(W51:AN51),17+((W49-SUM(W51:AM51))/AN51),"")))))))))))))))))))))</f>
        <v>2.1990369181380416</v>
      </c>
      <c r="X48" s="80">
        <f t="shared" ref="X48" ca="1" si="341">IF(X49-SUM(X51:AO51)&gt;0,999,IF(X49=0,0,IF(SUM(X51:AO51)=0,999,IF(X49&lt;=X51,X49/X51,IF(X49&lt;=SUM(X51:Y51),1+((X49-X51)/Y51),IF(X49&lt;=SUM(X51:Z51),2+((X49-SUM(X51:Y51))/Z51),IF(X49&lt;=SUM(X51:AA51),3+((X49-SUM(X51:Z51))/AA51),IF(X49&lt;=SUM(X51:AB51),4+((X49-SUM(X51:AA51))/AB51),IF(X49&lt;=SUM(X51:AC51),5+((X49-SUM(X51:AB51))/AC51),IF(X49&lt;=SUM(X51:AD51),6+((X49-SUM(X51:AC51))/AD51),IF(X49&lt;=SUM(X51:AE51),7+((X49-SUM(X51:AD51))/AE51),IF(X49&lt;=SUM(X51:AF51),8+((X49-SUM(X51:AE51))/AF51),IF(X49&lt;=SUM(X51:AG51),9+((X49-SUM(X51:AF51))/AG51),IF(X49&lt;=SUM(X51:AH51),10+((X49-SUM(X51:AG51))/AH51),IF(X49&lt;=SUM(X51:AI51),11+((X49-SUM(X51:AH51))/AI51),IF(X49&lt;=SUM(X51:AJ51),12+((X49-SUM(X51:AI51))/AJ51),IF(X49&lt;=SUM(X51:AK51),13+((X49-SUM(X51:AJ51))/AK51),IF(X49&lt;=SUM(X51:AL51),14+((X49-SUM(X51:AK51))/AL51),IF(X49&lt;=SUM(X51:AM51),15+((X49-SUM(X51:AL51))/AM51),IF(X49&lt;=SUM(X51:AN51),16+((X49-SUM(X51:AM51))/AN51),IF(X49&lt;=SUM(X51:AO51),17+((X49-SUM(X51:AN51))/AO51),"")))))))))))))))))))))</f>
        <v>2.0019305019305018</v>
      </c>
      <c r="Y48" s="80">
        <f t="shared" ref="Y48" ca="1" si="342">IF(Y49-SUM(Y51:AP51)&gt;0,999,IF(Y49=0,0,IF(SUM(Y51:AP51)=0,999,IF(Y49&lt;=Y51,Y49/Y51,IF(Y49&lt;=SUM(Y51:Z51),1+((Y49-Y51)/Z51),IF(Y49&lt;=SUM(Y51:AA51),2+((Y49-SUM(Y51:Z51))/AA51),IF(Y49&lt;=SUM(Y51:AB51),3+((Y49-SUM(Y51:AA51))/AB51),IF(Y49&lt;=SUM(Y51:AC51),4+((Y49-SUM(Y51:AB51))/AC51),IF(Y49&lt;=SUM(Y51:AD51),5+((Y49-SUM(Y51:AC51))/AD51),IF(Y49&lt;=SUM(Y51:AE51),6+((Y49-SUM(Y51:AD51))/AE51),IF(Y49&lt;=SUM(Y51:AF51),7+((Y49-SUM(Y51:AE51))/AF51),IF(Y49&lt;=SUM(Y51:AG51),8+((Y49-SUM(Y51:AF51))/AG51),IF(Y49&lt;=SUM(Y51:AH51),9+((Y49-SUM(Y51:AG51))/AH51),IF(Y49&lt;=SUM(Y51:AI51),10+((Y49-SUM(Y51:AH51))/AI51),IF(Y49&lt;=SUM(Y51:AJ51),11+((Y49-SUM(Y51:AI51))/AJ51),IF(Y49&lt;=SUM(Y51:AK51),12+((Y49-SUM(Y51:AJ51))/AK51),IF(Y49&lt;=SUM(Y51:AL51),13+((Y49-SUM(Y51:AK51))/AL51),IF(Y49&lt;=SUM(Y51:AM51),14+((Y49-SUM(Y51:AL51))/AM51),IF(Y49&lt;=SUM(Y51:AN51),15+((Y49-SUM(Y51:AM51))/AN51),IF(Y49&lt;=SUM(Y51:AO51),16+((Y49-SUM(Y51:AN51))/AO51),IF(Y49&lt;=SUM(Y51:AP51),17+((Y49-SUM(Y51:AO51))/AP51),"")))))))))))))))))))))</f>
        <v>2.4363295880149813</v>
      </c>
      <c r="Z48" s="80">
        <f t="shared" ref="Z48" ca="1" si="343">IF(Z49-SUM(Z51:AQ51)&gt;0,999,IF(Z49=0,0,IF(SUM(Z51:AQ51)=0,999,IF(Z49&lt;=Z51,Z49/Z51,IF(Z49&lt;=SUM(Z51:AA51),1+((Z49-Z51)/AA51),IF(Z49&lt;=SUM(Z51:AB51),2+((Z49-SUM(Z51:AA51))/AB51),IF(Z49&lt;=SUM(Z51:AC51),3+((Z49-SUM(Z51:AB51))/AC51),IF(Z49&lt;=SUM(Z51:AD51),4+((Z49-SUM(Z51:AC51))/AD51),IF(Z49&lt;=SUM(Z51:AE51),5+((Z49-SUM(Z51:AD51))/AE51),IF(Z49&lt;=SUM(Z51:AF51),6+((Z49-SUM(Z51:AE51))/AF51),IF(Z49&lt;=SUM(Z51:AG51),7+((Z49-SUM(Z51:AF51))/AG51),IF(Z49&lt;=SUM(Z51:AH51),8+((Z49-SUM(Z51:AG51))/AH51),IF(Z49&lt;=SUM(Z51:AI51),9+((Z49-SUM(Z51:AH51))/AI51),IF(Z49&lt;=SUM(Z51:AJ51),10+((Z49-SUM(Z51:AI51))/AJ51),IF(Z49&lt;=SUM(Z51:AK51),11+((Z49-SUM(Z51:AJ51))/AK51),IF(Z49&lt;=SUM(Z51:AL51),12+((Z49-SUM(Z51:AK51))/AL51),IF(Z49&lt;=SUM(Z51:AM51),13+((Z49-SUM(Z51:AL51))/AM51),IF(Z49&lt;=SUM(Z51:AN51),14+((Z49-SUM(Z51:AM51))/AN51),IF(Z49&lt;=SUM(Z51:AO51),15+((Z49-SUM(Z51:AN51))/AO51),IF(Z49&lt;=SUM(Z51:AP51),16+((Z49-SUM(Z51:AO51))/AP51),IF(Z49&lt;=SUM(Z51:AQ51),17+((Z49-SUM(Z51:AP51))/AQ51),"")))))))))))))))))))))</f>
        <v>2.2756232686980611</v>
      </c>
      <c r="AA48" s="80">
        <f t="shared" ref="AA48" ca="1" si="344">IF(AA49-SUM(AA51:AR51)&gt;0,999,IF(AA49=0,0,IF(SUM(AA51:AR51)=0,999,IF(AA49&lt;=AA51,AA49/AA51,IF(AA49&lt;=SUM(AA51:AB51),1+((AA49-AA51)/AB51),IF(AA49&lt;=SUM(AA51:AC51),2+((AA49-SUM(AA51:AB51))/AC51),IF(AA49&lt;=SUM(AA51:AD51),3+((AA49-SUM(AA51:AC51))/AD51),IF(AA49&lt;=SUM(AA51:AE51),4+((AA49-SUM(AA51:AD51))/AE51),IF(AA49&lt;=SUM(AA51:AF51),5+((AA49-SUM(AA51:AE51))/AF51),IF(AA49&lt;=SUM(AA51:AG51),6+((AA49-SUM(AA51:AF51))/AG51),IF(AA49&lt;=SUM(AA51:AH51),7+((AA49-SUM(AA51:AG51))/AH51),IF(AA49&lt;=SUM(AA51:AI51),8+((AA49-SUM(AA51:AH51))/AI51),IF(AA49&lt;=SUM(AA51:AJ51),9+((AA49-SUM(AA51:AI51))/AJ51),IF(AA49&lt;=SUM(AA51:AK51),10+((AA49-SUM(AA51:AJ51))/AK51),IF(AA49&lt;=SUM(AA51:AL51),11+((AA49-SUM(AA51:AK51))/AL51),IF(AA49&lt;=SUM(AA51:AM51),12+((AA49-SUM(AA51:AL51))/AM51),IF(AA49&lt;=SUM(AA51:AN51),13+((AA49-SUM(AA51:AM51))/AN51),IF(AA49&lt;=SUM(AA51:AO51),14+((AA49-SUM(AA51:AN51))/AO51),IF(AA49&lt;=SUM(AA51:AP51),15+((AA49-SUM(AA51:AO51))/AP51),IF(AA49&lt;=SUM(AA51:AQ51),16+((AA49-SUM(AA51:AP51))/AQ51),IF(AA49&lt;=SUM(AA51:AR51),17+((AA49-SUM(AA51:AQ51))/AR51),"")))))))))))))))))))))</f>
        <v>2.3403298350824588</v>
      </c>
      <c r="AB48" s="80">
        <f t="shared" ref="AB48" ca="1" si="345">IF(AB49-SUM(AB51:AS51)&gt;0,999,IF(AB49=0,0,IF(SUM(AB51:AS51)=0,999,IF(AB49&lt;=AB51,AB49/AB51,IF(AB49&lt;=SUM(AB51:AC51),1+((AB49-AB51)/AC51),IF(AB49&lt;=SUM(AB51:AD51),2+((AB49-SUM(AB51:AC51))/AD51),IF(AB49&lt;=SUM(AB51:AE51),3+((AB49-SUM(AB51:AD51))/AE51),IF(AB49&lt;=SUM(AB51:AF51),4+((AB49-SUM(AB51:AE51))/AF51),IF(AB49&lt;=SUM(AB51:AG51),5+((AB49-SUM(AB51:AF51))/AG51),IF(AB49&lt;=SUM(AB51:AH51),6+((AB49-SUM(AB51:AG51))/AH51),IF(AB49&lt;=SUM(AB51:AI51),7+((AB49-SUM(AB51:AH51))/AI51),IF(AB49&lt;=SUM(AB51:AJ51),8+((AB49-SUM(AB51:AI51))/AJ51),IF(AB49&lt;=SUM(AB51:AK51),9+((AB49-SUM(AB51:AJ51))/AK51),IF(AB49&lt;=SUM(AB51:AL51),10+((AB49-SUM(AB51:AK51))/AL51),IF(AB49&lt;=SUM(AB51:AM51),11+((AB49-SUM(AB51:AL51))/AM51),IF(AB49&lt;=SUM(AB51:AN51),12+((AB49-SUM(AB51:AM51))/AN51),IF(AB49&lt;=SUM(AB51:AO51),13+((AB49-SUM(AB51:AN51))/AO51),IF(AB49&lt;=SUM(AB51:AP51),14+((AB49-SUM(AB51:AO51))/AP51),IF(AB49&lt;=SUM(AB51:AQ51),15+((AB49-SUM(AB51:AP51))/AQ51),IF(AB49&lt;=SUM(AB51:AR51),16+((AB49-SUM(AB51:AQ51))/AR51),IF(AB49&lt;=SUM(AB51:AS51),17+((AB49-SUM(AB51:AR51))/AS51),"")))))))))))))))))))))</f>
        <v>2.0917431192660549</v>
      </c>
      <c r="AC48" s="80">
        <f t="shared" ref="AC48" ca="1" si="346">IF(AC49-SUM(AC51:AT51)&gt;0,999,IF(AC49=0,0,IF(SUM(AC51:AT51)=0,999,IF(AC49&lt;=AC51,AC49/AC51,IF(AC49&lt;=SUM(AC51:AD51),1+((AC49-AC51)/AD51),IF(AC49&lt;=SUM(AC51:AE51),2+((AC49-SUM(AC51:AD51))/AE51),IF(AC49&lt;=SUM(AC51:AF51),3+((AC49-SUM(AC51:AE51))/AF51),IF(AC49&lt;=SUM(AC51:AG51),4+((AC49-SUM(AC51:AF51))/AG51),IF(AC49&lt;=SUM(AC51:AH51),5+((AC49-SUM(AC51:AG51))/AH51),IF(AC49&lt;=SUM(AC51:AI51),6+((AC49-SUM(AC51:AH51))/AI51),IF(AC49&lt;=SUM(AC51:AJ51),7+((AC49-SUM(AC51:AI51))/AJ51),IF(AC49&lt;=SUM(AC51:AK51),8+((AC49-SUM(AC51:AJ51))/AK51),IF(AC49&lt;=SUM(AC51:AL51),9+((AC49-SUM(AC51:AK51))/AL51),IF(AC49&lt;=SUM(AC51:AM51),10+((AC49-SUM(AC51:AL51))/AM51),IF(AC49&lt;=SUM(AC51:AN51),11+((AC49-SUM(AC51:AM51))/AN51),IF(AC49&lt;=SUM(AC51:AO51),12+((AC49-SUM(AC51:AN51))/AO51),IF(AC49&lt;=SUM(AC51:AP51),13+((AC49-SUM(AC51:AO51))/AP51),IF(AC49&lt;=SUM(AC51:AQ51),14+((AC49-SUM(AC51:AP51))/AQ51),IF(AC49&lt;=SUM(AC51:AR51),15+((AC49-SUM(AC51:AQ51))/AR51),IF(AC49&lt;=SUM(AC51:AS51),16+((AC49-SUM(AC51:AR51))/AS51),IF(AC49&lt;=SUM(AC51:AT51),17+((AC49-SUM(AC51:AS51))/AT51),"")))))))))))))))))))))</f>
        <v>2.238532110091743</v>
      </c>
      <c r="AD48" s="80">
        <f t="shared" ref="AD48" ca="1" si="347">IF(AD49-SUM(AD51:AU51)&gt;0,999,IF(AD49=0,0,IF(SUM(AD51:AU51)=0,999,IF(AD49&lt;=AD51,AD49/AD51,IF(AD49&lt;=SUM(AD51:AE51),1+((AD49-AD51)/AE51),IF(AD49&lt;=SUM(AD51:AF51),2+((AD49-SUM(AD51:AE51))/AF51),IF(AD49&lt;=SUM(AD51:AG51),3+((AD49-SUM(AD51:AF51))/AG51),IF(AD49&lt;=SUM(AD51:AH51),4+((AD49-SUM(AD51:AG51))/AH51),IF(AD49&lt;=SUM(AD51:AI51),5+((AD49-SUM(AD51:AH51))/AI51),IF(AD49&lt;=SUM(AD51:AJ51),6+((AD49-SUM(AD51:AI51))/AJ51),IF(AD49&lt;=SUM(AD51:AK51),7+((AD49-SUM(AD51:AJ51))/AK51),IF(AD49&lt;=SUM(AD51:AL51),8+((AD49-SUM(AD51:AK51))/AL51),IF(AD49&lt;=SUM(AD51:AM51),9+((AD49-SUM(AD51:AL51))/AM51),IF(AD49&lt;=SUM(AD51:AN51),10+((AD49-SUM(AD51:AM51))/AN51),IF(AD49&lt;=SUM(AD51:AO51),11+((AD49-SUM(AD51:AN51))/AO51),IF(AD49&lt;=SUM(AD51:AP51),12+((AD49-SUM(AD51:AO51))/AP51),IF(AD49&lt;=SUM(AD51:AQ51),13+((AD49-SUM(AD51:AP51))/AQ51),IF(AD49&lt;=SUM(AD51:AR51),14+((AD49-SUM(AD51:AQ51))/AR51),IF(AD49&lt;=SUM(AD51:AS51),15+((AD49-SUM(AD51:AR51))/AS51),IF(AD49&lt;=SUM(AD51:AT51),16+((AD49-SUM(AD51:AS51))/AT51),IF(AD49&lt;=SUM(AD51:AU51),17+((AD49-SUM(AD51:AT51))/AU51),"")))))))))))))))))))))</f>
        <v>2.0033898305084747</v>
      </c>
      <c r="AE48" s="10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11"/>
      <c r="AV48" s="525" t="str">
        <f>AV47</f>
        <v>Bacon Burguer</v>
      </c>
      <c r="AW48" s="528">
        <f t="shared" si="222"/>
        <v>100</v>
      </c>
      <c r="AY48" s="522" t="s">
        <v>213</v>
      </c>
    </row>
    <row r="49" spans="1:51" x14ac:dyDescent="0.25">
      <c r="A49" s="14" t="s">
        <v>0</v>
      </c>
      <c r="B49" s="479" t="str">
        <f t="shared" ref="B49:C49" si="348">B48</f>
        <v>M1037</v>
      </c>
      <c r="C49" s="47" t="str">
        <f t="shared" si="348"/>
        <v>Meals</v>
      </c>
      <c r="D49" s="60" t="s">
        <v>27</v>
      </c>
      <c r="E49" s="61">
        <f ca="1">IF(E55-E52&lt;0,0,E55-E52)</f>
        <v>1870</v>
      </c>
      <c r="F49" s="62" t="s">
        <v>28</v>
      </c>
      <c r="G49" s="67">
        <f ca="1">IF($G$10&gt;$F$10,E49,IFERROR(SUMIFS(Quantity,Month,G$10,Code_PO,$B49,Status,"Received")-G52,0))</f>
        <v>1870</v>
      </c>
      <c r="H49" s="61">
        <f t="shared" ref="H49" ca="1" si="349">IFERROR(IF(AND(MONTH(H$10)=MONTH($F$10),YEAR(H$10)=YEAR($F$10)),$E49,IF(OR(H$10&lt;=$F$10,G52&gt;G51),G49+SUMIFS(Quantity,Month,H$10,Code_PO,$B49,Status,"Received")+G50-G52,IF(G49+SUMIFS(Quantity,Month,H$10,Code_PO,$B49,Status,"Received")+G50-G51&lt;0,0,G49+SUMIFS(Quantity,Month,H$10,Code_PO,$B49,Status,"Received")+G50-G51))),0)</f>
        <v>1413</v>
      </c>
      <c r="I49" s="61">
        <f t="shared" ref="I49" ca="1" si="350">IFERROR(IF(AND(MONTH(I$10)=MONTH($F$10),YEAR(I$10)=YEAR($F$10)),$E49,IF(OR(I$10&lt;=$F$10,H52&gt;H51),H49+SUMIFS(Quantity,Month,I$10,Code_PO,$B49,Status,"Received")+H50-H52,IF(H49+SUMIFS(Quantity,Month,I$10,Code_PO,$B49,Status,"Received")+H50-H51&lt;0,0,H49+SUMIFS(Quantity,Month,I$10,Code_PO,$B49,Status,"Received")+H50-H51))),0)</f>
        <v>827</v>
      </c>
      <c r="J49" s="61">
        <f t="shared" ref="J49" ca="1" si="351">IFERROR(IF(AND(MONTH(J$10)=MONTH($F$10),YEAR(J$10)=YEAR($F$10)),$E49,IF(OR(J$10&lt;=$F$10,I52&gt;I51),I49+SUMIFS(Quantity,Month,J$10,Code_PO,$B49,Status,"Received")+I50-I52,IF(I49+SUMIFS(Quantity,Month,J$10,Code_PO,$B49,Status,"Received")+I50-I51&lt;0,0,I49+SUMIFS(Quantity,Month,J$10,Code_PO,$B49,Status,"Received")+I50-I51))),0)</f>
        <v>706</v>
      </c>
      <c r="K49" s="61">
        <f t="shared" ref="K49" ca="1" si="352">IFERROR(IF(AND(MONTH(K$10)=MONTH($F$10),YEAR(K$10)=YEAR($F$10)),$E49,IF(OR(K$10&lt;=$F$10,J52&gt;J51),J49+SUMIFS(Quantity,Month,K$10,Code_PO,$B49,Status,"Received")+J50-J52,IF(J49+SUMIFS(Quantity,Month,K$10,Code_PO,$B49,Status,"Received")+J50-J51&lt;0,0,J49+SUMIFS(Quantity,Month,K$10,Code_PO,$B49,Status,"Received")+J50-J51))),0)</f>
        <v>1021</v>
      </c>
      <c r="L49" s="61">
        <f t="shared" ref="L49" ca="1" si="353">IFERROR(IF(AND(MONTH(L$10)=MONTH($F$10),YEAR(L$10)=YEAR($F$10)),$E49,IF(OR(L$10&lt;=$F$10,K52&gt;K51),K49+SUMIFS(Quantity,Month,L$10,Code_PO,$B49,Status,"Received")+K50-K52,IF(K49+SUMIFS(Quantity,Month,L$10,Code_PO,$B49,Status,"Received")+K50-K51&lt;0,0,K49+SUMIFS(Quantity,Month,L$10,Code_PO,$B49,Status,"Received")+K50-K51))),0)</f>
        <v>1573</v>
      </c>
      <c r="M49" s="61">
        <f t="shared" ref="M49" ca="1" si="354">IFERROR(IF(AND(MONTH(M$10)=MONTH($F$10),YEAR(M$10)=YEAR($F$10)),$E49,IF(OR(M$10&lt;=$F$10,L52&gt;L51),L49+SUMIFS(Quantity,Month,M$10,Code_PO,$B49,Status,"Received")+L50-L52,IF(L49+SUMIFS(Quantity,Month,M$10,Code_PO,$B49,Status,"Received")+L50-L51&lt;0,0,L49+SUMIFS(Quantity,Month,M$10,Code_PO,$B49,Status,"Received")+L50-L51))),0)</f>
        <v>1379</v>
      </c>
      <c r="N49" s="61">
        <f t="shared" ref="N49" ca="1" si="355">IFERROR(IF(AND(MONTH(N$10)=MONTH($F$10),YEAR(N$10)=YEAR($F$10)),$E49,IF(OR(N$10&lt;=$F$10,M52&gt;M51),M49+SUMIFS(Quantity,Month,N$10,Code_PO,$B49,Status,"Received")+M50-M52,IF(M49+SUMIFS(Quantity,Month,N$10,Code_PO,$B49,Status,"Received")+M50-M51&lt;0,0,M49+SUMIFS(Quantity,Month,N$10,Code_PO,$B49,Status,"Received")+M50-M51))),0)</f>
        <v>1385</v>
      </c>
      <c r="O49" s="61">
        <f t="shared" ref="O49" ca="1" si="356">IFERROR(IF(AND(MONTH(O$10)=MONTH($F$10),YEAR(O$10)=YEAR($F$10)),$E49,IF(OR(O$10&lt;=$F$10,N52&gt;N51),N49+SUMIFS(Quantity,Month,O$10,Code_PO,$B49,Status,"Received")+N50-N52,IF(N49+SUMIFS(Quantity,Month,O$10,Code_PO,$B49,Status,"Received")+N50-N51&lt;0,0,N49+SUMIFS(Quantity,Month,O$10,Code_PO,$B49,Status,"Received")+N50-N51))),0)</f>
        <v>1327</v>
      </c>
      <c r="P49" s="61">
        <f t="shared" ref="P49" ca="1" si="357">IFERROR(IF(AND(MONTH(P$10)=MONTH($F$10),YEAR(P$10)=YEAR($F$10)),$E49,IF(OR(P$10&lt;=$F$10,O52&gt;O51),O49+SUMIFS(Quantity,Month,P$10,Code_PO,$B49,Status,"Received")+O50-O52,IF(O49+SUMIFS(Quantity,Month,P$10,Code_PO,$B49,Status,"Received")+O50-O51&lt;0,0,O49+SUMIFS(Quantity,Month,P$10,Code_PO,$B49,Status,"Received")+O50-O51))),0)</f>
        <v>1336</v>
      </c>
      <c r="Q49" s="61">
        <f t="shared" ref="Q49" ca="1" si="358">IFERROR(IF(AND(MONTH(Q$10)=MONTH($F$10),YEAR(Q$10)=YEAR($F$10)),$E49,IF(OR(Q$10&lt;=$F$10,P52&gt;P51),P49+SUMIFS(Quantity,Month,Q$10,Code_PO,$B49,Status,"Received")+P50-P52,IF(P49+SUMIFS(Quantity,Month,Q$10,Code_PO,$B49,Status,"Received")+P50-P51&lt;0,0,P49+SUMIFS(Quantity,Month,Q$10,Code_PO,$B49,Status,"Received")+P50-P51))),0)</f>
        <v>1336</v>
      </c>
      <c r="R49" s="61">
        <f t="shared" ref="R49" ca="1" si="359">IFERROR(IF(AND(MONTH(R$10)=MONTH($F$10),YEAR(R$10)=YEAR($F$10)),$E49,IF(OR(R$10&lt;=$F$10,Q52&gt;Q51),Q49+SUMIFS(Quantity,Month,R$10,Code_PO,$B49,Status,"Received")+Q50-Q52,IF(Q49+SUMIFS(Quantity,Month,R$10,Code_PO,$B49,Status,"Received")+Q50-Q51&lt;0,0,Q49+SUMIFS(Quantity,Month,R$10,Code_PO,$B49,Status,"Received")+Q50-Q51))),0)</f>
        <v>1177</v>
      </c>
      <c r="S49" s="67">
        <f t="shared" ref="S49" ca="1" si="360">IFERROR(IF(AND(MONTH(S$10)=MONTH($F$10),YEAR(S$10)=YEAR($F$10)),$E49,IF(OR(S$10&lt;=$F$10,R52&gt;R51),R49+SUMIFS(Quantity,Month,S$10,Code_PO,$B49,Status,"Received")+R50-R52,IF(R49+SUMIFS(Quantity,Month,S$10,Code_PO,$B49,Status,"Received")+R50-R51&lt;0,0,R49+SUMIFS(Quantity,Month,S$10,Code_PO,$B49,Status,"Received")+R50-R51))),0)</f>
        <v>1416</v>
      </c>
      <c r="T49" s="61">
        <f t="shared" ref="T49" ca="1" si="361">IFERROR(IF(AND(MONTH(T$10)=MONTH($F$10),YEAR(T$10)=YEAR($F$10)),$E49,IF(OR(T$10&lt;=$F$10,S52&gt;S51),S49+SUMIFS(Quantity,Month,T$10,Code_PO,$B49,Status,"Received")+S50-S52,IF(S49+SUMIFS(Quantity,Month,T$10,Code_PO,$B49,Status,"Received")+S50-S51&lt;0,0,S49+SUMIFS(Quantity,Month,T$10,Code_PO,$B49,Status,"Received")+S50-S51))),0)</f>
        <v>1397</v>
      </c>
      <c r="U49" s="61">
        <f t="shared" ref="U49" ca="1" si="362">IFERROR(IF(AND(MONTH(U$10)=MONTH($F$10),YEAR(U$10)=YEAR($F$10)),$E49,IF(OR(U$10&lt;=$F$10,T52&gt;T51),T49+SUMIFS(Quantity,Month,U$10,Code_PO,$B49,Status,"Received")+T50-T52,IF(T49+SUMIFS(Quantity,Month,U$10,Code_PO,$B49,Status,"Received")+T50-T51&lt;0,0,T49+SUMIFS(Quantity,Month,U$10,Code_PO,$B49,Status,"Received")+T50-T51))),0)</f>
        <v>1475</v>
      </c>
      <c r="V49" s="61">
        <f t="shared" ref="V49" ca="1" si="363">IFERROR(IF(AND(MONTH(V$10)=MONTH($F$10),YEAR(V$10)=YEAR($F$10)),$E49,IF(OR(V$10&lt;=$F$10,U52&gt;U51),U49+SUMIFS(Quantity,Month,V$10,Code_PO,$B49,Status,"Received")+U50-U52,IF(U49+SUMIFS(Quantity,Month,V$10,Code_PO,$B49,Status,"Received")+U50-U51&lt;0,0,U49+SUMIFS(Quantity,Month,V$10,Code_PO,$B49,Status,"Received")+U50-U51))),0)</f>
        <v>1282</v>
      </c>
      <c r="W49" s="61">
        <f t="shared" ref="W49" ca="1" si="364">IFERROR(IF(AND(MONTH(W$10)=MONTH($F$10),YEAR(W$10)=YEAR($F$10)),$E49,IF(OR(W$10&lt;=$F$10,V52&gt;V51),V49+SUMIFS(Quantity,Month,W$10,Code_PO,$B49,Status,"Received")+V50-V52,IF(V49+SUMIFS(Quantity,Month,W$10,Code_PO,$B49,Status,"Received")+V50-V51&lt;0,0,V49+SUMIFS(Quantity,Month,W$10,Code_PO,$B49,Status,"Received")+V50-V51))),0)</f>
        <v>1345</v>
      </c>
      <c r="X49" s="61">
        <f t="shared" ref="X49" ca="1" si="365">IFERROR(IF(AND(MONTH(X$10)=MONTH($F$10),YEAR(X$10)=YEAR($F$10)),$E49,IF(OR(X$10&lt;=$F$10,W52&gt;W51),W49+SUMIFS(Quantity,Month,X$10,Code_PO,$B49,Status,"Received")+W50-W52,IF(W49+SUMIFS(Quantity,Month,X$10,Code_PO,$B49,Status,"Received")+W50-W51&lt;0,0,W49+SUMIFS(Quantity,Month,X$10,Code_PO,$B49,Status,"Received")+W50-W51))),0)</f>
        <v>1296</v>
      </c>
      <c r="Y49" s="61">
        <f t="shared" ref="Y49" ca="1" si="366">IFERROR(IF(AND(MONTH(Y$10)=MONTH($F$10),YEAR(Y$10)=YEAR($F$10)),$E49,IF(OR(Y$10&lt;=$F$10,X52&gt;X51),X49+SUMIFS(Quantity,Month,Y$10,Code_PO,$B49,Status,"Received")+X50-X52,IF(X49+SUMIFS(Quantity,Month,Y$10,Code_PO,$B49,Status,"Received")+X50-X51&lt;0,0,X49+SUMIFS(Quantity,Month,Y$10,Code_PO,$B49,Status,"Received")+X50-X51))),0)</f>
        <v>1374</v>
      </c>
      <c r="Z49" s="61">
        <f t="shared" ref="Z49" ca="1" si="367">IFERROR(IF(AND(MONTH(Z$10)=MONTH($F$10),YEAR(Z$10)=YEAR($F$10)),$E49,IF(OR(Z$10&lt;=$F$10,Y52&gt;Y51),Y49+SUMIFS(Quantity,Month,Z$10,Code_PO,$B49,Status,"Received")+Y50-Y52,IF(Y49+SUMIFS(Quantity,Month,Z$10,Code_PO,$B49,Status,"Received")+Y50-Y51&lt;0,0,Y49+SUMIFS(Quantity,Month,Z$10,Code_PO,$B49,Status,"Received")+Y50-Y51))),0)</f>
        <v>1251</v>
      </c>
      <c r="AA49" s="61">
        <f t="shared" ref="AA49" ca="1" si="368">IFERROR(IF(AND(MONTH(AA$10)=MONTH($F$10),YEAR(AA$10)=YEAR($F$10)),$E49,IF(OR(AA$10&lt;=$F$10,Z52&gt;Z51),Z49+SUMIFS(Quantity,Month,AA$10,Code_PO,$B49,Status,"Received")+Z50-Z52,IF(Z49+SUMIFS(Quantity,Month,AA$10,Code_PO,$B49,Status,"Received")+Z50-Z51&lt;0,0,Z49+SUMIFS(Quantity,Month,AA$10,Code_PO,$B49,Status,"Received")+Z50-Z51))),0)</f>
        <v>1483</v>
      </c>
      <c r="AB49" s="61">
        <f t="shared" ref="AB49" ca="1" si="369">IFERROR(IF(AND(MONTH(AB$10)=MONTH($F$10),YEAR(AB$10)=YEAR($F$10)),$E49,IF(OR(AB$10&lt;=$F$10,AA52&gt;AA51),AA49+SUMIFS(Quantity,Month,AB$10,Code_PO,$B49,Status,"Received")+AA50-AA52,IF(AA49+SUMIFS(Quantity,Month,AB$10,Code_PO,$B49,Status,"Received")+AA50-AA51&lt;0,0,AA49+SUMIFS(Quantity,Month,AB$10,Code_PO,$B49,Status,"Received")+AA50-AA51))),0)</f>
        <v>1449</v>
      </c>
      <c r="AC49" s="61">
        <f t="shared" ref="AC49" ca="1" si="370">IFERROR(IF(AND(MONTH(AC$10)=MONTH($F$10),YEAR(AC$10)=YEAR($F$10)),$E49,IF(OR(AC$10&lt;=$F$10,AB52&gt;AB51),AB49+SUMIFS(Quantity,Month,AC$10,Code_PO,$B49,Status,"Received")+AB50-AB52,IF(AB49+SUMIFS(Quantity,Month,AC$10,Code_PO,$B49,Status,"Received")+AB50-AB51&lt;0,0,AB49+SUMIFS(Quantity,Month,AC$10,Code_PO,$B49,Status,"Received")+AB50-AB51))),0)</f>
        <v>1477</v>
      </c>
      <c r="AD49" s="61">
        <f t="shared" ref="AD49" ca="1" si="371">IFERROR(IF(AND(MONTH(AD$10)=MONTH($F$10),YEAR(AD$10)=YEAR($F$10)),$E49,IF(OR(AD$10&lt;=$F$10,AC52&gt;AC51),AC49+SUMIFS(Quantity,Month,AD$10,Code_PO,$B49,Status,"Received")+AC50-AC52,IF(AC49+SUMIFS(Quantity,Month,AD$10,Code_PO,$B49,Status,"Received")+AC50-AC51&lt;0,0,AC49+SUMIFS(Quantity,Month,AD$10,Code_PO,$B49,Status,"Received")+AC50-AC51))),0)</f>
        <v>1310</v>
      </c>
      <c r="AE49" s="63">
        <f t="shared" ref="AE49" ca="1" si="372">IFERROR(IF(AND(MONTH(AE$10)=MONTH($F$10),YEAR(AE$10)=YEAR($F$10)),$E49,IF(OR(AE$10&lt;=$F$10,AD52&gt;AD51),AD49+SUMIFS(Quantity,Month,AE$10,Code_PO,$B49,Status,"Received")+AD50-AD52,IF(AD49+SUMIFS(Quantity,Month,AE$10,Code_PO,$B49,Status,"Received")+AD50-AD51&lt;0,0,AD49+SUMIFS(Quantity,Month,AE$10,Code_PO,$B49,Status,"Received")+AD50-AD51))),0)</f>
        <v>1406</v>
      </c>
      <c r="AF49" s="61">
        <f t="shared" ref="AF49" ca="1" si="373">IFERROR(IF(AND(MONTH(AF$10)=MONTH($F$10),YEAR(AF$10)=YEAR($F$10)),$E49,IF(OR(AF$10&lt;=$F$10,AE52&gt;AE51),AE49+SUMIFS(Quantity,Month,AF$10,Code_PO,$B49,Status,"Received")+AE50-AE52,IF(AE49+SUMIFS(Quantity,Month,AF$10,Code_PO,$B49,Status,"Received")+AE50-AE51&lt;0,0,AE49+SUMIFS(Quantity,Month,AF$10,Code_PO,$B49,Status,"Received")+AE50-AE51))),0)</f>
        <v>752</v>
      </c>
      <c r="AG49" s="61">
        <f t="shared" ref="AG49" ca="1" si="374">IFERROR(IF(AND(MONTH(AG$10)=MONTH($F$10),YEAR(AG$10)=YEAR($F$10)),$E49,IF(OR(AG$10&lt;=$F$10,AF52&gt;AF51),AF49+SUMIFS(Quantity,Month,AG$10,Code_PO,$B49,Status,"Received")+AF50-AF52,IF(AF49+SUMIFS(Quantity,Month,AG$10,Code_PO,$B49,Status,"Received")+AF50-AF51&lt;0,0,AF49+SUMIFS(Quantity,Month,AG$10,Code_PO,$B49,Status,"Received")+AF50-AF51))),0)</f>
        <v>162</v>
      </c>
      <c r="AH49" s="61">
        <f t="shared" ref="AH49" ca="1" si="375">IFERROR(IF(AND(MONTH(AH$10)=MONTH($F$10),YEAR(AH$10)=YEAR($F$10)),$E49,IF(OR(AH$10&lt;=$F$10,AG52&gt;AG51),AG49+SUMIFS(Quantity,Month,AH$10,Code_PO,$B49,Status,"Received")+AG50-AG52,IF(AG49+SUMIFS(Quantity,Month,AH$10,Code_PO,$B49,Status,"Received")+AG50-AG51&lt;0,0,AG49+SUMIFS(Quantity,Month,AH$10,Code_PO,$B49,Status,"Received")+AG50-AG51))),0)</f>
        <v>0</v>
      </c>
      <c r="AI49" s="61">
        <f t="shared" ref="AI49" ca="1" si="376">IFERROR(IF(AND(MONTH(AI$10)=MONTH($F$10),YEAR(AI$10)=YEAR($F$10)),$E49,IF(OR(AI$10&lt;=$F$10,AH52&gt;AH51),AH49+SUMIFS(Quantity,Month,AI$10,Code_PO,$B49,Status,"Received")+AH50-AH52,IF(AH49+SUMIFS(Quantity,Month,AI$10,Code_PO,$B49,Status,"Received")+AH50-AH51&lt;0,0,AH49+SUMIFS(Quantity,Month,AI$10,Code_PO,$B49,Status,"Received")+AH50-AH51))),0)</f>
        <v>0</v>
      </c>
      <c r="AJ49" s="61">
        <f t="shared" ref="AJ49" ca="1" si="377">IFERROR(IF(AND(MONTH(AJ$10)=MONTH($F$10),YEAR(AJ$10)=YEAR($F$10)),$E49,IF(OR(AJ$10&lt;=$F$10,AI52&gt;AI51),AI49+SUMIFS(Quantity,Month,AJ$10,Code_PO,$B49,Status,"Received")+AI50-AI52,IF(AI49+SUMIFS(Quantity,Month,AJ$10,Code_PO,$B49,Status,"Received")+AI50-AI51&lt;0,0,AI49+SUMIFS(Quantity,Month,AJ$10,Code_PO,$B49,Status,"Received")+AI50-AI51))),0)</f>
        <v>0</v>
      </c>
      <c r="AK49" s="61">
        <f t="shared" ref="AK49" ca="1" si="378">IFERROR(IF(AND(MONTH(AK$10)=MONTH($F$10),YEAR(AK$10)=YEAR($F$10)),$E49,IF(OR(AK$10&lt;=$F$10,AJ52&gt;AJ51),AJ49+SUMIFS(Quantity,Month,AK$10,Code_PO,$B49,Status,"Received")+AJ50-AJ52,IF(AJ49+SUMIFS(Quantity,Month,AK$10,Code_PO,$B49,Status,"Received")+AJ50-AJ51&lt;0,0,AJ49+SUMIFS(Quantity,Month,AK$10,Code_PO,$B49,Status,"Received")+AJ50-AJ51))),0)</f>
        <v>0</v>
      </c>
      <c r="AL49" s="61">
        <f t="shared" ref="AL49" ca="1" si="379">IFERROR(IF(AND(MONTH(AL$10)=MONTH($F$10),YEAR(AL$10)=YEAR($F$10)),$E49,IF(OR(AL$10&lt;=$F$10,AK52&gt;AK51),AK49+SUMIFS(Quantity,Month,AL$10,Code_PO,$B49,Status,"Received")+AK50-AK52,IF(AK49+SUMIFS(Quantity,Month,AL$10,Code_PO,$B49,Status,"Received")+AK50-AK51&lt;0,0,AK49+SUMIFS(Quantity,Month,AL$10,Code_PO,$B49,Status,"Received")+AK50-AK51))),0)</f>
        <v>0</v>
      </c>
      <c r="AM49" s="61">
        <f t="shared" ref="AM49" ca="1" si="380">IFERROR(IF(AND(MONTH(AM$10)=MONTH($F$10),YEAR(AM$10)=YEAR($F$10)),$E49,IF(OR(AM$10&lt;=$F$10,AL52&gt;AL51),AL49+SUMIFS(Quantity,Month,AM$10,Code_PO,$B49,Status,"Received")+AL50-AL52,IF(AL49+SUMIFS(Quantity,Month,AM$10,Code_PO,$B49,Status,"Received")+AL50-AL51&lt;0,0,AL49+SUMIFS(Quantity,Month,AM$10,Code_PO,$B49,Status,"Received")+AL50-AL51))),0)</f>
        <v>0</v>
      </c>
      <c r="AN49" s="61">
        <f t="shared" ref="AN49" ca="1" si="381">IFERROR(IF(AND(MONTH(AN$10)=MONTH($F$10),YEAR(AN$10)=YEAR($F$10)),$E49,IF(OR(AN$10&lt;=$F$10,AM52&gt;AM51),AM49+SUMIFS(Quantity,Month,AN$10,Code_PO,$B49,Status,"Received")+AM50-AM52,IF(AM49+SUMIFS(Quantity,Month,AN$10,Code_PO,$B49,Status,"Received")+AM50-AM51&lt;0,0,AM49+SUMIFS(Quantity,Month,AN$10,Code_PO,$B49,Status,"Received")+AM50-AM51))),0)</f>
        <v>0</v>
      </c>
      <c r="AO49" s="61">
        <f t="shared" ref="AO49" ca="1" si="382">IFERROR(IF(AND(MONTH(AO$10)=MONTH($F$10),YEAR(AO$10)=YEAR($F$10)),$E49,IF(OR(AO$10&lt;=$F$10,AN52&gt;AN51),AN49+SUMIFS(Quantity,Month,AO$10,Code_PO,$B49,Status,"Received")+AN50-AN52,IF(AN49+SUMIFS(Quantity,Month,AO$10,Code_PO,$B49,Status,"Received")+AN50-AN51&lt;0,0,AN49+SUMIFS(Quantity,Month,AO$10,Code_PO,$B49,Status,"Received")+AN50-AN51))),0)</f>
        <v>0</v>
      </c>
      <c r="AP49" s="61">
        <f t="shared" ref="AP49" ca="1" si="383">IFERROR(IF(AND(MONTH(AP$10)=MONTH($F$10),YEAR(AP$10)=YEAR($F$10)),$E49,IF(OR(AP$10&lt;=$F$10,AO52&gt;AO51),AO49+SUMIFS(Quantity,Month,AP$10,Code_PO,$B49,Status,"Received")+AO50-AO52,IF(AO49+SUMIFS(Quantity,Month,AP$10,Code_PO,$B49,Status,"Received")+AO50-AO51&lt;0,0,AO49+SUMIFS(Quantity,Month,AP$10,Code_PO,$B49,Status,"Received")+AO50-AO51))),0)</f>
        <v>0</v>
      </c>
      <c r="AQ49" s="61">
        <f t="shared" ref="AQ49" ca="1" si="384">IFERROR(IF(AND(MONTH(AQ$10)=MONTH($F$10),YEAR(AQ$10)=YEAR($F$10)),$E49,IF(OR(AQ$10&lt;=$F$10,AP52&gt;AP51),AP49+SUMIFS(Quantity,Month,AQ$10,Code_PO,$B49,Status,"Received")+AP50-AP52,IF(AP49+SUMIFS(Quantity,Month,AQ$10,Code_PO,$B49,Status,"Received")+AP50-AP51&lt;0,0,AP49+SUMIFS(Quantity,Month,AQ$10,Code_PO,$B49,Status,"Received")+AP50-AP51))),0)</f>
        <v>0</v>
      </c>
      <c r="AR49" s="61">
        <f t="shared" ref="AR49" ca="1" si="385">IFERROR(IF(AND(MONTH(AR$10)=MONTH($F$10),YEAR(AR$10)=YEAR($F$10)),$E49,IF(OR(AR$10&lt;=$F$10,AQ52&gt;AQ51),AQ49+SUMIFS(Quantity,Month,AR$10,Code_PO,$B49,Status,"Received")+AQ50-AQ52,IF(AQ49+SUMIFS(Quantity,Month,AR$10,Code_PO,$B49,Status,"Received")+AQ50-AQ51&lt;0,0,AQ49+SUMIFS(Quantity,Month,AR$10,Code_PO,$B49,Status,"Received")+AQ50-AQ51))),0)</f>
        <v>0</v>
      </c>
      <c r="AS49" s="61">
        <f t="shared" ref="AS49" ca="1" si="386">IFERROR(IF(AND(MONTH(AS$10)=MONTH($F$10),YEAR(AS$10)=YEAR($F$10)),$E49,IF(OR(AS$10&lt;=$F$10,AR52&gt;AR51),AR49+SUMIFS(Quantity,Month,AS$10,Code_PO,$B49,Status,"Received")+AR50-AR52,IF(AR49+SUMIFS(Quantity,Month,AS$10,Code_PO,$B49,Status,"Received")+AR50-AR51&lt;0,0,AR49+SUMIFS(Quantity,Month,AS$10,Code_PO,$B49,Status,"Received")+AR50-AR51))),0)</f>
        <v>0</v>
      </c>
      <c r="AT49" s="61">
        <f t="shared" ref="AT49" ca="1" si="387">IFERROR(IF(AND(MONTH(AT$10)=MONTH($F$10),YEAR(AT$10)=YEAR($F$10)),$E49,IF(OR(AT$10&lt;=$F$10,AS52&gt;AS51),AS49+SUMIFS(Quantity,Month,AT$10,Code_PO,$B49,Status,"Received")+AS50-AS52,IF(AS49+SUMIFS(Quantity,Month,AT$10,Code_PO,$B49,Status,"Received")+AS50-AS51&lt;0,0,AS49+SUMIFS(Quantity,Month,AT$10,Code_PO,$B49,Status,"Received")+AS50-AS51))),0)</f>
        <v>0</v>
      </c>
      <c r="AU49" s="64">
        <f t="shared" ref="AU49" ca="1" si="388">IFERROR(IF(AND(MONTH(AU$10)=MONTH($F$10),YEAR(AU$10)=YEAR($F$10)),$E49,IF(OR(AU$10&lt;=$F$10,AT52&gt;AT51),AT49+SUMIFS(Quantity,Month,AU$10,Code_PO,$B49,Status,"Received")+AT50-AT52,IF(AT49+SUMIFS(Quantity,Month,AU$10,Code_PO,$B49,Status,"Received")+AT50-AT51&lt;0,0,AT49+SUMIFS(Quantity,Month,AU$10,Code_PO,$B49,Status,"Received")+AT50-AT51))),0)</f>
        <v>0</v>
      </c>
      <c r="AV49" s="525" t="str">
        <f t="shared" ref="AV49:AV55" si="389">AV48</f>
        <v>Bacon Burguer</v>
      </c>
      <c r="AW49" s="528">
        <f t="shared" si="222"/>
        <v>100</v>
      </c>
      <c r="AY49" s="522" t="s">
        <v>213</v>
      </c>
    </row>
    <row r="50" spans="1:51" x14ac:dyDescent="0.25">
      <c r="A50" s="14" t="s">
        <v>0</v>
      </c>
      <c r="B50" s="479" t="str">
        <f t="shared" ref="B50:C50" si="390">B49</f>
        <v>M1037</v>
      </c>
      <c r="C50" s="47" t="str">
        <f t="shared" si="390"/>
        <v>Meals</v>
      </c>
      <c r="D50" s="243" t="s">
        <v>43</v>
      </c>
      <c r="E50" s="246" t="s">
        <v>43</v>
      </c>
      <c r="F50" s="48" t="s">
        <v>29</v>
      </c>
      <c r="G50" s="66">
        <f ca="1">IFERROR(LARGE(G54:G55,1),0)</f>
        <v>0</v>
      </c>
      <c r="H50" s="49">
        <f t="shared" ref="H50:AD50" ca="1" si="391">IFERROR(LARGE(H54:H55,1),0)</f>
        <v>0</v>
      </c>
      <c r="I50" s="48">
        <f t="shared" ca="1" si="391"/>
        <v>0</v>
      </c>
      <c r="J50" s="48">
        <f t="shared" ca="1" si="391"/>
        <v>500</v>
      </c>
      <c r="K50" s="48">
        <f t="shared" ca="1" si="391"/>
        <v>750</v>
      </c>
      <c r="L50" s="48">
        <f t="shared" ca="1" si="391"/>
        <v>500</v>
      </c>
      <c r="M50" s="48">
        <f t="shared" ca="1" si="391"/>
        <v>750</v>
      </c>
      <c r="N50" s="48">
        <f t="shared" ca="1" si="391"/>
        <v>500</v>
      </c>
      <c r="O50" s="48">
        <f t="shared" ca="1" si="391"/>
        <v>750</v>
      </c>
      <c r="P50" s="48">
        <f t="shared" ca="1" si="391"/>
        <v>500</v>
      </c>
      <c r="Q50" s="48">
        <f t="shared" ca="1" si="391"/>
        <v>500</v>
      </c>
      <c r="R50" s="48">
        <f t="shared" ca="1" si="391"/>
        <v>750</v>
      </c>
      <c r="S50" s="66">
        <f t="shared" ca="1" si="391"/>
        <v>500</v>
      </c>
      <c r="T50" s="48">
        <f t="shared" ca="1" si="391"/>
        <v>750</v>
      </c>
      <c r="U50" s="48">
        <f t="shared" ca="1" si="391"/>
        <v>500</v>
      </c>
      <c r="V50" s="48">
        <f t="shared" ca="1" si="391"/>
        <v>750</v>
      </c>
      <c r="W50" s="48">
        <f t="shared" ca="1" si="391"/>
        <v>500</v>
      </c>
      <c r="X50" s="48">
        <f t="shared" ca="1" si="391"/>
        <v>750</v>
      </c>
      <c r="Y50" s="48">
        <f t="shared" ca="1" si="391"/>
        <v>500</v>
      </c>
      <c r="Z50" s="48">
        <f t="shared" ca="1" si="391"/>
        <v>750</v>
      </c>
      <c r="AA50" s="48">
        <f t="shared" ca="1" si="391"/>
        <v>500</v>
      </c>
      <c r="AB50" s="48">
        <f t="shared" ca="1" si="391"/>
        <v>750</v>
      </c>
      <c r="AC50" s="48">
        <f t="shared" ca="1" si="391"/>
        <v>500</v>
      </c>
      <c r="AD50" s="48">
        <f t="shared" ca="1" si="391"/>
        <v>750</v>
      </c>
      <c r="AE50" s="50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51"/>
      <c r="AV50" s="525" t="str">
        <f t="shared" si="389"/>
        <v>Bacon Burguer</v>
      </c>
      <c r="AW50" s="528">
        <f t="shared" si="222"/>
        <v>100</v>
      </c>
      <c r="AY50" s="522" t="s">
        <v>213</v>
      </c>
    </row>
    <row r="51" spans="1:51" x14ac:dyDescent="0.25">
      <c r="A51" s="14" t="s">
        <v>0</v>
      </c>
      <c r="B51" s="479" t="str">
        <f t="shared" ref="B51:C51" si="392">B50</f>
        <v>M1037</v>
      </c>
      <c r="C51" s="47" t="str">
        <f t="shared" si="392"/>
        <v>Meals</v>
      </c>
      <c r="D51" s="60" t="s">
        <v>142</v>
      </c>
      <c r="E51" s="61">
        <f ca="1">SUM(G47:AD47)</f>
        <v>457</v>
      </c>
      <c r="F51" s="62" t="s">
        <v>30</v>
      </c>
      <c r="G51" s="67">
        <f t="shared" ref="G51:AU51" si="393">IFERROR(VLOOKUP($B51,MasterData,COLUMN()+2,0),0)</f>
        <v>457</v>
      </c>
      <c r="H51" s="61">
        <f t="shared" si="393"/>
        <v>586</v>
      </c>
      <c r="I51" s="61">
        <f t="shared" si="393"/>
        <v>121</v>
      </c>
      <c r="J51" s="61">
        <f t="shared" si="393"/>
        <v>185</v>
      </c>
      <c r="K51" s="61">
        <f t="shared" si="393"/>
        <v>198</v>
      </c>
      <c r="L51" s="61">
        <f t="shared" si="393"/>
        <v>694</v>
      </c>
      <c r="M51" s="61">
        <f t="shared" si="393"/>
        <v>744</v>
      </c>
      <c r="N51" s="61">
        <f t="shared" si="393"/>
        <v>558</v>
      </c>
      <c r="O51" s="61">
        <f t="shared" si="393"/>
        <v>741</v>
      </c>
      <c r="P51" s="61">
        <f t="shared" si="393"/>
        <v>500</v>
      </c>
      <c r="Q51" s="61">
        <f t="shared" si="393"/>
        <v>659</v>
      </c>
      <c r="R51" s="61">
        <f t="shared" si="393"/>
        <v>511</v>
      </c>
      <c r="S51" s="67">
        <f t="shared" si="393"/>
        <v>519</v>
      </c>
      <c r="T51" s="61">
        <f t="shared" si="393"/>
        <v>672</v>
      </c>
      <c r="U51" s="61">
        <f t="shared" si="393"/>
        <v>693</v>
      </c>
      <c r="V51" s="61">
        <f t="shared" si="393"/>
        <v>687</v>
      </c>
      <c r="W51" s="61">
        <f t="shared" si="393"/>
        <v>549</v>
      </c>
      <c r="X51" s="61">
        <f t="shared" si="393"/>
        <v>672</v>
      </c>
      <c r="Y51" s="61">
        <f t="shared" si="393"/>
        <v>623</v>
      </c>
      <c r="Z51" s="61">
        <f t="shared" si="393"/>
        <v>518</v>
      </c>
      <c r="AA51" s="61">
        <f t="shared" si="393"/>
        <v>534</v>
      </c>
      <c r="AB51" s="61">
        <f t="shared" si="393"/>
        <v>722</v>
      </c>
      <c r="AC51" s="61">
        <f t="shared" si="393"/>
        <v>667</v>
      </c>
      <c r="AD51" s="61">
        <f t="shared" si="393"/>
        <v>654</v>
      </c>
      <c r="AE51" s="63">
        <f t="shared" si="393"/>
        <v>654</v>
      </c>
      <c r="AF51" s="61">
        <f t="shared" si="393"/>
        <v>590</v>
      </c>
      <c r="AG51" s="61">
        <f t="shared" si="393"/>
        <v>682</v>
      </c>
      <c r="AH51" s="61">
        <f t="shared" si="393"/>
        <v>731</v>
      </c>
      <c r="AI51" s="61">
        <f t="shared" si="393"/>
        <v>674</v>
      </c>
      <c r="AJ51" s="61">
        <f t="shared" si="393"/>
        <v>568</v>
      </c>
      <c r="AK51" s="61">
        <f t="shared" si="393"/>
        <v>506</v>
      </c>
      <c r="AL51" s="61">
        <f t="shared" si="393"/>
        <v>743</v>
      </c>
      <c r="AM51" s="61">
        <f t="shared" si="393"/>
        <v>667</v>
      </c>
      <c r="AN51" s="61">
        <f t="shared" si="393"/>
        <v>595</v>
      </c>
      <c r="AO51" s="61">
        <f t="shared" si="393"/>
        <v>650</v>
      </c>
      <c r="AP51" s="61">
        <f t="shared" si="393"/>
        <v>584</v>
      </c>
      <c r="AQ51" s="61">
        <f t="shared" si="393"/>
        <v>605</v>
      </c>
      <c r="AR51" s="61">
        <f t="shared" si="393"/>
        <v>726</v>
      </c>
      <c r="AS51" s="61">
        <f t="shared" si="393"/>
        <v>527</v>
      </c>
      <c r="AT51" s="61">
        <f t="shared" si="393"/>
        <v>598</v>
      </c>
      <c r="AU51" s="64">
        <f t="shared" si="393"/>
        <v>548</v>
      </c>
      <c r="AV51" s="525" t="str">
        <f t="shared" si="389"/>
        <v>Bacon Burguer</v>
      </c>
      <c r="AW51" s="528">
        <f t="shared" si="222"/>
        <v>100</v>
      </c>
      <c r="AY51" s="522" t="s">
        <v>213</v>
      </c>
    </row>
    <row r="52" spans="1:51" x14ac:dyDescent="0.25">
      <c r="A52" s="14" t="s">
        <v>0</v>
      </c>
      <c r="B52" s="480" t="str">
        <f t="shared" ref="B52:C52" si="394">B51</f>
        <v>M1037</v>
      </c>
      <c r="C52" s="233" t="str">
        <f t="shared" si="394"/>
        <v>Meals</v>
      </c>
      <c r="D52" s="230" t="s">
        <v>128</v>
      </c>
      <c r="E52" s="231">
        <f ca="1">SUMIFS(Quantity_SO,Code_SO,$B52,Status_SO,"Invoiced")</f>
        <v>130</v>
      </c>
      <c r="F52" s="78" t="s">
        <v>91</v>
      </c>
      <c r="G52" s="232">
        <f t="shared" ref="G52:AD52" ca="1" si="395">IFERROR(SUMIFS(Quantity_SO,Code_SO,$B52,Month_SO,G$10,Status_SO,"Invoiced"),0)</f>
        <v>0</v>
      </c>
      <c r="H52" s="231">
        <f t="shared" ca="1" si="395"/>
        <v>0</v>
      </c>
      <c r="I52" s="231">
        <f t="shared" ca="1" si="395"/>
        <v>0</v>
      </c>
      <c r="J52" s="231">
        <f t="shared" ca="1" si="395"/>
        <v>0</v>
      </c>
      <c r="K52" s="231">
        <f t="shared" ca="1" si="395"/>
        <v>0</v>
      </c>
      <c r="L52" s="231">
        <f t="shared" ca="1" si="395"/>
        <v>0</v>
      </c>
      <c r="M52" s="231">
        <f t="shared" ca="1" si="395"/>
        <v>0</v>
      </c>
      <c r="N52" s="231">
        <f t="shared" ca="1" si="395"/>
        <v>0</v>
      </c>
      <c r="O52" s="231">
        <f t="shared" ca="1" si="395"/>
        <v>0</v>
      </c>
      <c r="P52" s="231">
        <f t="shared" ca="1" si="395"/>
        <v>0</v>
      </c>
      <c r="Q52" s="231">
        <f t="shared" ca="1" si="395"/>
        <v>0</v>
      </c>
      <c r="R52" s="231">
        <f t="shared" ca="1" si="395"/>
        <v>0</v>
      </c>
      <c r="S52" s="232">
        <f t="shared" ca="1" si="395"/>
        <v>0</v>
      </c>
      <c r="T52" s="231">
        <f t="shared" ca="1" si="395"/>
        <v>0</v>
      </c>
      <c r="U52" s="231">
        <f t="shared" ca="1" si="395"/>
        <v>0</v>
      </c>
      <c r="V52" s="231">
        <f t="shared" ca="1" si="395"/>
        <v>0</v>
      </c>
      <c r="W52" s="231">
        <f t="shared" ca="1" si="395"/>
        <v>0</v>
      </c>
      <c r="X52" s="231">
        <f t="shared" ca="1" si="395"/>
        <v>0</v>
      </c>
      <c r="Y52" s="231">
        <f t="shared" ca="1" si="395"/>
        <v>0</v>
      </c>
      <c r="Z52" s="231">
        <f t="shared" ca="1" si="395"/>
        <v>0</v>
      </c>
      <c r="AA52" s="231">
        <f t="shared" ca="1" si="395"/>
        <v>0</v>
      </c>
      <c r="AB52" s="231">
        <f t="shared" ca="1" si="395"/>
        <v>0</v>
      </c>
      <c r="AC52" s="231">
        <f t="shared" ca="1" si="395"/>
        <v>0</v>
      </c>
      <c r="AD52" s="231">
        <f t="shared" ca="1" si="395"/>
        <v>0</v>
      </c>
      <c r="AE52" s="236"/>
      <c r="AF52" s="229"/>
      <c r="AG52" s="229"/>
      <c r="AH52" s="229"/>
      <c r="AI52" s="229"/>
      <c r="AJ52" s="229"/>
      <c r="AK52" s="229"/>
      <c r="AL52" s="229"/>
      <c r="AM52" s="229"/>
      <c r="AN52" s="229"/>
      <c r="AO52" s="229"/>
      <c r="AP52" s="229"/>
      <c r="AQ52" s="229"/>
      <c r="AR52" s="229"/>
      <c r="AS52" s="229"/>
      <c r="AT52" s="229"/>
      <c r="AU52" s="237"/>
      <c r="AV52" s="525" t="str">
        <f t="shared" si="389"/>
        <v>Bacon Burguer</v>
      </c>
      <c r="AW52" s="528">
        <f t="shared" si="222"/>
        <v>100</v>
      </c>
      <c r="AY52" s="522" t="s">
        <v>213</v>
      </c>
    </row>
    <row r="53" spans="1:51" x14ac:dyDescent="0.25">
      <c r="A53" s="14" t="s">
        <v>0</v>
      </c>
      <c r="B53" s="480" t="str">
        <f t="shared" ref="B53:C53" si="396">B52</f>
        <v>M1037</v>
      </c>
      <c r="C53" s="233" t="str">
        <f t="shared" si="396"/>
        <v>Meals</v>
      </c>
      <c r="D53" s="230" t="s">
        <v>92</v>
      </c>
      <c r="E53" s="235" t="str">
        <f ca="1">IFERROR(AVERAGEIF($G53:R53,"&gt;0"),"")</f>
        <v/>
      </c>
      <c r="F53" s="78" t="s">
        <v>93</v>
      </c>
      <c r="G53" s="234">
        <f t="shared" ref="G53:AD53" ca="1" si="397">IFERROR(IF(G$10&gt;=$F$10,0,IF(G51=0,0,ABS(G52-G51)/G52)),1)</f>
        <v>0</v>
      </c>
      <c r="H53" s="235">
        <f t="shared" ca="1" si="397"/>
        <v>0</v>
      </c>
      <c r="I53" s="235">
        <f t="shared" ca="1" si="397"/>
        <v>0</v>
      </c>
      <c r="J53" s="235">
        <f t="shared" ca="1" si="397"/>
        <v>0</v>
      </c>
      <c r="K53" s="235">
        <f t="shared" ca="1" si="397"/>
        <v>0</v>
      </c>
      <c r="L53" s="235">
        <f t="shared" ca="1" si="397"/>
        <v>0</v>
      </c>
      <c r="M53" s="235">
        <f t="shared" ca="1" si="397"/>
        <v>0</v>
      </c>
      <c r="N53" s="235">
        <f t="shared" ca="1" si="397"/>
        <v>0</v>
      </c>
      <c r="O53" s="235">
        <f t="shared" ca="1" si="397"/>
        <v>0</v>
      </c>
      <c r="P53" s="235">
        <f t="shared" ca="1" si="397"/>
        <v>0</v>
      </c>
      <c r="Q53" s="235">
        <f t="shared" ca="1" si="397"/>
        <v>0</v>
      </c>
      <c r="R53" s="235">
        <f t="shared" ca="1" si="397"/>
        <v>0</v>
      </c>
      <c r="S53" s="234">
        <f t="shared" ca="1" si="397"/>
        <v>0</v>
      </c>
      <c r="T53" s="235">
        <f t="shared" ca="1" si="397"/>
        <v>0</v>
      </c>
      <c r="U53" s="235">
        <f t="shared" ca="1" si="397"/>
        <v>0</v>
      </c>
      <c r="V53" s="235">
        <f t="shared" ca="1" si="397"/>
        <v>0</v>
      </c>
      <c r="W53" s="235">
        <f t="shared" ca="1" si="397"/>
        <v>0</v>
      </c>
      <c r="X53" s="235">
        <f t="shared" ca="1" si="397"/>
        <v>0</v>
      </c>
      <c r="Y53" s="235">
        <f t="shared" ca="1" si="397"/>
        <v>0</v>
      </c>
      <c r="Z53" s="235">
        <f t="shared" ca="1" si="397"/>
        <v>0</v>
      </c>
      <c r="AA53" s="235">
        <f t="shared" ca="1" si="397"/>
        <v>0</v>
      </c>
      <c r="AB53" s="235">
        <f t="shared" ca="1" si="397"/>
        <v>0</v>
      </c>
      <c r="AC53" s="235">
        <f t="shared" ca="1" si="397"/>
        <v>0</v>
      </c>
      <c r="AD53" s="235">
        <f t="shared" ca="1" si="397"/>
        <v>0</v>
      </c>
      <c r="AE53" s="236"/>
      <c r="AF53" s="229"/>
      <c r="AG53" s="229"/>
      <c r="AH53" s="229"/>
      <c r="AI53" s="229"/>
      <c r="AJ53" s="229"/>
      <c r="AK53" s="229"/>
      <c r="AL53" s="229"/>
      <c r="AM53" s="229"/>
      <c r="AN53" s="229"/>
      <c r="AO53" s="229"/>
      <c r="AP53" s="229"/>
      <c r="AQ53" s="229"/>
      <c r="AR53" s="229"/>
      <c r="AS53" s="229"/>
      <c r="AT53" s="229"/>
      <c r="AU53" s="237"/>
      <c r="AV53" s="525" t="str">
        <f t="shared" si="389"/>
        <v>Bacon Burguer</v>
      </c>
      <c r="AW53" s="528">
        <f t="shared" si="222"/>
        <v>100</v>
      </c>
      <c r="AY53" s="522" t="s">
        <v>213</v>
      </c>
    </row>
    <row r="54" spans="1:51" x14ac:dyDescent="0.25">
      <c r="A54" s="14" t="s">
        <v>0</v>
      </c>
      <c r="B54" s="481" t="str">
        <f t="shared" ref="B54:C54" si="398">B53</f>
        <v>M1037</v>
      </c>
      <c r="C54" s="59" t="str">
        <f t="shared" si="398"/>
        <v>Meals</v>
      </c>
      <c r="D54" s="56" t="s">
        <v>31</v>
      </c>
      <c r="E54" s="57">
        <f>IFERROR(VLOOKUP($B54,MasterData,5,0),0)</f>
        <v>250</v>
      </c>
      <c r="F54" s="58" t="s">
        <v>32</v>
      </c>
      <c r="G54" s="68">
        <f ca="1">IF($B54=0,"",IF(G$10&lt;$F$10,0,IF($E48="A",IF(G55&gt;0,0,IF(G$10&lt;=$F$10,0,IF(G49-SUM(G51:H51)&lt;0,$E54*ROUNDUP((SUM(G51:H51)-G49)/$E54,0),0))),IF($E48="B",IF(G55&gt;0,0,IF(G$10&lt;=$F$10,0,IF(G49-SUM(G51:I51)&lt;0,$E54*ROUNDUP((SUM(G51:I51)-G49)/$E54,0),0))),IF(G55&gt;0,0,IF(G$10&lt;=$F$10,0,IF(G49-SUM(G51:J51)&lt;0,$E54*ROUNDUP((SUM(G51:J51)-G49)/$E54,0),0)))))))</f>
        <v>0</v>
      </c>
      <c r="H54" s="57">
        <f t="shared" ref="H54" ca="1" si="399">IF($B54=0,"",IF(H$10&lt;$F$10,0,IF($E48="A",IF(H55&gt;0,0,IF(H$10&lt;=$F$10,0,IF(H49-SUM(H51:I51)&lt;0,$E54*ROUNDUP((SUM(H51:I51)-H49)/$E54,0),0))),IF($E48="B",IF(H55&gt;0,0,IF(H$10&lt;=$F$10,0,IF(H49-SUM(H51:J51)&lt;0,$E54*ROUNDUP((SUM(H51:J51)-H49)/$E54,0),0))),IF(H55&gt;0,0,IF(H$10&lt;=$F$10,0,IF(H49-SUM(H51:K51)&lt;0,$E54*ROUNDUP((SUM(H51:K51)-H49)/$E54,0),0)))))))</f>
        <v>0</v>
      </c>
      <c r="I54" s="57">
        <f t="shared" ref="I54" ca="1" si="400">IF($B54=0,"",IF(I$10&lt;$F$10,0,IF($E48="A",IF(I55&gt;0,0,IF(I$10&lt;=$F$10,0,IF(I49-SUM(I51:J51)&lt;0,$E54*ROUNDUP((SUM(I51:J51)-I49)/$E54,0),0))),IF($E48="B",IF(I55&gt;0,0,IF(I$10&lt;=$F$10,0,IF(I49-SUM(I51:K51)&lt;0,$E54*ROUNDUP((SUM(I51:K51)-I49)/$E54,0),0))),IF(I55&gt;0,0,IF(I$10&lt;=$F$10,0,IF(I49-SUM(I51:L51)&lt;0,$E54*ROUNDUP((SUM(I51:L51)-I49)/$E54,0),0)))))))</f>
        <v>0</v>
      </c>
      <c r="J54" s="57">
        <f t="shared" ref="J54" ca="1" si="401">IF($B54=0,"",IF(J$10&lt;$F$10,0,IF($E48="A",IF(J55&gt;0,0,IF(J$10&lt;=$F$10,0,IF(J49-SUM(J51:K51)&lt;0,$E54*ROUNDUP((SUM(J51:K51)-J49)/$E54,0),0))),IF($E48="B",IF(J55&gt;0,0,IF(J$10&lt;=$F$10,0,IF(J49-SUM(J51:L51)&lt;0,$E54*ROUNDUP((SUM(J51:L51)-J49)/$E54,0),0))),IF(J55&gt;0,0,IF(J$10&lt;=$F$10,0,IF(J49-SUM(J51:M51)&lt;0,$E54*ROUNDUP((SUM(J51:M51)-J49)/$E54,0),0)))))))</f>
        <v>500</v>
      </c>
      <c r="K54" s="57">
        <f t="shared" ref="K54" ca="1" si="402">IF($B54=0,"",IF(K$10&lt;$F$10,0,IF($E48="A",IF(K55&gt;0,0,IF(K$10&lt;=$F$10,0,IF(K49-SUM(K51:L51)&lt;0,$E54*ROUNDUP((SUM(K51:L51)-K49)/$E54,0),0))),IF($E48="B",IF(K55&gt;0,0,IF(K$10&lt;=$F$10,0,IF(K49-SUM(K51:M51)&lt;0,$E54*ROUNDUP((SUM(K51:M51)-K49)/$E54,0),0))),IF(K55&gt;0,0,IF(K$10&lt;=$F$10,0,IF(K49-SUM(K51:N51)&lt;0,$E54*ROUNDUP((SUM(K51:N51)-K49)/$E54,0),0)))))))</f>
        <v>750</v>
      </c>
      <c r="L54" s="57">
        <f t="shared" ref="L54" ca="1" si="403">IF($B54=0,"",IF(L$10&lt;$F$10,0,IF($E48="A",IF(L55&gt;0,0,IF(L$10&lt;=$F$10,0,IF(L49-SUM(L51:M51)&lt;0,$E54*ROUNDUP((SUM(L51:M51)-L49)/$E54,0),0))),IF($E48="B",IF(L55&gt;0,0,IF(L$10&lt;=$F$10,0,IF(L49-SUM(L51:N51)&lt;0,$E54*ROUNDUP((SUM(L51:N51)-L49)/$E54,0),0))),IF(L55&gt;0,0,IF(L$10&lt;=$F$10,0,IF(L49-SUM(L51:O51)&lt;0,$E54*ROUNDUP((SUM(L51:O51)-L49)/$E54,0),0)))))))</f>
        <v>500</v>
      </c>
      <c r="M54" s="57">
        <f t="shared" ref="M54" ca="1" si="404">IF($B54=0,"",IF(M$10&lt;$F$10,0,IF($E48="A",IF(M55&gt;0,0,IF(M$10&lt;=$F$10,0,IF(M49-SUM(M51:N51)&lt;0,$E54*ROUNDUP((SUM(M51:N51)-M49)/$E54,0),0))),IF($E48="B",IF(M55&gt;0,0,IF(M$10&lt;=$F$10,0,IF(M49-SUM(M51:O51)&lt;0,$E54*ROUNDUP((SUM(M51:O51)-M49)/$E54,0),0))),IF(M55&gt;0,0,IF(M$10&lt;=$F$10,0,IF(M49-SUM(M51:P51)&lt;0,$E54*ROUNDUP((SUM(M51:P51)-M49)/$E54,0),0)))))))</f>
        <v>750</v>
      </c>
      <c r="N54" s="57">
        <f t="shared" ref="N54" ca="1" si="405">IF($B54=0,"",IF(N$10&lt;$F$10,0,IF($E48="A",IF(N55&gt;0,0,IF(N$10&lt;=$F$10,0,IF(N49-SUM(N51:O51)&lt;0,$E54*ROUNDUP((SUM(N51:O51)-N49)/$E54,0),0))),IF($E48="B",IF(N55&gt;0,0,IF(N$10&lt;=$F$10,0,IF(N49-SUM(N51:P51)&lt;0,$E54*ROUNDUP((SUM(N51:P51)-N49)/$E54,0),0))),IF(N55&gt;0,0,IF(N$10&lt;=$F$10,0,IF(N49-SUM(N51:Q51)&lt;0,$E54*ROUNDUP((SUM(N51:Q51)-N49)/$E54,0),0)))))))</f>
        <v>500</v>
      </c>
      <c r="O54" s="57">
        <f t="shared" ref="O54" ca="1" si="406">IF($B54=0,"",IF(O$10&lt;$F$10,0,IF($E48="A",IF(O55&gt;0,0,IF(O$10&lt;=$F$10,0,IF(O49-SUM(O51:P51)&lt;0,$E54*ROUNDUP((SUM(O51:P51)-O49)/$E54,0),0))),IF($E48="B",IF(O55&gt;0,0,IF(O$10&lt;=$F$10,0,IF(O49-SUM(O51:Q51)&lt;0,$E54*ROUNDUP((SUM(O51:Q51)-O49)/$E54,0),0))),IF(O55&gt;0,0,IF(O$10&lt;=$F$10,0,IF(O49-SUM(O51:R51)&lt;0,$E54*ROUNDUP((SUM(O51:R51)-O49)/$E54,0),0)))))))</f>
        <v>750</v>
      </c>
      <c r="P54" s="57">
        <f t="shared" ref="P54" ca="1" si="407">IF($B54=0,"",IF(P$10&lt;$F$10,0,IF($E48="A",IF(P55&gt;0,0,IF(P$10&lt;=$F$10,0,IF(P49-SUM(P51:Q51)&lt;0,$E54*ROUNDUP((SUM(P51:Q51)-P49)/$E54,0),0))),IF($E48="B",IF(P55&gt;0,0,IF(P$10&lt;=$F$10,0,IF(P49-SUM(P51:R51)&lt;0,$E54*ROUNDUP((SUM(P51:R51)-P49)/$E54,0),0))),IF(P55&gt;0,0,IF(P$10&lt;=$F$10,0,IF(P49-SUM(P51:S51)&lt;0,$E54*ROUNDUP((SUM(P51:S51)-P49)/$E54,0),0)))))))</f>
        <v>500</v>
      </c>
      <c r="Q54" s="57">
        <f t="shared" ref="Q54" ca="1" si="408">IF($B54=0,"",IF(Q$10&lt;$F$10,0,IF($E48="A",IF(Q55&gt;0,0,IF(Q$10&lt;=$F$10,0,IF(Q49-SUM(Q51:R51)&lt;0,$E54*ROUNDUP((SUM(Q51:R51)-Q49)/$E54,0),0))),IF($E48="B",IF(Q55&gt;0,0,IF(Q$10&lt;=$F$10,0,IF(Q49-SUM(Q51:S51)&lt;0,$E54*ROUNDUP((SUM(Q51:S51)-Q49)/$E54,0),0))),IF(Q55&gt;0,0,IF(Q$10&lt;=$F$10,0,IF(Q49-SUM(Q51:T51)&lt;0,$E54*ROUNDUP((SUM(Q51:T51)-Q49)/$E54,0),0)))))))</f>
        <v>500</v>
      </c>
      <c r="R54" s="57">
        <f t="shared" ref="R54" ca="1" si="409">IF($B54=0,"",IF(R$10&lt;$F$10,0,IF($E48="A",IF(R55&gt;0,0,IF(R$10&lt;=$F$10,0,IF(R49-SUM(R51:S51)&lt;0,$E54*ROUNDUP((SUM(R51:S51)-R49)/$E54,0),0))),IF($E48="B",IF(R55&gt;0,0,IF(R$10&lt;=$F$10,0,IF(R49-SUM(R51:T51)&lt;0,$E54*ROUNDUP((SUM(R51:T51)-R49)/$E54,0),0))),IF(R55&gt;0,0,IF(R$10&lt;=$F$10,0,IF(R49-SUM(R51:U51)&lt;0,$E54*ROUNDUP((SUM(R51:U51)-R49)/$E54,0),0)))))))</f>
        <v>750</v>
      </c>
      <c r="S54" s="68">
        <f t="shared" ref="S54" ca="1" si="410">IF($B54=0,"",IF(S$10&lt;$F$10,0,IF($E48="A",IF(S55&gt;0,0,IF(S$10&lt;=$F$10,0,IF(S49-SUM(S51:T51)&lt;0,$E54*ROUNDUP((SUM(S51:T51)-S49)/$E54,0),0))),IF($E48="B",IF(S55&gt;0,0,IF(S$10&lt;=$F$10,0,IF(S49-SUM(S51:U51)&lt;0,$E54*ROUNDUP((SUM(S51:U51)-S49)/$E54,0),0))),IF(S55&gt;0,0,IF(S$10&lt;=$F$10,0,IF(S49-SUM(S51:V51)&lt;0,$E54*ROUNDUP((SUM(S51:V51)-S49)/$E54,0),0)))))))</f>
        <v>500</v>
      </c>
      <c r="T54" s="57">
        <f t="shared" ref="T54" ca="1" si="411">IF($B54=0,"",IF(T$10&lt;$F$10,0,IF($E48="A",IF(T55&gt;0,0,IF(T$10&lt;=$F$10,0,IF(T49-SUM(T51:U51)&lt;0,$E54*ROUNDUP((SUM(T51:U51)-T49)/$E54,0),0))),IF($E48="B",IF(T55&gt;0,0,IF(T$10&lt;=$F$10,0,IF(T49-SUM(T51:V51)&lt;0,$E54*ROUNDUP((SUM(T51:V51)-T49)/$E54,0),0))),IF(T55&gt;0,0,IF(T$10&lt;=$F$10,0,IF(T49-SUM(T51:W51)&lt;0,$E54*ROUNDUP((SUM(T51:W51)-T49)/$E54,0),0)))))))</f>
        <v>750</v>
      </c>
      <c r="U54" s="57">
        <f t="shared" ref="U54" ca="1" si="412">IF($B54=0,"",IF(U$10&lt;$F$10,0,IF($E48="A",IF(U55&gt;0,0,IF(U$10&lt;=$F$10,0,IF(U49-SUM(U51:V51)&lt;0,$E54*ROUNDUP((SUM(U51:V51)-U49)/$E54,0),0))),IF($E48="B",IF(U55&gt;0,0,IF(U$10&lt;=$F$10,0,IF(U49-SUM(U51:W51)&lt;0,$E54*ROUNDUP((SUM(U51:W51)-U49)/$E54,0),0))),IF(U55&gt;0,0,IF(U$10&lt;=$F$10,0,IF(U49-SUM(U51:X51)&lt;0,$E54*ROUNDUP((SUM(U51:X51)-U49)/$E54,0),0)))))))</f>
        <v>500</v>
      </c>
      <c r="V54" s="57">
        <f t="shared" ref="V54" ca="1" si="413">IF($B54=0,"",IF(V$10&lt;$F$10,0,IF($E48="A",IF(V55&gt;0,0,IF(V$10&lt;=$F$10,0,IF(V49-SUM(V51:W51)&lt;0,$E54*ROUNDUP((SUM(V51:W51)-V49)/$E54,0),0))),IF($E48="B",IF(V55&gt;0,0,IF(V$10&lt;=$F$10,0,IF(V49-SUM(V51:X51)&lt;0,$E54*ROUNDUP((SUM(V51:X51)-V49)/$E54,0),0))),IF(V55&gt;0,0,IF(V$10&lt;=$F$10,0,IF(V49-SUM(V51:Y51)&lt;0,$E54*ROUNDUP((SUM(V51:Y51)-V49)/$E54,0),0)))))))</f>
        <v>750</v>
      </c>
      <c r="W54" s="57">
        <f t="shared" ref="W54" ca="1" si="414">IF($B54=0,"",IF(W$10&lt;$F$10,0,IF($E48="A",IF(W55&gt;0,0,IF(W$10&lt;=$F$10,0,IF(W49-SUM(W51:X51)&lt;0,$E54*ROUNDUP((SUM(W51:X51)-W49)/$E54,0),0))),IF($E48="B",IF(W55&gt;0,0,IF(W$10&lt;=$F$10,0,IF(W49-SUM(W51:Y51)&lt;0,$E54*ROUNDUP((SUM(W51:Y51)-W49)/$E54,0),0))),IF(W55&gt;0,0,IF(W$10&lt;=$F$10,0,IF(W49-SUM(W51:Z51)&lt;0,$E54*ROUNDUP((SUM(W51:Z51)-W49)/$E54,0),0)))))))</f>
        <v>500</v>
      </c>
      <c r="X54" s="57">
        <f t="shared" ref="X54" ca="1" si="415">IF($B54=0,"",IF(X$10&lt;$F$10,0,IF($E48="A",IF(X55&gt;0,0,IF(X$10&lt;=$F$10,0,IF(X49-SUM(X51:Y51)&lt;0,$E54*ROUNDUP((SUM(X51:Y51)-X49)/$E54,0),0))),IF($E48="B",IF(X55&gt;0,0,IF(X$10&lt;=$F$10,0,IF(X49-SUM(X51:Z51)&lt;0,$E54*ROUNDUP((SUM(X51:Z51)-X49)/$E54,0),0))),IF(X55&gt;0,0,IF(X$10&lt;=$F$10,0,IF(X49-SUM(X51:AA51)&lt;0,$E54*ROUNDUP((SUM(X51:AA51)-X49)/$E54,0),0)))))))</f>
        <v>750</v>
      </c>
      <c r="Y54" s="57">
        <f t="shared" ref="Y54" ca="1" si="416">IF($B54=0,"",IF(Y$10&lt;$F$10,0,IF($E48="A",IF(Y55&gt;0,0,IF(Y$10&lt;=$F$10,0,IF(Y49-SUM(Y51:Z51)&lt;0,$E54*ROUNDUP((SUM(Y51:Z51)-Y49)/$E54,0),0))),IF($E48="B",IF(Y55&gt;0,0,IF(Y$10&lt;=$F$10,0,IF(Y49-SUM(Y51:AA51)&lt;0,$E54*ROUNDUP((SUM(Y51:AA51)-Y49)/$E54,0),0))),IF(Y55&gt;0,0,IF(Y$10&lt;=$F$10,0,IF(Y49-SUM(Y51:AB51)&lt;0,$E54*ROUNDUP((SUM(Y51:AB51)-Y49)/$E54,0),0)))))))</f>
        <v>500</v>
      </c>
      <c r="Z54" s="57">
        <f t="shared" ref="Z54" ca="1" si="417">IF($B54=0,"",IF(Z$10&lt;$F$10,0,IF($E48="A",IF(Z55&gt;0,0,IF(Z$10&lt;=$F$10,0,IF(Z49-SUM(Z51:AA51)&lt;0,$E54*ROUNDUP((SUM(Z51:AA51)-Z49)/$E54,0),0))),IF($E48="B",IF(Z55&gt;0,0,IF(Z$10&lt;=$F$10,0,IF(Z49-SUM(Z51:AB51)&lt;0,$E54*ROUNDUP((SUM(Z51:AB51)-Z49)/$E54,0),0))),IF(Z55&gt;0,0,IF(Z$10&lt;=$F$10,0,IF(Z49-SUM(Z51:AC51)&lt;0,$E54*ROUNDUP((SUM(Z51:AC51)-Z49)/$E54,0),0)))))))</f>
        <v>750</v>
      </c>
      <c r="AA54" s="57">
        <f t="shared" ref="AA54" ca="1" si="418">IF($B54=0,"",IF(AA$10&lt;$F$10,0,IF($E48="A",IF(AA55&gt;0,0,IF(AA$10&lt;=$F$10,0,IF(AA49-SUM(AA51:AB51)&lt;0,$E54*ROUNDUP((SUM(AA51:AB51)-AA49)/$E54,0),0))),IF($E48="B",IF(AA55&gt;0,0,IF(AA$10&lt;=$F$10,0,IF(AA49-SUM(AA51:AC51)&lt;0,$E54*ROUNDUP((SUM(AA51:AC51)-AA49)/$E54,0),0))),IF(AA55&gt;0,0,IF(AA$10&lt;=$F$10,0,IF(AA49-SUM(AA51:AD51)&lt;0,$E54*ROUNDUP((SUM(AA51:AD51)-AA49)/$E54,0),0)))))))</f>
        <v>500</v>
      </c>
      <c r="AB54" s="57">
        <f t="shared" ref="AB54" ca="1" si="419">IF($B54=0,"",IF(AB$10&lt;$F$10,0,IF($E48="A",IF(AB55&gt;0,0,IF(AB$10&lt;=$F$10,0,IF(AB49-SUM(AB51:AC51)&lt;0,$E54*ROUNDUP((SUM(AB51:AC51)-AB49)/$E54,0),0))),IF($E48="B",IF(AB55&gt;0,0,IF(AB$10&lt;=$F$10,0,IF(AB49-SUM(AB51:AD51)&lt;0,$E54*ROUNDUP((SUM(AB51:AD51)-AB49)/$E54,0),0))),IF(AB55&gt;0,0,IF(AB$10&lt;=$F$10,0,IF(AB49-SUM(AB51:AE51)&lt;0,$E54*ROUNDUP((SUM(AB51:AE51)-AB49)/$E54,0),0)))))))</f>
        <v>750</v>
      </c>
      <c r="AC54" s="57">
        <f t="shared" ref="AC54" ca="1" si="420">IF($B54=0,"",IF(AC$10&lt;$F$10,0,IF($E48="A",IF(AC55&gt;0,0,IF(AC$10&lt;=$F$10,0,IF(AC49-SUM(AC51:AD51)&lt;0,$E54*ROUNDUP((SUM(AC51:AD51)-AC49)/$E54,0),0))),IF($E48="B",IF(AC55&gt;0,0,IF(AC$10&lt;=$F$10,0,IF(AC49-SUM(AC51:AE51)&lt;0,$E54*ROUNDUP((SUM(AC51:AE51)-AC49)/$E54,0),0))),IF(AC55&gt;0,0,IF(AC$10&lt;=$F$10,0,IF(AC49-SUM(AC51:AF51)&lt;0,$E54*ROUNDUP((SUM(AC51:AF51)-AC49)/$E54,0),0)))))))</f>
        <v>500</v>
      </c>
      <c r="AD54" s="57">
        <f t="shared" ref="AD54" ca="1" si="421">IF($B54=0,"",IF(AD$10&lt;$F$10,0,IF($E48="A",IF(AD55&gt;0,0,IF(AD$10&lt;=$F$10,0,IF(AD49-SUM(AD51:AE51)&lt;0,$E54*ROUNDUP((SUM(AD51:AE51)-AD49)/$E54,0),0))),IF($E48="B",IF(AD55&gt;0,0,IF(AD$10&lt;=$F$10,0,IF(AD49-SUM(AD51:AF51)&lt;0,$E54*ROUNDUP((SUM(AD51:AF51)-AD49)/$E54,0),0))),IF(AD55&gt;0,0,IF(AD$10&lt;=$F$10,0,IF(AD49-SUM(AD51:AG51)&lt;0,$E54*ROUNDUP((SUM(AD51:AG51)-AD49)/$E54,0),0)))))))</f>
        <v>750</v>
      </c>
      <c r="AE54" s="69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70"/>
      <c r="AV54" s="525" t="str">
        <f t="shared" si="389"/>
        <v>Bacon Burguer</v>
      </c>
      <c r="AW54" s="528">
        <f t="shared" si="222"/>
        <v>100</v>
      </c>
      <c r="AY54" s="522" t="s">
        <v>213</v>
      </c>
    </row>
    <row r="55" spans="1:51" x14ac:dyDescent="0.25">
      <c r="A55" s="14" t="s">
        <v>0</v>
      </c>
      <c r="B55" s="482" t="str">
        <f t="shared" ref="B55:C55" si="422">B54</f>
        <v>M1037</v>
      </c>
      <c r="C55" s="156" t="str">
        <f t="shared" si="422"/>
        <v>Meals</v>
      </c>
      <c r="D55" s="157" t="s">
        <v>34</v>
      </c>
      <c r="E55" s="158">
        <f ca="1">IFERROR(SUMIFS(Quantity,Code_PO,$B55,Status,"Received"),0)</f>
        <v>2000</v>
      </c>
      <c r="F55" s="159" t="s">
        <v>33</v>
      </c>
      <c r="G55" s="160">
        <f t="shared" ref="G55:AD55" ca="1" si="423">IFERROR(IF($B55=0,"",SUMIFS(Quantity,Month,G$10,Code_PO,$B55,Status,"Active")),0)</f>
        <v>0</v>
      </c>
      <c r="H55" s="158">
        <f t="shared" ca="1" si="423"/>
        <v>0</v>
      </c>
      <c r="I55" s="158">
        <f t="shared" ca="1" si="423"/>
        <v>0</v>
      </c>
      <c r="J55" s="158">
        <f t="shared" ca="1" si="423"/>
        <v>0</v>
      </c>
      <c r="K55" s="158">
        <f t="shared" ca="1" si="423"/>
        <v>0</v>
      </c>
      <c r="L55" s="158">
        <f t="shared" ca="1" si="423"/>
        <v>0</v>
      </c>
      <c r="M55" s="158">
        <f t="shared" ca="1" si="423"/>
        <v>0</v>
      </c>
      <c r="N55" s="158">
        <f t="shared" ca="1" si="423"/>
        <v>0</v>
      </c>
      <c r="O55" s="158">
        <f t="shared" ca="1" si="423"/>
        <v>0</v>
      </c>
      <c r="P55" s="158">
        <f t="shared" ca="1" si="423"/>
        <v>0</v>
      </c>
      <c r="Q55" s="158">
        <f t="shared" ca="1" si="423"/>
        <v>0</v>
      </c>
      <c r="R55" s="158">
        <f t="shared" ca="1" si="423"/>
        <v>0</v>
      </c>
      <c r="S55" s="160">
        <f t="shared" ca="1" si="423"/>
        <v>0</v>
      </c>
      <c r="T55" s="158">
        <f t="shared" ca="1" si="423"/>
        <v>0</v>
      </c>
      <c r="U55" s="158">
        <f t="shared" ca="1" si="423"/>
        <v>0</v>
      </c>
      <c r="V55" s="158">
        <f t="shared" ca="1" si="423"/>
        <v>0</v>
      </c>
      <c r="W55" s="158">
        <f t="shared" ca="1" si="423"/>
        <v>0</v>
      </c>
      <c r="X55" s="158">
        <f t="shared" ca="1" si="423"/>
        <v>0</v>
      </c>
      <c r="Y55" s="158">
        <f t="shared" ca="1" si="423"/>
        <v>0</v>
      </c>
      <c r="Z55" s="158">
        <f t="shared" ca="1" si="423"/>
        <v>0</v>
      </c>
      <c r="AA55" s="158">
        <f t="shared" ca="1" si="423"/>
        <v>0</v>
      </c>
      <c r="AB55" s="158">
        <f t="shared" ca="1" si="423"/>
        <v>0</v>
      </c>
      <c r="AC55" s="158">
        <f t="shared" ca="1" si="423"/>
        <v>0</v>
      </c>
      <c r="AD55" s="158">
        <f t="shared" ca="1" si="423"/>
        <v>0</v>
      </c>
      <c r="AE55" s="161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3"/>
      <c r="AV55" s="525" t="str">
        <f t="shared" si="389"/>
        <v>Bacon Burguer</v>
      </c>
      <c r="AW55" s="528">
        <f t="shared" si="222"/>
        <v>100</v>
      </c>
      <c r="AY55" s="522" t="s">
        <v>213</v>
      </c>
    </row>
    <row r="56" spans="1:51" x14ac:dyDescent="0.25">
      <c r="B56" s="852"/>
      <c r="C56" s="145"/>
      <c r="D56" s="146"/>
      <c r="E56" s="98"/>
      <c r="F56" s="94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723"/>
      <c r="AW56" s="724"/>
      <c r="AY56" s="522" t="s">
        <v>214</v>
      </c>
    </row>
    <row r="57" spans="1:51" x14ac:dyDescent="0.25">
      <c r="B57" s="16"/>
      <c r="C57" s="98"/>
      <c r="D57" s="147"/>
      <c r="E57" s="148"/>
      <c r="F57" s="149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723"/>
      <c r="AW57" s="724"/>
      <c r="AY57" s="522" t="s">
        <v>214</v>
      </c>
    </row>
    <row r="58" spans="1:51" x14ac:dyDescent="0.25">
      <c r="B58" s="16"/>
      <c r="C58" s="98"/>
      <c r="D58" s="147"/>
      <c r="E58" s="148"/>
      <c r="F58" s="149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723"/>
      <c r="AW58" s="724"/>
      <c r="AY58" s="522" t="s">
        <v>214</v>
      </c>
    </row>
    <row r="59" spans="1:51" x14ac:dyDescent="0.25">
      <c r="B59" s="16"/>
      <c r="C59" s="98"/>
      <c r="D59" s="155"/>
      <c r="E59" s="95"/>
      <c r="F59" s="152"/>
      <c r="G59" s="95"/>
      <c r="H59" s="153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3"/>
      <c r="T59" s="152"/>
      <c r="U59" s="152"/>
      <c r="V59" s="152"/>
      <c r="W59" s="152"/>
      <c r="X59" s="152"/>
      <c r="Y59" s="152"/>
      <c r="Z59" s="152"/>
      <c r="AA59" s="152"/>
      <c r="AB59" s="152"/>
      <c r="AC59" s="152"/>
      <c r="AD59" s="152"/>
      <c r="AE59" s="152"/>
      <c r="AF59" s="152"/>
      <c r="AG59" s="152"/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723"/>
      <c r="AW59" s="724"/>
      <c r="AY59" s="522" t="s">
        <v>214</v>
      </c>
    </row>
    <row r="60" spans="1:51" x14ac:dyDescent="0.25">
      <c r="B60" s="16"/>
      <c r="C60" s="98"/>
      <c r="D60" s="147"/>
      <c r="E60" s="148"/>
      <c r="F60" s="149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723"/>
      <c r="AW60" s="724"/>
      <c r="AY60" s="522" t="s">
        <v>214</v>
      </c>
    </row>
    <row r="61" spans="1:51" x14ac:dyDescent="0.25">
      <c r="B61" s="853"/>
      <c r="C61" s="850"/>
      <c r="D61" s="147"/>
      <c r="E61" s="148"/>
      <c r="F61" s="149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723"/>
      <c r="AW61" s="724"/>
      <c r="AY61" s="522" t="s">
        <v>214</v>
      </c>
    </row>
    <row r="62" spans="1:51" x14ac:dyDescent="0.25">
      <c r="B62" s="853"/>
      <c r="C62" s="850"/>
      <c r="D62" s="147"/>
      <c r="E62" s="851"/>
      <c r="F62" s="149"/>
      <c r="G62" s="851"/>
      <c r="H62" s="851"/>
      <c r="I62" s="851"/>
      <c r="J62" s="851"/>
      <c r="K62" s="851"/>
      <c r="L62" s="851"/>
      <c r="M62" s="851"/>
      <c r="N62" s="851"/>
      <c r="O62" s="851"/>
      <c r="P62" s="851"/>
      <c r="Q62" s="851"/>
      <c r="R62" s="851"/>
      <c r="S62" s="851"/>
      <c r="T62" s="851"/>
      <c r="U62" s="851"/>
      <c r="V62" s="851"/>
      <c r="W62" s="851"/>
      <c r="X62" s="851"/>
      <c r="Y62" s="851"/>
      <c r="Z62" s="851"/>
      <c r="AA62" s="851"/>
      <c r="AB62" s="851"/>
      <c r="AC62" s="851"/>
      <c r="AD62" s="851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723"/>
      <c r="AW62" s="724"/>
      <c r="AY62" s="522" t="s">
        <v>214</v>
      </c>
    </row>
    <row r="63" spans="1:51" x14ac:dyDescent="0.25">
      <c r="B63" s="104"/>
      <c r="C63" s="154"/>
      <c r="D63" s="155"/>
      <c r="E63" s="95"/>
      <c r="F63" s="94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723"/>
      <c r="AW63" s="724"/>
      <c r="AY63" s="522" t="s">
        <v>214</v>
      </c>
    </row>
    <row r="64" spans="1:51" x14ac:dyDescent="0.25">
      <c r="B64" s="104"/>
      <c r="C64" s="154"/>
      <c r="D64" s="155"/>
      <c r="E64" s="95"/>
      <c r="F64" s="94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723"/>
      <c r="AW64" s="724"/>
      <c r="AY64" s="522" t="s">
        <v>214</v>
      </c>
    </row>
    <row r="65" spans="2:51" x14ac:dyDescent="0.25">
      <c r="B65" s="852"/>
      <c r="C65" s="145"/>
      <c r="D65" s="146"/>
      <c r="E65" s="98"/>
      <c r="F65" s="94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723"/>
      <c r="AW65" s="724"/>
      <c r="AY65" s="522" t="s">
        <v>150</v>
      </c>
    </row>
    <row r="66" spans="2:51" x14ac:dyDescent="0.25">
      <c r="B66" s="735"/>
      <c r="C66" s="735"/>
      <c r="D66" s="735"/>
      <c r="E66" s="735"/>
      <c r="F66" s="735"/>
      <c r="G66" s="735"/>
      <c r="H66" s="735"/>
      <c r="I66" s="735"/>
      <c r="J66" s="735"/>
      <c r="K66" s="735"/>
      <c r="L66" s="735"/>
      <c r="M66" s="735"/>
      <c r="N66" s="735"/>
      <c r="O66" s="735"/>
      <c r="P66" s="735"/>
      <c r="Q66" s="735"/>
      <c r="R66" s="735"/>
      <c r="S66" s="735"/>
      <c r="T66" s="735"/>
      <c r="U66" s="735"/>
      <c r="V66" s="735"/>
      <c r="W66" s="735"/>
      <c r="X66" s="735"/>
      <c r="Y66" s="735"/>
      <c r="Z66" s="735"/>
      <c r="AA66" s="735"/>
      <c r="AB66" s="735"/>
      <c r="AC66" s="735"/>
      <c r="AD66" s="735"/>
      <c r="AE66" s="735"/>
      <c r="AF66" s="735"/>
      <c r="AG66" s="735"/>
      <c r="AH66" s="735"/>
      <c r="AI66" s="735"/>
      <c r="AJ66" s="735"/>
      <c r="AK66" s="735"/>
      <c r="AL66" s="735"/>
      <c r="AM66" s="735"/>
      <c r="AN66" s="735"/>
      <c r="AO66" s="735"/>
      <c r="AP66" s="735"/>
      <c r="AQ66" s="735"/>
      <c r="AR66" s="735"/>
      <c r="AS66" s="735"/>
      <c r="AT66" s="735"/>
      <c r="AU66" s="735"/>
      <c r="AV66" s="735"/>
      <c r="AW66" s="735"/>
      <c r="AY66" s="522" t="s">
        <v>150</v>
      </c>
    </row>
    <row r="67" spans="2:51" x14ac:dyDescent="0.25">
      <c r="B67" s="735"/>
      <c r="C67" s="735"/>
      <c r="D67" s="735"/>
      <c r="E67" s="735"/>
      <c r="F67" s="735"/>
      <c r="G67" s="735"/>
      <c r="H67" s="735"/>
      <c r="I67" s="735"/>
      <c r="J67" s="735"/>
      <c r="K67" s="735"/>
      <c r="L67" s="735"/>
      <c r="M67" s="735"/>
      <c r="N67" s="735"/>
      <c r="O67" s="735"/>
      <c r="P67" s="735"/>
      <c r="Q67" s="735"/>
      <c r="R67" s="735"/>
      <c r="S67" s="735"/>
      <c r="T67" s="735"/>
      <c r="U67" s="735"/>
      <c r="V67" s="735"/>
      <c r="W67" s="735"/>
      <c r="X67" s="735"/>
      <c r="Y67" s="735"/>
      <c r="Z67" s="735"/>
      <c r="AA67" s="735"/>
      <c r="AB67" s="735"/>
      <c r="AC67" s="735"/>
      <c r="AD67" s="735"/>
      <c r="AE67" s="735"/>
      <c r="AF67" s="735"/>
      <c r="AG67" s="735"/>
      <c r="AH67" s="735"/>
      <c r="AI67" s="735"/>
      <c r="AJ67" s="735"/>
      <c r="AK67" s="735"/>
      <c r="AL67" s="735"/>
      <c r="AM67" s="735"/>
      <c r="AN67" s="735"/>
      <c r="AO67" s="735"/>
      <c r="AP67" s="735"/>
      <c r="AQ67" s="735"/>
      <c r="AR67" s="735"/>
      <c r="AS67" s="735"/>
      <c r="AT67" s="735"/>
      <c r="AU67" s="735"/>
      <c r="AV67" s="735"/>
      <c r="AW67" s="735"/>
      <c r="AY67" s="522" t="s">
        <v>150</v>
      </c>
    </row>
    <row r="68" spans="2:51" x14ac:dyDescent="0.25">
      <c r="B68" s="735"/>
      <c r="C68" s="735"/>
      <c r="D68" s="735"/>
      <c r="E68" s="735"/>
      <c r="F68" s="735"/>
      <c r="G68" s="735"/>
      <c r="H68" s="735"/>
      <c r="I68" s="735"/>
      <c r="J68" s="735"/>
      <c r="K68" s="735"/>
      <c r="L68" s="735"/>
      <c r="M68" s="735"/>
      <c r="N68" s="735"/>
      <c r="O68" s="735"/>
      <c r="P68" s="735"/>
      <c r="Q68" s="735"/>
      <c r="R68" s="735"/>
      <c r="S68" s="735"/>
      <c r="T68" s="735"/>
      <c r="U68" s="735"/>
      <c r="V68" s="735"/>
      <c r="W68" s="735"/>
      <c r="X68" s="735"/>
      <c r="Y68" s="735"/>
      <c r="Z68" s="735"/>
      <c r="AA68" s="735"/>
      <c r="AB68" s="735"/>
      <c r="AC68" s="735"/>
      <c r="AD68" s="735"/>
      <c r="AE68" s="735"/>
      <c r="AF68" s="735"/>
      <c r="AG68" s="735"/>
      <c r="AH68" s="735"/>
      <c r="AI68" s="735"/>
      <c r="AJ68" s="735"/>
      <c r="AK68" s="735"/>
      <c r="AL68" s="735"/>
      <c r="AM68" s="735"/>
      <c r="AN68" s="735"/>
      <c r="AO68" s="735"/>
      <c r="AP68" s="735"/>
      <c r="AQ68" s="735"/>
      <c r="AR68" s="735"/>
      <c r="AS68" s="735"/>
      <c r="AT68" s="735"/>
      <c r="AU68" s="735"/>
      <c r="AV68" s="735"/>
      <c r="AW68" s="735"/>
      <c r="AY68" s="522" t="s">
        <v>150</v>
      </c>
    </row>
    <row r="69" spans="2:51" x14ac:dyDescent="0.25">
      <c r="B69" s="735"/>
      <c r="C69" s="735"/>
      <c r="D69" s="735"/>
      <c r="E69" s="735"/>
      <c r="F69" s="735"/>
      <c r="G69" s="735"/>
      <c r="H69" s="735"/>
      <c r="I69" s="735"/>
      <c r="J69" s="735"/>
      <c r="K69" s="735"/>
      <c r="L69" s="735"/>
      <c r="M69" s="735"/>
      <c r="N69" s="735"/>
      <c r="O69" s="735"/>
      <c r="P69" s="735"/>
      <c r="Q69" s="735"/>
      <c r="R69" s="735"/>
      <c r="S69" s="735"/>
      <c r="T69" s="735"/>
      <c r="U69" s="735"/>
      <c r="V69" s="735"/>
      <c r="W69" s="735"/>
      <c r="X69" s="735"/>
      <c r="Y69" s="735"/>
      <c r="Z69" s="735"/>
      <c r="AA69" s="735"/>
      <c r="AB69" s="735"/>
      <c r="AC69" s="735"/>
      <c r="AD69" s="735"/>
      <c r="AE69" s="735"/>
      <c r="AF69" s="735"/>
      <c r="AG69" s="735"/>
      <c r="AH69" s="735"/>
      <c r="AI69" s="735"/>
      <c r="AJ69" s="735"/>
      <c r="AK69" s="735"/>
      <c r="AL69" s="735"/>
      <c r="AM69" s="735"/>
      <c r="AN69" s="735"/>
      <c r="AO69" s="735"/>
      <c r="AP69" s="735"/>
      <c r="AQ69" s="735"/>
      <c r="AR69" s="735"/>
      <c r="AS69" s="735"/>
      <c r="AT69" s="735"/>
      <c r="AU69" s="735"/>
      <c r="AV69" s="735"/>
      <c r="AW69" s="735"/>
      <c r="AY69" s="522" t="s">
        <v>150</v>
      </c>
    </row>
    <row r="70" spans="2:51" x14ac:dyDescent="0.25">
      <c r="B70" s="735"/>
      <c r="C70" s="735"/>
      <c r="D70" s="735"/>
      <c r="E70" s="735"/>
      <c r="F70" s="735"/>
      <c r="G70" s="735"/>
      <c r="H70" s="735"/>
      <c r="I70" s="735"/>
      <c r="J70" s="735"/>
      <c r="K70" s="735"/>
      <c r="L70" s="735"/>
      <c r="M70" s="735"/>
      <c r="N70" s="735"/>
      <c r="O70" s="735"/>
      <c r="P70" s="735"/>
      <c r="Q70" s="735"/>
      <c r="R70" s="735"/>
      <c r="S70" s="735"/>
      <c r="T70" s="735"/>
      <c r="U70" s="735"/>
      <c r="V70" s="735"/>
      <c r="W70" s="735"/>
      <c r="X70" s="735"/>
      <c r="Y70" s="735"/>
      <c r="Z70" s="735"/>
      <c r="AA70" s="735"/>
      <c r="AB70" s="735"/>
      <c r="AC70" s="735"/>
      <c r="AD70" s="735"/>
      <c r="AE70" s="735"/>
      <c r="AF70" s="735"/>
      <c r="AG70" s="735"/>
      <c r="AH70" s="735"/>
      <c r="AI70" s="735"/>
      <c r="AJ70" s="735"/>
      <c r="AK70" s="735"/>
      <c r="AL70" s="735"/>
      <c r="AM70" s="735"/>
      <c r="AN70" s="735"/>
      <c r="AO70" s="735"/>
      <c r="AP70" s="735"/>
      <c r="AQ70" s="735"/>
      <c r="AR70" s="735"/>
      <c r="AS70" s="735"/>
      <c r="AT70" s="735"/>
      <c r="AU70" s="735"/>
      <c r="AV70" s="735"/>
      <c r="AW70" s="735"/>
      <c r="AY70" s="522" t="s">
        <v>150</v>
      </c>
    </row>
    <row r="71" spans="2:51" x14ac:dyDescent="0.25">
      <c r="B71" s="735"/>
      <c r="C71" s="735"/>
      <c r="D71" s="735"/>
      <c r="E71" s="735"/>
      <c r="F71" s="735"/>
      <c r="G71" s="735"/>
      <c r="H71" s="735"/>
      <c r="I71" s="735"/>
      <c r="J71" s="735"/>
      <c r="K71" s="735"/>
      <c r="L71" s="735"/>
      <c r="M71" s="735"/>
      <c r="N71" s="735"/>
      <c r="O71" s="735"/>
      <c r="P71" s="735"/>
      <c r="Q71" s="735"/>
      <c r="R71" s="735"/>
      <c r="S71" s="735"/>
      <c r="T71" s="735"/>
      <c r="U71" s="735"/>
      <c r="V71" s="735"/>
      <c r="W71" s="735"/>
      <c r="X71" s="735"/>
      <c r="Y71" s="735"/>
      <c r="Z71" s="735"/>
      <c r="AA71" s="735"/>
      <c r="AB71" s="735"/>
      <c r="AC71" s="735"/>
      <c r="AD71" s="735"/>
      <c r="AE71" s="735"/>
      <c r="AF71" s="735"/>
      <c r="AG71" s="735"/>
      <c r="AH71" s="735"/>
      <c r="AI71" s="735"/>
      <c r="AJ71" s="735"/>
      <c r="AK71" s="735"/>
      <c r="AL71" s="735"/>
      <c r="AM71" s="735"/>
      <c r="AN71" s="735"/>
      <c r="AO71" s="735"/>
      <c r="AP71" s="735"/>
      <c r="AQ71" s="735"/>
      <c r="AR71" s="735"/>
      <c r="AS71" s="735"/>
      <c r="AT71" s="735"/>
      <c r="AU71" s="735"/>
      <c r="AV71" s="735"/>
      <c r="AW71" s="735"/>
      <c r="AY71" s="522" t="s">
        <v>150</v>
      </c>
    </row>
    <row r="72" spans="2:51" x14ac:dyDescent="0.25">
      <c r="B72" s="735"/>
      <c r="C72" s="735"/>
      <c r="D72" s="735"/>
      <c r="E72" s="735"/>
      <c r="F72" s="735"/>
      <c r="G72" s="735"/>
      <c r="H72" s="735"/>
      <c r="I72" s="735"/>
      <c r="J72" s="735"/>
      <c r="K72" s="735"/>
      <c r="L72" s="735"/>
      <c r="M72" s="735"/>
      <c r="N72" s="735"/>
      <c r="O72" s="735"/>
      <c r="P72" s="735"/>
      <c r="Q72" s="735"/>
      <c r="R72" s="735"/>
      <c r="S72" s="735"/>
      <c r="T72" s="735"/>
      <c r="U72" s="735"/>
      <c r="V72" s="735"/>
      <c r="W72" s="735"/>
      <c r="X72" s="735"/>
      <c r="Y72" s="735"/>
      <c r="Z72" s="735"/>
      <c r="AA72" s="735"/>
      <c r="AB72" s="735"/>
      <c r="AC72" s="735"/>
      <c r="AD72" s="735"/>
      <c r="AE72" s="735"/>
      <c r="AF72" s="735"/>
      <c r="AG72" s="735"/>
      <c r="AH72" s="735"/>
      <c r="AI72" s="735"/>
      <c r="AJ72" s="735"/>
      <c r="AK72" s="735"/>
      <c r="AL72" s="735"/>
      <c r="AM72" s="735"/>
      <c r="AN72" s="735"/>
      <c r="AO72" s="735"/>
      <c r="AP72" s="735"/>
      <c r="AQ72" s="735"/>
      <c r="AR72" s="735"/>
      <c r="AS72" s="735"/>
      <c r="AT72" s="735"/>
      <c r="AU72" s="735"/>
      <c r="AV72" s="735"/>
      <c r="AW72" s="735"/>
      <c r="AY72" s="522" t="s">
        <v>150</v>
      </c>
    </row>
    <row r="73" spans="2:51" x14ac:dyDescent="0.25">
      <c r="B73" s="735"/>
      <c r="C73" s="735"/>
      <c r="D73" s="735"/>
      <c r="E73" s="735"/>
      <c r="F73" s="735"/>
      <c r="G73" s="735"/>
      <c r="H73" s="735"/>
      <c r="I73" s="735"/>
      <c r="J73" s="735"/>
      <c r="K73" s="735"/>
      <c r="L73" s="735"/>
      <c r="M73" s="735"/>
      <c r="N73" s="735"/>
      <c r="O73" s="735"/>
      <c r="P73" s="735"/>
      <c r="Q73" s="735"/>
      <c r="R73" s="735"/>
      <c r="S73" s="735"/>
      <c r="T73" s="735"/>
      <c r="U73" s="735"/>
      <c r="V73" s="735"/>
      <c r="W73" s="735"/>
      <c r="X73" s="735"/>
      <c r="Y73" s="735"/>
      <c r="Z73" s="735"/>
      <c r="AA73" s="735"/>
      <c r="AB73" s="735"/>
      <c r="AC73" s="735"/>
      <c r="AD73" s="735"/>
      <c r="AE73" s="735"/>
      <c r="AF73" s="735"/>
      <c r="AG73" s="735"/>
      <c r="AH73" s="735"/>
      <c r="AI73" s="735"/>
      <c r="AJ73" s="735"/>
      <c r="AK73" s="735"/>
      <c r="AL73" s="735"/>
      <c r="AM73" s="735"/>
      <c r="AN73" s="735"/>
      <c r="AO73" s="735"/>
      <c r="AP73" s="735"/>
      <c r="AQ73" s="735"/>
      <c r="AR73" s="735"/>
      <c r="AS73" s="735"/>
      <c r="AT73" s="735"/>
      <c r="AU73" s="735"/>
      <c r="AV73" s="735"/>
      <c r="AW73" s="735"/>
      <c r="AY73" s="522" t="s">
        <v>150</v>
      </c>
    </row>
    <row r="74" spans="2:51" x14ac:dyDescent="0.25">
      <c r="B74" s="735"/>
      <c r="C74" s="735"/>
      <c r="D74" s="735"/>
      <c r="E74" s="735"/>
      <c r="F74" s="735"/>
      <c r="G74" s="735"/>
      <c r="H74" s="735"/>
      <c r="I74" s="735"/>
      <c r="J74" s="735"/>
      <c r="K74" s="735"/>
      <c r="L74" s="735"/>
      <c r="M74" s="735"/>
      <c r="N74" s="735"/>
      <c r="O74" s="735"/>
      <c r="P74" s="735"/>
      <c r="Q74" s="735"/>
      <c r="R74" s="735"/>
      <c r="S74" s="735"/>
      <c r="T74" s="735"/>
      <c r="U74" s="735"/>
      <c r="V74" s="735"/>
      <c r="W74" s="735"/>
      <c r="X74" s="735"/>
      <c r="Y74" s="735"/>
      <c r="Z74" s="735"/>
      <c r="AA74" s="735"/>
      <c r="AB74" s="735"/>
      <c r="AC74" s="735"/>
      <c r="AD74" s="735"/>
      <c r="AE74" s="735"/>
      <c r="AF74" s="735"/>
      <c r="AG74" s="735"/>
      <c r="AH74" s="735"/>
      <c r="AI74" s="735"/>
      <c r="AJ74" s="735"/>
      <c r="AK74" s="735"/>
      <c r="AL74" s="735"/>
      <c r="AM74" s="735"/>
      <c r="AN74" s="735"/>
      <c r="AO74" s="735"/>
      <c r="AP74" s="735"/>
      <c r="AQ74" s="735"/>
      <c r="AR74" s="735"/>
      <c r="AS74" s="735"/>
      <c r="AT74" s="735"/>
      <c r="AU74" s="735"/>
      <c r="AV74" s="735"/>
      <c r="AW74" s="735"/>
      <c r="AY74" s="522" t="s">
        <v>145</v>
      </c>
    </row>
    <row r="75" spans="2:51" x14ac:dyDescent="0.25">
      <c r="B75" s="735"/>
      <c r="C75" s="735"/>
      <c r="D75" s="735"/>
      <c r="E75" s="735"/>
      <c r="F75" s="735"/>
      <c r="G75" s="735"/>
      <c r="H75" s="735"/>
      <c r="I75" s="735"/>
      <c r="J75" s="735"/>
      <c r="K75" s="735"/>
      <c r="L75" s="735"/>
      <c r="M75" s="735"/>
      <c r="N75" s="735"/>
      <c r="O75" s="735"/>
      <c r="P75" s="735"/>
      <c r="Q75" s="735"/>
      <c r="R75" s="735"/>
      <c r="S75" s="735"/>
      <c r="T75" s="735"/>
      <c r="U75" s="735"/>
      <c r="V75" s="735"/>
      <c r="W75" s="735"/>
      <c r="X75" s="735"/>
      <c r="Y75" s="735"/>
      <c r="Z75" s="735"/>
      <c r="AA75" s="735"/>
      <c r="AB75" s="735"/>
      <c r="AC75" s="735"/>
      <c r="AD75" s="735"/>
      <c r="AE75" s="735"/>
      <c r="AF75" s="735"/>
      <c r="AG75" s="735"/>
      <c r="AH75" s="735"/>
      <c r="AI75" s="735"/>
      <c r="AJ75" s="735"/>
      <c r="AK75" s="735"/>
      <c r="AL75" s="735"/>
      <c r="AM75" s="735"/>
      <c r="AN75" s="735"/>
      <c r="AO75" s="735"/>
      <c r="AP75" s="735"/>
      <c r="AQ75" s="735"/>
      <c r="AR75" s="735"/>
      <c r="AS75" s="735"/>
      <c r="AT75" s="735"/>
      <c r="AU75" s="735"/>
      <c r="AV75" s="735"/>
      <c r="AW75" s="735"/>
      <c r="AY75" s="522" t="s">
        <v>145</v>
      </c>
    </row>
    <row r="76" spans="2:51" x14ac:dyDescent="0.25">
      <c r="B76" s="735"/>
      <c r="C76" s="735"/>
      <c r="D76" s="735"/>
      <c r="E76" s="735"/>
      <c r="F76" s="735"/>
      <c r="G76" s="735"/>
      <c r="H76" s="735"/>
      <c r="I76" s="735"/>
      <c r="J76" s="735"/>
      <c r="K76" s="735"/>
      <c r="L76" s="735"/>
      <c r="M76" s="735"/>
      <c r="N76" s="735"/>
      <c r="O76" s="735"/>
      <c r="P76" s="735"/>
      <c r="Q76" s="735"/>
      <c r="R76" s="735"/>
      <c r="S76" s="735"/>
      <c r="T76" s="735"/>
      <c r="U76" s="735"/>
      <c r="V76" s="735"/>
      <c r="W76" s="735"/>
      <c r="X76" s="735"/>
      <c r="Y76" s="735"/>
      <c r="Z76" s="735"/>
      <c r="AA76" s="735"/>
      <c r="AB76" s="735"/>
      <c r="AC76" s="735"/>
      <c r="AD76" s="735"/>
      <c r="AE76" s="735"/>
      <c r="AF76" s="735"/>
      <c r="AG76" s="735"/>
      <c r="AH76" s="735"/>
      <c r="AI76" s="735"/>
      <c r="AJ76" s="735"/>
      <c r="AK76" s="735"/>
      <c r="AL76" s="735"/>
      <c r="AM76" s="735"/>
      <c r="AN76" s="735"/>
      <c r="AO76" s="735"/>
      <c r="AP76" s="735"/>
      <c r="AQ76" s="735"/>
      <c r="AR76" s="735"/>
      <c r="AS76" s="735"/>
      <c r="AT76" s="735"/>
      <c r="AU76" s="735"/>
      <c r="AV76" s="735"/>
      <c r="AW76" s="735"/>
      <c r="AY76" s="522" t="s">
        <v>145</v>
      </c>
    </row>
    <row r="77" spans="2:51" x14ac:dyDescent="0.25">
      <c r="B77" s="735"/>
      <c r="C77" s="735"/>
      <c r="D77" s="735"/>
      <c r="E77" s="735"/>
      <c r="F77" s="735"/>
      <c r="G77" s="735"/>
      <c r="H77" s="735"/>
      <c r="I77" s="735"/>
      <c r="J77" s="735"/>
      <c r="K77" s="735"/>
      <c r="L77" s="735"/>
      <c r="M77" s="735"/>
      <c r="N77" s="735"/>
      <c r="O77" s="735"/>
      <c r="P77" s="735"/>
      <c r="Q77" s="735"/>
      <c r="R77" s="735"/>
      <c r="S77" s="735"/>
      <c r="T77" s="735"/>
      <c r="U77" s="735"/>
      <c r="V77" s="735"/>
      <c r="W77" s="735"/>
      <c r="X77" s="735"/>
      <c r="Y77" s="735"/>
      <c r="Z77" s="735"/>
      <c r="AA77" s="735"/>
      <c r="AB77" s="735"/>
      <c r="AC77" s="735"/>
      <c r="AD77" s="735"/>
      <c r="AE77" s="735"/>
      <c r="AF77" s="735"/>
      <c r="AG77" s="735"/>
      <c r="AH77" s="735"/>
      <c r="AI77" s="735"/>
      <c r="AJ77" s="735"/>
      <c r="AK77" s="735"/>
      <c r="AL77" s="735"/>
      <c r="AM77" s="735"/>
      <c r="AN77" s="735"/>
      <c r="AO77" s="735"/>
      <c r="AP77" s="735"/>
      <c r="AQ77" s="735"/>
      <c r="AR77" s="735"/>
      <c r="AS77" s="735"/>
      <c r="AT77" s="735"/>
      <c r="AU77" s="735"/>
      <c r="AV77" s="735"/>
      <c r="AW77" s="735"/>
      <c r="AY77" s="522" t="s">
        <v>145</v>
      </c>
    </row>
    <row r="78" spans="2:51" x14ac:dyDescent="0.25">
      <c r="B78" s="735"/>
      <c r="C78" s="735"/>
      <c r="D78" s="735"/>
      <c r="E78" s="735"/>
      <c r="F78" s="735"/>
      <c r="G78" s="735"/>
      <c r="H78" s="735"/>
      <c r="I78" s="735"/>
      <c r="J78" s="735"/>
      <c r="K78" s="735"/>
      <c r="L78" s="735"/>
      <c r="M78" s="735"/>
      <c r="N78" s="735"/>
      <c r="O78" s="735"/>
      <c r="P78" s="735"/>
      <c r="Q78" s="735"/>
      <c r="R78" s="735"/>
      <c r="S78" s="735"/>
      <c r="T78" s="735"/>
      <c r="U78" s="735"/>
      <c r="V78" s="735"/>
      <c r="W78" s="735"/>
      <c r="X78" s="735"/>
      <c r="Y78" s="735"/>
      <c r="Z78" s="735"/>
      <c r="AA78" s="735"/>
      <c r="AB78" s="735"/>
      <c r="AC78" s="735"/>
      <c r="AD78" s="735"/>
      <c r="AE78" s="735"/>
      <c r="AF78" s="735"/>
      <c r="AG78" s="735"/>
      <c r="AH78" s="735"/>
      <c r="AI78" s="735"/>
      <c r="AJ78" s="735"/>
      <c r="AK78" s="735"/>
      <c r="AL78" s="735"/>
      <c r="AM78" s="735"/>
      <c r="AN78" s="735"/>
      <c r="AO78" s="735"/>
      <c r="AP78" s="735"/>
      <c r="AQ78" s="735"/>
      <c r="AR78" s="735"/>
      <c r="AS78" s="735"/>
      <c r="AT78" s="735"/>
      <c r="AU78" s="735"/>
      <c r="AV78" s="735"/>
      <c r="AW78" s="735"/>
      <c r="AY78" s="522" t="s">
        <v>145</v>
      </c>
    </row>
    <row r="79" spans="2:51" x14ac:dyDescent="0.25">
      <c r="B79" s="735"/>
      <c r="C79" s="735"/>
      <c r="D79" s="735"/>
      <c r="E79" s="735"/>
      <c r="F79" s="735"/>
      <c r="G79" s="735"/>
      <c r="H79" s="735"/>
      <c r="I79" s="735"/>
      <c r="J79" s="735"/>
      <c r="K79" s="735"/>
      <c r="L79" s="735"/>
      <c r="M79" s="735"/>
      <c r="N79" s="735"/>
      <c r="O79" s="735"/>
      <c r="P79" s="735"/>
      <c r="Q79" s="735"/>
      <c r="R79" s="735"/>
      <c r="S79" s="735"/>
      <c r="T79" s="735"/>
      <c r="U79" s="735"/>
      <c r="V79" s="735"/>
      <c r="W79" s="735"/>
      <c r="X79" s="735"/>
      <c r="Y79" s="735"/>
      <c r="Z79" s="735"/>
      <c r="AA79" s="735"/>
      <c r="AB79" s="735"/>
      <c r="AC79" s="735"/>
      <c r="AD79" s="735"/>
      <c r="AE79" s="735"/>
      <c r="AF79" s="735"/>
      <c r="AG79" s="735"/>
      <c r="AH79" s="735"/>
      <c r="AI79" s="735"/>
      <c r="AJ79" s="735"/>
      <c r="AK79" s="735"/>
      <c r="AL79" s="735"/>
      <c r="AM79" s="735"/>
      <c r="AN79" s="735"/>
      <c r="AO79" s="735"/>
      <c r="AP79" s="735"/>
      <c r="AQ79" s="735"/>
      <c r="AR79" s="735"/>
      <c r="AS79" s="735"/>
      <c r="AT79" s="735"/>
      <c r="AU79" s="735"/>
      <c r="AV79" s="735"/>
      <c r="AW79" s="735"/>
      <c r="AY79" s="522" t="s">
        <v>145</v>
      </c>
    </row>
    <row r="80" spans="2:51" x14ac:dyDescent="0.25">
      <c r="B80" s="735"/>
      <c r="C80" s="735"/>
      <c r="D80" s="735"/>
      <c r="E80" s="735"/>
      <c r="F80" s="735"/>
      <c r="G80" s="735"/>
      <c r="H80" s="735"/>
      <c r="I80" s="735"/>
      <c r="J80" s="735"/>
      <c r="K80" s="735"/>
      <c r="L80" s="735"/>
      <c r="M80" s="735"/>
      <c r="N80" s="735"/>
      <c r="O80" s="735"/>
      <c r="P80" s="735"/>
      <c r="Q80" s="735"/>
      <c r="R80" s="735"/>
      <c r="S80" s="735"/>
      <c r="T80" s="735"/>
      <c r="U80" s="735"/>
      <c r="V80" s="735"/>
      <c r="W80" s="735"/>
      <c r="X80" s="735"/>
      <c r="Y80" s="735"/>
      <c r="Z80" s="735"/>
      <c r="AA80" s="735"/>
      <c r="AB80" s="735"/>
      <c r="AC80" s="735"/>
      <c r="AD80" s="735"/>
      <c r="AE80" s="735"/>
      <c r="AF80" s="735"/>
      <c r="AG80" s="735"/>
      <c r="AH80" s="735"/>
      <c r="AI80" s="735"/>
      <c r="AJ80" s="735"/>
      <c r="AK80" s="735"/>
      <c r="AL80" s="735"/>
      <c r="AM80" s="735"/>
      <c r="AN80" s="735"/>
      <c r="AO80" s="735"/>
      <c r="AP80" s="735"/>
      <c r="AQ80" s="735"/>
      <c r="AR80" s="735"/>
      <c r="AS80" s="735"/>
      <c r="AT80" s="735"/>
      <c r="AU80" s="735"/>
      <c r="AV80" s="735"/>
      <c r="AW80" s="735"/>
      <c r="AY80" s="522" t="s">
        <v>145</v>
      </c>
    </row>
    <row r="81" spans="2:51" x14ac:dyDescent="0.25">
      <c r="B81" s="735"/>
      <c r="C81" s="735"/>
      <c r="D81" s="735"/>
      <c r="E81" s="735"/>
      <c r="F81" s="735"/>
      <c r="G81" s="735"/>
      <c r="H81" s="735"/>
      <c r="I81" s="735"/>
      <c r="J81" s="735"/>
      <c r="K81" s="735"/>
      <c r="L81" s="735"/>
      <c r="M81" s="735"/>
      <c r="N81" s="735"/>
      <c r="O81" s="735"/>
      <c r="P81" s="735"/>
      <c r="Q81" s="735"/>
      <c r="R81" s="735"/>
      <c r="S81" s="735"/>
      <c r="T81" s="735"/>
      <c r="U81" s="735"/>
      <c r="V81" s="735"/>
      <c r="W81" s="735"/>
      <c r="X81" s="735"/>
      <c r="Y81" s="735"/>
      <c r="Z81" s="735"/>
      <c r="AA81" s="735"/>
      <c r="AB81" s="735"/>
      <c r="AC81" s="735"/>
      <c r="AD81" s="735"/>
      <c r="AE81" s="735"/>
      <c r="AF81" s="735"/>
      <c r="AG81" s="735"/>
      <c r="AH81" s="735"/>
      <c r="AI81" s="735"/>
      <c r="AJ81" s="735"/>
      <c r="AK81" s="735"/>
      <c r="AL81" s="735"/>
      <c r="AM81" s="735"/>
      <c r="AN81" s="735"/>
      <c r="AO81" s="735"/>
      <c r="AP81" s="735"/>
      <c r="AQ81" s="735"/>
      <c r="AR81" s="735"/>
      <c r="AS81" s="735"/>
      <c r="AT81" s="735"/>
      <c r="AU81" s="735"/>
      <c r="AV81" s="735"/>
      <c r="AW81" s="735"/>
      <c r="AY81" s="522" t="s">
        <v>145</v>
      </c>
    </row>
    <row r="82" spans="2:51" x14ac:dyDescent="0.25">
      <c r="B82" s="735"/>
      <c r="C82" s="735"/>
      <c r="D82" s="735"/>
      <c r="E82" s="735"/>
      <c r="F82" s="735"/>
      <c r="G82" s="735"/>
      <c r="H82" s="735"/>
      <c r="I82" s="735"/>
      <c r="J82" s="735"/>
      <c r="K82" s="735"/>
      <c r="L82" s="735"/>
      <c r="M82" s="735"/>
      <c r="N82" s="735"/>
      <c r="O82" s="735"/>
      <c r="P82" s="735"/>
      <c r="Q82" s="735"/>
      <c r="R82" s="735"/>
      <c r="S82" s="735"/>
      <c r="T82" s="735"/>
      <c r="U82" s="735"/>
      <c r="V82" s="735"/>
      <c r="W82" s="735"/>
      <c r="X82" s="735"/>
      <c r="Y82" s="735"/>
      <c r="Z82" s="735"/>
      <c r="AA82" s="735"/>
      <c r="AB82" s="735"/>
      <c r="AC82" s="735"/>
      <c r="AD82" s="735"/>
      <c r="AE82" s="735"/>
      <c r="AF82" s="735"/>
      <c r="AG82" s="735"/>
      <c r="AH82" s="735"/>
      <c r="AI82" s="735"/>
      <c r="AJ82" s="735"/>
      <c r="AK82" s="735"/>
      <c r="AL82" s="735"/>
      <c r="AM82" s="735"/>
      <c r="AN82" s="735"/>
      <c r="AO82" s="735"/>
      <c r="AP82" s="735"/>
      <c r="AQ82" s="735"/>
      <c r="AR82" s="735"/>
      <c r="AS82" s="735"/>
      <c r="AT82" s="735"/>
      <c r="AU82" s="735"/>
      <c r="AV82" s="735"/>
      <c r="AW82" s="735"/>
      <c r="AY82" s="522" t="s">
        <v>145</v>
      </c>
    </row>
    <row r="83" spans="2:51" x14ac:dyDescent="0.25">
      <c r="B83" s="735"/>
      <c r="C83" s="735"/>
      <c r="D83" s="735"/>
      <c r="E83" s="735"/>
      <c r="F83" s="735"/>
      <c r="G83" s="735"/>
      <c r="H83" s="735"/>
      <c r="I83" s="735"/>
      <c r="J83" s="735"/>
      <c r="K83" s="735"/>
      <c r="L83" s="735"/>
      <c r="M83" s="735"/>
      <c r="N83" s="735"/>
      <c r="O83" s="735"/>
      <c r="P83" s="735"/>
      <c r="Q83" s="735"/>
      <c r="R83" s="735"/>
      <c r="S83" s="735"/>
      <c r="T83" s="735"/>
      <c r="U83" s="735"/>
      <c r="V83" s="735"/>
      <c r="W83" s="735"/>
      <c r="X83" s="735"/>
      <c r="Y83" s="735"/>
      <c r="Z83" s="735"/>
      <c r="AA83" s="735"/>
      <c r="AB83" s="735"/>
      <c r="AC83" s="735"/>
      <c r="AD83" s="735"/>
      <c r="AE83" s="735"/>
      <c r="AF83" s="735"/>
      <c r="AG83" s="735"/>
      <c r="AH83" s="735"/>
      <c r="AI83" s="735"/>
      <c r="AJ83" s="735"/>
      <c r="AK83" s="735"/>
      <c r="AL83" s="735"/>
      <c r="AM83" s="735"/>
      <c r="AN83" s="735"/>
      <c r="AO83" s="735"/>
      <c r="AP83" s="735"/>
      <c r="AQ83" s="735"/>
      <c r="AR83" s="735"/>
      <c r="AS83" s="735"/>
      <c r="AT83" s="735"/>
      <c r="AU83" s="735"/>
      <c r="AV83" s="735"/>
      <c r="AW83" s="735"/>
      <c r="AY83" s="522" t="s">
        <v>146</v>
      </c>
    </row>
    <row r="84" spans="2:51" x14ac:dyDescent="0.25">
      <c r="B84" s="735"/>
      <c r="C84" s="735"/>
      <c r="D84" s="735"/>
      <c r="E84" s="735"/>
      <c r="F84" s="735"/>
      <c r="G84" s="735"/>
      <c r="H84" s="735"/>
      <c r="I84" s="735"/>
      <c r="J84" s="735"/>
      <c r="K84" s="735"/>
      <c r="L84" s="735"/>
      <c r="M84" s="735"/>
      <c r="N84" s="735"/>
      <c r="O84" s="735"/>
      <c r="P84" s="735"/>
      <c r="Q84" s="735"/>
      <c r="R84" s="735"/>
      <c r="S84" s="735"/>
      <c r="T84" s="735"/>
      <c r="U84" s="735"/>
      <c r="V84" s="735"/>
      <c r="W84" s="735"/>
      <c r="X84" s="735"/>
      <c r="Y84" s="735"/>
      <c r="Z84" s="735"/>
      <c r="AA84" s="735"/>
      <c r="AB84" s="735"/>
      <c r="AC84" s="735"/>
      <c r="AD84" s="735"/>
      <c r="AE84" s="735"/>
      <c r="AF84" s="735"/>
      <c r="AG84" s="735"/>
      <c r="AH84" s="735"/>
      <c r="AI84" s="735"/>
      <c r="AJ84" s="735"/>
      <c r="AK84" s="735"/>
      <c r="AL84" s="735"/>
      <c r="AM84" s="735"/>
      <c r="AN84" s="735"/>
      <c r="AO84" s="735"/>
      <c r="AP84" s="735"/>
      <c r="AQ84" s="735"/>
      <c r="AR84" s="735"/>
      <c r="AS84" s="735"/>
      <c r="AT84" s="735"/>
      <c r="AU84" s="735"/>
      <c r="AV84" s="735"/>
      <c r="AW84" s="735"/>
      <c r="AY84" s="522" t="s">
        <v>146</v>
      </c>
    </row>
    <row r="85" spans="2:51" x14ac:dyDescent="0.25">
      <c r="B85" s="735"/>
      <c r="C85" s="735"/>
      <c r="D85" s="735"/>
      <c r="E85" s="735"/>
      <c r="F85" s="735"/>
      <c r="G85" s="735"/>
      <c r="H85" s="735"/>
      <c r="I85" s="735"/>
      <c r="J85" s="735"/>
      <c r="K85" s="735"/>
      <c r="L85" s="735"/>
      <c r="M85" s="735"/>
      <c r="N85" s="735"/>
      <c r="O85" s="735"/>
      <c r="P85" s="735"/>
      <c r="Q85" s="735"/>
      <c r="R85" s="735"/>
      <c r="S85" s="735"/>
      <c r="T85" s="735"/>
      <c r="U85" s="735"/>
      <c r="V85" s="735"/>
      <c r="W85" s="735"/>
      <c r="X85" s="735"/>
      <c r="Y85" s="735"/>
      <c r="Z85" s="735"/>
      <c r="AA85" s="735"/>
      <c r="AB85" s="735"/>
      <c r="AC85" s="735"/>
      <c r="AD85" s="735"/>
      <c r="AE85" s="735"/>
      <c r="AF85" s="735"/>
      <c r="AG85" s="735"/>
      <c r="AH85" s="735"/>
      <c r="AI85" s="735"/>
      <c r="AJ85" s="735"/>
      <c r="AK85" s="735"/>
      <c r="AL85" s="735"/>
      <c r="AM85" s="735"/>
      <c r="AN85" s="735"/>
      <c r="AO85" s="735"/>
      <c r="AP85" s="735"/>
      <c r="AQ85" s="735"/>
      <c r="AR85" s="735"/>
      <c r="AS85" s="735"/>
      <c r="AT85" s="735"/>
      <c r="AU85" s="735"/>
      <c r="AV85" s="735"/>
      <c r="AW85" s="735"/>
      <c r="AY85" s="522" t="s">
        <v>146</v>
      </c>
    </row>
    <row r="86" spans="2:51" x14ac:dyDescent="0.25">
      <c r="B86" s="735"/>
      <c r="C86" s="735"/>
      <c r="D86" s="735"/>
      <c r="E86" s="735"/>
      <c r="F86" s="735"/>
      <c r="G86" s="735"/>
      <c r="H86" s="735"/>
      <c r="I86" s="735"/>
      <c r="J86" s="735"/>
      <c r="K86" s="735"/>
      <c r="L86" s="735"/>
      <c r="M86" s="735"/>
      <c r="N86" s="735"/>
      <c r="O86" s="735"/>
      <c r="P86" s="735"/>
      <c r="Q86" s="735"/>
      <c r="R86" s="735"/>
      <c r="S86" s="735"/>
      <c r="T86" s="735"/>
      <c r="U86" s="735"/>
      <c r="V86" s="735"/>
      <c r="W86" s="735"/>
      <c r="X86" s="735"/>
      <c r="Y86" s="735"/>
      <c r="Z86" s="735"/>
      <c r="AA86" s="735"/>
      <c r="AB86" s="735"/>
      <c r="AC86" s="735"/>
      <c r="AD86" s="735"/>
      <c r="AE86" s="735"/>
      <c r="AF86" s="735"/>
      <c r="AG86" s="735"/>
      <c r="AH86" s="735"/>
      <c r="AI86" s="735"/>
      <c r="AJ86" s="735"/>
      <c r="AK86" s="735"/>
      <c r="AL86" s="735"/>
      <c r="AM86" s="735"/>
      <c r="AN86" s="735"/>
      <c r="AO86" s="735"/>
      <c r="AP86" s="735"/>
      <c r="AQ86" s="735"/>
      <c r="AR86" s="735"/>
      <c r="AS86" s="735"/>
      <c r="AT86" s="735"/>
      <c r="AU86" s="735"/>
      <c r="AV86" s="735"/>
      <c r="AW86" s="735"/>
      <c r="AY86" s="522" t="s">
        <v>146</v>
      </c>
    </row>
    <row r="87" spans="2:51" x14ac:dyDescent="0.25">
      <c r="B87" s="735"/>
      <c r="C87" s="735"/>
      <c r="D87" s="735"/>
      <c r="E87" s="735"/>
      <c r="F87" s="735"/>
      <c r="G87" s="735"/>
      <c r="H87" s="735"/>
      <c r="I87" s="735"/>
      <c r="J87" s="735"/>
      <c r="K87" s="735"/>
      <c r="L87" s="735"/>
      <c r="M87" s="735"/>
      <c r="N87" s="735"/>
      <c r="O87" s="735"/>
      <c r="P87" s="735"/>
      <c r="Q87" s="735"/>
      <c r="R87" s="735"/>
      <c r="S87" s="735"/>
      <c r="T87" s="735"/>
      <c r="U87" s="735"/>
      <c r="V87" s="735"/>
      <c r="W87" s="735"/>
      <c r="X87" s="735"/>
      <c r="Y87" s="735"/>
      <c r="Z87" s="735"/>
      <c r="AA87" s="735"/>
      <c r="AB87" s="735"/>
      <c r="AC87" s="735"/>
      <c r="AD87" s="735"/>
      <c r="AE87" s="735"/>
      <c r="AF87" s="735"/>
      <c r="AG87" s="735"/>
      <c r="AH87" s="735"/>
      <c r="AI87" s="735"/>
      <c r="AJ87" s="735"/>
      <c r="AK87" s="735"/>
      <c r="AL87" s="735"/>
      <c r="AM87" s="735"/>
      <c r="AN87" s="735"/>
      <c r="AO87" s="735"/>
      <c r="AP87" s="735"/>
      <c r="AQ87" s="735"/>
      <c r="AR87" s="735"/>
      <c r="AS87" s="735"/>
      <c r="AT87" s="735"/>
      <c r="AU87" s="735"/>
      <c r="AV87" s="735"/>
      <c r="AW87" s="735"/>
      <c r="AY87" s="522" t="s">
        <v>146</v>
      </c>
    </row>
    <row r="88" spans="2:51" x14ac:dyDescent="0.25">
      <c r="B88" s="735"/>
      <c r="C88" s="735"/>
      <c r="D88" s="735"/>
      <c r="E88" s="735"/>
      <c r="F88" s="735"/>
      <c r="G88" s="735"/>
      <c r="H88" s="735"/>
      <c r="I88" s="735"/>
      <c r="J88" s="735"/>
      <c r="K88" s="735"/>
      <c r="L88" s="735"/>
      <c r="M88" s="735"/>
      <c r="N88" s="735"/>
      <c r="O88" s="735"/>
      <c r="P88" s="735"/>
      <c r="Q88" s="735"/>
      <c r="R88" s="735"/>
      <c r="S88" s="735"/>
      <c r="T88" s="735"/>
      <c r="U88" s="735"/>
      <c r="V88" s="735"/>
      <c r="W88" s="735"/>
      <c r="X88" s="735"/>
      <c r="Y88" s="735"/>
      <c r="Z88" s="735"/>
      <c r="AA88" s="735"/>
      <c r="AB88" s="735"/>
      <c r="AC88" s="735"/>
      <c r="AD88" s="735"/>
      <c r="AE88" s="735"/>
      <c r="AF88" s="735"/>
      <c r="AG88" s="735"/>
      <c r="AH88" s="735"/>
      <c r="AI88" s="735"/>
      <c r="AJ88" s="735"/>
      <c r="AK88" s="735"/>
      <c r="AL88" s="735"/>
      <c r="AM88" s="735"/>
      <c r="AN88" s="735"/>
      <c r="AO88" s="735"/>
      <c r="AP88" s="735"/>
      <c r="AQ88" s="735"/>
      <c r="AR88" s="735"/>
      <c r="AS88" s="735"/>
      <c r="AT88" s="735"/>
      <c r="AU88" s="735"/>
      <c r="AV88" s="735"/>
      <c r="AW88" s="735"/>
      <c r="AY88" s="522" t="s">
        <v>146</v>
      </c>
    </row>
    <row r="89" spans="2:51" x14ac:dyDescent="0.25">
      <c r="B89" s="735"/>
      <c r="C89" s="735"/>
      <c r="D89" s="735"/>
      <c r="E89" s="735"/>
      <c r="F89" s="735"/>
      <c r="G89" s="735"/>
      <c r="H89" s="735"/>
      <c r="I89" s="735"/>
      <c r="J89" s="735"/>
      <c r="K89" s="735"/>
      <c r="L89" s="735"/>
      <c r="M89" s="735"/>
      <c r="N89" s="735"/>
      <c r="O89" s="735"/>
      <c r="P89" s="735"/>
      <c r="Q89" s="735"/>
      <c r="R89" s="735"/>
      <c r="S89" s="735"/>
      <c r="T89" s="735"/>
      <c r="U89" s="735"/>
      <c r="V89" s="735"/>
      <c r="W89" s="735"/>
      <c r="X89" s="735"/>
      <c r="Y89" s="735"/>
      <c r="Z89" s="735"/>
      <c r="AA89" s="735"/>
      <c r="AB89" s="735"/>
      <c r="AC89" s="735"/>
      <c r="AD89" s="735"/>
      <c r="AE89" s="735"/>
      <c r="AF89" s="735"/>
      <c r="AG89" s="735"/>
      <c r="AH89" s="735"/>
      <c r="AI89" s="735"/>
      <c r="AJ89" s="735"/>
      <c r="AK89" s="735"/>
      <c r="AL89" s="735"/>
      <c r="AM89" s="735"/>
      <c r="AN89" s="735"/>
      <c r="AO89" s="735"/>
      <c r="AP89" s="735"/>
      <c r="AQ89" s="735"/>
      <c r="AR89" s="735"/>
      <c r="AS89" s="735"/>
      <c r="AT89" s="735"/>
      <c r="AU89" s="735"/>
      <c r="AV89" s="735"/>
      <c r="AW89" s="735"/>
      <c r="AY89" s="522" t="s">
        <v>146</v>
      </c>
    </row>
    <row r="90" spans="2:51" x14ac:dyDescent="0.25">
      <c r="B90" s="735"/>
      <c r="C90" s="735"/>
      <c r="D90" s="735"/>
      <c r="E90" s="735"/>
      <c r="F90" s="735"/>
      <c r="G90" s="735"/>
      <c r="H90" s="735"/>
      <c r="I90" s="735"/>
      <c r="J90" s="735"/>
      <c r="K90" s="735"/>
      <c r="L90" s="735"/>
      <c r="M90" s="735"/>
      <c r="N90" s="735"/>
      <c r="O90" s="735"/>
      <c r="P90" s="735"/>
      <c r="Q90" s="735"/>
      <c r="R90" s="735"/>
      <c r="S90" s="735"/>
      <c r="T90" s="735"/>
      <c r="U90" s="735"/>
      <c r="V90" s="735"/>
      <c r="W90" s="735"/>
      <c r="X90" s="735"/>
      <c r="Y90" s="735"/>
      <c r="Z90" s="735"/>
      <c r="AA90" s="735"/>
      <c r="AB90" s="735"/>
      <c r="AC90" s="735"/>
      <c r="AD90" s="735"/>
      <c r="AE90" s="735"/>
      <c r="AF90" s="735"/>
      <c r="AG90" s="735"/>
      <c r="AH90" s="735"/>
      <c r="AI90" s="735"/>
      <c r="AJ90" s="735"/>
      <c r="AK90" s="735"/>
      <c r="AL90" s="735"/>
      <c r="AM90" s="735"/>
      <c r="AN90" s="735"/>
      <c r="AO90" s="735"/>
      <c r="AP90" s="735"/>
      <c r="AQ90" s="735"/>
      <c r="AR90" s="735"/>
      <c r="AS90" s="735"/>
      <c r="AT90" s="735"/>
      <c r="AU90" s="735"/>
      <c r="AV90" s="735"/>
      <c r="AW90" s="735"/>
      <c r="AY90" s="522" t="s">
        <v>146</v>
      </c>
    </row>
    <row r="91" spans="2:51" x14ac:dyDescent="0.25">
      <c r="B91" s="735"/>
      <c r="C91" s="735"/>
      <c r="D91" s="735"/>
      <c r="E91" s="735"/>
      <c r="F91" s="735"/>
      <c r="G91" s="735"/>
      <c r="H91" s="735"/>
      <c r="I91" s="735"/>
      <c r="J91" s="735"/>
      <c r="K91" s="735"/>
      <c r="L91" s="735"/>
      <c r="M91" s="735"/>
      <c r="N91" s="735"/>
      <c r="O91" s="735"/>
      <c r="P91" s="735"/>
      <c r="Q91" s="735"/>
      <c r="R91" s="735"/>
      <c r="S91" s="735"/>
      <c r="T91" s="735"/>
      <c r="U91" s="735"/>
      <c r="V91" s="735"/>
      <c r="W91" s="735"/>
      <c r="X91" s="735"/>
      <c r="Y91" s="735"/>
      <c r="Z91" s="735"/>
      <c r="AA91" s="735"/>
      <c r="AB91" s="735"/>
      <c r="AC91" s="735"/>
      <c r="AD91" s="735"/>
      <c r="AE91" s="735"/>
      <c r="AF91" s="735"/>
      <c r="AG91" s="735"/>
      <c r="AH91" s="735"/>
      <c r="AI91" s="735"/>
      <c r="AJ91" s="735"/>
      <c r="AK91" s="735"/>
      <c r="AL91" s="735"/>
      <c r="AM91" s="735"/>
      <c r="AN91" s="735"/>
      <c r="AO91" s="735"/>
      <c r="AP91" s="735"/>
      <c r="AQ91" s="735"/>
      <c r="AR91" s="735"/>
      <c r="AS91" s="735"/>
      <c r="AT91" s="735"/>
      <c r="AU91" s="735"/>
      <c r="AV91" s="735"/>
      <c r="AW91" s="735"/>
      <c r="AY91" s="522" t="s">
        <v>146</v>
      </c>
    </row>
    <row r="92" spans="2:51" x14ac:dyDescent="0.25">
      <c r="B92" s="735"/>
      <c r="C92" s="735"/>
      <c r="D92" s="735"/>
      <c r="E92" s="735"/>
      <c r="F92" s="735"/>
      <c r="G92" s="735"/>
      <c r="H92" s="735"/>
      <c r="I92" s="735"/>
      <c r="J92" s="735"/>
      <c r="K92" s="735"/>
      <c r="L92" s="735"/>
      <c r="M92" s="735"/>
      <c r="N92" s="735"/>
      <c r="O92" s="735"/>
      <c r="P92" s="735"/>
      <c r="Q92" s="735"/>
      <c r="R92" s="735"/>
      <c r="S92" s="735"/>
      <c r="T92" s="735"/>
      <c r="U92" s="735"/>
      <c r="V92" s="735"/>
      <c r="W92" s="735"/>
      <c r="X92" s="735"/>
      <c r="Y92" s="735"/>
      <c r="Z92" s="735"/>
      <c r="AA92" s="735"/>
      <c r="AB92" s="735"/>
      <c r="AC92" s="735"/>
      <c r="AD92" s="735"/>
      <c r="AE92" s="735"/>
      <c r="AF92" s="735"/>
      <c r="AG92" s="735"/>
      <c r="AH92" s="735"/>
      <c r="AI92" s="735"/>
      <c r="AJ92" s="735"/>
      <c r="AK92" s="735"/>
      <c r="AL92" s="735"/>
      <c r="AM92" s="735"/>
      <c r="AN92" s="735"/>
      <c r="AO92" s="735"/>
      <c r="AP92" s="735"/>
      <c r="AQ92" s="735"/>
      <c r="AR92" s="735"/>
      <c r="AS92" s="735"/>
      <c r="AT92" s="735"/>
      <c r="AU92" s="735"/>
      <c r="AV92" s="735"/>
      <c r="AW92" s="735"/>
      <c r="AY92" s="522" t="s">
        <v>67</v>
      </c>
    </row>
    <row r="93" spans="2:51" x14ac:dyDescent="0.25">
      <c r="B93" s="735"/>
      <c r="C93" s="735"/>
      <c r="D93" s="735"/>
      <c r="E93" s="735"/>
      <c r="F93" s="735"/>
      <c r="G93" s="735"/>
      <c r="H93" s="735"/>
      <c r="I93" s="735"/>
      <c r="J93" s="735"/>
      <c r="K93" s="735"/>
      <c r="L93" s="735"/>
      <c r="M93" s="735"/>
      <c r="N93" s="735"/>
      <c r="O93" s="735"/>
      <c r="P93" s="735"/>
      <c r="Q93" s="735"/>
      <c r="R93" s="735"/>
      <c r="S93" s="735"/>
      <c r="T93" s="735"/>
      <c r="U93" s="735"/>
      <c r="V93" s="735"/>
      <c r="W93" s="735"/>
      <c r="X93" s="735"/>
      <c r="Y93" s="735"/>
      <c r="Z93" s="735"/>
      <c r="AA93" s="735"/>
      <c r="AB93" s="735"/>
      <c r="AC93" s="735"/>
      <c r="AD93" s="735"/>
      <c r="AE93" s="735"/>
      <c r="AF93" s="735"/>
      <c r="AG93" s="735"/>
      <c r="AH93" s="735"/>
      <c r="AI93" s="735"/>
      <c r="AJ93" s="735"/>
      <c r="AK93" s="735"/>
      <c r="AL93" s="735"/>
      <c r="AM93" s="735"/>
      <c r="AN93" s="735"/>
      <c r="AO93" s="735"/>
      <c r="AP93" s="735"/>
      <c r="AQ93" s="735"/>
      <c r="AR93" s="735"/>
      <c r="AS93" s="735"/>
      <c r="AT93" s="735"/>
      <c r="AU93" s="735"/>
      <c r="AV93" s="735"/>
      <c r="AW93" s="735"/>
      <c r="AY93" s="522" t="s">
        <v>67</v>
      </c>
    </row>
    <row r="94" spans="2:51" x14ac:dyDescent="0.25">
      <c r="B94" s="735"/>
      <c r="C94" s="735"/>
      <c r="D94" s="735"/>
      <c r="E94" s="735"/>
      <c r="F94" s="735"/>
      <c r="G94" s="735"/>
      <c r="H94" s="735"/>
      <c r="I94" s="735"/>
      <c r="J94" s="735"/>
      <c r="K94" s="735"/>
      <c r="L94" s="735"/>
      <c r="M94" s="735"/>
      <c r="N94" s="735"/>
      <c r="O94" s="735"/>
      <c r="P94" s="735"/>
      <c r="Q94" s="735"/>
      <c r="R94" s="735"/>
      <c r="S94" s="735"/>
      <c r="T94" s="735"/>
      <c r="U94" s="735"/>
      <c r="V94" s="735"/>
      <c r="W94" s="735"/>
      <c r="X94" s="735"/>
      <c r="Y94" s="735"/>
      <c r="Z94" s="735"/>
      <c r="AA94" s="735"/>
      <c r="AB94" s="735"/>
      <c r="AC94" s="735"/>
      <c r="AD94" s="735"/>
      <c r="AE94" s="735"/>
      <c r="AF94" s="735"/>
      <c r="AG94" s="735"/>
      <c r="AH94" s="735"/>
      <c r="AI94" s="735"/>
      <c r="AJ94" s="735"/>
      <c r="AK94" s="735"/>
      <c r="AL94" s="735"/>
      <c r="AM94" s="735"/>
      <c r="AN94" s="735"/>
      <c r="AO94" s="735"/>
      <c r="AP94" s="735"/>
      <c r="AQ94" s="735"/>
      <c r="AR94" s="735"/>
      <c r="AS94" s="735"/>
      <c r="AT94" s="735"/>
      <c r="AU94" s="735"/>
      <c r="AV94" s="735"/>
      <c r="AW94" s="735"/>
      <c r="AY94" s="522" t="s">
        <v>67</v>
      </c>
    </row>
    <row r="95" spans="2:51" x14ac:dyDescent="0.25">
      <c r="B95" s="735"/>
      <c r="C95" s="735"/>
      <c r="D95" s="735"/>
      <c r="E95" s="735"/>
      <c r="F95" s="735"/>
      <c r="G95" s="735"/>
      <c r="H95" s="735"/>
      <c r="I95" s="735"/>
      <c r="J95" s="735"/>
      <c r="K95" s="735"/>
      <c r="L95" s="735"/>
      <c r="M95" s="735"/>
      <c r="N95" s="735"/>
      <c r="O95" s="735"/>
      <c r="P95" s="735"/>
      <c r="Q95" s="735"/>
      <c r="R95" s="735"/>
      <c r="S95" s="735"/>
      <c r="T95" s="735"/>
      <c r="U95" s="735"/>
      <c r="V95" s="735"/>
      <c r="W95" s="735"/>
      <c r="X95" s="735"/>
      <c r="Y95" s="735"/>
      <c r="Z95" s="735"/>
      <c r="AA95" s="735"/>
      <c r="AB95" s="735"/>
      <c r="AC95" s="735"/>
      <c r="AD95" s="735"/>
      <c r="AE95" s="735"/>
      <c r="AF95" s="735"/>
      <c r="AG95" s="735"/>
      <c r="AH95" s="735"/>
      <c r="AI95" s="735"/>
      <c r="AJ95" s="735"/>
      <c r="AK95" s="735"/>
      <c r="AL95" s="735"/>
      <c r="AM95" s="735"/>
      <c r="AN95" s="735"/>
      <c r="AO95" s="735"/>
      <c r="AP95" s="735"/>
      <c r="AQ95" s="735"/>
      <c r="AR95" s="735"/>
      <c r="AS95" s="735"/>
      <c r="AT95" s="735"/>
      <c r="AU95" s="735"/>
      <c r="AV95" s="735"/>
      <c r="AW95" s="735"/>
      <c r="AY95" s="522" t="s">
        <v>67</v>
      </c>
    </row>
    <row r="96" spans="2:51" x14ac:dyDescent="0.25">
      <c r="B96" s="735"/>
      <c r="C96" s="735"/>
      <c r="D96" s="735"/>
      <c r="E96" s="735"/>
      <c r="F96" s="735"/>
      <c r="G96" s="735"/>
      <c r="H96" s="735"/>
      <c r="I96" s="735"/>
      <c r="J96" s="735"/>
      <c r="K96" s="735"/>
      <c r="L96" s="735"/>
      <c r="M96" s="735"/>
      <c r="N96" s="735"/>
      <c r="O96" s="735"/>
      <c r="P96" s="735"/>
      <c r="Q96" s="735"/>
      <c r="R96" s="735"/>
      <c r="S96" s="735"/>
      <c r="T96" s="735"/>
      <c r="U96" s="735"/>
      <c r="V96" s="735"/>
      <c r="W96" s="735"/>
      <c r="X96" s="735"/>
      <c r="Y96" s="735"/>
      <c r="Z96" s="735"/>
      <c r="AA96" s="735"/>
      <c r="AB96" s="735"/>
      <c r="AC96" s="735"/>
      <c r="AD96" s="735"/>
      <c r="AE96" s="735"/>
      <c r="AF96" s="735"/>
      <c r="AG96" s="735"/>
      <c r="AH96" s="735"/>
      <c r="AI96" s="735"/>
      <c r="AJ96" s="735"/>
      <c r="AK96" s="735"/>
      <c r="AL96" s="735"/>
      <c r="AM96" s="735"/>
      <c r="AN96" s="735"/>
      <c r="AO96" s="735"/>
      <c r="AP96" s="735"/>
      <c r="AQ96" s="735"/>
      <c r="AR96" s="735"/>
      <c r="AS96" s="735"/>
      <c r="AT96" s="735"/>
      <c r="AU96" s="735"/>
      <c r="AV96" s="735"/>
      <c r="AW96" s="735"/>
      <c r="AY96" s="522" t="s">
        <v>67</v>
      </c>
    </row>
    <row r="97" spans="2:51" x14ac:dyDescent="0.25">
      <c r="B97" s="735"/>
      <c r="C97" s="735"/>
      <c r="D97" s="735"/>
      <c r="E97" s="735"/>
      <c r="F97" s="735"/>
      <c r="G97" s="735"/>
      <c r="H97" s="735"/>
      <c r="I97" s="735"/>
      <c r="J97" s="735"/>
      <c r="K97" s="735"/>
      <c r="L97" s="735"/>
      <c r="M97" s="735"/>
      <c r="N97" s="735"/>
      <c r="O97" s="735"/>
      <c r="P97" s="735"/>
      <c r="Q97" s="735"/>
      <c r="R97" s="735"/>
      <c r="S97" s="735"/>
      <c r="T97" s="735"/>
      <c r="U97" s="735"/>
      <c r="V97" s="735"/>
      <c r="W97" s="735"/>
      <c r="X97" s="735"/>
      <c r="Y97" s="735"/>
      <c r="Z97" s="735"/>
      <c r="AA97" s="735"/>
      <c r="AB97" s="735"/>
      <c r="AC97" s="735"/>
      <c r="AD97" s="735"/>
      <c r="AE97" s="735"/>
      <c r="AF97" s="735"/>
      <c r="AG97" s="735"/>
      <c r="AH97" s="735"/>
      <c r="AI97" s="735"/>
      <c r="AJ97" s="735"/>
      <c r="AK97" s="735"/>
      <c r="AL97" s="735"/>
      <c r="AM97" s="735"/>
      <c r="AN97" s="735"/>
      <c r="AO97" s="735"/>
      <c r="AP97" s="735"/>
      <c r="AQ97" s="735"/>
      <c r="AR97" s="735"/>
      <c r="AS97" s="735"/>
      <c r="AT97" s="735"/>
      <c r="AU97" s="735"/>
      <c r="AV97" s="735"/>
      <c r="AW97" s="735"/>
      <c r="AY97" s="522" t="s">
        <v>67</v>
      </c>
    </row>
    <row r="98" spans="2:51" x14ac:dyDescent="0.25">
      <c r="B98" s="735"/>
      <c r="C98" s="735"/>
      <c r="D98" s="735"/>
      <c r="E98" s="735"/>
      <c r="F98" s="735"/>
      <c r="G98" s="735"/>
      <c r="H98" s="735"/>
      <c r="I98" s="735"/>
      <c r="J98" s="735"/>
      <c r="K98" s="735"/>
      <c r="L98" s="735"/>
      <c r="M98" s="735"/>
      <c r="N98" s="735"/>
      <c r="O98" s="735"/>
      <c r="P98" s="735"/>
      <c r="Q98" s="735"/>
      <c r="R98" s="735"/>
      <c r="S98" s="735"/>
      <c r="T98" s="735"/>
      <c r="U98" s="735"/>
      <c r="V98" s="735"/>
      <c r="W98" s="735"/>
      <c r="X98" s="735"/>
      <c r="Y98" s="735"/>
      <c r="Z98" s="735"/>
      <c r="AA98" s="735"/>
      <c r="AB98" s="735"/>
      <c r="AC98" s="735"/>
      <c r="AD98" s="735"/>
      <c r="AE98" s="735"/>
      <c r="AF98" s="735"/>
      <c r="AG98" s="735"/>
      <c r="AH98" s="735"/>
      <c r="AI98" s="735"/>
      <c r="AJ98" s="735"/>
      <c r="AK98" s="735"/>
      <c r="AL98" s="735"/>
      <c r="AM98" s="735"/>
      <c r="AN98" s="735"/>
      <c r="AO98" s="735"/>
      <c r="AP98" s="735"/>
      <c r="AQ98" s="735"/>
      <c r="AR98" s="735"/>
      <c r="AS98" s="735"/>
      <c r="AT98" s="735"/>
      <c r="AU98" s="735"/>
      <c r="AV98" s="735"/>
      <c r="AW98" s="735"/>
      <c r="AY98" s="522" t="s">
        <v>67</v>
      </c>
    </row>
    <row r="99" spans="2:51" x14ac:dyDescent="0.25">
      <c r="B99" s="735"/>
      <c r="C99" s="735"/>
      <c r="D99" s="735"/>
      <c r="E99" s="735"/>
      <c r="F99" s="735"/>
      <c r="G99" s="735"/>
      <c r="H99" s="735"/>
      <c r="I99" s="735"/>
      <c r="J99" s="735"/>
      <c r="K99" s="735"/>
      <c r="L99" s="735"/>
      <c r="M99" s="735"/>
      <c r="N99" s="735"/>
      <c r="O99" s="735"/>
      <c r="P99" s="735"/>
      <c r="Q99" s="735"/>
      <c r="R99" s="735"/>
      <c r="S99" s="735"/>
      <c r="T99" s="735"/>
      <c r="U99" s="735"/>
      <c r="V99" s="735"/>
      <c r="W99" s="735"/>
      <c r="X99" s="735"/>
      <c r="Y99" s="735"/>
      <c r="Z99" s="735"/>
      <c r="AA99" s="735"/>
      <c r="AB99" s="735"/>
      <c r="AC99" s="735"/>
      <c r="AD99" s="735"/>
      <c r="AE99" s="735"/>
      <c r="AF99" s="735"/>
      <c r="AG99" s="735"/>
      <c r="AH99" s="735"/>
      <c r="AI99" s="735"/>
      <c r="AJ99" s="735"/>
      <c r="AK99" s="735"/>
      <c r="AL99" s="735"/>
      <c r="AM99" s="735"/>
      <c r="AN99" s="735"/>
      <c r="AO99" s="735"/>
      <c r="AP99" s="735"/>
      <c r="AQ99" s="735"/>
      <c r="AR99" s="735"/>
      <c r="AS99" s="735"/>
      <c r="AT99" s="735"/>
      <c r="AU99" s="735"/>
      <c r="AV99" s="735"/>
      <c r="AW99" s="735"/>
      <c r="AY99" s="522" t="s">
        <v>67</v>
      </c>
    </row>
    <row r="100" spans="2:51" x14ac:dyDescent="0.25">
      <c r="B100" s="735"/>
      <c r="C100" s="735"/>
      <c r="D100" s="735"/>
      <c r="E100" s="735"/>
      <c r="F100" s="735"/>
      <c r="G100" s="735"/>
      <c r="H100" s="735"/>
      <c r="I100" s="735"/>
      <c r="J100" s="735"/>
      <c r="K100" s="735"/>
      <c r="L100" s="735"/>
      <c r="M100" s="735"/>
      <c r="N100" s="735"/>
      <c r="O100" s="735"/>
      <c r="P100" s="735"/>
      <c r="Q100" s="735"/>
      <c r="R100" s="735"/>
      <c r="S100" s="735"/>
      <c r="T100" s="735"/>
      <c r="U100" s="735"/>
      <c r="V100" s="735"/>
      <c r="W100" s="735"/>
      <c r="X100" s="735"/>
      <c r="Y100" s="735"/>
      <c r="Z100" s="735"/>
      <c r="AA100" s="735"/>
      <c r="AB100" s="735"/>
      <c r="AC100" s="735"/>
      <c r="AD100" s="735"/>
      <c r="AE100" s="735"/>
      <c r="AF100" s="735"/>
      <c r="AG100" s="735"/>
      <c r="AH100" s="735"/>
      <c r="AI100" s="735"/>
      <c r="AJ100" s="735"/>
      <c r="AK100" s="735"/>
      <c r="AL100" s="735"/>
      <c r="AM100" s="735"/>
      <c r="AN100" s="735"/>
      <c r="AO100" s="735"/>
      <c r="AP100" s="735"/>
      <c r="AQ100" s="735"/>
      <c r="AR100" s="735"/>
      <c r="AS100" s="735"/>
      <c r="AT100" s="735"/>
      <c r="AU100" s="735"/>
      <c r="AV100" s="735"/>
      <c r="AW100" s="735"/>
      <c r="AY100" s="522" t="s">
        <v>67</v>
      </c>
    </row>
    <row r="101" spans="2:51" x14ac:dyDescent="0.25">
      <c r="B101" s="735"/>
      <c r="C101" s="735"/>
      <c r="D101" s="735"/>
      <c r="E101" s="735"/>
      <c r="F101" s="735"/>
      <c r="G101" s="735"/>
      <c r="H101" s="735"/>
      <c r="I101" s="735"/>
      <c r="J101" s="735"/>
      <c r="K101" s="735"/>
      <c r="L101" s="735"/>
      <c r="M101" s="735"/>
      <c r="N101" s="735"/>
      <c r="O101" s="735"/>
      <c r="P101" s="735"/>
      <c r="Q101" s="735"/>
      <c r="R101" s="735"/>
      <c r="S101" s="735"/>
      <c r="T101" s="735"/>
      <c r="U101" s="735"/>
      <c r="V101" s="735"/>
      <c r="W101" s="735"/>
      <c r="X101" s="735"/>
      <c r="Y101" s="735"/>
      <c r="Z101" s="735"/>
      <c r="AA101" s="735"/>
      <c r="AB101" s="735"/>
      <c r="AC101" s="735"/>
      <c r="AD101" s="735"/>
      <c r="AE101" s="735"/>
      <c r="AF101" s="735"/>
      <c r="AG101" s="735"/>
      <c r="AH101" s="735"/>
      <c r="AI101" s="735"/>
      <c r="AJ101" s="735"/>
      <c r="AK101" s="735"/>
      <c r="AL101" s="735"/>
      <c r="AM101" s="735"/>
      <c r="AN101" s="735"/>
      <c r="AO101" s="735"/>
      <c r="AP101" s="735"/>
      <c r="AQ101" s="735"/>
      <c r="AR101" s="735"/>
      <c r="AS101" s="735"/>
      <c r="AT101" s="735"/>
      <c r="AU101" s="735"/>
      <c r="AV101" s="735"/>
      <c r="AW101" s="735"/>
      <c r="AY101" s="522" t="s">
        <v>220</v>
      </c>
    </row>
    <row r="102" spans="2:51" x14ac:dyDescent="0.25">
      <c r="B102" s="735"/>
      <c r="C102" s="735"/>
      <c r="D102" s="735"/>
      <c r="E102" s="735"/>
      <c r="F102" s="735"/>
      <c r="G102" s="735"/>
      <c r="H102" s="735"/>
      <c r="I102" s="735"/>
      <c r="J102" s="735"/>
      <c r="K102" s="735"/>
      <c r="L102" s="735"/>
      <c r="M102" s="735"/>
      <c r="N102" s="735"/>
      <c r="O102" s="735"/>
      <c r="P102" s="735"/>
      <c r="Q102" s="735"/>
      <c r="R102" s="735"/>
      <c r="S102" s="735"/>
      <c r="T102" s="735"/>
      <c r="U102" s="735"/>
      <c r="V102" s="735"/>
      <c r="W102" s="735"/>
      <c r="X102" s="735"/>
      <c r="Y102" s="735"/>
      <c r="Z102" s="735"/>
      <c r="AA102" s="735"/>
      <c r="AB102" s="735"/>
      <c r="AC102" s="735"/>
      <c r="AD102" s="735"/>
      <c r="AE102" s="735"/>
      <c r="AF102" s="735"/>
      <c r="AG102" s="735"/>
      <c r="AH102" s="735"/>
      <c r="AI102" s="735"/>
      <c r="AJ102" s="735"/>
      <c r="AK102" s="735"/>
      <c r="AL102" s="735"/>
      <c r="AM102" s="735"/>
      <c r="AN102" s="735"/>
      <c r="AO102" s="735"/>
      <c r="AP102" s="735"/>
      <c r="AQ102" s="735"/>
      <c r="AR102" s="735"/>
      <c r="AS102" s="735"/>
      <c r="AT102" s="735"/>
      <c r="AU102" s="735"/>
      <c r="AV102" s="735"/>
      <c r="AW102" s="735"/>
      <c r="AY102" s="522" t="s">
        <v>220</v>
      </c>
    </row>
    <row r="103" spans="2:51" x14ac:dyDescent="0.25">
      <c r="B103" s="735"/>
      <c r="C103" s="735"/>
      <c r="D103" s="735"/>
      <c r="E103" s="735"/>
      <c r="F103" s="735"/>
      <c r="G103" s="735"/>
      <c r="H103" s="735"/>
      <c r="I103" s="735"/>
      <c r="J103" s="735"/>
      <c r="K103" s="735"/>
      <c r="L103" s="735"/>
      <c r="M103" s="735"/>
      <c r="N103" s="735"/>
      <c r="O103" s="735"/>
      <c r="P103" s="735"/>
      <c r="Q103" s="735"/>
      <c r="R103" s="735"/>
      <c r="S103" s="735"/>
      <c r="T103" s="735"/>
      <c r="U103" s="735"/>
      <c r="V103" s="735"/>
      <c r="W103" s="735"/>
      <c r="X103" s="735"/>
      <c r="Y103" s="735"/>
      <c r="Z103" s="735"/>
      <c r="AA103" s="735"/>
      <c r="AB103" s="735"/>
      <c r="AC103" s="735"/>
      <c r="AD103" s="735"/>
      <c r="AE103" s="735"/>
      <c r="AF103" s="735"/>
      <c r="AG103" s="735"/>
      <c r="AH103" s="735"/>
      <c r="AI103" s="735"/>
      <c r="AJ103" s="735"/>
      <c r="AK103" s="735"/>
      <c r="AL103" s="735"/>
      <c r="AM103" s="735"/>
      <c r="AN103" s="735"/>
      <c r="AO103" s="735"/>
      <c r="AP103" s="735"/>
      <c r="AQ103" s="735"/>
      <c r="AR103" s="735"/>
      <c r="AS103" s="735"/>
      <c r="AT103" s="735"/>
      <c r="AU103" s="735"/>
      <c r="AV103" s="735"/>
      <c r="AW103" s="735"/>
      <c r="AY103" s="522" t="s">
        <v>220</v>
      </c>
    </row>
    <row r="104" spans="2:51" x14ac:dyDescent="0.25">
      <c r="B104" s="735"/>
      <c r="C104" s="735"/>
      <c r="D104" s="735"/>
      <c r="E104" s="735"/>
      <c r="F104" s="735"/>
      <c r="G104" s="735"/>
      <c r="H104" s="735"/>
      <c r="I104" s="735"/>
      <c r="J104" s="735"/>
      <c r="K104" s="735"/>
      <c r="L104" s="735"/>
      <c r="M104" s="735"/>
      <c r="N104" s="735"/>
      <c r="O104" s="735"/>
      <c r="P104" s="735"/>
      <c r="Q104" s="735"/>
      <c r="R104" s="735"/>
      <c r="S104" s="735"/>
      <c r="T104" s="735"/>
      <c r="U104" s="735"/>
      <c r="V104" s="735"/>
      <c r="W104" s="735"/>
      <c r="X104" s="735"/>
      <c r="Y104" s="735"/>
      <c r="Z104" s="735"/>
      <c r="AA104" s="735"/>
      <c r="AB104" s="735"/>
      <c r="AC104" s="735"/>
      <c r="AD104" s="735"/>
      <c r="AE104" s="735"/>
      <c r="AF104" s="735"/>
      <c r="AG104" s="735"/>
      <c r="AH104" s="735"/>
      <c r="AI104" s="735"/>
      <c r="AJ104" s="735"/>
      <c r="AK104" s="735"/>
      <c r="AL104" s="735"/>
      <c r="AM104" s="735"/>
      <c r="AN104" s="735"/>
      <c r="AO104" s="735"/>
      <c r="AP104" s="735"/>
      <c r="AQ104" s="735"/>
      <c r="AR104" s="735"/>
      <c r="AS104" s="735"/>
      <c r="AT104" s="735"/>
      <c r="AU104" s="735"/>
      <c r="AV104" s="735"/>
      <c r="AW104" s="735"/>
      <c r="AY104" s="522" t="s">
        <v>220</v>
      </c>
    </row>
    <row r="105" spans="2:51" x14ac:dyDescent="0.25">
      <c r="B105" s="735"/>
      <c r="C105" s="735"/>
      <c r="D105" s="735"/>
      <c r="E105" s="735"/>
      <c r="F105" s="735"/>
      <c r="G105" s="735"/>
      <c r="H105" s="735"/>
      <c r="I105" s="735"/>
      <c r="J105" s="735"/>
      <c r="K105" s="735"/>
      <c r="L105" s="735"/>
      <c r="M105" s="735"/>
      <c r="N105" s="735"/>
      <c r="O105" s="735"/>
      <c r="P105" s="735"/>
      <c r="Q105" s="735"/>
      <c r="R105" s="735"/>
      <c r="S105" s="735"/>
      <c r="T105" s="735"/>
      <c r="U105" s="735"/>
      <c r="V105" s="735"/>
      <c r="W105" s="735"/>
      <c r="X105" s="735"/>
      <c r="Y105" s="735"/>
      <c r="Z105" s="735"/>
      <c r="AA105" s="735"/>
      <c r="AB105" s="735"/>
      <c r="AC105" s="735"/>
      <c r="AD105" s="735"/>
      <c r="AE105" s="735"/>
      <c r="AF105" s="735"/>
      <c r="AG105" s="735"/>
      <c r="AH105" s="735"/>
      <c r="AI105" s="735"/>
      <c r="AJ105" s="735"/>
      <c r="AK105" s="735"/>
      <c r="AL105" s="735"/>
      <c r="AM105" s="735"/>
      <c r="AN105" s="735"/>
      <c r="AO105" s="735"/>
      <c r="AP105" s="735"/>
      <c r="AQ105" s="735"/>
      <c r="AR105" s="735"/>
      <c r="AS105" s="735"/>
      <c r="AT105" s="735"/>
      <c r="AU105" s="735"/>
      <c r="AV105" s="735"/>
      <c r="AW105" s="735"/>
      <c r="AY105" s="522" t="s">
        <v>220</v>
      </c>
    </row>
    <row r="106" spans="2:51" x14ac:dyDescent="0.25">
      <c r="B106" s="735"/>
      <c r="C106" s="735"/>
      <c r="D106" s="735"/>
      <c r="E106" s="735"/>
      <c r="F106" s="735"/>
      <c r="G106" s="735"/>
      <c r="H106" s="735"/>
      <c r="I106" s="735"/>
      <c r="J106" s="735"/>
      <c r="K106" s="735"/>
      <c r="L106" s="735"/>
      <c r="M106" s="735"/>
      <c r="N106" s="735"/>
      <c r="O106" s="735"/>
      <c r="P106" s="735"/>
      <c r="Q106" s="735"/>
      <c r="R106" s="735"/>
      <c r="S106" s="735"/>
      <c r="T106" s="735"/>
      <c r="U106" s="735"/>
      <c r="V106" s="735"/>
      <c r="W106" s="735"/>
      <c r="X106" s="735"/>
      <c r="Y106" s="735"/>
      <c r="Z106" s="735"/>
      <c r="AA106" s="735"/>
      <c r="AB106" s="735"/>
      <c r="AC106" s="735"/>
      <c r="AD106" s="735"/>
      <c r="AE106" s="735"/>
      <c r="AF106" s="735"/>
      <c r="AG106" s="735"/>
      <c r="AH106" s="735"/>
      <c r="AI106" s="735"/>
      <c r="AJ106" s="735"/>
      <c r="AK106" s="735"/>
      <c r="AL106" s="735"/>
      <c r="AM106" s="735"/>
      <c r="AN106" s="735"/>
      <c r="AO106" s="735"/>
      <c r="AP106" s="735"/>
      <c r="AQ106" s="735"/>
      <c r="AR106" s="735"/>
      <c r="AS106" s="735"/>
      <c r="AT106" s="735"/>
      <c r="AU106" s="735"/>
      <c r="AV106" s="735"/>
      <c r="AW106" s="735"/>
      <c r="AY106" s="522" t="s">
        <v>220</v>
      </c>
    </row>
    <row r="107" spans="2:51" x14ac:dyDescent="0.25">
      <c r="B107" s="735"/>
      <c r="C107" s="735"/>
      <c r="D107" s="735"/>
      <c r="E107" s="735"/>
      <c r="F107" s="735"/>
      <c r="G107" s="735"/>
      <c r="H107" s="735"/>
      <c r="I107" s="735"/>
      <c r="J107" s="735"/>
      <c r="K107" s="735"/>
      <c r="L107" s="735"/>
      <c r="M107" s="735"/>
      <c r="N107" s="735"/>
      <c r="O107" s="735"/>
      <c r="P107" s="735"/>
      <c r="Q107" s="735"/>
      <c r="R107" s="735"/>
      <c r="S107" s="735"/>
      <c r="T107" s="735"/>
      <c r="U107" s="735"/>
      <c r="V107" s="735"/>
      <c r="W107" s="735"/>
      <c r="X107" s="735"/>
      <c r="Y107" s="735"/>
      <c r="Z107" s="735"/>
      <c r="AA107" s="735"/>
      <c r="AB107" s="735"/>
      <c r="AC107" s="735"/>
      <c r="AD107" s="735"/>
      <c r="AE107" s="735"/>
      <c r="AF107" s="735"/>
      <c r="AG107" s="735"/>
      <c r="AH107" s="735"/>
      <c r="AI107" s="735"/>
      <c r="AJ107" s="735"/>
      <c r="AK107" s="735"/>
      <c r="AL107" s="735"/>
      <c r="AM107" s="735"/>
      <c r="AN107" s="735"/>
      <c r="AO107" s="735"/>
      <c r="AP107" s="735"/>
      <c r="AQ107" s="735"/>
      <c r="AR107" s="735"/>
      <c r="AS107" s="735"/>
      <c r="AT107" s="735"/>
      <c r="AU107" s="735"/>
      <c r="AV107" s="735"/>
      <c r="AW107" s="735"/>
      <c r="AY107" s="522" t="s">
        <v>220</v>
      </c>
    </row>
    <row r="108" spans="2:51" x14ac:dyDescent="0.25">
      <c r="B108" s="735"/>
      <c r="C108" s="735"/>
      <c r="D108" s="735"/>
      <c r="E108" s="735"/>
      <c r="F108" s="735"/>
      <c r="G108" s="735"/>
      <c r="H108" s="735"/>
      <c r="I108" s="735"/>
      <c r="J108" s="735"/>
      <c r="K108" s="735"/>
      <c r="L108" s="735"/>
      <c r="M108" s="735"/>
      <c r="N108" s="735"/>
      <c r="O108" s="735"/>
      <c r="P108" s="735"/>
      <c r="Q108" s="735"/>
      <c r="R108" s="735"/>
      <c r="S108" s="735"/>
      <c r="T108" s="735"/>
      <c r="U108" s="735"/>
      <c r="V108" s="735"/>
      <c r="W108" s="735"/>
      <c r="X108" s="735"/>
      <c r="Y108" s="735"/>
      <c r="Z108" s="735"/>
      <c r="AA108" s="735"/>
      <c r="AB108" s="735"/>
      <c r="AC108" s="735"/>
      <c r="AD108" s="735"/>
      <c r="AE108" s="735"/>
      <c r="AF108" s="735"/>
      <c r="AG108" s="735"/>
      <c r="AH108" s="735"/>
      <c r="AI108" s="735"/>
      <c r="AJ108" s="735"/>
      <c r="AK108" s="735"/>
      <c r="AL108" s="735"/>
      <c r="AM108" s="735"/>
      <c r="AN108" s="735"/>
      <c r="AO108" s="735"/>
      <c r="AP108" s="735"/>
      <c r="AQ108" s="735"/>
      <c r="AR108" s="735"/>
      <c r="AS108" s="735"/>
      <c r="AT108" s="735"/>
      <c r="AU108" s="735"/>
      <c r="AV108" s="735"/>
      <c r="AW108" s="735"/>
      <c r="AY108" s="522" t="s">
        <v>220</v>
      </c>
    </row>
    <row r="109" spans="2:51" x14ac:dyDescent="0.25">
      <c r="B109" s="735"/>
      <c r="C109" s="735"/>
      <c r="D109" s="735"/>
      <c r="E109" s="735"/>
      <c r="F109" s="735"/>
      <c r="G109" s="735"/>
      <c r="H109" s="735"/>
      <c r="I109" s="735"/>
      <c r="J109" s="735"/>
      <c r="K109" s="735"/>
      <c r="L109" s="735"/>
      <c r="M109" s="735"/>
      <c r="N109" s="735"/>
      <c r="O109" s="735"/>
      <c r="P109" s="735"/>
      <c r="Q109" s="735"/>
      <c r="R109" s="735"/>
      <c r="S109" s="735"/>
      <c r="T109" s="735"/>
      <c r="U109" s="735"/>
      <c r="V109" s="735"/>
      <c r="W109" s="735"/>
      <c r="X109" s="735"/>
      <c r="Y109" s="735"/>
      <c r="Z109" s="735"/>
      <c r="AA109" s="735"/>
      <c r="AB109" s="735"/>
      <c r="AC109" s="735"/>
      <c r="AD109" s="735"/>
      <c r="AE109" s="735"/>
      <c r="AF109" s="735"/>
      <c r="AG109" s="735"/>
      <c r="AH109" s="735"/>
      <c r="AI109" s="735"/>
      <c r="AJ109" s="735"/>
      <c r="AK109" s="735"/>
      <c r="AL109" s="735"/>
      <c r="AM109" s="735"/>
      <c r="AN109" s="735"/>
      <c r="AO109" s="735"/>
      <c r="AP109" s="735"/>
      <c r="AQ109" s="735"/>
      <c r="AR109" s="735"/>
      <c r="AS109" s="735"/>
      <c r="AT109" s="735"/>
      <c r="AU109" s="735"/>
      <c r="AV109" s="735"/>
      <c r="AW109" s="735"/>
      <c r="AY109" s="522" t="s">
        <v>220</v>
      </c>
    </row>
    <row r="110" spans="2:51" x14ac:dyDescent="0.25">
      <c r="B110" s="735"/>
      <c r="C110" s="735"/>
      <c r="D110" s="735"/>
      <c r="E110" s="735"/>
      <c r="F110" s="735"/>
      <c r="G110" s="735"/>
      <c r="H110" s="735"/>
      <c r="I110" s="735"/>
      <c r="J110" s="735"/>
      <c r="K110" s="735"/>
      <c r="L110" s="735"/>
      <c r="M110" s="735"/>
      <c r="N110" s="735"/>
      <c r="O110" s="735"/>
      <c r="P110" s="735"/>
      <c r="Q110" s="735"/>
      <c r="R110" s="735"/>
      <c r="S110" s="735"/>
      <c r="T110" s="735"/>
      <c r="U110" s="735"/>
      <c r="V110" s="735"/>
      <c r="W110" s="735"/>
      <c r="X110" s="735"/>
      <c r="Y110" s="735"/>
      <c r="Z110" s="735"/>
      <c r="AA110" s="735"/>
      <c r="AB110" s="735"/>
      <c r="AC110" s="735"/>
      <c r="AD110" s="735"/>
      <c r="AE110" s="735"/>
      <c r="AF110" s="735"/>
      <c r="AG110" s="735"/>
      <c r="AH110" s="735"/>
      <c r="AI110" s="735"/>
      <c r="AJ110" s="735"/>
      <c r="AK110" s="735"/>
      <c r="AL110" s="735"/>
      <c r="AM110" s="735"/>
      <c r="AN110" s="735"/>
      <c r="AO110" s="735"/>
      <c r="AP110" s="735"/>
      <c r="AQ110" s="735"/>
      <c r="AR110" s="735"/>
      <c r="AS110" s="735"/>
      <c r="AT110" s="735"/>
      <c r="AU110" s="735"/>
      <c r="AV110" s="735"/>
      <c r="AW110" s="735"/>
      <c r="AY110" s="522" t="s">
        <v>151</v>
      </c>
    </row>
    <row r="111" spans="2:51" x14ac:dyDescent="0.25">
      <c r="B111" s="735"/>
      <c r="C111" s="735"/>
      <c r="D111" s="735"/>
      <c r="E111" s="735"/>
      <c r="F111" s="735"/>
      <c r="G111" s="735"/>
      <c r="H111" s="735"/>
      <c r="I111" s="735"/>
      <c r="J111" s="735"/>
      <c r="K111" s="735"/>
      <c r="L111" s="735"/>
      <c r="M111" s="735"/>
      <c r="N111" s="735"/>
      <c r="O111" s="735"/>
      <c r="P111" s="735"/>
      <c r="Q111" s="735"/>
      <c r="R111" s="735"/>
      <c r="S111" s="735"/>
      <c r="T111" s="735"/>
      <c r="U111" s="735"/>
      <c r="V111" s="735"/>
      <c r="W111" s="735"/>
      <c r="X111" s="735"/>
      <c r="Y111" s="735"/>
      <c r="Z111" s="735"/>
      <c r="AA111" s="735"/>
      <c r="AB111" s="735"/>
      <c r="AC111" s="735"/>
      <c r="AD111" s="735"/>
      <c r="AE111" s="735"/>
      <c r="AF111" s="735"/>
      <c r="AG111" s="735"/>
      <c r="AH111" s="735"/>
      <c r="AI111" s="735"/>
      <c r="AJ111" s="735"/>
      <c r="AK111" s="735"/>
      <c r="AL111" s="735"/>
      <c r="AM111" s="735"/>
      <c r="AN111" s="735"/>
      <c r="AO111" s="735"/>
      <c r="AP111" s="735"/>
      <c r="AQ111" s="735"/>
      <c r="AR111" s="735"/>
      <c r="AS111" s="735"/>
      <c r="AT111" s="735"/>
      <c r="AU111" s="735"/>
      <c r="AV111" s="735"/>
      <c r="AW111" s="735"/>
      <c r="AY111" s="522" t="s">
        <v>151</v>
      </c>
    </row>
    <row r="112" spans="2:51" x14ac:dyDescent="0.25">
      <c r="B112" s="735"/>
      <c r="C112" s="735"/>
      <c r="D112" s="735"/>
      <c r="E112" s="735"/>
      <c r="F112" s="735"/>
      <c r="G112" s="735"/>
      <c r="H112" s="735"/>
      <c r="I112" s="735"/>
      <c r="J112" s="735"/>
      <c r="K112" s="735"/>
      <c r="L112" s="735"/>
      <c r="M112" s="735"/>
      <c r="N112" s="735"/>
      <c r="O112" s="735"/>
      <c r="P112" s="735"/>
      <c r="Q112" s="735"/>
      <c r="R112" s="735"/>
      <c r="S112" s="735"/>
      <c r="T112" s="735"/>
      <c r="U112" s="735"/>
      <c r="V112" s="735"/>
      <c r="W112" s="735"/>
      <c r="X112" s="735"/>
      <c r="Y112" s="735"/>
      <c r="Z112" s="735"/>
      <c r="AA112" s="735"/>
      <c r="AB112" s="735"/>
      <c r="AC112" s="735"/>
      <c r="AD112" s="735"/>
      <c r="AE112" s="735"/>
      <c r="AF112" s="735"/>
      <c r="AG112" s="735"/>
      <c r="AH112" s="735"/>
      <c r="AI112" s="735"/>
      <c r="AJ112" s="735"/>
      <c r="AK112" s="735"/>
      <c r="AL112" s="735"/>
      <c r="AM112" s="735"/>
      <c r="AN112" s="735"/>
      <c r="AO112" s="735"/>
      <c r="AP112" s="735"/>
      <c r="AQ112" s="735"/>
      <c r="AR112" s="735"/>
      <c r="AS112" s="735"/>
      <c r="AT112" s="735"/>
      <c r="AU112" s="735"/>
      <c r="AV112" s="735"/>
      <c r="AW112" s="735"/>
      <c r="AY112" s="522" t="s">
        <v>151</v>
      </c>
    </row>
    <row r="113" spans="2:51" x14ac:dyDescent="0.25">
      <c r="B113" s="735"/>
      <c r="C113" s="735"/>
      <c r="D113" s="735"/>
      <c r="E113" s="735"/>
      <c r="F113" s="735"/>
      <c r="G113" s="735"/>
      <c r="H113" s="735"/>
      <c r="I113" s="735"/>
      <c r="J113" s="735"/>
      <c r="K113" s="735"/>
      <c r="L113" s="735"/>
      <c r="M113" s="735"/>
      <c r="N113" s="735"/>
      <c r="O113" s="735"/>
      <c r="P113" s="735"/>
      <c r="Q113" s="735"/>
      <c r="R113" s="735"/>
      <c r="S113" s="735"/>
      <c r="T113" s="735"/>
      <c r="U113" s="735"/>
      <c r="V113" s="735"/>
      <c r="W113" s="735"/>
      <c r="X113" s="735"/>
      <c r="Y113" s="735"/>
      <c r="Z113" s="735"/>
      <c r="AA113" s="735"/>
      <c r="AB113" s="735"/>
      <c r="AC113" s="735"/>
      <c r="AD113" s="735"/>
      <c r="AE113" s="735"/>
      <c r="AF113" s="735"/>
      <c r="AG113" s="735"/>
      <c r="AH113" s="735"/>
      <c r="AI113" s="735"/>
      <c r="AJ113" s="735"/>
      <c r="AK113" s="735"/>
      <c r="AL113" s="735"/>
      <c r="AM113" s="735"/>
      <c r="AN113" s="735"/>
      <c r="AO113" s="735"/>
      <c r="AP113" s="735"/>
      <c r="AQ113" s="735"/>
      <c r="AR113" s="735"/>
      <c r="AS113" s="735"/>
      <c r="AT113" s="735"/>
      <c r="AU113" s="735"/>
      <c r="AV113" s="735"/>
      <c r="AW113" s="735"/>
      <c r="AY113" s="522" t="s">
        <v>151</v>
      </c>
    </row>
    <row r="114" spans="2:51" x14ac:dyDescent="0.25">
      <c r="B114" s="735"/>
      <c r="C114" s="735"/>
      <c r="D114" s="735"/>
      <c r="E114" s="735"/>
      <c r="F114" s="735"/>
      <c r="G114" s="735"/>
      <c r="H114" s="735"/>
      <c r="I114" s="735"/>
      <c r="J114" s="735"/>
      <c r="K114" s="735"/>
      <c r="L114" s="735"/>
      <c r="M114" s="735"/>
      <c r="N114" s="735"/>
      <c r="O114" s="735"/>
      <c r="P114" s="735"/>
      <c r="Q114" s="735"/>
      <c r="R114" s="735"/>
      <c r="S114" s="735"/>
      <c r="T114" s="735"/>
      <c r="U114" s="735"/>
      <c r="V114" s="735"/>
      <c r="W114" s="735"/>
      <c r="X114" s="735"/>
      <c r="Y114" s="735"/>
      <c r="Z114" s="735"/>
      <c r="AA114" s="735"/>
      <c r="AB114" s="735"/>
      <c r="AC114" s="735"/>
      <c r="AD114" s="735"/>
      <c r="AE114" s="735"/>
      <c r="AF114" s="735"/>
      <c r="AG114" s="735"/>
      <c r="AH114" s="735"/>
      <c r="AI114" s="735"/>
      <c r="AJ114" s="735"/>
      <c r="AK114" s="735"/>
      <c r="AL114" s="735"/>
      <c r="AM114" s="735"/>
      <c r="AN114" s="735"/>
      <c r="AO114" s="735"/>
      <c r="AP114" s="735"/>
      <c r="AQ114" s="735"/>
      <c r="AR114" s="735"/>
      <c r="AS114" s="735"/>
      <c r="AT114" s="735"/>
      <c r="AU114" s="735"/>
      <c r="AV114" s="735"/>
      <c r="AW114" s="735"/>
      <c r="AY114" s="522" t="s">
        <v>151</v>
      </c>
    </row>
    <row r="115" spans="2:51" x14ac:dyDescent="0.25">
      <c r="B115" s="735"/>
      <c r="C115" s="735"/>
      <c r="D115" s="735"/>
      <c r="E115" s="735"/>
      <c r="F115" s="735"/>
      <c r="G115" s="735"/>
      <c r="H115" s="735"/>
      <c r="I115" s="735"/>
      <c r="J115" s="735"/>
      <c r="K115" s="735"/>
      <c r="L115" s="735"/>
      <c r="M115" s="735"/>
      <c r="N115" s="735"/>
      <c r="O115" s="735"/>
      <c r="P115" s="735"/>
      <c r="Q115" s="735"/>
      <c r="R115" s="735"/>
      <c r="S115" s="735"/>
      <c r="T115" s="735"/>
      <c r="U115" s="735"/>
      <c r="V115" s="735"/>
      <c r="W115" s="735"/>
      <c r="X115" s="735"/>
      <c r="Y115" s="735"/>
      <c r="Z115" s="735"/>
      <c r="AA115" s="735"/>
      <c r="AB115" s="735"/>
      <c r="AC115" s="735"/>
      <c r="AD115" s="735"/>
      <c r="AE115" s="735"/>
      <c r="AF115" s="735"/>
      <c r="AG115" s="735"/>
      <c r="AH115" s="735"/>
      <c r="AI115" s="735"/>
      <c r="AJ115" s="735"/>
      <c r="AK115" s="735"/>
      <c r="AL115" s="735"/>
      <c r="AM115" s="735"/>
      <c r="AN115" s="735"/>
      <c r="AO115" s="735"/>
      <c r="AP115" s="735"/>
      <c r="AQ115" s="735"/>
      <c r="AR115" s="735"/>
      <c r="AS115" s="735"/>
      <c r="AT115" s="735"/>
      <c r="AU115" s="735"/>
      <c r="AV115" s="735"/>
      <c r="AW115" s="735"/>
      <c r="AY115" s="522" t="s">
        <v>151</v>
      </c>
    </row>
    <row r="116" spans="2:51" x14ac:dyDescent="0.25">
      <c r="B116" s="735"/>
      <c r="C116" s="735"/>
      <c r="D116" s="735"/>
      <c r="E116" s="735"/>
      <c r="F116" s="735"/>
      <c r="G116" s="735"/>
      <c r="H116" s="735"/>
      <c r="I116" s="735"/>
      <c r="J116" s="735"/>
      <c r="K116" s="735"/>
      <c r="L116" s="735"/>
      <c r="M116" s="735"/>
      <c r="N116" s="735"/>
      <c r="O116" s="735"/>
      <c r="P116" s="735"/>
      <c r="Q116" s="735"/>
      <c r="R116" s="735"/>
      <c r="S116" s="735"/>
      <c r="T116" s="735"/>
      <c r="U116" s="735"/>
      <c r="V116" s="735"/>
      <c r="W116" s="735"/>
      <c r="X116" s="735"/>
      <c r="Y116" s="735"/>
      <c r="Z116" s="735"/>
      <c r="AA116" s="735"/>
      <c r="AB116" s="735"/>
      <c r="AC116" s="735"/>
      <c r="AD116" s="735"/>
      <c r="AE116" s="735"/>
      <c r="AF116" s="735"/>
      <c r="AG116" s="735"/>
      <c r="AH116" s="735"/>
      <c r="AI116" s="735"/>
      <c r="AJ116" s="735"/>
      <c r="AK116" s="735"/>
      <c r="AL116" s="735"/>
      <c r="AM116" s="735"/>
      <c r="AN116" s="735"/>
      <c r="AO116" s="735"/>
      <c r="AP116" s="735"/>
      <c r="AQ116" s="735"/>
      <c r="AR116" s="735"/>
      <c r="AS116" s="735"/>
      <c r="AT116" s="735"/>
      <c r="AU116" s="735"/>
      <c r="AV116" s="735"/>
      <c r="AW116" s="735"/>
      <c r="AY116" s="522" t="s">
        <v>151</v>
      </c>
    </row>
    <row r="117" spans="2:51" x14ac:dyDescent="0.25">
      <c r="B117" s="735"/>
      <c r="C117" s="735"/>
      <c r="D117" s="735"/>
      <c r="E117" s="735"/>
      <c r="F117" s="735"/>
      <c r="G117" s="735"/>
      <c r="H117" s="735"/>
      <c r="I117" s="735"/>
      <c r="J117" s="735"/>
      <c r="K117" s="735"/>
      <c r="L117" s="735"/>
      <c r="M117" s="735"/>
      <c r="N117" s="735"/>
      <c r="O117" s="735"/>
      <c r="P117" s="735"/>
      <c r="Q117" s="735"/>
      <c r="R117" s="735"/>
      <c r="S117" s="735"/>
      <c r="T117" s="735"/>
      <c r="U117" s="735"/>
      <c r="V117" s="735"/>
      <c r="W117" s="735"/>
      <c r="X117" s="735"/>
      <c r="Y117" s="735"/>
      <c r="Z117" s="735"/>
      <c r="AA117" s="735"/>
      <c r="AB117" s="735"/>
      <c r="AC117" s="735"/>
      <c r="AD117" s="735"/>
      <c r="AE117" s="735"/>
      <c r="AF117" s="735"/>
      <c r="AG117" s="735"/>
      <c r="AH117" s="735"/>
      <c r="AI117" s="735"/>
      <c r="AJ117" s="735"/>
      <c r="AK117" s="735"/>
      <c r="AL117" s="735"/>
      <c r="AM117" s="735"/>
      <c r="AN117" s="735"/>
      <c r="AO117" s="735"/>
      <c r="AP117" s="735"/>
      <c r="AQ117" s="735"/>
      <c r="AR117" s="735"/>
      <c r="AS117" s="735"/>
      <c r="AT117" s="735"/>
      <c r="AU117" s="735"/>
      <c r="AV117" s="735"/>
      <c r="AW117" s="735"/>
      <c r="AY117" s="522" t="s">
        <v>151</v>
      </c>
    </row>
    <row r="118" spans="2:51" x14ac:dyDescent="0.25">
      <c r="B118" s="735"/>
      <c r="C118" s="735"/>
      <c r="D118" s="735"/>
      <c r="E118" s="735"/>
      <c r="F118" s="735"/>
      <c r="G118" s="735"/>
      <c r="H118" s="735"/>
      <c r="I118" s="735"/>
      <c r="J118" s="735"/>
      <c r="K118" s="735"/>
      <c r="L118" s="735"/>
      <c r="M118" s="735"/>
      <c r="N118" s="735"/>
      <c r="O118" s="735"/>
      <c r="P118" s="735"/>
      <c r="Q118" s="735"/>
      <c r="R118" s="735"/>
      <c r="S118" s="735"/>
      <c r="T118" s="735"/>
      <c r="U118" s="735"/>
      <c r="V118" s="735"/>
      <c r="W118" s="735"/>
      <c r="X118" s="735"/>
      <c r="Y118" s="735"/>
      <c r="Z118" s="735"/>
      <c r="AA118" s="735"/>
      <c r="AB118" s="735"/>
      <c r="AC118" s="735"/>
      <c r="AD118" s="735"/>
      <c r="AE118" s="735"/>
      <c r="AF118" s="735"/>
      <c r="AG118" s="735"/>
      <c r="AH118" s="735"/>
      <c r="AI118" s="735"/>
      <c r="AJ118" s="735"/>
      <c r="AK118" s="735"/>
      <c r="AL118" s="735"/>
      <c r="AM118" s="735"/>
      <c r="AN118" s="735"/>
      <c r="AO118" s="735"/>
      <c r="AP118" s="735"/>
      <c r="AQ118" s="735"/>
      <c r="AR118" s="735"/>
      <c r="AS118" s="735"/>
      <c r="AT118" s="735"/>
      <c r="AU118" s="735"/>
      <c r="AV118" s="735"/>
      <c r="AW118" s="735"/>
      <c r="AY118" s="522" t="s">
        <v>151</v>
      </c>
    </row>
    <row r="119" spans="2:51" x14ac:dyDescent="0.25">
      <c r="B119" s="735"/>
      <c r="C119" s="735"/>
      <c r="D119" s="735"/>
      <c r="E119" s="735"/>
      <c r="F119" s="735"/>
      <c r="G119" s="735"/>
      <c r="H119" s="735"/>
      <c r="I119" s="735"/>
      <c r="J119" s="735"/>
      <c r="K119" s="735"/>
      <c r="L119" s="735"/>
      <c r="M119" s="735"/>
      <c r="N119" s="735"/>
      <c r="O119" s="735"/>
      <c r="P119" s="735"/>
      <c r="Q119" s="735"/>
      <c r="R119" s="735"/>
      <c r="S119" s="735"/>
      <c r="T119" s="735"/>
      <c r="U119" s="735"/>
      <c r="V119" s="735"/>
      <c r="W119" s="735"/>
      <c r="X119" s="735"/>
      <c r="Y119" s="735"/>
      <c r="Z119" s="735"/>
      <c r="AA119" s="735"/>
      <c r="AB119" s="735"/>
      <c r="AC119" s="735"/>
      <c r="AD119" s="735"/>
      <c r="AE119" s="735"/>
      <c r="AF119" s="735"/>
      <c r="AG119" s="735"/>
      <c r="AH119" s="735"/>
      <c r="AI119" s="735"/>
      <c r="AJ119" s="735"/>
      <c r="AK119" s="735"/>
      <c r="AL119" s="735"/>
      <c r="AM119" s="735"/>
      <c r="AN119" s="735"/>
      <c r="AO119" s="735"/>
      <c r="AP119" s="735"/>
      <c r="AQ119" s="735"/>
      <c r="AR119" s="735"/>
      <c r="AS119" s="735"/>
      <c r="AT119" s="735"/>
      <c r="AU119" s="735"/>
      <c r="AV119" s="735"/>
      <c r="AW119" s="735"/>
      <c r="AY119" s="522" t="s">
        <v>221</v>
      </c>
    </row>
    <row r="120" spans="2:51" x14ac:dyDescent="0.25">
      <c r="B120" s="735"/>
      <c r="C120" s="735"/>
      <c r="D120" s="735"/>
      <c r="E120" s="735"/>
      <c r="F120" s="735"/>
      <c r="G120" s="735"/>
      <c r="H120" s="735"/>
      <c r="I120" s="735"/>
      <c r="J120" s="735"/>
      <c r="K120" s="735"/>
      <c r="L120" s="735"/>
      <c r="M120" s="735"/>
      <c r="N120" s="735"/>
      <c r="O120" s="735"/>
      <c r="P120" s="735"/>
      <c r="Q120" s="735"/>
      <c r="R120" s="735"/>
      <c r="S120" s="735"/>
      <c r="T120" s="735"/>
      <c r="U120" s="735"/>
      <c r="V120" s="735"/>
      <c r="W120" s="735"/>
      <c r="X120" s="735"/>
      <c r="Y120" s="735"/>
      <c r="Z120" s="735"/>
      <c r="AA120" s="735"/>
      <c r="AB120" s="735"/>
      <c r="AC120" s="735"/>
      <c r="AD120" s="735"/>
      <c r="AE120" s="735"/>
      <c r="AF120" s="735"/>
      <c r="AG120" s="735"/>
      <c r="AH120" s="735"/>
      <c r="AI120" s="735"/>
      <c r="AJ120" s="735"/>
      <c r="AK120" s="735"/>
      <c r="AL120" s="735"/>
      <c r="AM120" s="735"/>
      <c r="AN120" s="735"/>
      <c r="AO120" s="735"/>
      <c r="AP120" s="735"/>
      <c r="AQ120" s="735"/>
      <c r="AR120" s="735"/>
      <c r="AS120" s="735"/>
      <c r="AT120" s="735"/>
      <c r="AU120" s="735"/>
      <c r="AV120" s="735"/>
      <c r="AW120" s="735"/>
      <c r="AY120" s="522" t="s">
        <v>221</v>
      </c>
    </row>
    <row r="121" spans="2:51" x14ac:dyDescent="0.25">
      <c r="B121" s="735"/>
      <c r="C121" s="735"/>
      <c r="D121" s="735"/>
      <c r="E121" s="735"/>
      <c r="F121" s="735"/>
      <c r="G121" s="735"/>
      <c r="H121" s="735"/>
      <c r="I121" s="735"/>
      <c r="J121" s="735"/>
      <c r="K121" s="735"/>
      <c r="L121" s="735"/>
      <c r="M121" s="735"/>
      <c r="N121" s="735"/>
      <c r="O121" s="735"/>
      <c r="P121" s="735"/>
      <c r="Q121" s="735"/>
      <c r="R121" s="735"/>
      <c r="S121" s="735"/>
      <c r="T121" s="735"/>
      <c r="U121" s="735"/>
      <c r="V121" s="735"/>
      <c r="W121" s="735"/>
      <c r="X121" s="735"/>
      <c r="Y121" s="735"/>
      <c r="Z121" s="735"/>
      <c r="AA121" s="735"/>
      <c r="AB121" s="735"/>
      <c r="AC121" s="735"/>
      <c r="AD121" s="735"/>
      <c r="AE121" s="735"/>
      <c r="AF121" s="735"/>
      <c r="AG121" s="735"/>
      <c r="AH121" s="735"/>
      <c r="AI121" s="735"/>
      <c r="AJ121" s="735"/>
      <c r="AK121" s="735"/>
      <c r="AL121" s="735"/>
      <c r="AM121" s="735"/>
      <c r="AN121" s="735"/>
      <c r="AO121" s="735"/>
      <c r="AP121" s="735"/>
      <c r="AQ121" s="735"/>
      <c r="AR121" s="735"/>
      <c r="AS121" s="735"/>
      <c r="AT121" s="735"/>
      <c r="AU121" s="735"/>
      <c r="AV121" s="735"/>
      <c r="AW121" s="735"/>
      <c r="AY121" s="522" t="s">
        <v>221</v>
      </c>
    </row>
    <row r="122" spans="2:51" x14ac:dyDescent="0.25">
      <c r="B122" s="735"/>
      <c r="C122" s="735"/>
      <c r="D122" s="735"/>
      <c r="E122" s="735"/>
      <c r="F122" s="735"/>
      <c r="G122" s="735"/>
      <c r="H122" s="735"/>
      <c r="I122" s="735"/>
      <c r="J122" s="735"/>
      <c r="K122" s="735"/>
      <c r="L122" s="735"/>
      <c r="M122" s="735"/>
      <c r="N122" s="735"/>
      <c r="O122" s="735"/>
      <c r="P122" s="735"/>
      <c r="Q122" s="735"/>
      <c r="R122" s="735"/>
      <c r="S122" s="735"/>
      <c r="T122" s="735"/>
      <c r="U122" s="735"/>
      <c r="V122" s="735"/>
      <c r="W122" s="735"/>
      <c r="X122" s="735"/>
      <c r="Y122" s="735"/>
      <c r="Z122" s="735"/>
      <c r="AA122" s="735"/>
      <c r="AB122" s="735"/>
      <c r="AC122" s="735"/>
      <c r="AD122" s="735"/>
      <c r="AE122" s="735"/>
      <c r="AF122" s="735"/>
      <c r="AG122" s="735"/>
      <c r="AH122" s="735"/>
      <c r="AI122" s="735"/>
      <c r="AJ122" s="735"/>
      <c r="AK122" s="735"/>
      <c r="AL122" s="735"/>
      <c r="AM122" s="735"/>
      <c r="AN122" s="735"/>
      <c r="AO122" s="735"/>
      <c r="AP122" s="735"/>
      <c r="AQ122" s="735"/>
      <c r="AR122" s="735"/>
      <c r="AS122" s="735"/>
      <c r="AT122" s="735"/>
      <c r="AU122" s="735"/>
      <c r="AV122" s="735"/>
      <c r="AW122" s="735"/>
      <c r="AY122" s="522" t="s">
        <v>221</v>
      </c>
    </row>
    <row r="123" spans="2:51" x14ac:dyDescent="0.25">
      <c r="B123" s="735"/>
      <c r="C123" s="735"/>
      <c r="D123" s="735"/>
      <c r="E123" s="735"/>
      <c r="F123" s="735"/>
      <c r="G123" s="735"/>
      <c r="H123" s="735"/>
      <c r="I123" s="735"/>
      <c r="J123" s="735"/>
      <c r="K123" s="735"/>
      <c r="L123" s="735"/>
      <c r="M123" s="735"/>
      <c r="N123" s="735"/>
      <c r="O123" s="735"/>
      <c r="P123" s="735"/>
      <c r="Q123" s="735"/>
      <c r="R123" s="735"/>
      <c r="S123" s="735"/>
      <c r="T123" s="735"/>
      <c r="U123" s="735"/>
      <c r="V123" s="735"/>
      <c r="W123" s="735"/>
      <c r="X123" s="735"/>
      <c r="Y123" s="735"/>
      <c r="Z123" s="735"/>
      <c r="AA123" s="735"/>
      <c r="AB123" s="735"/>
      <c r="AC123" s="735"/>
      <c r="AD123" s="735"/>
      <c r="AE123" s="735"/>
      <c r="AF123" s="735"/>
      <c r="AG123" s="735"/>
      <c r="AH123" s="735"/>
      <c r="AI123" s="735"/>
      <c r="AJ123" s="735"/>
      <c r="AK123" s="735"/>
      <c r="AL123" s="735"/>
      <c r="AM123" s="735"/>
      <c r="AN123" s="735"/>
      <c r="AO123" s="735"/>
      <c r="AP123" s="735"/>
      <c r="AQ123" s="735"/>
      <c r="AR123" s="735"/>
      <c r="AS123" s="735"/>
      <c r="AT123" s="735"/>
      <c r="AU123" s="735"/>
      <c r="AV123" s="735"/>
      <c r="AW123" s="735"/>
      <c r="AY123" s="522" t="s">
        <v>221</v>
      </c>
    </row>
    <row r="124" spans="2:51" x14ac:dyDescent="0.25">
      <c r="B124" s="735"/>
      <c r="C124" s="735"/>
      <c r="D124" s="735"/>
      <c r="E124" s="735"/>
      <c r="F124" s="735"/>
      <c r="G124" s="735"/>
      <c r="H124" s="735"/>
      <c r="I124" s="735"/>
      <c r="J124" s="735"/>
      <c r="K124" s="735"/>
      <c r="L124" s="735"/>
      <c r="M124" s="735"/>
      <c r="N124" s="735"/>
      <c r="O124" s="735"/>
      <c r="P124" s="735"/>
      <c r="Q124" s="735"/>
      <c r="R124" s="735"/>
      <c r="S124" s="735"/>
      <c r="T124" s="735"/>
      <c r="U124" s="735"/>
      <c r="V124" s="735"/>
      <c r="W124" s="735"/>
      <c r="X124" s="735"/>
      <c r="Y124" s="735"/>
      <c r="Z124" s="735"/>
      <c r="AA124" s="735"/>
      <c r="AB124" s="735"/>
      <c r="AC124" s="735"/>
      <c r="AD124" s="735"/>
      <c r="AE124" s="735"/>
      <c r="AF124" s="735"/>
      <c r="AG124" s="735"/>
      <c r="AH124" s="735"/>
      <c r="AI124" s="735"/>
      <c r="AJ124" s="735"/>
      <c r="AK124" s="735"/>
      <c r="AL124" s="735"/>
      <c r="AM124" s="735"/>
      <c r="AN124" s="735"/>
      <c r="AO124" s="735"/>
      <c r="AP124" s="735"/>
      <c r="AQ124" s="735"/>
      <c r="AR124" s="735"/>
      <c r="AS124" s="735"/>
      <c r="AT124" s="735"/>
      <c r="AU124" s="735"/>
      <c r="AV124" s="735"/>
      <c r="AW124" s="735"/>
      <c r="AY124" s="522" t="s">
        <v>221</v>
      </c>
    </row>
    <row r="125" spans="2:51" x14ac:dyDescent="0.25">
      <c r="B125" s="735"/>
      <c r="C125" s="735"/>
      <c r="D125" s="735"/>
      <c r="E125" s="735"/>
      <c r="F125" s="735"/>
      <c r="G125" s="735"/>
      <c r="H125" s="735"/>
      <c r="I125" s="735"/>
      <c r="J125" s="735"/>
      <c r="K125" s="735"/>
      <c r="L125" s="735"/>
      <c r="M125" s="735"/>
      <c r="N125" s="735"/>
      <c r="O125" s="735"/>
      <c r="P125" s="735"/>
      <c r="Q125" s="735"/>
      <c r="R125" s="735"/>
      <c r="S125" s="735"/>
      <c r="T125" s="735"/>
      <c r="U125" s="735"/>
      <c r="V125" s="735"/>
      <c r="W125" s="735"/>
      <c r="X125" s="735"/>
      <c r="Y125" s="735"/>
      <c r="Z125" s="735"/>
      <c r="AA125" s="735"/>
      <c r="AB125" s="735"/>
      <c r="AC125" s="735"/>
      <c r="AD125" s="735"/>
      <c r="AE125" s="735"/>
      <c r="AF125" s="735"/>
      <c r="AG125" s="735"/>
      <c r="AH125" s="735"/>
      <c r="AI125" s="735"/>
      <c r="AJ125" s="735"/>
      <c r="AK125" s="735"/>
      <c r="AL125" s="735"/>
      <c r="AM125" s="735"/>
      <c r="AN125" s="735"/>
      <c r="AO125" s="735"/>
      <c r="AP125" s="735"/>
      <c r="AQ125" s="735"/>
      <c r="AR125" s="735"/>
      <c r="AS125" s="735"/>
      <c r="AT125" s="735"/>
      <c r="AU125" s="735"/>
      <c r="AV125" s="735"/>
      <c r="AW125" s="735"/>
      <c r="AY125" s="522" t="s">
        <v>221</v>
      </c>
    </row>
    <row r="126" spans="2:51" x14ac:dyDescent="0.25">
      <c r="B126" s="735"/>
      <c r="C126" s="735"/>
      <c r="D126" s="735"/>
      <c r="E126" s="735"/>
      <c r="F126" s="735"/>
      <c r="G126" s="735"/>
      <c r="H126" s="735"/>
      <c r="I126" s="735"/>
      <c r="J126" s="735"/>
      <c r="K126" s="735"/>
      <c r="L126" s="735"/>
      <c r="M126" s="735"/>
      <c r="N126" s="735"/>
      <c r="O126" s="735"/>
      <c r="P126" s="735"/>
      <c r="Q126" s="735"/>
      <c r="R126" s="735"/>
      <c r="S126" s="735"/>
      <c r="T126" s="735"/>
      <c r="U126" s="735"/>
      <c r="V126" s="735"/>
      <c r="W126" s="735"/>
      <c r="X126" s="735"/>
      <c r="Y126" s="735"/>
      <c r="Z126" s="735"/>
      <c r="AA126" s="735"/>
      <c r="AB126" s="735"/>
      <c r="AC126" s="735"/>
      <c r="AD126" s="735"/>
      <c r="AE126" s="735"/>
      <c r="AF126" s="735"/>
      <c r="AG126" s="735"/>
      <c r="AH126" s="735"/>
      <c r="AI126" s="735"/>
      <c r="AJ126" s="735"/>
      <c r="AK126" s="735"/>
      <c r="AL126" s="735"/>
      <c r="AM126" s="735"/>
      <c r="AN126" s="735"/>
      <c r="AO126" s="735"/>
      <c r="AP126" s="735"/>
      <c r="AQ126" s="735"/>
      <c r="AR126" s="735"/>
      <c r="AS126" s="735"/>
      <c r="AT126" s="735"/>
      <c r="AU126" s="735"/>
      <c r="AV126" s="735"/>
      <c r="AW126" s="735"/>
      <c r="AY126" s="522" t="s">
        <v>221</v>
      </c>
    </row>
    <row r="127" spans="2:51" x14ac:dyDescent="0.25">
      <c r="B127" s="735"/>
      <c r="C127" s="735"/>
      <c r="D127" s="735"/>
      <c r="E127" s="735"/>
      <c r="F127" s="735"/>
      <c r="G127" s="735"/>
      <c r="H127" s="735"/>
      <c r="I127" s="735"/>
      <c r="J127" s="735"/>
      <c r="K127" s="735"/>
      <c r="L127" s="735"/>
      <c r="M127" s="735"/>
      <c r="N127" s="735"/>
      <c r="O127" s="735"/>
      <c r="P127" s="735"/>
      <c r="Q127" s="735"/>
      <c r="R127" s="735"/>
      <c r="S127" s="735"/>
      <c r="T127" s="735"/>
      <c r="U127" s="735"/>
      <c r="V127" s="735"/>
      <c r="W127" s="735"/>
      <c r="X127" s="735"/>
      <c r="Y127" s="735"/>
      <c r="Z127" s="735"/>
      <c r="AA127" s="735"/>
      <c r="AB127" s="735"/>
      <c r="AC127" s="735"/>
      <c r="AD127" s="735"/>
      <c r="AE127" s="735"/>
      <c r="AF127" s="735"/>
      <c r="AG127" s="735"/>
      <c r="AH127" s="735"/>
      <c r="AI127" s="735"/>
      <c r="AJ127" s="735"/>
      <c r="AK127" s="735"/>
      <c r="AL127" s="735"/>
      <c r="AM127" s="735"/>
      <c r="AN127" s="735"/>
      <c r="AO127" s="735"/>
      <c r="AP127" s="735"/>
      <c r="AQ127" s="735"/>
      <c r="AR127" s="735"/>
      <c r="AS127" s="735"/>
      <c r="AT127" s="735"/>
      <c r="AU127" s="735"/>
      <c r="AV127" s="735"/>
      <c r="AW127" s="735"/>
      <c r="AY127" s="522" t="s">
        <v>221</v>
      </c>
    </row>
    <row r="128" spans="2:51" x14ac:dyDescent="0.25">
      <c r="B128" s="735"/>
      <c r="C128" s="735"/>
      <c r="D128" s="735"/>
      <c r="E128" s="735"/>
      <c r="F128" s="735"/>
      <c r="G128" s="735"/>
      <c r="H128" s="735"/>
      <c r="I128" s="735"/>
      <c r="J128" s="735"/>
      <c r="K128" s="735"/>
      <c r="L128" s="735"/>
      <c r="M128" s="735"/>
      <c r="N128" s="735"/>
      <c r="O128" s="735"/>
      <c r="P128" s="735"/>
      <c r="Q128" s="735"/>
      <c r="R128" s="735"/>
      <c r="S128" s="735"/>
      <c r="T128" s="735"/>
      <c r="U128" s="735"/>
      <c r="V128" s="735"/>
      <c r="W128" s="735"/>
      <c r="X128" s="735"/>
      <c r="Y128" s="735"/>
      <c r="Z128" s="735"/>
      <c r="AA128" s="735"/>
      <c r="AB128" s="735"/>
      <c r="AC128" s="735"/>
      <c r="AD128" s="735"/>
      <c r="AE128" s="735"/>
      <c r="AF128" s="735"/>
      <c r="AG128" s="735"/>
      <c r="AH128" s="735"/>
      <c r="AI128" s="735"/>
      <c r="AJ128" s="735"/>
      <c r="AK128" s="735"/>
      <c r="AL128" s="735"/>
      <c r="AM128" s="735"/>
      <c r="AN128" s="735"/>
      <c r="AO128" s="735"/>
      <c r="AP128" s="735"/>
      <c r="AQ128" s="735"/>
      <c r="AR128" s="735"/>
      <c r="AS128" s="735"/>
      <c r="AT128" s="735"/>
      <c r="AU128" s="735"/>
      <c r="AV128" s="735"/>
      <c r="AW128" s="735"/>
      <c r="AY128" s="522" t="s">
        <v>153</v>
      </c>
    </row>
    <row r="129" spans="2:51" x14ac:dyDescent="0.25">
      <c r="B129" s="735"/>
      <c r="C129" s="735"/>
      <c r="D129" s="735"/>
      <c r="E129" s="735"/>
      <c r="F129" s="735"/>
      <c r="G129" s="735"/>
      <c r="H129" s="735"/>
      <c r="I129" s="735"/>
      <c r="J129" s="735"/>
      <c r="K129" s="735"/>
      <c r="L129" s="735"/>
      <c r="M129" s="735"/>
      <c r="N129" s="735"/>
      <c r="O129" s="735"/>
      <c r="P129" s="735"/>
      <c r="Q129" s="735"/>
      <c r="R129" s="735"/>
      <c r="S129" s="735"/>
      <c r="T129" s="735"/>
      <c r="U129" s="735"/>
      <c r="V129" s="735"/>
      <c r="W129" s="735"/>
      <c r="X129" s="735"/>
      <c r="Y129" s="735"/>
      <c r="Z129" s="735"/>
      <c r="AA129" s="735"/>
      <c r="AB129" s="735"/>
      <c r="AC129" s="735"/>
      <c r="AD129" s="735"/>
      <c r="AE129" s="735"/>
      <c r="AF129" s="735"/>
      <c r="AG129" s="735"/>
      <c r="AH129" s="735"/>
      <c r="AI129" s="735"/>
      <c r="AJ129" s="735"/>
      <c r="AK129" s="735"/>
      <c r="AL129" s="735"/>
      <c r="AM129" s="735"/>
      <c r="AN129" s="735"/>
      <c r="AO129" s="735"/>
      <c r="AP129" s="735"/>
      <c r="AQ129" s="735"/>
      <c r="AR129" s="735"/>
      <c r="AS129" s="735"/>
      <c r="AT129" s="735"/>
      <c r="AU129" s="735"/>
      <c r="AV129" s="735"/>
      <c r="AW129" s="735"/>
      <c r="AY129" s="522" t="s">
        <v>153</v>
      </c>
    </row>
    <row r="130" spans="2:51" x14ac:dyDescent="0.25">
      <c r="B130" s="735"/>
      <c r="C130" s="735"/>
      <c r="D130" s="735"/>
      <c r="E130" s="735"/>
      <c r="F130" s="735"/>
      <c r="G130" s="735"/>
      <c r="H130" s="735"/>
      <c r="I130" s="735"/>
      <c r="J130" s="735"/>
      <c r="K130" s="735"/>
      <c r="L130" s="735"/>
      <c r="M130" s="735"/>
      <c r="N130" s="735"/>
      <c r="O130" s="735"/>
      <c r="P130" s="735"/>
      <c r="Q130" s="735"/>
      <c r="R130" s="735"/>
      <c r="S130" s="735"/>
      <c r="T130" s="735"/>
      <c r="U130" s="735"/>
      <c r="V130" s="735"/>
      <c r="W130" s="735"/>
      <c r="X130" s="735"/>
      <c r="Y130" s="735"/>
      <c r="Z130" s="735"/>
      <c r="AA130" s="735"/>
      <c r="AB130" s="735"/>
      <c r="AC130" s="735"/>
      <c r="AD130" s="735"/>
      <c r="AE130" s="735"/>
      <c r="AF130" s="735"/>
      <c r="AG130" s="735"/>
      <c r="AH130" s="735"/>
      <c r="AI130" s="735"/>
      <c r="AJ130" s="735"/>
      <c r="AK130" s="735"/>
      <c r="AL130" s="735"/>
      <c r="AM130" s="735"/>
      <c r="AN130" s="735"/>
      <c r="AO130" s="735"/>
      <c r="AP130" s="735"/>
      <c r="AQ130" s="735"/>
      <c r="AR130" s="735"/>
      <c r="AS130" s="735"/>
      <c r="AT130" s="735"/>
      <c r="AU130" s="735"/>
      <c r="AV130" s="735"/>
      <c r="AW130" s="735"/>
      <c r="AY130" s="522" t="s">
        <v>153</v>
      </c>
    </row>
    <row r="131" spans="2:51" x14ac:dyDescent="0.25">
      <c r="B131" s="735"/>
      <c r="C131" s="735"/>
      <c r="D131" s="735"/>
      <c r="E131" s="735"/>
      <c r="F131" s="735"/>
      <c r="G131" s="735"/>
      <c r="H131" s="735"/>
      <c r="I131" s="735"/>
      <c r="J131" s="735"/>
      <c r="K131" s="735"/>
      <c r="L131" s="735"/>
      <c r="M131" s="735"/>
      <c r="N131" s="735"/>
      <c r="O131" s="735"/>
      <c r="P131" s="735"/>
      <c r="Q131" s="735"/>
      <c r="R131" s="735"/>
      <c r="S131" s="735"/>
      <c r="T131" s="735"/>
      <c r="U131" s="735"/>
      <c r="V131" s="735"/>
      <c r="W131" s="735"/>
      <c r="X131" s="735"/>
      <c r="Y131" s="735"/>
      <c r="Z131" s="735"/>
      <c r="AA131" s="735"/>
      <c r="AB131" s="735"/>
      <c r="AC131" s="735"/>
      <c r="AD131" s="735"/>
      <c r="AE131" s="735"/>
      <c r="AF131" s="735"/>
      <c r="AG131" s="735"/>
      <c r="AH131" s="735"/>
      <c r="AI131" s="735"/>
      <c r="AJ131" s="735"/>
      <c r="AK131" s="735"/>
      <c r="AL131" s="735"/>
      <c r="AM131" s="735"/>
      <c r="AN131" s="735"/>
      <c r="AO131" s="735"/>
      <c r="AP131" s="735"/>
      <c r="AQ131" s="735"/>
      <c r="AR131" s="735"/>
      <c r="AS131" s="735"/>
      <c r="AT131" s="735"/>
      <c r="AU131" s="735"/>
      <c r="AV131" s="735"/>
      <c r="AW131" s="735"/>
      <c r="AY131" s="522" t="s">
        <v>153</v>
      </c>
    </row>
    <row r="132" spans="2:51" x14ac:dyDescent="0.25">
      <c r="B132" s="735"/>
      <c r="C132" s="735"/>
      <c r="D132" s="735"/>
      <c r="E132" s="735"/>
      <c r="F132" s="735"/>
      <c r="G132" s="735"/>
      <c r="H132" s="735"/>
      <c r="I132" s="735"/>
      <c r="J132" s="735"/>
      <c r="K132" s="735"/>
      <c r="L132" s="735"/>
      <c r="M132" s="735"/>
      <c r="N132" s="735"/>
      <c r="O132" s="735"/>
      <c r="P132" s="735"/>
      <c r="Q132" s="735"/>
      <c r="R132" s="735"/>
      <c r="S132" s="735"/>
      <c r="T132" s="735"/>
      <c r="U132" s="735"/>
      <c r="V132" s="735"/>
      <c r="W132" s="735"/>
      <c r="X132" s="735"/>
      <c r="Y132" s="735"/>
      <c r="Z132" s="735"/>
      <c r="AA132" s="735"/>
      <c r="AB132" s="735"/>
      <c r="AC132" s="735"/>
      <c r="AD132" s="735"/>
      <c r="AE132" s="735"/>
      <c r="AF132" s="735"/>
      <c r="AG132" s="735"/>
      <c r="AH132" s="735"/>
      <c r="AI132" s="735"/>
      <c r="AJ132" s="735"/>
      <c r="AK132" s="735"/>
      <c r="AL132" s="735"/>
      <c r="AM132" s="735"/>
      <c r="AN132" s="735"/>
      <c r="AO132" s="735"/>
      <c r="AP132" s="735"/>
      <c r="AQ132" s="735"/>
      <c r="AR132" s="735"/>
      <c r="AS132" s="735"/>
      <c r="AT132" s="735"/>
      <c r="AU132" s="735"/>
      <c r="AV132" s="735"/>
      <c r="AW132" s="735"/>
      <c r="AY132" s="522" t="s">
        <v>153</v>
      </c>
    </row>
    <row r="133" spans="2:51" x14ac:dyDescent="0.25">
      <c r="B133" s="735"/>
      <c r="C133" s="735"/>
      <c r="D133" s="735"/>
      <c r="E133" s="735"/>
      <c r="F133" s="735"/>
      <c r="G133" s="735"/>
      <c r="H133" s="735"/>
      <c r="I133" s="735"/>
      <c r="J133" s="735"/>
      <c r="K133" s="735"/>
      <c r="L133" s="735"/>
      <c r="M133" s="735"/>
      <c r="N133" s="735"/>
      <c r="O133" s="735"/>
      <c r="P133" s="735"/>
      <c r="Q133" s="735"/>
      <c r="R133" s="735"/>
      <c r="S133" s="735"/>
      <c r="T133" s="735"/>
      <c r="U133" s="735"/>
      <c r="V133" s="735"/>
      <c r="W133" s="735"/>
      <c r="X133" s="735"/>
      <c r="Y133" s="735"/>
      <c r="Z133" s="735"/>
      <c r="AA133" s="735"/>
      <c r="AB133" s="735"/>
      <c r="AC133" s="735"/>
      <c r="AD133" s="735"/>
      <c r="AE133" s="735"/>
      <c r="AF133" s="735"/>
      <c r="AG133" s="735"/>
      <c r="AH133" s="735"/>
      <c r="AI133" s="735"/>
      <c r="AJ133" s="735"/>
      <c r="AK133" s="735"/>
      <c r="AL133" s="735"/>
      <c r="AM133" s="735"/>
      <c r="AN133" s="735"/>
      <c r="AO133" s="735"/>
      <c r="AP133" s="735"/>
      <c r="AQ133" s="735"/>
      <c r="AR133" s="735"/>
      <c r="AS133" s="735"/>
      <c r="AT133" s="735"/>
      <c r="AU133" s="735"/>
      <c r="AV133" s="735"/>
      <c r="AW133" s="735"/>
      <c r="AY133" s="522" t="s">
        <v>153</v>
      </c>
    </row>
    <row r="134" spans="2:51" x14ac:dyDescent="0.25">
      <c r="B134" s="735"/>
      <c r="C134" s="735"/>
      <c r="D134" s="735"/>
      <c r="E134" s="735"/>
      <c r="F134" s="735"/>
      <c r="G134" s="735"/>
      <c r="H134" s="735"/>
      <c r="I134" s="735"/>
      <c r="J134" s="735"/>
      <c r="K134" s="735"/>
      <c r="L134" s="735"/>
      <c r="M134" s="735"/>
      <c r="N134" s="735"/>
      <c r="O134" s="735"/>
      <c r="P134" s="735"/>
      <c r="Q134" s="735"/>
      <c r="R134" s="735"/>
      <c r="S134" s="735"/>
      <c r="T134" s="735"/>
      <c r="U134" s="735"/>
      <c r="V134" s="735"/>
      <c r="W134" s="735"/>
      <c r="X134" s="735"/>
      <c r="Y134" s="735"/>
      <c r="Z134" s="735"/>
      <c r="AA134" s="735"/>
      <c r="AB134" s="735"/>
      <c r="AC134" s="735"/>
      <c r="AD134" s="735"/>
      <c r="AE134" s="735"/>
      <c r="AF134" s="735"/>
      <c r="AG134" s="735"/>
      <c r="AH134" s="735"/>
      <c r="AI134" s="735"/>
      <c r="AJ134" s="735"/>
      <c r="AK134" s="735"/>
      <c r="AL134" s="735"/>
      <c r="AM134" s="735"/>
      <c r="AN134" s="735"/>
      <c r="AO134" s="735"/>
      <c r="AP134" s="735"/>
      <c r="AQ134" s="735"/>
      <c r="AR134" s="735"/>
      <c r="AS134" s="735"/>
      <c r="AT134" s="735"/>
      <c r="AU134" s="735"/>
      <c r="AV134" s="735"/>
      <c r="AW134" s="735"/>
      <c r="AY134" s="522" t="s">
        <v>153</v>
      </c>
    </row>
    <row r="135" spans="2:51" x14ac:dyDescent="0.25">
      <c r="B135" s="735"/>
      <c r="C135" s="735"/>
      <c r="D135" s="735"/>
      <c r="E135" s="735"/>
      <c r="F135" s="735"/>
      <c r="G135" s="735"/>
      <c r="H135" s="735"/>
      <c r="I135" s="735"/>
      <c r="J135" s="735"/>
      <c r="K135" s="735"/>
      <c r="L135" s="735"/>
      <c r="M135" s="735"/>
      <c r="N135" s="735"/>
      <c r="O135" s="735"/>
      <c r="P135" s="735"/>
      <c r="Q135" s="735"/>
      <c r="R135" s="735"/>
      <c r="S135" s="735"/>
      <c r="T135" s="735"/>
      <c r="U135" s="735"/>
      <c r="V135" s="735"/>
      <c r="W135" s="735"/>
      <c r="X135" s="735"/>
      <c r="Y135" s="735"/>
      <c r="Z135" s="735"/>
      <c r="AA135" s="735"/>
      <c r="AB135" s="735"/>
      <c r="AC135" s="735"/>
      <c r="AD135" s="735"/>
      <c r="AE135" s="735"/>
      <c r="AF135" s="735"/>
      <c r="AG135" s="735"/>
      <c r="AH135" s="735"/>
      <c r="AI135" s="735"/>
      <c r="AJ135" s="735"/>
      <c r="AK135" s="735"/>
      <c r="AL135" s="735"/>
      <c r="AM135" s="735"/>
      <c r="AN135" s="735"/>
      <c r="AO135" s="735"/>
      <c r="AP135" s="735"/>
      <c r="AQ135" s="735"/>
      <c r="AR135" s="735"/>
      <c r="AS135" s="735"/>
      <c r="AT135" s="735"/>
      <c r="AU135" s="735"/>
      <c r="AV135" s="735"/>
      <c r="AW135" s="735"/>
      <c r="AY135" s="522" t="s">
        <v>153</v>
      </c>
    </row>
    <row r="136" spans="2:51" x14ac:dyDescent="0.25">
      <c r="B136" s="735"/>
      <c r="C136" s="735"/>
      <c r="D136" s="735"/>
      <c r="E136" s="735"/>
      <c r="F136" s="735"/>
      <c r="G136" s="735"/>
      <c r="H136" s="735"/>
      <c r="I136" s="735"/>
      <c r="J136" s="735"/>
      <c r="K136" s="735"/>
      <c r="L136" s="735"/>
      <c r="M136" s="735"/>
      <c r="N136" s="735"/>
      <c r="O136" s="735"/>
      <c r="P136" s="735"/>
      <c r="Q136" s="735"/>
      <c r="R136" s="735"/>
      <c r="S136" s="735"/>
      <c r="T136" s="735"/>
      <c r="U136" s="735"/>
      <c r="V136" s="735"/>
      <c r="W136" s="735"/>
      <c r="X136" s="735"/>
      <c r="Y136" s="735"/>
      <c r="Z136" s="735"/>
      <c r="AA136" s="735"/>
      <c r="AB136" s="735"/>
      <c r="AC136" s="735"/>
      <c r="AD136" s="735"/>
      <c r="AE136" s="735"/>
      <c r="AF136" s="735"/>
      <c r="AG136" s="735"/>
      <c r="AH136" s="735"/>
      <c r="AI136" s="735"/>
      <c r="AJ136" s="735"/>
      <c r="AK136" s="735"/>
      <c r="AL136" s="735"/>
      <c r="AM136" s="735"/>
      <c r="AN136" s="735"/>
      <c r="AO136" s="735"/>
      <c r="AP136" s="735"/>
      <c r="AQ136" s="735"/>
      <c r="AR136" s="735"/>
      <c r="AS136" s="735"/>
      <c r="AT136" s="735"/>
      <c r="AU136" s="735"/>
      <c r="AV136" s="735"/>
      <c r="AW136" s="735"/>
      <c r="AY136" s="522" t="s">
        <v>153</v>
      </c>
    </row>
    <row r="137" spans="2:51" x14ac:dyDescent="0.25">
      <c r="B137" s="735"/>
      <c r="C137" s="735"/>
      <c r="D137" s="735"/>
      <c r="E137" s="735"/>
      <c r="F137" s="735"/>
      <c r="G137" s="735"/>
      <c r="H137" s="735"/>
      <c r="I137" s="735"/>
      <c r="J137" s="735"/>
      <c r="K137" s="735"/>
      <c r="L137" s="735"/>
      <c r="M137" s="735"/>
      <c r="N137" s="735"/>
      <c r="O137" s="735"/>
      <c r="P137" s="735"/>
      <c r="Q137" s="735"/>
      <c r="R137" s="735"/>
      <c r="S137" s="735"/>
      <c r="T137" s="735"/>
      <c r="U137" s="735"/>
      <c r="V137" s="735"/>
      <c r="W137" s="735"/>
      <c r="X137" s="735"/>
      <c r="Y137" s="735"/>
      <c r="Z137" s="735"/>
      <c r="AA137" s="735"/>
      <c r="AB137" s="735"/>
      <c r="AC137" s="735"/>
      <c r="AD137" s="735"/>
      <c r="AE137" s="735"/>
      <c r="AF137" s="735"/>
      <c r="AG137" s="735"/>
      <c r="AH137" s="735"/>
      <c r="AI137" s="735"/>
      <c r="AJ137" s="735"/>
      <c r="AK137" s="735"/>
      <c r="AL137" s="735"/>
      <c r="AM137" s="735"/>
      <c r="AN137" s="735"/>
      <c r="AO137" s="735"/>
      <c r="AP137" s="735"/>
      <c r="AQ137" s="735"/>
      <c r="AR137" s="735"/>
      <c r="AS137" s="735"/>
      <c r="AT137" s="735"/>
      <c r="AU137" s="735"/>
      <c r="AV137" s="735"/>
      <c r="AW137" s="735"/>
      <c r="AY137" s="522" t="s">
        <v>147</v>
      </c>
    </row>
    <row r="138" spans="2:51" x14ac:dyDescent="0.25">
      <c r="B138" s="735"/>
      <c r="C138" s="735"/>
      <c r="D138" s="735"/>
      <c r="E138" s="735"/>
      <c r="F138" s="735"/>
      <c r="G138" s="735"/>
      <c r="H138" s="735"/>
      <c r="I138" s="735"/>
      <c r="J138" s="735"/>
      <c r="K138" s="735"/>
      <c r="L138" s="735"/>
      <c r="M138" s="735"/>
      <c r="N138" s="735"/>
      <c r="O138" s="735"/>
      <c r="P138" s="735"/>
      <c r="Q138" s="735"/>
      <c r="R138" s="735"/>
      <c r="S138" s="735"/>
      <c r="T138" s="735"/>
      <c r="U138" s="735"/>
      <c r="V138" s="735"/>
      <c r="W138" s="735"/>
      <c r="X138" s="735"/>
      <c r="Y138" s="735"/>
      <c r="Z138" s="735"/>
      <c r="AA138" s="735"/>
      <c r="AB138" s="735"/>
      <c r="AC138" s="735"/>
      <c r="AD138" s="735"/>
      <c r="AE138" s="735"/>
      <c r="AF138" s="735"/>
      <c r="AG138" s="735"/>
      <c r="AH138" s="735"/>
      <c r="AI138" s="735"/>
      <c r="AJ138" s="735"/>
      <c r="AK138" s="735"/>
      <c r="AL138" s="735"/>
      <c r="AM138" s="735"/>
      <c r="AN138" s="735"/>
      <c r="AO138" s="735"/>
      <c r="AP138" s="735"/>
      <c r="AQ138" s="735"/>
      <c r="AR138" s="735"/>
      <c r="AS138" s="735"/>
      <c r="AT138" s="735"/>
      <c r="AU138" s="735"/>
      <c r="AV138" s="735"/>
      <c r="AW138" s="735"/>
      <c r="AY138" s="522" t="s">
        <v>147</v>
      </c>
    </row>
    <row r="139" spans="2:51" x14ac:dyDescent="0.25">
      <c r="B139" s="735"/>
      <c r="C139" s="735"/>
      <c r="D139" s="735"/>
      <c r="E139" s="735"/>
      <c r="F139" s="735"/>
      <c r="G139" s="735"/>
      <c r="H139" s="735"/>
      <c r="I139" s="735"/>
      <c r="J139" s="735"/>
      <c r="K139" s="735"/>
      <c r="L139" s="735"/>
      <c r="M139" s="735"/>
      <c r="N139" s="735"/>
      <c r="O139" s="735"/>
      <c r="P139" s="735"/>
      <c r="Q139" s="735"/>
      <c r="R139" s="735"/>
      <c r="S139" s="735"/>
      <c r="T139" s="735"/>
      <c r="U139" s="735"/>
      <c r="V139" s="735"/>
      <c r="W139" s="735"/>
      <c r="X139" s="735"/>
      <c r="Y139" s="735"/>
      <c r="Z139" s="735"/>
      <c r="AA139" s="735"/>
      <c r="AB139" s="735"/>
      <c r="AC139" s="735"/>
      <c r="AD139" s="735"/>
      <c r="AE139" s="735"/>
      <c r="AF139" s="735"/>
      <c r="AG139" s="735"/>
      <c r="AH139" s="735"/>
      <c r="AI139" s="735"/>
      <c r="AJ139" s="735"/>
      <c r="AK139" s="735"/>
      <c r="AL139" s="735"/>
      <c r="AM139" s="735"/>
      <c r="AN139" s="735"/>
      <c r="AO139" s="735"/>
      <c r="AP139" s="735"/>
      <c r="AQ139" s="735"/>
      <c r="AR139" s="735"/>
      <c r="AS139" s="735"/>
      <c r="AT139" s="735"/>
      <c r="AU139" s="735"/>
      <c r="AV139" s="735"/>
      <c r="AW139" s="735"/>
      <c r="AY139" s="522" t="s">
        <v>147</v>
      </c>
    </row>
    <row r="140" spans="2:51" x14ac:dyDescent="0.25">
      <c r="B140" s="735"/>
      <c r="C140" s="735"/>
      <c r="D140" s="735"/>
      <c r="E140" s="735"/>
      <c r="F140" s="735"/>
      <c r="G140" s="735"/>
      <c r="H140" s="735"/>
      <c r="I140" s="735"/>
      <c r="J140" s="735"/>
      <c r="K140" s="735"/>
      <c r="L140" s="735"/>
      <c r="M140" s="735"/>
      <c r="N140" s="735"/>
      <c r="O140" s="735"/>
      <c r="P140" s="735"/>
      <c r="Q140" s="735"/>
      <c r="R140" s="735"/>
      <c r="S140" s="735"/>
      <c r="T140" s="735"/>
      <c r="U140" s="735"/>
      <c r="V140" s="735"/>
      <c r="W140" s="735"/>
      <c r="X140" s="735"/>
      <c r="Y140" s="735"/>
      <c r="Z140" s="735"/>
      <c r="AA140" s="735"/>
      <c r="AB140" s="735"/>
      <c r="AC140" s="735"/>
      <c r="AD140" s="735"/>
      <c r="AE140" s="735"/>
      <c r="AF140" s="735"/>
      <c r="AG140" s="735"/>
      <c r="AH140" s="735"/>
      <c r="AI140" s="735"/>
      <c r="AJ140" s="735"/>
      <c r="AK140" s="735"/>
      <c r="AL140" s="735"/>
      <c r="AM140" s="735"/>
      <c r="AN140" s="735"/>
      <c r="AO140" s="735"/>
      <c r="AP140" s="735"/>
      <c r="AQ140" s="735"/>
      <c r="AR140" s="735"/>
      <c r="AS140" s="735"/>
      <c r="AT140" s="735"/>
      <c r="AU140" s="735"/>
      <c r="AV140" s="735"/>
      <c r="AW140" s="735"/>
      <c r="AY140" s="522" t="s">
        <v>147</v>
      </c>
    </row>
    <row r="141" spans="2:51" x14ac:dyDescent="0.25">
      <c r="B141" s="735"/>
      <c r="C141" s="735"/>
      <c r="D141" s="735"/>
      <c r="E141" s="735"/>
      <c r="F141" s="735"/>
      <c r="G141" s="735"/>
      <c r="H141" s="735"/>
      <c r="I141" s="735"/>
      <c r="J141" s="735"/>
      <c r="K141" s="735"/>
      <c r="L141" s="735"/>
      <c r="M141" s="735"/>
      <c r="N141" s="735"/>
      <c r="O141" s="735"/>
      <c r="P141" s="735"/>
      <c r="Q141" s="735"/>
      <c r="R141" s="735"/>
      <c r="S141" s="735"/>
      <c r="T141" s="735"/>
      <c r="U141" s="735"/>
      <c r="V141" s="735"/>
      <c r="W141" s="735"/>
      <c r="X141" s="735"/>
      <c r="Y141" s="735"/>
      <c r="Z141" s="735"/>
      <c r="AA141" s="735"/>
      <c r="AB141" s="735"/>
      <c r="AC141" s="735"/>
      <c r="AD141" s="735"/>
      <c r="AE141" s="735"/>
      <c r="AF141" s="735"/>
      <c r="AG141" s="735"/>
      <c r="AH141" s="735"/>
      <c r="AI141" s="735"/>
      <c r="AJ141" s="735"/>
      <c r="AK141" s="735"/>
      <c r="AL141" s="735"/>
      <c r="AM141" s="735"/>
      <c r="AN141" s="735"/>
      <c r="AO141" s="735"/>
      <c r="AP141" s="735"/>
      <c r="AQ141" s="735"/>
      <c r="AR141" s="735"/>
      <c r="AS141" s="735"/>
      <c r="AT141" s="735"/>
      <c r="AU141" s="735"/>
      <c r="AV141" s="735"/>
      <c r="AW141" s="735"/>
      <c r="AY141" s="522" t="s">
        <v>147</v>
      </c>
    </row>
    <row r="142" spans="2:51" x14ac:dyDescent="0.25">
      <c r="B142" s="735"/>
      <c r="C142" s="735"/>
      <c r="D142" s="735"/>
      <c r="E142" s="735"/>
      <c r="F142" s="735"/>
      <c r="G142" s="735"/>
      <c r="H142" s="735"/>
      <c r="I142" s="735"/>
      <c r="J142" s="735"/>
      <c r="K142" s="735"/>
      <c r="L142" s="735"/>
      <c r="M142" s="735"/>
      <c r="N142" s="735"/>
      <c r="O142" s="735"/>
      <c r="P142" s="735"/>
      <c r="Q142" s="735"/>
      <c r="R142" s="735"/>
      <c r="S142" s="735"/>
      <c r="T142" s="735"/>
      <c r="U142" s="735"/>
      <c r="V142" s="735"/>
      <c r="W142" s="735"/>
      <c r="X142" s="735"/>
      <c r="Y142" s="735"/>
      <c r="Z142" s="735"/>
      <c r="AA142" s="735"/>
      <c r="AB142" s="735"/>
      <c r="AC142" s="735"/>
      <c r="AD142" s="735"/>
      <c r="AE142" s="735"/>
      <c r="AF142" s="735"/>
      <c r="AG142" s="735"/>
      <c r="AH142" s="735"/>
      <c r="AI142" s="735"/>
      <c r="AJ142" s="735"/>
      <c r="AK142" s="735"/>
      <c r="AL142" s="735"/>
      <c r="AM142" s="735"/>
      <c r="AN142" s="735"/>
      <c r="AO142" s="735"/>
      <c r="AP142" s="735"/>
      <c r="AQ142" s="735"/>
      <c r="AR142" s="735"/>
      <c r="AS142" s="735"/>
      <c r="AT142" s="735"/>
      <c r="AU142" s="735"/>
      <c r="AV142" s="735"/>
      <c r="AW142" s="735"/>
      <c r="AY142" s="522" t="s">
        <v>147</v>
      </c>
    </row>
    <row r="143" spans="2:51" x14ac:dyDescent="0.25">
      <c r="B143" s="735"/>
      <c r="C143" s="735"/>
      <c r="D143" s="735"/>
      <c r="E143" s="735"/>
      <c r="F143" s="735"/>
      <c r="G143" s="735"/>
      <c r="H143" s="735"/>
      <c r="I143" s="735"/>
      <c r="J143" s="735"/>
      <c r="K143" s="735"/>
      <c r="L143" s="735"/>
      <c r="M143" s="735"/>
      <c r="N143" s="735"/>
      <c r="O143" s="735"/>
      <c r="P143" s="735"/>
      <c r="Q143" s="735"/>
      <c r="R143" s="735"/>
      <c r="S143" s="735"/>
      <c r="T143" s="735"/>
      <c r="U143" s="735"/>
      <c r="V143" s="735"/>
      <c r="W143" s="735"/>
      <c r="X143" s="735"/>
      <c r="Y143" s="735"/>
      <c r="Z143" s="735"/>
      <c r="AA143" s="735"/>
      <c r="AB143" s="735"/>
      <c r="AC143" s="735"/>
      <c r="AD143" s="735"/>
      <c r="AE143" s="735"/>
      <c r="AF143" s="735"/>
      <c r="AG143" s="735"/>
      <c r="AH143" s="735"/>
      <c r="AI143" s="735"/>
      <c r="AJ143" s="735"/>
      <c r="AK143" s="735"/>
      <c r="AL143" s="735"/>
      <c r="AM143" s="735"/>
      <c r="AN143" s="735"/>
      <c r="AO143" s="735"/>
      <c r="AP143" s="735"/>
      <c r="AQ143" s="735"/>
      <c r="AR143" s="735"/>
      <c r="AS143" s="735"/>
      <c r="AT143" s="735"/>
      <c r="AU143" s="735"/>
      <c r="AV143" s="735"/>
      <c r="AW143" s="735"/>
      <c r="AY143" s="522" t="s">
        <v>147</v>
      </c>
    </row>
    <row r="144" spans="2:51" x14ac:dyDescent="0.25">
      <c r="B144" s="735"/>
      <c r="C144" s="735"/>
      <c r="D144" s="735"/>
      <c r="E144" s="735"/>
      <c r="F144" s="735"/>
      <c r="G144" s="735"/>
      <c r="H144" s="735"/>
      <c r="I144" s="735"/>
      <c r="J144" s="735"/>
      <c r="K144" s="735"/>
      <c r="L144" s="735"/>
      <c r="M144" s="735"/>
      <c r="N144" s="735"/>
      <c r="O144" s="735"/>
      <c r="P144" s="735"/>
      <c r="Q144" s="735"/>
      <c r="R144" s="735"/>
      <c r="S144" s="735"/>
      <c r="T144" s="735"/>
      <c r="U144" s="735"/>
      <c r="V144" s="735"/>
      <c r="W144" s="735"/>
      <c r="X144" s="735"/>
      <c r="Y144" s="735"/>
      <c r="Z144" s="735"/>
      <c r="AA144" s="735"/>
      <c r="AB144" s="735"/>
      <c r="AC144" s="735"/>
      <c r="AD144" s="735"/>
      <c r="AE144" s="735"/>
      <c r="AF144" s="735"/>
      <c r="AG144" s="735"/>
      <c r="AH144" s="735"/>
      <c r="AI144" s="735"/>
      <c r="AJ144" s="735"/>
      <c r="AK144" s="735"/>
      <c r="AL144" s="735"/>
      <c r="AM144" s="735"/>
      <c r="AN144" s="735"/>
      <c r="AO144" s="735"/>
      <c r="AP144" s="735"/>
      <c r="AQ144" s="735"/>
      <c r="AR144" s="735"/>
      <c r="AS144" s="735"/>
      <c r="AT144" s="735"/>
      <c r="AU144" s="735"/>
      <c r="AV144" s="735"/>
      <c r="AW144" s="735"/>
      <c r="AY144" s="522" t="s">
        <v>147</v>
      </c>
    </row>
    <row r="145" spans="2:51" x14ac:dyDescent="0.25">
      <c r="B145" s="735"/>
      <c r="C145" s="735"/>
      <c r="D145" s="735"/>
      <c r="E145" s="735"/>
      <c r="F145" s="735"/>
      <c r="G145" s="735"/>
      <c r="H145" s="735"/>
      <c r="I145" s="735"/>
      <c r="J145" s="735"/>
      <c r="K145" s="735"/>
      <c r="L145" s="735"/>
      <c r="M145" s="735"/>
      <c r="N145" s="735"/>
      <c r="O145" s="735"/>
      <c r="P145" s="735"/>
      <c r="Q145" s="735"/>
      <c r="R145" s="735"/>
      <c r="S145" s="735"/>
      <c r="T145" s="735"/>
      <c r="U145" s="735"/>
      <c r="V145" s="735"/>
      <c r="W145" s="735"/>
      <c r="X145" s="735"/>
      <c r="Y145" s="735"/>
      <c r="Z145" s="735"/>
      <c r="AA145" s="735"/>
      <c r="AB145" s="735"/>
      <c r="AC145" s="735"/>
      <c r="AD145" s="735"/>
      <c r="AE145" s="735"/>
      <c r="AF145" s="735"/>
      <c r="AG145" s="735"/>
      <c r="AH145" s="735"/>
      <c r="AI145" s="735"/>
      <c r="AJ145" s="735"/>
      <c r="AK145" s="735"/>
      <c r="AL145" s="735"/>
      <c r="AM145" s="735"/>
      <c r="AN145" s="735"/>
      <c r="AO145" s="735"/>
      <c r="AP145" s="735"/>
      <c r="AQ145" s="735"/>
      <c r="AR145" s="735"/>
      <c r="AS145" s="735"/>
      <c r="AT145" s="735"/>
      <c r="AU145" s="735"/>
      <c r="AV145" s="735"/>
      <c r="AW145" s="735"/>
      <c r="AY145" s="522" t="s">
        <v>147</v>
      </c>
    </row>
    <row r="146" spans="2:51" x14ac:dyDescent="0.25">
      <c r="B146" s="735"/>
      <c r="C146" s="735"/>
      <c r="D146" s="735"/>
      <c r="E146" s="735"/>
      <c r="F146" s="735"/>
      <c r="G146" s="735"/>
      <c r="H146" s="735"/>
      <c r="I146" s="735"/>
      <c r="J146" s="735"/>
      <c r="K146" s="735"/>
      <c r="L146" s="735"/>
      <c r="M146" s="735"/>
      <c r="N146" s="735"/>
      <c r="O146" s="735"/>
      <c r="P146" s="735"/>
      <c r="Q146" s="735"/>
      <c r="R146" s="735"/>
      <c r="S146" s="735"/>
      <c r="T146" s="735"/>
      <c r="U146" s="735"/>
      <c r="V146" s="735"/>
      <c r="W146" s="735"/>
      <c r="X146" s="735"/>
      <c r="Y146" s="735"/>
      <c r="Z146" s="735"/>
      <c r="AA146" s="735"/>
      <c r="AB146" s="735"/>
      <c r="AC146" s="735"/>
      <c r="AD146" s="735"/>
      <c r="AE146" s="735"/>
      <c r="AF146" s="735"/>
      <c r="AG146" s="735"/>
      <c r="AH146" s="735"/>
      <c r="AI146" s="735"/>
      <c r="AJ146" s="735"/>
      <c r="AK146" s="735"/>
      <c r="AL146" s="735"/>
      <c r="AM146" s="735"/>
      <c r="AN146" s="735"/>
      <c r="AO146" s="735"/>
      <c r="AP146" s="735"/>
      <c r="AQ146" s="735"/>
      <c r="AR146" s="735"/>
      <c r="AS146" s="735"/>
      <c r="AT146" s="735"/>
      <c r="AU146" s="735"/>
      <c r="AV146" s="735"/>
      <c r="AW146" s="735"/>
      <c r="AY146" s="522" t="s">
        <v>154</v>
      </c>
    </row>
    <row r="147" spans="2:51" x14ac:dyDescent="0.25">
      <c r="B147" s="735"/>
      <c r="C147" s="735"/>
      <c r="D147" s="735"/>
      <c r="E147" s="735"/>
      <c r="F147" s="735"/>
      <c r="G147" s="735"/>
      <c r="H147" s="735"/>
      <c r="I147" s="735"/>
      <c r="J147" s="735"/>
      <c r="K147" s="735"/>
      <c r="L147" s="735"/>
      <c r="M147" s="735"/>
      <c r="N147" s="735"/>
      <c r="O147" s="735"/>
      <c r="P147" s="735"/>
      <c r="Q147" s="735"/>
      <c r="R147" s="735"/>
      <c r="S147" s="735"/>
      <c r="T147" s="735"/>
      <c r="U147" s="735"/>
      <c r="V147" s="735"/>
      <c r="W147" s="735"/>
      <c r="X147" s="735"/>
      <c r="Y147" s="735"/>
      <c r="Z147" s="735"/>
      <c r="AA147" s="735"/>
      <c r="AB147" s="735"/>
      <c r="AC147" s="735"/>
      <c r="AD147" s="735"/>
      <c r="AE147" s="735"/>
      <c r="AF147" s="735"/>
      <c r="AG147" s="735"/>
      <c r="AH147" s="735"/>
      <c r="AI147" s="735"/>
      <c r="AJ147" s="735"/>
      <c r="AK147" s="735"/>
      <c r="AL147" s="735"/>
      <c r="AM147" s="735"/>
      <c r="AN147" s="735"/>
      <c r="AO147" s="735"/>
      <c r="AP147" s="735"/>
      <c r="AQ147" s="735"/>
      <c r="AR147" s="735"/>
      <c r="AS147" s="735"/>
      <c r="AT147" s="735"/>
      <c r="AU147" s="735"/>
      <c r="AV147" s="735"/>
      <c r="AW147" s="735"/>
      <c r="AY147" s="522" t="s">
        <v>154</v>
      </c>
    </row>
    <row r="148" spans="2:51" x14ac:dyDescent="0.25">
      <c r="B148" s="735"/>
      <c r="C148" s="735"/>
      <c r="D148" s="735"/>
      <c r="E148" s="735"/>
      <c r="F148" s="735"/>
      <c r="G148" s="735"/>
      <c r="H148" s="735"/>
      <c r="I148" s="735"/>
      <c r="J148" s="735"/>
      <c r="K148" s="735"/>
      <c r="L148" s="735"/>
      <c r="M148" s="735"/>
      <c r="N148" s="735"/>
      <c r="O148" s="735"/>
      <c r="P148" s="735"/>
      <c r="Q148" s="735"/>
      <c r="R148" s="735"/>
      <c r="S148" s="735"/>
      <c r="T148" s="735"/>
      <c r="U148" s="735"/>
      <c r="V148" s="735"/>
      <c r="W148" s="735"/>
      <c r="X148" s="735"/>
      <c r="Y148" s="735"/>
      <c r="Z148" s="735"/>
      <c r="AA148" s="735"/>
      <c r="AB148" s="735"/>
      <c r="AC148" s="735"/>
      <c r="AD148" s="735"/>
      <c r="AE148" s="735"/>
      <c r="AF148" s="735"/>
      <c r="AG148" s="735"/>
      <c r="AH148" s="735"/>
      <c r="AI148" s="735"/>
      <c r="AJ148" s="735"/>
      <c r="AK148" s="735"/>
      <c r="AL148" s="735"/>
      <c r="AM148" s="735"/>
      <c r="AN148" s="735"/>
      <c r="AO148" s="735"/>
      <c r="AP148" s="735"/>
      <c r="AQ148" s="735"/>
      <c r="AR148" s="735"/>
      <c r="AS148" s="735"/>
      <c r="AT148" s="735"/>
      <c r="AU148" s="735"/>
      <c r="AV148" s="735"/>
      <c r="AW148" s="735"/>
      <c r="AY148" s="522" t="s">
        <v>154</v>
      </c>
    </row>
    <row r="149" spans="2:51" x14ac:dyDescent="0.25">
      <c r="B149" s="735"/>
      <c r="C149" s="735"/>
      <c r="D149" s="735"/>
      <c r="E149" s="735"/>
      <c r="F149" s="735"/>
      <c r="G149" s="735"/>
      <c r="H149" s="735"/>
      <c r="I149" s="735"/>
      <c r="J149" s="735"/>
      <c r="K149" s="735"/>
      <c r="L149" s="735"/>
      <c r="M149" s="735"/>
      <c r="N149" s="735"/>
      <c r="O149" s="735"/>
      <c r="P149" s="735"/>
      <c r="Q149" s="735"/>
      <c r="R149" s="735"/>
      <c r="S149" s="735"/>
      <c r="T149" s="735"/>
      <c r="U149" s="735"/>
      <c r="V149" s="735"/>
      <c r="W149" s="735"/>
      <c r="X149" s="735"/>
      <c r="Y149" s="735"/>
      <c r="Z149" s="735"/>
      <c r="AA149" s="735"/>
      <c r="AB149" s="735"/>
      <c r="AC149" s="735"/>
      <c r="AD149" s="735"/>
      <c r="AE149" s="735"/>
      <c r="AF149" s="735"/>
      <c r="AG149" s="735"/>
      <c r="AH149" s="735"/>
      <c r="AI149" s="735"/>
      <c r="AJ149" s="735"/>
      <c r="AK149" s="735"/>
      <c r="AL149" s="735"/>
      <c r="AM149" s="735"/>
      <c r="AN149" s="735"/>
      <c r="AO149" s="735"/>
      <c r="AP149" s="735"/>
      <c r="AQ149" s="735"/>
      <c r="AR149" s="735"/>
      <c r="AS149" s="735"/>
      <c r="AT149" s="735"/>
      <c r="AU149" s="735"/>
      <c r="AV149" s="735"/>
      <c r="AW149" s="735"/>
      <c r="AY149" s="522" t="s">
        <v>154</v>
      </c>
    </row>
    <row r="150" spans="2:51" x14ac:dyDescent="0.25">
      <c r="B150" s="735"/>
      <c r="C150" s="735"/>
      <c r="D150" s="735"/>
      <c r="E150" s="735"/>
      <c r="F150" s="735"/>
      <c r="G150" s="735"/>
      <c r="H150" s="735"/>
      <c r="I150" s="735"/>
      <c r="J150" s="735"/>
      <c r="K150" s="735"/>
      <c r="L150" s="735"/>
      <c r="M150" s="735"/>
      <c r="N150" s="735"/>
      <c r="O150" s="735"/>
      <c r="P150" s="735"/>
      <c r="Q150" s="735"/>
      <c r="R150" s="735"/>
      <c r="S150" s="735"/>
      <c r="T150" s="735"/>
      <c r="U150" s="735"/>
      <c r="V150" s="735"/>
      <c r="W150" s="735"/>
      <c r="X150" s="735"/>
      <c r="Y150" s="735"/>
      <c r="Z150" s="735"/>
      <c r="AA150" s="735"/>
      <c r="AB150" s="735"/>
      <c r="AC150" s="735"/>
      <c r="AD150" s="735"/>
      <c r="AE150" s="735"/>
      <c r="AF150" s="735"/>
      <c r="AG150" s="735"/>
      <c r="AH150" s="735"/>
      <c r="AI150" s="735"/>
      <c r="AJ150" s="735"/>
      <c r="AK150" s="735"/>
      <c r="AL150" s="735"/>
      <c r="AM150" s="735"/>
      <c r="AN150" s="735"/>
      <c r="AO150" s="735"/>
      <c r="AP150" s="735"/>
      <c r="AQ150" s="735"/>
      <c r="AR150" s="735"/>
      <c r="AS150" s="735"/>
      <c r="AT150" s="735"/>
      <c r="AU150" s="735"/>
      <c r="AV150" s="735"/>
      <c r="AW150" s="735"/>
      <c r="AY150" s="522" t="s">
        <v>154</v>
      </c>
    </row>
    <row r="151" spans="2:51" x14ac:dyDescent="0.25">
      <c r="B151" s="735"/>
      <c r="C151" s="735"/>
      <c r="D151" s="735"/>
      <c r="E151" s="735"/>
      <c r="F151" s="735"/>
      <c r="G151" s="735"/>
      <c r="H151" s="735"/>
      <c r="I151" s="735"/>
      <c r="J151" s="735"/>
      <c r="K151" s="735"/>
      <c r="L151" s="735"/>
      <c r="M151" s="735"/>
      <c r="N151" s="735"/>
      <c r="O151" s="735"/>
      <c r="P151" s="735"/>
      <c r="Q151" s="735"/>
      <c r="R151" s="735"/>
      <c r="S151" s="735"/>
      <c r="T151" s="735"/>
      <c r="U151" s="735"/>
      <c r="V151" s="735"/>
      <c r="W151" s="735"/>
      <c r="X151" s="735"/>
      <c r="Y151" s="735"/>
      <c r="Z151" s="735"/>
      <c r="AA151" s="735"/>
      <c r="AB151" s="735"/>
      <c r="AC151" s="735"/>
      <c r="AD151" s="735"/>
      <c r="AE151" s="735"/>
      <c r="AF151" s="735"/>
      <c r="AG151" s="735"/>
      <c r="AH151" s="735"/>
      <c r="AI151" s="735"/>
      <c r="AJ151" s="735"/>
      <c r="AK151" s="735"/>
      <c r="AL151" s="735"/>
      <c r="AM151" s="735"/>
      <c r="AN151" s="735"/>
      <c r="AO151" s="735"/>
      <c r="AP151" s="735"/>
      <c r="AQ151" s="735"/>
      <c r="AR151" s="735"/>
      <c r="AS151" s="735"/>
      <c r="AT151" s="735"/>
      <c r="AU151" s="735"/>
      <c r="AV151" s="735"/>
      <c r="AW151" s="735"/>
      <c r="AY151" s="522" t="s">
        <v>154</v>
      </c>
    </row>
    <row r="152" spans="2:51" x14ac:dyDescent="0.25">
      <c r="B152" s="735"/>
      <c r="C152" s="735"/>
      <c r="D152" s="735"/>
      <c r="E152" s="735"/>
      <c r="F152" s="735"/>
      <c r="G152" s="735"/>
      <c r="H152" s="735"/>
      <c r="I152" s="735"/>
      <c r="J152" s="735"/>
      <c r="K152" s="735"/>
      <c r="L152" s="735"/>
      <c r="M152" s="735"/>
      <c r="N152" s="735"/>
      <c r="O152" s="735"/>
      <c r="P152" s="735"/>
      <c r="Q152" s="735"/>
      <c r="R152" s="735"/>
      <c r="S152" s="735"/>
      <c r="T152" s="735"/>
      <c r="U152" s="735"/>
      <c r="V152" s="735"/>
      <c r="W152" s="735"/>
      <c r="X152" s="735"/>
      <c r="Y152" s="735"/>
      <c r="Z152" s="735"/>
      <c r="AA152" s="735"/>
      <c r="AB152" s="735"/>
      <c r="AC152" s="735"/>
      <c r="AD152" s="735"/>
      <c r="AE152" s="735"/>
      <c r="AF152" s="735"/>
      <c r="AG152" s="735"/>
      <c r="AH152" s="735"/>
      <c r="AI152" s="735"/>
      <c r="AJ152" s="735"/>
      <c r="AK152" s="735"/>
      <c r="AL152" s="735"/>
      <c r="AM152" s="735"/>
      <c r="AN152" s="735"/>
      <c r="AO152" s="735"/>
      <c r="AP152" s="735"/>
      <c r="AQ152" s="735"/>
      <c r="AR152" s="735"/>
      <c r="AS152" s="735"/>
      <c r="AT152" s="735"/>
      <c r="AU152" s="735"/>
      <c r="AV152" s="735"/>
      <c r="AW152" s="735"/>
      <c r="AY152" s="522" t="s">
        <v>154</v>
      </c>
    </row>
    <row r="153" spans="2:51" x14ac:dyDescent="0.25">
      <c r="B153" s="735"/>
      <c r="C153" s="735"/>
      <c r="D153" s="735"/>
      <c r="E153" s="735"/>
      <c r="F153" s="735"/>
      <c r="G153" s="735"/>
      <c r="H153" s="735"/>
      <c r="I153" s="735"/>
      <c r="J153" s="735"/>
      <c r="K153" s="735"/>
      <c r="L153" s="735"/>
      <c r="M153" s="735"/>
      <c r="N153" s="735"/>
      <c r="O153" s="735"/>
      <c r="P153" s="735"/>
      <c r="Q153" s="735"/>
      <c r="R153" s="735"/>
      <c r="S153" s="735"/>
      <c r="T153" s="735"/>
      <c r="U153" s="735"/>
      <c r="V153" s="735"/>
      <c r="W153" s="735"/>
      <c r="X153" s="735"/>
      <c r="Y153" s="735"/>
      <c r="Z153" s="735"/>
      <c r="AA153" s="735"/>
      <c r="AB153" s="735"/>
      <c r="AC153" s="735"/>
      <c r="AD153" s="735"/>
      <c r="AE153" s="735"/>
      <c r="AF153" s="735"/>
      <c r="AG153" s="735"/>
      <c r="AH153" s="735"/>
      <c r="AI153" s="735"/>
      <c r="AJ153" s="735"/>
      <c r="AK153" s="735"/>
      <c r="AL153" s="735"/>
      <c r="AM153" s="735"/>
      <c r="AN153" s="735"/>
      <c r="AO153" s="735"/>
      <c r="AP153" s="735"/>
      <c r="AQ153" s="735"/>
      <c r="AR153" s="735"/>
      <c r="AS153" s="735"/>
      <c r="AT153" s="735"/>
      <c r="AU153" s="735"/>
      <c r="AV153" s="735"/>
      <c r="AW153" s="735"/>
      <c r="AY153" s="522" t="s">
        <v>154</v>
      </c>
    </row>
    <row r="154" spans="2:51" x14ac:dyDescent="0.25">
      <c r="B154" s="735"/>
      <c r="C154" s="735"/>
      <c r="D154" s="735"/>
      <c r="E154" s="735"/>
      <c r="F154" s="735"/>
      <c r="G154" s="735"/>
      <c r="H154" s="735"/>
      <c r="I154" s="735"/>
      <c r="J154" s="735"/>
      <c r="K154" s="735"/>
      <c r="L154" s="735"/>
      <c r="M154" s="735"/>
      <c r="N154" s="735"/>
      <c r="O154" s="735"/>
      <c r="P154" s="735"/>
      <c r="Q154" s="735"/>
      <c r="R154" s="735"/>
      <c r="S154" s="735"/>
      <c r="T154" s="735"/>
      <c r="U154" s="735"/>
      <c r="V154" s="735"/>
      <c r="W154" s="735"/>
      <c r="X154" s="735"/>
      <c r="Y154" s="735"/>
      <c r="Z154" s="735"/>
      <c r="AA154" s="735"/>
      <c r="AB154" s="735"/>
      <c r="AC154" s="735"/>
      <c r="AD154" s="735"/>
      <c r="AE154" s="735"/>
      <c r="AF154" s="735"/>
      <c r="AG154" s="735"/>
      <c r="AH154" s="735"/>
      <c r="AI154" s="735"/>
      <c r="AJ154" s="735"/>
      <c r="AK154" s="735"/>
      <c r="AL154" s="735"/>
      <c r="AM154" s="735"/>
      <c r="AN154" s="735"/>
      <c r="AO154" s="735"/>
      <c r="AP154" s="735"/>
      <c r="AQ154" s="735"/>
      <c r="AR154" s="735"/>
      <c r="AS154" s="735"/>
      <c r="AT154" s="735"/>
      <c r="AU154" s="735"/>
      <c r="AV154" s="735"/>
      <c r="AW154" s="735"/>
      <c r="AY154" s="522" t="s">
        <v>154</v>
      </c>
    </row>
    <row r="155" spans="2:51" x14ac:dyDescent="0.25">
      <c r="B155" s="735"/>
      <c r="C155" s="735"/>
      <c r="D155" s="735"/>
      <c r="E155" s="735"/>
      <c r="F155" s="735"/>
      <c r="G155" s="735"/>
      <c r="H155" s="735"/>
      <c r="I155" s="735"/>
      <c r="J155" s="735"/>
      <c r="K155" s="735"/>
      <c r="L155" s="735"/>
      <c r="M155" s="735"/>
      <c r="N155" s="735"/>
      <c r="O155" s="735"/>
      <c r="P155" s="735"/>
      <c r="Q155" s="735"/>
      <c r="R155" s="735"/>
      <c r="S155" s="735"/>
      <c r="T155" s="735"/>
      <c r="U155" s="735"/>
      <c r="V155" s="735"/>
      <c r="W155" s="735"/>
      <c r="X155" s="735"/>
      <c r="Y155" s="735"/>
      <c r="Z155" s="735"/>
      <c r="AA155" s="735"/>
      <c r="AB155" s="735"/>
      <c r="AC155" s="735"/>
      <c r="AD155" s="735"/>
      <c r="AE155" s="735"/>
      <c r="AF155" s="735"/>
      <c r="AG155" s="735"/>
      <c r="AH155" s="735"/>
      <c r="AI155" s="735"/>
      <c r="AJ155" s="735"/>
      <c r="AK155" s="735"/>
      <c r="AL155" s="735"/>
      <c r="AM155" s="735"/>
      <c r="AN155" s="735"/>
      <c r="AO155" s="735"/>
      <c r="AP155" s="735"/>
      <c r="AQ155" s="735"/>
      <c r="AR155" s="735"/>
      <c r="AS155" s="735"/>
      <c r="AT155" s="735"/>
      <c r="AU155" s="735"/>
      <c r="AV155" s="735"/>
      <c r="AW155" s="735"/>
      <c r="AY155" s="522" t="s">
        <v>155</v>
      </c>
    </row>
    <row r="156" spans="2:51" x14ac:dyDescent="0.25">
      <c r="B156" s="735"/>
      <c r="C156" s="735"/>
      <c r="D156" s="735"/>
      <c r="E156" s="735"/>
      <c r="F156" s="735"/>
      <c r="G156" s="735"/>
      <c r="H156" s="735"/>
      <c r="I156" s="735"/>
      <c r="J156" s="735"/>
      <c r="K156" s="735"/>
      <c r="L156" s="735"/>
      <c r="M156" s="735"/>
      <c r="N156" s="735"/>
      <c r="O156" s="735"/>
      <c r="P156" s="735"/>
      <c r="Q156" s="735"/>
      <c r="R156" s="735"/>
      <c r="S156" s="735"/>
      <c r="T156" s="735"/>
      <c r="U156" s="735"/>
      <c r="V156" s="735"/>
      <c r="W156" s="735"/>
      <c r="X156" s="735"/>
      <c r="Y156" s="735"/>
      <c r="Z156" s="735"/>
      <c r="AA156" s="735"/>
      <c r="AB156" s="735"/>
      <c r="AC156" s="735"/>
      <c r="AD156" s="735"/>
      <c r="AE156" s="735"/>
      <c r="AF156" s="735"/>
      <c r="AG156" s="735"/>
      <c r="AH156" s="735"/>
      <c r="AI156" s="735"/>
      <c r="AJ156" s="735"/>
      <c r="AK156" s="735"/>
      <c r="AL156" s="735"/>
      <c r="AM156" s="735"/>
      <c r="AN156" s="735"/>
      <c r="AO156" s="735"/>
      <c r="AP156" s="735"/>
      <c r="AQ156" s="735"/>
      <c r="AR156" s="735"/>
      <c r="AS156" s="735"/>
      <c r="AT156" s="735"/>
      <c r="AU156" s="735"/>
      <c r="AV156" s="735"/>
      <c r="AW156" s="735"/>
      <c r="AY156" s="522" t="s">
        <v>155</v>
      </c>
    </row>
    <row r="157" spans="2:51" x14ac:dyDescent="0.25">
      <c r="B157" s="735"/>
      <c r="C157" s="735"/>
      <c r="D157" s="735"/>
      <c r="E157" s="735"/>
      <c r="F157" s="735"/>
      <c r="G157" s="735"/>
      <c r="H157" s="735"/>
      <c r="I157" s="735"/>
      <c r="J157" s="735"/>
      <c r="K157" s="735"/>
      <c r="L157" s="735"/>
      <c r="M157" s="735"/>
      <c r="N157" s="735"/>
      <c r="O157" s="735"/>
      <c r="P157" s="735"/>
      <c r="Q157" s="735"/>
      <c r="R157" s="735"/>
      <c r="S157" s="735"/>
      <c r="T157" s="735"/>
      <c r="U157" s="735"/>
      <c r="V157" s="735"/>
      <c r="W157" s="735"/>
      <c r="X157" s="735"/>
      <c r="Y157" s="735"/>
      <c r="Z157" s="735"/>
      <c r="AA157" s="735"/>
      <c r="AB157" s="735"/>
      <c r="AC157" s="735"/>
      <c r="AD157" s="735"/>
      <c r="AE157" s="735"/>
      <c r="AF157" s="735"/>
      <c r="AG157" s="735"/>
      <c r="AH157" s="735"/>
      <c r="AI157" s="735"/>
      <c r="AJ157" s="735"/>
      <c r="AK157" s="735"/>
      <c r="AL157" s="735"/>
      <c r="AM157" s="735"/>
      <c r="AN157" s="735"/>
      <c r="AO157" s="735"/>
      <c r="AP157" s="735"/>
      <c r="AQ157" s="735"/>
      <c r="AR157" s="735"/>
      <c r="AS157" s="735"/>
      <c r="AT157" s="735"/>
      <c r="AU157" s="735"/>
      <c r="AV157" s="735"/>
      <c r="AW157" s="735"/>
      <c r="AY157" s="522" t="s">
        <v>155</v>
      </c>
    </row>
    <row r="158" spans="2:51" x14ac:dyDescent="0.25">
      <c r="B158" s="735"/>
      <c r="C158" s="735"/>
      <c r="D158" s="735"/>
      <c r="E158" s="735"/>
      <c r="F158" s="735"/>
      <c r="G158" s="735"/>
      <c r="H158" s="735"/>
      <c r="I158" s="735"/>
      <c r="J158" s="735"/>
      <c r="K158" s="735"/>
      <c r="L158" s="735"/>
      <c r="M158" s="735"/>
      <c r="N158" s="735"/>
      <c r="O158" s="735"/>
      <c r="P158" s="735"/>
      <c r="Q158" s="735"/>
      <c r="R158" s="735"/>
      <c r="S158" s="735"/>
      <c r="T158" s="735"/>
      <c r="U158" s="735"/>
      <c r="V158" s="735"/>
      <c r="W158" s="735"/>
      <c r="X158" s="735"/>
      <c r="Y158" s="735"/>
      <c r="Z158" s="735"/>
      <c r="AA158" s="735"/>
      <c r="AB158" s="735"/>
      <c r="AC158" s="735"/>
      <c r="AD158" s="735"/>
      <c r="AE158" s="735"/>
      <c r="AF158" s="735"/>
      <c r="AG158" s="735"/>
      <c r="AH158" s="735"/>
      <c r="AI158" s="735"/>
      <c r="AJ158" s="735"/>
      <c r="AK158" s="735"/>
      <c r="AL158" s="735"/>
      <c r="AM158" s="735"/>
      <c r="AN158" s="735"/>
      <c r="AO158" s="735"/>
      <c r="AP158" s="735"/>
      <c r="AQ158" s="735"/>
      <c r="AR158" s="735"/>
      <c r="AS158" s="735"/>
      <c r="AT158" s="735"/>
      <c r="AU158" s="735"/>
      <c r="AV158" s="735"/>
      <c r="AW158" s="735"/>
      <c r="AY158" s="522" t="s">
        <v>155</v>
      </c>
    </row>
    <row r="159" spans="2:51" x14ac:dyDescent="0.25">
      <c r="B159" s="735"/>
      <c r="C159" s="735"/>
      <c r="D159" s="735"/>
      <c r="E159" s="735"/>
      <c r="F159" s="735"/>
      <c r="G159" s="735"/>
      <c r="H159" s="735"/>
      <c r="I159" s="735"/>
      <c r="J159" s="735"/>
      <c r="K159" s="735"/>
      <c r="L159" s="735"/>
      <c r="M159" s="735"/>
      <c r="N159" s="735"/>
      <c r="O159" s="735"/>
      <c r="P159" s="735"/>
      <c r="Q159" s="735"/>
      <c r="R159" s="735"/>
      <c r="S159" s="735"/>
      <c r="T159" s="735"/>
      <c r="U159" s="735"/>
      <c r="V159" s="735"/>
      <c r="W159" s="735"/>
      <c r="X159" s="735"/>
      <c r="Y159" s="735"/>
      <c r="Z159" s="735"/>
      <c r="AA159" s="735"/>
      <c r="AB159" s="735"/>
      <c r="AC159" s="735"/>
      <c r="AD159" s="735"/>
      <c r="AE159" s="735"/>
      <c r="AF159" s="735"/>
      <c r="AG159" s="735"/>
      <c r="AH159" s="735"/>
      <c r="AI159" s="735"/>
      <c r="AJ159" s="735"/>
      <c r="AK159" s="735"/>
      <c r="AL159" s="735"/>
      <c r="AM159" s="735"/>
      <c r="AN159" s="735"/>
      <c r="AO159" s="735"/>
      <c r="AP159" s="735"/>
      <c r="AQ159" s="735"/>
      <c r="AR159" s="735"/>
      <c r="AS159" s="735"/>
      <c r="AT159" s="735"/>
      <c r="AU159" s="735"/>
      <c r="AV159" s="735"/>
      <c r="AW159" s="735"/>
      <c r="AY159" s="522" t="s">
        <v>155</v>
      </c>
    </row>
    <row r="160" spans="2:51" x14ac:dyDescent="0.25">
      <c r="B160" s="735"/>
      <c r="C160" s="735"/>
      <c r="D160" s="735"/>
      <c r="E160" s="735"/>
      <c r="F160" s="735"/>
      <c r="G160" s="735"/>
      <c r="H160" s="735"/>
      <c r="I160" s="735"/>
      <c r="J160" s="735"/>
      <c r="K160" s="735"/>
      <c r="L160" s="735"/>
      <c r="M160" s="735"/>
      <c r="N160" s="735"/>
      <c r="O160" s="735"/>
      <c r="P160" s="735"/>
      <c r="Q160" s="735"/>
      <c r="R160" s="735"/>
      <c r="S160" s="735"/>
      <c r="T160" s="735"/>
      <c r="U160" s="735"/>
      <c r="V160" s="735"/>
      <c r="W160" s="735"/>
      <c r="X160" s="735"/>
      <c r="Y160" s="735"/>
      <c r="Z160" s="735"/>
      <c r="AA160" s="735"/>
      <c r="AB160" s="735"/>
      <c r="AC160" s="735"/>
      <c r="AD160" s="735"/>
      <c r="AE160" s="735"/>
      <c r="AF160" s="735"/>
      <c r="AG160" s="735"/>
      <c r="AH160" s="735"/>
      <c r="AI160" s="735"/>
      <c r="AJ160" s="735"/>
      <c r="AK160" s="735"/>
      <c r="AL160" s="735"/>
      <c r="AM160" s="735"/>
      <c r="AN160" s="735"/>
      <c r="AO160" s="735"/>
      <c r="AP160" s="735"/>
      <c r="AQ160" s="735"/>
      <c r="AR160" s="735"/>
      <c r="AS160" s="735"/>
      <c r="AT160" s="735"/>
      <c r="AU160" s="735"/>
      <c r="AV160" s="735"/>
      <c r="AW160" s="735"/>
      <c r="AY160" s="522" t="s">
        <v>155</v>
      </c>
    </row>
    <row r="161" spans="2:51" x14ac:dyDescent="0.25">
      <c r="B161" s="735"/>
      <c r="C161" s="735"/>
      <c r="D161" s="735"/>
      <c r="E161" s="735"/>
      <c r="F161" s="735"/>
      <c r="G161" s="735"/>
      <c r="H161" s="735"/>
      <c r="I161" s="735"/>
      <c r="J161" s="735"/>
      <c r="K161" s="735"/>
      <c r="L161" s="735"/>
      <c r="M161" s="735"/>
      <c r="N161" s="735"/>
      <c r="O161" s="735"/>
      <c r="P161" s="735"/>
      <c r="Q161" s="735"/>
      <c r="R161" s="735"/>
      <c r="S161" s="735"/>
      <c r="T161" s="735"/>
      <c r="U161" s="735"/>
      <c r="V161" s="735"/>
      <c r="W161" s="735"/>
      <c r="X161" s="735"/>
      <c r="Y161" s="735"/>
      <c r="Z161" s="735"/>
      <c r="AA161" s="735"/>
      <c r="AB161" s="735"/>
      <c r="AC161" s="735"/>
      <c r="AD161" s="735"/>
      <c r="AE161" s="735"/>
      <c r="AF161" s="735"/>
      <c r="AG161" s="735"/>
      <c r="AH161" s="735"/>
      <c r="AI161" s="735"/>
      <c r="AJ161" s="735"/>
      <c r="AK161" s="735"/>
      <c r="AL161" s="735"/>
      <c r="AM161" s="735"/>
      <c r="AN161" s="735"/>
      <c r="AO161" s="735"/>
      <c r="AP161" s="735"/>
      <c r="AQ161" s="735"/>
      <c r="AR161" s="735"/>
      <c r="AS161" s="735"/>
      <c r="AT161" s="735"/>
      <c r="AU161" s="735"/>
      <c r="AV161" s="735"/>
      <c r="AW161" s="735"/>
      <c r="AY161" s="522" t="s">
        <v>155</v>
      </c>
    </row>
    <row r="162" spans="2:51" x14ac:dyDescent="0.25">
      <c r="B162" s="735"/>
      <c r="C162" s="735"/>
      <c r="D162" s="735"/>
      <c r="E162" s="735"/>
      <c r="F162" s="735"/>
      <c r="G162" s="735"/>
      <c r="H162" s="735"/>
      <c r="I162" s="735"/>
      <c r="J162" s="735"/>
      <c r="K162" s="735"/>
      <c r="L162" s="735"/>
      <c r="M162" s="735"/>
      <c r="N162" s="735"/>
      <c r="O162" s="735"/>
      <c r="P162" s="735"/>
      <c r="Q162" s="735"/>
      <c r="R162" s="735"/>
      <c r="S162" s="735"/>
      <c r="T162" s="735"/>
      <c r="U162" s="735"/>
      <c r="V162" s="735"/>
      <c r="W162" s="735"/>
      <c r="X162" s="735"/>
      <c r="Y162" s="735"/>
      <c r="Z162" s="735"/>
      <c r="AA162" s="735"/>
      <c r="AB162" s="735"/>
      <c r="AC162" s="735"/>
      <c r="AD162" s="735"/>
      <c r="AE162" s="735"/>
      <c r="AF162" s="735"/>
      <c r="AG162" s="735"/>
      <c r="AH162" s="735"/>
      <c r="AI162" s="735"/>
      <c r="AJ162" s="735"/>
      <c r="AK162" s="735"/>
      <c r="AL162" s="735"/>
      <c r="AM162" s="735"/>
      <c r="AN162" s="735"/>
      <c r="AO162" s="735"/>
      <c r="AP162" s="735"/>
      <c r="AQ162" s="735"/>
      <c r="AR162" s="735"/>
      <c r="AS162" s="735"/>
      <c r="AT162" s="735"/>
      <c r="AU162" s="735"/>
      <c r="AV162" s="735"/>
      <c r="AW162" s="735"/>
      <c r="AY162" s="522" t="s">
        <v>155</v>
      </c>
    </row>
    <row r="163" spans="2:51" x14ac:dyDescent="0.25">
      <c r="B163" s="735"/>
      <c r="C163" s="735"/>
      <c r="D163" s="735"/>
      <c r="E163" s="735"/>
      <c r="F163" s="735"/>
      <c r="G163" s="735"/>
      <c r="H163" s="735"/>
      <c r="I163" s="735"/>
      <c r="J163" s="735"/>
      <c r="K163" s="735"/>
      <c r="L163" s="735"/>
      <c r="M163" s="735"/>
      <c r="N163" s="735"/>
      <c r="O163" s="735"/>
      <c r="P163" s="735"/>
      <c r="Q163" s="735"/>
      <c r="R163" s="735"/>
      <c r="S163" s="735"/>
      <c r="T163" s="735"/>
      <c r="U163" s="735"/>
      <c r="V163" s="735"/>
      <c r="W163" s="735"/>
      <c r="X163" s="735"/>
      <c r="Y163" s="735"/>
      <c r="Z163" s="735"/>
      <c r="AA163" s="735"/>
      <c r="AB163" s="735"/>
      <c r="AC163" s="735"/>
      <c r="AD163" s="735"/>
      <c r="AE163" s="735"/>
      <c r="AF163" s="735"/>
      <c r="AG163" s="735"/>
      <c r="AH163" s="735"/>
      <c r="AI163" s="735"/>
      <c r="AJ163" s="735"/>
      <c r="AK163" s="735"/>
      <c r="AL163" s="735"/>
      <c r="AM163" s="735"/>
      <c r="AN163" s="735"/>
      <c r="AO163" s="735"/>
      <c r="AP163" s="735"/>
      <c r="AQ163" s="735"/>
      <c r="AR163" s="735"/>
      <c r="AS163" s="735"/>
      <c r="AT163" s="735"/>
      <c r="AU163" s="735"/>
      <c r="AV163" s="735"/>
      <c r="AW163" s="735"/>
      <c r="AY163" s="522" t="s">
        <v>155</v>
      </c>
    </row>
    <row r="164" spans="2:51" x14ac:dyDescent="0.25">
      <c r="B164" s="735"/>
      <c r="C164" s="735"/>
      <c r="D164" s="735"/>
      <c r="E164" s="735"/>
      <c r="F164" s="735"/>
      <c r="G164" s="735"/>
      <c r="H164" s="735"/>
      <c r="I164" s="735"/>
      <c r="J164" s="735"/>
      <c r="K164" s="735"/>
      <c r="L164" s="735"/>
      <c r="M164" s="735"/>
      <c r="N164" s="735"/>
      <c r="O164" s="735"/>
      <c r="P164" s="735"/>
      <c r="Q164" s="735"/>
      <c r="R164" s="735"/>
      <c r="S164" s="735"/>
      <c r="T164" s="735"/>
      <c r="U164" s="735"/>
      <c r="V164" s="735"/>
      <c r="W164" s="735"/>
      <c r="X164" s="735"/>
      <c r="Y164" s="735"/>
      <c r="Z164" s="735"/>
      <c r="AA164" s="735"/>
      <c r="AB164" s="735"/>
      <c r="AC164" s="735"/>
      <c r="AD164" s="735"/>
      <c r="AE164" s="735"/>
      <c r="AF164" s="735"/>
      <c r="AG164" s="735"/>
      <c r="AH164" s="735"/>
      <c r="AI164" s="735"/>
      <c r="AJ164" s="735"/>
      <c r="AK164" s="735"/>
      <c r="AL164" s="735"/>
      <c r="AM164" s="735"/>
      <c r="AN164" s="735"/>
      <c r="AO164" s="735"/>
      <c r="AP164" s="735"/>
      <c r="AQ164" s="735"/>
      <c r="AR164" s="735"/>
      <c r="AS164" s="735"/>
      <c r="AT164" s="735"/>
      <c r="AU164" s="735"/>
      <c r="AV164" s="735"/>
      <c r="AW164" s="735"/>
      <c r="AY164" s="522" t="s">
        <v>161</v>
      </c>
    </row>
    <row r="165" spans="2:51" x14ac:dyDescent="0.25">
      <c r="B165" s="735"/>
      <c r="C165" s="735"/>
      <c r="D165" s="735"/>
      <c r="E165" s="735"/>
      <c r="F165" s="735"/>
      <c r="G165" s="735"/>
      <c r="H165" s="735"/>
      <c r="I165" s="735"/>
      <c r="J165" s="735"/>
      <c r="K165" s="735"/>
      <c r="L165" s="735"/>
      <c r="M165" s="735"/>
      <c r="N165" s="735"/>
      <c r="O165" s="735"/>
      <c r="P165" s="735"/>
      <c r="Q165" s="735"/>
      <c r="R165" s="735"/>
      <c r="S165" s="735"/>
      <c r="T165" s="735"/>
      <c r="U165" s="735"/>
      <c r="V165" s="735"/>
      <c r="W165" s="735"/>
      <c r="X165" s="735"/>
      <c r="Y165" s="735"/>
      <c r="Z165" s="735"/>
      <c r="AA165" s="735"/>
      <c r="AB165" s="735"/>
      <c r="AC165" s="735"/>
      <c r="AD165" s="735"/>
      <c r="AE165" s="735"/>
      <c r="AF165" s="735"/>
      <c r="AG165" s="735"/>
      <c r="AH165" s="735"/>
      <c r="AI165" s="735"/>
      <c r="AJ165" s="735"/>
      <c r="AK165" s="735"/>
      <c r="AL165" s="735"/>
      <c r="AM165" s="735"/>
      <c r="AN165" s="735"/>
      <c r="AO165" s="735"/>
      <c r="AP165" s="735"/>
      <c r="AQ165" s="735"/>
      <c r="AR165" s="735"/>
      <c r="AS165" s="735"/>
      <c r="AT165" s="735"/>
      <c r="AU165" s="735"/>
      <c r="AV165" s="735"/>
      <c r="AW165" s="735"/>
      <c r="AY165" s="522" t="s">
        <v>161</v>
      </c>
    </row>
    <row r="166" spans="2:51" x14ac:dyDescent="0.25">
      <c r="B166" s="735"/>
      <c r="C166" s="735"/>
      <c r="D166" s="735"/>
      <c r="E166" s="735"/>
      <c r="F166" s="735"/>
      <c r="G166" s="735"/>
      <c r="H166" s="735"/>
      <c r="I166" s="735"/>
      <c r="J166" s="735"/>
      <c r="K166" s="735"/>
      <c r="L166" s="735"/>
      <c r="M166" s="735"/>
      <c r="N166" s="735"/>
      <c r="O166" s="735"/>
      <c r="P166" s="735"/>
      <c r="Q166" s="735"/>
      <c r="R166" s="735"/>
      <c r="S166" s="735"/>
      <c r="T166" s="735"/>
      <c r="U166" s="735"/>
      <c r="V166" s="735"/>
      <c r="W166" s="735"/>
      <c r="X166" s="735"/>
      <c r="Y166" s="735"/>
      <c r="Z166" s="735"/>
      <c r="AA166" s="735"/>
      <c r="AB166" s="735"/>
      <c r="AC166" s="735"/>
      <c r="AD166" s="735"/>
      <c r="AE166" s="735"/>
      <c r="AF166" s="735"/>
      <c r="AG166" s="735"/>
      <c r="AH166" s="735"/>
      <c r="AI166" s="735"/>
      <c r="AJ166" s="735"/>
      <c r="AK166" s="735"/>
      <c r="AL166" s="735"/>
      <c r="AM166" s="735"/>
      <c r="AN166" s="735"/>
      <c r="AO166" s="735"/>
      <c r="AP166" s="735"/>
      <c r="AQ166" s="735"/>
      <c r="AR166" s="735"/>
      <c r="AS166" s="735"/>
      <c r="AT166" s="735"/>
      <c r="AU166" s="735"/>
      <c r="AV166" s="735"/>
      <c r="AW166" s="735"/>
      <c r="AY166" s="522" t="s">
        <v>161</v>
      </c>
    </row>
    <row r="167" spans="2:51" x14ac:dyDescent="0.25">
      <c r="B167" s="735"/>
      <c r="C167" s="735"/>
      <c r="D167" s="735"/>
      <c r="E167" s="735"/>
      <c r="F167" s="735"/>
      <c r="G167" s="735"/>
      <c r="H167" s="735"/>
      <c r="I167" s="735"/>
      <c r="J167" s="735"/>
      <c r="K167" s="735"/>
      <c r="L167" s="735"/>
      <c r="M167" s="735"/>
      <c r="N167" s="735"/>
      <c r="O167" s="735"/>
      <c r="P167" s="735"/>
      <c r="Q167" s="735"/>
      <c r="R167" s="735"/>
      <c r="S167" s="735"/>
      <c r="T167" s="735"/>
      <c r="U167" s="735"/>
      <c r="V167" s="735"/>
      <c r="W167" s="735"/>
      <c r="X167" s="735"/>
      <c r="Y167" s="735"/>
      <c r="Z167" s="735"/>
      <c r="AA167" s="735"/>
      <c r="AB167" s="735"/>
      <c r="AC167" s="735"/>
      <c r="AD167" s="735"/>
      <c r="AE167" s="735"/>
      <c r="AF167" s="735"/>
      <c r="AG167" s="735"/>
      <c r="AH167" s="735"/>
      <c r="AI167" s="735"/>
      <c r="AJ167" s="735"/>
      <c r="AK167" s="735"/>
      <c r="AL167" s="735"/>
      <c r="AM167" s="735"/>
      <c r="AN167" s="735"/>
      <c r="AO167" s="735"/>
      <c r="AP167" s="735"/>
      <c r="AQ167" s="735"/>
      <c r="AR167" s="735"/>
      <c r="AS167" s="735"/>
      <c r="AT167" s="735"/>
      <c r="AU167" s="735"/>
      <c r="AV167" s="735"/>
      <c r="AW167" s="735"/>
      <c r="AY167" s="522" t="s">
        <v>161</v>
      </c>
    </row>
    <row r="168" spans="2:51" x14ac:dyDescent="0.25">
      <c r="B168" s="735"/>
      <c r="C168" s="735"/>
      <c r="D168" s="735"/>
      <c r="E168" s="735"/>
      <c r="F168" s="735"/>
      <c r="G168" s="735"/>
      <c r="H168" s="735"/>
      <c r="I168" s="735"/>
      <c r="J168" s="735"/>
      <c r="K168" s="735"/>
      <c r="L168" s="735"/>
      <c r="M168" s="735"/>
      <c r="N168" s="735"/>
      <c r="O168" s="735"/>
      <c r="P168" s="735"/>
      <c r="Q168" s="735"/>
      <c r="R168" s="735"/>
      <c r="S168" s="735"/>
      <c r="T168" s="735"/>
      <c r="U168" s="735"/>
      <c r="V168" s="735"/>
      <c r="W168" s="735"/>
      <c r="X168" s="735"/>
      <c r="Y168" s="735"/>
      <c r="Z168" s="735"/>
      <c r="AA168" s="735"/>
      <c r="AB168" s="735"/>
      <c r="AC168" s="735"/>
      <c r="AD168" s="735"/>
      <c r="AE168" s="735"/>
      <c r="AF168" s="735"/>
      <c r="AG168" s="735"/>
      <c r="AH168" s="735"/>
      <c r="AI168" s="735"/>
      <c r="AJ168" s="735"/>
      <c r="AK168" s="735"/>
      <c r="AL168" s="735"/>
      <c r="AM168" s="735"/>
      <c r="AN168" s="735"/>
      <c r="AO168" s="735"/>
      <c r="AP168" s="735"/>
      <c r="AQ168" s="735"/>
      <c r="AR168" s="735"/>
      <c r="AS168" s="735"/>
      <c r="AT168" s="735"/>
      <c r="AU168" s="735"/>
      <c r="AV168" s="735"/>
      <c r="AW168" s="735"/>
      <c r="AY168" s="522" t="s">
        <v>161</v>
      </c>
    </row>
    <row r="169" spans="2:51" x14ac:dyDescent="0.25">
      <c r="B169" s="735"/>
      <c r="C169" s="735"/>
      <c r="D169" s="735"/>
      <c r="E169" s="735"/>
      <c r="F169" s="735"/>
      <c r="G169" s="735"/>
      <c r="H169" s="735"/>
      <c r="I169" s="735"/>
      <c r="J169" s="735"/>
      <c r="K169" s="735"/>
      <c r="L169" s="735"/>
      <c r="M169" s="735"/>
      <c r="N169" s="735"/>
      <c r="O169" s="735"/>
      <c r="P169" s="735"/>
      <c r="Q169" s="735"/>
      <c r="R169" s="735"/>
      <c r="S169" s="735"/>
      <c r="T169" s="735"/>
      <c r="U169" s="735"/>
      <c r="V169" s="735"/>
      <c r="W169" s="735"/>
      <c r="X169" s="735"/>
      <c r="Y169" s="735"/>
      <c r="Z169" s="735"/>
      <c r="AA169" s="735"/>
      <c r="AB169" s="735"/>
      <c r="AC169" s="735"/>
      <c r="AD169" s="735"/>
      <c r="AE169" s="735"/>
      <c r="AF169" s="735"/>
      <c r="AG169" s="735"/>
      <c r="AH169" s="735"/>
      <c r="AI169" s="735"/>
      <c r="AJ169" s="735"/>
      <c r="AK169" s="735"/>
      <c r="AL169" s="735"/>
      <c r="AM169" s="735"/>
      <c r="AN169" s="735"/>
      <c r="AO169" s="735"/>
      <c r="AP169" s="735"/>
      <c r="AQ169" s="735"/>
      <c r="AR169" s="735"/>
      <c r="AS169" s="735"/>
      <c r="AT169" s="735"/>
      <c r="AU169" s="735"/>
      <c r="AV169" s="735"/>
      <c r="AW169" s="735"/>
      <c r="AY169" s="522" t="s">
        <v>161</v>
      </c>
    </row>
    <row r="170" spans="2:51" x14ac:dyDescent="0.25">
      <c r="B170" s="735"/>
      <c r="C170" s="735"/>
      <c r="D170" s="735"/>
      <c r="E170" s="735"/>
      <c r="F170" s="735"/>
      <c r="G170" s="735"/>
      <c r="H170" s="735"/>
      <c r="I170" s="735"/>
      <c r="J170" s="735"/>
      <c r="K170" s="735"/>
      <c r="L170" s="735"/>
      <c r="M170" s="735"/>
      <c r="N170" s="735"/>
      <c r="O170" s="735"/>
      <c r="P170" s="735"/>
      <c r="Q170" s="735"/>
      <c r="R170" s="735"/>
      <c r="S170" s="735"/>
      <c r="T170" s="735"/>
      <c r="U170" s="735"/>
      <c r="V170" s="735"/>
      <c r="W170" s="735"/>
      <c r="X170" s="735"/>
      <c r="Y170" s="735"/>
      <c r="Z170" s="735"/>
      <c r="AA170" s="735"/>
      <c r="AB170" s="735"/>
      <c r="AC170" s="735"/>
      <c r="AD170" s="735"/>
      <c r="AE170" s="735"/>
      <c r="AF170" s="735"/>
      <c r="AG170" s="735"/>
      <c r="AH170" s="735"/>
      <c r="AI170" s="735"/>
      <c r="AJ170" s="735"/>
      <c r="AK170" s="735"/>
      <c r="AL170" s="735"/>
      <c r="AM170" s="735"/>
      <c r="AN170" s="735"/>
      <c r="AO170" s="735"/>
      <c r="AP170" s="735"/>
      <c r="AQ170" s="735"/>
      <c r="AR170" s="735"/>
      <c r="AS170" s="735"/>
      <c r="AT170" s="735"/>
      <c r="AU170" s="735"/>
      <c r="AV170" s="735"/>
      <c r="AW170" s="735"/>
      <c r="AY170" s="522" t="s">
        <v>161</v>
      </c>
    </row>
    <row r="171" spans="2:51" x14ac:dyDescent="0.25">
      <c r="B171" s="735"/>
      <c r="C171" s="735"/>
      <c r="D171" s="735"/>
      <c r="E171" s="735"/>
      <c r="F171" s="735"/>
      <c r="G171" s="735"/>
      <c r="H171" s="735"/>
      <c r="I171" s="735"/>
      <c r="J171" s="735"/>
      <c r="K171" s="735"/>
      <c r="L171" s="735"/>
      <c r="M171" s="735"/>
      <c r="N171" s="735"/>
      <c r="O171" s="735"/>
      <c r="P171" s="735"/>
      <c r="Q171" s="735"/>
      <c r="R171" s="735"/>
      <c r="S171" s="735"/>
      <c r="T171" s="735"/>
      <c r="U171" s="735"/>
      <c r="V171" s="735"/>
      <c r="W171" s="735"/>
      <c r="X171" s="735"/>
      <c r="Y171" s="735"/>
      <c r="Z171" s="735"/>
      <c r="AA171" s="735"/>
      <c r="AB171" s="735"/>
      <c r="AC171" s="735"/>
      <c r="AD171" s="735"/>
      <c r="AE171" s="735"/>
      <c r="AF171" s="735"/>
      <c r="AG171" s="735"/>
      <c r="AH171" s="735"/>
      <c r="AI171" s="735"/>
      <c r="AJ171" s="735"/>
      <c r="AK171" s="735"/>
      <c r="AL171" s="735"/>
      <c r="AM171" s="735"/>
      <c r="AN171" s="735"/>
      <c r="AO171" s="735"/>
      <c r="AP171" s="735"/>
      <c r="AQ171" s="735"/>
      <c r="AR171" s="735"/>
      <c r="AS171" s="735"/>
      <c r="AT171" s="735"/>
      <c r="AU171" s="735"/>
      <c r="AV171" s="735"/>
      <c r="AW171" s="735"/>
      <c r="AY171" s="522" t="s">
        <v>161</v>
      </c>
    </row>
    <row r="172" spans="2:51" x14ac:dyDescent="0.25">
      <c r="B172" s="735"/>
      <c r="C172" s="735"/>
      <c r="D172" s="735"/>
      <c r="E172" s="735"/>
      <c r="F172" s="735"/>
      <c r="G172" s="735"/>
      <c r="H172" s="735"/>
      <c r="I172" s="735"/>
      <c r="J172" s="735"/>
      <c r="K172" s="735"/>
      <c r="L172" s="735"/>
      <c r="M172" s="735"/>
      <c r="N172" s="735"/>
      <c r="O172" s="735"/>
      <c r="P172" s="735"/>
      <c r="Q172" s="735"/>
      <c r="R172" s="735"/>
      <c r="S172" s="735"/>
      <c r="T172" s="735"/>
      <c r="U172" s="735"/>
      <c r="V172" s="735"/>
      <c r="W172" s="735"/>
      <c r="X172" s="735"/>
      <c r="Y172" s="735"/>
      <c r="Z172" s="735"/>
      <c r="AA172" s="735"/>
      <c r="AB172" s="735"/>
      <c r="AC172" s="735"/>
      <c r="AD172" s="735"/>
      <c r="AE172" s="735"/>
      <c r="AF172" s="735"/>
      <c r="AG172" s="735"/>
      <c r="AH172" s="735"/>
      <c r="AI172" s="735"/>
      <c r="AJ172" s="735"/>
      <c r="AK172" s="735"/>
      <c r="AL172" s="735"/>
      <c r="AM172" s="735"/>
      <c r="AN172" s="735"/>
      <c r="AO172" s="735"/>
      <c r="AP172" s="735"/>
      <c r="AQ172" s="735"/>
      <c r="AR172" s="735"/>
      <c r="AS172" s="735"/>
      <c r="AT172" s="735"/>
      <c r="AU172" s="735"/>
      <c r="AV172" s="735"/>
      <c r="AW172" s="735"/>
      <c r="AY172" s="522" t="s">
        <v>161</v>
      </c>
    </row>
    <row r="173" spans="2:51" x14ac:dyDescent="0.25">
      <c r="B173" s="735"/>
      <c r="C173" s="735"/>
      <c r="D173" s="735"/>
      <c r="E173" s="735"/>
      <c r="F173" s="735"/>
      <c r="G173" s="735"/>
      <c r="H173" s="735"/>
      <c r="I173" s="735"/>
      <c r="J173" s="735"/>
      <c r="K173" s="735"/>
      <c r="L173" s="735"/>
      <c r="M173" s="735"/>
      <c r="N173" s="735"/>
      <c r="O173" s="735"/>
      <c r="P173" s="735"/>
      <c r="Q173" s="735"/>
      <c r="R173" s="735"/>
      <c r="S173" s="735"/>
      <c r="T173" s="735"/>
      <c r="U173" s="735"/>
      <c r="V173" s="735"/>
      <c r="W173" s="735"/>
      <c r="X173" s="735"/>
      <c r="Y173" s="735"/>
      <c r="Z173" s="735"/>
      <c r="AA173" s="735"/>
      <c r="AB173" s="735"/>
      <c r="AC173" s="735"/>
      <c r="AD173" s="735"/>
      <c r="AE173" s="735"/>
      <c r="AF173" s="735"/>
      <c r="AG173" s="735"/>
      <c r="AH173" s="735"/>
      <c r="AI173" s="735"/>
      <c r="AJ173" s="735"/>
      <c r="AK173" s="735"/>
      <c r="AL173" s="735"/>
      <c r="AM173" s="735"/>
      <c r="AN173" s="735"/>
      <c r="AO173" s="735"/>
      <c r="AP173" s="735"/>
      <c r="AQ173" s="735"/>
      <c r="AR173" s="735"/>
      <c r="AS173" s="735"/>
      <c r="AT173" s="735"/>
      <c r="AU173" s="735"/>
      <c r="AV173" s="735"/>
      <c r="AW173" s="735"/>
      <c r="AY173" s="522" t="s">
        <v>148</v>
      </c>
    </row>
    <row r="174" spans="2:51" x14ac:dyDescent="0.25">
      <c r="B174" s="735"/>
      <c r="C174" s="735"/>
      <c r="D174" s="735"/>
      <c r="E174" s="735"/>
      <c r="F174" s="735"/>
      <c r="G174" s="735"/>
      <c r="H174" s="735"/>
      <c r="I174" s="735"/>
      <c r="J174" s="735"/>
      <c r="K174" s="735"/>
      <c r="L174" s="735"/>
      <c r="M174" s="735"/>
      <c r="N174" s="735"/>
      <c r="O174" s="735"/>
      <c r="P174" s="735"/>
      <c r="Q174" s="735"/>
      <c r="R174" s="735"/>
      <c r="S174" s="735"/>
      <c r="T174" s="735"/>
      <c r="U174" s="735"/>
      <c r="V174" s="735"/>
      <c r="W174" s="735"/>
      <c r="X174" s="735"/>
      <c r="Y174" s="735"/>
      <c r="Z174" s="735"/>
      <c r="AA174" s="735"/>
      <c r="AB174" s="735"/>
      <c r="AC174" s="735"/>
      <c r="AD174" s="735"/>
      <c r="AE174" s="735"/>
      <c r="AF174" s="735"/>
      <c r="AG174" s="735"/>
      <c r="AH174" s="735"/>
      <c r="AI174" s="735"/>
      <c r="AJ174" s="735"/>
      <c r="AK174" s="735"/>
      <c r="AL174" s="735"/>
      <c r="AM174" s="735"/>
      <c r="AN174" s="735"/>
      <c r="AO174" s="735"/>
      <c r="AP174" s="735"/>
      <c r="AQ174" s="735"/>
      <c r="AR174" s="735"/>
      <c r="AS174" s="735"/>
      <c r="AT174" s="735"/>
      <c r="AU174" s="735"/>
      <c r="AV174" s="735"/>
      <c r="AW174" s="735"/>
      <c r="AY174" s="522" t="s">
        <v>148</v>
      </c>
    </row>
    <row r="175" spans="2:51" x14ac:dyDescent="0.25">
      <c r="B175" s="735"/>
      <c r="C175" s="735"/>
      <c r="D175" s="735"/>
      <c r="E175" s="735"/>
      <c r="F175" s="735"/>
      <c r="G175" s="735"/>
      <c r="H175" s="735"/>
      <c r="I175" s="735"/>
      <c r="J175" s="735"/>
      <c r="K175" s="735"/>
      <c r="L175" s="735"/>
      <c r="M175" s="735"/>
      <c r="N175" s="735"/>
      <c r="O175" s="735"/>
      <c r="P175" s="735"/>
      <c r="Q175" s="735"/>
      <c r="R175" s="735"/>
      <c r="S175" s="735"/>
      <c r="T175" s="735"/>
      <c r="U175" s="735"/>
      <c r="V175" s="735"/>
      <c r="W175" s="735"/>
      <c r="X175" s="735"/>
      <c r="Y175" s="735"/>
      <c r="Z175" s="735"/>
      <c r="AA175" s="735"/>
      <c r="AB175" s="735"/>
      <c r="AC175" s="735"/>
      <c r="AD175" s="735"/>
      <c r="AE175" s="735"/>
      <c r="AF175" s="735"/>
      <c r="AG175" s="735"/>
      <c r="AH175" s="735"/>
      <c r="AI175" s="735"/>
      <c r="AJ175" s="735"/>
      <c r="AK175" s="735"/>
      <c r="AL175" s="735"/>
      <c r="AM175" s="735"/>
      <c r="AN175" s="735"/>
      <c r="AO175" s="735"/>
      <c r="AP175" s="735"/>
      <c r="AQ175" s="735"/>
      <c r="AR175" s="735"/>
      <c r="AS175" s="735"/>
      <c r="AT175" s="735"/>
      <c r="AU175" s="735"/>
      <c r="AV175" s="735"/>
      <c r="AW175" s="735"/>
      <c r="AY175" s="522" t="s">
        <v>148</v>
      </c>
    </row>
    <row r="176" spans="2:51" x14ac:dyDescent="0.25">
      <c r="B176" s="735"/>
      <c r="C176" s="735"/>
      <c r="D176" s="735"/>
      <c r="E176" s="735"/>
      <c r="F176" s="735"/>
      <c r="G176" s="735"/>
      <c r="H176" s="735"/>
      <c r="I176" s="735"/>
      <c r="J176" s="735"/>
      <c r="K176" s="735"/>
      <c r="L176" s="735"/>
      <c r="M176" s="735"/>
      <c r="N176" s="735"/>
      <c r="O176" s="735"/>
      <c r="P176" s="735"/>
      <c r="Q176" s="735"/>
      <c r="R176" s="735"/>
      <c r="S176" s="735"/>
      <c r="T176" s="735"/>
      <c r="U176" s="735"/>
      <c r="V176" s="735"/>
      <c r="W176" s="735"/>
      <c r="X176" s="735"/>
      <c r="Y176" s="735"/>
      <c r="Z176" s="735"/>
      <c r="AA176" s="735"/>
      <c r="AB176" s="735"/>
      <c r="AC176" s="735"/>
      <c r="AD176" s="735"/>
      <c r="AE176" s="735"/>
      <c r="AF176" s="735"/>
      <c r="AG176" s="735"/>
      <c r="AH176" s="735"/>
      <c r="AI176" s="735"/>
      <c r="AJ176" s="735"/>
      <c r="AK176" s="735"/>
      <c r="AL176" s="735"/>
      <c r="AM176" s="735"/>
      <c r="AN176" s="735"/>
      <c r="AO176" s="735"/>
      <c r="AP176" s="735"/>
      <c r="AQ176" s="735"/>
      <c r="AR176" s="735"/>
      <c r="AS176" s="735"/>
      <c r="AT176" s="735"/>
      <c r="AU176" s="735"/>
      <c r="AV176" s="735"/>
      <c r="AW176" s="735"/>
      <c r="AY176" s="522" t="s">
        <v>148</v>
      </c>
    </row>
    <row r="177" spans="1:51" x14ac:dyDescent="0.25">
      <c r="B177" s="735"/>
      <c r="C177" s="735"/>
      <c r="D177" s="735"/>
      <c r="E177" s="735"/>
      <c r="F177" s="735"/>
      <c r="G177" s="735"/>
      <c r="H177" s="735"/>
      <c r="I177" s="735"/>
      <c r="J177" s="735"/>
      <c r="K177" s="735"/>
      <c r="L177" s="735"/>
      <c r="M177" s="735"/>
      <c r="N177" s="735"/>
      <c r="O177" s="735"/>
      <c r="P177" s="735"/>
      <c r="Q177" s="735"/>
      <c r="R177" s="735"/>
      <c r="S177" s="735"/>
      <c r="T177" s="735"/>
      <c r="U177" s="735"/>
      <c r="V177" s="735"/>
      <c r="W177" s="735"/>
      <c r="X177" s="735"/>
      <c r="Y177" s="735"/>
      <c r="Z177" s="735"/>
      <c r="AA177" s="735"/>
      <c r="AB177" s="735"/>
      <c r="AC177" s="735"/>
      <c r="AD177" s="735"/>
      <c r="AE177" s="735"/>
      <c r="AF177" s="735"/>
      <c r="AG177" s="735"/>
      <c r="AH177" s="735"/>
      <c r="AI177" s="735"/>
      <c r="AJ177" s="735"/>
      <c r="AK177" s="735"/>
      <c r="AL177" s="735"/>
      <c r="AM177" s="735"/>
      <c r="AN177" s="735"/>
      <c r="AO177" s="735"/>
      <c r="AP177" s="735"/>
      <c r="AQ177" s="735"/>
      <c r="AR177" s="735"/>
      <c r="AS177" s="735"/>
      <c r="AT177" s="735"/>
      <c r="AU177" s="735"/>
      <c r="AV177" s="735"/>
      <c r="AW177" s="735"/>
      <c r="AY177" s="522" t="s">
        <v>148</v>
      </c>
    </row>
    <row r="178" spans="1:51" x14ac:dyDescent="0.25">
      <c r="B178" s="735"/>
      <c r="C178" s="735"/>
      <c r="D178" s="735"/>
      <c r="E178" s="735"/>
      <c r="F178" s="735"/>
      <c r="G178" s="735"/>
      <c r="H178" s="735"/>
      <c r="I178" s="735"/>
      <c r="J178" s="735"/>
      <c r="K178" s="735"/>
      <c r="L178" s="735"/>
      <c r="M178" s="735"/>
      <c r="N178" s="735"/>
      <c r="O178" s="735"/>
      <c r="P178" s="735"/>
      <c r="Q178" s="735"/>
      <c r="R178" s="735"/>
      <c r="S178" s="735"/>
      <c r="T178" s="735"/>
      <c r="U178" s="735"/>
      <c r="V178" s="735"/>
      <c r="W178" s="735"/>
      <c r="X178" s="735"/>
      <c r="Y178" s="735"/>
      <c r="Z178" s="735"/>
      <c r="AA178" s="735"/>
      <c r="AB178" s="735"/>
      <c r="AC178" s="735"/>
      <c r="AD178" s="735"/>
      <c r="AE178" s="735"/>
      <c r="AF178" s="735"/>
      <c r="AG178" s="735"/>
      <c r="AH178" s="735"/>
      <c r="AI178" s="735"/>
      <c r="AJ178" s="735"/>
      <c r="AK178" s="735"/>
      <c r="AL178" s="735"/>
      <c r="AM178" s="735"/>
      <c r="AN178" s="735"/>
      <c r="AO178" s="735"/>
      <c r="AP178" s="735"/>
      <c r="AQ178" s="735"/>
      <c r="AR178" s="735"/>
      <c r="AS178" s="735"/>
      <c r="AT178" s="735"/>
      <c r="AU178" s="735"/>
      <c r="AV178" s="735"/>
      <c r="AW178" s="735"/>
      <c r="AY178" s="522" t="s">
        <v>148</v>
      </c>
    </row>
    <row r="179" spans="1:51" x14ac:dyDescent="0.25">
      <c r="B179" s="735"/>
      <c r="C179" s="735"/>
      <c r="D179" s="735"/>
      <c r="E179" s="735"/>
      <c r="F179" s="735"/>
      <c r="G179" s="735"/>
      <c r="H179" s="735"/>
      <c r="I179" s="735"/>
      <c r="J179" s="735"/>
      <c r="K179" s="735"/>
      <c r="L179" s="735"/>
      <c r="M179" s="735"/>
      <c r="N179" s="735"/>
      <c r="O179" s="735"/>
      <c r="P179" s="735"/>
      <c r="Q179" s="735"/>
      <c r="R179" s="735"/>
      <c r="S179" s="735"/>
      <c r="T179" s="735"/>
      <c r="U179" s="735"/>
      <c r="V179" s="735"/>
      <c r="W179" s="735"/>
      <c r="X179" s="735"/>
      <c r="Y179" s="735"/>
      <c r="Z179" s="735"/>
      <c r="AA179" s="735"/>
      <c r="AB179" s="735"/>
      <c r="AC179" s="735"/>
      <c r="AD179" s="735"/>
      <c r="AE179" s="735"/>
      <c r="AF179" s="735"/>
      <c r="AG179" s="735"/>
      <c r="AH179" s="735"/>
      <c r="AI179" s="735"/>
      <c r="AJ179" s="735"/>
      <c r="AK179" s="735"/>
      <c r="AL179" s="735"/>
      <c r="AM179" s="735"/>
      <c r="AN179" s="735"/>
      <c r="AO179" s="735"/>
      <c r="AP179" s="735"/>
      <c r="AQ179" s="735"/>
      <c r="AR179" s="735"/>
      <c r="AS179" s="735"/>
      <c r="AT179" s="735"/>
      <c r="AU179" s="735"/>
      <c r="AV179" s="735"/>
      <c r="AW179" s="735"/>
      <c r="AY179" s="522" t="s">
        <v>148</v>
      </c>
    </row>
    <row r="180" spans="1:51" x14ac:dyDescent="0.25">
      <c r="B180" s="735"/>
      <c r="C180" s="735"/>
      <c r="D180" s="735"/>
      <c r="E180" s="735"/>
      <c r="F180" s="735"/>
      <c r="G180" s="735"/>
      <c r="H180" s="735"/>
      <c r="I180" s="735"/>
      <c r="J180" s="735"/>
      <c r="K180" s="735"/>
      <c r="L180" s="735"/>
      <c r="M180" s="735"/>
      <c r="N180" s="735"/>
      <c r="O180" s="735"/>
      <c r="P180" s="735"/>
      <c r="Q180" s="735"/>
      <c r="R180" s="735"/>
      <c r="S180" s="735"/>
      <c r="T180" s="735"/>
      <c r="U180" s="735"/>
      <c r="V180" s="735"/>
      <c r="W180" s="735"/>
      <c r="X180" s="735"/>
      <c r="Y180" s="735"/>
      <c r="Z180" s="735"/>
      <c r="AA180" s="735"/>
      <c r="AB180" s="735"/>
      <c r="AC180" s="735"/>
      <c r="AD180" s="735"/>
      <c r="AE180" s="735"/>
      <c r="AF180" s="735"/>
      <c r="AG180" s="735"/>
      <c r="AH180" s="735"/>
      <c r="AI180" s="735"/>
      <c r="AJ180" s="735"/>
      <c r="AK180" s="735"/>
      <c r="AL180" s="735"/>
      <c r="AM180" s="735"/>
      <c r="AN180" s="735"/>
      <c r="AO180" s="735"/>
      <c r="AP180" s="735"/>
      <c r="AQ180" s="735"/>
      <c r="AR180" s="735"/>
      <c r="AS180" s="735"/>
      <c r="AT180" s="735"/>
      <c r="AU180" s="735"/>
      <c r="AV180" s="735"/>
      <c r="AW180" s="735"/>
      <c r="AY180" s="522" t="s">
        <v>148</v>
      </c>
    </row>
    <row r="181" spans="1:51" x14ac:dyDescent="0.25">
      <c r="B181" s="735"/>
      <c r="C181" s="735"/>
      <c r="D181" s="735"/>
      <c r="E181" s="735"/>
      <c r="F181" s="735"/>
      <c r="G181" s="735"/>
      <c r="H181" s="735"/>
      <c r="I181" s="735"/>
      <c r="J181" s="735"/>
      <c r="K181" s="735"/>
      <c r="L181" s="735"/>
      <c r="M181" s="735"/>
      <c r="N181" s="735"/>
      <c r="O181" s="735"/>
      <c r="P181" s="735"/>
      <c r="Q181" s="735"/>
      <c r="R181" s="735"/>
      <c r="S181" s="735"/>
      <c r="T181" s="735"/>
      <c r="U181" s="735"/>
      <c r="V181" s="735"/>
      <c r="W181" s="735"/>
      <c r="X181" s="735"/>
      <c r="Y181" s="735"/>
      <c r="Z181" s="735"/>
      <c r="AA181" s="735"/>
      <c r="AB181" s="735"/>
      <c r="AC181" s="735"/>
      <c r="AD181" s="735"/>
      <c r="AE181" s="735"/>
      <c r="AF181" s="735"/>
      <c r="AG181" s="735"/>
      <c r="AH181" s="735"/>
      <c r="AI181" s="735"/>
      <c r="AJ181" s="735"/>
      <c r="AK181" s="735"/>
      <c r="AL181" s="735"/>
      <c r="AM181" s="735"/>
      <c r="AN181" s="735"/>
      <c r="AO181" s="735"/>
      <c r="AP181" s="735"/>
      <c r="AQ181" s="735"/>
      <c r="AR181" s="735"/>
      <c r="AS181" s="735"/>
      <c r="AT181" s="735"/>
      <c r="AU181" s="735"/>
      <c r="AV181" s="735"/>
      <c r="AW181" s="735"/>
      <c r="AY181" s="522" t="s">
        <v>148</v>
      </c>
    </row>
    <row r="182" spans="1:51" x14ac:dyDescent="0.25">
      <c r="B182" s="735"/>
      <c r="C182" s="735"/>
      <c r="D182" s="735"/>
      <c r="E182" s="735"/>
      <c r="F182" s="735"/>
      <c r="G182" s="735"/>
      <c r="H182" s="735"/>
      <c r="I182" s="735"/>
      <c r="J182" s="735"/>
      <c r="K182" s="735"/>
      <c r="L182" s="735"/>
      <c r="M182" s="735"/>
      <c r="N182" s="735"/>
      <c r="O182" s="735"/>
      <c r="P182" s="735"/>
      <c r="Q182" s="735"/>
      <c r="R182" s="735"/>
      <c r="S182" s="735"/>
      <c r="T182" s="735"/>
      <c r="U182" s="735"/>
      <c r="V182" s="735"/>
      <c r="W182" s="735"/>
      <c r="X182" s="735"/>
      <c r="Y182" s="735"/>
      <c r="Z182" s="735"/>
      <c r="AA182" s="735"/>
      <c r="AB182" s="735"/>
      <c r="AC182" s="735"/>
      <c r="AD182" s="735"/>
      <c r="AE182" s="735"/>
      <c r="AF182" s="735"/>
      <c r="AG182" s="735"/>
      <c r="AH182" s="735"/>
      <c r="AI182" s="735"/>
      <c r="AJ182" s="735"/>
      <c r="AK182" s="735"/>
      <c r="AL182" s="735"/>
      <c r="AM182" s="735"/>
      <c r="AN182" s="735"/>
      <c r="AO182" s="735"/>
      <c r="AP182" s="735"/>
      <c r="AQ182" s="735"/>
      <c r="AR182" s="735"/>
      <c r="AS182" s="735"/>
      <c r="AT182" s="735"/>
      <c r="AU182" s="735"/>
      <c r="AV182" s="735"/>
      <c r="AW182" s="735"/>
      <c r="AY182" s="522" t="s">
        <v>149</v>
      </c>
    </row>
    <row r="183" spans="1:51" x14ac:dyDescent="0.25">
      <c r="B183" s="735"/>
      <c r="C183" s="735"/>
      <c r="D183" s="735"/>
      <c r="E183" s="735"/>
      <c r="F183" s="735"/>
      <c r="G183" s="735"/>
      <c r="H183" s="735"/>
      <c r="I183" s="735"/>
      <c r="J183" s="735"/>
      <c r="K183" s="735"/>
      <c r="L183" s="735"/>
      <c r="M183" s="735"/>
      <c r="N183" s="735"/>
      <c r="O183" s="735"/>
      <c r="P183" s="735"/>
      <c r="Q183" s="735"/>
      <c r="R183" s="735"/>
      <c r="S183" s="735"/>
      <c r="T183" s="735"/>
      <c r="U183" s="735"/>
      <c r="V183" s="735"/>
      <c r="W183" s="735"/>
      <c r="X183" s="735"/>
      <c r="Y183" s="735"/>
      <c r="Z183" s="735"/>
      <c r="AA183" s="735"/>
      <c r="AB183" s="735"/>
      <c r="AC183" s="735"/>
      <c r="AD183" s="735"/>
      <c r="AE183" s="735"/>
      <c r="AF183" s="735"/>
      <c r="AG183" s="735"/>
      <c r="AH183" s="735"/>
      <c r="AI183" s="735"/>
      <c r="AJ183" s="735"/>
      <c r="AK183" s="735"/>
      <c r="AL183" s="735"/>
      <c r="AM183" s="735"/>
      <c r="AN183" s="735"/>
      <c r="AO183" s="735"/>
      <c r="AP183" s="735"/>
      <c r="AQ183" s="735"/>
      <c r="AR183" s="735"/>
      <c r="AS183" s="735"/>
      <c r="AT183" s="735"/>
      <c r="AU183" s="735"/>
      <c r="AV183" s="735"/>
      <c r="AW183" s="735"/>
      <c r="AY183" s="522" t="s">
        <v>149</v>
      </c>
    </row>
    <row r="184" spans="1:51" x14ac:dyDescent="0.25">
      <c r="B184" s="735"/>
      <c r="C184" s="735"/>
      <c r="D184" s="735"/>
      <c r="E184" s="735"/>
      <c r="F184" s="735"/>
      <c r="G184" s="735"/>
      <c r="H184" s="735"/>
      <c r="I184" s="735"/>
      <c r="J184" s="735"/>
      <c r="K184" s="735"/>
      <c r="L184" s="735"/>
      <c r="M184" s="735"/>
      <c r="N184" s="735"/>
      <c r="O184" s="735"/>
      <c r="P184" s="735"/>
      <c r="Q184" s="735"/>
      <c r="R184" s="735"/>
      <c r="S184" s="735"/>
      <c r="T184" s="735"/>
      <c r="U184" s="735"/>
      <c r="V184" s="735"/>
      <c r="W184" s="735"/>
      <c r="X184" s="735"/>
      <c r="Y184" s="735"/>
      <c r="Z184" s="735"/>
      <c r="AA184" s="735"/>
      <c r="AB184" s="735"/>
      <c r="AC184" s="735"/>
      <c r="AD184" s="735"/>
      <c r="AE184" s="735"/>
      <c r="AF184" s="735"/>
      <c r="AG184" s="735"/>
      <c r="AH184" s="735"/>
      <c r="AI184" s="735"/>
      <c r="AJ184" s="735"/>
      <c r="AK184" s="735"/>
      <c r="AL184" s="735"/>
      <c r="AM184" s="735"/>
      <c r="AN184" s="735"/>
      <c r="AO184" s="735"/>
      <c r="AP184" s="735"/>
      <c r="AQ184" s="735"/>
      <c r="AR184" s="735"/>
      <c r="AS184" s="735"/>
      <c r="AT184" s="735"/>
      <c r="AU184" s="735"/>
      <c r="AV184" s="735"/>
      <c r="AW184" s="735"/>
      <c r="AY184" s="522" t="s">
        <v>149</v>
      </c>
    </row>
    <row r="185" spans="1:51" x14ac:dyDescent="0.25">
      <c r="B185" s="735"/>
      <c r="C185" s="735"/>
      <c r="D185" s="735"/>
      <c r="E185" s="735"/>
      <c r="F185" s="735"/>
      <c r="G185" s="735"/>
      <c r="H185" s="735"/>
      <c r="I185" s="735"/>
      <c r="J185" s="735"/>
      <c r="K185" s="735"/>
      <c r="L185" s="735"/>
      <c r="M185" s="735"/>
      <c r="N185" s="735"/>
      <c r="O185" s="735"/>
      <c r="P185" s="735"/>
      <c r="Q185" s="735"/>
      <c r="R185" s="735"/>
      <c r="S185" s="735"/>
      <c r="T185" s="735"/>
      <c r="U185" s="735"/>
      <c r="V185" s="735"/>
      <c r="W185" s="735"/>
      <c r="X185" s="735"/>
      <c r="Y185" s="735"/>
      <c r="Z185" s="735"/>
      <c r="AA185" s="735"/>
      <c r="AB185" s="735"/>
      <c r="AC185" s="735"/>
      <c r="AD185" s="735"/>
      <c r="AE185" s="735"/>
      <c r="AF185" s="735"/>
      <c r="AG185" s="735"/>
      <c r="AH185" s="735"/>
      <c r="AI185" s="735"/>
      <c r="AJ185" s="735"/>
      <c r="AK185" s="735"/>
      <c r="AL185" s="735"/>
      <c r="AM185" s="735"/>
      <c r="AN185" s="735"/>
      <c r="AO185" s="735"/>
      <c r="AP185" s="735"/>
      <c r="AQ185" s="735"/>
      <c r="AR185" s="735"/>
      <c r="AS185" s="735"/>
      <c r="AT185" s="735"/>
      <c r="AU185" s="735"/>
      <c r="AV185" s="735"/>
      <c r="AW185" s="735"/>
      <c r="AY185" s="522" t="s">
        <v>149</v>
      </c>
    </row>
    <row r="186" spans="1:51" x14ac:dyDescent="0.25">
      <c r="B186" s="735"/>
      <c r="C186" s="735"/>
      <c r="D186" s="735"/>
      <c r="E186" s="735"/>
      <c r="F186" s="735"/>
      <c r="G186" s="735"/>
      <c r="H186" s="735"/>
      <c r="I186" s="735"/>
      <c r="J186" s="735"/>
      <c r="K186" s="735"/>
      <c r="L186" s="735"/>
      <c r="M186" s="735"/>
      <c r="N186" s="735"/>
      <c r="O186" s="735"/>
      <c r="P186" s="735"/>
      <c r="Q186" s="735"/>
      <c r="R186" s="735"/>
      <c r="S186" s="735"/>
      <c r="T186" s="735"/>
      <c r="U186" s="735"/>
      <c r="V186" s="735"/>
      <c r="W186" s="735"/>
      <c r="X186" s="735"/>
      <c r="Y186" s="735"/>
      <c r="Z186" s="735"/>
      <c r="AA186" s="735"/>
      <c r="AB186" s="735"/>
      <c r="AC186" s="735"/>
      <c r="AD186" s="735"/>
      <c r="AE186" s="735"/>
      <c r="AF186" s="735"/>
      <c r="AG186" s="735"/>
      <c r="AH186" s="735"/>
      <c r="AI186" s="735"/>
      <c r="AJ186" s="735"/>
      <c r="AK186" s="735"/>
      <c r="AL186" s="735"/>
      <c r="AM186" s="735"/>
      <c r="AN186" s="735"/>
      <c r="AO186" s="735"/>
      <c r="AP186" s="735"/>
      <c r="AQ186" s="735"/>
      <c r="AR186" s="735"/>
      <c r="AS186" s="735"/>
      <c r="AT186" s="735"/>
      <c r="AU186" s="735"/>
      <c r="AV186" s="735"/>
      <c r="AW186" s="735"/>
      <c r="AY186" s="522" t="s">
        <v>149</v>
      </c>
    </row>
    <row r="187" spans="1:51" x14ac:dyDescent="0.25">
      <c r="B187" s="735"/>
      <c r="C187" s="735"/>
      <c r="D187" s="735"/>
      <c r="E187" s="735"/>
      <c r="F187" s="735"/>
      <c r="G187" s="735"/>
      <c r="H187" s="735"/>
      <c r="I187" s="735"/>
      <c r="J187" s="735"/>
      <c r="K187" s="735"/>
      <c r="L187" s="735"/>
      <c r="M187" s="735"/>
      <c r="N187" s="735"/>
      <c r="O187" s="735"/>
      <c r="P187" s="735"/>
      <c r="Q187" s="735"/>
      <c r="R187" s="735"/>
      <c r="S187" s="735"/>
      <c r="T187" s="735"/>
      <c r="U187" s="735"/>
      <c r="V187" s="735"/>
      <c r="W187" s="735"/>
      <c r="X187" s="735"/>
      <c r="Y187" s="735"/>
      <c r="Z187" s="735"/>
      <c r="AA187" s="735"/>
      <c r="AB187" s="735"/>
      <c r="AC187" s="735"/>
      <c r="AD187" s="735"/>
      <c r="AE187" s="735"/>
      <c r="AF187" s="735"/>
      <c r="AG187" s="735"/>
      <c r="AH187" s="735"/>
      <c r="AI187" s="735"/>
      <c r="AJ187" s="735"/>
      <c r="AK187" s="735"/>
      <c r="AL187" s="735"/>
      <c r="AM187" s="735"/>
      <c r="AN187" s="735"/>
      <c r="AO187" s="735"/>
      <c r="AP187" s="735"/>
      <c r="AQ187" s="735"/>
      <c r="AR187" s="735"/>
      <c r="AS187" s="735"/>
      <c r="AT187" s="735"/>
      <c r="AU187" s="735"/>
      <c r="AV187" s="735"/>
      <c r="AW187" s="735"/>
      <c r="AY187" s="522" t="s">
        <v>149</v>
      </c>
    </row>
    <row r="188" spans="1:51" x14ac:dyDescent="0.25">
      <c r="B188" s="735"/>
      <c r="C188" s="735"/>
      <c r="D188" s="735"/>
      <c r="E188" s="735"/>
      <c r="F188" s="735"/>
      <c r="G188" s="735"/>
      <c r="H188" s="735"/>
      <c r="I188" s="735"/>
      <c r="J188" s="735"/>
      <c r="K188" s="735"/>
      <c r="L188" s="735"/>
      <c r="M188" s="735"/>
      <c r="N188" s="735"/>
      <c r="O188" s="735"/>
      <c r="P188" s="735"/>
      <c r="Q188" s="735"/>
      <c r="R188" s="735"/>
      <c r="S188" s="735"/>
      <c r="T188" s="735"/>
      <c r="U188" s="735"/>
      <c r="V188" s="735"/>
      <c r="W188" s="735"/>
      <c r="X188" s="735"/>
      <c r="Y188" s="735"/>
      <c r="Z188" s="735"/>
      <c r="AA188" s="735"/>
      <c r="AB188" s="735"/>
      <c r="AC188" s="735"/>
      <c r="AD188" s="735"/>
      <c r="AE188" s="735"/>
      <c r="AF188" s="735"/>
      <c r="AG188" s="735"/>
      <c r="AH188" s="735"/>
      <c r="AI188" s="735"/>
      <c r="AJ188" s="735"/>
      <c r="AK188" s="735"/>
      <c r="AL188" s="735"/>
      <c r="AM188" s="735"/>
      <c r="AN188" s="735"/>
      <c r="AO188" s="735"/>
      <c r="AP188" s="735"/>
      <c r="AQ188" s="735"/>
      <c r="AR188" s="735"/>
      <c r="AS188" s="735"/>
      <c r="AT188" s="735"/>
      <c r="AU188" s="735"/>
      <c r="AV188" s="735"/>
      <c r="AW188" s="735"/>
      <c r="AY188" s="522" t="s">
        <v>149</v>
      </c>
    </row>
    <row r="189" spans="1:51" x14ac:dyDescent="0.25">
      <c r="B189" s="735"/>
      <c r="C189" s="735"/>
      <c r="D189" s="735"/>
      <c r="E189" s="735"/>
      <c r="F189" s="735"/>
      <c r="G189" s="735"/>
      <c r="H189" s="735"/>
      <c r="I189" s="735"/>
      <c r="J189" s="735"/>
      <c r="K189" s="735"/>
      <c r="L189" s="735"/>
      <c r="M189" s="735"/>
      <c r="N189" s="735"/>
      <c r="O189" s="735"/>
      <c r="P189" s="735"/>
      <c r="Q189" s="735"/>
      <c r="R189" s="735"/>
      <c r="S189" s="735"/>
      <c r="T189" s="735"/>
      <c r="U189" s="735"/>
      <c r="V189" s="735"/>
      <c r="W189" s="735"/>
      <c r="X189" s="735"/>
      <c r="Y189" s="735"/>
      <c r="Z189" s="735"/>
      <c r="AA189" s="735"/>
      <c r="AB189" s="735"/>
      <c r="AC189" s="735"/>
      <c r="AD189" s="735"/>
      <c r="AE189" s="735"/>
      <c r="AF189" s="735"/>
      <c r="AG189" s="735"/>
      <c r="AH189" s="735"/>
      <c r="AI189" s="735"/>
      <c r="AJ189" s="735"/>
      <c r="AK189" s="735"/>
      <c r="AL189" s="735"/>
      <c r="AM189" s="735"/>
      <c r="AN189" s="735"/>
      <c r="AO189" s="735"/>
      <c r="AP189" s="735"/>
      <c r="AQ189" s="735"/>
      <c r="AR189" s="735"/>
      <c r="AS189" s="735"/>
      <c r="AT189" s="735"/>
      <c r="AU189" s="735"/>
      <c r="AV189" s="735"/>
      <c r="AW189" s="735"/>
      <c r="AY189" s="522" t="s">
        <v>149</v>
      </c>
    </row>
    <row r="190" spans="1:51" x14ac:dyDescent="0.25">
      <c r="B190" s="735"/>
      <c r="C190" s="735"/>
      <c r="D190" s="735"/>
      <c r="E190" s="735"/>
      <c r="F190" s="735"/>
      <c r="G190" s="735"/>
      <c r="H190" s="735"/>
      <c r="I190" s="735"/>
      <c r="J190" s="735"/>
      <c r="K190" s="735"/>
      <c r="L190" s="735"/>
      <c r="M190" s="735"/>
      <c r="N190" s="735"/>
      <c r="O190" s="735"/>
      <c r="P190" s="735"/>
      <c r="Q190" s="735"/>
      <c r="R190" s="735"/>
      <c r="S190" s="735"/>
      <c r="T190" s="735"/>
      <c r="U190" s="735"/>
      <c r="V190" s="735"/>
      <c r="W190" s="735"/>
      <c r="X190" s="735"/>
      <c r="Y190" s="735"/>
      <c r="Z190" s="735"/>
      <c r="AA190" s="735"/>
      <c r="AB190" s="735"/>
      <c r="AC190" s="735"/>
      <c r="AD190" s="735"/>
      <c r="AE190" s="735"/>
      <c r="AF190" s="735"/>
      <c r="AG190" s="735"/>
      <c r="AH190" s="735"/>
      <c r="AI190" s="735"/>
      <c r="AJ190" s="735"/>
      <c r="AK190" s="735"/>
      <c r="AL190" s="735"/>
      <c r="AM190" s="735"/>
      <c r="AN190" s="735"/>
      <c r="AO190" s="735"/>
      <c r="AP190" s="735"/>
      <c r="AQ190" s="735"/>
      <c r="AR190" s="735"/>
      <c r="AS190" s="735"/>
      <c r="AT190" s="735"/>
      <c r="AU190" s="735"/>
      <c r="AV190" s="735"/>
      <c r="AW190" s="735"/>
      <c r="AY190" s="522" t="s">
        <v>149</v>
      </c>
    </row>
    <row r="191" spans="1:51" x14ac:dyDescent="0.25">
      <c r="A191" s="15">
        <f>A182+1</f>
        <v>1</v>
      </c>
      <c r="B191" s="735"/>
      <c r="C191" s="735"/>
      <c r="D191" s="735"/>
      <c r="E191" s="735"/>
      <c r="F191" s="735"/>
      <c r="G191" s="735"/>
      <c r="H191" s="735"/>
      <c r="I191" s="735"/>
      <c r="J191" s="735"/>
      <c r="K191" s="735"/>
      <c r="L191" s="735"/>
      <c r="M191" s="735"/>
      <c r="N191" s="735"/>
      <c r="O191" s="735"/>
      <c r="P191" s="735"/>
      <c r="Q191" s="735"/>
      <c r="R191" s="735"/>
      <c r="S191" s="735"/>
      <c r="T191" s="735"/>
      <c r="U191" s="735"/>
      <c r="V191" s="735"/>
      <c r="W191" s="735"/>
      <c r="X191" s="735"/>
      <c r="Y191" s="735"/>
      <c r="Z191" s="735"/>
      <c r="AA191" s="735"/>
      <c r="AB191" s="735"/>
      <c r="AC191" s="735"/>
      <c r="AD191" s="735"/>
      <c r="AE191" s="49">
        <f t="shared" ref="AE191:AU191" ca="1" si="424">IF(AND(MONTH(AE$10)&lt;=MONTH($F$10),YEAR(AE$10)&lt;=YEAR($F$10)),AE195,0)</f>
        <v>0</v>
      </c>
      <c r="AF191" s="49">
        <f t="shared" ca="1" si="424"/>
        <v>0</v>
      </c>
      <c r="AG191" s="49">
        <f t="shared" ca="1" si="424"/>
        <v>0</v>
      </c>
      <c r="AH191" s="49">
        <f t="shared" ca="1" si="424"/>
        <v>0</v>
      </c>
      <c r="AI191" s="49">
        <f t="shared" ca="1" si="424"/>
        <v>0</v>
      </c>
      <c r="AJ191" s="49">
        <f t="shared" ca="1" si="424"/>
        <v>0</v>
      </c>
      <c r="AK191" s="49">
        <f t="shared" ca="1" si="424"/>
        <v>0</v>
      </c>
      <c r="AL191" s="49">
        <f t="shared" ca="1" si="424"/>
        <v>0</v>
      </c>
      <c r="AM191" s="49">
        <f t="shared" ca="1" si="424"/>
        <v>0</v>
      </c>
      <c r="AN191" s="49">
        <f t="shared" ca="1" si="424"/>
        <v>0</v>
      </c>
      <c r="AO191" s="49">
        <f t="shared" ca="1" si="424"/>
        <v>0</v>
      </c>
      <c r="AP191" s="49">
        <f t="shared" ca="1" si="424"/>
        <v>0</v>
      </c>
      <c r="AQ191" s="49">
        <f t="shared" ca="1" si="424"/>
        <v>0</v>
      </c>
      <c r="AR191" s="49">
        <f t="shared" ca="1" si="424"/>
        <v>0</v>
      </c>
      <c r="AS191" s="49">
        <f t="shared" ca="1" si="424"/>
        <v>0</v>
      </c>
      <c r="AT191" s="49">
        <f t="shared" ca="1" si="424"/>
        <v>0</v>
      </c>
      <c r="AU191" s="49">
        <f t="shared" ca="1" si="424"/>
        <v>0</v>
      </c>
      <c r="AV191" s="523">
        <f>D191</f>
        <v>0</v>
      </c>
      <c r="AW191" s="844">
        <f t="shared" ref="AW191:AW199" si="425">IFERROR(VLOOKUP($B191,MasterData,COLUMN()-45,0),0)</f>
        <v>0</v>
      </c>
      <c r="AY191" s="522" t="s">
        <v>68</v>
      </c>
    </row>
    <row r="192" spans="1:51" x14ac:dyDescent="0.25">
      <c r="A192" s="14" t="s">
        <v>0</v>
      </c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10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11"/>
      <c r="AV192" s="525">
        <f>AV191</f>
        <v>0</v>
      </c>
      <c r="AW192" s="528">
        <f t="shared" si="425"/>
        <v>0</v>
      </c>
      <c r="AY192" s="522" t="s">
        <v>68</v>
      </c>
    </row>
    <row r="193" spans="1:51" x14ac:dyDescent="0.25">
      <c r="A193" s="14" t="s">
        <v>0</v>
      </c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63">
        <f t="shared" ref="AE193" ca="1" si="426">IFERROR(IF(AND(MONTH(AE$10)=MONTH($F$10),YEAR(AE$10)=YEAR($F$10)),$E193,IF(OR(AE$10&lt;=$F$10,AD196&gt;AD195),AD193+SUMIFS(Quantity,Month,AE$10,Code_PO,$B193,Status,"Received")+AD194-AD196,IF(AD193+SUMIFS(Quantity,Month,AE$10,Code_PO,$B193,Status,"Received")+AD194-AD195&lt;0,0,AD193+SUMIFS(Quantity,Month,AE$10,Code_PO,$B193,Status,"Received")+AD194-AD195))),0)</f>
        <v>0</v>
      </c>
      <c r="AF193" s="61">
        <f t="shared" ref="AF193" ca="1" si="427">IFERROR(IF(AND(MONTH(AF$10)=MONTH($F$10),YEAR(AF$10)=YEAR($F$10)),$E193,IF(OR(AF$10&lt;=$F$10,AE196&gt;AE195),AE193+SUMIFS(Quantity,Month,AF$10,Code_PO,$B193,Status,"Received")+AE194-AE196,IF(AE193+SUMIFS(Quantity,Month,AF$10,Code_PO,$B193,Status,"Received")+AE194-AE195&lt;0,0,AE193+SUMIFS(Quantity,Month,AF$10,Code_PO,$B193,Status,"Received")+AE194-AE195))),0)</f>
        <v>0</v>
      </c>
      <c r="AG193" s="61">
        <f t="shared" ref="AG193" ca="1" si="428">IFERROR(IF(AND(MONTH(AG$10)=MONTH($F$10),YEAR(AG$10)=YEAR($F$10)),$E193,IF(OR(AG$10&lt;=$F$10,AF196&gt;AF195),AF193+SUMIFS(Quantity,Month,AG$10,Code_PO,$B193,Status,"Received")+AF194-AF196,IF(AF193+SUMIFS(Quantity,Month,AG$10,Code_PO,$B193,Status,"Received")+AF194-AF195&lt;0,0,AF193+SUMIFS(Quantity,Month,AG$10,Code_PO,$B193,Status,"Received")+AF194-AF195))),0)</f>
        <v>0</v>
      </c>
      <c r="AH193" s="61">
        <f t="shared" ref="AH193" ca="1" si="429">IFERROR(IF(AND(MONTH(AH$10)=MONTH($F$10),YEAR(AH$10)=YEAR($F$10)),$E193,IF(OR(AH$10&lt;=$F$10,AG196&gt;AG195),AG193+SUMIFS(Quantity,Month,AH$10,Code_PO,$B193,Status,"Received")+AG194-AG196,IF(AG193+SUMIFS(Quantity,Month,AH$10,Code_PO,$B193,Status,"Received")+AG194-AG195&lt;0,0,AG193+SUMIFS(Quantity,Month,AH$10,Code_PO,$B193,Status,"Received")+AG194-AG195))),0)</f>
        <v>0</v>
      </c>
      <c r="AI193" s="61">
        <f t="shared" ref="AI193" ca="1" si="430">IFERROR(IF(AND(MONTH(AI$10)=MONTH($F$10),YEAR(AI$10)=YEAR($F$10)),$E193,IF(OR(AI$10&lt;=$F$10,AH196&gt;AH195),AH193+SUMIFS(Quantity,Month,AI$10,Code_PO,$B193,Status,"Received")+AH194-AH196,IF(AH193+SUMIFS(Quantity,Month,AI$10,Code_PO,$B193,Status,"Received")+AH194-AH195&lt;0,0,AH193+SUMIFS(Quantity,Month,AI$10,Code_PO,$B193,Status,"Received")+AH194-AH195))),0)</f>
        <v>0</v>
      </c>
      <c r="AJ193" s="61">
        <f t="shared" ref="AJ193" ca="1" si="431">IFERROR(IF(AND(MONTH(AJ$10)=MONTH($F$10),YEAR(AJ$10)=YEAR($F$10)),$E193,IF(OR(AJ$10&lt;=$F$10,AI196&gt;AI195),AI193+SUMIFS(Quantity,Month,AJ$10,Code_PO,$B193,Status,"Received")+AI194-AI196,IF(AI193+SUMIFS(Quantity,Month,AJ$10,Code_PO,$B193,Status,"Received")+AI194-AI195&lt;0,0,AI193+SUMIFS(Quantity,Month,AJ$10,Code_PO,$B193,Status,"Received")+AI194-AI195))),0)</f>
        <v>0</v>
      </c>
      <c r="AK193" s="61">
        <f t="shared" ref="AK193" ca="1" si="432">IFERROR(IF(AND(MONTH(AK$10)=MONTH($F$10),YEAR(AK$10)=YEAR($F$10)),$E193,IF(OR(AK$10&lt;=$F$10,AJ196&gt;AJ195),AJ193+SUMIFS(Quantity,Month,AK$10,Code_PO,$B193,Status,"Received")+AJ194-AJ196,IF(AJ193+SUMIFS(Quantity,Month,AK$10,Code_PO,$B193,Status,"Received")+AJ194-AJ195&lt;0,0,AJ193+SUMIFS(Quantity,Month,AK$10,Code_PO,$B193,Status,"Received")+AJ194-AJ195))),0)</f>
        <v>0</v>
      </c>
      <c r="AL193" s="61">
        <f t="shared" ref="AL193" ca="1" si="433">IFERROR(IF(AND(MONTH(AL$10)=MONTH($F$10),YEAR(AL$10)=YEAR($F$10)),$E193,IF(OR(AL$10&lt;=$F$10,AK196&gt;AK195),AK193+SUMIFS(Quantity,Month,AL$10,Code_PO,$B193,Status,"Received")+AK194-AK196,IF(AK193+SUMIFS(Quantity,Month,AL$10,Code_PO,$B193,Status,"Received")+AK194-AK195&lt;0,0,AK193+SUMIFS(Quantity,Month,AL$10,Code_PO,$B193,Status,"Received")+AK194-AK195))),0)</f>
        <v>0</v>
      </c>
      <c r="AM193" s="61">
        <f t="shared" ref="AM193" ca="1" si="434">IFERROR(IF(AND(MONTH(AM$10)=MONTH($F$10),YEAR(AM$10)=YEAR($F$10)),$E193,IF(OR(AM$10&lt;=$F$10,AL196&gt;AL195),AL193+SUMIFS(Quantity,Month,AM$10,Code_PO,$B193,Status,"Received")+AL194-AL196,IF(AL193+SUMIFS(Quantity,Month,AM$10,Code_PO,$B193,Status,"Received")+AL194-AL195&lt;0,0,AL193+SUMIFS(Quantity,Month,AM$10,Code_PO,$B193,Status,"Received")+AL194-AL195))),0)</f>
        <v>0</v>
      </c>
      <c r="AN193" s="61">
        <f t="shared" ref="AN193" ca="1" si="435">IFERROR(IF(AND(MONTH(AN$10)=MONTH($F$10),YEAR(AN$10)=YEAR($F$10)),$E193,IF(OR(AN$10&lt;=$F$10,AM196&gt;AM195),AM193+SUMIFS(Quantity,Month,AN$10,Code_PO,$B193,Status,"Received")+AM194-AM196,IF(AM193+SUMIFS(Quantity,Month,AN$10,Code_PO,$B193,Status,"Received")+AM194-AM195&lt;0,0,AM193+SUMIFS(Quantity,Month,AN$10,Code_PO,$B193,Status,"Received")+AM194-AM195))),0)</f>
        <v>0</v>
      </c>
      <c r="AO193" s="61">
        <f t="shared" ref="AO193" ca="1" si="436">IFERROR(IF(AND(MONTH(AO$10)=MONTH($F$10),YEAR(AO$10)=YEAR($F$10)),$E193,IF(OR(AO$10&lt;=$F$10,AN196&gt;AN195),AN193+SUMIFS(Quantity,Month,AO$10,Code_PO,$B193,Status,"Received")+AN194-AN196,IF(AN193+SUMIFS(Quantity,Month,AO$10,Code_PO,$B193,Status,"Received")+AN194-AN195&lt;0,0,AN193+SUMIFS(Quantity,Month,AO$10,Code_PO,$B193,Status,"Received")+AN194-AN195))),0)</f>
        <v>0</v>
      </c>
      <c r="AP193" s="61">
        <f t="shared" ref="AP193" ca="1" si="437">IFERROR(IF(AND(MONTH(AP$10)=MONTH($F$10),YEAR(AP$10)=YEAR($F$10)),$E193,IF(OR(AP$10&lt;=$F$10,AO196&gt;AO195),AO193+SUMIFS(Quantity,Month,AP$10,Code_PO,$B193,Status,"Received")+AO194-AO196,IF(AO193+SUMIFS(Quantity,Month,AP$10,Code_PO,$B193,Status,"Received")+AO194-AO195&lt;0,0,AO193+SUMIFS(Quantity,Month,AP$10,Code_PO,$B193,Status,"Received")+AO194-AO195))),0)</f>
        <v>0</v>
      </c>
      <c r="AQ193" s="61">
        <f t="shared" ref="AQ193" ca="1" si="438">IFERROR(IF(AND(MONTH(AQ$10)=MONTH($F$10),YEAR(AQ$10)=YEAR($F$10)),$E193,IF(OR(AQ$10&lt;=$F$10,AP196&gt;AP195),AP193+SUMIFS(Quantity,Month,AQ$10,Code_PO,$B193,Status,"Received")+AP194-AP196,IF(AP193+SUMIFS(Quantity,Month,AQ$10,Code_PO,$B193,Status,"Received")+AP194-AP195&lt;0,0,AP193+SUMIFS(Quantity,Month,AQ$10,Code_PO,$B193,Status,"Received")+AP194-AP195))),0)</f>
        <v>0</v>
      </c>
      <c r="AR193" s="61">
        <f t="shared" ref="AR193" ca="1" si="439">IFERROR(IF(AND(MONTH(AR$10)=MONTH($F$10),YEAR(AR$10)=YEAR($F$10)),$E193,IF(OR(AR$10&lt;=$F$10,AQ196&gt;AQ195),AQ193+SUMIFS(Quantity,Month,AR$10,Code_PO,$B193,Status,"Received")+AQ194-AQ196,IF(AQ193+SUMIFS(Quantity,Month,AR$10,Code_PO,$B193,Status,"Received")+AQ194-AQ195&lt;0,0,AQ193+SUMIFS(Quantity,Month,AR$10,Code_PO,$B193,Status,"Received")+AQ194-AQ195))),0)</f>
        <v>0</v>
      </c>
      <c r="AS193" s="61">
        <f t="shared" ref="AS193" ca="1" si="440">IFERROR(IF(AND(MONTH(AS$10)=MONTH($F$10),YEAR(AS$10)=YEAR($F$10)),$E193,IF(OR(AS$10&lt;=$F$10,AR196&gt;AR195),AR193+SUMIFS(Quantity,Month,AS$10,Code_PO,$B193,Status,"Received")+AR194-AR196,IF(AR193+SUMIFS(Quantity,Month,AS$10,Code_PO,$B193,Status,"Received")+AR194-AR195&lt;0,0,AR193+SUMIFS(Quantity,Month,AS$10,Code_PO,$B193,Status,"Received")+AR194-AR195))),0)</f>
        <v>0</v>
      </c>
      <c r="AT193" s="61">
        <f t="shared" ref="AT193" ca="1" si="441">IFERROR(IF(AND(MONTH(AT$10)=MONTH($F$10),YEAR(AT$10)=YEAR($F$10)),$E193,IF(OR(AT$10&lt;=$F$10,AS196&gt;AS195),AS193+SUMIFS(Quantity,Month,AT$10,Code_PO,$B193,Status,"Received")+AS194-AS196,IF(AS193+SUMIFS(Quantity,Month,AT$10,Code_PO,$B193,Status,"Received")+AS194-AS195&lt;0,0,AS193+SUMIFS(Quantity,Month,AT$10,Code_PO,$B193,Status,"Received")+AS194-AS195))),0)</f>
        <v>0</v>
      </c>
      <c r="AU193" s="64">
        <f t="shared" ref="AU193" ca="1" si="442">IFERROR(IF(AND(MONTH(AU$10)=MONTH($F$10),YEAR(AU$10)=YEAR($F$10)),$E193,IF(OR(AU$10&lt;=$F$10,AT196&gt;AT195),AT193+SUMIFS(Quantity,Month,AU$10,Code_PO,$B193,Status,"Received")+AT194-AT196,IF(AT193+SUMIFS(Quantity,Month,AU$10,Code_PO,$B193,Status,"Received")+AT194-AT195&lt;0,0,AT193+SUMIFS(Quantity,Month,AU$10,Code_PO,$B193,Status,"Received")+AT194-AT195))),0)</f>
        <v>0</v>
      </c>
      <c r="AV193" s="525">
        <f t="shared" ref="AV193:AV199" si="443">AV192</f>
        <v>0</v>
      </c>
      <c r="AW193" s="528">
        <f t="shared" si="425"/>
        <v>0</v>
      </c>
      <c r="AY193" s="522" t="s">
        <v>68</v>
      </c>
    </row>
    <row r="194" spans="1:51" x14ac:dyDescent="0.25">
      <c r="A194" s="14" t="s">
        <v>0</v>
      </c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50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51"/>
      <c r="AV194" s="525">
        <f t="shared" si="443"/>
        <v>0</v>
      </c>
      <c r="AW194" s="528">
        <f t="shared" si="425"/>
        <v>0</v>
      </c>
      <c r="AY194" s="522" t="s">
        <v>68</v>
      </c>
    </row>
    <row r="195" spans="1:51" x14ac:dyDescent="0.25">
      <c r="A195" s="14" t="s">
        <v>0</v>
      </c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63">
        <f t="shared" ref="AE195:AU195" si="444">IFERROR(VLOOKUP($B195,MasterData,COLUMN()+2,0),0)</f>
        <v>0</v>
      </c>
      <c r="AF195" s="61">
        <f t="shared" si="444"/>
        <v>0</v>
      </c>
      <c r="AG195" s="61">
        <f t="shared" si="444"/>
        <v>0</v>
      </c>
      <c r="AH195" s="61">
        <f t="shared" si="444"/>
        <v>0</v>
      </c>
      <c r="AI195" s="61">
        <f t="shared" si="444"/>
        <v>0</v>
      </c>
      <c r="AJ195" s="61">
        <f t="shared" si="444"/>
        <v>0</v>
      </c>
      <c r="AK195" s="61">
        <f t="shared" si="444"/>
        <v>0</v>
      </c>
      <c r="AL195" s="61">
        <f t="shared" si="444"/>
        <v>0</v>
      </c>
      <c r="AM195" s="61">
        <f t="shared" si="444"/>
        <v>0</v>
      </c>
      <c r="AN195" s="61">
        <f t="shared" si="444"/>
        <v>0</v>
      </c>
      <c r="AO195" s="61">
        <f t="shared" si="444"/>
        <v>0</v>
      </c>
      <c r="AP195" s="61">
        <f t="shared" si="444"/>
        <v>0</v>
      </c>
      <c r="AQ195" s="61">
        <f t="shared" si="444"/>
        <v>0</v>
      </c>
      <c r="AR195" s="61">
        <f t="shared" si="444"/>
        <v>0</v>
      </c>
      <c r="AS195" s="61">
        <f t="shared" si="444"/>
        <v>0</v>
      </c>
      <c r="AT195" s="61">
        <f t="shared" si="444"/>
        <v>0</v>
      </c>
      <c r="AU195" s="64">
        <f t="shared" si="444"/>
        <v>0</v>
      </c>
      <c r="AV195" s="525">
        <f t="shared" si="443"/>
        <v>0</v>
      </c>
      <c r="AW195" s="528">
        <f t="shared" si="425"/>
        <v>0</v>
      </c>
      <c r="AY195" s="522" t="s">
        <v>68</v>
      </c>
    </row>
    <row r="196" spans="1:51" x14ac:dyDescent="0.25">
      <c r="A196" s="14" t="s">
        <v>0</v>
      </c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236"/>
      <c r="AF196" s="229"/>
      <c r="AG196" s="229"/>
      <c r="AH196" s="229"/>
      <c r="AI196" s="229"/>
      <c r="AJ196" s="229"/>
      <c r="AK196" s="229"/>
      <c r="AL196" s="229"/>
      <c r="AM196" s="229"/>
      <c r="AN196" s="229"/>
      <c r="AO196" s="229"/>
      <c r="AP196" s="229"/>
      <c r="AQ196" s="229"/>
      <c r="AR196" s="229"/>
      <c r="AS196" s="229"/>
      <c r="AT196" s="229"/>
      <c r="AU196" s="237"/>
      <c r="AV196" s="525">
        <f t="shared" si="443"/>
        <v>0</v>
      </c>
      <c r="AW196" s="528">
        <f t="shared" si="425"/>
        <v>0</v>
      </c>
      <c r="AY196" s="522" t="s">
        <v>68</v>
      </c>
    </row>
    <row r="197" spans="1:51" x14ac:dyDescent="0.25">
      <c r="A197" s="14" t="s">
        <v>0</v>
      </c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236"/>
      <c r="AF197" s="229"/>
      <c r="AG197" s="229"/>
      <c r="AH197" s="229"/>
      <c r="AI197" s="229"/>
      <c r="AJ197" s="229"/>
      <c r="AK197" s="229"/>
      <c r="AL197" s="229"/>
      <c r="AM197" s="229"/>
      <c r="AN197" s="229"/>
      <c r="AO197" s="229"/>
      <c r="AP197" s="229"/>
      <c r="AQ197" s="229"/>
      <c r="AR197" s="229"/>
      <c r="AS197" s="229"/>
      <c r="AT197" s="229"/>
      <c r="AU197" s="237"/>
      <c r="AV197" s="525">
        <f t="shared" si="443"/>
        <v>0</v>
      </c>
      <c r="AW197" s="528">
        <f t="shared" si="425"/>
        <v>0</v>
      </c>
      <c r="AY197" s="522" t="s">
        <v>68</v>
      </c>
    </row>
    <row r="198" spans="1:51" x14ac:dyDescent="0.25">
      <c r="A198" s="14" t="s">
        <v>0</v>
      </c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69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70"/>
      <c r="AV198" s="525">
        <f t="shared" si="443"/>
        <v>0</v>
      </c>
      <c r="AW198" s="528">
        <f t="shared" si="425"/>
        <v>0</v>
      </c>
      <c r="AY198" s="522" t="s">
        <v>68</v>
      </c>
    </row>
    <row r="199" spans="1:51" x14ac:dyDescent="0.25">
      <c r="A199" s="14" t="s">
        <v>0</v>
      </c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161"/>
      <c r="AF199" s="162"/>
      <c r="AG199" s="162"/>
      <c r="AH199" s="162"/>
      <c r="AI199" s="162"/>
      <c r="AJ199" s="162"/>
      <c r="AK199" s="162"/>
      <c r="AL199" s="162"/>
      <c r="AM199" s="162"/>
      <c r="AN199" s="162"/>
      <c r="AO199" s="162"/>
      <c r="AP199" s="162"/>
      <c r="AQ199" s="162"/>
      <c r="AR199" s="162"/>
      <c r="AS199" s="162"/>
      <c r="AT199" s="162"/>
      <c r="AU199" s="163"/>
      <c r="AV199" s="525">
        <f t="shared" si="443"/>
        <v>0</v>
      </c>
      <c r="AW199" s="528">
        <f t="shared" si="425"/>
        <v>0</v>
      </c>
      <c r="AY199" s="522" t="s">
        <v>68</v>
      </c>
    </row>
    <row r="200" spans="1:51" x14ac:dyDescent="0.25">
      <c r="A200" s="14">
        <f>A191+1</f>
        <v>2</v>
      </c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81">
        <f t="shared" ref="AE200:AU200" ca="1" si="445">IF(AND(MONTH(AE$10)&lt;=MONTH($F$10),YEAR(AE$10)&lt;=YEAR($F$10)),AE204,0)</f>
        <v>0</v>
      </c>
      <c r="AF200" s="49">
        <f t="shared" ca="1" si="445"/>
        <v>0</v>
      </c>
      <c r="AG200" s="49">
        <f t="shared" ca="1" si="445"/>
        <v>0</v>
      </c>
      <c r="AH200" s="49">
        <f t="shared" ca="1" si="445"/>
        <v>0</v>
      </c>
      <c r="AI200" s="49">
        <f t="shared" ca="1" si="445"/>
        <v>0</v>
      </c>
      <c r="AJ200" s="49">
        <f t="shared" ca="1" si="445"/>
        <v>0</v>
      </c>
      <c r="AK200" s="49">
        <f t="shared" ca="1" si="445"/>
        <v>0</v>
      </c>
      <c r="AL200" s="49">
        <f t="shared" ca="1" si="445"/>
        <v>0</v>
      </c>
      <c r="AM200" s="49">
        <f t="shared" ca="1" si="445"/>
        <v>0</v>
      </c>
      <c r="AN200" s="49">
        <f t="shared" ca="1" si="445"/>
        <v>0</v>
      </c>
      <c r="AO200" s="49">
        <f t="shared" ca="1" si="445"/>
        <v>0</v>
      </c>
      <c r="AP200" s="49">
        <f t="shared" ca="1" si="445"/>
        <v>0</v>
      </c>
      <c r="AQ200" s="49">
        <f t="shared" ca="1" si="445"/>
        <v>0</v>
      </c>
      <c r="AR200" s="49">
        <f t="shared" ca="1" si="445"/>
        <v>0</v>
      </c>
      <c r="AS200" s="49">
        <f t="shared" ca="1" si="445"/>
        <v>0</v>
      </c>
      <c r="AT200" s="49">
        <f t="shared" ca="1" si="445"/>
        <v>0</v>
      </c>
      <c r="AU200" s="71">
        <f t="shared" ca="1" si="445"/>
        <v>0</v>
      </c>
      <c r="AV200" s="525">
        <f>D200</f>
        <v>0</v>
      </c>
      <c r="AW200" s="528">
        <f t="shared" ref="AW200:AW217" si="446">IFERROR(VLOOKUP($B200,MasterData,COLUMN()-45,0),0)</f>
        <v>0</v>
      </c>
      <c r="AY200" s="522" t="s">
        <v>69</v>
      </c>
    </row>
    <row r="201" spans="1:51" x14ac:dyDescent="0.25">
      <c r="A201" s="14" t="s">
        <v>0</v>
      </c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10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11"/>
      <c r="AV201" s="525">
        <f>AV200</f>
        <v>0</v>
      </c>
      <c r="AW201" s="528">
        <f t="shared" si="446"/>
        <v>0</v>
      </c>
      <c r="AY201" s="522" t="s">
        <v>69</v>
      </c>
    </row>
    <row r="202" spans="1:51" x14ac:dyDescent="0.25">
      <c r="A202" s="14" t="s">
        <v>0</v>
      </c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63">
        <f t="shared" ref="AE202" ca="1" si="447">IFERROR(IF(AND(MONTH(AE$10)=MONTH($F$10),YEAR(AE$10)=YEAR($F$10)),$E202,IF(OR(AE$10&lt;=$F$10,AD205&gt;AD204),AD202+SUMIFS(Quantity,Month,AE$10,Code_PO,$B202,Status,"Received")+AD203-AD205,IF(AD202+SUMIFS(Quantity,Month,AE$10,Code_PO,$B202,Status,"Received")+AD203-AD204&lt;0,0,AD202+SUMIFS(Quantity,Month,AE$10,Code_PO,$B202,Status,"Received")+AD203-AD204))),0)</f>
        <v>0</v>
      </c>
      <c r="AF202" s="61">
        <f t="shared" ref="AF202" ca="1" si="448">IFERROR(IF(AND(MONTH(AF$10)=MONTH($F$10),YEAR(AF$10)=YEAR($F$10)),$E202,IF(OR(AF$10&lt;=$F$10,AE205&gt;AE204),AE202+SUMIFS(Quantity,Month,AF$10,Code_PO,$B202,Status,"Received")+AE203-AE205,IF(AE202+SUMIFS(Quantity,Month,AF$10,Code_PO,$B202,Status,"Received")+AE203-AE204&lt;0,0,AE202+SUMIFS(Quantity,Month,AF$10,Code_PO,$B202,Status,"Received")+AE203-AE204))),0)</f>
        <v>0</v>
      </c>
      <c r="AG202" s="61">
        <f t="shared" ref="AG202" ca="1" si="449">IFERROR(IF(AND(MONTH(AG$10)=MONTH($F$10),YEAR(AG$10)=YEAR($F$10)),$E202,IF(OR(AG$10&lt;=$F$10,AF205&gt;AF204),AF202+SUMIFS(Quantity,Month,AG$10,Code_PO,$B202,Status,"Received")+AF203-AF205,IF(AF202+SUMIFS(Quantity,Month,AG$10,Code_PO,$B202,Status,"Received")+AF203-AF204&lt;0,0,AF202+SUMIFS(Quantity,Month,AG$10,Code_PO,$B202,Status,"Received")+AF203-AF204))),0)</f>
        <v>0</v>
      </c>
      <c r="AH202" s="61">
        <f t="shared" ref="AH202" ca="1" si="450">IFERROR(IF(AND(MONTH(AH$10)=MONTH($F$10),YEAR(AH$10)=YEAR($F$10)),$E202,IF(OR(AH$10&lt;=$F$10,AG205&gt;AG204),AG202+SUMIFS(Quantity,Month,AH$10,Code_PO,$B202,Status,"Received")+AG203-AG205,IF(AG202+SUMIFS(Quantity,Month,AH$10,Code_PO,$B202,Status,"Received")+AG203-AG204&lt;0,0,AG202+SUMIFS(Quantity,Month,AH$10,Code_PO,$B202,Status,"Received")+AG203-AG204))),0)</f>
        <v>0</v>
      </c>
      <c r="AI202" s="61">
        <f t="shared" ref="AI202" ca="1" si="451">IFERROR(IF(AND(MONTH(AI$10)=MONTH($F$10),YEAR(AI$10)=YEAR($F$10)),$E202,IF(OR(AI$10&lt;=$F$10,AH205&gt;AH204),AH202+SUMIFS(Quantity,Month,AI$10,Code_PO,$B202,Status,"Received")+AH203-AH205,IF(AH202+SUMIFS(Quantity,Month,AI$10,Code_PO,$B202,Status,"Received")+AH203-AH204&lt;0,0,AH202+SUMIFS(Quantity,Month,AI$10,Code_PO,$B202,Status,"Received")+AH203-AH204))),0)</f>
        <v>0</v>
      </c>
      <c r="AJ202" s="61">
        <f t="shared" ref="AJ202" ca="1" si="452">IFERROR(IF(AND(MONTH(AJ$10)=MONTH($F$10),YEAR(AJ$10)=YEAR($F$10)),$E202,IF(OR(AJ$10&lt;=$F$10,AI205&gt;AI204),AI202+SUMIFS(Quantity,Month,AJ$10,Code_PO,$B202,Status,"Received")+AI203-AI205,IF(AI202+SUMIFS(Quantity,Month,AJ$10,Code_PO,$B202,Status,"Received")+AI203-AI204&lt;0,0,AI202+SUMIFS(Quantity,Month,AJ$10,Code_PO,$B202,Status,"Received")+AI203-AI204))),0)</f>
        <v>0</v>
      </c>
      <c r="AK202" s="61">
        <f t="shared" ref="AK202" ca="1" si="453">IFERROR(IF(AND(MONTH(AK$10)=MONTH($F$10),YEAR(AK$10)=YEAR($F$10)),$E202,IF(OR(AK$10&lt;=$F$10,AJ205&gt;AJ204),AJ202+SUMIFS(Quantity,Month,AK$10,Code_PO,$B202,Status,"Received")+AJ203-AJ205,IF(AJ202+SUMIFS(Quantity,Month,AK$10,Code_PO,$B202,Status,"Received")+AJ203-AJ204&lt;0,0,AJ202+SUMIFS(Quantity,Month,AK$10,Code_PO,$B202,Status,"Received")+AJ203-AJ204))),0)</f>
        <v>0</v>
      </c>
      <c r="AL202" s="61">
        <f t="shared" ref="AL202" ca="1" si="454">IFERROR(IF(AND(MONTH(AL$10)=MONTH($F$10),YEAR(AL$10)=YEAR($F$10)),$E202,IF(OR(AL$10&lt;=$F$10,AK205&gt;AK204),AK202+SUMIFS(Quantity,Month,AL$10,Code_PO,$B202,Status,"Received")+AK203-AK205,IF(AK202+SUMIFS(Quantity,Month,AL$10,Code_PO,$B202,Status,"Received")+AK203-AK204&lt;0,0,AK202+SUMIFS(Quantity,Month,AL$10,Code_PO,$B202,Status,"Received")+AK203-AK204))),0)</f>
        <v>0</v>
      </c>
      <c r="AM202" s="61">
        <f t="shared" ref="AM202" ca="1" si="455">IFERROR(IF(AND(MONTH(AM$10)=MONTH($F$10),YEAR(AM$10)=YEAR($F$10)),$E202,IF(OR(AM$10&lt;=$F$10,AL205&gt;AL204),AL202+SUMIFS(Quantity,Month,AM$10,Code_PO,$B202,Status,"Received")+AL203-AL205,IF(AL202+SUMIFS(Quantity,Month,AM$10,Code_PO,$B202,Status,"Received")+AL203-AL204&lt;0,0,AL202+SUMIFS(Quantity,Month,AM$10,Code_PO,$B202,Status,"Received")+AL203-AL204))),0)</f>
        <v>0</v>
      </c>
      <c r="AN202" s="61">
        <f t="shared" ref="AN202" ca="1" si="456">IFERROR(IF(AND(MONTH(AN$10)=MONTH($F$10),YEAR(AN$10)=YEAR($F$10)),$E202,IF(OR(AN$10&lt;=$F$10,AM205&gt;AM204),AM202+SUMIFS(Quantity,Month,AN$10,Code_PO,$B202,Status,"Received")+AM203-AM205,IF(AM202+SUMIFS(Quantity,Month,AN$10,Code_PO,$B202,Status,"Received")+AM203-AM204&lt;0,0,AM202+SUMIFS(Quantity,Month,AN$10,Code_PO,$B202,Status,"Received")+AM203-AM204))),0)</f>
        <v>0</v>
      </c>
      <c r="AO202" s="61">
        <f t="shared" ref="AO202" ca="1" si="457">IFERROR(IF(AND(MONTH(AO$10)=MONTH($F$10),YEAR(AO$10)=YEAR($F$10)),$E202,IF(OR(AO$10&lt;=$F$10,AN205&gt;AN204),AN202+SUMIFS(Quantity,Month,AO$10,Code_PO,$B202,Status,"Received")+AN203-AN205,IF(AN202+SUMIFS(Quantity,Month,AO$10,Code_PO,$B202,Status,"Received")+AN203-AN204&lt;0,0,AN202+SUMIFS(Quantity,Month,AO$10,Code_PO,$B202,Status,"Received")+AN203-AN204))),0)</f>
        <v>0</v>
      </c>
      <c r="AP202" s="61">
        <f t="shared" ref="AP202" ca="1" si="458">IFERROR(IF(AND(MONTH(AP$10)=MONTH($F$10),YEAR(AP$10)=YEAR($F$10)),$E202,IF(OR(AP$10&lt;=$F$10,AO205&gt;AO204),AO202+SUMIFS(Quantity,Month,AP$10,Code_PO,$B202,Status,"Received")+AO203-AO205,IF(AO202+SUMIFS(Quantity,Month,AP$10,Code_PO,$B202,Status,"Received")+AO203-AO204&lt;0,0,AO202+SUMIFS(Quantity,Month,AP$10,Code_PO,$B202,Status,"Received")+AO203-AO204))),0)</f>
        <v>0</v>
      </c>
      <c r="AQ202" s="61">
        <f t="shared" ref="AQ202" ca="1" si="459">IFERROR(IF(AND(MONTH(AQ$10)=MONTH($F$10),YEAR(AQ$10)=YEAR($F$10)),$E202,IF(OR(AQ$10&lt;=$F$10,AP205&gt;AP204),AP202+SUMIFS(Quantity,Month,AQ$10,Code_PO,$B202,Status,"Received")+AP203-AP205,IF(AP202+SUMIFS(Quantity,Month,AQ$10,Code_PO,$B202,Status,"Received")+AP203-AP204&lt;0,0,AP202+SUMIFS(Quantity,Month,AQ$10,Code_PO,$B202,Status,"Received")+AP203-AP204))),0)</f>
        <v>0</v>
      </c>
      <c r="AR202" s="61">
        <f t="shared" ref="AR202" ca="1" si="460">IFERROR(IF(AND(MONTH(AR$10)=MONTH($F$10),YEAR(AR$10)=YEAR($F$10)),$E202,IF(OR(AR$10&lt;=$F$10,AQ205&gt;AQ204),AQ202+SUMIFS(Quantity,Month,AR$10,Code_PO,$B202,Status,"Received")+AQ203-AQ205,IF(AQ202+SUMIFS(Quantity,Month,AR$10,Code_PO,$B202,Status,"Received")+AQ203-AQ204&lt;0,0,AQ202+SUMIFS(Quantity,Month,AR$10,Code_PO,$B202,Status,"Received")+AQ203-AQ204))),0)</f>
        <v>0</v>
      </c>
      <c r="AS202" s="61">
        <f t="shared" ref="AS202" ca="1" si="461">IFERROR(IF(AND(MONTH(AS$10)=MONTH($F$10),YEAR(AS$10)=YEAR($F$10)),$E202,IF(OR(AS$10&lt;=$F$10,AR205&gt;AR204),AR202+SUMIFS(Quantity,Month,AS$10,Code_PO,$B202,Status,"Received")+AR203-AR205,IF(AR202+SUMIFS(Quantity,Month,AS$10,Code_PO,$B202,Status,"Received")+AR203-AR204&lt;0,0,AR202+SUMIFS(Quantity,Month,AS$10,Code_PO,$B202,Status,"Received")+AR203-AR204))),0)</f>
        <v>0</v>
      </c>
      <c r="AT202" s="61">
        <f t="shared" ref="AT202" ca="1" si="462">IFERROR(IF(AND(MONTH(AT$10)=MONTH($F$10),YEAR(AT$10)=YEAR($F$10)),$E202,IF(OR(AT$10&lt;=$F$10,AS205&gt;AS204),AS202+SUMIFS(Quantity,Month,AT$10,Code_PO,$B202,Status,"Received")+AS203-AS205,IF(AS202+SUMIFS(Quantity,Month,AT$10,Code_PO,$B202,Status,"Received")+AS203-AS204&lt;0,0,AS202+SUMIFS(Quantity,Month,AT$10,Code_PO,$B202,Status,"Received")+AS203-AS204))),0)</f>
        <v>0</v>
      </c>
      <c r="AU202" s="64">
        <f t="shared" ref="AU202" ca="1" si="463">IFERROR(IF(AND(MONTH(AU$10)=MONTH($F$10),YEAR(AU$10)=YEAR($F$10)),$E202,IF(OR(AU$10&lt;=$F$10,AT205&gt;AT204),AT202+SUMIFS(Quantity,Month,AU$10,Code_PO,$B202,Status,"Received")+AT203-AT205,IF(AT202+SUMIFS(Quantity,Month,AU$10,Code_PO,$B202,Status,"Received")+AT203-AT204&lt;0,0,AT202+SUMIFS(Quantity,Month,AU$10,Code_PO,$B202,Status,"Received")+AT203-AT204))),0)</f>
        <v>0</v>
      </c>
      <c r="AV202" s="525">
        <f t="shared" ref="AV202:AV208" si="464">AV201</f>
        <v>0</v>
      </c>
      <c r="AW202" s="528">
        <f t="shared" si="446"/>
        <v>0</v>
      </c>
      <c r="AY202" s="522" t="s">
        <v>69</v>
      </c>
    </row>
    <row r="203" spans="1:51" x14ac:dyDescent="0.25">
      <c r="A203" s="14" t="s">
        <v>0</v>
      </c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50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51"/>
      <c r="AV203" s="525">
        <f t="shared" si="464"/>
        <v>0</v>
      </c>
      <c r="AW203" s="528">
        <f t="shared" si="446"/>
        <v>0</v>
      </c>
      <c r="AY203" s="522" t="s">
        <v>69</v>
      </c>
    </row>
    <row r="204" spans="1:51" x14ac:dyDescent="0.25">
      <c r="A204" s="14" t="s">
        <v>0</v>
      </c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63">
        <f t="shared" ref="AE204:AU204" si="465">IFERROR(VLOOKUP($B204,MasterData,COLUMN()+2,0),0)</f>
        <v>0</v>
      </c>
      <c r="AF204" s="61">
        <f t="shared" si="465"/>
        <v>0</v>
      </c>
      <c r="AG204" s="61">
        <f t="shared" si="465"/>
        <v>0</v>
      </c>
      <c r="AH204" s="61">
        <f t="shared" si="465"/>
        <v>0</v>
      </c>
      <c r="AI204" s="61">
        <f t="shared" si="465"/>
        <v>0</v>
      </c>
      <c r="AJ204" s="61">
        <f t="shared" si="465"/>
        <v>0</v>
      </c>
      <c r="AK204" s="61">
        <f t="shared" si="465"/>
        <v>0</v>
      </c>
      <c r="AL204" s="61">
        <f t="shared" si="465"/>
        <v>0</v>
      </c>
      <c r="AM204" s="61">
        <f t="shared" si="465"/>
        <v>0</v>
      </c>
      <c r="AN204" s="61">
        <f t="shared" si="465"/>
        <v>0</v>
      </c>
      <c r="AO204" s="61">
        <f t="shared" si="465"/>
        <v>0</v>
      </c>
      <c r="AP204" s="61">
        <f t="shared" si="465"/>
        <v>0</v>
      </c>
      <c r="AQ204" s="61">
        <f t="shared" si="465"/>
        <v>0</v>
      </c>
      <c r="AR204" s="61">
        <f t="shared" si="465"/>
        <v>0</v>
      </c>
      <c r="AS204" s="61">
        <f t="shared" si="465"/>
        <v>0</v>
      </c>
      <c r="AT204" s="61">
        <f t="shared" si="465"/>
        <v>0</v>
      </c>
      <c r="AU204" s="64">
        <f t="shared" si="465"/>
        <v>0</v>
      </c>
      <c r="AV204" s="525">
        <f t="shared" si="464"/>
        <v>0</v>
      </c>
      <c r="AW204" s="528">
        <f t="shared" si="446"/>
        <v>0</v>
      </c>
      <c r="AY204" s="522" t="s">
        <v>69</v>
      </c>
    </row>
    <row r="205" spans="1:51" x14ac:dyDescent="0.25">
      <c r="A205" s="14" t="s">
        <v>0</v>
      </c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236"/>
      <c r="AF205" s="229"/>
      <c r="AG205" s="229"/>
      <c r="AH205" s="229"/>
      <c r="AI205" s="229"/>
      <c r="AJ205" s="229"/>
      <c r="AK205" s="229"/>
      <c r="AL205" s="229"/>
      <c r="AM205" s="229"/>
      <c r="AN205" s="229"/>
      <c r="AO205" s="229"/>
      <c r="AP205" s="229"/>
      <c r="AQ205" s="229"/>
      <c r="AR205" s="229"/>
      <c r="AS205" s="229"/>
      <c r="AT205" s="229"/>
      <c r="AU205" s="237"/>
      <c r="AV205" s="525">
        <f t="shared" si="464"/>
        <v>0</v>
      </c>
      <c r="AW205" s="528">
        <f t="shared" si="446"/>
        <v>0</v>
      </c>
      <c r="AY205" s="522" t="s">
        <v>69</v>
      </c>
    </row>
    <row r="206" spans="1:51" x14ac:dyDescent="0.25">
      <c r="A206" s="14" t="s">
        <v>0</v>
      </c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236"/>
      <c r="AF206" s="229"/>
      <c r="AG206" s="229"/>
      <c r="AH206" s="229"/>
      <c r="AI206" s="229"/>
      <c r="AJ206" s="229"/>
      <c r="AK206" s="229"/>
      <c r="AL206" s="229"/>
      <c r="AM206" s="229"/>
      <c r="AN206" s="229"/>
      <c r="AO206" s="229"/>
      <c r="AP206" s="229"/>
      <c r="AQ206" s="229"/>
      <c r="AR206" s="229"/>
      <c r="AS206" s="229"/>
      <c r="AT206" s="229"/>
      <c r="AU206" s="237"/>
      <c r="AV206" s="525">
        <f t="shared" si="464"/>
        <v>0</v>
      </c>
      <c r="AW206" s="528">
        <f t="shared" si="446"/>
        <v>0</v>
      </c>
      <c r="AY206" s="522" t="s">
        <v>69</v>
      </c>
    </row>
    <row r="207" spans="1:51" x14ac:dyDescent="0.25">
      <c r="A207" s="14" t="s">
        <v>0</v>
      </c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69"/>
      <c r="AF207" s="53"/>
      <c r="AG207" s="53"/>
      <c r="AH207" s="53"/>
      <c r="AI207" s="53"/>
      <c r="AJ207" s="53"/>
      <c r="AK207" s="53"/>
      <c r="AL207" s="53"/>
      <c r="AM207" s="53"/>
      <c r="AN207" s="53"/>
      <c r="AO207" s="53"/>
      <c r="AP207" s="53"/>
      <c r="AQ207" s="53"/>
      <c r="AR207" s="53"/>
      <c r="AS207" s="53"/>
      <c r="AT207" s="53"/>
      <c r="AU207" s="70"/>
      <c r="AV207" s="525">
        <f t="shared" si="464"/>
        <v>0</v>
      </c>
      <c r="AW207" s="528">
        <f t="shared" si="446"/>
        <v>0</v>
      </c>
      <c r="AY207" s="522" t="s">
        <v>69</v>
      </c>
    </row>
    <row r="208" spans="1:51" x14ac:dyDescent="0.25">
      <c r="A208" s="14" t="s">
        <v>0</v>
      </c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161"/>
      <c r="AF208" s="162"/>
      <c r="AG208" s="162"/>
      <c r="AH208" s="162"/>
      <c r="AI208" s="162"/>
      <c r="AJ208" s="162"/>
      <c r="AK208" s="162"/>
      <c r="AL208" s="162"/>
      <c r="AM208" s="162"/>
      <c r="AN208" s="162"/>
      <c r="AO208" s="162"/>
      <c r="AP208" s="162"/>
      <c r="AQ208" s="162"/>
      <c r="AR208" s="162"/>
      <c r="AS208" s="162"/>
      <c r="AT208" s="162"/>
      <c r="AU208" s="163"/>
      <c r="AV208" s="525">
        <f t="shared" si="464"/>
        <v>0</v>
      </c>
      <c r="AW208" s="528">
        <f t="shared" si="446"/>
        <v>0</v>
      </c>
      <c r="AY208" s="522" t="s">
        <v>69</v>
      </c>
    </row>
    <row r="209" spans="1:51" x14ac:dyDescent="0.25">
      <c r="A209" s="14">
        <f>A200+1</f>
        <v>3</v>
      </c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81">
        <f t="shared" ref="AE209:AU209" ca="1" si="466">IF(AND(MONTH(AE$10)&lt;=MONTH($F$10),YEAR(AE$10)&lt;=YEAR($F$10)),AE213,0)</f>
        <v>0</v>
      </c>
      <c r="AF209" s="49">
        <f t="shared" ca="1" si="466"/>
        <v>0</v>
      </c>
      <c r="AG209" s="49">
        <f t="shared" ca="1" si="466"/>
        <v>0</v>
      </c>
      <c r="AH209" s="49">
        <f t="shared" ca="1" si="466"/>
        <v>0</v>
      </c>
      <c r="AI209" s="49">
        <f t="shared" ca="1" si="466"/>
        <v>0</v>
      </c>
      <c r="AJ209" s="49">
        <f t="shared" ca="1" si="466"/>
        <v>0</v>
      </c>
      <c r="AK209" s="49">
        <f t="shared" ca="1" si="466"/>
        <v>0</v>
      </c>
      <c r="AL209" s="49">
        <f t="shared" ca="1" si="466"/>
        <v>0</v>
      </c>
      <c r="AM209" s="49">
        <f t="shared" ca="1" si="466"/>
        <v>0</v>
      </c>
      <c r="AN209" s="49">
        <f t="shared" ca="1" si="466"/>
        <v>0</v>
      </c>
      <c r="AO209" s="49">
        <f t="shared" ca="1" si="466"/>
        <v>0</v>
      </c>
      <c r="AP209" s="49">
        <f t="shared" ca="1" si="466"/>
        <v>0</v>
      </c>
      <c r="AQ209" s="49">
        <f t="shared" ca="1" si="466"/>
        <v>0</v>
      </c>
      <c r="AR209" s="49">
        <f t="shared" ca="1" si="466"/>
        <v>0</v>
      </c>
      <c r="AS209" s="49">
        <f t="shared" ca="1" si="466"/>
        <v>0</v>
      </c>
      <c r="AT209" s="49">
        <f t="shared" ca="1" si="466"/>
        <v>0</v>
      </c>
      <c r="AU209" s="71">
        <f t="shared" ca="1" si="466"/>
        <v>0</v>
      </c>
      <c r="AV209" s="525">
        <f>D209</f>
        <v>0</v>
      </c>
      <c r="AW209" s="528">
        <f t="shared" si="446"/>
        <v>0</v>
      </c>
      <c r="AY209" s="522" t="s">
        <v>70</v>
      </c>
    </row>
    <row r="210" spans="1:51" x14ac:dyDescent="0.25">
      <c r="A210" s="14" t="s">
        <v>0</v>
      </c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10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11"/>
      <c r="AV210" s="525">
        <f>AV209</f>
        <v>0</v>
      </c>
      <c r="AW210" s="528">
        <f t="shared" si="446"/>
        <v>0</v>
      </c>
      <c r="AY210" s="522" t="s">
        <v>70</v>
      </c>
    </row>
    <row r="211" spans="1:51" x14ac:dyDescent="0.25">
      <c r="A211" s="14" t="s">
        <v>0</v>
      </c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63">
        <f t="shared" ref="AE211" ca="1" si="467">IFERROR(IF(AND(MONTH(AE$10)=MONTH($F$10),YEAR(AE$10)=YEAR($F$10)),$E211,IF(OR(AE$10&lt;=$F$10,AD214&gt;AD213),AD211+SUMIFS(Quantity,Month,AE$10,Code_PO,$B211,Status,"Received")+AD212-AD214,IF(AD211+SUMIFS(Quantity,Month,AE$10,Code_PO,$B211,Status,"Received")+AD212-AD213&lt;0,0,AD211+SUMIFS(Quantity,Month,AE$10,Code_PO,$B211,Status,"Received")+AD212-AD213))),0)</f>
        <v>0</v>
      </c>
      <c r="AF211" s="61">
        <f t="shared" ref="AF211" ca="1" si="468">IFERROR(IF(AND(MONTH(AF$10)=MONTH($F$10),YEAR(AF$10)=YEAR($F$10)),$E211,IF(OR(AF$10&lt;=$F$10,AE214&gt;AE213),AE211+SUMIFS(Quantity,Month,AF$10,Code_PO,$B211,Status,"Received")+AE212-AE214,IF(AE211+SUMIFS(Quantity,Month,AF$10,Code_PO,$B211,Status,"Received")+AE212-AE213&lt;0,0,AE211+SUMIFS(Quantity,Month,AF$10,Code_PO,$B211,Status,"Received")+AE212-AE213))),0)</f>
        <v>0</v>
      </c>
      <c r="AG211" s="61">
        <f t="shared" ref="AG211" ca="1" si="469">IFERROR(IF(AND(MONTH(AG$10)=MONTH($F$10),YEAR(AG$10)=YEAR($F$10)),$E211,IF(OR(AG$10&lt;=$F$10,AF214&gt;AF213),AF211+SUMIFS(Quantity,Month,AG$10,Code_PO,$B211,Status,"Received")+AF212-AF214,IF(AF211+SUMIFS(Quantity,Month,AG$10,Code_PO,$B211,Status,"Received")+AF212-AF213&lt;0,0,AF211+SUMIFS(Quantity,Month,AG$10,Code_PO,$B211,Status,"Received")+AF212-AF213))),0)</f>
        <v>0</v>
      </c>
      <c r="AH211" s="61">
        <f t="shared" ref="AH211" ca="1" si="470">IFERROR(IF(AND(MONTH(AH$10)=MONTH($F$10),YEAR(AH$10)=YEAR($F$10)),$E211,IF(OR(AH$10&lt;=$F$10,AG214&gt;AG213),AG211+SUMIFS(Quantity,Month,AH$10,Code_PO,$B211,Status,"Received")+AG212-AG214,IF(AG211+SUMIFS(Quantity,Month,AH$10,Code_PO,$B211,Status,"Received")+AG212-AG213&lt;0,0,AG211+SUMIFS(Quantity,Month,AH$10,Code_PO,$B211,Status,"Received")+AG212-AG213))),0)</f>
        <v>0</v>
      </c>
      <c r="AI211" s="61">
        <f t="shared" ref="AI211" ca="1" si="471">IFERROR(IF(AND(MONTH(AI$10)=MONTH($F$10),YEAR(AI$10)=YEAR($F$10)),$E211,IF(OR(AI$10&lt;=$F$10,AH214&gt;AH213),AH211+SUMIFS(Quantity,Month,AI$10,Code_PO,$B211,Status,"Received")+AH212-AH214,IF(AH211+SUMIFS(Quantity,Month,AI$10,Code_PO,$B211,Status,"Received")+AH212-AH213&lt;0,0,AH211+SUMIFS(Quantity,Month,AI$10,Code_PO,$B211,Status,"Received")+AH212-AH213))),0)</f>
        <v>0</v>
      </c>
      <c r="AJ211" s="61">
        <f t="shared" ref="AJ211" ca="1" si="472">IFERROR(IF(AND(MONTH(AJ$10)=MONTH($F$10),YEAR(AJ$10)=YEAR($F$10)),$E211,IF(OR(AJ$10&lt;=$F$10,AI214&gt;AI213),AI211+SUMIFS(Quantity,Month,AJ$10,Code_PO,$B211,Status,"Received")+AI212-AI214,IF(AI211+SUMIFS(Quantity,Month,AJ$10,Code_PO,$B211,Status,"Received")+AI212-AI213&lt;0,0,AI211+SUMIFS(Quantity,Month,AJ$10,Code_PO,$B211,Status,"Received")+AI212-AI213))),0)</f>
        <v>0</v>
      </c>
      <c r="AK211" s="61">
        <f t="shared" ref="AK211" ca="1" si="473">IFERROR(IF(AND(MONTH(AK$10)=MONTH($F$10),YEAR(AK$10)=YEAR($F$10)),$E211,IF(OR(AK$10&lt;=$F$10,AJ214&gt;AJ213),AJ211+SUMIFS(Quantity,Month,AK$10,Code_PO,$B211,Status,"Received")+AJ212-AJ214,IF(AJ211+SUMIFS(Quantity,Month,AK$10,Code_PO,$B211,Status,"Received")+AJ212-AJ213&lt;0,0,AJ211+SUMIFS(Quantity,Month,AK$10,Code_PO,$B211,Status,"Received")+AJ212-AJ213))),0)</f>
        <v>0</v>
      </c>
      <c r="AL211" s="61">
        <f t="shared" ref="AL211" ca="1" si="474">IFERROR(IF(AND(MONTH(AL$10)=MONTH($F$10),YEAR(AL$10)=YEAR($F$10)),$E211,IF(OR(AL$10&lt;=$F$10,AK214&gt;AK213),AK211+SUMIFS(Quantity,Month,AL$10,Code_PO,$B211,Status,"Received")+AK212-AK214,IF(AK211+SUMIFS(Quantity,Month,AL$10,Code_PO,$B211,Status,"Received")+AK212-AK213&lt;0,0,AK211+SUMIFS(Quantity,Month,AL$10,Code_PO,$B211,Status,"Received")+AK212-AK213))),0)</f>
        <v>0</v>
      </c>
      <c r="AM211" s="61">
        <f t="shared" ref="AM211" ca="1" si="475">IFERROR(IF(AND(MONTH(AM$10)=MONTH($F$10),YEAR(AM$10)=YEAR($F$10)),$E211,IF(OR(AM$10&lt;=$F$10,AL214&gt;AL213),AL211+SUMIFS(Quantity,Month,AM$10,Code_PO,$B211,Status,"Received")+AL212-AL214,IF(AL211+SUMIFS(Quantity,Month,AM$10,Code_PO,$B211,Status,"Received")+AL212-AL213&lt;0,0,AL211+SUMIFS(Quantity,Month,AM$10,Code_PO,$B211,Status,"Received")+AL212-AL213))),0)</f>
        <v>0</v>
      </c>
      <c r="AN211" s="61">
        <f t="shared" ref="AN211" ca="1" si="476">IFERROR(IF(AND(MONTH(AN$10)=MONTH($F$10),YEAR(AN$10)=YEAR($F$10)),$E211,IF(OR(AN$10&lt;=$F$10,AM214&gt;AM213),AM211+SUMIFS(Quantity,Month,AN$10,Code_PO,$B211,Status,"Received")+AM212-AM214,IF(AM211+SUMIFS(Quantity,Month,AN$10,Code_PO,$B211,Status,"Received")+AM212-AM213&lt;0,0,AM211+SUMIFS(Quantity,Month,AN$10,Code_PO,$B211,Status,"Received")+AM212-AM213))),0)</f>
        <v>0</v>
      </c>
      <c r="AO211" s="61">
        <f t="shared" ref="AO211" ca="1" si="477">IFERROR(IF(AND(MONTH(AO$10)=MONTH($F$10),YEAR(AO$10)=YEAR($F$10)),$E211,IF(OR(AO$10&lt;=$F$10,AN214&gt;AN213),AN211+SUMIFS(Quantity,Month,AO$10,Code_PO,$B211,Status,"Received")+AN212-AN214,IF(AN211+SUMIFS(Quantity,Month,AO$10,Code_PO,$B211,Status,"Received")+AN212-AN213&lt;0,0,AN211+SUMIFS(Quantity,Month,AO$10,Code_PO,$B211,Status,"Received")+AN212-AN213))),0)</f>
        <v>0</v>
      </c>
      <c r="AP211" s="61">
        <f t="shared" ref="AP211" ca="1" si="478">IFERROR(IF(AND(MONTH(AP$10)=MONTH($F$10),YEAR(AP$10)=YEAR($F$10)),$E211,IF(OR(AP$10&lt;=$F$10,AO214&gt;AO213),AO211+SUMIFS(Quantity,Month,AP$10,Code_PO,$B211,Status,"Received")+AO212-AO214,IF(AO211+SUMIFS(Quantity,Month,AP$10,Code_PO,$B211,Status,"Received")+AO212-AO213&lt;0,0,AO211+SUMIFS(Quantity,Month,AP$10,Code_PO,$B211,Status,"Received")+AO212-AO213))),0)</f>
        <v>0</v>
      </c>
      <c r="AQ211" s="61">
        <f t="shared" ref="AQ211" ca="1" si="479">IFERROR(IF(AND(MONTH(AQ$10)=MONTH($F$10),YEAR(AQ$10)=YEAR($F$10)),$E211,IF(OR(AQ$10&lt;=$F$10,AP214&gt;AP213),AP211+SUMIFS(Quantity,Month,AQ$10,Code_PO,$B211,Status,"Received")+AP212-AP214,IF(AP211+SUMIFS(Quantity,Month,AQ$10,Code_PO,$B211,Status,"Received")+AP212-AP213&lt;0,0,AP211+SUMIFS(Quantity,Month,AQ$10,Code_PO,$B211,Status,"Received")+AP212-AP213))),0)</f>
        <v>0</v>
      </c>
      <c r="AR211" s="61">
        <f t="shared" ref="AR211" ca="1" si="480">IFERROR(IF(AND(MONTH(AR$10)=MONTH($F$10),YEAR(AR$10)=YEAR($F$10)),$E211,IF(OR(AR$10&lt;=$F$10,AQ214&gt;AQ213),AQ211+SUMIFS(Quantity,Month,AR$10,Code_PO,$B211,Status,"Received")+AQ212-AQ214,IF(AQ211+SUMIFS(Quantity,Month,AR$10,Code_PO,$B211,Status,"Received")+AQ212-AQ213&lt;0,0,AQ211+SUMIFS(Quantity,Month,AR$10,Code_PO,$B211,Status,"Received")+AQ212-AQ213))),0)</f>
        <v>0</v>
      </c>
      <c r="AS211" s="61">
        <f t="shared" ref="AS211" ca="1" si="481">IFERROR(IF(AND(MONTH(AS$10)=MONTH($F$10),YEAR(AS$10)=YEAR($F$10)),$E211,IF(OR(AS$10&lt;=$F$10,AR214&gt;AR213),AR211+SUMIFS(Quantity,Month,AS$10,Code_PO,$B211,Status,"Received")+AR212-AR214,IF(AR211+SUMIFS(Quantity,Month,AS$10,Code_PO,$B211,Status,"Received")+AR212-AR213&lt;0,0,AR211+SUMIFS(Quantity,Month,AS$10,Code_PO,$B211,Status,"Received")+AR212-AR213))),0)</f>
        <v>0</v>
      </c>
      <c r="AT211" s="61">
        <f t="shared" ref="AT211" ca="1" si="482">IFERROR(IF(AND(MONTH(AT$10)=MONTH($F$10),YEAR(AT$10)=YEAR($F$10)),$E211,IF(OR(AT$10&lt;=$F$10,AS214&gt;AS213),AS211+SUMIFS(Quantity,Month,AT$10,Code_PO,$B211,Status,"Received")+AS212-AS214,IF(AS211+SUMIFS(Quantity,Month,AT$10,Code_PO,$B211,Status,"Received")+AS212-AS213&lt;0,0,AS211+SUMIFS(Quantity,Month,AT$10,Code_PO,$B211,Status,"Received")+AS212-AS213))),0)</f>
        <v>0</v>
      </c>
      <c r="AU211" s="64">
        <f t="shared" ref="AU211" ca="1" si="483">IFERROR(IF(AND(MONTH(AU$10)=MONTH($F$10),YEAR(AU$10)=YEAR($F$10)),$E211,IF(OR(AU$10&lt;=$F$10,AT214&gt;AT213),AT211+SUMIFS(Quantity,Month,AU$10,Code_PO,$B211,Status,"Received")+AT212-AT214,IF(AT211+SUMIFS(Quantity,Month,AU$10,Code_PO,$B211,Status,"Received")+AT212-AT213&lt;0,0,AT211+SUMIFS(Quantity,Month,AU$10,Code_PO,$B211,Status,"Received")+AT212-AT213))),0)</f>
        <v>0</v>
      </c>
      <c r="AV211" s="525">
        <f t="shared" ref="AV211:AV217" si="484">AV210</f>
        <v>0</v>
      </c>
      <c r="AW211" s="528">
        <f t="shared" si="446"/>
        <v>0</v>
      </c>
      <c r="AY211" s="522" t="s">
        <v>70</v>
      </c>
    </row>
    <row r="212" spans="1:51" x14ac:dyDescent="0.25">
      <c r="A212" s="14" t="s">
        <v>0</v>
      </c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50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51"/>
      <c r="AV212" s="525">
        <f t="shared" si="484"/>
        <v>0</v>
      </c>
      <c r="AW212" s="528">
        <f t="shared" si="446"/>
        <v>0</v>
      </c>
      <c r="AY212" s="522" t="s">
        <v>70</v>
      </c>
    </row>
    <row r="213" spans="1:51" x14ac:dyDescent="0.25">
      <c r="A213" s="14" t="s">
        <v>0</v>
      </c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63">
        <f t="shared" ref="AE213:AU213" si="485">IFERROR(VLOOKUP($B213,MasterData,COLUMN()+2,0),0)</f>
        <v>0</v>
      </c>
      <c r="AF213" s="61">
        <f t="shared" si="485"/>
        <v>0</v>
      </c>
      <c r="AG213" s="61">
        <f t="shared" si="485"/>
        <v>0</v>
      </c>
      <c r="AH213" s="61">
        <f t="shared" si="485"/>
        <v>0</v>
      </c>
      <c r="AI213" s="61">
        <f t="shared" si="485"/>
        <v>0</v>
      </c>
      <c r="AJ213" s="61">
        <f t="shared" si="485"/>
        <v>0</v>
      </c>
      <c r="AK213" s="61">
        <f t="shared" si="485"/>
        <v>0</v>
      </c>
      <c r="AL213" s="61">
        <f t="shared" si="485"/>
        <v>0</v>
      </c>
      <c r="AM213" s="61">
        <f t="shared" si="485"/>
        <v>0</v>
      </c>
      <c r="AN213" s="61">
        <f t="shared" si="485"/>
        <v>0</v>
      </c>
      <c r="AO213" s="61">
        <f t="shared" si="485"/>
        <v>0</v>
      </c>
      <c r="AP213" s="61">
        <f t="shared" si="485"/>
        <v>0</v>
      </c>
      <c r="AQ213" s="61">
        <f t="shared" si="485"/>
        <v>0</v>
      </c>
      <c r="AR213" s="61">
        <f t="shared" si="485"/>
        <v>0</v>
      </c>
      <c r="AS213" s="61">
        <f t="shared" si="485"/>
        <v>0</v>
      </c>
      <c r="AT213" s="61">
        <f t="shared" si="485"/>
        <v>0</v>
      </c>
      <c r="AU213" s="64">
        <f t="shared" si="485"/>
        <v>0</v>
      </c>
      <c r="AV213" s="525">
        <f t="shared" si="484"/>
        <v>0</v>
      </c>
      <c r="AW213" s="528">
        <f t="shared" si="446"/>
        <v>0</v>
      </c>
      <c r="AY213" s="522" t="s">
        <v>70</v>
      </c>
    </row>
    <row r="214" spans="1:51" x14ac:dyDescent="0.25">
      <c r="A214" s="14" t="s">
        <v>0</v>
      </c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236"/>
      <c r="AF214" s="229"/>
      <c r="AG214" s="229"/>
      <c r="AH214" s="229"/>
      <c r="AI214" s="229"/>
      <c r="AJ214" s="229"/>
      <c r="AK214" s="229"/>
      <c r="AL214" s="229"/>
      <c r="AM214" s="229"/>
      <c r="AN214" s="229"/>
      <c r="AO214" s="229"/>
      <c r="AP214" s="229"/>
      <c r="AQ214" s="229"/>
      <c r="AR214" s="229"/>
      <c r="AS214" s="229"/>
      <c r="AT214" s="229"/>
      <c r="AU214" s="237"/>
      <c r="AV214" s="525">
        <f t="shared" si="484"/>
        <v>0</v>
      </c>
      <c r="AW214" s="528">
        <f t="shared" si="446"/>
        <v>0</v>
      </c>
      <c r="AY214" s="522" t="s">
        <v>70</v>
      </c>
    </row>
    <row r="215" spans="1:51" x14ac:dyDescent="0.25">
      <c r="A215" s="14" t="s">
        <v>0</v>
      </c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236"/>
      <c r="AF215" s="229"/>
      <c r="AG215" s="229"/>
      <c r="AH215" s="229"/>
      <c r="AI215" s="229"/>
      <c r="AJ215" s="229"/>
      <c r="AK215" s="229"/>
      <c r="AL215" s="229"/>
      <c r="AM215" s="229"/>
      <c r="AN215" s="229"/>
      <c r="AO215" s="229"/>
      <c r="AP215" s="229"/>
      <c r="AQ215" s="229"/>
      <c r="AR215" s="229"/>
      <c r="AS215" s="229"/>
      <c r="AT215" s="229"/>
      <c r="AU215" s="237"/>
      <c r="AV215" s="525">
        <f t="shared" si="484"/>
        <v>0</v>
      </c>
      <c r="AW215" s="528">
        <f t="shared" si="446"/>
        <v>0</v>
      </c>
      <c r="AY215" s="522" t="s">
        <v>70</v>
      </c>
    </row>
    <row r="216" spans="1:51" x14ac:dyDescent="0.25">
      <c r="A216" s="14" t="s">
        <v>0</v>
      </c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69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70"/>
      <c r="AV216" s="525">
        <f t="shared" si="484"/>
        <v>0</v>
      </c>
      <c r="AW216" s="528">
        <f t="shared" si="446"/>
        <v>0</v>
      </c>
      <c r="AY216" s="522" t="s">
        <v>70</v>
      </c>
    </row>
    <row r="217" spans="1:51" x14ac:dyDescent="0.25">
      <c r="A217" s="14" t="s">
        <v>0</v>
      </c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161"/>
      <c r="AF217" s="162"/>
      <c r="AG217" s="162"/>
      <c r="AH217" s="162"/>
      <c r="AI217" s="162"/>
      <c r="AJ217" s="162"/>
      <c r="AK217" s="162"/>
      <c r="AL217" s="162"/>
      <c r="AM217" s="162"/>
      <c r="AN217" s="162"/>
      <c r="AO217" s="162"/>
      <c r="AP217" s="162"/>
      <c r="AQ217" s="162"/>
      <c r="AR217" s="162"/>
      <c r="AS217" s="162"/>
      <c r="AT217" s="162"/>
      <c r="AU217" s="163"/>
      <c r="AV217" s="525">
        <f t="shared" si="484"/>
        <v>0</v>
      </c>
      <c r="AW217" s="528">
        <f t="shared" si="446"/>
        <v>0</v>
      </c>
      <c r="AY217" s="522" t="s">
        <v>70</v>
      </c>
    </row>
    <row r="218" spans="1:51" x14ac:dyDescent="0.25">
      <c r="A218" s="14">
        <f>A209+1</f>
        <v>4</v>
      </c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81">
        <f t="shared" ref="AE218:AU218" ca="1" si="486">IF(AND(MONTH(AE$10)&lt;=MONTH($F$10),YEAR(AE$10)&lt;=YEAR($F$10)),AE222,0)</f>
        <v>0</v>
      </c>
      <c r="AF218" s="49">
        <f t="shared" ca="1" si="486"/>
        <v>0</v>
      </c>
      <c r="AG218" s="49">
        <f t="shared" ca="1" si="486"/>
        <v>0</v>
      </c>
      <c r="AH218" s="49">
        <f t="shared" ca="1" si="486"/>
        <v>0</v>
      </c>
      <c r="AI218" s="49">
        <f t="shared" ca="1" si="486"/>
        <v>0</v>
      </c>
      <c r="AJ218" s="49">
        <f t="shared" ca="1" si="486"/>
        <v>0</v>
      </c>
      <c r="AK218" s="49">
        <f t="shared" ca="1" si="486"/>
        <v>0</v>
      </c>
      <c r="AL218" s="49">
        <f t="shared" ca="1" si="486"/>
        <v>0</v>
      </c>
      <c r="AM218" s="49">
        <f t="shared" ca="1" si="486"/>
        <v>0</v>
      </c>
      <c r="AN218" s="49">
        <f t="shared" ca="1" si="486"/>
        <v>0</v>
      </c>
      <c r="AO218" s="49">
        <f t="shared" ca="1" si="486"/>
        <v>0</v>
      </c>
      <c r="AP218" s="49">
        <f t="shared" ca="1" si="486"/>
        <v>0</v>
      </c>
      <c r="AQ218" s="49">
        <f t="shared" ca="1" si="486"/>
        <v>0</v>
      </c>
      <c r="AR218" s="49">
        <f t="shared" ca="1" si="486"/>
        <v>0</v>
      </c>
      <c r="AS218" s="49">
        <f t="shared" ca="1" si="486"/>
        <v>0</v>
      </c>
      <c r="AT218" s="49">
        <f t="shared" ca="1" si="486"/>
        <v>0</v>
      </c>
      <c r="AU218" s="71">
        <f t="shared" ca="1" si="486"/>
        <v>0</v>
      </c>
      <c r="AV218" s="525">
        <f>D218</f>
        <v>0</v>
      </c>
      <c r="AW218" s="528">
        <f t="shared" ref="AW218:AW235" si="487">IFERROR(VLOOKUP($B218,MasterData,COLUMN()-45,0),0)</f>
        <v>0</v>
      </c>
      <c r="AY218" s="522" t="s">
        <v>71</v>
      </c>
    </row>
    <row r="219" spans="1:51" x14ac:dyDescent="0.25">
      <c r="A219" s="14" t="s">
        <v>0</v>
      </c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10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11"/>
      <c r="AV219" s="525">
        <f>AV218</f>
        <v>0</v>
      </c>
      <c r="AW219" s="528">
        <f t="shared" si="487"/>
        <v>0</v>
      </c>
      <c r="AY219" s="522" t="s">
        <v>71</v>
      </c>
    </row>
    <row r="220" spans="1:51" x14ac:dyDescent="0.25">
      <c r="A220" s="14" t="s">
        <v>0</v>
      </c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63">
        <f t="shared" ref="AE220" ca="1" si="488">IFERROR(IF(AND(MONTH(AE$10)=MONTH($F$10),YEAR(AE$10)=YEAR($F$10)),$E220,IF(OR(AE$10&lt;=$F$10,AD223&gt;AD222),AD220+SUMIFS(Quantity,Month,AE$10,Code_PO,$B220,Status,"Received")+AD221-AD223,IF(AD220+SUMIFS(Quantity,Month,AE$10,Code_PO,$B220,Status,"Received")+AD221-AD222&lt;0,0,AD220+SUMIFS(Quantity,Month,AE$10,Code_PO,$B220,Status,"Received")+AD221-AD222))),0)</f>
        <v>0</v>
      </c>
      <c r="AF220" s="61">
        <f t="shared" ref="AF220" ca="1" si="489">IFERROR(IF(AND(MONTH(AF$10)=MONTH($F$10),YEAR(AF$10)=YEAR($F$10)),$E220,IF(OR(AF$10&lt;=$F$10,AE223&gt;AE222),AE220+SUMIFS(Quantity,Month,AF$10,Code_PO,$B220,Status,"Received")+AE221-AE223,IF(AE220+SUMIFS(Quantity,Month,AF$10,Code_PO,$B220,Status,"Received")+AE221-AE222&lt;0,0,AE220+SUMIFS(Quantity,Month,AF$10,Code_PO,$B220,Status,"Received")+AE221-AE222))),0)</f>
        <v>0</v>
      </c>
      <c r="AG220" s="61">
        <f t="shared" ref="AG220" ca="1" si="490">IFERROR(IF(AND(MONTH(AG$10)=MONTH($F$10),YEAR(AG$10)=YEAR($F$10)),$E220,IF(OR(AG$10&lt;=$F$10,AF223&gt;AF222),AF220+SUMIFS(Quantity,Month,AG$10,Code_PO,$B220,Status,"Received")+AF221-AF223,IF(AF220+SUMIFS(Quantity,Month,AG$10,Code_PO,$B220,Status,"Received")+AF221-AF222&lt;0,0,AF220+SUMIFS(Quantity,Month,AG$10,Code_PO,$B220,Status,"Received")+AF221-AF222))),0)</f>
        <v>0</v>
      </c>
      <c r="AH220" s="61">
        <f t="shared" ref="AH220" ca="1" si="491">IFERROR(IF(AND(MONTH(AH$10)=MONTH($F$10),YEAR(AH$10)=YEAR($F$10)),$E220,IF(OR(AH$10&lt;=$F$10,AG223&gt;AG222),AG220+SUMIFS(Quantity,Month,AH$10,Code_PO,$B220,Status,"Received")+AG221-AG223,IF(AG220+SUMIFS(Quantity,Month,AH$10,Code_PO,$B220,Status,"Received")+AG221-AG222&lt;0,0,AG220+SUMIFS(Quantity,Month,AH$10,Code_PO,$B220,Status,"Received")+AG221-AG222))),0)</f>
        <v>0</v>
      </c>
      <c r="AI220" s="61">
        <f t="shared" ref="AI220" ca="1" si="492">IFERROR(IF(AND(MONTH(AI$10)=MONTH($F$10),YEAR(AI$10)=YEAR($F$10)),$E220,IF(OR(AI$10&lt;=$F$10,AH223&gt;AH222),AH220+SUMIFS(Quantity,Month,AI$10,Code_PO,$B220,Status,"Received")+AH221-AH223,IF(AH220+SUMIFS(Quantity,Month,AI$10,Code_PO,$B220,Status,"Received")+AH221-AH222&lt;0,0,AH220+SUMIFS(Quantity,Month,AI$10,Code_PO,$B220,Status,"Received")+AH221-AH222))),0)</f>
        <v>0</v>
      </c>
      <c r="AJ220" s="61">
        <f t="shared" ref="AJ220" ca="1" si="493">IFERROR(IF(AND(MONTH(AJ$10)=MONTH($F$10),YEAR(AJ$10)=YEAR($F$10)),$E220,IF(OR(AJ$10&lt;=$F$10,AI223&gt;AI222),AI220+SUMIFS(Quantity,Month,AJ$10,Code_PO,$B220,Status,"Received")+AI221-AI223,IF(AI220+SUMIFS(Quantity,Month,AJ$10,Code_PO,$B220,Status,"Received")+AI221-AI222&lt;0,0,AI220+SUMIFS(Quantity,Month,AJ$10,Code_PO,$B220,Status,"Received")+AI221-AI222))),0)</f>
        <v>0</v>
      </c>
      <c r="AK220" s="61">
        <f t="shared" ref="AK220" ca="1" si="494">IFERROR(IF(AND(MONTH(AK$10)=MONTH($F$10),YEAR(AK$10)=YEAR($F$10)),$E220,IF(OR(AK$10&lt;=$F$10,AJ223&gt;AJ222),AJ220+SUMIFS(Quantity,Month,AK$10,Code_PO,$B220,Status,"Received")+AJ221-AJ223,IF(AJ220+SUMIFS(Quantity,Month,AK$10,Code_PO,$B220,Status,"Received")+AJ221-AJ222&lt;0,0,AJ220+SUMIFS(Quantity,Month,AK$10,Code_PO,$B220,Status,"Received")+AJ221-AJ222))),0)</f>
        <v>0</v>
      </c>
      <c r="AL220" s="61">
        <f t="shared" ref="AL220" ca="1" si="495">IFERROR(IF(AND(MONTH(AL$10)=MONTH($F$10),YEAR(AL$10)=YEAR($F$10)),$E220,IF(OR(AL$10&lt;=$F$10,AK223&gt;AK222),AK220+SUMIFS(Quantity,Month,AL$10,Code_PO,$B220,Status,"Received")+AK221-AK223,IF(AK220+SUMIFS(Quantity,Month,AL$10,Code_PO,$B220,Status,"Received")+AK221-AK222&lt;0,0,AK220+SUMIFS(Quantity,Month,AL$10,Code_PO,$B220,Status,"Received")+AK221-AK222))),0)</f>
        <v>0</v>
      </c>
      <c r="AM220" s="61">
        <f t="shared" ref="AM220" ca="1" si="496">IFERROR(IF(AND(MONTH(AM$10)=MONTH($F$10),YEAR(AM$10)=YEAR($F$10)),$E220,IF(OR(AM$10&lt;=$F$10,AL223&gt;AL222),AL220+SUMIFS(Quantity,Month,AM$10,Code_PO,$B220,Status,"Received")+AL221-AL223,IF(AL220+SUMIFS(Quantity,Month,AM$10,Code_PO,$B220,Status,"Received")+AL221-AL222&lt;0,0,AL220+SUMIFS(Quantity,Month,AM$10,Code_PO,$B220,Status,"Received")+AL221-AL222))),0)</f>
        <v>0</v>
      </c>
      <c r="AN220" s="61">
        <f t="shared" ref="AN220" ca="1" si="497">IFERROR(IF(AND(MONTH(AN$10)=MONTH($F$10),YEAR(AN$10)=YEAR($F$10)),$E220,IF(OR(AN$10&lt;=$F$10,AM223&gt;AM222),AM220+SUMIFS(Quantity,Month,AN$10,Code_PO,$B220,Status,"Received")+AM221-AM223,IF(AM220+SUMIFS(Quantity,Month,AN$10,Code_PO,$B220,Status,"Received")+AM221-AM222&lt;0,0,AM220+SUMIFS(Quantity,Month,AN$10,Code_PO,$B220,Status,"Received")+AM221-AM222))),0)</f>
        <v>0</v>
      </c>
      <c r="AO220" s="61">
        <f t="shared" ref="AO220" ca="1" si="498">IFERROR(IF(AND(MONTH(AO$10)=MONTH($F$10),YEAR(AO$10)=YEAR($F$10)),$E220,IF(OR(AO$10&lt;=$F$10,AN223&gt;AN222),AN220+SUMIFS(Quantity,Month,AO$10,Code_PO,$B220,Status,"Received")+AN221-AN223,IF(AN220+SUMIFS(Quantity,Month,AO$10,Code_PO,$B220,Status,"Received")+AN221-AN222&lt;0,0,AN220+SUMIFS(Quantity,Month,AO$10,Code_PO,$B220,Status,"Received")+AN221-AN222))),0)</f>
        <v>0</v>
      </c>
      <c r="AP220" s="61">
        <f t="shared" ref="AP220" ca="1" si="499">IFERROR(IF(AND(MONTH(AP$10)=MONTH($F$10),YEAR(AP$10)=YEAR($F$10)),$E220,IF(OR(AP$10&lt;=$F$10,AO223&gt;AO222),AO220+SUMIFS(Quantity,Month,AP$10,Code_PO,$B220,Status,"Received")+AO221-AO223,IF(AO220+SUMIFS(Quantity,Month,AP$10,Code_PO,$B220,Status,"Received")+AO221-AO222&lt;0,0,AO220+SUMIFS(Quantity,Month,AP$10,Code_PO,$B220,Status,"Received")+AO221-AO222))),0)</f>
        <v>0</v>
      </c>
      <c r="AQ220" s="61">
        <f t="shared" ref="AQ220" ca="1" si="500">IFERROR(IF(AND(MONTH(AQ$10)=MONTH($F$10),YEAR(AQ$10)=YEAR($F$10)),$E220,IF(OR(AQ$10&lt;=$F$10,AP223&gt;AP222),AP220+SUMIFS(Quantity,Month,AQ$10,Code_PO,$B220,Status,"Received")+AP221-AP223,IF(AP220+SUMIFS(Quantity,Month,AQ$10,Code_PO,$B220,Status,"Received")+AP221-AP222&lt;0,0,AP220+SUMIFS(Quantity,Month,AQ$10,Code_PO,$B220,Status,"Received")+AP221-AP222))),0)</f>
        <v>0</v>
      </c>
      <c r="AR220" s="61">
        <f t="shared" ref="AR220" ca="1" si="501">IFERROR(IF(AND(MONTH(AR$10)=MONTH($F$10),YEAR(AR$10)=YEAR($F$10)),$E220,IF(OR(AR$10&lt;=$F$10,AQ223&gt;AQ222),AQ220+SUMIFS(Quantity,Month,AR$10,Code_PO,$B220,Status,"Received")+AQ221-AQ223,IF(AQ220+SUMIFS(Quantity,Month,AR$10,Code_PO,$B220,Status,"Received")+AQ221-AQ222&lt;0,0,AQ220+SUMIFS(Quantity,Month,AR$10,Code_PO,$B220,Status,"Received")+AQ221-AQ222))),0)</f>
        <v>0</v>
      </c>
      <c r="AS220" s="61">
        <f t="shared" ref="AS220" ca="1" si="502">IFERROR(IF(AND(MONTH(AS$10)=MONTH($F$10),YEAR(AS$10)=YEAR($F$10)),$E220,IF(OR(AS$10&lt;=$F$10,AR223&gt;AR222),AR220+SUMIFS(Quantity,Month,AS$10,Code_PO,$B220,Status,"Received")+AR221-AR223,IF(AR220+SUMIFS(Quantity,Month,AS$10,Code_PO,$B220,Status,"Received")+AR221-AR222&lt;0,0,AR220+SUMIFS(Quantity,Month,AS$10,Code_PO,$B220,Status,"Received")+AR221-AR222))),0)</f>
        <v>0</v>
      </c>
      <c r="AT220" s="61">
        <f t="shared" ref="AT220" ca="1" si="503">IFERROR(IF(AND(MONTH(AT$10)=MONTH($F$10),YEAR(AT$10)=YEAR($F$10)),$E220,IF(OR(AT$10&lt;=$F$10,AS223&gt;AS222),AS220+SUMIFS(Quantity,Month,AT$10,Code_PO,$B220,Status,"Received")+AS221-AS223,IF(AS220+SUMIFS(Quantity,Month,AT$10,Code_PO,$B220,Status,"Received")+AS221-AS222&lt;0,0,AS220+SUMIFS(Quantity,Month,AT$10,Code_PO,$B220,Status,"Received")+AS221-AS222))),0)</f>
        <v>0</v>
      </c>
      <c r="AU220" s="64">
        <f t="shared" ref="AU220" ca="1" si="504">IFERROR(IF(AND(MONTH(AU$10)=MONTH($F$10),YEAR(AU$10)=YEAR($F$10)),$E220,IF(OR(AU$10&lt;=$F$10,AT223&gt;AT222),AT220+SUMIFS(Quantity,Month,AU$10,Code_PO,$B220,Status,"Received")+AT221-AT223,IF(AT220+SUMIFS(Quantity,Month,AU$10,Code_PO,$B220,Status,"Received")+AT221-AT222&lt;0,0,AT220+SUMIFS(Quantity,Month,AU$10,Code_PO,$B220,Status,"Received")+AT221-AT222))),0)</f>
        <v>0</v>
      </c>
      <c r="AV220" s="525">
        <f t="shared" ref="AV220:AV226" si="505">AV219</f>
        <v>0</v>
      </c>
      <c r="AW220" s="528">
        <f t="shared" si="487"/>
        <v>0</v>
      </c>
      <c r="AY220" s="522" t="s">
        <v>71</v>
      </c>
    </row>
    <row r="221" spans="1:51" x14ac:dyDescent="0.25">
      <c r="A221" s="14" t="s">
        <v>0</v>
      </c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50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51"/>
      <c r="AV221" s="525">
        <f t="shared" si="505"/>
        <v>0</v>
      </c>
      <c r="AW221" s="528">
        <f t="shared" si="487"/>
        <v>0</v>
      </c>
      <c r="AY221" s="522" t="s">
        <v>71</v>
      </c>
    </row>
    <row r="222" spans="1:51" x14ac:dyDescent="0.25">
      <c r="A222" s="14" t="s">
        <v>0</v>
      </c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63">
        <f t="shared" ref="AE222:AU222" si="506">IFERROR(VLOOKUP($B222,MasterData,COLUMN()+2,0),0)</f>
        <v>0</v>
      </c>
      <c r="AF222" s="61">
        <f t="shared" si="506"/>
        <v>0</v>
      </c>
      <c r="AG222" s="61">
        <f t="shared" si="506"/>
        <v>0</v>
      </c>
      <c r="AH222" s="61">
        <f t="shared" si="506"/>
        <v>0</v>
      </c>
      <c r="AI222" s="61">
        <f t="shared" si="506"/>
        <v>0</v>
      </c>
      <c r="AJ222" s="61">
        <f t="shared" si="506"/>
        <v>0</v>
      </c>
      <c r="AK222" s="61">
        <f t="shared" si="506"/>
        <v>0</v>
      </c>
      <c r="AL222" s="61">
        <f t="shared" si="506"/>
        <v>0</v>
      </c>
      <c r="AM222" s="61">
        <f t="shared" si="506"/>
        <v>0</v>
      </c>
      <c r="AN222" s="61">
        <f t="shared" si="506"/>
        <v>0</v>
      </c>
      <c r="AO222" s="61">
        <f t="shared" si="506"/>
        <v>0</v>
      </c>
      <c r="AP222" s="61">
        <f t="shared" si="506"/>
        <v>0</v>
      </c>
      <c r="AQ222" s="61">
        <f t="shared" si="506"/>
        <v>0</v>
      </c>
      <c r="AR222" s="61">
        <f t="shared" si="506"/>
        <v>0</v>
      </c>
      <c r="AS222" s="61">
        <f t="shared" si="506"/>
        <v>0</v>
      </c>
      <c r="AT222" s="61">
        <f t="shared" si="506"/>
        <v>0</v>
      </c>
      <c r="AU222" s="64">
        <f t="shared" si="506"/>
        <v>0</v>
      </c>
      <c r="AV222" s="525">
        <f t="shared" si="505"/>
        <v>0</v>
      </c>
      <c r="AW222" s="528">
        <f t="shared" si="487"/>
        <v>0</v>
      </c>
      <c r="AY222" s="522" t="s">
        <v>71</v>
      </c>
    </row>
    <row r="223" spans="1:51" x14ac:dyDescent="0.25">
      <c r="A223" s="14" t="s">
        <v>0</v>
      </c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236"/>
      <c r="AF223" s="229"/>
      <c r="AG223" s="229"/>
      <c r="AH223" s="229"/>
      <c r="AI223" s="229"/>
      <c r="AJ223" s="229"/>
      <c r="AK223" s="229"/>
      <c r="AL223" s="229"/>
      <c r="AM223" s="229"/>
      <c r="AN223" s="229"/>
      <c r="AO223" s="229"/>
      <c r="AP223" s="229"/>
      <c r="AQ223" s="229"/>
      <c r="AR223" s="229"/>
      <c r="AS223" s="229"/>
      <c r="AT223" s="229"/>
      <c r="AU223" s="237"/>
      <c r="AV223" s="525">
        <f t="shared" si="505"/>
        <v>0</v>
      </c>
      <c r="AW223" s="528">
        <f t="shared" si="487"/>
        <v>0</v>
      </c>
      <c r="AY223" s="522" t="s">
        <v>71</v>
      </c>
    </row>
    <row r="224" spans="1:51" x14ac:dyDescent="0.25">
      <c r="A224" s="14" t="s">
        <v>0</v>
      </c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236"/>
      <c r="AF224" s="229"/>
      <c r="AG224" s="229"/>
      <c r="AH224" s="229"/>
      <c r="AI224" s="229"/>
      <c r="AJ224" s="229"/>
      <c r="AK224" s="229"/>
      <c r="AL224" s="229"/>
      <c r="AM224" s="229"/>
      <c r="AN224" s="229"/>
      <c r="AO224" s="229"/>
      <c r="AP224" s="229"/>
      <c r="AQ224" s="229"/>
      <c r="AR224" s="229"/>
      <c r="AS224" s="229"/>
      <c r="AT224" s="229"/>
      <c r="AU224" s="237"/>
      <c r="AV224" s="525">
        <f t="shared" si="505"/>
        <v>0</v>
      </c>
      <c r="AW224" s="528">
        <f t="shared" si="487"/>
        <v>0</v>
      </c>
      <c r="AY224" s="522" t="s">
        <v>71</v>
      </c>
    </row>
    <row r="225" spans="1:51" x14ac:dyDescent="0.25">
      <c r="A225" s="14" t="s">
        <v>0</v>
      </c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69"/>
      <c r="AF225" s="53"/>
      <c r="AG225" s="53"/>
      <c r="AH225" s="53"/>
      <c r="AI225" s="53"/>
      <c r="AJ225" s="53"/>
      <c r="AK225" s="53"/>
      <c r="AL225" s="53"/>
      <c r="AM225" s="53"/>
      <c r="AN225" s="53"/>
      <c r="AO225" s="53"/>
      <c r="AP225" s="53"/>
      <c r="AQ225" s="53"/>
      <c r="AR225" s="53"/>
      <c r="AS225" s="53"/>
      <c r="AT225" s="53"/>
      <c r="AU225" s="70"/>
      <c r="AV225" s="525">
        <f t="shared" si="505"/>
        <v>0</v>
      </c>
      <c r="AW225" s="528">
        <f t="shared" si="487"/>
        <v>0</v>
      </c>
      <c r="AY225" s="522" t="s">
        <v>71</v>
      </c>
    </row>
    <row r="226" spans="1:51" x14ac:dyDescent="0.25">
      <c r="A226" s="14" t="s">
        <v>0</v>
      </c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161"/>
      <c r="AF226" s="162"/>
      <c r="AG226" s="162"/>
      <c r="AH226" s="162"/>
      <c r="AI226" s="162"/>
      <c r="AJ226" s="162"/>
      <c r="AK226" s="162"/>
      <c r="AL226" s="162"/>
      <c r="AM226" s="162"/>
      <c r="AN226" s="162"/>
      <c r="AO226" s="162"/>
      <c r="AP226" s="162"/>
      <c r="AQ226" s="162"/>
      <c r="AR226" s="162"/>
      <c r="AS226" s="162"/>
      <c r="AT226" s="162"/>
      <c r="AU226" s="163"/>
      <c r="AV226" s="525">
        <f t="shared" si="505"/>
        <v>0</v>
      </c>
      <c r="AW226" s="528">
        <f t="shared" si="487"/>
        <v>0</v>
      </c>
      <c r="AY226" s="522" t="s">
        <v>71</v>
      </c>
    </row>
    <row r="227" spans="1:51" x14ac:dyDescent="0.25">
      <c r="A227" s="14">
        <f>A218+1</f>
        <v>5</v>
      </c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81">
        <f t="shared" ref="AE227:AU227" ca="1" si="507">IF(AND(MONTH(AE$10)&lt;=MONTH($F$10),YEAR(AE$10)&lt;=YEAR($F$10)),AE231,0)</f>
        <v>0</v>
      </c>
      <c r="AF227" s="49">
        <f t="shared" ca="1" si="507"/>
        <v>0</v>
      </c>
      <c r="AG227" s="49">
        <f t="shared" ca="1" si="507"/>
        <v>0</v>
      </c>
      <c r="AH227" s="49">
        <f t="shared" ca="1" si="507"/>
        <v>0</v>
      </c>
      <c r="AI227" s="49">
        <f t="shared" ca="1" si="507"/>
        <v>0</v>
      </c>
      <c r="AJ227" s="49">
        <f t="shared" ca="1" si="507"/>
        <v>0</v>
      </c>
      <c r="AK227" s="49">
        <f t="shared" ca="1" si="507"/>
        <v>0</v>
      </c>
      <c r="AL227" s="49">
        <f t="shared" ca="1" si="507"/>
        <v>0</v>
      </c>
      <c r="AM227" s="49">
        <f t="shared" ca="1" si="507"/>
        <v>0</v>
      </c>
      <c r="AN227" s="49">
        <f t="shared" ca="1" si="507"/>
        <v>0</v>
      </c>
      <c r="AO227" s="49">
        <f t="shared" ca="1" si="507"/>
        <v>0</v>
      </c>
      <c r="AP227" s="49">
        <f t="shared" ca="1" si="507"/>
        <v>0</v>
      </c>
      <c r="AQ227" s="49">
        <f t="shared" ca="1" si="507"/>
        <v>0</v>
      </c>
      <c r="AR227" s="49">
        <f t="shared" ca="1" si="507"/>
        <v>0</v>
      </c>
      <c r="AS227" s="49">
        <f t="shared" ca="1" si="507"/>
        <v>0</v>
      </c>
      <c r="AT227" s="49">
        <f t="shared" ca="1" si="507"/>
        <v>0</v>
      </c>
      <c r="AU227" s="71">
        <f t="shared" ca="1" si="507"/>
        <v>0</v>
      </c>
      <c r="AV227" s="525">
        <f>D227</f>
        <v>0</v>
      </c>
      <c r="AW227" s="528">
        <f t="shared" si="487"/>
        <v>0</v>
      </c>
      <c r="AY227" s="522" t="s">
        <v>225</v>
      </c>
    </row>
    <row r="228" spans="1:51" x14ac:dyDescent="0.25">
      <c r="A228" s="14" t="s">
        <v>0</v>
      </c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10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11"/>
      <c r="AV228" s="525">
        <f>AV227</f>
        <v>0</v>
      </c>
      <c r="AW228" s="528">
        <f t="shared" si="487"/>
        <v>0</v>
      </c>
      <c r="AY228" s="522" t="s">
        <v>225</v>
      </c>
    </row>
    <row r="229" spans="1:51" x14ac:dyDescent="0.25">
      <c r="A229" s="14" t="s">
        <v>0</v>
      </c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63">
        <f t="shared" ref="AE229" ca="1" si="508">IFERROR(IF(AND(MONTH(AE$10)=MONTH($F$10),YEAR(AE$10)=YEAR($F$10)),$E229,IF(OR(AE$10&lt;=$F$10,AD232&gt;AD231),AD229+SUMIFS(Quantity,Month,AE$10,Code_PO,$B229,Status,"Received")+AD230-AD232,IF(AD229+SUMIFS(Quantity,Month,AE$10,Code_PO,$B229,Status,"Received")+AD230-AD231&lt;0,0,AD229+SUMIFS(Quantity,Month,AE$10,Code_PO,$B229,Status,"Received")+AD230-AD231))),0)</f>
        <v>0</v>
      </c>
      <c r="AF229" s="61">
        <f t="shared" ref="AF229" ca="1" si="509">IFERROR(IF(AND(MONTH(AF$10)=MONTH($F$10),YEAR(AF$10)=YEAR($F$10)),$E229,IF(OR(AF$10&lt;=$F$10,AE232&gt;AE231),AE229+SUMIFS(Quantity,Month,AF$10,Code_PO,$B229,Status,"Received")+AE230-AE232,IF(AE229+SUMIFS(Quantity,Month,AF$10,Code_PO,$B229,Status,"Received")+AE230-AE231&lt;0,0,AE229+SUMIFS(Quantity,Month,AF$10,Code_PO,$B229,Status,"Received")+AE230-AE231))),0)</f>
        <v>0</v>
      </c>
      <c r="AG229" s="61">
        <f t="shared" ref="AG229" ca="1" si="510">IFERROR(IF(AND(MONTH(AG$10)=MONTH($F$10),YEAR(AG$10)=YEAR($F$10)),$E229,IF(OR(AG$10&lt;=$F$10,AF232&gt;AF231),AF229+SUMIFS(Quantity,Month,AG$10,Code_PO,$B229,Status,"Received")+AF230-AF232,IF(AF229+SUMIFS(Quantity,Month,AG$10,Code_PO,$B229,Status,"Received")+AF230-AF231&lt;0,0,AF229+SUMIFS(Quantity,Month,AG$10,Code_PO,$B229,Status,"Received")+AF230-AF231))),0)</f>
        <v>0</v>
      </c>
      <c r="AH229" s="61">
        <f t="shared" ref="AH229" ca="1" si="511">IFERROR(IF(AND(MONTH(AH$10)=MONTH($F$10),YEAR(AH$10)=YEAR($F$10)),$E229,IF(OR(AH$10&lt;=$F$10,AG232&gt;AG231),AG229+SUMIFS(Quantity,Month,AH$10,Code_PO,$B229,Status,"Received")+AG230-AG232,IF(AG229+SUMIFS(Quantity,Month,AH$10,Code_PO,$B229,Status,"Received")+AG230-AG231&lt;0,0,AG229+SUMIFS(Quantity,Month,AH$10,Code_PO,$B229,Status,"Received")+AG230-AG231))),0)</f>
        <v>0</v>
      </c>
      <c r="AI229" s="61">
        <f t="shared" ref="AI229" ca="1" si="512">IFERROR(IF(AND(MONTH(AI$10)=MONTH($F$10),YEAR(AI$10)=YEAR($F$10)),$E229,IF(OR(AI$10&lt;=$F$10,AH232&gt;AH231),AH229+SUMIFS(Quantity,Month,AI$10,Code_PO,$B229,Status,"Received")+AH230-AH232,IF(AH229+SUMIFS(Quantity,Month,AI$10,Code_PO,$B229,Status,"Received")+AH230-AH231&lt;0,0,AH229+SUMIFS(Quantity,Month,AI$10,Code_PO,$B229,Status,"Received")+AH230-AH231))),0)</f>
        <v>0</v>
      </c>
      <c r="AJ229" s="61">
        <f t="shared" ref="AJ229" ca="1" si="513">IFERROR(IF(AND(MONTH(AJ$10)=MONTH($F$10),YEAR(AJ$10)=YEAR($F$10)),$E229,IF(OR(AJ$10&lt;=$F$10,AI232&gt;AI231),AI229+SUMIFS(Quantity,Month,AJ$10,Code_PO,$B229,Status,"Received")+AI230-AI232,IF(AI229+SUMIFS(Quantity,Month,AJ$10,Code_PO,$B229,Status,"Received")+AI230-AI231&lt;0,0,AI229+SUMIFS(Quantity,Month,AJ$10,Code_PO,$B229,Status,"Received")+AI230-AI231))),0)</f>
        <v>0</v>
      </c>
      <c r="AK229" s="61">
        <f t="shared" ref="AK229" ca="1" si="514">IFERROR(IF(AND(MONTH(AK$10)=MONTH($F$10),YEAR(AK$10)=YEAR($F$10)),$E229,IF(OR(AK$10&lt;=$F$10,AJ232&gt;AJ231),AJ229+SUMIFS(Quantity,Month,AK$10,Code_PO,$B229,Status,"Received")+AJ230-AJ232,IF(AJ229+SUMIFS(Quantity,Month,AK$10,Code_PO,$B229,Status,"Received")+AJ230-AJ231&lt;0,0,AJ229+SUMIFS(Quantity,Month,AK$10,Code_PO,$B229,Status,"Received")+AJ230-AJ231))),0)</f>
        <v>0</v>
      </c>
      <c r="AL229" s="61">
        <f t="shared" ref="AL229" ca="1" si="515">IFERROR(IF(AND(MONTH(AL$10)=MONTH($F$10),YEAR(AL$10)=YEAR($F$10)),$E229,IF(OR(AL$10&lt;=$F$10,AK232&gt;AK231),AK229+SUMIFS(Quantity,Month,AL$10,Code_PO,$B229,Status,"Received")+AK230-AK232,IF(AK229+SUMIFS(Quantity,Month,AL$10,Code_PO,$B229,Status,"Received")+AK230-AK231&lt;0,0,AK229+SUMIFS(Quantity,Month,AL$10,Code_PO,$B229,Status,"Received")+AK230-AK231))),0)</f>
        <v>0</v>
      </c>
      <c r="AM229" s="61">
        <f t="shared" ref="AM229" ca="1" si="516">IFERROR(IF(AND(MONTH(AM$10)=MONTH($F$10),YEAR(AM$10)=YEAR($F$10)),$E229,IF(OR(AM$10&lt;=$F$10,AL232&gt;AL231),AL229+SUMIFS(Quantity,Month,AM$10,Code_PO,$B229,Status,"Received")+AL230-AL232,IF(AL229+SUMIFS(Quantity,Month,AM$10,Code_PO,$B229,Status,"Received")+AL230-AL231&lt;0,0,AL229+SUMIFS(Quantity,Month,AM$10,Code_PO,$B229,Status,"Received")+AL230-AL231))),0)</f>
        <v>0</v>
      </c>
      <c r="AN229" s="61">
        <f t="shared" ref="AN229" ca="1" si="517">IFERROR(IF(AND(MONTH(AN$10)=MONTH($F$10),YEAR(AN$10)=YEAR($F$10)),$E229,IF(OR(AN$10&lt;=$F$10,AM232&gt;AM231),AM229+SUMIFS(Quantity,Month,AN$10,Code_PO,$B229,Status,"Received")+AM230-AM232,IF(AM229+SUMIFS(Quantity,Month,AN$10,Code_PO,$B229,Status,"Received")+AM230-AM231&lt;0,0,AM229+SUMIFS(Quantity,Month,AN$10,Code_PO,$B229,Status,"Received")+AM230-AM231))),0)</f>
        <v>0</v>
      </c>
      <c r="AO229" s="61">
        <f t="shared" ref="AO229" ca="1" si="518">IFERROR(IF(AND(MONTH(AO$10)=MONTH($F$10),YEAR(AO$10)=YEAR($F$10)),$E229,IF(OR(AO$10&lt;=$F$10,AN232&gt;AN231),AN229+SUMIFS(Quantity,Month,AO$10,Code_PO,$B229,Status,"Received")+AN230-AN232,IF(AN229+SUMIFS(Quantity,Month,AO$10,Code_PO,$B229,Status,"Received")+AN230-AN231&lt;0,0,AN229+SUMIFS(Quantity,Month,AO$10,Code_PO,$B229,Status,"Received")+AN230-AN231))),0)</f>
        <v>0</v>
      </c>
      <c r="AP229" s="61">
        <f t="shared" ref="AP229" ca="1" si="519">IFERROR(IF(AND(MONTH(AP$10)=MONTH($F$10),YEAR(AP$10)=YEAR($F$10)),$E229,IF(OR(AP$10&lt;=$F$10,AO232&gt;AO231),AO229+SUMIFS(Quantity,Month,AP$10,Code_PO,$B229,Status,"Received")+AO230-AO232,IF(AO229+SUMIFS(Quantity,Month,AP$10,Code_PO,$B229,Status,"Received")+AO230-AO231&lt;0,0,AO229+SUMIFS(Quantity,Month,AP$10,Code_PO,$B229,Status,"Received")+AO230-AO231))),0)</f>
        <v>0</v>
      </c>
      <c r="AQ229" s="61">
        <f t="shared" ref="AQ229" ca="1" si="520">IFERROR(IF(AND(MONTH(AQ$10)=MONTH($F$10),YEAR(AQ$10)=YEAR($F$10)),$E229,IF(OR(AQ$10&lt;=$F$10,AP232&gt;AP231),AP229+SUMIFS(Quantity,Month,AQ$10,Code_PO,$B229,Status,"Received")+AP230-AP232,IF(AP229+SUMIFS(Quantity,Month,AQ$10,Code_PO,$B229,Status,"Received")+AP230-AP231&lt;0,0,AP229+SUMIFS(Quantity,Month,AQ$10,Code_PO,$B229,Status,"Received")+AP230-AP231))),0)</f>
        <v>0</v>
      </c>
      <c r="AR229" s="61">
        <f t="shared" ref="AR229" ca="1" si="521">IFERROR(IF(AND(MONTH(AR$10)=MONTH($F$10),YEAR(AR$10)=YEAR($F$10)),$E229,IF(OR(AR$10&lt;=$F$10,AQ232&gt;AQ231),AQ229+SUMIFS(Quantity,Month,AR$10,Code_PO,$B229,Status,"Received")+AQ230-AQ232,IF(AQ229+SUMIFS(Quantity,Month,AR$10,Code_PO,$B229,Status,"Received")+AQ230-AQ231&lt;0,0,AQ229+SUMIFS(Quantity,Month,AR$10,Code_PO,$B229,Status,"Received")+AQ230-AQ231))),0)</f>
        <v>0</v>
      </c>
      <c r="AS229" s="61">
        <f t="shared" ref="AS229" ca="1" si="522">IFERROR(IF(AND(MONTH(AS$10)=MONTH($F$10),YEAR(AS$10)=YEAR($F$10)),$E229,IF(OR(AS$10&lt;=$F$10,AR232&gt;AR231),AR229+SUMIFS(Quantity,Month,AS$10,Code_PO,$B229,Status,"Received")+AR230-AR232,IF(AR229+SUMIFS(Quantity,Month,AS$10,Code_PO,$B229,Status,"Received")+AR230-AR231&lt;0,0,AR229+SUMIFS(Quantity,Month,AS$10,Code_PO,$B229,Status,"Received")+AR230-AR231))),0)</f>
        <v>0</v>
      </c>
      <c r="AT229" s="61">
        <f t="shared" ref="AT229" ca="1" si="523">IFERROR(IF(AND(MONTH(AT$10)=MONTH($F$10),YEAR(AT$10)=YEAR($F$10)),$E229,IF(OR(AT$10&lt;=$F$10,AS232&gt;AS231),AS229+SUMIFS(Quantity,Month,AT$10,Code_PO,$B229,Status,"Received")+AS230-AS232,IF(AS229+SUMIFS(Quantity,Month,AT$10,Code_PO,$B229,Status,"Received")+AS230-AS231&lt;0,0,AS229+SUMIFS(Quantity,Month,AT$10,Code_PO,$B229,Status,"Received")+AS230-AS231))),0)</f>
        <v>0</v>
      </c>
      <c r="AU229" s="64">
        <f t="shared" ref="AU229" ca="1" si="524">IFERROR(IF(AND(MONTH(AU$10)=MONTH($F$10),YEAR(AU$10)=YEAR($F$10)),$E229,IF(OR(AU$10&lt;=$F$10,AT232&gt;AT231),AT229+SUMIFS(Quantity,Month,AU$10,Code_PO,$B229,Status,"Received")+AT230-AT232,IF(AT229+SUMIFS(Quantity,Month,AU$10,Code_PO,$B229,Status,"Received")+AT230-AT231&lt;0,0,AT229+SUMIFS(Quantity,Month,AU$10,Code_PO,$B229,Status,"Received")+AT230-AT231))),0)</f>
        <v>0</v>
      </c>
      <c r="AV229" s="525">
        <f t="shared" ref="AV229:AV235" si="525">AV228</f>
        <v>0</v>
      </c>
      <c r="AW229" s="528">
        <f t="shared" si="487"/>
        <v>0</v>
      </c>
      <c r="AY229" s="522" t="s">
        <v>225</v>
      </c>
    </row>
    <row r="230" spans="1:51" x14ac:dyDescent="0.25">
      <c r="A230" s="14" t="s">
        <v>0</v>
      </c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50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51"/>
      <c r="AV230" s="525">
        <f t="shared" si="525"/>
        <v>0</v>
      </c>
      <c r="AW230" s="528">
        <f t="shared" si="487"/>
        <v>0</v>
      </c>
      <c r="AY230" s="522" t="s">
        <v>225</v>
      </c>
    </row>
    <row r="231" spans="1:51" x14ac:dyDescent="0.25">
      <c r="A231" s="14" t="s">
        <v>0</v>
      </c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63">
        <f t="shared" ref="AE231:AU231" si="526">IFERROR(VLOOKUP($B231,MasterData,COLUMN()+2,0),0)</f>
        <v>0</v>
      </c>
      <c r="AF231" s="61">
        <f t="shared" si="526"/>
        <v>0</v>
      </c>
      <c r="AG231" s="61">
        <f t="shared" si="526"/>
        <v>0</v>
      </c>
      <c r="AH231" s="61">
        <f t="shared" si="526"/>
        <v>0</v>
      </c>
      <c r="AI231" s="61">
        <f t="shared" si="526"/>
        <v>0</v>
      </c>
      <c r="AJ231" s="61">
        <f t="shared" si="526"/>
        <v>0</v>
      </c>
      <c r="AK231" s="61">
        <f t="shared" si="526"/>
        <v>0</v>
      </c>
      <c r="AL231" s="61">
        <f t="shared" si="526"/>
        <v>0</v>
      </c>
      <c r="AM231" s="61">
        <f t="shared" si="526"/>
        <v>0</v>
      </c>
      <c r="AN231" s="61">
        <f t="shared" si="526"/>
        <v>0</v>
      </c>
      <c r="AO231" s="61">
        <f t="shared" si="526"/>
        <v>0</v>
      </c>
      <c r="AP231" s="61">
        <f t="shared" si="526"/>
        <v>0</v>
      </c>
      <c r="AQ231" s="61">
        <f t="shared" si="526"/>
        <v>0</v>
      </c>
      <c r="AR231" s="61">
        <f t="shared" si="526"/>
        <v>0</v>
      </c>
      <c r="AS231" s="61">
        <f t="shared" si="526"/>
        <v>0</v>
      </c>
      <c r="AT231" s="61">
        <f t="shared" si="526"/>
        <v>0</v>
      </c>
      <c r="AU231" s="64">
        <f t="shared" si="526"/>
        <v>0</v>
      </c>
      <c r="AV231" s="525">
        <f t="shared" si="525"/>
        <v>0</v>
      </c>
      <c r="AW231" s="528">
        <f t="shared" si="487"/>
        <v>0</v>
      </c>
      <c r="AY231" s="522" t="s">
        <v>225</v>
      </c>
    </row>
    <row r="232" spans="1:51" x14ac:dyDescent="0.25">
      <c r="A232" s="14" t="s">
        <v>0</v>
      </c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236"/>
      <c r="AF232" s="229"/>
      <c r="AG232" s="229"/>
      <c r="AH232" s="229"/>
      <c r="AI232" s="229"/>
      <c r="AJ232" s="229"/>
      <c r="AK232" s="229"/>
      <c r="AL232" s="229"/>
      <c r="AM232" s="229"/>
      <c r="AN232" s="229"/>
      <c r="AO232" s="229"/>
      <c r="AP232" s="229"/>
      <c r="AQ232" s="229"/>
      <c r="AR232" s="229"/>
      <c r="AS232" s="229"/>
      <c r="AT232" s="229"/>
      <c r="AU232" s="237"/>
      <c r="AV232" s="525">
        <f t="shared" si="525"/>
        <v>0</v>
      </c>
      <c r="AW232" s="528">
        <f t="shared" si="487"/>
        <v>0</v>
      </c>
      <c r="AY232" s="522" t="s">
        <v>225</v>
      </c>
    </row>
    <row r="233" spans="1:51" x14ac:dyDescent="0.25">
      <c r="A233" s="14" t="s">
        <v>0</v>
      </c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236"/>
      <c r="AF233" s="229"/>
      <c r="AG233" s="229"/>
      <c r="AH233" s="229"/>
      <c r="AI233" s="229"/>
      <c r="AJ233" s="229"/>
      <c r="AK233" s="229"/>
      <c r="AL233" s="229"/>
      <c r="AM233" s="229"/>
      <c r="AN233" s="229"/>
      <c r="AO233" s="229"/>
      <c r="AP233" s="229"/>
      <c r="AQ233" s="229"/>
      <c r="AR233" s="229"/>
      <c r="AS233" s="229"/>
      <c r="AT233" s="229"/>
      <c r="AU233" s="237"/>
      <c r="AV233" s="525">
        <f t="shared" si="525"/>
        <v>0</v>
      </c>
      <c r="AW233" s="528">
        <f t="shared" si="487"/>
        <v>0</v>
      </c>
      <c r="AY233" s="522" t="s">
        <v>225</v>
      </c>
    </row>
    <row r="234" spans="1:51" x14ac:dyDescent="0.25">
      <c r="A234" s="14" t="s">
        <v>0</v>
      </c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69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  <c r="AT234" s="53"/>
      <c r="AU234" s="70"/>
      <c r="AV234" s="525">
        <f t="shared" si="525"/>
        <v>0</v>
      </c>
      <c r="AW234" s="528">
        <f t="shared" si="487"/>
        <v>0</v>
      </c>
      <c r="AY234" s="522" t="s">
        <v>225</v>
      </c>
    </row>
    <row r="235" spans="1:51" x14ac:dyDescent="0.25">
      <c r="A235" s="14" t="s">
        <v>0</v>
      </c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161"/>
      <c r="AF235" s="162"/>
      <c r="AG235" s="162"/>
      <c r="AH235" s="162"/>
      <c r="AI235" s="162"/>
      <c r="AJ235" s="162"/>
      <c r="AK235" s="162"/>
      <c r="AL235" s="162"/>
      <c r="AM235" s="162"/>
      <c r="AN235" s="162"/>
      <c r="AO235" s="162"/>
      <c r="AP235" s="162"/>
      <c r="AQ235" s="162"/>
      <c r="AR235" s="162"/>
      <c r="AS235" s="162"/>
      <c r="AT235" s="162"/>
      <c r="AU235" s="163"/>
      <c r="AV235" s="525">
        <f t="shared" si="525"/>
        <v>0</v>
      </c>
      <c r="AW235" s="528">
        <f t="shared" si="487"/>
        <v>0</v>
      </c>
      <c r="AY235" s="522" t="s">
        <v>225</v>
      </c>
    </row>
    <row r="236" spans="1:51" x14ac:dyDescent="0.25">
      <c r="A236" s="14">
        <f>A227+1</f>
        <v>6</v>
      </c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81">
        <f t="shared" ref="AE236:AU236" ca="1" si="527">IF(AND(MONTH(AE$10)&lt;=MONTH($F$10),YEAR(AE$10)&lt;=YEAR($F$10)),AE240,0)</f>
        <v>0</v>
      </c>
      <c r="AF236" s="49">
        <f t="shared" ca="1" si="527"/>
        <v>0</v>
      </c>
      <c r="AG236" s="49">
        <f t="shared" ca="1" si="527"/>
        <v>0</v>
      </c>
      <c r="AH236" s="49">
        <f t="shared" ca="1" si="527"/>
        <v>0</v>
      </c>
      <c r="AI236" s="49">
        <f t="shared" ca="1" si="527"/>
        <v>0</v>
      </c>
      <c r="AJ236" s="49">
        <f t="shared" ca="1" si="527"/>
        <v>0</v>
      </c>
      <c r="AK236" s="49">
        <f t="shared" ca="1" si="527"/>
        <v>0</v>
      </c>
      <c r="AL236" s="49">
        <f t="shared" ca="1" si="527"/>
        <v>0</v>
      </c>
      <c r="AM236" s="49">
        <f t="shared" ca="1" si="527"/>
        <v>0</v>
      </c>
      <c r="AN236" s="49">
        <f t="shared" ca="1" si="527"/>
        <v>0</v>
      </c>
      <c r="AO236" s="49">
        <f t="shared" ca="1" si="527"/>
        <v>0</v>
      </c>
      <c r="AP236" s="49">
        <f t="shared" ca="1" si="527"/>
        <v>0</v>
      </c>
      <c r="AQ236" s="49">
        <f t="shared" ca="1" si="527"/>
        <v>0</v>
      </c>
      <c r="AR236" s="49">
        <f t="shared" ca="1" si="527"/>
        <v>0</v>
      </c>
      <c r="AS236" s="49">
        <f t="shared" ca="1" si="527"/>
        <v>0</v>
      </c>
      <c r="AT236" s="49">
        <f t="shared" ca="1" si="527"/>
        <v>0</v>
      </c>
      <c r="AU236" s="71">
        <f t="shared" ca="1" si="527"/>
        <v>0</v>
      </c>
      <c r="AV236" s="525">
        <f>D236</f>
        <v>0</v>
      </c>
      <c r="AW236" s="528">
        <f t="shared" ref="AW236:AW253" si="528">IFERROR(VLOOKUP($B236,MasterData,COLUMN()-45,0),0)</f>
        <v>0</v>
      </c>
      <c r="AY236" s="522" t="s">
        <v>162</v>
      </c>
    </row>
    <row r="237" spans="1:51" x14ac:dyDescent="0.25">
      <c r="A237" s="14" t="s">
        <v>0</v>
      </c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10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11"/>
      <c r="AV237" s="525">
        <f>AV236</f>
        <v>0</v>
      </c>
      <c r="AW237" s="528">
        <f t="shared" si="528"/>
        <v>0</v>
      </c>
      <c r="AY237" s="522" t="s">
        <v>162</v>
      </c>
    </row>
    <row r="238" spans="1:51" x14ac:dyDescent="0.25">
      <c r="A238" s="14" t="s">
        <v>0</v>
      </c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63">
        <f t="shared" ref="AE238" ca="1" si="529">IFERROR(IF(AND(MONTH(AE$10)=MONTH($F$10),YEAR(AE$10)=YEAR($F$10)),$E238,IF(OR(AE$10&lt;=$F$10,AD241&gt;AD240),AD238+SUMIFS(Quantity,Month,AE$10,Code_PO,$B238,Status,"Received")+AD239-AD241,IF(AD238+SUMIFS(Quantity,Month,AE$10,Code_PO,$B238,Status,"Received")+AD239-AD240&lt;0,0,AD238+SUMIFS(Quantity,Month,AE$10,Code_PO,$B238,Status,"Received")+AD239-AD240))),0)</f>
        <v>0</v>
      </c>
      <c r="AF238" s="61">
        <f t="shared" ref="AF238" ca="1" si="530">IFERROR(IF(AND(MONTH(AF$10)=MONTH($F$10),YEAR(AF$10)=YEAR($F$10)),$E238,IF(OR(AF$10&lt;=$F$10,AE241&gt;AE240),AE238+SUMIFS(Quantity,Month,AF$10,Code_PO,$B238,Status,"Received")+AE239-AE241,IF(AE238+SUMIFS(Quantity,Month,AF$10,Code_PO,$B238,Status,"Received")+AE239-AE240&lt;0,0,AE238+SUMIFS(Quantity,Month,AF$10,Code_PO,$B238,Status,"Received")+AE239-AE240))),0)</f>
        <v>0</v>
      </c>
      <c r="AG238" s="61">
        <f t="shared" ref="AG238" ca="1" si="531">IFERROR(IF(AND(MONTH(AG$10)=MONTH($F$10),YEAR(AG$10)=YEAR($F$10)),$E238,IF(OR(AG$10&lt;=$F$10,AF241&gt;AF240),AF238+SUMIFS(Quantity,Month,AG$10,Code_PO,$B238,Status,"Received")+AF239-AF241,IF(AF238+SUMIFS(Quantity,Month,AG$10,Code_PO,$B238,Status,"Received")+AF239-AF240&lt;0,0,AF238+SUMIFS(Quantity,Month,AG$10,Code_PO,$B238,Status,"Received")+AF239-AF240))),0)</f>
        <v>0</v>
      </c>
      <c r="AH238" s="61">
        <f t="shared" ref="AH238" ca="1" si="532">IFERROR(IF(AND(MONTH(AH$10)=MONTH($F$10),YEAR(AH$10)=YEAR($F$10)),$E238,IF(OR(AH$10&lt;=$F$10,AG241&gt;AG240),AG238+SUMIFS(Quantity,Month,AH$10,Code_PO,$B238,Status,"Received")+AG239-AG241,IF(AG238+SUMIFS(Quantity,Month,AH$10,Code_PO,$B238,Status,"Received")+AG239-AG240&lt;0,0,AG238+SUMIFS(Quantity,Month,AH$10,Code_PO,$B238,Status,"Received")+AG239-AG240))),0)</f>
        <v>0</v>
      </c>
      <c r="AI238" s="61">
        <f t="shared" ref="AI238" ca="1" si="533">IFERROR(IF(AND(MONTH(AI$10)=MONTH($F$10),YEAR(AI$10)=YEAR($F$10)),$E238,IF(OR(AI$10&lt;=$F$10,AH241&gt;AH240),AH238+SUMIFS(Quantity,Month,AI$10,Code_PO,$B238,Status,"Received")+AH239-AH241,IF(AH238+SUMIFS(Quantity,Month,AI$10,Code_PO,$B238,Status,"Received")+AH239-AH240&lt;0,0,AH238+SUMIFS(Quantity,Month,AI$10,Code_PO,$B238,Status,"Received")+AH239-AH240))),0)</f>
        <v>0</v>
      </c>
      <c r="AJ238" s="61">
        <f t="shared" ref="AJ238" ca="1" si="534">IFERROR(IF(AND(MONTH(AJ$10)=MONTH($F$10),YEAR(AJ$10)=YEAR($F$10)),$E238,IF(OR(AJ$10&lt;=$F$10,AI241&gt;AI240),AI238+SUMIFS(Quantity,Month,AJ$10,Code_PO,$B238,Status,"Received")+AI239-AI241,IF(AI238+SUMIFS(Quantity,Month,AJ$10,Code_PO,$B238,Status,"Received")+AI239-AI240&lt;0,0,AI238+SUMIFS(Quantity,Month,AJ$10,Code_PO,$B238,Status,"Received")+AI239-AI240))),0)</f>
        <v>0</v>
      </c>
      <c r="AK238" s="61">
        <f t="shared" ref="AK238" ca="1" si="535">IFERROR(IF(AND(MONTH(AK$10)=MONTH($F$10),YEAR(AK$10)=YEAR($F$10)),$E238,IF(OR(AK$10&lt;=$F$10,AJ241&gt;AJ240),AJ238+SUMIFS(Quantity,Month,AK$10,Code_PO,$B238,Status,"Received")+AJ239-AJ241,IF(AJ238+SUMIFS(Quantity,Month,AK$10,Code_PO,$B238,Status,"Received")+AJ239-AJ240&lt;0,0,AJ238+SUMIFS(Quantity,Month,AK$10,Code_PO,$B238,Status,"Received")+AJ239-AJ240))),0)</f>
        <v>0</v>
      </c>
      <c r="AL238" s="61">
        <f t="shared" ref="AL238" ca="1" si="536">IFERROR(IF(AND(MONTH(AL$10)=MONTH($F$10),YEAR(AL$10)=YEAR($F$10)),$E238,IF(OR(AL$10&lt;=$F$10,AK241&gt;AK240),AK238+SUMIFS(Quantity,Month,AL$10,Code_PO,$B238,Status,"Received")+AK239-AK241,IF(AK238+SUMIFS(Quantity,Month,AL$10,Code_PO,$B238,Status,"Received")+AK239-AK240&lt;0,0,AK238+SUMIFS(Quantity,Month,AL$10,Code_PO,$B238,Status,"Received")+AK239-AK240))),0)</f>
        <v>0</v>
      </c>
      <c r="AM238" s="61">
        <f t="shared" ref="AM238" ca="1" si="537">IFERROR(IF(AND(MONTH(AM$10)=MONTH($F$10),YEAR(AM$10)=YEAR($F$10)),$E238,IF(OR(AM$10&lt;=$F$10,AL241&gt;AL240),AL238+SUMIFS(Quantity,Month,AM$10,Code_PO,$B238,Status,"Received")+AL239-AL241,IF(AL238+SUMIFS(Quantity,Month,AM$10,Code_PO,$B238,Status,"Received")+AL239-AL240&lt;0,0,AL238+SUMIFS(Quantity,Month,AM$10,Code_PO,$B238,Status,"Received")+AL239-AL240))),0)</f>
        <v>0</v>
      </c>
      <c r="AN238" s="61">
        <f t="shared" ref="AN238" ca="1" si="538">IFERROR(IF(AND(MONTH(AN$10)=MONTH($F$10),YEAR(AN$10)=YEAR($F$10)),$E238,IF(OR(AN$10&lt;=$F$10,AM241&gt;AM240),AM238+SUMIFS(Quantity,Month,AN$10,Code_PO,$B238,Status,"Received")+AM239-AM241,IF(AM238+SUMIFS(Quantity,Month,AN$10,Code_PO,$B238,Status,"Received")+AM239-AM240&lt;0,0,AM238+SUMIFS(Quantity,Month,AN$10,Code_PO,$B238,Status,"Received")+AM239-AM240))),0)</f>
        <v>0</v>
      </c>
      <c r="AO238" s="61">
        <f t="shared" ref="AO238" ca="1" si="539">IFERROR(IF(AND(MONTH(AO$10)=MONTH($F$10),YEAR(AO$10)=YEAR($F$10)),$E238,IF(OR(AO$10&lt;=$F$10,AN241&gt;AN240),AN238+SUMIFS(Quantity,Month,AO$10,Code_PO,$B238,Status,"Received")+AN239-AN241,IF(AN238+SUMIFS(Quantity,Month,AO$10,Code_PO,$B238,Status,"Received")+AN239-AN240&lt;0,0,AN238+SUMIFS(Quantity,Month,AO$10,Code_PO,$B238,Status,"Received")+AN239-AN240))),0)</f>
        <v>0</v>
      </c>
      <c r="AP238" s="61">
        <f t="shared" ref="AP238" ca="1" si="540">IFERROR(IF(AND(MONTH(AP$10)=MONTH($F$10),YEAR(AP$10)=YEAR($F$10)),$E238,IF(OR(AP$10&lt;=$F$10,AO241&gt;AO240),AO238+SUMIFS(Quantity,Month,AP$10,Code_PO,$B238,Status,"Received")+AO239-AO241,IF(AO238+SUMIFS(Quantity,Month,AP$10,Code_PO,$B238,Status,"Received")+AO239-AO240&lt;0,0,AO238+SUMIFS(Quantity,Month,AP$10,Code_PO,$B238,Status,"Received")+AO239-AO240))),0)</f>
        <v>0</v>
      </c>
      <c r="AQ238" s="61">
        <f t="shared" ref="AQ238" ca="1" si="541">IFERROR(IF(AND(MONTH(AQ$10)=MONTH($F$10),YEAR(AQ$10)=YEAR($F$10)),$E238,IF(OR(AQ$10&lt;=$F$10,AP241&gt;AP240),AP238+SUMIFS(Quantity,Month,AQ$10,Code_PO,$B238,Status,"Received")+AP239-AP241,IF(AP238+SUMIFS(Quantity,Month,AQ$10,Code_PO,$B238,Status,"Received")+AP239-AP240&lt;0,0,AP238+SUMIFS(Quantity,Month,AQ$10,Code_PO,$B238,Status,"Received")+AP239-AP240))),0)</f>
        <v>0</v>
      </c>
      <c r="AR238" s="61">
        <f t="shared" ref="AR238" ca="1" si="542">IFERROR(IF(AND(MONTH(AR$10)=MONTH($F$10),YEAR(AR$10)=YEAR($F$10)),$E238,IF(OR(AR$10&lt;=$F$10,AQ241&gt;AQ240),AQ238+SUMIFS(Quantity,Month,AR$10,Code_PO,$B238,Status,"Received")+AQ239-AQ241,IF(AQ238+SUMIFS(Quantity,Month,AR$10,Code_PO,$B238,Status,"Received")+AQ239-AQ240&lt;0,0,AQ238+SUMIFS(Quantity,Month,AR$10,Code_PO,$B238,Status,"Received")+AQ239-AQ240))),0)</f>
        <v>0</v>
      </c>
      <c r="AS238" s="61">
        <f t="shared" ref="AS238" ca="1" si="543">IFERROR(IF(AND(MONTH(AS$10)=MONTH($F$10),YEAR(AS$10)=YEAR($F$10)),$E238,IF(OR(AS$10&lt;=$F$10,AR241&gt;AR240),AR238+SUMIFS(Quantity,Month,AS$10,Code_PO,$B238,Status,"Received")+AR239-AR241,IF(AR238+SUMIFS(Quantity,Month,AS$10,Code_PO,$B238,Status,"Received")+AR239-AR240&lt;0,0,AR238+SUMIFS(Quantity,Month,AS$10,Code_PO,$B238,Status,"Received")+AR239-AR240))),0)</f>
        <v>0</v>
      </c>
      <c r="AT238" s="61">
        <f t="shared" ref="AT238" ca="1" si="544">IFERROR(IF(AND(MONTH(AT$10)=MONTH($F$10),YEAR(AT$10)=YEAR($F$10)),$E238,IF(OR(AT$10&lt;=$F$10,AS241&gt;AS240),AS238+SUMIFS(Quantity,Month,AT$10,Code_PO,$B238,Status,"Received")+AS239-AS241,IF(AS238+SUMIFS(Quantity,Month,AT$10,Code_PO,$B238,Status,"Received")+AS239-AS240&lt;0,0,AS238+SUMIFS(Quantity,Month,AT$10,Code_PO,$B238,Status,"Received")+AS239-AS240))),0)</f>
        <v>0</v>
      </c>
      <c r="AU238" s="64">
        <f t="shared" ref="AU238" ca="1" si="545">IFERROR(IF(AND(MONTH(AU$10)=MONTH($F$10),YEAR(AU$10)=YEAR($F$10)),$E238,IF(OR(AU$10&lt;=$F$10,AT241&gt;AT240),AT238+SUMIFS(Quantity,Month,AU$10,Code_PO,$B238,Status,"Received")+AT239-AT241,IF(AT238+SUMIFS(Quantity,Month,AU$10,Code_PO,$B238,Status,"Received")+AT239-AT240&lt;0,0,AT238+SUMIFS(Quantity,Month,AU$10,Code_PO,$B238,Status,"Received")+AT239-AT240))),0)</f>
        <v>0</v>
      </c>
      <c r="AV238" s="525">
        <f t="shared" ref="AV238:AV244" si="546">AV237</f>
        <v>0</v>
      </c>
      <c r="AW238" s="528">
        <f t="shared" si="528"/>
        <v>0</v>
      </c>
      <c r="AY238" s="522" t="s">
        <v>162</v>
      </c>
    </row>
    <row r="239" spans="1:51" x14ac:dyDescent="0.25">
      <c r="A239" s="14" t="s">
        <v>0</v>
      </c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50"/>
      <c r="AF239" s="46"/>
      <c r="AG239" s="46"/>
      <c r="AH239" s="46"/>
      <c r="AI239" s="46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51"/>
      <c r="AV239" s="525">
        <f t="shared" si="546"/>
        <v>0</v>
      </c>
      <c r="AW239" s="528">
        <f t="shared" si="528"/>
        <v>0</v>
      </c>
      <c r="AY239" s="522" t="s">
        <v>162</v>
      </c>
    </row>
    <row r="240" spans="1:51" x14ac:dyDescent="0.25">
      <c r="A240" s="14" t="s">
        <v>0</v>
      </c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63">
        <f t="shared" ref="AE240:AU240" si="547">IFERROR(VLOOKUP($B240,MasterData,COLUMN()+2,0),0)</f>
        <v>0</v>
      </c>
      <c r="AF240" s="61">
        <f t="shared" si="547"/>
        <v>0</v>
      </c>
      <c r="AG240" s="61">
        <f t="shared" si="547"/>
        <v>0</v>
      </c>
      <c r="AH240" s="61">
        <f t="shared" si="547"/>
        <v>0</v>
      </c>
      <c r="AI240" s="61">
        <f t="shared" si="547"/>
        <v>0</v>
      </c>
      <c r="AJ240" s="61">
        <f t="shared" si="547"/>
        <v>0</v>
      </c>
      <c r="AK240" s="61">
        <f t="shared" si="547"/>
        <v>0</v>
      </c>
      <c r="AL240" s="61">
        <f t="shared" si="547"/>
        <v>0</v>
      </c>
      <c r="AM240" s="61">
        <f t="shared" si="547"/>
        <v>0</v>
      </c>
      <c r="AN240" s="61">
        <f t="shared" si="547"/>
        <v>0</v>
      </c>
      <c r="AO240" s="61">
        <f t="shared" si="547"/>
        <v>0</v>
      </c>
      <c r="AP240" s="61">
        <f t="shared" si="547"/>
        <v>0</v>
      </c>
      <c r="AQ240" s="61">
        <f t="shared" si="547"/>
        <v>0</v>
      </c>
      <c r="AR240" s="61">
        <f t="shared" si="547"/>
        <v>0</v>
      </c>
      <c r="AS240" s="61">
        <f t="shared" si="547"/>
        <v>0</v>
      </c>
      <c r="AT240" s="61">
        <f t="shared" si="547"/>
        <v>0</v>
      </c>
      <c r="AU240" s="64">
        <f t="shared" si="547"/>
        <v>0</v>
      </c>
      <c r="AV240" s="525">
        <f t="shared" si="546"/>
        <v>0</v>
      </c>
      <c r="AW240" s="528">
        <f t="shared" si="528"/>
        <v>0</v>
      </c>
      <c r="AY240" s="522" t="s">
        <v>162</v>
      </c>
    </row>
    <row r="241" spans="1:51" x14ac:dyDescent="0.25">
      <c r="A241" s="14" t="s">
        <v>0</v>
      </c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236"/>
      <c r="AF241" s="229"/>
      <c r="AG241" s="229"/>
      <c r="AH241" s="229"/>
      <c r="AI241" s="229"/>
      <c r="AJ241" s="229"/>
      <c r="AK241" s="229"/>
      <c r="AL241" s="229"/>
      <c r="AM241" s="229"/>
      <c r="AN241" s="229"/>
      <c r="AO241" s="229"/>
      <c r="AP241" s="229"/>
      <c r="AQ241" s="229"/>
      <c r="AR241" s="229"/>
      <c r="AS241" s="229"/>
      <c r="AT241" s="229"/>
      <c r="AU241" s="237"/>
      <c r="AV241" s="525">
        <f t="shared" si="546"/>
        <v>0</v>
      </c>
      <c r="AW241" s="528">
        <f t="shared" si="528"/>
        <v>0</v>
      </c>
      <c r="AY241" s="522" t="s">
        <v>162</v>
      </c>
    </row>
    <row r="242" spans="1:51" x14ac:dyDescent="0.25">
      <c r="A242" s="14" t="s">
        <v>0</v>
      </c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236"/>
      <c r="AF242" s="229"/>
      <c r="AG242" s="229"/>
      <c r="AH242" s="229"/>
      <c r="AI242" s="229"/>
      <c r="AJ242" s="229"/>
      <c r="AK242" s="229"/>
      <c r="AL242" s="229"/>
      <c r="AM242" s="229"/>
      <c r="AN242" s="229"/>
      <c r="AO242" s="229"/>
      <c r="AP242" s="229"/>
      <c r="AQ242" s="229"/>
      <c r="AR242" s="229"/>
      <c r="AS242" s="229"/>
      <c r="AT242" s="229"/>
      <c r="AU242" s="237"/>
      <c r="AV242" s="525">
        <f t="shared" si="546"/>
        <v>0</v>
      </c>
      <c r="AW242" s="528">
        <f t="shared" si="528"/>
        <v>0</v>
      </c>
      <c r="AY242" s="522" t="s">
        <v>162</v>
      </c>
    </row>
    <row r="243" spans="1:51" x14ac:dyDescent="0.25">
      <c r="A243" s="14" t="s">
        <v>0</v>
      </c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69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3"/>
      <c r="AS243" s="53"/>
      <c r="AT243" s="53"/>
      <c r="AU243" s="70"/>
      <c r="AV243" s="525">
        <f t="shared" si="546"/>
        <v>0</v>
      </c>
      <c r="AW243" s="528">
        <f t="shared" si="528"/>
        <v>0</v>
      </c>
      <c r="AY243" s="522" t="s">
        <v>162</v>
      </c>
    </row>
    <row r="244" spans="1:51" x14ac:dyDescent="0.25">
      <c r="A244" s="14" t="s">
        <v>0</v>
      </c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161"/>
      <c r="AF244" s="162"/>
      <c r="AG244" s="162"/>
      <c r="AH244" s="162"/>
      <c r="AI244" s="162"/>
      <c r="AJ244" s="162"/>
      <c r="AK244" s="162"/>
      <c r="AL244" s="162"/>
      <c r="AM244" s="162"/>
      <c r="AN244" s="162"/>
      <c r="AO244" s="162"/>
      <c r="AP244" s="162"/>
      <c r="AQ244" s="162"/>
      <c r="AR244" s="162"/>
      <c r="AS244" s="162"/>
      <c r="AT244" s="162"/>
      <c r="AU244" s="163"/>
      <c r="AV244" s="525">
        <f t="shared" si="546"/>
        <v>0</v>
      </c>
      <c r="AW244" s="528">
        <f t="shared" si="528"/>
        <v>0</v>
      </c>
      <c r="AY244" s="522" t="s">
        <v>162</v>
      </c>
    </row>
    <row r="245" spans="1:51" x14ac:dyDescent="0.25">
      <c r="A245" s="14">
        <f>A236+1</f>
        <v>7</v>
      </c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81">
        <f t="shared" ref="AE245:AU245" ca="1" si="548">IF(AND(MONTH(AE$10)&lt;=MONTH($F$10),YEAR(AE$10)&lt;=YEAR($F$10)),AE249,0)</f>
        <v>0</v>
      </c>
      <c r="AF245" s="49">
        <f t="shared" ca="1" si="548"/>
        <v>0</v>
      </c>
      <c r="AG245" s="49">
        <f t="shared" ca="1" si="548"/>
        <v>0</v>
      </c>
      <c r="AH245" s="49">
        <f t="shared" ca="1" si="548"/>
        <v>0</v>
      </c>
      <c r="AI245" s="49">
        <f t="shared" ca="1" si="548"/>
        <v>0</v>
      </c>
      <c r="AJ245" s="49">
        <f t="shared" ca="1" si="548"/>
        <v>0</v>
      </c>
      <c r="AK245" s="49">
        <f t="shared" ca="1" si="548"/>
        <v>0</v>
      </c>
      <c r="AL245" s="49">
        <f t="shared" ca="1" si="548"/>
        <v>0</v>
      </c>
      <c r="AM245" s="49">
        <f t="shared" ca="1" si="548"/>
        <v>0</v>
      </c>
      <c r="AN245" s="49">
        <f t="shared" ca="1" si="548"/>
        <v>0</v>
      </c>
      <c r="AO245" s="49">
        <f t="shared" ca="1" si="548"/>
        <v>0</v>
      </c>
      <c r="AP245" s="49">
        <f t="shared" ca="1" si="548"/>
        <v>0</v>
      </c>
      <c r="AQ245" s="49">
        <f t="shared" ca="1" si="548"/>
        <v>0</v>
      </c>
      <c r="AR245" s="49">
        <f t="shared" ca="1" si="548"/>
        <v>0</v>
      </c>
      <c r="AS245" s="49">
        <f t="shared" ca="1" si="548"/>
        <v>0</v>
      </c>
      <c r="AT245" s="49">
        <f t="shared" ca="1" si="548"/>
        <v>0</v>
      </c>
      <c r="AU245" s="71">
        <f t="shared" ca="1" si="548"/>
        <v>0</v>
      </c>
      <c r="AV245" s="525">
        <f>D245</f>
        <v>0</v>
      </c>
      <c r="AW245" s="528">
        <f t="shared" si="528"/>
        <v>0</v>
      </c>
      <c r="AY245" s="522" t="s">
        <v>156</v>
      </c>
    </row>
    <row r="246" spans="1:51" x14ac:dyDescent="0.25">
      <c r="A246" s="14" t="s">
        <v>0</v>
      </c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10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11"/>
      <c r="AV246" s="525">
        <f>AV245</f>
        <v>0</v>
      </c>
      <c r="AW246" s="528">
        <f t="shared" si="528"/>
        <v>0</v>
      </c>
      <c r="AY246" s="522" t="s">
        <v>156</v>
      </c>
    </row>
    <row r="247" spans="1:51" x14ac:dyDescent="0.25">
      <c r="A247" s="14" t="s">
        <v>0</v>
      </c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63">
        <f t="shared" ref="AE247" ca="1" si="549">IFERROR(IF(AND(MONTH(AE$10)=MONTH($F$10),YEAR(AE$10)=YEAR($F$10)),$E247,IF(OR(AE$10&lt;=$F$10,AD250&gt;AD249),AD247+SUMIFS(Quantity,Month,AE$10,Code_PO,$B247,Status,"Received")+AD248-AD250,IF(AD247+SUMIFS(Quantity,Month,AE$10,Code_PO,$B247,Status,"Received")+AD248-AD249&lt;0,0,AD247+SUMIFS(Quantity,Month,AE$10,Code_PO,$B247,Status,"Received")+AD248-AD249))),0)</f>
        <v>0</v>
      </c>
      <c r="AF247" s="61">
        <f t="shared" ref="AF247" ca="1" si="550">IFERROR(IF(AND(MONTH(AF$10)=MONTH($F$10),YEAR(AF$10)=YEAR($F$10)),$E247,IF(OR(AF$10&lt;=$F$10,AE250&gt;AE249),AE247+SUMIFS(Quantity,Month,AF$10,Code_PO,$B247,Status,"Received")+AE248-AE250,IF(AE247+SUMIFS(Quantity,Month,AF$10,Code_PO,$B247,Status,"Received")+AE248-AE249&lt;0,0,AE247+SUMIFS(Quantity,Month,AF$10,Code_PO,$B247,Status,"Received")+AE248-AE249))),0)</f>
        <v>0</v>
      </c>
      <c r="AG247" s="61">
        <f t="shared" ref="AG247" ca="1" si="551">IFERROR(IF(AND(MONTH(AG$10)=MONTH($F$10),YEAR(AG$10)=YEAR($F$10)),$E247,IF(OR(AG$10&lt;=$F$10,AF250&gt;AF249),AF247+SUMIFS(Quantity,Month,AG$10,Code_PO,$B247,Status,"Received")+AF248-AF250,IF(AF247+SUMIFS(Quantity,Month,AG$10,Code_PO,$B247,Status,"Received")+AF248-AF249&lt;0,0,AF247+SUMIFS(Quantity,Month,AG$10,Code_PO,$B247,Status,"Received")+AF248-AF249))),0)</f>
        <v>0</v>
      </c>
      <c r="AH247" s="61">
        <f t="shared" ref="AH247" ca="1" si="552">IFERROR(IF(AND(MONTH(AH$10)=MONTH($F$10),YEAR(AH$10)=YEAR($F$10)),$E247,IF(OR(AH$10&lt;=$F$10,AG250&gt;AG249),AG247+SUMIFS(Quantity,Month,AH$10,Code_PO,$B247,Status,"Received")+AG248-AG250,IF(AG247+SUMIFS(Quantity,Month,AH$10,Code_PO,$B247,Status,"Received")+AG248-AG249&lt;0,0,AG247+SUMIFS(Quantity,Month,AH$10,Code_PO,$B247,Status,"Received")+AG248-AG249))),0)</f>
        <v>0</v>
      </c>
      <c r="AI247" s="61">
        <f t="shared" ref="AI247" ca="1" si="553">IFERROR(IF(AND(MONTH(AI$10)=MONTH($F$10),YEAR(AI$10)=YEAR($F$10)),$E247,IF(OR(AI$10&lt;=$F$10,AH250&gt;AH249),AH247+SUMIFS(Quantity,Month,AI$10,Code_PO,$B247,Status,"Received")+AH248-AH250,IF(AH247+SUMIFS(Quantity,Month,AI$10,Code_PO,$B247,Status,"Received")+AH248-AH249&lt;0,0,AH247+SUMIFS(Quantity,Month,AI$10,Code_PO,$B247,Status,"Received")+AH248-AH249))),0)</f>
        <v>0</v>
      </c>
      <c r="AJ247" s="61">
        <f t="shared" ref="AJ247" ca="1" si="554">IFERROR(IF(AND(MONTH(AJ$10)=MONTH($F$10),YEAR(AJ$10)=YEAR($F$10)),$E247,IF(OR(AJ$10&lt;=$F$10,AI250&gt;AI249),AI247+SUMIFS(Quantity,Month,AJ$10,Code_PO,$B247,Status,"Received")+AI248-AI250,IF(AI247+SUMIFS(Quantity,Month,AJ$10,Code_PO,$B247,Status,"Received")+AI248-AI249&lt;0,0,AI247+SUMIFS(Quantity,Month,AJ$10,Code_PO,$B247,Status,"Received")+AI248-AI249))),0)</f>
        <v>0</v>
      </c>
      <c r="AK247" s="61">
        <f t="shared" ref="AK247" ca="1" si="555">IFERROR(IF(AND(MONTH(AK$10)=MONTH($F$10),YEAR(AK$10)=YEAR($F$10)),$E247,IF(OR(AK$10&lt;=$F$10,AJ250&gt;AJ249),AJ247+SUMIFS(Quantity,Month,AK$10,Code_PO,$B247,Status,"Received")+AJ248-AJ250,IF(AJ247+SUMIFS(Quantity,Month,AK$10,Code_PO,$B247,Status,"Received")+AJ248-AJ249&lt;0,0,AJ247+SUMIFS(Quantity,Month,AK$10,Code_PO,$B247,Status,"Received")+AJ248-AJ249))),0)</f>
        <v>0</v>
      </c>
      <c r="AL247" s="61">
        <f t="shared" ref="AL247" ca="1" si="556">IFERROR(IF(AND(MONTH(AL$10)=MONTH($F$10),YEAR(AL$10)=YEAR($F$10)),$E247,IF(OR(AL$10&lt;=$F$10,AK250&gt;AK249),AK247+SUMIFS(Quantity,Month,AL$10,Code_PO,$B247,Status,"Received")+AK248-AK250,IF(AK247+SUMIFS(Quantity,Month,AL$10,Code_PO,$B247,Status,"Received")+AK248-AK249&lt;0,0,AK247+SUMIFS(Quantity,Month,AL$10,Code_PO,$B247,Status,"Received")+AK248-AK249))),0)</f>
        <v>0</v>
      </c>
      <c r="AM247" s="61">
        <f t="shared" ref="AM247" ca="1" si="557">IFERROR(IF(AND(MONTH(AM$10)=MONTH($F$10),YEAR(AM$10)=YEAR($F$10)),$E247,IF(OR(AM$10&lt;=$F$10,AL250&gt;AL249),AL247+SUMIFS(Quantity,Month,AM$10,Code_PO,$B247,Status,"Received")+AL248-AL250,IF(AL247+SUMIFS(Quantity,Month,AM$10,Code_PO,$B247,Status,"Received")+AL248-AL249&lt;0,0,AL247+SUMIFS(Quantity,Month,AM$10,Code_PO,$B247,Status,"Received")+AL248-AL249))),0)</f>
        <v>0</v>
      </c>
      <c r="AN247" s="61">
        <f t="shared" ref="AN247" ca="1" si="558">IFERROR(IF(AND(MONTH(AN$10)=MONTH($F$10),YEAR(AN$10)=YEAR($F$10)),$E247,IF(OR(AN$10&lt;=$F$10,AM250&gt;AM249),AM247+SUMIFS(Quantity,Month,AN$10,Code_PO,$B247,Status,"Received")+AM248-AM250,IF(AM247+SUMIFS(Quantity,Month,AN$10,Code_PO,$B247,Status,"Received")+AM248-AM249&lt;0,0,AM247+SUMIFS(Quantity,Month,AN$10,Code_PO,$B247,Status,"Received")+AM248-AM249))),0)</f>
        <v>0</v>
      </c>
      <c r="AO247" s="61">
        <f t="shared" ref="AO247" ca="1" si="559">IFERROR(IF(AND(MONTH(AO$10)=MONTH($F$10),YEAR(AO$10)=YEAR($F$10)),$E247,IF(OR(AO$10&lt;=$F$10,AN250&gt;AN249),AN247+SUMIFS(Quantity,Month,AO$10,Code_PO,$B247,Status,"Received")+AN248-AN250,IF(AN247+SUMIFS(Quantity,Month,AO$10,Code_PO,$B247,Status,"Received")+AN248-AN249&lt;0,0,AN247+SUMIFS(Quantity,Month,AO$10,Code_PO,$B247,Status,"Received")+AN248-AN249))),0)</f>
        <v>0</v>
      </c>
      <c r="AP247" s="61">
        <f t="shared" ref="AP247" ca="1" si="560">IFERROR(IF(AND(MONTH(AP$10)=MONTH($F$10),YEAR(AP$10)=YEAR($F$10)),$E247,IF(OR(AP$10&lt;=$F$10,AO250&gt;AO249),AO247+SUMIFS(Quantity,Month,AP$10,Code_PO,$B247,Status,"Received")+AO248-AO250,IF(AO247+SUMIFS(Quantity,Month,AP$10,Code_PO,$B247,Status,"Received")+AO248-AO249&lt;0,0,AO247+SUMIFS(Quantity,Month,AP$10,Code_PO,$B247,Status,"Received")+AO248-AO249))),0)</f>
        <v>0</v>
      </c>
      <c r="AQ247" s="61">
        <f t="shared" ref="AQ247" ca="1" si="561">IFERROR(IF(AND(MONTH(AQ$10)=MONTH($F$10),YEAR(AQ$10)=YEAR($F$10)),$E247,IF(OR(AQ$10&lt;=$F$10,AP250&gt;AP249),AP247+SUMIFS(Quantity,Month,AQ$10,Code_PO,$B247,Status,"Received")+AP248-AP250,IF(AP247+SUMIFS(Quantity,Month,AQ$10,Code_PO,$B247,Status,"Received")+AP248-AP249&lt;0,0,AP247+SUMIFS(Quantity,Month,AQ$10,Code_PO,$B247,Status,"Received")+AP248-AP249))),0)</f>
        <v>0</v>
      </c>
      <c r="AR247" s="61">
        <f t="shared" ref="AR247" ca="1" si="562">IFERROR(IF(AND(MONTH(AR$10)=MONTH($F$10),YEAR(AR$10)=YEAR($F$10)),$E247,IF(OR(AR$10&lt;=$F$10,AQ250&gt;AQ249),AQ247+SUMIFS(Quantity,Month,AR$10,Code_PO,$B247,Status,"Received")+AQ248-AQ250,IF(AQ247+SUMIFS(Quantity,Month,AR$10,Code_PO,$B247,Status,"Received")+AQ248-AQ249&lt;0,0,AQ247+SUMIFS(Quantity,Month,AR$10,Code_PO,$B247,Status,"Received")+AQ248-AQ249))),0)</f>
        <v>0</v>
      </c>
      <c r="AS247" s="61">
        <f t="shared" ref="AS247" ca="1" si="563">IFERROR(IF(AND(MONTH(AS$10)=MONTH($F$10),YEAR(AS$10)=YEAR($F$10)),$E247,IF(OR(AS$10&lt;=$F$10,AR250&gt;AR249),AR247+SUMIFS(Quantity,Month,AS$10,Code_PO,$B247,Status,"Received")+AR248-AR250,IF(AR247+SUMIFS(Quantity,Month,AS$10,Code_PO,$B247,Status,"Received")+AR248-AR249&lt;0,0,AR247+SUMIFS(Quantity,Month,AS$10,Code_PO,$B247,Status,"Received")+AR248-AR249))),0)</f>
        <v>0</v>
      </c>
      <c r="AT247" s="61">
        <f t="shared" ref="AT247" ca="1" si="564">IFERROR(IF(AND(MONTH(AT$10)=MONTH($F$10),YEAR(AT$10)=YEAR($F$10)),$E247,IF(OR(AT$10&lt;=$F$10,AS250&gt;AS249),AS247+SUMIFS(Quantity,Month,AT$10,Code_PO,$B247,Status,"Received")+AS248-AS250,IF(AS247+SUMIFS(Quantity,Month,AT$10,Code_PO,$B247,Status,"Received")+AS248-AS249&lt;0,0,AS247+SUMIFS(Quantity,Month,AT$10,Code_PO,$B247,Status,"Received")+AS248-AS249))),0)</f>
        <v>0</v>
      </c>
      <c r="AU247" s="64">
        <f t="shared" ref="AU247" ca="1" si="565">IFERROR(IF(AND(MONTH(AU$10)=MONTH($F$10),YEAR(AU$10)=YEAR($F$10)),$E247,IF(OR(AU$10&lt;=$F$10,AT250&gt;AT249),AT247+SUMIFS(Quantity,Month,AU$10,Code_PO,$B247,Status,"Received")+AT248-AT250,IF(AT247+SUMIFS(Quantity,Month,AU$10,Code_PO,$B247,Status,"Received")+AT248-AT249&lt;0,0,AT247+SUMIFS(Quantity,Month,AU$10,Code_PO,$B247,Status,"Received")+AT248-AT249))),0)</f>
        <v>0</v>
      </c>
      <c r="AV247" s="525">
        <f t="shared" ref="AV247:AV253" si="566">AV246</f>
        <v>0</v>
      </c>
      <c r="AW247" s="528">
        <f t="shared" si="528"/>
        <v>0</v>
      </c>
      <c r="AY247" s="522" t="s">
        <v>156</v>
      </c>
    </row>
    <row r="248" spans="1:51" x14ac:dyDescent="0.25">
      <c r="A248" s="14" t="s">
        <v>0</v>
      </c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50"/>
      <c r="AF248" s="46"/>
      <c r="AG248" s="46"/>
      <c r="AH248" s="46"/>
      <c r="AI248" s="46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51"/>
      <c r="AV248" s="525">
        <f t="shared" si="566"/>
        <v>0</v>
      </c>
      <c r="AW248" s="528">
        <f t="shared" si="528"/>
        <v>0</v>
      </c>
      <c r="AY248" s="522" t="s">
        <v>156</v>
      </c>
    </row>
    <row r="249" spans="1:51" x14ac:dyDescent="0.25">
      <c r="A249" s="14" t="s">
        <v>0</v>
      </c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63">
        <f t="shared" ref="AE249:AU249" si="567">IFERROR(VLOOKUP($B249,MasterData,COLUMN()+2,0),0)</f>
        <v>0</v>
      </c>
      <c r="AF249" s="61">
        <f t="shared" si="567"/>
        <v>0</v>
      </c>
      <c r="AG249" s="61">
        <f t="shared" si="567"/>
        <v>0</v>
      </c>
      <c r="AH249" s="61">
        <f t="shared" si="567"/>
        <v>0</v>
      </c>
      <c r="AI249" s="61">
        <f t="shared" si="567"/>
        <v>0</v>
      </c>
      <c r="AJ249" s="61">
        <f t="shared" si="567"/>
        <v>0</v>
      </c>
      <c r="AK249" s="61">
        <f t="shared" si="567"/>
        <v>0</v>
      </c>
      <c r="AL249" s="61">
        <f t="shared" si="567"/>
        <v>0</v>
      </c>
      <c r="AM249" s="61">
        <f t="shared" si="567"/>
        <v>0</v>
      </c>
      <c r="AN249" s="61">
        <f t="shared" si="567"/>
        <v>0</v>
      </c>
      <c r="AO249" s="61">
        <f t="shared" si="567"/>
        <v>0</v>
      </c>
      <c r="AP249" s="61">
        <f t="shared" si="567"/>
        <v>0</v>
      </c>
      <c r="AQ249" s="61">
        <f t="shared" si="567"/>
        <v>0</v>
      </c>
      <c r="AR249" s="61">
        <f t="shared" si="567"/>
        <v>0</v>
      </c>
      <c r="AS249" s="61">
        <f t="shared" si="567"/>
        <v>0</v>
      </c>
      <c r="AT249" s="61">
        <f t="shared" si="567"/>
        <v>0</v>
      </c>
      <c r="AU249" s="64">
        <f t="shared" si="567"/>
        <v>0</v>
      </c>
      <c r="AV249" s="525">
        <f t="shared" si="566"/>
        <v>0</v>
      </c>
      <c r="AW249" s="528">
        <f t="shared" si="528"/>
        <v>0</v>
      </c>
      <c r="AY249" s="522" t="s">
        <v>156</v>
      </c>
    </row>
    <row r="250" spans="1:51" x14ac:dyDescent="0.25">
      <c r="A250" s="14" t="s">
        <v>0</v>
      </c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236"/>
      <c r="AF250" s="229"/>
      <c r="AG250" s="229"/>
      <c r="AH250" s="229"/>
      <c r="AI250" s="229"/>
      <c r="AJ250" s="229"/>
      <c r="AK250" s="229"/>
      <c r="AL250" s="229"/>
      <c r="AM250" s="229"/>
      <c r="AN250" s="229"/>
      <c r="AO250" s="229"/>
      <c r="AP250" s="229"/>
      <c r="AQ250" s="229"/>
      <c r="AR250" s="229"/>
      <c r="AS250" s="229"/>
      <c r="AT250" s="229"/>
      <c r="AU250" s="237"/>
      <c r="AV250" s="525">
        <f t="shared" si="566"/>
        <v>0</v>
      </c>
      <c r="AW250" s="528">
        <f t="shared" si="528"/>
        <v>0</v>
      </c>
      <c r="AY250" s="522" t="s">
        <v>156</v>
      </c>
    </row>
    <row r="251" spans="1:51" x14ac:dyDescent="0.25">
      <c r="A251" s="14" t="s">
        <v>0</v>
      </c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236"/>
      <c r="AF251" s="229"/>
      <c r="AG251" s="229"/>
      <c r="AH251" s="229"/>
      <c r="AI251" s="229"/>
      <c r="AJ251" s="229"/>
      <c r="AK251" s="229"/>
      <c r="AL251" s="229"/>
      <c r="AM251" s="229"/>
      <c r="AN251" s="229"/>
      <c r="AO251" s="229"/>
      <c r="AP251" s="229"/>
      <c r="AQ251" s="229"/>
      <c r="AR251" s="229"/>
      <c r="AS251" s="229"/>
      <c r="AT251" s="229"/>
      <c r="AU251" s="237"/>
      <c r="AV251" s="525">
        <f t="shared" si="566"/>
        <v>0</v>
      </c>
      <c r="AW251" s="528">
        <f t="shared" si="528"/>
        <v>0</v>
      </c>
      <c r="AY251" s="522" t="s">
        <v>156</v>
      </c>
    </row>
    <row r="252" spans="1:51" x14ac:dyDescent="0.25">
      <c r="A252" s="14" t="s">
        <v>0</v>
      </c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69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  <c r="AT252" s="53"/>
      <c r="AU252" s="70"/>
      <c r="AV252" s="525">
        <f t="shared" si="566"/>
        <v>0</v>
      </c>
      <c r="AW252" s="528">
        <f t="shared" si="528"/>
        <v>0</v>
      </c>
      <c r="AY252" s="522" t="s">
        <v>156</v>
      </c>
    </row>
    <row r="253" spans="1:51" x14ac:dyDescent="0.25">
      <c r="A253" s="14" t="s">
        <v>0</v>
      </c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161"/>
      <c r="AF253" s="162"/>
      <c r="AG253" s="162"/>
      <c r="AH253" s="162"/>
      <c r="AI253" s="162"/>
      <c r="AJ253" s="162"/>
      <c r="AK253" s="162"/>
      <c r="AL253" s="162"/>
      <c r="AM253" s="162"/>
      <c r="AN253" s="162"/>
      <c r="AO253" s="162"/>
      <c r="AP253" s="162"/>
      <c r="AQ253" s="162"/>
      <c r="AR253" s="162"/>
      <c r="AS253" s="162"/>
      <c r="AT253" s="162"/>
      <c r="AU253" s="163"/>
      <c r="AV253" s="525">
        <f t="shared" si="566"/>
        <v>0</v>
      </c>
      <c r="AW253" s="528">
        <f t="shared" si="528"/>
        <v>0</v>
      </c>
      <c r="AY253" s="522" t="s">
        <v>156</v>
      </c>
    </row>
    <row r="254" spans="1:51" x14ac:dyDescent="0.25">
      <c r="A254" s="14">
        <f>A245+1</f>
        <v>8</v>
      </c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81">
        <f t="shared" ref="AE254:AU254" ca="1" si="568">IF(AND(MONTH(AE$10)&lt;=MONTH($F$10),YEAR(AE$10)&lt;=YEAR($F$10)),AE258,0)</f>
        <v>0</v>
      </c>
      <c r="AF254" s="49">
        <f t="shared" ca="1" si="568"/>
        <v>0</v>
      </c>
      <c r="AG254" s="49">
        <f t="shared" ca="1" si="568"/>
        <v>0</v>
      </c>
      <c r="AH254" s="49">
        <f t="shared" ca="1" si="568"/>
        <v>0</v>
      </c>
      <c r="AI254" s="49">
        <f t="shared" ca="1" si="568"/>
        <v>0</v>
      </c>
      <c r="AJ254" s="49">
        <f t="shared" ca="1" si="568"/>
        <v>0</v>
      </c>
      <c r="AK254" s="49">
        <f t="shared" ca="1" si="568"/>
        <v>0</v>
      </c>
      <c r="AL254" s="49">
        <f t="shared" ca="1" si="568"/>
        <v>0</v>
      </c>
      <c r="AM254" s="49">
        <f t="shared" ca="1" si="568"/>
        <v>0</v>
      </c>
      <c r="AN254" s="49">
        <f t="shared" ca="1" si="568"/>
        <v>0</v>
      </c>
      <c r="AO254" s="49">
        <f t="shared" ca="1" si="568"/>
        <v>0</v>
      </c>
      <c r="AP254" s="49">
        <f t="shared" ca="1" si="568"/>
        <v>0</v>
      </c>
      <c r="AQ254" s="49">
        <f t="shared" ca="1" si="568"/>
        <v>0</v>
      </c>
      <c r="AR254" s="49">
        <f t="shared" ca="1" si="568"/>
        <v>0</v>
      </c>
      <c r="AS254" s="49">
        <f t="shared" ca="1" si="568"/>
        <v>0</v>
      </c>
      <c r="AT254" s="49">
        <f t="shared" ca="1" si="568"/>
        <v>0</v>
      </c>
      <c r="AU254" s="71">
        <f t="shared" ca="1" si="568"/>
        <v>0</v>
      </c>
      <c r="AV254" s="525">
        <f>D254</f>
        <v>0</v>
      </c>
      <c r="AW254" s="528">
        <f t="shared" ref="AW254:AW271" si="569">IFERROR(VLOOKUP($B254,MasterData,COLUMN()-45,0),0)</f>
        <v>0</v>
      </c>
      <c r="AY254" s="522" t="s">
        <v>157</v>
      </c>
    </row>
    <row r="255" spans="1:51" x14ac:dyDescent="0.25">
      <c r="A255" s="14" t="s">
        <v>0</v>
      </c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10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11"/>
      <c r="AV255" s="525">
        <f>AV254</f>
        <v>0</v>
      </c>
      <c r="AW255" s="528">
        <f t="shared" si="569"/>
        <v>0</v>
      </c>
      <c r="AY255" s="522" t="s">
        <v>157</v>
      </c>
    </row>
    <row r="256" spans="1:51" x14ac:dyDescent="0.25">
      <c r="A256" s="14" t="s">
        <v>0</v>
      </c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63">
        <f t="shared" ref="AE256" ca="1" si="570">IFERROR(IF(AND(MONTH(AE$10)=MONTH($F$10),YEAR(AE$10)=YEAR($F$10)),$E256,IF(OR(AE$10&lt;=$F$10,AD259&gt;AD258),AD256+SUMIFS(Quantity,Month,AE$10,Code_PO,$B256,Status,"Received")+AD257-AD259,IF(AD256+SUMIFS(Quantity,Month,AE$10,Code_PO,$B256,Status,"Received")+AD257-AD258&lt;0,0,AD256+SUMIFS(Quantity,Month,AE$10,Code_PO,$B256,Status,"Received")+AD257-AD258))),0)</f>
        <v>0</v>
      </c>
      <c r="AF256" s="61">
        <f t="shared" ref="AF256" ca="1" si="571">IFERROR(IF(AND(MONTH(AF$10)=MONTH($F$10),YEAR(AF$10)=YEAR($F$10)),$E256,IF(OR(AF$10&lt;=$F$10,AE259&gt;AE258),AE256+SUMIFS(Quantity,Month,AF$10,Code_PO,$B256,Status,"Received")+AE257-AE259,IF(AE256+SUMIFS(Quantity,Month,AF$10,Code_PO,$B256,Status,"Received")+AE257-AE258&lt;0,0,AE256+SUMIFS(Quantity,Month,AF$10,Code_PO,$B256,Status,"Received")+AE257-AE258))),0)</f>
        <v>0</v>
      </c>
      <c r="AG256" s="61">
        <f t="shared" ref="AG256" ca="1" si="572">IFERROR(IF(AND(MONTH(AG$10)=MONTH($F$10),YEAR(AG$10)=YEAR($F$10)),$E256,IF(OR(AG$10&lt;=$F$10,AF259&gt;AF258),AF256+SUMIFS(Quantity,Month,AG$10,Code_PO,$B256,Status,"Received")+AF257-AF259,IF(AF256+SUMIFS(Quantity,Month,AG$10,Code_PO,$B256,Status,"Received")+AF257-AF258&lt;0,0,AF256+SUMIFS(Quantity,Month,AG$10,Code_PO,$B256,Status,"Received")+AF257-AF258))),0)</f>
        <v>0</v>
      </c>
      <c r="AH256" s="61">
        <f t="shared" ref="AH256" ca="1" si="573">IFERROR(IF(AND(MONTH(AH$10)=MONTH($F$10),YEAR(AH$10)=YEAR($F$10)),$E256,IF(OR(AH$10&lt;=$F$10,AG259&gt;AG258),AG256+SUMIFS(Quantity,Month,AH$10,Code_PO,$B256,Status,"Received")+AG257-AG259,IF(AG256+SUMIFS(Quantity,Month,AH$10,Code_PO,$B256,Status,"Received")+AG257-AG258&lt;0,0,AG256+SUMIFS(Quantity,Month,AH$10,Code_PO,$B256,Status,"Received")+AG257-AG258))),0)</f>
        <v>0</v>
      </c>
      <c r="AI256" s="61">
        <f t="shared" ref="AI256" ca="1" si="574">IFERROR(IF(AND(MONTH(AI$10)=MONTH($F$10),YEAR(AI$10)=YEAR($F$10)),$E256,IF(OR(AI$10&lt;=$F$10,AH259&gt;AH258),AH256+SUMIFS(Quantity,Month,AI$10,Code_PO,$B256,Status,"Received")+AH257-AH259,IF(AH256+SUMIFS(Quantity,Month,AI$10,Code_PO,$B256,Status,"Received")+AH257-AH258&lt;0,0,AH256+SUMIFS(Quantity,Month,AI$10,Code_PO,$B256,Status,"Received")+AH257-AH258))),0)</f>
        <v>0</v>
      </c>
      <c r="AJ256" s="61">
        <f t="shared" ref="AJ256" ca="1" si="575">IFERROR(IF(AND(MONTH(AJ$10)=MONTH($F$10),YEAR(AJ$10)=YEAR($F$10)),$E256,IF(OR(AJ$10&lt;=$F$10,AI259&gt;AI258),AI256+SUMIFS(Quantity,Month,AJ$10,Code_PO,$B256,Status,"Received")+AI257-AI259,IF(AI256+SUMIFS(Quantity,Month,AJ$10,Code_PO,$B256,Status,"Received")+AI257-AI258&lt;0,0,AI256+SUMIFS(Quantity,Month,AJ$10,Code_PO,$B256,Status,"Received")+AI257-AI258))),0)</f>
        <v>0</v>
      </c>
      <c r="AK256" s="61">
        <f t="shared" ref="AK256" ca="1" si="576">IFERROR(IF(AND(MONTH(AK$10)=MONTH($F$10),YEAR(AK$10)=YEAR($F$10)),$E256,IF(OR(AK$10&lt;=$F$10,AJ259&gt;AJ258),AJ256+SUMIFS(Quantity,Month,AK$10,Code_PO,$B256,Status,"Received")+AJ257-AJ259,IF(AJ256+SUMIFS(Quantity,Month,AK$10,Code_PO,$B256,Status,"Received")+AJ257-AJ258&lt;0,0,AJ256+SUMIFS(Quantity,Month,AK$10,Code_PO,$B256,Status,"Received")+AJ257-AJ258))),0)</f>
        <v>0</v>
      </c>
      <c r="AL256" s="61">
        <f t="shared" ref="AL256" ca="1" si="577">IFERROR(IF(AND(MONTH(AL$10)=MONTH($F$10),YEAR(AL$10)=YEAR($F$10)),$E256,IF(OR(AL$10&lt;=$F$10,AK259&gt;AK258),AK256+SUMIFS(Quantity,Month,AL$10,Code_PO,$B256,Status,"Received")+AK257-AK259,IF(AK256+SUMIFS(Quantity,Month,AL$10,Code_PO,$B256,Status,"Received")+AK257-AK258&lt;0,0,AK256+SUMIFS(Quantity,Month,AL$10,Code_PO,$B256,Status,"Received")+AK257-AK258))),0)</f>
        <v>0</v>
      </c>
      <c r="AM256" s="61">
        <f t="shared" ref="AM256" ca="1" si="578">IFERROR(IF(AND(MONTH(AM$10)=MONTH($F$10),YEAR(AM$10)=YEAR($F$10)),$E256,IF(OR(AM$10&lt;=$F$10,AL259&gt;AL258),AL256+SUMIFS(Quantity,Month,AM$10,Code_PO,$B256,Status,"Received")+AL257-AL259,IF(AL256+SUMIFS(Quantity,Month,AM$10,Code_PO,$B256,Status,"Received")+AL257-AL258&lt;0,0,AL256+SUMIFS(Quantity,Month,AM$10,Code_PO,$B256,Status,"Received")+AL257-AL258))),0)</f>
        <v>0</v>
      </c>
      <c r="AN256" s="61">
        <f t="shared" ref="AN256" ca="1" si="579">IFERROR(IF(AND(MONTH(AN$10)=MONTH($F$10),YEAR(AN$10)=YEAR($F$10)),$E256,IF(OR(AN$10&lt;=$F$10,AM259&gt;AM258),AM256+SUMIFS(Quantity,Month,AN$10,Code_PO,$B256,Status,"Received")+AM257-AM259,IF(AM256+SUMIFS(Quantity,Month,AN$10,Code_PO,$B256,Status,"Received")+AM257-AM258&lt;0,0,AM256+SUMIFS(Quantity,Month,AN$10,Code_PO,$B256,Status,"Received")+AM257-AM258))),0)</f>
        <v>0</v>
      </c>
      <c r="AO256" s="61">
        <f t="shared" ref="AO256" ca="1" si="580">IFERROR(IF(AND(MONTH(AO$10)=MONTH($F$10),YEAR(AO$10)=YEAR($F$10)),$E256,IF(OR(AO$10&lt;=$F$10,AN259&gt;AN258),AN256+SUMIFS(Quantity,Month,AO$10,Code_PO,$B256,Status,"Received")+AN257-AN259,IF(AN256+SUMIFS(Quantity,Month,AO$10,Code_PO,$B256,Status,"Received")+AN257-AN258&lt;0,0,AN256+SUMIFS(Quantity,Month,AO$10,Code_PO,$B256,Status,"Received")+AN257-AN258))),0)</f>
        <v>0</v>
      </c>
      <c r="AP256" s="61">
        <f t="shared" ref="AP256" ca="1" si="581">IFERROR(IF(AND(MONTH(AP$10)=MONTH($F$10),YEAR(AP$10)=YEAR($F$10)),$E256,IF(OR(AP$10&lt;=$F$10,AO259&gt;AO258),AO256+SUMIFS(Quantity,Month,AP$10,Code_PO,$B256,Status,"Received")+AO257-AO259,IF(AO256+SUMIFS(Quantity,Month,AP$10,Code_PO,$B256,Status,"Received")+AO257-AO258&lt;0,0,AO256+SUMIFS(Quantity,Month,AP$10,Code_PO,$B256,Status,"Received")+AO257-AO258))),0)</f>
        <v>0</v>
      </c>
      <c r="AQ256" s="61">
        <f t="shared" ref="AQ256" ca="1" si="582">IFERROR(IF(AND(MONTH(AQ$10)=MONTH($F$10),YEAR(AQ$10)=YEAR($F$10)),$E256,IF(OR(AQ$10&lt;=$F$10,AP259&gt;AP258),AP256+SUMIFS(Quantity,Month,AQ$10,Code_PO,$B256,Status,"Received")+AP257-AP259,IF(AP256+SUMIFS(Quantity,Month,AQ$10,Code_PO,$B256,Status,"Received")+AP257-AP258&lt;0,0,AP256+SUMIFS(Quantity,Month,AQ$10,Code_PO,$B256,Status,"Received")+AP257-AP258))),0)</f>
        <v>0</v>
      </c>
      <c r="AR256" s="61">
        <f t="shared" ref="AR256" ca="1" si="583">IFERROR(IF(AND(MONTH(AR$10)=MONTH($F$10),YEAR(AR$10)=YEAR($F$10)),$E256,IF(OR(AR$10&lt;=$F$10,AQ259&gt;AQ258),AQ256+SUMIFS(Quantity,Month,AR$10,Code_PO,$B256,Status,"Received")+AQ257-AQ259,IF(AQ256+SUMIFS(Quantity,Month,AR$10,Code_PO,$B256,Status,"Received")+AQ257-AQ258&lt;0,0,AQ256+SUMIFS(Quantity,Month,AR$10,Code_PO,$B256,Status,"Received")+AQ257-AQ258))),0)</f>
        <v>0</v>
      </c>
      <c r="AS256" s="61">
        <f t="shared" ref="AS256" ca="1" si="584">IFERROR(IF(AND(MONTH(AS$10)=MONTH($F$10),YEAR(AS$10)=YEAR($F$10)),$E256,IF(OR(AS$10&lt;=$F$10,AR259&gt;AR258),AR256+SUMIFS(Quantity,Month,AS$10,Code_PO,$B256,Status,"Received")+AR257-AR259,IF(AR256+SUMIFS(Quantity,Month,AS$10,Code_PO,$B256,Status,"Received")+AR257-AR258&lt;0,0,AR256+SUMIFS(Quantity,Month,AS$10,Code_PO,$B256,Status,"Received")+AR257-AR258))),0)</f>
        <v>0</v>
      </c>
      <c r="AT256" s="61">
        <f t="shared" ref="AT256" ca="1" si="585">IFERROR(IF(AND(MONTH(AT$10)=MONTH($F$10),YEAR(AT$10)=YEAR($F$10)),$E256,IF(OR(AT$10&lt;=$F$10,AS259&gt;AS258),AS256+SUMIFS(Quantity,Month,AT$10,Code_PO,$B256,Status,"Received")+AS257-AS259,IF(AS256+SUMIFS(Quantity,Month,AT$10,Code_PO,$B256,Status,"Received")+AS257-AS258&lt;0,0,AS256+SUMIFS(Quantity,Month,AT$10,Code_PO,$B256,Status,"Received")+AS257-AS258))),0)</f>
        <v>0</v>
      </c>
      <c r="AU256" s="64">
        <f t="shared" ref="AU256" ca="1" si="586">IFERROR(IF(AND(MONTH(AU$10)=MONTH($F$10),YEAR(AU$10)=YEAR($F$10)),$E256,IF(OR(AU$10&lt;=$F$10,AT259&gt;AT258),AT256+SUMIFS(Quantity,Month,AU$10,Code_PO,$B256,Status,"Received")+AT257-AT259,IF(AT256+SUMIFS(Quantity,Month,AU$10,Code_PO,$B256,Status,"Received")+AT257-AT258&lt;0,0,AT256+SUMIFS(Quantity,Month,AU$10,Code_PO,$B256,Status,"Received")+AT257-AT258))),0)</f>
        <v>0</v>
      </c>
      <c r="AV256" s="525">
        <f t="shared" ref="AV256:AV262" si="587">AV255</f>
        <v>0</v>
      </c>
      <c r="AW256" s="528">
        <f t="shared" si="569"/>
        <v>0</v>
      </c>
      <c r="AY256" s="522" t="s">
        <v>157</v>
      </c>
    </row>
    <row r="257" spans="1:51" x14ac:dyDescent="0.25">
      <c r="A257" s="14" t="s">
        <v>0</v>
      </c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50"/>
      <c r="AF257" s="46"/>
      <c r="AG257" s="46"/>
      <c r="AH257" s="46"/>
      <c r="AI257" s="46"/>
      <c r="AJ257" s="46"/>
      <c r="AK257" s="46"/>
      <c r="AL257" s="46"/>
      <c r="AM257" s="46"/>
      <c r="AN257" s="46"/>
      <c r="AO257" s="46"/>
      <c r="AP257" s="46"/>
      <c r="AQ257" s="46"/>
      <c r="AR257" s="46"/>
      <c r="AS257" s="46"/>
      <c r="AT257" s="46"/>
      <c r="AU257" s="51"/>
      <c r="AV257" s="525">
        <f t="shared" si="587"/>
        <v>0</v>
      </c>
      <c r="AW257" s="528">
        <f t="shared" si="569"/>
        <v>0</v>
      </c>
      <c r="AY257" s="522" t="s">
        <v>157</v>
      </c>
    </row>
    <row r="258" spans="1:51" x14ac:dyDescent="0.25">
      <c r="A258" s="14" t="s">
        <v>0</v>
      </c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63">
        <f t="shared" ref="AE258:AU258" si="588">IFERROR(VLOOKUP($B258,MasterData,COLUMN()+2,0),0)</f>
        <v>0</v>
      </c>
      <c r="AF258" s="61">
        <f t="shared" si="588"/>
        <v>0</v>
      </c>
      <c r="AG258" s="61">
        <f t="shared" si="588"/>
        <v>0</v>
      </c>
      <c r="AH258" s="61">
        <f t="shared" si="588"/>
        <v>0</v>
      </c>
      <c r="AI258" s="61">
        <f t="shared" si="588"/>
        <v>0</v>
      </c>
      <c r="AJ258" s="61">
        <f t="shared" si="588"/>
        <v>0</v>
      </c>
      <c r="AK258" s="61">
        <f t="shared" si="588"/>
        <v>0</v>
      </c>
      <c r="AL258" s="61">
        <f t="shared" si="588"/>
        <v>0</v>
      </c>
      <c r="AM258" s="61">
        <f t="shared" si="588"/>
        <v>0</v>
      </c>
      <c r="AN258" s="61">
        <f t="shared" si="588"/>
        <v>0</v>
      </c>
      <c r="AO258" s="61">
        <f t="shared" si="588"/>
        <v>0</v>
      </c>
      <c r="AP258" s="61">
        <f t="shared" si="588"/>
        <v>0</v>
      </c>
      <c r="AQ258" s="61">
        <f t="shared" si="588"/>
        <v>0</v>
      </c>
      <c r="AR258" s="61">
        <f t="shared" si="588"/>
        <v>0</v>
      </c>
      <c r="AS258" s="61">
        <f t="shared" si="588"/>
        <v>0</v>
      </c>
      <c r="AT258" s="61">
        <f t="shared" si="588"/>
        <v>0</v>
      </c>
      <c r="AU258" s="64">
        <f t="shared" si="588"/>
        <v>0</v>
      </c>
      <c r="AV258" s="525">
        <f t="shared" si="587"/>
        <v>0</v>
      </c>
      <c r="AW258" s="528">
        <f t="shared" si="569"/>
        <v>0</v>
      </c>
      <c r="AY258" s="522" t="s">
        <v>157</v>
      </c>
    </row>
    <row r="259" spans="1:51" x14ac:dyDescent="0.25">
      <c r="A259" s="14" t="s">
        <v>0</v>
      </c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236"/>
      <c r="AF259" s="229"/>
      <c r="AG259" s="229"/>
      <c r="AH259" s="229"/>
      <c r="AI259" s="229"/>
      <c r="AJ259" s="229"/>
      <c r="AK259" s="229"/>
      <c r="AL259" s="229"/>
      <c r="AM259" s="229"/>
      <c r="AN259" s="229"/>
      <c r="AO259" s="229"/>
      <c r="AP259" s="229"/>
      <c r="AQ259" s="229"/>
      <c r="AR259" s="229"/>
      <c r="AS259" s="229"/>
      <c r="AT259" s="229"/>
      <c r="AU259" s="237"/>
      <c r="AV259" s="525">
        <f t="shared" si="587"/>
        <v>0</v>
      </c>
      <c r="AW259" s="528">
        <f t="shared" si="569"/>
        <v>0</v>
      </c>
      <c r="AY259" s="522" t="s">
        <v>157</v>
      </c>
    </row>
    <row r="260" spans="1:51" x14ac:dyDescent="0.25">
      <c r="A260" s="14" t="s">
        <v>0</v>
      </c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236"/>
      <c r="AF260" s="229"/>
      <c r="AG260" s="229"/>
      <c r="AH260" s="229"/>
      <c r="AI260" s="229"/>
      <c r="AJ260" s="229"/>
      <c r="AK260" s="229"/>
      <c r="AL260" s="229"/>
      <c r="AM260" s="229"/>
      <c r="AN260" s="229"/>
      <c r="AO260" s="229"/>
      <c r="AP260" s="229"/>
      <c r="AQ260" s="229"/>
      <c r="AR260" s="229"/>
      <c r="AS260" s="229"/>
      <c r="AT260" s="229"/>
      <c r="AU260" s="237"/>
      <c r="AV260" s="525">
        <f t="shared" si="587"/>
        <v>0</v>
      </c>
      <c r="AW260" s="528">
        <f t="shared" si="569"/>
        <v>0</v>
      </c>
      <c r="AY260" s="522" t="s">
        <v>157</v>
      </c>
    </row>
    <row r="261" spans="1:51" x14ac:dyDescent="0.25">
      <c r="A261" s="14" t="s">
        <v>0</v>
      </c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69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70"/>
      <c r="AV261" s="525">
        <f t="shared" si="587"/>
        <v>0</v>
      </c>
      <c r="AW261" s="528">
        <f t="shared" si="569"/>
        <v>0</v>
      </c>
      <c r="AY261" s="522" t="s">
        <v>157</v>
      </c>
    </row>
    <row r="262" spans="1:51" x14ac:dyDescent="0.25">
      <c r="A262" s="14" t="s">
        <v>0</v>
      </c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161"/>
      <c r="AF262" s="162"/>
      <c r="AG262" s="162"/>
      <c r="AH262" s="162"/>
      <c r="AI262" s="162"/>
      <c r="AJ262" s="162"/>
      <c r="AK262" s="162"/>
      <c r="AL262" s="162"/>
      <c r="AM262" s="162"/>
      <c r="AN262" s="162"/>
      <c r="AO262" s="162"/>
      <c r="AP262" s="162"/>
      <c r="AQ262" s="162"/>
      <c r="AR262" s="162"/>
      <c r="AS262" s="162"/>
      <c r="AT262" s="162"/>
      <c r="AU262" s="163"/>
      <c r="AV262" s="525">
        <f t="shared" si="587"/>
        <v>0</v>
      </c>
      <c r="AW262" s="528">
        <f t="shared" si="569"/>
        <v>0</v>
      </c>
      <c r="AY262" s="522" t="s">
        <v>157</v>
      </c>
    </row>
    <row r="263" spans="1:51" x14ac:dyDescent="0.25">
      <c r="A263" s="14">
        <f>A254+1</f>
        <v>9</v>
      </c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81">
        <f t="shared" ref="AE263:AU263" ca="1" si="589">IF(AND(MONTH(AE$10)&lt;=MONTH($F$10),YEAR(AE$10)&lt;=YEAR($F$10)),AE267,0)</f>
        <v>0</v>
      </c>
      <c r="AF263" s="49">
        <f t="shared" ca="1" si="589"/>
        <v>0</v>
      </c>
      <c r="AG263" s="49">
        <f t="shared" ca="1" si="589"/>
        <v>0</v>
      </c>
      <c r="AH263" s="49">
        <f t="shared" ca="1" si="589"/>
        <v>0</v>
      </c>
      <c r="AI263" s="49">
        <f t="shared" ca="1" si="589"/>
        <v>0</v>
      </c>
      <c r="AJ263" s="49">
        <f t="shared" ca="1" si="589"/>
        <v>0</v>
      </c>
      <c r="AK263" s="49">
        <f t="shared" ca="1" si="589"/>
        <v>0</v>
      </c>
      <c r="AL263" s="49">
        <f t="shared" ca="1" si="589"/>
        <v>0</v>
      </c>
      <c r="AM263" s="49">
        <f t="shared" ca="1" si="589"/>
        <v>0</v>
      </c>
      <c r="AN263" s="49">
        <f t="shared" ca="1" si="589"/>
        <v>0</v>
      </c>
      <c r="AO263" s="49">
        <f t="shared" ca="1" si="589"/>
        <v>0</v>
      </c>
      <c r="AP263" s="49">
        <f t="shared" ca="1" si="589"/>
        <v>0</v>
      </c>
      <c r="AQ263" s="49">
        <f t="shared" ca="1" si="589"/>
        <v>0</v>
      </c>
      <c r="AR263" s="49">
        <f t="shared" ca="1" si="589"/>
        <v>0</v>
      </c>
      <c r="AS263" s="49">
        <f t="shared" ca="1" si="589"/>
        <v>0</v>
      </c>
      <c r="AT263" s="49">
        <f t="shared" ca="1" si="589"/>
        <v>0</v>
      </c>
      <c r="AU263" s="71">
        <f t="shared" ca="1" si="589"/>
        <v>0</v>
      </c>
      <c r="AV263" s="525">
        <f>D263</f>
        <v>0</v>
      </c>
      <c r="AW263" s="528">
        <f t="shared" si="569"/>
        <v>0</v>
      </c>
      <c r="AY263" s="522" t="s">
        <v>152</v>
      </c>
    </row>
    <row r="264" spans="1:51" x14ac:dyDescent="0.25">
      <c r="A264" s="14" t="s">
        <v>0</v>
      </c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10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11"/>
      <c r="AV264" s="525">
        <f>AV263</f>
        <v>0</v>
      </c>
      <c r="AW264" s="528">
        <f t="shared" si="569"/>
        <v>0</v>
      </c>
      <c r="AY264" s="522" t="s">
        <v>152</v>
      </c>
    </row>
    <row r="265" spans="1:51" x14ac:dyDescent="0.25">
      <c r="A265" s="14" t="s">
        <v>0</v>
      </c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63">
        <f t="shared" ref="AE265" ca="1" si="590">IFERROR(IF(AND(MONTH(AE$10)=MONTH($F$10),YEAR(AE$10)=YEAR($F$10)),$E265,IF(OR(AE$10&lt;=$F$10,AD268&gt;AD267),AD265+SUMIFS(Quantity,Month,AE$10,Code_PO,$B265,Status,"Received")+AD266-AD268,IF(AD265+SUMIFS(Quantity,Month,AE$10,Code_PO,$B265,Status,"Received")+AD266-AD267&lt;0,0,AD265+SUMIFS(Quantity,Month,AE$10,Code_PO,$B265,Status,"Received")+AD266-AD267))),0)</f>
        <v>0</v>
      </c>
      <c r="AF265" s="61">
        <f t="shared" ref="AF265" ca="1" si="591">IFERROR(IF(AND(MONTH(AF$10)=MONTH($F$10),YEAR(AF$10)=YEAR($F$10)),$E265,IF(OR(AF$10&lt;=$F$10,AE268&gt;AE267),AE265+SUMIFS(Quantity,Month,AF$10,Code_PO,$B265,Status,"Received")+AE266-AE268,IF(AE265+SUMIFS(Quantity,Month,AF$10,Code_PO,$B265,Status,"Received")+AE266-AE267&lt;0,0,AE265+SUMIFS(Quantity,Month,AF$10,Code_PO,$B265,Status,"Received")+AE266-AE267))),0)</f>
        <v>0</v>
      </c>
      <c r="AG265" s="61">
        <f t="shared" ref="AG265" ca="1" si="592">IFERROR(IF(AND(MONTH(AG$10)=MONTH($F$10),YEAR(AG$10)=YEAR($F$10)),$E265,IF(OR(AG$10&lt;=$F$10,AF268&gt;AF267),AF265+SUMIFS(Quantity,Month,AG$10,Code_PO,$B265,Status,"Received")+AF266-AF268,IF(AF265+SUMIFS(Quantity,Month,AG$10,Code_PO,$B265,Status,"Received")+AF266-AF267&lt;0,0,AF265+SUMIFS(Quantity,Month,AG$10,Code_PO,$B265,Status,"Received")+AF266-AF267))),0)</f>
        <v>0</v>
      </c>
      <c r="AH265" s="61">
        <f t="shared" ref="AH265" ca="1" si="593">IFERROR(IF(AND(MONTH(AH$10)=MONTH($F$10),YEAR(AH$10)=YEAR($F$10)),$E265,IF(OR(AH$10&lt;=$F$10,AG268&gt;AG267),AG265+SUMIFS(Quantity,Month,AH$10,Code_PO,$B265,Status,"Received")+AG266-AG268,IF(AG265+SUMIFS(Quantity,Month,AH$10,Code_PO,$B265,Status,"Received")+AG266-AG267&lt;0,0,AG265+SUMIFS(Quantity,Month,AH$10,Code_PO,$B265,Status,"Received")+AG266-AG267))),0)</f>
        <v>0</v>
      </c>
      <c r="AI265" s="61">
        <f t="shared" ref="AI265" ca="1" si="594">IFERROR(IF(AND(MONTH(AI$10)=MONTH($F$10),YEAR(AI$10)=YEAR($F$10)),$E265,IF(OR(AI$10&lt;=$F$10,AH268&gt;AH267),AH265+SUMIFS(Quantity,Month,AI$10,Code_PO,$B265,Status,"Received")+AH266-AH268,IF(AH265+SUMIFS(Quantity,Month,AI$10,Code_PO,$B265,Status,"Received")+AH266-AH267&lt;0,0,AH265+SUMIFS(Quantity,Month,AI$10,Code_PO,$B265,Status,"Received")+AH266-AH267))),0)</f>
        <v>0</v>
      </c>
      <c r="AJ265" s="61">
        <f t="shared" ref="AJ265" ca="1" si="595">IFERROR(IF(AND(MONTH(AJ$10)=MONTH($F$10),YEAR(AJ$10)=YEAR($F$10)),$E265,IF(OR(AJ$10&lt;=$F$10,AI268&gt;AI267),AI265+SUMIFS(Quantity,Month,AJ$10,Code_PO,$B265,Status,"Received")+AI266-AI268,IF(AI265+SUMIFS(Quantity,Month,AJ$10,Code_PO,$B265,Status,"Received")+AI266-AI267&lt;0,0,AI265+SUMIFS(Quantity,Month,AJ$10,Code_PO,$B265,Status,"Received")+AI266-AI267))),0)</f>
        <v>0</v>
      </c>
      <c r="AK265" s="61">
        <f t="shared" ref="AK265" ca="1" si="596">IFERROR(IF(AND(MONTH(AK$10)=MONTH($F$10),YEAR(AK$10)=YEAR($F$10)),$E265,IF(OR(AK$10&lt;=$F$10,AJ268&gt;AJ267),AJ265+SUMIFS(Quantity,Month,AK$10,Code_PO,$B265,Status,"Received")+AJ266-AJ268,IF(AJ265+SUMIFS(Quantity,Month,AK$10,Code_PO,$B265,Status,"Received")+AJ266-AJ267&lt;0,0,AJ265+SUMIFS(Quantity,Month,AK$10,Code_PO,$B265,Status,"Received")+AJ266-AJ267))),0)</f>
        <v>0</v>
      </c>
      <c r="AL265" s="61">
        <f t="shared" ref="AL265" ca="1" si="597">IFERROR(IF(AND(MONTH(AL$10)=MONTH($F$10),YEAR(AL$10)=YEAR($F$10)),$E265,IF(OR(AL$10&lt;=$F$10,AK268&gt;AK267),AK265+SUMIFS(Quantity,Month,AL$10,Code_PO,$B265,Status,"Received")+AK266-AK268,IF(AK265+SUMIFS(Quantity,Month,AL$10,Code_PO,$B265,Status,"Received")+AK266-AK267&lt;0,0,AK265+SUMIFS(Quantity,Month,AL$10,Code_PO,$B265,Status,"Received")+AK266-AK267))),0)</f>
        <v>0</v>
      </c>
      <c r="AM265" s="61">
        <f t="shared" ref="AM265" ca="1" si="598">IFERROR(IF(AND(MONTH(AM$10)=MONTH($F$10),YEAR(AM$10)=YEAR($F$10)),$E265,IF(OR(AM$10&lt;=$F$10,AL268&gt;AL267),AL265+SUMIFS(Quantity,Month,AM$10,Code_PO,$B265,Status,"Received")+AL266-AL268,IF(AL265+SUMIFS(Quantity,Month,AM$10,Code_PO,$B265,Status,"Received")+AL266-AL267&lt;0,0,AL265+SUMIFS(Quantity,Month,AM$10,Code_PO,$B265,Status,"Received")+AL266-AL267))),0)</f>
        <v>0</v>
      </c>
      <c r="AN265" s="61">
        <f t="shared" ref="AN265" ca="1" si="599">IFERROR(IF(AND(MONTH(AN$10)=MONTH($F$10),YEAR(AN$10)=YEAR($F$10)),$E265,IF(OR(AN$10&lt;=$F$10,AM268&gt;AM267),AM265+SUMIFS(Quantity,Month,AN$10,Code_PO,$B265,Status,"Received")+AM266-AM268,IF(AM265+SUMIFS(Quantity,Month,AN$10,Code_PO,$B265,Status,"Received")+AM266-AM267&lt;0,0,AM265+SUMIFS(Quantity,Month,AN$10,Code_PO,$B265,Status,"Received")+AM266-AM267))),0)</f>
        <v>0</v>
      </c>
      <c r="AO265" s="61">
        <f t="shared" ref="AO265" ca="1" si="600">IFERROR(IF(AND(MONTH(AO$10)=MONTH($F$10),YEAR(AO$10)=YEAR($F$10)),$E265,IF(OR(AO$10&lt;=$F$10,AN268&gt;AN267),AN265+SUMIFS(Quantity,Month,AO$10,Code_PO,$B265,Status,"Received")+AN266-AN268,IF(AN265+SUMIFS(Quantity,Month,AO$10,Code_PO,$B265,Status,"Received")+AN266-AN267&lt;0,0,AN265+SUMIFS(Quantity,Month,AO$10,Code_PO,$B265,Status,"Received")+AN266-AN267))),0)</f>
        <v>0</v>
      </c>
      <c r="AP265" s="61">
        <f t="shared" ref="AP265" ca="1" si="601">IFERROR(IF(AND(MONTH(AP$10)=MONTH($F$10),YEAR(AP$10)=YEAR($F$10)),$E265,IF(OR(AP$10&lt;=$F$10,AO268&gt;AO267),AO265+SUMIFS(Quantity,Month,AP$10,Code_PO,$B265,Status,"Received")+AO266-AO268,IF(AO265+SUMIFS(Quantity,Month,AP$10,Code_PO,$B265,Status,"Received")+AO266-AO267&lt;0,0,AO265+SUMIFS(Quantity,Month,AP$10,Code_PO,$B265,Status,"Received")+AO266-AO267))),0)</f>
        <v>0</v>
      </c>
      <c r="AQ265" s="61">
        <f t="shared" ref="AQ265" ca="1" si="602">IFERROR(IF(AND(MONTH(AQ$10)=MONTH($F$10),YEAR(AQ$10)=YEAR($F$10)),$E265,IF(OR(AQ$10&lt;=$F$10,AP268&gt;AP267),AP265+SUMIFS(Quantity,Month,AQ$10,Code_PO,$B265,Status,"Received")+AP266-AP268,IF(AP265+SUMIFS(Quantity,Month,AQ$10,Code_PO,$B265,Status,"Received")+AP266-AP267&lt;0,0,AP265+SUMIFS(Quantity,Month,AQ$10,Code_PO,$B265,Status,"Received")+AP266-AP267))),0)</f>
        <v>0</v>
      </c>
      <c r="AR265" s="61">
        <f t="shared" ref="AR265" ca="1" si="603">IFERROR(IF(AND(MONTH(AR$10)=MONTH($F$10),YEAR(AR$10)=YEAR($F$10)),$E265,IF(OR(AR$10&lt;=$F$10,AQ268&gt;AQ267),AQ265+SUMIFS(Quantity,Month,AR$10,Code_PO,$B265,Status,"Received")+AQ266-AQ268,IF(AQ265+SUMIFS(Quantity,Month,AR$10,Code_PO,$B265,Status,"Received")+AQ266-AQ267&lt;0,0,AQ265+SUMIFS(Quantity,Month,AR$10,Code_PO,$B265,Status,"Received")+AQ266-AQ267))),0)</f>
        <v>0</v>
      </c>
      <c r="AS265" s="61">
        <f t="shared" ref="AS265" ca="1" si="604">IFERROR(IF(AND(MONTH(AS$10)=MONTH($F$10),YEAR(AS$10)=YEAR($F$10)),$E265,IF(OR(AS$10&lt;=$F$10,AR268&gt;AR267),AR265+SUMIFS(Quantity,Month,AS$10,Code_PO,$B265,Status,"Received")+AR266-AR268,IF(AR265+SUMIFS(Quantity,Month,AS$10,Code_PO,$B265,Status,"Received")+AR266-AR267&lt;0,0,AR265+SUMIFS(Quantity,Month,AS$10,Code_PO,$B265,Status,"Received")+AR266-AR267))),0)</f>
        <v>0</v>
      </c>
      <c r="AT265" s="61">
        <f t="shared" ref="AT265" ca="1" si="605">IFERROR(IF(AND(MONTH(AT$10)=MONTH($F$10),YEAR(AT$10)=YEAR($F$10)),$E265,IF(OR(AT$10&lt;=$F$10,AS268&gt;AS267),AS265+SUMIFS(Quantity,Month,AT$10,Code_PO,$B265,Status,"Received")+AS266-AS268,IF(AS265+SUMIFS(Quantity,Month,AT$10,Code_PO,$B265,Status,"Received")+AS266-AS267&lt;0,0,AS265+SUMIFS(Quantity,Month,AT$10,Code_PO,$B265,Status,"Received")+AS266-AS267))),0)</f>
        <v>0</v>
      </c>
      <c r="AU265" s="64">
        <f t="shared" ref="AU265" ca="1" si="606">IFERROR(IF(AND(MONTH(AU$10)=MONTH($F$10),YEAR(AU$10)=YEAR($F$10)),$E265,IF(OR(AU$10&lt;=$F$10,AT268&gt;AT267),AT265+SUMIFS(Quantity,Month,AU$10,Code_PO,$B265,Status,"Received")+AT266-AT268,IF(AT265+SUMIFS(Quantity,Month,AU$10,Code_PO,$B265,Status,"Received")+AT266-AT267&lt;0,0,AT265+SUMIFS(Quantity,Month,AU$10,Code_PO,$B265,Status,"Received")+AT266-AT267))),0)</f>
        <v>0</v>
      </c>
      <c r="AV265" s="525">
        <f t="shared" ref="AV265:AV271" si="607">AV264</f>
        <v>0</v>
      </c>
      <c r="AW265" s="528">
        <f t="shared" si="569"/>
        <v>0</v>
      </c>
      <c r="AY265" s="522" t="s">
        <v>152</v>
      </c>
    </row>
    <row r="266" spans="1:51" x14ac:dyDescent="0.25">
      <c r="A266" s="14" t="s">
        <v>0</v>
      </c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50"/>
      <c r="AF266" s="46"/>
      <c r="AG266" s="46"/>
      <c r="AH266" s="46"/>
      <c r="AI266" s="46"/>
      <c r="AJ266" s="46"/>
      <c r="AK266" s="46"/>
      <c r="AL266" s="46"/>
      <c r="AM266" s="46"/>
      <c r="AN266" s="46"/>
      <c r="AO266" s="46"/>
      <c r="AP266" s="46"/>
      <c r="AQ266" s="46"/>
      <c r="AR266" s="46"/>
      <c r="AS266" s="46"/>
      <c r="AT266" s="46"/>
      <c r="AU266" s="51"/>
      <c r="AV266" s="525">
        <f t="shared" si="607"/>
        <v>0</v>
      </c>
      <c r="AW266" s="528">
        <f t="shared" si="569"/>
        <v>0</v>
      </c>
      <c r="AY266" s="522" t="s">
        <v>152</v>
      </c>
    </row>
    <row r="267" spans="1:51" x14ac:dyDescent="0.25">
      <c r="A267" s="14" t="s">
        <v>0</v>
      </c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63">
        <f t="shared" ref="AE267:AU267" si="608">IFERROR(VLOOKUP($B267,MasterData,COLUMN()+2,0),0)</f>
        <v>0</v>
      </c>
      <c r="AF267" s="61">
        <f t="shared" si="608"/>
        <v>0</v>
      </c>
      <c r="AG267" s="61">
        <f t="shared" si="608"/>
        <v>0</v>
      </c>
      <c r="AH267" s="61">
        <f t="shared" si="608"/>
        <v>0</v>
      </c>
      <c r="AI267" s="61">
        <f t="shared" si="608"/>
        <v>0</v>
      </c>
      <c r="AJ267" s="61">
        <f t="shared" si="608"/>
        <v>0</v>
      </c>
      <c r="AK267" s="61">
        <f t="shared" si="608"/>
        <v>0</v>
      </c>
      <c r="AL267" s="61">
        <f t="shared" si="608"/>
        <v>0</v>
      </c>
      <c r="AM267" s="61">
        <f t="shared" si="608"/>
        <v>0</v>
      </c>
      <c r="AN267" s="61">
        <f t="shared" si="608"/>
        <v>0</v>
      </c>
      <c r="AO267" s="61">
        <f t="shared" si="608"/>
        <v>0</v>
      </c>
      <c r="AP267" s="61">
        <f t="shared" si="608"/>
        <v>0</v>
      </c>
      <c r="AQ267" s="61">
        <f t="shared" si="608"/>
        <v>0</v>
      </c>
      <c r="AR267" s="61">
        <f t="shared" si="608"/>
        <v>0</v>
      </c>
      <c r="AS267" s="61">
        <f t="shared" si="608"/>
        <v>0</v>
      </c>
      <c r="AT267" s="61">
        <f t="shared" si="608"/>
        <v>0</v>
      </c>
      <c r="AU267" s="64">
        <f t="shared" si="608"/>
        <v>0</v>
      </c>
      <c r="AV267" s="525">
        <f t="shared" si="607"/>
        <v>0</v>
      </c>
      <c r="AW267" s="528">
        <f t="shared" si="569"/>
        <v>0</v>
      </c>
      <c r="AY267" s="522" t="s">
        <v>152</v>
      </c>
    </row>
    <row r="268" spans="1:51" x14ac:dyDescent="0.25">
      <c r="A268" s="14" t="s">
        <v>0</v>
      </c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236"/>
      <c r="AF268" s="229"/>
      <c r="AG268" s="229"/>
      <c r="AH268" s="229"/>
      <c r="AI268" s="229"/>
      <c r="AJ268" s="229"/>
      <c r="AK268" s="229"/>
      <c r="AL268" s="229"/>
      <c r="AM268" s="229"/>
      <c r="AN268" s="229"/>
      <c r="AO268" s="229"/>
      <c r="AP268" s="229"/>
      <c r="AQ268" s="229"/>
      <c r="AR268" s="229"/>
      <c r="AS268" s="229"/>
      <c r="AT268" s="229"/>
      <c r="AU268" s="237"/>
      <c r="AV268" s="525">
        <f t="shared" si="607"/>
        <v>0</v>
      </c>
      <c r="AW268" s="528">
        <f t="shared" si="569"/>
        <v>0</v>
      </c>
      <c r="AY268" s="522" t="s">
        <v>152</v>
      </c>
    </row>
    <row r="269" spans="1:51" x14ac:dyDescent="0.25">
      <c r="A269" s="14" t="s">
        <v>0</v>
      </c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236"/>
      <c r="AF269" s="229"/>
      <c r="AG269" s="229"/>
      <c r="AH269" s="229"/>
      <c r="AI269" s="229"/>
      <c r="AJ269" s="229"/>
      <c r="AK269" s="229"/>
      <c r="AL269" s="229"/>
      <c r="AM269" s="229"/>
      <c r="AN269" s="229"/>
      <c r="AO269" s="229"/>
      <c r="AP269" s="229"/>
      <c r="AQ269" s="229"/>
      <c r="AR269" s="229"/>
      <c r="AS269" s="229"/>
      <c r="AT269" s="229"/>
      <c r="AU269" s="237"/>
      <c r="AV269" s="525">
        <f t="shared" si="607"/>
        <v>0</v>
      </c>
      <c r="AW269" s="528">
        <f t="shared" si="569"/>
        <v>0</v>
      </c>
      <c r="AY269" s="522" t="s">
        <v>152</v>
      </c>
    </row>
    <row r="270" spans="1:51" x14ac:dyDescent="0.25">
      <c r="A270" s="14" t="s">
        <v>0</v>
      </c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69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70"/>
      <c r="AV270" s="525">
        <f t="shared" si="607"/>
        <v>0</v>
      </c>
      <c r="AW270" s="528">
        <f t="shared" si="569"/>
        <v>0</v>
      </c>
      <c r="AY270" s="522" t="s">
        <v>152</v>
      </c>
    </row>
    <row r="271" spans="1:51" x14ac:dyDescent="0.25">
      <c r="A271" s="14" t="s">
        <v>0</v>
      </c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161"/>
      <c r="AF271" s="162"/>
      <c r="AG271" s="162"/>
      <c r="AH271" s="162"/>
      <c r="AI271" s="162"/>
      <c r="AJ271" s="162"/>
      <c r="AK271" s="162"/>
      <c r="AL271" s="162"/>
      <c r="AM271" s="162"/>
      <c r="AN271" s="162"/>
      <c r="AO271" s="162"/>
      <c r="AP271" s="162"/>
      <c r="AQ271" s="162"/>
      <c r="AR271" s="162"/>
      <c r="AS271" s="162"/>
      <c r="AT271" s="162"/>
      <c r="AU271" s="163"/>
      <c r="AV271" s="525">
        <f t="shared" si="607"/>
        <v>0</v>
      </c>
      <c r="AW271" s="528">
        <f t="shared" si="569"/>
        <v>0</v>
      </c>
      <c r="AY271" s="522" t="s">
        <v>152</v>
      </c>
    </row>
    <row r="272" spans="1:51" x14ac:dyDescent="0.25">
      <c r="A272" s="14">
        <f>A263+1</f>
        <v>10</v>
      </c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81">
        <f t="shared" ref="AE272:AU272" ca="1" si="609">IF(AND(MONTH(AE$10)&lt;=MONTH($F$10),YEAR(AE$10)&lt;=YEAR($F$10)),AE276,0)</f>
        <v>0</v>
      </c>
      <c r="AF272" s="49">
        <f t="shared" ca="1" si="609"/>
        <v>0</v>
      </c>
      <c r="AG272" s="49">
        <f t="shared" ca="1" si="609"/>
        <v>0</v>
      </c>
      <c r="AH272" s="49">
        <f t="shared" ca="1" si="609"/>
        <v>0</v>
      </c>
      <c r="AI272" s="49">
        <f t="shared" ca="1" si="609"/>
        <v>0</v>
      </c>
      <c r="AJ272" s="49">
        <f t="shared" ca="1" si="609"/>
        <v>0</v>
      </c>
      <c r="AK272" s="49">
        <f t="shared" ca="1" si="609"/>
        <v>0</v>
      </c>
      <c r="AL272" s="49">
        <f t="shared" ca="1" si="609"/>
        <v>0</v>
      </c>
      <c r="AM272" s="49">
        <f t="shared" ca="1" si="609"/>
        <v>0</v>
      </c>
      <c r="AN272" s="49">
        <f t="shared" ca="1" si="609"/>
        <v>0</v>
      </c>
      <c r="AO272" s="49">
        <f t="shared" ca="1" si="609"/>
        <v>0</v>
      </c>
      <c r="AP272" s="49">
        <f t="shared" ca="1" si="609"/>
        <v>0</v>
      </c>
      <c r="AQ272" s="49">
        <f t="shared" ca="1" si="609"/>
        <v>0</v>
      </c>
      <c r="AR272" s="49">
        <f t="shared" ca="1" si="609"/>
        <v>0</v>
      </c>
      <c r="AS272" s="49">
        <f t="shared" ca="1" si="609"/>
        <v>0</v>
      </c>
      <c r="AT272" s="49">
        <f t="shared" ca="1" si="609"/>
        <v>0</v>
      </c>
      <c r="AU272" s="71">
        <f t="shared" ca="1" si="609"/>
        <v>0</v>
      </c>
      <c r="AV272" s="525">
        <f>D272</f>
        <v>0</v>
      </c>
      <c r="AW272" s="528">
        <f t="shared" ref="AW272:AW289" si="610">IFERROR(VLOOKUP($B272,MasterData,COLUMN()-45,0),0)</f>
        <v>0</v>
      </c>
      <c r="AY272" s="522" t="s">
        <v>72</v>
      </c>
    </row>
    <row r="273" spans="1:51" x14ac:dyDescent="0.25">
      <c r="A273" s="14" t="s">
        <v>0</v>
      </c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10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11"/>
      <c r="AV273" s="525">
        <f>AV272</f>
        <v>0</v>
      </c>
      <c r="AW273" s="528">
        <f t="shared" si="610"/>
        <v>0</v>
      </c>
      <c r="AY273" s="522" t="s">
        <v>72</v>
      </c>
    </row>
    <row r="274" spans="1:51" x14ac:dyDescent="0.25">
      <c r="A274" s="14" t="s">
        <v>0</v>
      </c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63">
        <f t="shared" ref="AE274" ca="1" si="611">IFERROR(IF(AND(MONTH(AE$10)=MONTH($F$10),YEAR(AE$10)=YEAR($F$10)),$E274,IF(OR(AE$10&lt;=$F$10,AD277&gt;AD276),AD274+SUMIFS(Quantity,Month,AE$10,Code_PO,$B274,Status,"Received")+AD275-AD277,IF(AD274+SUMIFS(Quantity,Month,AE$10,Code_PO,$B274,Status,"Received")+AD275-AD276&lt;0,0,AD274+SUMIFS(Quantity,Month,AE$10,Code_PO,$B274,Status,"Received")+AD275-AD276))),0)</f>
        <v>0</v>
      </c>
      <c r="AF274" s="61">
        <f t="shared" ref="AF274" ca="1" si="612">IFERROR(IF(AND(MONTH(AF$10)=MONTH($F$10),YEAR(AF$10)=YEAR($F$10)),$E274,IF(OR(AF$10&lt;=$F$10,AE277&gt;AE276),AE274+SUMIFS(Quantity,Month,AF$10,Code_PO,$B274,Status,"Received")+AE275-AE277,IF(AE274+SUMIFS(Quantity,Month,AF$10,Code_PO,$B274,Status,"Received")+AE275-AE276&lt;0,0,AE274+SUMIFS(Quantity,Month,AF$10,Code_PO,$B274,Status,"Received")+AE275-AE276))),0)</f>
        <v>0</v>
      </c>
      <c r="AG274" s="61">
        <f t="shared" ref="AG274" ca="1" si="613">IFERROR(IF(AND(MONTH(AG$10)=MONTH($F$10),YEAR(AG$10)=YEAR($F$10)),$E274,IF(OR(AG$10&lt;=$F$10,AF277&gt;AF276),AF274+SUMIFS(Quantity,Month,AG$10,Code_PO,$B274,Status,"Received")+AF275-AF277,IF(AF274+SUMIFS(Quantity,Month,AG$10,Code_PO,$B274,Status,"Received")+AF275-AF276&lt;0,0,AF274+SUMIFS(Quantity,Month,AG$10,Code_PO,$B274,Status,"Received")+AF275-AF276))),0)</f>
        <v>0</v>
      </c>
      <c r="AH274" s="61">
        <f t="shared" ref="AH274" ca="1" si="614">IFERROR(IF(AND(MONTH(AH$10)=MONTH($F$10),YEAR(AH$10)=YEAR($F$10)),$E274,IF(OR(AH$10&lt;=$F$10,AG277&gt;AG276),AG274+SUMIFS(Quantity,Month,AH$10,Code_PO,$B274,Status,"Received")+AG275-AG277,IF(AG274+SUMIFS(Quantity,Month,AH$10,Code_PO,$B274,Status,"Received")+AG275-AG276&lt;0,0,AG274+SUMIFS(Quantity,Month,AH$10,Code_PO,$B274,Status,"Received")+AG275-AG276))),0)</f>
        <v>0</v>
      </c>
      <c r="AI274" s="61">
        <f t="shared" ref="AI274" ca="1" si="615">IFERROR(IF(AND(MONTH(AI$10)=MONTH($F$10),YEAR(AI$10)=YEAR($F$10)),$E274,IF(OR(AI$10&lt;=$F$10,AH277&gt;AH276),AH274+SUMIFS(Quantity,Month,AI$10,Code_PO,$B274,Status,"Received")+AH275-AH277,IF(AH274+SUMIFS(Quantity,Month,AI$10,Code_PO,$B274,Status,"Received")+AH275-AH276&lt;0,0,AH274+SUMIFS(Quantity,Month,AI$10,Code_PO,$B274,Status,"Received")+AH275-AH276))),0)</f>
        <v>0</v>
      </c>
      <c r="AJ274" s="61">
        <f t="shared" ref="AJ274" ca="1" si="616">IFERROR(IF(AND(MONTH(AJ$10)=MONTH($F$10),YEAR(AJ$10)=YEAR($F$10)),$E274,IF(OR(AJ$10&lt;=$F$10,AI277&gt;AI276),AI274+SUMIFS(Quantity,Month,AJ$10,Code_PO,$B274,Status,"Received")+AI275-AI277,IF(AI274+SUMIFS(Quantity,Month,AJ$10,Code_PO,$B274,Status,"Received")+AI275-AI276&lt;0,0,AI274+SUMIFS(Quantity,Month,AJ$10,Code_PO,$B274,Status,"Received")+AI275-AI276))),0)</f>
        <v>0</v>
      </c>
      <c r="AK274" s="61">
        <f t="shared" ref="AK274" ca="1" si="617">IFERROR(IF(AND(MONTH(AK$10)=MONTH($F$10),YEAR(AK$10)=YEAR($F$10)),$E274,IF(OR(AK$10&lt;=$F$10,AJ277&gt;AJ276),AJ274+SUMIFS(Quantity,Month,AK$10,Code_PO,$B274,Status,"Received")+AJ275-AJ277,IF(AJ274+SUMIFS(Quantity,Month,AK$10,Code_PO,$B274,Status,"Received")+AJ275-AJ276&lt;0,0,AJ274+SUMIFS(Quantity,Month,AK$10,Code_PO,$B274,Status,"Received")+AJ275-AJ276))),0)</f>
        <v>0</v>
      </c>
      <c r="AL274" s="61">
        <f t="shared" ref="AL274" ca="1" si="618">IFERROR(IF(AND(MONTH(AL$10)=MONTH($F$10),YEAR(AL$10)=YEAR($F$10)),$E274,IF(OR(AL$10&lt;=$F$10,AK277&gt;AK276),AK274+SUMIFS(Quantity,Month,AL$10,Code_PO,$B274,Status,"Received")+AK275-AK277,IF(AK274+SUMIFS(Quantity,Month,AL$10,Code_PO,$B274,Status,"Received")+AK275-AK276&lt;0,0,AK274+SUMIFS(Quantity,Month,AL$10,Code_PO,$B274,Status,"Received")+AK275-AK276))),0)</f>
        <v>0</v>
      </c>
      <c r="AM274" s="61">
        <f t="shared" ref="AM274" ca="1" si="619">IFERROR(IF(AND(MONTH(AM$10)=MONTH($F$10),YEAR(AM$10)=YEAR($F$10)),$E274,IF(OR(AM$10&lt;=$F$10,AL277&gt;AL276),AL274+SUMIFS(Quantity,Month,AM$10,Code_PO,$B274,Status,"Received")+AL275-AL277,IF(AL274+SUMIFS(Quantity,Month,AM$10,Code_PO,$B274,Status,"Received")+AL275-AL276&lt;0,0,AL274+SUMIFS(Quantity,Month,AM$10,Code_PO,$B274,Status,"Received")+AL275-AL276))),0)</f>
        <v>0</v>
      </c>
      <c r="AN274" s="61">
        <f t="shared" ref="AN274" ca="1" si="620">IFERROR(IF(AND(MONTH(AN$10)=MONTH($F$10),YEAR(AN$10)=YEAR($F$10)),$E274,IF(OR(AN$10&lt;=$F$10,AM277&gt;AM276),AM274+SUMIFS(Quantity,Month,AN$10,Code_PO,$B274,Status,"Received")+AM275-AM277,IF(AM274+SUMIFS(Quantity,Month,AN$10,Code_PO,$B274,Status,"Received")+AM275-AM276&lt;0,0,AM274+SUMIFS(Quantity,Month,AN$10,Code_PO,$B274,Status,"Received")+AM275-AM276))),0)</f>
        <v>0</v>
      </c>
      <c r="AO274" s="61">
        <f t="shared" ref="AO274" ca="1" si="621">IFERROR(IF(AND(MONTH(AO$10)=MONTH($F$10),YEAR(AO$10)=YEAR($F$10)),$E274,IF(OR(AO$10&lt;=$F$10,AN277&gt;AN276),AN274+SUMIFS(Quantity,Month,AO$10,Code_PO,$B274,Status,"Received")+AN275-AN277,IF(AN274+SUMIFS(Quantity,Month,AO$10,Code_PO,$B274,Status,"Received")+AN275-AN276&lt;0,0,AN274+SUMIFS(Quantity,Month,AO$10,Code_PO,$B274,Status,"Received")+AN275-AN276))),0)</f>
        <v>0</v>
      </c>
      <c r="AP274" s="61">
        <f t="shared" ref="AP274" ca="1" si="622">IFERROR(IF(AND(MONTH(AP$10)=MONTH($F$10),YEAR(AP$10)=YEAR($F$10)),$E274,IF(OR(AP$10&lt;=$F$10,AO277&gt;AO276),AO274+SUMIFS(Quantity,Month,AP$10,Code_PO,$B274,Status,"Received")+AO275-AO277,IF(AO274+SUMIFS(Quantity,Month,AP$10,Code_PO,$B274,Status,"Received")+AO275-AO276&lt;0,0,AO274+SUMIFS(Quantity,Month,AP$10,Code_PO,$B274,Status,"Received")+AO275-AO276))),0)</f>
        <v>0</v>
      </c>
      <c r="AQ274" s="61">
        <f t="shared" ref="AQ274" ca="1" si="623">IFERROR(IF(AND(MONTH(AQ$10)=MONTH($F$10),YEAR(AQ$10)=YEAR($F$10)),$E274,IF(OR(AQ$10&lt;=$F$10,AP277&gt;AP276),AP274+SUMIFS(Quantity,Month,AQ$10,Code_PO,$B274,Status,"Received")+AP275-AP277,IF(AP274+SUMIFS(Quantity,Month,AQ$10,Code_PO,$B274,Status,"Received")+AP275-AP276&lt;0,0,AP274+SUMIFS(Quantity,Month,AQ$10,Code_PO,$B274,Status,"Received")+AP275-AP276))),0)</f>
        <v>0</v>
      </c>
      <c r="AR274" s="61">
        <f t="shared" ref="AR274" ca="1" si="624">IFERROR(IF(AND(MONTH(AR$10)=MONTH($F$10),YEAR(AR$10)=YEAR($F$10)),$E274,IF(OR(AR$10&lt;=$F$10,AQ277&gt;AQ276),AQ274+SUMIFS(Quantity,Month,AR$10,Code_PO,$B274,Status,"Received")+AQ275-AQ277,IF(AQ274+SUMIFS(Quantity,Month,AR$10,Code_PO,$B274,Status,"Received")+AQ275-AQ276&lt;0,0,AQ274+SUMIFS(Quantity,Month,AR$10,Code_PO,$B274,Status,"Received")+AQ275-AQ276))),0)</f>
        <v>0</v>
      </c>
      <c r="AS274" s="61">
        <f t="shared" ref="AS274" ca="1" si="625">IFERROR(IF(AND(MONTH(AS$10)=MONTH($F$10),YEAR(AS$10)=YEAR($F$10)),$E274,IF(OR(AS$10&lt;=$F$10,AR277&gt;AR276),AR274+SUMIFS(Quantity,Month,AS$10,Code_PO,$B274,Status,"Received")+AR275-AR277,IF(AR274+SUMIFS(Quantity,Month,AS$10,Code_PO,$B274,Status,"Received")+AR275-AR276&lt;0,0,AR274+SUMIFS(Quantity,Month,AS$10,Code_PO,$B274,Status,"Received")+AR275-AR276))),0)</f>
        <v>0</v>
      </c>
      <c r="AT274" s="61">
        <f t="shared" ref="AT274" ca="1" si="626">IFERROR(IF(AND(MONTH(AT$10)=MONTH($F$10),YEAR(AT$10)=YEAR($F$10)),$E274,IF(OR(AT$10&lt;=$F$10,AS277&gt;AS276),AS274+SUMIFS(Quantity,Month,AT$10,Code_PO,$B274,Status,"Received")+AS275-AS277,IF(AS274+SUMIFS(Quantity,Month,AT$10,Code_PO,$B274,Status,"Received")+AS275-AS276&lt;0,0,AS274+SUMIFS(Quantity,Month,AT$10,Code_PO,$B274,Status,"Received")+AS275-AS276))),0)</f>
        <v>0</v>
      </c>
      <c r="AU274" s="64">
        <f t="shared" ref="AU274" ca="1" si="627">IFERROR(IF(AND(MONTH(AU$10)=MONTH($F$10),YEAR(AU$10)=YEAR($F$10)),$E274,IF(OR(AU$10&lt;=$F$10,AT277&gt;AT276),AT274+SUMIFS(Quantity,Month,AU$10,Code_PO,$B274,Status,"Received")+AT275-AT277,IF(AT274+SUMIFS(Quantity,Month,AU$10,Code_PO,$B274,Status,"Received")+AT275-AT276&lt;0,0,AT274+SUMIFS(Quantity,Month,AU$10,Code_PO,$B274,Status,"Received")+AT275-AT276))),0)</f>
        <v>0</v>
      </c>
      <c r="AV274" s="525">
        <f t="shared" ref="AV274:AV280" si="628">AV273</f>
        <v>0</v>
      </c>
      <c r="AW274" s="528">
        <f t="shared" si="610"/>
        <v>0</v>
      </c>
      <c r="AY274" s="522" t="s">
        <v>72</v>
      </c>
    </row>
    <row r="275" spans="1:51" x14ac:dyDescent="0.25">
      <c r="A275" s="14" t="s">
        <v>0</v>
      </c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50"/>
      <c r="AF275" s="46"/>
      <c r="AG275" s="46"/>
      <c r="AH275" s="46"/>
      <c r="AI275" s="46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51"/>
      <c r="AV275" s="525">
        <f t="shared" si="628"/>
        <v>0</v>
      </c>
      <c r="AW275" s="528">
        <f t="shared" si="610"/>
        <v>0</v>
      </c>
      <c r="AY275" s="522" t="s">
        <v>72</v>
      </c>
    </row>
    <row r="276" spans="1:51" x14ac:dyDescent="0.25">
      <c r="A276" s="14" t="s">
        <v>0</v>
      </c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63">
        <f t="shared" ref="AE276:AU276" si="629">IFERROR(VLOOKUP($B276,MasterData,COLUMN()+2,0),0)</f>
        <v>0</v>
      </c>
      <c r="AF276" s="61">
        <f t="shared" si="629"/>
        <v>0</v>
      </c>
      <c r="AG276" s="61">
        <f t="shared" si="629"/>
        <v>0</v>
      </c>
      <c r="AH276" s="61">
        <f t="shared" si="629"/>
        <v>0</v>
      </c>
      <c r="AI276" s="61">
        <f t="shared" si="629"/>
        <v>0</v>
      </c>
      <c r="AJ276" s="61">
        <f t="shared" si="629"/>
        <v>0</v>
      </c>
      <c r="AK276" s="61">
        <f t="shared" si="629"/>
        <v>0</v>
      </c>
      <c r="AL276" s="61">
        <f t="shared" si="629"/>
        <v>0</v>
      </c>
      <c r="AM276" s="61">
        <f t="shared" si="629"/>
        <v>0</v>
      </c>
      <c r="AN276" s="61">
        <f t="shared" si="629"/>
        <v>0</v>
      </c>
      <c r="AO276" s="61">
        <f t="shared" si="629"/>
        <v>0</v>
      </c>
      <c r="AP276" s="61">
        <f t="shared" si="629"/>
        <v>0</v>
      </c>
      <c r="AQ276" s="61">
        <f t="shared" si="629"/>
        <v>0</v>
      </c>
      <c r="AR276" s="61">
        <f t="shared" si="629"/>
        <v>0</v>
      </c>
      <c r="AS276" s="61">
        <f t="shared" si="629"/>
        <v>0</v>
      </c>
      <c r="AT276" s="61">
        <f t="shared" si="629"/>
        <v>0</v>
      </c>
      <c r="AU276" s="64">
        <f t="shared" si="629"/>
        <v>0</v>
      </c>
      <c r="AV276" s="525">
        <f t="shared" si="628"/>
        <v>0</v>
      </c>
      <c r="AW276" s="528">
        <f t="shared" si="610"/>
        <v>0</v>
      </c>
      <c r="AY276" s="522" t="s">
        <v>72</v>
      </c>
    </row>
    <row r="277" spans="1:51" x14ac:dyDescent="0.25">
      <c r="A277" s="14" t="s">
        <v>0</v>
      </c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236"/>
      <c r="AF277" s="229"/>
      <c r="AG277" s="229"/>
      <c r="AH277" s="229"/>
      <c r="AI277" s="229"/>
      <c r="AJ277" s="229"/>
      <c r="AK277" s="229"/>
      <c r="AL277" s="229"/>
      <c r="AM277" s="229"/>
      <c r="AN277" s="229"/>
      <c r="AO277" s="229"/>
      <c r="AP277" s="229"/>
      <c r="AQ277" s="229"/>
      <c r="AR277" s="229"/>
      <c r="AS277" s="229"/>
      <c r="AT277" s="229"/>
      <c r="AU277" s="237"/>
      <c r="AV277" s="525">
        <f t="shared" si="628"/>
        <v>0</v>
      </c>
      <c r="AW277" s="528">
        <f t="shared" si="610"/>
        <v>0</v>
      </c>
      <c r="AY277" s="522" t="s">
        <v>72</v>
      </c>
    </row>
    <row r="278" spans="1:51" x14ac:dyDescent="0.25">
      <c r="A278" s="14" t="s">
        <v>0</v>
      </c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236"/>
      <c r="AF278" s="229"/>
      <c r="AG278" s="229"/>
      <c r="AH278" s="229"/>
      <c r="AI278" s="229"/>
      <c r="AJ278" s="229"/>
      <c r="AK278" s="229"/>
      <c r="AL278" s="229"/>
      <c r="AM278" s="229"/>
      <c r="AN278" s="229"/>
      <c r="AO278" s="229"/>
      <c r="AP278" s="229"/>
      <c r="AQ278" s="229"/>
      <c r="AR278" s="229"/>
      <c r="AS278" s="229"/>
      <c r="AT278" s="229"/>
      <c r="AU278" s="237"/>
      <c r="AV278" s="525">
        <f t="shared" si="628"/>
        <v>0</v>
      </c>
      <c r="AW278" s="528">
        <f t="shared" si="610"/>
        <v>0</v>
      </c>
      <c r="AY278" s="522" t="s">
        <v>72</v>
      </c>
    </row>
    <row r="279" spans="1:51" x14ac:dyDescent="0.25">
      <c r="A279" s="14" t="s">
        <v>0</v>
      </c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69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70"/>
      <c r="AV279" s="525">
        <f t="shared" si="628"/>
        <v>0</v>
      </c>
      <c r="AW279" s="528">
        <f t="shared" si="610"/>
        <v>0</v>
      </c>
      <c r="AY279" s="522" t="s">
        <v>72</v>
      </c>
    </row>
    <row r="280" spans="1:51" x14ac:dyDescent="0.25">
      <c r="A280" s="14" t="s">
        <v>0</v>
      </c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161"/>
      <c r="AF280" s="162"/>
      <c r="AG280" s="162"/>
      <c r="AH280" s="162"/>
      <c r="AI280" s="162"/>
      <c r="AJ280" s="162"/>
      <c r="AK280" s="162"/>
      <c r="AL280" s="162"/>
      <c r="AM280" s="162"/>
      <c r="AN280" s="162"/>
      <c r="AO280" s="162"/>
      <c r="AP280" s="162"/>
      <c r="AQ280" s="162"/>
      <c r="AR280" s="162"/>
      <c r="AS280" s="162"/>
      <c r="AT280" s="162"/>
      <c r="AU280" s="163"/>
      <c r="AV280" s="525">
        <f t="shared" si="628"/>
        <v>0</v>
      </c>
      <c r="AW280" s="528">
        <f t="shared" si="610"/>
        <v>0</v>
      </c>
      <c r="AY280" s="522" t="s">
        <v>72</v>
      </c>
    </row>
    <row r="281" spans="1:51" x14ac:dyDescent="0.25">
      <c r="A281" s="14">
        <f>A272+1</f>
        <v>11</v>
      </c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81">
        <f t="shared" ref="AE281:AU281" ca="1" si="630">IF(AND(MONTH(AE$10)&lt;=MONTH($F$10),YEAR(AE$10)&lt;=YEAR($F$10)),AE285,0)</f>
        <v>0</v>
      </c>
      <c r="AF281" s="49">
        <f t="shared" ca="1" si="630"/>
        <v>0</v>
      </c>
      <c r="AG281" s="49">
        <f t="shared" ca="1" si="630"/>
        <v>0</v>
      </c>
      <c r="AH281" s="49">
        <f t="shared" ca="1" si="630"/>
        <v>0</v>
      </c>
      <c r="AI281" s="49">
        <f t="shared" ca="1" si="630"/>
        <v>0</v>
      </c>
      <c r="AJ281" s="49">
        <f t="shared" ca="1" si="630"/>
        <v>0</v>
      </c>
      <c r="AK281" s="49">
        <f t="shared" ca="1" si="630"/>
        <v>0</v>
      </c>
      <c r="AL281" s="49">
        <f t="shared" ca="1" si="630"/>
        <v>0</v>
      </c>
      <c r="AM281" s="49">
        <f t="shared" ca="1" si="630"/>
        <v>0</v>
      </c>
      <c r="AN281" s="49">
        <f t="shared" ca="1" si="630"/>
        <v>0</v>
      </c>
      <c r="AO281" s="49">
        <f t="shared" ca="1" si="630"/>
        <v>0</v>
      </c>
      <c r="AP281" s="49">
        <f t="shared" ca="1" si="630"/>
        <v>0</v>
      </c>
      <c r="AQ281" s="49">
        <f t="shared" ca="1" si="630"/>
        <v>0</v>
      </c>
      <c r="AR281" s="49">
        <f t="shared" ca="1" si="630"/>
        <v>0</v>
      </c>
      <c r="AS281" s="49">
        <f t="shared" ca="1" si="630"/>
        <v>0</v>
      </c>
      <c r="AT281" s="49">
        <f t="shared" ca="1" si="630"/>
        <v>0</v>
      </c>
      <c r="AU281" s="71">
        <f t="shared" ca="1" si="630"/>
        <v>0</v>
      </c>
      <c r="AV281" s="525">
        <f>D281</f>
        <v>0</v>
      </c>
      <c r="AW281" s="528">
        <f t="shared" si="610"/>
        <v>0</v>
      </c>
      <c r="AY281" s="522" t="s">
        <v>73</v>
      </c>
    </row>
    <row r="282" spans="1:51" x14ac:dyDescent="0.25">
      <c r="A282" s="14" t="s">
        <v>0</v>
      </c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10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11"/>
      <c r="AV282" s="525">
        <f>AV281</f>
        <v>0</v>
      </c>
      <c r="AW282" s="528">
        <f t="shared" si="610"/>
        <v>0</v>
      </c>
      <c r="AY282" s="522" t="s">
        <v>73</v>
      </c>
    </row>
    <row r="283" spans="1:51" x14ac:dyDescent="0.25">
      <c r="A283" s="14" t="s">
        <v>0</v>
      </c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63">
        <f t="shared" ref="AE283" ca="1" si="631">IFERROR(IF(AND(MONTH(AE$10)=MONTH($F$10),YEAR(AE$10)=YEAR($F$10)),$E283,IF(OR(AE$10&lt;=$F$10,AD286&gt;AD285),AD283+SUMIFS(Quantity,Month,AE$10,Code_PO,$B283,Status,"Received")+AD284-AD286,IF(AD283+SUMIFS(Quantity,Month,AE$10,Code_PO,$B283,Status,"Received")+AD284-AD285&lt;0,0,AD283+SUMIFS(Quantity,Month,AE$10,Code_PO,$B283,Status,"Received")+AD284-AD285))),0)</f>
        <v>0</v>
      </c>
      <c r="AF283" s="61">
        <f t="shared" ref="AF283" ca="1" si="632">IFERROR(IF(AND(MONTH(AF$10)=MONTH($F$10),YEAR(AF$10)=YEAR($F$10)),$E283,IF(OR(AF$10&lt;=$F$10,AE286&gt;AE285),AE283+SUMIFS(Quantity,Month,AF$10,Code_PO,$B283,Status,"Received")+AE284-AE286,IF(AE283+SUMIFS(Quantity,Month,AF$10,Code_PO,$B283,Status,"Received")+AE284-AE285&lt;0,0,AE283+SUMIFS(Quantity,Month,AF$10,Code_PO,$B283,Status,"Received")+AE284-AE285))),0)</f>
        <v>0</v>
      </c>
      <c r="AG283" s="61">
        <f t="shared" ref="AG283" ca="1" si="633">IFERROR(IF(AND(MONTH(AG$10)=MONTH($F$10),YEAR(AG$10)=YEAR($F$10)),$E283,IF(OR(AG$10&lt;=$F$10,AF286&gt;AF285),AF283+SUMIFS(Quantity,Month,AG$10,Code_PO,$B283,Status,"Received")+AF284-AF286,IF(AF283+SUMIFS(Quantity,Month,AG$10,Code_PO,$B283,Status,"Received")+AF284-AF285&lt;0,0,AF283+SUMIFS(Quantity,Month,AG$10,Code_PO,$B283,Status,"Received")+AF284-AF285))),0)</f>
        <v>0</v>
      </c>
      <c r="AH283" s="61">
        <f t="shared" ref="AH283" ca="1" si="634">IFERROR(IF(AND(MONTH(AH$10)=MONTH($F$10),YEAR(AH$10)=YEAR($F$10)),$E283,IF(OR(AH$10&lt;=$F$10,AG286&gt;AG285),AG283+SUMIFS(Quantity,Month,AH$10,Code_PO,$B283,Status,"Received")+AG284-AG286,IF(AG283+SUMIFS(Quantity,Month,AH$10,Code_PO,$B283,Status,"Received")+AG284-AG285&lt;0,0,AG283+SUMIFS(Quantity,Month,AH$10,Code_PO,$B283,Status,"Received")+AG284-AG285))),0)</f>
        <v>0</v>
      </c>
      <c r="AI283" s="61">
        <f t="shared" ref="AI283" ca="1" si="635">IFERROR(IF(AND(MONTH(AI$10)=MONTH($F$10),YEAR(AI$10)=YEAR($F$10)),$E283,IF(OR(AI$10&lt;=$F$10,AH286&gt;AH285),AH283+SUMIFS(Quantity,Month,AI$10,Code_PO,$B283,Status,"Received")+AH284-AH286,IF(AH283+SUMIFS(Quantity,Month,AI$10,Code_PO,$B283,Status,"Received")+AH284-AH285&lt;0,0,AH283+SUMIFS(Quantity,Month,AI$10,Code_PO,$B283,Status,"Received")+AH284-AH285))),0)</f>
        <v>0</v>
      </c>
      <c r="AJ283" s="61">
        <f t="shared" ref="AJ283" ca="1" si="636">IFERROR(IF(AND(MONTH(AJ$10)=MONTH($F$10),YEAR(AJ$10)=YEAR($F$10)),$E283,IF(OR(AJ$10&lt;=$F$10,AI286&gt;AI285),AI283+SUMIFS(Quantity,Month,AJ$10,Code_PO,$B283,Status,"Received")+AI284-AI286,IF(AI283+SUMIFS(Quantity,Month,AJ$10,Code_PO,$B283,Status,"Received")+AI284-AI285&lt;0,0,AI283+SUMIFS(Quantity,Month,AJ$10,Code_PO,$B283,Status,"Received")+AI284-AI285))),0)</f>
        <v>0</v>
      </c>
      <c r="AK283" s="61">
        <f t="shared" ref="AK283" ca="1" si="637">IFERROR(IF(AND(MONTH(AK$10)=MONTH($F$10),YEAR(AK$10)=YEAR($F$10)),$E283,IF(OR(AK$10&lt;=$F$10,AJ286&gt;AJ285),AJ283+SUMIFS(Quantity,Month,AK$10,Code_PO,$B283,Status,"Received")+AJ284-AJ286,IF(AJ283+SUMIFS(Quantity,Month,AK$10,Code_PO,$B283,Status,"Received")+AJ284-AJ285&lt;0,0,AJ283+SUMIFS(Quantity,Month,AK$10,Code_PO,$B283,Status,"Received")+AJ284-AJ285))),0)</f>
        <v>0</v>
      </c>
      <c r="AL283" s="61">
        <f t="shared" ref="AL283" ca="1" si="638">IFERROR(IF(AND(MONTH(AL$10)=MONTH($F$10),YEAR(AL$10)=YEAR($F$10)),$E283,IF(OR(AL$10&lt;=$F$10,AK286&gt;AK285),AK283+SUMIFS(Quantity,Month,AL$10,Code_PO,$B283,Status,"Received")+AK284-AK286,IF(AK283+SUMIFS(Quantity,Month,AL$10,Code_PO,$B283,Status,"Received")+AK284-AK285&lt;0,0,AK283+SUMIFS(Quantity,Month,AL$10,Code_PO,$B283,Status,"Received")+AK284-AK285))),0)</f>
        <v>0</v>
      </c>
      <c r="AM283" s="61">
        <f t="shared" ref="AM283" ca="1" si="639">IFERROR(IF(AND(MONTH(AM$10)=MONTH($F$10),YEAR(AM$10)=YEAR($F$10)),$E283,IF(OR(AM$10&lt;=$F$10,AL286&gt;AL285),AL283+SUMIFS(Quantity,Month,AM$10,Code_PO,$B283,Status,"Received")+AL284-AL286,IF(AL283+SUMIFS(Quantity,Month,AM$10,Code_PO,$B283,Status,"Received")+AL284-AL285&lt;0,0,AL283+SUMIFS(Quantity,Month,AM$10,Code_PO,$B283,Status,"Received")+AL284-AL285))),0)</f>
        <v>0</v>
      </c>
      <c r="AN283" s="61">
        <f t="shared" ref="AN283" ca="1" si="640">IFERROR(IF(AND(MONTH(AN$10)=MONTH($F$10),YEAR(AN$10)=YEAR($F$10)),$E283,IF(OR(AN$10&lt;=$F$10,AM286&gt;AM285),AM283+SUMIFS(Quantity,Month,AN$10,Code_PO,$B283,Status,"Received")+AM284-AM286,IF(AM283+SUMIFS(Quantity,Month,AN$10,Code_PO,$B283,Status,"Received")+AM284-AM285&lt;0,0,AM283+SUMIFS(Quantity,Month,AN$10,Code_PO,$B283,Status,"Received")+AM284-AM285))),0)</f>
        <v>0</v>
      </c>
      <c r="AO283" s="61">
        <f t="shared" ref="AO283" ca="1" si="641">IFERROR(IF(AND(MONTH(AO$10)=MONTH($F$10),YEAR(AO$10)=YEAR($F$10)),$E283,IF(OR(AO$10&lt;=$F$10,AN286&gt;AN285),AN283+SUMIFS(Quantity,Month,AO$10,Code_PO,$B283,Status,"Received")+AN284-AN286,IF(AN283+SUMIFS(Quantity,Month,AO$10,Code_PO,$B283,Status,"Received")+AN284-AN285&lt;0,0,AN283+SUMIFS(Quantity,Month,AO$10,Code_PO,$B283,Status,"Received")+AN284-AN285))),0)</f>
        <v>0</v>
      </c>
      <c r="AP283" s="61">
        <f t="shared" ref="AP283" ca="1" si="642">IFERROR(IF(AND(MONTH(AP$10)=MONTH($F$10),YEAR(AP$10)=YEAR($F$10)),$E283,IF(OR(AP$10&lt;=$F$10,AO286&gt;AO285),AO283+SUMIFS(Quantity,Month,AP$10,Code_PO,$B283,Status,"Received")+AO284-AO286,IF(AO283+SUMIFS(Quantity,Month,AP$10,Code_PO,$B283,Status,"Received")+AO284-AO285&lt;0,0,AO283+SUMIFS(Quantity,Month,AP$10,Code_PO,$B283,Status,"Received")+AO284-AO285))),0)</f>
        <v>0</v>
      </c>
      <c r="AQ283" s="61">
        <f t="shared" ref="AQ283" ca="1" si="643">IFERROR(IF(AND(MONTH(AQ$10)=MONTH($F$10),YEAR(AQ$10)=YEAR($F$10)),$E283,IF(OR(AQ$10&lt;=$F$10,AP286&gt;AP285),AP283+SUMIFS(Quantity,Month,AQ$10,Code_PO,$B283,Status,"Received")+AP284-AP286,IF(AP283+SUMIFS(Quantity,Month,AQ$10,Code_PO,$B283,Status,"Received")+AP284-AP285&lt;0,0,AP283+SUMIFS(Quantity,Month,AQ$10,Code_PO,$B283,Status,"Received")+AP284-AP285))),0)</f>
        <v>0</v>
      </c>
      <c r="AR283" s="61">
        <f t="shared" ref="AR283" ca="1" si="644">IFERROR(IF(AND(MONTH(AR$10)=MONTH($F$10),YEAR(AR$10)=YEAR($F$10)),$E283,IF(OR(AR$10&lt;=$F$10,AQ286&gt;AQ285),AQ283+SUMIFS(Quantity,Month,AR$10,Code_PO,$B283,Status,"Received")+AQ284-AQ286,IF(AQ283+SUMIFS(Quantity,Month,AR$10,Code_PO,$B283,Status,"Received")+AQ284-AQ285&lt;0,0,AQ283+SUMIFS(Quantity,Month,AR$10,Code_PO,$B283,Status,"Received")+AQ284-AQ285))),0)</f>
        <v>0</v>
      </c>
      <c r="AS283" s="61">
        <f t="shared" ref="AS283" ca="1" si="645">IFERROR(IF(AND(MONTH(AS$10)=MONTH($F$10),YEAR(AS$10)=YEAR($F$10)),$E283,IF(OR(AS$10&lt;=$F$10,AR286&gt;AR285),AR283+SUMIFS(Quantity,Month,AS$10,Code_PO,$B283,Status,"Received")+AR284-AR286,IF(AR283+SUMIFS(Quantity,Month,AS$10,Code_PO,$B283,Status,"Received")+AR284-AR285&lt;0,0,AR283+SUMIFS(Quantity,Month,AS$10,Code_PO,$B283,Status,"Received")+AR284-AR285))),0)</f>
        <v>0</v>
      </c>
      <c r="AT283" s="61">
        <f t="shared" ref="AT283" ca="1" si="646">IFERROR(IF(AND(MONTH(AT$10)=MONTH($F$10),YEAR(AT$10)=YEAR($F$10)),$E283,IF(OR(AT$10&lt;=$F$10,AS286&gt;AS285),AS283+SUMIFS(Quantity,Month,AT$10,Code_PO,$B283,Status,"Received")+AS284-AS286,IF(AS283+SUMIFS(Quantity,Month,AT$10,Code_PO,$B283,Status,"Received")+AS284-AS285&lt;0,0,AS283+SUMIFS(Quantity,Month,AT$10,Code_PO,$B283,Status,"Received")+AS284-AS285))),0)</f>
        <v>0</v>
      </c>
      <c r="AU283" s="64">
        <f t="shared" ref="AU283" ca="1" si="647">IFERROR(IF(AND(MONTH(AU$10)=MONTH($F$10),YEAR(AU$10)=YEAR($F$10)),$E283,IF(OR(AU$10&lt;=$F$10,AT286&gt;AT285),AT283+SUMIFS(Quantity,Month,AU$10,Code_PO,$B283,Status,"Received")+AT284-AT286,IF(AT283+SUMIFS(Quantity,Month,AU$10,Code_PO,$B283,Status,"Received")+AT284-AT285&lt;0,0,AT283+SUMIFS(Quantity,Month,AU$10,Code_PO,$B283,Status,"Received")+AT284-AT285))),0)</f>
        <v>0</v>
      </c>
      <c r="AV283" s="525">
        <f t="shared" ref="AV283:AV289" si="648">AV282</f>
        <v>0</v>
      </c>
      <c r="AW283" s="528">
        <f t="shared" si="610"/>
        <v>0</v>
      </c>
      <c r="AY283" s="522" t="s">
        <v>73</v>
      </c>
    </row>
    <row r="284" spans="1:51" x14ac:dyDescent="0.25">
      <c r="A284" s="14" t="s">
        <v>0</v>
      </c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50"/>
      <c r="AF284" s="46"/>
      <c r="AG284" s="46"/>
      <c r="AH284" s="46"/>
      <c r="AI284" s="46"/>
      <c r="AJ284" s="46"/>
      <c r="AK284" s="46"/>
      <c r="AL284" s="46"/>
      <c r="AM284" s="46"/>
      <c r="AN284" s="46"/>
      <c r="AO284" s="46"/>
      <c r="AP284" s="46"/>
      <c r="AQ284" s="46"/>
      <c r="AR284" s="46"/>
      <c r="AS284" s="46"/>
      <c r="AT284" s="46"/>
      <c r="AU284" s="51"/>
      <c r="AV284" s="525">
        <f t="shared" si="648"/>
        <v>0</v>
      </c>
      <c r="AW284" s="528">
        <f t="shared" si="610"/>
        <v>0</v>
      </c>
      <c r="AY284" s="522" t="s">
        <v>73</v>
      </c>
    </row>
    <row r="285" spans="1:51" x14ac:dyDescent="0.25">
      <c r="A285" s="14" t="s">
        <v>0</v>
      </c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63">
        <f t="shared" ref="AE285:AU285" si="649">IFERROR(VLOOKUP($B285,MasterData,COLUMN()+2,0),0)</f>
        <v>0</v>
      </c>
      <c r="AF285" s="61">
        <f t="shared" si="649"/>
        <v>0</v>
      </c>
      <c r="AG285" s="61">
        <f t="shared" si="649"/>
        <v>0</v>
      </c>
      <c r="AH285" s="61">
        <f t="shared" si="649"/>
        <v>0</v>
      </c>
      <c r="AI285" s="61">
        <f t="shared" si="649"/>
        <v>0</v>
      </c>
      <c r="AJ285" s="61">
        <f t="shared" si="649"/>
        <v>0</v>
      </c>
      <c r="AK285" s="61">
        <f t="shared" si="649"/>
        <v>0</v>
      </c>
      <c r="AL285" s="61">
        <f t="shared" si="649"/>
        <v>0</v>
      </c>
      <c r="AM285" s="61">
        <f t="shared" si="649"/>
        <v>0</v>
      </c>
      <c r="AN285" s="61">
        <f t="shared" si="649"/>
        <v>0</v>
      </c>
      <c r="AO285" s="61">
        <f t="shared" si="649"/>
        <v>0</v>
      </c>
      <c r="AP285" s="61">
        <f t="shared" si="649"/>
        <v>0</v>
      </c>
      <c r="AQ285" s="61">
        <f t="shared" si="649"/>
        <v>0</v>
      </c>
      <c r="AR285" s="61">
        <f t="shared" si="649"/>
        <v>0</v>
      </c>
      <c r="AS285" s="61">
        <f t="shared" si="649"/>
        <v>0</v>
      </c>
      <c r="AT285" s="61">
        <f t="shared" si="649"/>
        <v>0</v>
      </c>
      <c r="AU285" s="64">
        <f t="shared" si="649"/>
        <v>0</v>
      </c>
      <c r="AV285" s="525">
        <f t="shared" si="648"/>
        <v>0</v>
      </c>
      <c r="AW285" s="528">
        <f t="shared" si="610"/>
        <v>0</v>
      </c>
      <c r="AY285" s="522" t="s">
        <v>73</v>
      </c>
    </row>
    <row r="286" spans="1:51" x14ac:dyDescent="0.25">
      <c r="A286" s="14" t="s">
        <v>0</v>
      </c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236"/>
      <c r="AF286" s="229"/>
      <c r="AG286" s="229"/>
      <c r="AH286" s="229"/>
      <c r="AI286" s="229"/>
      <c r="AJ286" s="229"/>
      <c r="AK286" s="229"/>
      <c r="AL286" s="229"/>
      <c r="AM286" s="229"/>
      <c r="AN286" s="229"/>
      <c r="AO286" s="229"/>
      <c r="AP286" s="229"/>
      <c r="AQ286" s="229"/>
      <c r="AR286" s="229"/>
      <c r="AS286" s="229"/>
      <c r="AT286" s="229"/>
      <c r="AU286" s="237"/>
      <c r="AV286" s="525">
        <f t="shared" si="648"/>
        <v>0</v>
      </c>
      <c r="AW286" s="528">
        <f t="shared" si="610"/>
        <v>0</v>
      </c>
      <c r="AY286" s="522" t="s">
        <v>73</v>
      </c>
    </row>
    <row r="287" spans="1:51" x14ac:dyDescent="0.25">
      <c r="A287" s="14" t="s">
        <v>0</v>
      </c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236"/>
      <c r="AF287" s="229"/>
      <c r="AG287" s="229"/>
      <c r="AH287" s="229"/>
      <c r="AI287" s="229"/>
      <c r="AJ287" s="229"/>
      <c r="AK287" s="229"/>
      <c r="AL287" s="229"/>
      <c r="AM287" s="229"/>
      <c r="AN287" s="229"/>
      <c r="AO287" s="229"/>
      <c r="AP287" s="229"/>
      <c r="AQ287" s="229"/>
      <c r="AR287" s="229"/>
      <c r="AS287" s="229"/>
      <c r="AT287" s="229"/>
      <c r="AU287" s="237"/>
      <c r="AV287" s="525">
        <f t="shared" si="648"/>
        <v>0</v>
      </c>
      <c r="AW287" s="528">
        <f t="shared" si="610"/>
        <v>0</v>
      </c>
      <c r="AY287" s="522" t="s">
        <v>73</v>
      </c>
    </row>
    <row r="288" spans="1:51" x14ac:dyDescent="0.25">
      <c r="A288" s="14" t="s">
        <v>0</v>
      </c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69"/>
      <c r="AF288" s="53"/>
      <c r="AG288" s="53"/>
      <c r="AH288" s="53"/>
      <c r="AI288" s="53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70"/>
      <c r="AV288" s="525">
        <f t="shared" si="648"/>
        <v>0</v>
      </c>
      <c r="AW288" s="528">
        <f t="shared" si="610"/>
        <v>0</v>
      </c>
      <c r="AY288" s="522" t="s">
        <v>73</v>
      </c>
    </row>
    <row r="289" spans="1:51" x14ac:dyDescent="0.25">
      <c r="A289" s="14" t="s">
        <v>0</v>
      </c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161"/>
      <c r="AF289" s="162"/>
      <c r="AG289" s="162"/>
      <c r="AH289" s="162"/>
      <c r="AI289" s="162"/>
      <c r="AJ289" s="162"/>
      <c r="AK289" s="162"/>
      <c r="AL289" s="162"/>
      <c r="AM289" s="162"/>
      <c r="AN289" s="162"/>
      <c r="AO289" s="162"/>
      <c r="AP289" s="162"/>
      <c r="AQ289" s="162"/>
      <c r="AR289" s="162"/>
      <c r="AS289" s="162"/>
      <c r="AT289" s="162"/>
      <c r="AU289" s="163"/>
      <c r="AV289" s="525">
        <f t="shared" si="648"/>
        <v>0</v>
      </c>
      <c r="AW289" s="528">
        <f t="shared" si="610"/>
        <v>0</v>
      </c>
      <c r="AY289" s="522" t="s">
        <v>73</v>
      </c>
    </row>
    <row r="290" spans="1:51" x14ac:dyDescent="0.25">
      <c r="A290" s="14">
        <f>A281+1</f>
        <v>12</v>
      </c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81">
        <f t="shared" ref="AE290:AU290" ca="1" si="650">IF(AND(MONTH(AE$10)&lt;=MONTH($F$10),YEAR(AE$10)&lt;=YEAR($F$10)),AE294,0)</f>
        <v>0</v>
      </c>
      <c r="AF290" s="49">
        <f t="shared" ca="1" si="650"/>
        <v>0</v>
      </c>
      <c r="AG290" s="49">
        <f t="shared" ca="1" si="650"/>
        <v>0</v>
      </c>
      <c r="AH290" s="49">
        <f t="shared" ca="1" si="650"/>
        <v>0</v>
      </c>
      <c r="AI290" s="49">
        <f t="shared" ca="1" si="650"/>
        <v>0</v>
      </c>
      <c r="AJ290" s="49">
        <f t="shared" ca="1" si="650"/>
        <v>0</v>
      </c>
      <c r="AK290" s="49">
        <f t="shared" ca="1" si="650"/>
        <v>0</v>
      </c>
      <c r="AL290" s="49">
        <f t="shared" ca="1" si="650"/>
        <v>0</v>
      </c>
      <c r="AM290" s="49">
        <f t="shared" ca="1" si="650"/>
        <v>0</v>
      </c>
      <c r="AN290" s="49">
        <f t="shared" ca="1" si="650"/>
        <v>0</v>
      </c>
      <c r="AO290" s="49">
        <f t="shared" ca="1" si="650"/>
        <v>0</v>
      </c>
      <c r="AP290" s="49">
        <f t="shared" ca="1" si="650"/>
        <v>0</v>
      </c>
      <c r="AQ290" s="49">
        <f t="shared" ca="1" si="650"/>
        <v>0</v>
      </c>
      <c r="AR290" s="49">
        <f t="shared" ca="1" si="650"/>
        <v>0</v>
      </c>
      <c r="AS290" s="49">
        <f t="shared" ca="1" si="650"/>
        <v>0</v>
      </c>
      <c r="AT290" s="49">
        <f t="shared" ca="1" si="650"/>
        <v>0</v>
      </c>
      <c r="AU290" s="71">
        <f t="shared" ca="1" si="650"/>
        <v>0</v>
      </c>
      <c r="AV290" s="525">
        <f>D290</f>
        <v>0</v>
      </c>
      <c r="AW290" s="528">
        <f t="shared" ref="AW290:AW307" si="651">IFERROR(VLOOKUP($B290,MasterData,COLUMN()-45,0),0)</f>
        <v>0</v>
      </c>
      <c r="AY290" s="522" t="s">
        <v>158</v>
      </c>
    </row>
    <row r="291" spans="1:51" x14ac:dyDescent="0.25">
      <c r="A291" s="14" t="s">
        <v>0</v>
      </c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10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11"/>
      <c r="AV291" s="525">
        <f>AV290</f>
        <v>0</v>
      </c>
      <c r="AW291" s="528">
        <f t="shared" si="651"/>
        <v>0</v>
      </c>
      <c r="AY291" s="522" t="s">
        <v>158</v>
      </c>
    </row>
    <row r="292" spans="1:51" x14ac:dyDescent="0.25">
      <c r="A292" s="14" t="s">
        <v>0</v>
      </c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63">
        <f t="shared" ref="AE292" ca="1" si="652">IFERROR(IF(AND(MONTH(AE$10)=MONTH($F$10),YEAR(AE$10)=YEAR($F$10)),$E292,IF(OR(AE$10&lt;=$F$10,AD295&gt;AD294),AD292+SUMIFS(Quantity,Month,AE$10,Code_PO,$B292,Status,"Received")+AD293-AD295,IF(AD292+SUMIFS(Quantity,Month,AE$10,Code_PO,$B292,Status,"Received")+AD293-AD294&lt;0,0,AD292+SUMIFS(Quantity,Month,AE$10,Code_PO,$B292,Status,"Received")+AD293-AD294))),0)</f>
        <v>0</v>
      </c>
      <c r="AF292" s="61">
        <f t="shared" ref="AF292" ca="1" si="653">IFERROR(IF(AND(MONTH(AF$10)=MONTH($F$10),YEAR(AF$10)=YEAR($F$10)),$E292,IF(OR(AF$10&lt;=$F$10,AE295&gt;AE294),AE292+SUMIFS(Quantity,Month,AF$10,Code_PO,$B292,Status,"Received")+AE293-AE295,IF(AE292+SUMIFS(Quantity,Month,AF$10,Code_PO,$B292,Status,"Received")+AE293-AE294&lt;0,0,AE292+SUMIFS(Quantity,Month,AF$10,Code_PO,$B292,Status,"Received")+AE293-AE294))),0)</f>
        <v>0</v>
      </c>
      <c r="AG292" s="61">
        <f t="shared" ref="AG292" ca="1" si="654">IFERROR(IF(AND(MONTH(AG$10)=MONTH($F$10),YEAR(AG$10)=YEAR($F$10)),$E292,IF(OR(AG$10&lt;=$F$10,AF295&gt;AF294),AF292+SUMIFS(Quantity,Month,AG$10,Code_PO,$B292,Status,"Received")+AF293-AF295,IF(AF292+SUMIFS(Quantity,Month,AG$10,Code_PO,$B292,Status,"Received")+AF293-AF294&lt;0,0,AF292+SUMIFS(Quantity,Month,AG$10,Code_PO,$B292,Status,"Received")+AF293-AF294))),0)</f>
        <v>0</v>
      </c>
      <c r="AH292" s="61">
        <f t="shared" ref="AH292" ca="1" si="655">IFERROR(IF(AND(MONTH(AH$10)=MONTH($F$10),YEAR(AH$10)=YEAR($F$10)),$E292,IF(OR(AH$10&lt;=$F$10,AG295&gt;AG294),AG292+SUMIFS(Quantity,Month,AH$10,Code_PO,$B292,Status,"Received")+AG293-AG295,IF(AG292+SUMIFS(Quantity,Month,AH$10,Code_PO,$B292,Status,"Received")+AG293-AG294&lt;0,0,AG292+SUMIFS(Quantity,Month,AH$10,Code_PO,$B292,Status,"Received")+AG293-AG294))),0)</f>
        <v>0</v>
      </c>
      <c r="AI292" s="61">
        <f t="shared" ref="AI292" ca="1" si="656">IFERROR(IF(AND(MONTH(AI$10)=MONTH($F$10),YEAR(AI$10)=YEAR($F$10)),$E292,IF(OR(AI$10&lt;=$F$10,AH295&gt;AH294),AH292+SUMIFS(Quantity,Month,AI$10,Code_PO,$B292,Status,"Received")+AH293-AH295,IF(AH292+SUMIFS(Quantity,Month,AI$10,Code_PO,$B292,Status,"Received")+AH293-AH294&lt;0,0,AH292+SUMIFS(Quantity,Month,AI$10,Code_PO,$B292,Status,"Received")+AH293-AH294))),0)</f>
        <v>0</v>
      </c>
      <c r="AJ292" s="61">
        <f t="shared" ref="AJ292" ca="1" si="657">IFERROR(IF(AND(MONTH(AJ$10)=MONTH($F$10),YEAR(AJ$10)=YEAR($F$10)),$E292,IF(OR(AJ$10&lt;=$F$10,AI295&gt;AI294),AI292+SUMIFS(Quantity,Month,AJ$10,Code_PO,$B292,Status,"Received")+AI293-AI295,IF(AI292+SUMIFS(Quantity,Month,AJ$10,Code_PO,$B292,Status,"Received")+AI293-AI294&lt;0,0,AI292+SUMIFS(Quantity,Month,AJ$10,Code_PO,$B292,Status,"Received")+AI293-AI294))),0)</f>
        <v>0</v>
      </c>
      <c r="AK292" s="61">
        <f t="shared" ref="AK292" ca="1" si="658">IFERROR(IF(AND(MONTH(AK$10)=MONTH($F$10),YEAR(AK$10)=YEAR($F$10)),$E292,IF(OR(AK$10&lt;=$F$10,AJ295&gt;AJ294),AJ292+SUMIFS(Quantity,Month,AK$10,Code_PO,$B292,Status,"Received")+AJ293-AJ295,IF(AJ292+SUMIFS(Quantity,Month,AK$10,Code_PO,$B292,Status,"Received")+AJ293-AJ294&lt;0,0,AJ292+SUMIFS(Quantity,Month,AK$10,Code_PO,$B292,Status,"Received")+AJ293-AJ294))),0)</f>
        <v>0</v>
      </c>
      <c r="AL292" s="61">
        <f t="shared" ref="AL292" ca="1" si="659">IFERROR(IF(AND(MONTH(AL$10)=MONTH($F$10),YEAR(AL$10)=YEAR($F$10)),$E292,IF(OR(AL$10&lt;=$F$10,AK295&gt;AK294),AK292+SUMIFS(Quantity,Month,AL$10,Code_PO,$B292,Status,"Received")+AK293-AK295,IF(AK292+SUMIFS(Quantity,Month,AL$10,Code_PO,$B292,Status,"Received")+AK293-AK294&lt;0,0,AK292+SUMIFS(Quantity,Month,AL$10,Code_PO,$B292,Status,"Received")+AK293-AK294))),0)</f>
        <v>0</v>
      </c>
      <c r="AM292" s="61">
        <f t="shared" ref="AM292" ca="1" si="660">IFERROR(IF(AND(MONTH(AM$10)=MONTH($F$10),YEAR(AM$10)=YEAR($F$10)),$E292,IF(OR(AM$10&lt;=$F$10,AL295&gt;AL294),AL292+SUMIFS(Quantity,Month,AM$10,Code_PO,$B292,Status,"Received")+AL293-AL295,IF(AL292+SUMIFS(Quantity,Month,AM$10,Code_PO,$B292,Status,"Received")+AL293-AL294&lt;0,0,AL292+SUMIFS(Quantity,Month,AM$10,Code_PO,$B292,Status,"Received")+AL293-AL294))),0)</f>
        <v>0</v>
      </c>
      <c r="AN292" s="61">
        <f t="shared" ref="AN292" ca="1" si="661">IFERROR(IF(AND(MONTH(AN$10)=MONTH($F$10),YEAR(AN$10)=YEAR($F$10)),$E292,IF(OR(AN$10&lt;=$F$10,AM295&gt;AM294),AM292+SUMIFS(Quantity,Month,AN$10,Code_PO,$B292,Status,"Received")+AM293-AM295,IF(AM292+SUMIFS(Quantity,Month,AN$10,Code_PO,$B292,Status,"Received")+AM293-AM294&lt;0,0,AM292+SUMIFS(Quantity,Month,AN$10,Code_PO,$B292,Status,"Received")+AM293-AM294))),0)</f>
        <v>0</v>
      </c>
      <c r="AO292" s="61">
        <f t="shared" ref="AO292" ca="1" si="662">IFERROR(IF(AND(MONTH(AO$10)=MONTH($F$10),YEAR(AO$10)=YEAR($F$10)),$E292,IF(OR(AO$10&lt;=$F$10,AN295&gt;AN294),AN292+SUMIFS(Quantity,Month,AO$10,Code_PO,$B292,Status,"Received")+AN293-AN295,IF(AN292+SUMIFS(Quantity,Month,AO$10,Code_PO,$B292,Status,"Received")+AN293-AN294&lt;0,0,AN292+SUMIFS(Quantity,Month,AO$10,Code_PO,$B292,Status,"Received")+AN293-AN294))),0)</f>
        <v>0</v>
      </c>
      <c r="AP292" s="61">
        <f t="shared" ref="AP292" ca="1" si="663">IFERROR(IF(AND(MONTH(AP$10)=MONTH($F$10),YEAR(AP$10)=YEAR($F$10)),$E292,IF(OR(AP$10&lt;=$F$10,AO295&gt;AO294),AO292+SUMIFS(Quantity,Month,AP$10,Code_PO,$B292,Status,"Received")+AO293-AO295,IF(AO292+SUMIFS(Quantity,Month,AP$10,Code_PO,$B292,Status,"Received")+AO293-AO294&lt;0,0,AO292+SUMIFS(Quantity,Month,AP$10,Code_PO,$B292,Status,"Received")+AO293-AO294))),0)</f>
        <v>0</v>
      </c>
      <c r="AQ292" s="61">
        <f t="shared" ref="AQ292" ca="1" si="664">IFERROR(IF(AND(MONTH(AQ$10)=MONTH($F$10),YEAR(AQ$10)=YEAR($F$10)),$E292,IF(OR(AQ$10&lt;=$F$10,AP295&gt;AP294),AP292+SUMIFS(Quantity,Month,AQ$10,Code_PO,$B292,Status,"Received")+AP293-AP295,IF(AP292+SUMIFS(Quantity,Month,AQ$10,Code_PO,$B292,Status,"Received")+AP293-AP294&lt;0,0,AP292+SUMIFS(Quantity,Month,AQ$10,Code_PO,$B292,Status,"Received")+AP293-AP294))),0)</f>
        <v>0</v>
      </c>
      <c r="AR292" s="61">
        <f t="shared" ref="AR292" ca="1" si="665">IFERROR(IF(AND(MONTH(AR$10)=MONTH($F$10),YEAR(AR$10)=YEAR($F$10)),$E292,IF(OR(AR$10&lt;=$F$10,AQ295&gt;AQ294),AQ292+SUMIFS(Quantity,Month,AR$10,Code_PO,$B292,Status,"Received")+AQ293-AQ295,IF(AQ292+SUMIFS(Quantity,Month,AR$10,Code_PO,$B292,Status,"Received")+AQ293-AQ294&lt;0,0,AQ292+SUMIFS(Quantity,Month,AR$10,Code_PO,$B292,Status,"Received")+AQ293-AQ294))),0)</f>
        <v>0</v>
      </c>
      <c r="AS292" s="61">
        <f t="shared" ref="AS292" ca="1" si="666">IFERROR(IF(AND(MONTH(AS$10)=MONTH($F$10),YEAR(AS$10)=YEAR($F$10)),$E292,IF(OR(AS$10&lt;=$F$10,AR295&gt;AR294),AR292+SUMIFS(Quantity,Month,AS$10,Code_PO,$B292,Status,"Received")+AR293-AR295,IF(AR292+SUMIFS(Quantity,Month,AS$10,Code_PO,$B292,Status,"Received")+AR293-AR294&lt;0,0,AR292+SUMIFS(Quantity,Month,AS$10,Code_PO,$B292,Status,"Received")+AR293-AR294))),0)</f>
        <v>0</v>
      </c>
      <c r="AT292" s="61">
        <f t="shared" ref="AT292" ca="1" si="667">IFERROR(IF(AND(MONTH(AT$10)=MONTH($F$10),YEAR(AT$10)=YEAR($F$10)),$E292,IF(OR(AT$10&lt;=$F$10,AS295&gt;AS294),AS292+SUMIFS(Quantity,Month,AT$10,Code_PO,$B292,Status,"Received")+AS293-AS295,IF(AS292+SUMIFS(Quantity,Month,AT$10,Code_PO,$B292,Status,"Received")+AS293-AS294&lt;0,0,AS292+SUMIFS(Quantity,Month,AT$10,Code_PO,$B292,Status,"Received")+AS293-AS294))),0)</f>
        <v>0</v>
      </c>
      <c r="AU292" s="64">
        <f t="shared" ref="AU292" ca="1" si="668">IFERROR(IF(AND(MONTH(AU$10)=MONTH($F$10),YEAR(AU$10)=YEAR($F$10)),$E292,IF(OR(AU$10&lt;=$F$10,AT295&gt;AT294),AT292+SUMIFS(Quantity,Month,AU$10,Code_PO,$B292,Status,"Received")+AT293-AT295,IF(AT292+SUMIFS(Quantity,Month,AU$10,Code_PO,$B292,Status,"Received")+AT293-AT294&lt;0,0,AT292+SUMIFS(Quantity,Month,AU$10,Code_PO,$B292,Status,"Received")+AT293-AT294))),0)</f>
        <v>0</v>
      </c>
      <c r="AV292" s="525">
        <f t="shared" ref="AV292:AV298" si="669">AV291</f>
        <v>0</v>
      </c>
      <c r="AW292" s="528">
        <f t="shared" si="651"/>
        <v>0</v>
      </c>
      <c r="AY292" s="522" t="s">
        <v>158</v>
      </c>
    </row>
    <row r="293" spans="1:51" x14ac:dyDescent="0.25">
      <c r="A293" s="14" t="s">
        <v>0</v>
      </c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50"/>
      <c r="AF293" s="46"/>
      <c r="AG293" s="46"/>
      <c r="AH293" s="46"/>
      <c r="AI293" s="46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51"/>
      <c r="AV293" s="525">
        <f t="shared" si="669"/>
        <v>0</v>
      </c>
      <c r="AW293" s="528">
        <f t="shared" si="651"/>
        <v>0</v>
      </c>
      <c r="AY293" s="522" t="s">
        <v>158</v>
      </c>
    </row>
    <row r="294" spans="1:51" x14ac:dyDescent="0.25">
      <c r="A294" s="14" t="s">
        <v>0</v>
      </c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63">
        <f t="shared" ref="AE294:AU294" si="670">IFERROR(VLOOKUP($B294,MasterData,COLUMN()+2,0),0)</f>
        <v>0</v>
      </c>
      <c r="AF294" s="61">
        <f t="shared" si="670"/>
        <v>0</v>
      </c>
      <c r="AG294" s="61">
        <f t="shared" si="670"/>
        <v>0</v>
      </c>
      <c r="AH294" s="61">
        <f t="shared" si="670"/>
        <v>0</v>
      </c>
      <c r="AI294" s="61">
        <f t="shared" si="670"/>
        <v>0</v>
      </c>
      <c r="AJ294" s="61">
        <f t="shared" si="670"/>
        <v>0</v>
      </c>
      <c r="AK294" s="61">
        <f t="shared" si="670"/>
        <v>0</v>
      </c>
      <c r="AL294" s="61">
        <f t="shared" si="670"/>
        <v>0</v>
      </c>
      <c r="AM294" s="61">
        <f t="shared" si="670"/>
        <v>0</v>
      </c>
      <c r="AN294" s="61">
        <f t="shared" si="670"/>
        <v>0</v>
      </c>
      <c r="AO294" s="61">
        <f t="shared" si="670"/>
        <v>0</v>
      </c>
      <c r="AP294" s="61">
        <f t="shared" si="670"/>
        <v>0</v>
      </c>
      <c r="AQ294" s="61">
        <f t="shared" si="670"/>
        <v>0</v>
      </c>
      <c r="AR294" s="61">
        <f t="shared" si="670"/>
        <v>0</v>
      </c>
      <c r="AS294" s="61">
        <f t="shared" si="670"/>
        <v>0</v>
      </c>
      <c r="AT294" s="61">
        <f t="shared" si="670"/>
        <v>0</v>
      </c>
      <c r="AU294" s="64">
        <f t="shared" si="670"/>
        <v>0</v>
      </c>
      <c r="AV294" s="525">
        <f t="shared" si="669"/>
        <v>0</v>
      </c>
      <c r="AW294" s="528">
        <f t="shared" si="651"/>
        <v>0</v>
      </c>
      <c r="AY294" s="522" t="s">
        <v>158</v>
      </c>
    </row>
    <row r="295" spans="1:51" x14ac:dyDescent="0.25">
      <c r="A295" s="14" t="s">
        <v>0</v>
      </c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236"/>
      <c r="AF295" s="229"/>
      <c r="AG295" s="229"/>
      <c r="AH295" s="229"/>
      <c r="AI295" s="229"/>
      <c r="AJ295" s="229"/>
      <c r="AK295" s="229"/>
      <c r="AL295" s="229"/>
      <c r="AM295" s="229"/>
      <c r="AN295" s="229"/>
      <c r="AO295" s="229"/>
      <c r="AP295" s="229"/>
      <c r="AQ295" s="229"/>
      <c r="AR295" s="229"/>
      <c r="AS295" s="229"/>
      <c r="AT295" s="229"/>
      <c r="AU295" s="237"/>
      <c r="AV295" s="525">
        <f t="shared" si="669"/>
        <v>0</v>
      </c>
      <c r="AW295" s="528">
        <f t="shared" si="651"/>
        <v>0</v>
      </c>
      <c r="AY295" s="522" t="s">
        <v>158</v>
      </c>
    </row>
    <row r="296" spans="1:51" x14ac:dyDescent="0.25">
      <c r="A296" s="14" t="s">
        <v>0</v>
      </c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236"/>
      <c r="AF296" s="229"/>
      <c r="AG296" s="229"/>
      <c r="AH296" s="229"/>
      <c r="AI296" s="229"/>
      <c r="AJ296" s="229"/>
      <c r="AK296" s="229"/>
      <c r="AL296" s="229"/>
      <c r="AM296" s="229"/>
      <c r="AN296" s="229"/>
      <c r="AO296" s="229"/>
      <c r="AP296" s="229"/>
      <c r="AQ296" s="229"/>
      <c r="AR296" s="229"/>
      <c r="AS296" s="229"/>
      <c r="AT296" s="229"/>
      <c r="AU296" s="237"/>
      <c r="AV296" s="525">
        <f t="shared" si="669"/>
        <v>0</v>
      </c>
      <c r="AW296" s="528">
        <f t="shared" si="651"/>
        <v>0</v>
      </c>
      <c r="AY296" s="522" t="s">
        <v>158</v>
      </c>
    </row>
    <row r="297" spans="1:51" x14ac:dyDescent="0.25">
      <c r="A297" s="14" t="s">
        <v>0</v>
      </c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69"/>
      <c r="AF297" s="53"/>
      <c r="AG297" s="53"/>
      <c r="AH297" s="53"/>
      <c r="AI297" s="53"/>
      <c r="AJ297" s="53"/>
      <c r="AK297" s="53"/>
      <c r="AL297" s="53"/>
      <c r="AM297" s="53"/>
      <c r="AN297" s="53"/>
      <c r="AO297" s="53"/>
      <c r="AP297" s="53"/>
      <c r="AQ297" s="53"/>
      <c r="AR297" s="53"/>
      <c r="AS297" s="53"/>
      <c r="AT297" s="53"/>
      <c r="AU297" s="70"/>
      <c r="AV297" s="525">
        <f t="shared" si="669"/>
        <v>0</v>
      </c>
      <c r="AW297" s="528">
        <f t="shared" si="651"/>
        <v>0</v>
      </c>
      <c r="AY297" s="522" t="s">
        <v>158</v>
      </c>
    </row>
    <row r="298" spans="1:51" x14ac:dyDescent="0.25">
      <c r="A298" s="14" t="s">
        <v>0</v>
      </c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161"/>
      <c r="AF298" s="162"/>
      <c r="AG298" s="162"/>
      <c r="AH298" s="162"/>
      <c r="AI298" s="162"/>
      <c r="AJ298" s="162"/>
      <c r="AK298" s="162"/>
      <c r="AL298" s="162"/>
      <c r="AM298" s="162"/>
      <c r="AN298" s="162"/>
      <c r="AO298" s="162"/>
      <c r="AP298" s="162"/>
      <c r="AQ298" s="162"/>
      <c r="AR298" s="162"/>
      <c r="AS298" s="162"/>
      <c r="AT298" s="162"/>
      <c r="AU298" s="163"/>
      <c r="AV298" s="525">
        <f t="shared" si="669"/>
        <v>0</v>
      </c>
      <c r="AW298" s="528">
        <f t="shared" si="651"/>
        <v>0</v>
      </c>
      <c r="AY298" s="522" t="s">
        <v>158</v>
      </c>
    </row>
    <row r="299" spans="1:51" x14ac:dyDescent="0.25">
      <c r="A299" s="14">
        <f>A290+1</f>
        <v>13</v>
      </c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81">
        <f t="shared" ref="AE299:AU299" ca="1" si="671">IF(AND(MONTH(AE$10)&lt;=MONTH($F$10),YEAR(AE$10)&lt;=YEAR($F$10)),AE303,0)</f>
        <v>0</v>
      </c>
      <c r="AF299" s="49">
        <f t="shared" ca="1" si="671"/>
        <v>0</v>
      </c>
      <c r="AG299" s="49">
        <f t="shared" ca="1" si="671"/>
        <v>0</v>
      </c>
      <c r="AH299" s="49">
        <f t="shared" ca="1" si="671"/>
        <v>0</v>
      </c>
      <c r="AI299" s="49">
        <f t="shared" ca="1" si="671"/>
        <v>0</v>
      </c>
      <c r="AJ299" s="49">
        <f t="shared" ca="1" si="671"/>
        <v>0</v>
      </c>
      <c r="AK299" s="49">
        <f t="shared" ca="1" si="671"/>
        <v>0</v>
      </c>
      <c r="AL299" s="49">
        <f t="shared" ca="1" si="671"/>
        <v>0</v>
      </c>
      <c r="AM299" s="49">
        <f t="shared" ca="1" si="671"/>
        <v>0</v>
      </c>
      <c r="AN299" s="49">
        <f t="shared" ca="1" si="671"/>
        <v>0</v>
      </c>
      <c r="AO299" s="49">
        <f t="shared" ca="1" si="671"/>
        <v>0</v>
      </c>
      <c r="AP299" s="49">
        <f t="shared" ca="1" si="671"/>
        <v>0</v>
      </c>
      <c r="AQ299" s="49">
        <f t="shared" ca="1" si="671"/>
        <v>0</v>
      </c>
      <c r="AR299" s="49">
        <f t="shared" ca="1" si="671"/>
        <v>0</v>
      </c>
      <c r="AS299" s="49">
        <f t="shared" ca="1" si="671"/>
        <v>0</v>
      </c>
      <c r="AT299" s="49">
        <f t="shared" ca="1" si="671"/>
        <v>0</v>
      </c>
      <c r="AU299" s="71">
        <f t="shared" ca="1" si="671"/>
        <v>0</v>
      </c>
      <c r="AV299" s="525">
        <f>D299</f>
        <v>0</v>
      </c>
      <c r="AW299" s="528">
        <f t="shared" si="651"/>
        <v>0</v>
      </c>
      <c r="AY299" s="522" t="s">
        <v>74</v>
      </c>
    </row>
    <row r="300" spans="1:51" x14ac:dyDescent="0.25">
      <c r="A300" s="14" t="s">
        <v>0</v>
      </c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10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11"/>
      <c r="AV300" s="525">
        <f>AV299</f>
        <v>0</v>
      </c>
      <c r="AW300" s="528">
        <f t="shared" si="651"/>
        <v>0</v>
      </c>
      <c r="AY300" s="522" t="s">
        <v>74</v>
      </c>
    </row>
    <row r="301" spans="1:51" x14ac:dyDescent="0.25">
      <c r="A301" s="14" t="s">
        <v>0</v>
      </c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63">
        <f t="shared" ref="AE301" ca="1" si="672">IFERROR(IF(AND(MONTH(AE$10)=MONTH($F$10),YEAR(AE$10)=YEAR($F$10)),$E301,IF(OR(AE$10&lt;=$F$10,AD304&gt;AD303),AD301+SUMIFS(Quantity,Month,AE$10,Code_PO,$B301,Status,"Received")+AD302-AD304,IF(AD301+SUMIFS(Quantity,Month,AE$10,Code_PO,$B301,Status,"Received")+AD302-AD303&lt;0,0,AD301+SUMIFS(Quantity,Month,AE$10,Code_PO,$B301,Status,"Received")+AD302-AD303))),0)</f>
        <v>0</v>
      </c>
      <c r="AF301" s="61">
        <f t="shared" ref="AF301" ca="1" si="673">IFERROR(IF(AND(MONTH(AF$10)=MONTH($F$10),YEAR(AF$10)=YEAR($F$10)),$E301,IF(OR(AF$10&lt;=$F$10,AE304&gt;AE303),AE301+SUMIFS(Quantity,Month,AF$10,Code_PO,$B301,Status,"Received")+AE302-AE304,IF(AE301+SUMIFS(Quantity,Month,AF$10,Code_PO,$B301,Status,"Received")+AE302-AE303&lt;0,0,AE301+SUMIFS(Quantity,Month,AF$10,Code_PO,$B301,Status,"Received")+AE302-AE303))),0)</f>
        <v>0</v>
      </c>
      <c r="AG301" s="61">
        <f t="shared" ref="AG301" ca="1" si="674">IFERROR(IF(AND(MONTH(AG$10)=MONTH($F$10),YEAR(AG$10)=YEAR($F$10)),$E301,IF(OR(AG$10&lt;=$F$10,AF304&gt;AF303),AF301+SUMIFS(Quantity,Month,AG$10,Code_PO,$B301,Status,"Received")+AF302-AF304,IF(AF301+SUMIFS(Quantity,Month,AG$10,Code_PO,$B301,Status,"Received")+AF302-AF303&lt;0,0,AF301+SUMIFS(Quantity,Month,AG$10,Code_PO,$B301,Status,"Received")+AF302-AF303))),0)</f>
        <v>0</v>
      </c>
      <c r="AH301" s="61">
        <f t="shared" ref="AH301" ca="1" si="675">IFERROR(IF(AND(MONTH(AH$10)=MONTH($F$10),YEAR(AH$10)=YEAR($F$10)),$E301,IF(OR(AH$10&lt;=$F$10,AG304&gt;AG303),AG301+SUMIFS(Quantity,Month,AH$10,Code_PO,$B301,Status,"Received")+AG302-AG304,IF(AG301+SUMIFS(Quantity,Month,AH$10,Code_PO,$B301,Status,"Received")+AG302-AG303&lt;0,0,AG301+SUMIFS(Quantity,Month,AH$10,Code_PO,$B301,Status,"Received")+AG302-AG303))),0)</f>
        <v>0</v>
      </c>
      <c r="AI301" s="61">
        <f t="shared" ref="AI301" ca="1" si="676">IFERROR(IF(AND(MONTH(AI$10)=MONTH($F$10),YEAR(AI$10)=YEAR($F$10)),$E301,IF(OR(AI$10&lt;=$F$10,AH304&gt;AH303),AH301+SUMIFS(Quantity,Month,AI$10,Code_PO,$B301,Status,"Received")+AH302-AH304,IF(AH301+SUMIFS(Quantity,Month,AI$10,Code_PO,$B301,Status,"Received")+AH302-AH303&lt;0,0,AH301+SUMIFS(Quantity,Month,AI$10,Code_PO,$B301,Status,"Received")+AH302-AH303))),0)</f>
        <v>0</v>
      </c>
      <c r="AJ301" s="61">
        <f t="shared" ref="AJ301" ca="1" si="677">IFERROR(IF(AND(MONTH(AJ$10)=MONTH($F$10),YEAR(AJ$10)=YEAR($F$10)),$E301,IF(OR(AJ$10&lt;=$F$10,AI304&gt;AI303),AI301+SUMIFS(Quantity,Month,AJ$10,Code_PO,$B301,Status,"Received")+AI302-AI304,IF(AI301+SUMIFS(Quantity,Month,AJ$10,Code_PO,$B301,Status,"Received")+AI302-AI303&lt;0,0,AI301+SUMIFS(Quantity,Month,AJ$10,Code_PO,$B301,Status,"Received")+AI302-AI303))),0)</f>
        <v>0</v>
      </c>
      <c r="AK301" s="61">
        <f t="shared" ref="AK301" ca="1" si="678">IFERROR(IF(AND(MONTH(AK$10)=MONTH($F$10),YEAR(AK$10)=YEAR($F$10)),$E301,IF(OR(AK$10&lt;=$F$10,AJ304&gt;AJ303),AJ301+SUMIFS(Quantity,Month,AK$10,Code_PO,$B301,Status,"Received")+AJ302-AJ304,IF(AJ301+SUMIFS(Quantity,Month,AK$10,Code_PO,$B301,Status,"Received")+AJ302-AJ303&lt;0,0,AJ301+SUMIFS(Quantity,Month,AK$10,Code_PO,$B301,Status,"Received")+AJ302-AJ303))),0)</f>
        <v>0</v>
      </c>
      <c r="AL301" s="61">
        <f t="shared" ref="AL301" ca="1" si="679">IFERROR(IF(AND(MONTH(AL$10)=MONTH($F$10),YEAR(AL$10)=YEAR($F$10)),$E301,IF(OR(AL$10&lt;=$F$10,AK304&gt;AK303),AK301+SUMIFS(Quantity,Month,AL$10,Code_PO,$B301,Status,"Received")+AK302-AK304,IF(AK301+SUMIFS(Quantity,Month,AL$10,Code_PO,$B301,Status,"Received")+AK302-AK303&lt;0,0,AK301+SUMIFS(Quantity,Month,AL$10,Code_PO,$B301,Status,"Received")+AK302-AK303))),0)</f>
        <v>0</v>
      </c>
      <c r="AM301" s="61">
        <f t="shared" ref="AM301" ca="1" si="680">IFERROR(IF(AND(MONTH(AM$10)=MONTH($F$10),YEAR(AM$10)=YEAR($F$10)),$E301,IF(OR(AM$10&lt;=$F$10,AL304&gt;AL303),AL301+SUMIFS(Quantity,Month,AM$10,Code_PO,$B301,Status,"Received")+AL302-AL304,IF(AL301+SUMIFS(Quantity,Month,AM$10,Code_PO,$B301,Status,"Received")+AL302-AL303&lt;0,0,AL301+SUMIFS(Quantity,Month,AM$10,Code_PO,$B301,Status,"Received")+AL302-AL303))),0)</f>
        <v>0</v>
      </c>
      <c r="AN301" s="61">
        <f t="shared" ref="AN301" ca="1" si="681">IFERROR(IF(AND(MONTH(AN$10)=MONTH($F$10),YEAR(AN$10)=YEAR($F$10)),$E301,IF(OR(AN$10&lt;=$F$10,AM304&gt;AM303),AM301+SUMIFS(Quantity,Month,AN$10,Code_PO,$B301,Status,"Received")+AM302-AM304,IF(AM301+SUMIFS(Quantity,Month,AN$10,Code_PO,$B301,Status,"Received")+AM302-AM303&lt;0,0,AM301+SUMIFS(Quantity,Month,AN$10,Code_PO,$B301,Status,"Received")+AM302-AM303))),0)</f>
        <v>0</v>
      </c>
      <c r="AO301" s="61">
        <f t="shared" ref="AO301" ca="1" si="682">IFERROR(IF(AND(MONTH(AO$10)=MONTH($F$10),YEAR(AO$10)=YEAR($F$10)),$E301,IF(OR(AO$10&lt;=$F$10,AN304&gt;AN303),AN301+SUMIFS(Quantity,Month,AO$10,Code_PO,$B301,Status,"Received")+AN302-AN304,IF(AN301+SUMIFS(Quantity,Month,AO$10,Code_PO,$B301,Status,"Received")+AN302-AN303&lt;0,0,AN301+SUMIFS(Quantity,Month,AO$10,Code_PO,$B301,Status,"Received")+AN302-AN303))),0)</f>
        <v>0</v>
      </c>
      <c r="AP301" s="61">
        <f t="shared" ref="AP301" ca="1" si="683">IFERROR(IF(AND(MONTH(AP$10)=MONTH($F$10),YEAR(AP$10)=YEAR($F$10)),$E301,IF(OR(AP$10&lt;=$F$10,AO304&gt;AO303),AO301+SUMIFS(Quantity,Month,AP$10,Code_PO,$B301,Status,"Received")+AO302-AO304,IF(AO301+SUMIFS(Quantity,Month,AP$10,Code_PO,$B301,Status,"Received")+AO302-AO303&lt;0,0,AO301+SUMIFS(Quantity,Month,AP$10,Code_PO,$B301,Status,"Received")+AO302-AO303))),0)</f>
        <v>0</v>
      </c>
      <c r="AQ301" s="61">
        <f t="shared" ref="AQ301" ca="1" si="684">IFERROR(IF(AND(MONTH(AQ$10)=MONTH($F$10),YEAR(AQ$10)=YEAR($F$10)),$E301,IF(OR(AQ$10&lt;=$F$10,AP304&gt;AP303),AP301+SUMIFS(Quantity,Month,AQ$10,Code_PO,$B301,Status,"Received")+AP302-AP304,IF(AP301+SUMIFS(Quantity,Month,AQ$10,Code_PO,$B301,Status,"Received")+AP302-AP303&lt;0,0,AP301+SUMIFS(Quantity,Month,AQ$10,Code_PO,$B301,Status,"Received")+AP302-AP303))),0)</f>
        <v>0</v>
      </c>
      <c r="AR301" s="61">
        <f t="shared" ref="AR301" ca="1" si="685">IFERROR(IF(AND(MONTH(AR$10)=MONTH($F$10),YEAR(AR$10)=YEAR($F$10)),$E301,IF(OR(AR$10&lt;=$F$10,AQ304&gt;AQ303),AQ301+SUMIFS(Quantity,Month,AR$10,Code_PO,$B301,Status,"Received")+AQ302-AQ304,IF(AQ301+SUMIFS(Quantity,Month,AR$10,Code_PO,$B301,Status,"Received")+AQ302-AQ303&lt;0,0,AQ301+SUMIFS(Quantity,Month,AR$10,Code_PO,$B301,Status,"Received")+AQ302-AQ303))),0)</f>
        <v>0</v>
      </c>
      <c r="AS301" s="61">
        <f t="shared" ref="AS301" ca="1" si="686">IFERROR(IF(AND(MONTH(AS$10)=MONTH($F$10),YEAR(AS$10)=YEAR($F$10)),$E301,IF(OR(AS$10&lt;=$F$10,AR304&gt;AR303),AR301+SUMIFS(Quantity,Month,AS$10,Code_PO,$B301,Status,"Received")+AR302-AR304,IF(AR301+SUMIFS(Quantity,Month,AS$10,Code_PO,$B301,Status,"Received")+AR302-AR303&lt;0,0,AR301+SUMIFS(Quantity,Month,AS$10,Code_PO,$B301,Status,"Received")+AR302-AR303))),0)</f>
        <v>0</v>
      </c>
      <c r="AT301" s="61">
        <f t="shared" ref="AT301" ca="1" si="687">IFERROR(IF(AND(MONTH(AT$10)=MONTH($F$10),YEAR(AT$10)=YEAR($F$10)),$E301,IF(OR(AT$10&lt;=$F$10,AS304&gt;AS303),AS301+SUMIFS(Quantity,Month,AT$10,Code_PO,$B301,Status,"Received")+AS302-AS304,IF(AS301+SUMIFS(Quantity,Month,AT$10,Code_PO,$B301,Status,"Received")+AS302-AS303&lt;0,0,AS301+SUMIFS(Quantity,Month,AT$10,Code_PO,$B301,Status,"Received")+AS302-AS303))),0)</f>
        <v>0</v>
      </c>
      <c r="AU301" s="64">
        <f t="shared" ref="AU301" ca="1" si="688">IFERROR(IF(AND(MONTH(AU$10)=MONTH($F$10),YEAR(AU$10)=YEAR($F$10)),$E301,IF(OR(AU$10&lt;=$F$10,AT304&gt;AT303),AT301+SUMIFS(Quantity,Month,AU$10,Code_PO,$B301,Status,"Received")+AT302-AT304,IF(AT301+SUMIFS(Quantity,Month,AU$10,Code_PO,$B301,Status,"Received")+AT302-AT303&lt;0,0,AT301+SUMIFS(Quantity,Month,AU$10,Code_PO,$B301,Status,"Received")+AT302-AT303))),0)</f>
        <v>0</v>
      </c>
      <c r="AV301" s="525">
        <f t="shared" ref="AV301:AV307" si="689">AV300</f>
        <v>0</v>
      </c>
      <c r="AW301" s="528">
        <f t="shared" si="651"/>
        <v>0</v>
      </c>
      <c r="AY301" s="522" t="s">
        <v>74</v>
      </c>
    </row>
    <row r="302" spans="1:51" x14ac:dyDescent="0.25">
      <c r="A302" s="14" t="s">
        <v>0</v>
      </c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50"/>
      <c r="AF302" s="46"/>
      <c r="AG302" s="46"/>
      <c r="AH302" s="46"/>
      <c r="AI302" s="46"/>
      <c r="AJ302" s="46"/>
      <c r="AK302" s="46"/>
      <c r="AL302" s="46"/>
      <c r="AM302" s="46"/>
      <c r="AN302" s="46"/>
      <c r="AO302" s="46"/>
      <c r="AP302" s="46"/>
      <c r="AQ302" s="46"/>
      <c r="AR302" s="46"/>
      <c r="AS302" s="46"/>
      <c r="AT302" s="46"/>
      <c r="AU302" s="51"/>
      <c r="AV302" s="525">
        <f t="shared" si="689"/>
        <v>0</v>
      </c>
      <c r="AW302" s="528">
        <f t="shared" si="651"/>
        <v>0</v>
      </c>
      <c r="AY302" s="522" t="s">
        <v>74</v>
      </c>
    </row>
    <row r="303" spans="1:51" x14ac:dyDescent="0.25">
      <c r="A303" s="14" t="s">
        <v>0</v>
      </c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63">
        <f t="shared" ref="AE303:AU303" si="690">IFERROR(VLOOKUP($B303,MasterData,COLUMN()+2,0),0)</f>
        <v>0</v>
      </c>
      <c r="AF303" s="61">
        <f t="shared" si="690"/>
        <v>0</v>
      </c>
      <c r="AG303" s="61">
        <f t="shared" si="690"/>
        <v>0</v>
      </c>
      <c r="AH303" s="61">
        <f t="shared" si="690"/>
        <v>0</v>
      </c>
      <c r="AI303" s="61">
        <f t="shared" si="690"/>
        <v>0</v>
      </c>
      <c r="AJ303" s="61">
        <f t="shared" si="690"/>
        <v>0</v>
      </c>
      <c r="AK303" s="61">
        <f t="shared" si="690"/>
        <v>0</v>
      </c>
      <c r="AL303" s="61">
        <f t="shared" si="690"/>
        <v>0</v>
      </c>
      <c r="AM303" s="61">
        <f t="shared" si="690"/>
        <v>0</v>
      </c>
      <c r="AN303" s="61">
        <f t="shared" si="690"/>
        <v>0</v>
      </c>
      <c r="AO303" s="61">
        <f t="shared" si="690"/>
        <v>0</v>
      </c>
      <c r="AP303" s="61">
        <f t="shared" si="690"/>
        <v>0</v>
      </c>
      <c r="AQ303" s="61">
        <f t="shared" si="690"/>
        <v>0</v>
      </c>
      <c r="AR303" s="61">
        <f t="shared" si="690"/>
        <v>0</v>
      </c>
      <c r="AS303" s="61">
        <f t="shared" si="690"/>
        <v>0</v>
      </c>
      <c r="AT303" s="61">
        <f t="shared" si="690"/>
        <v>0</v>
      </c>
      <c r="AU303" s="64">
        <f t="shared" si="690"/>
        <v>0</v>
      </c>
      <c r="AV303" s="525">
        <f t="shared" si="689"/>
        <v>0</v>
      </c>
      <c r="AW303" s="528">
        <f t="shared" si="651"/>
        <v>0</v>
      </c>
      <c r="AY303" s="522" t="s">
        <v>74</v>
      </c>
    </row>
    <row r="304" spans="1:51" x14ac:dyDescent="0.25">
      <c r="A304" s="14" t="s">
        <v>0</v>
      </c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236"/>
      <c r="AF304" s="229"/>
      <c r="AG304" s="229"/>
      <c r="AH304" s="229"/>
      <c r="AI304" s="229"/>
      <c r="AJ304" s="229"/>
      <c r="AK304" s="229"/>
      <c r="AL304" s="229"/>
      <c r="AM304" s="229"/>
      <c r="AN304" s="229"/>
      <c r="AO304" s="229"/>
      <c r="AP304" s="229"/>
      <c r="AQ304" s="229"/>
      <c r="AR304" s="229"/>
      <c r="AS304" s="229"/>
      <c r="AT304" s="229"/>
      <c r="AU304" s="237"/>
      <c r="AV304" s="525">
        <f t="shared" si="689"/>
        <v>0</v>
      </c>
      <c r="AW304" s="528">
        <f t="shared" si="651"/>
        <v>0</v>
      </c>
      <c r="AY304" s="522" t="s">
        <v>74</v>
      </c>
    </row>
    <row r="305" spans="1:51" x14ac:dyDescent="0.25">
      <c r="A305" s="14" t="s">
        <v>0</v>
      </c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236"/>
      <c r="AF305" s="229"/>
      <c r="AG305" s="229"/>
      <c r="AH305" s="229"/>
      <c r="AI305" s="229"/>
      <c r="AJ305" s="229"/>
      <c r="AK305" s="229"/>
      <c r="AL305" s="229"/>
      <c r="AM305" s="229"/>
      <c r="AN305" s="229"/>
      <c r="AO305" s="229"/>
      <c r="AP305" s="229"/>
      <c r="AQ305" s="229"/>
      <c r="AR305" s="229"/>
      <c r="AS305" s="229"/>
      <c r="AT305" s="229"/>
      <c r="AU305" s="237"/>
      <c r="AV305" s="525">
        <f t="shared" si="689"/>
        <v>0</v>
      </c>
      <c r="AW305" s="528">
        <f t="shared" si="651"/>
        <v>0</v>
      </c>
      <c r="AY305" s="522" t="s">
        <v>74</v>
      </c>
    </row>
    <row r="306" spans="1:51" x14ac:dyDescent="0.25">
      <c r="A306" s="14" t="s">
        <v>0</v>
      </c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69"/>
      <c r="AF306" s="53"/>
      <c r="AG306" s="53"/>
      <c r="AH306" s="53"/>
      <c r="AI306" s="53"/>
      <c r="AJ306" s="53"/>
      <c r="AK306" s="53"/>
      <c r="AL306" s="53"/>
      <c r="AM306" s="53"/>
      <c r="AN306" s="53"/>
      <c r="AO306" s="53"/>
      <c r="AP306" s="53"/>
      <c r="AQ306" s="53"/>
      <c r="AR306" s="53"/>
      <c r="AS306" s="53"/>
      <c r="AT306" s="53"/>
      <c r="AU306" s="70"/>
      <c r="AV306" s="525">
        <f t="shared" si="689"/>
        <v>0</v>
      </c>
      <c r="AW306" s="528">
        <f t="shared" si="651"/>
        <v>0</v>
      </c>
      <c r="AY306" s="522" t="s">
        <v>74</v>
      </c>
    </row>
    <row r="307" spans="1:51" x14ac:dyDescent="0.25">
      <c r="A307" s="14" t="s">
        <v>0</v>
      </c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161"/>
      <c r="AF307" s="162"/>
      <c r="AG307" s="162"/>
      <c r="AH307" s="162"/>
      <c r="AI307" s="162"/>
      <c r="AJ307" s="162"/>
      <c r="AK307" s="162"/>
      <c r="AL307" s="162"/>
      <c r="AM307" s="162"/>
      <c r="AN307" s="162"/>
      <c r="AO307" s="162"/>
      <c r="AP307" s="162"/>
      <c r="AQ307" s="162"/>
      <c r="AR307" s="162"/>
      <c r="AS307" s="162"/>
      <c r="AT307" s="162"/>
      <c r="AU307" s="163"/>
      <c r="AV307" s="525">
        <f t="shared" si="689"/>
        <v>0</v>
      </c>
      <c r="AW307" s="528">
        <f t="shared" si="651"/>
        <v>0</v>
      </c>
      <c r="AY307" s="522" t="s">
        <v>74</v>
      </c>
    </row>
    <row r="308" spans="1:51" x14ac:dyDescent="0.25">
      <c r="A308" s="14">
        <f>A299+1</f>
        <v>14</v>
      </c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81">
        <f t="shared" ref="AE308:AU308" ca="1" si="691">IF(AND(MONTH(AE$10)&lt;=MONTH($F$10),YEAR(AE$10)&lt;=YEAR($F$10)),AE312,0)</f>
        <v>0</v>
      </c>
      <c r="AF308" s="49">
        <f t="shared" ca="1" si="691"/>
        <v>0</v>
      </c>
      <c r="AG308" s="49">
        <f t="shared" ca="1" si="691"/>
        <v>0</v>
      </c>
      <c r="AH308" s="49">
        <f t="shared" ca="1" si="691"/>
        <v>0</v>
      </c>
      <c r="AI308" s="49">
        <f t="shared" ca="1" si="691"/>
        <v>0</v>
      </c>
      <c r="AJ308" s="49">
        <f t="shared" ca="1" si="691"/>
        <v>0</v>
      </c>
      <c r="AK308" s="49">
        <f t="shared" ca="1" si="691"/>
        <v>0</v>
      </c>
      <c r="AL308" s="49">
        <f t="shared" ca="1" si="691"/>
        <v>0</v>
      </c>
      <c r="AM308" s="49">
        <f t="shared" ca="1" si="691"/>
        <v>0</v>
      </c>
      <c r="AN308" s="49">
        <f t="shared" ca="1" si="691"/>
        <v>0</v>
      </c>
      <c r="AO308" s="49">
        <f t="shared" ca="1" si="691"/>
        <v>0</v>
      </c>
      <c r="AP308" s="49">
        <f t="shared" ca="1" si="691"/>
        <v>0</v>
      </c>
      <c r="AQ308" s="49">
        <f t="shared" ca="1" si="691"/>
        <v>0</v>
      </c>
      <c r="AR308" s="49">
        <f t="shared" ca="1" si="691"/>
        <v>0</v>
      </c>
      <c r="AS308" s="49">
        <f t="shared" ca="1" si="691"/>
        <v>0</v>
      </c>
      <c r="AT308" s="49">
        <f t="shared" ca="1" si="691"/>
        <v>0</v>
      </c>
      <c r="AU308" s="71">
        <f t="shared" ca="1" si="691"/>
        <v>0</v>
      </c>
      <c r="AV308" s="525">
        <f>D308</f>
        <v>0</v>
      </c>
      <c r="AW308" s="528">
        <f t="shared" ref="AW308:AW325" si="692">IFERROR(VLOOKUP($B308,MasterData,COLUMN()-45,0),0)</f>
        <v>0</v>
      </c>
      <c r="AY308" s="522" t="s">
        <v>75</v>
      </c>
    </row>
    <row r="309" spans="1:51" x14ac:dyDescent="0.25">
      <c r="A309" s="14" t="s">
        <v>0</v>
      </c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10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11"/>
      <c r="AV309" s="525">
        <f>AV308</f>
        <v>0</v>
      </c>
      <c r="AW309" s="528">
        <f t="shared" si="692"/>
        <v>0</v>
      </c>
      <c r="AY309" s="522" t="s">
        <v>75</v>
      </c>
    </row>
    <row r="310" spans="1:51" x14ac:dyDescent="0.25">
      <c r="A310" s="14" t="s">
        <v>0</v>
      </c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63">
        <f t="shared" ref="AE310" ca="1" si="693">IFERROR(IF(AND(MONTH(AE$10)=MONTH($F$10),YEAR(AE$10)=YEAR($F$10)),$E310,IF(OR(AE$10&lt;=$F$10,AD313&gt;AD312),AD310+SUMIFS(Quantity,Month,AE$10,Code_PO,$B310,Status,"Received")+AD311-AD313,IF(AD310+SUMIFS(Quantity,Month,AE$10,Code_PO,$B310,Status,"Received")+AD311-AD312&lt;0,0,AD310+SUMIFS(Quantity,Month,AE$10,Code_PO,$B310,Status,"Received")+AD311-AD312))),0)</f>
        <v>0</v>
      </c>
      <c r="AF310" s="61">
        <f t="shared" ref="AF310" ca="1" si="694">IFERROR(IF(AND(MONTH(AF$10)=MONTH($F$10),YEAR(AF$10)=YEAR($F$10)),$E310,IF(OR(AF$10&lt;=$F$10,AE313&gt;AE312),AE310+SUMIFS(Quantity,Month,AF$10,Code_PO,$B310,Status,"Received")+AE311-AE313,IF(AE310+SUMIFS(Quantity,Month,AF$10,Code_PO,$B310,Status,"Received")+AE311-AE312&lt;0,0,AE310+SUMIFS(Quantity,Month,AF$10,Code_PO,$B310,Status,"Received")+AE311-AE312))),0)</f>
        <v>0</v>
      </c>
      <c r="AG310" s="61">
        <f t="shared" ref="AG310" ca="1" si="695">IFERROR(IF(AND(MONTH(AG$10)=MONTH($F$10),YEAR(AG$10)=YEAR($F$10)),$E310,IF(OR(AG$10&lt;=$F$10,AF313&gt;AF312),AF310+SUMIFS(Quantity,Month,AG$10,Code_PO,$B310,Status,"Received")+AF311-AF313,IF(AF310+SUMIFS(Quantity,Month,AG$10,Code_PO,$B310,Status,"Received")+AF311-AF312&lt;0,0,AF310+SUMIFS(Quantity,Month,AG$10,Code_PO,$B310,Status,"Received")+AF311-AF312))),0)</f>
        <v>0</v>
      </c>
      <c r="AH310" s="61">
        <f t="shared" ref="AH310" ca="1" si="696">IFERROR(IF(AND(MONTH(AH$10)=MONTH($F$10),YEAR(AH$10)=YEAR($F$10)),$E310,IF(OR(AH$10&lt;=$F$10,AG313&gt;AG312),AG310+SUMIFS(Quantity,Month,AH$10,Code_PO,$B310,Status,"Received")+AG311-AG313,IF(AG310+SUMIFS(Quantity,Month,AH$10,Code_PO,$B310,Status,"Received")+AG311-AG312&lt;0,0,AG310+SUMIFS(Quantity,Month,AH$10,Code_PO,$B310,Status,"Received")+AG311-AG312))),0)</f>
        <v>0</v>
      </c>
      <c r="AI310" s="61">
        <f t="shared" ref="AI310" ca="1" si="697">IFERROR(IF(AND(MONTH(AI$10)=MONTH($F$10),YEAR(AI$10)=YEAR($F$10)),$E310,IF(OR(AI$10&lt;=$F$10,AH313&gt;AH312),AH310+SUMIFS(Quantity,Month,AI$10,Code_PO,$B310,Status,"Received")+AH311-AH313,IF(AH310+SUMIFS(Quantity,Month,AI$10,Code_PO,$B310,Status,"Received")+AH311-AH312&lt;0,0,AH310+SUMIFS(Quantity,Month,AI$10,Code_PO,$B310,Status,"Received")+AH311-AH312))),0)</f>
        <v>0</v>
      </c>
      <c r="AJ310" s="61">
        <f t="shared" ref="AJ310" ca="1" si="698">IFERROR(IF(AND(MONTH(AJ$10)=MONTH($F$10),YEAR(AJ$10)=YEAR($F$10)),$E310,IF(OR(AJ$10&lt;=$F$10,AI313&gt;AI312),AI310+SUMIFS(Quantity,Month,AJ$10,Code_PO,$B310,Status,"Received")+AI311-AI313,IF(AI310+SUMIFS(Quantity,Month,AJ$10,Code_PO,$B310,Status,"Received")+AI311-AI312&lt;0,0,AI310+SUMIFS(Quantity,Month,AJ$10,Code_PO,$B310,Status,"Received")+AI311-AI312))),0)</f>
        <v>0</v>
      </c>
      <c r="AK310" s="61">
        <f t="shared" ref="AK310" ca="1" si="699">IFERROR(IF(AND(MONTH(AK$10)=MONTH($F$10),YEAR(AK$10)=YEAR($F$10)),$E310,IF(OR(AK$10&lt;=$F$10,AJ313&gt;AJ312),AJ310+SUMIFS(Quantity,Month,AK$10,Code_PO,$B310,Status,"Received")+AJ311-AJ313,IF(AJ310+SUMIFS(Quantity,Month,AK$10,Code_PO,$B310,Status,"Received")+AJ311-AJ312&lt;0,0,AJ310+SUMIFS(Quantity,Month,AK$10,Code_PO,$B310,Status,"Received")+AJ311-AJ312))),0)</f>
        <v>0</v>
      </c>
      <c r="AL310" s="61">
        <f t="shared" ref="AL310" ca="1" si="700">IFERROR(IF(AND(MONTH(AL$10)=MONTH($F$10),YEAR(AL$10)=YEAR($F$10)),$E310,IF(OR(AL$10&lt;=$F$10,AK313&gt;AK312),AK310+SUMIFS(Quantity,Month,AL$10,Code_PO,$B310,Status,"Received")+AK311-AK313,IF(AK310+SUMIFS(Quantity,Month,AL$10,Code_PO,$B310,Status,"Received")+AK311-AK312&lt;0,0,AK310+SUMIFS(Quantity,Month,AL$10,Code_PO,$B310,Status,"Received")+AK311-AK312))),0)</f>
        <v>0</v>
      </c>
      <c r="AM310" s="61">
        <f t="shared" ref="AM310" ca="1" si="701">IFERROR(IF(AND(MONTH(AM$10)=MONTH($F$10),YEAR(AM$10)=YEAR($F$10)),$E310,IF(OR(AM$10&lt;=$F$10,AL313&gt;AL312),AL310+SUMIFS(Quantity,Month,AM$10,Code_PO,$B310,Status,"Received")+AL311-AL313,IF(AL310+SUMIFS(Quantity,Month,AM$10,Code_PO,$B310,Status,"Received")+AL311-AL312&lt;0,0,AL310+SUMIFS(Quantity,Month,AM$10,Code_PO,$B310,Status,"Received")+AL311-AL312))),0)</f>
        <v>0</v>
      </c>
      <c r="AN310" s="61">
        <f t="shared" ref="AN310" ca="1" si="702">IFERROR(IF(AND(MONTH(AN$10)=MONTH($F$10),YEAR(AN$10)=YEAR($F$10)),$E310,IF(OR(AN$10&lt;=$F$10,AM313&gt;AM312),AM310+SUMIFS(Quantity,Month,AN$10,Code_PO,$B310,Status,"Received")+AM311-AM313,IF(AM310+SUMIFS(Quantity,Month,AN$10,Code_PO,$B310,Status,"Received")+AM311-AM312&lt;0,0,AM310+SUMIFS(Quantity,Month,AN$10,Code_PO,$B310,Status,"Received")+AM311-AM312))),0)</f>
        <v>0</v>
      </c>
      <c r="AO310" s="61">
        <f t="shared" ref="AO310" ca="1" si="703">IFERROR(IF(AND(MONTH(AO$10)=MONTH($F$10),YEAR(AO$10)=YEAR($F$10)),$E310,IF(OR(AO$10&lt;=$F$10,AN313&gt;AN312),AN310+SUMIFS(Quantity,Month,AO$10,Code_PO,$B310,Status,"Received")+AN311-AN313,IF(AN310+SUMIFS(Quantity,Month,AO$10,Code_PO,$B310,Status,"Received")+AN311-AN312&lt;0,0,AN310+SUMIFS(Quantity,Month,AO$10,Code_PO,$B310,Status,"Received")+AN311-AN312))),0)</f>
        <v>0</v>
      </c>
      <c r="AP310" s="61">
        <f t="shared" ref="AP310" ca="1" si="704">IFERROR(IF(AND(MONTH(AP$10)=MONTH($F$10),YEAR(AP$10)=YEAR($F$10)),$E310,IF(OR(AP$10&lt;=$F$10,AO313&gt;AO312),AO310+SUMIFS(Quantity,Month,AP$10,Code_PO,$B310,Status,"Received")+AO311-AO313,IF(AO310+SUMIFS(Quantity,Month,AP$10,Code_PO,$B310,Status,"Received")+AO311-AO312&lt;0,0,AO310+SUMIFS(Quantity,Month,AP$10,Code_PO,$B310,Status,"Received")+AO311-AO312))),0)</f>
        <v>0</v>
      </c>
      <c r="AQ310" s="61">
        <f t="shared" ref="AQ310" ca="1" si="705">IFERROR(IF(AND(MONTH(AQ$10)=MONTH($F$10),YEAR(AQ$10)=YEAR($F$10)),$E310,IF(OR(AQ$10&lt;=$F$10,AP313&gt;AP312),AP310+SUMIFS(Quantity,Month,AQ$10,Code_PO,$B310,Status,"Received")+AP311-AP313,IF(AP310+SUMIFS(Quantity,Month,AQ$10,Code_PO,$B310,Status,"Received")+AP311-AP312&lt;0,0,AP310+SUMIFS(Quantity,Month,AQ$10,Code_PO,$B310,Status,"Received")+AP311-AP312))),0)</f>
        <v>0</v>
      </c>
      <c r="AR310" s="61">
        <f t="shared" ref="AR310" ca="1" si="706">IFERROR(IF(AND(MONTH(AR$10)=MONTH($F$10),YEAR(AR$10)=YEAR($F$10)),$E310,IF(OR(AR$10&lt;=$F$10,AQ313&gt;AQ312),AQ310+SUMIFS(Quantity,Month,AR$10,Code_PO,$B310,Status,"Received")+AQ311-AQ313,IF(AQ310+SUMIFS(Quantity,Month,AR$10,Code_PO,$B310,Status,"Received")+AQ311-AQ312&lt;0,0,AQ310+SUMIFS(Quantity,Month,AR$10,Code_PO,$B310,Status,"Received")+AQ311-AQ312))),0)</f>
        <v>0</v>
      </c>
      <c r="AS310" s="61">
        <f t="shared" ref="AS310" ca="1" si="707">IFERROR(IF(AND(MONTH(AS$10)=MONTH($F$10),YEAR(AS$10)=YEAR($F$10)),$E310,IF(OR(AS$10&lt;=$F$10,AR313&gt;AR312),AR310+SUMIFS(Quantity,Month,AS$10,Code_PO,$B310,Status,"Received")+AR311-AR313,IF(AR310+SUMIFS(Quantity,Month,AS$10,Code_PO,$B310,Status,"Received")+AR311-AR312&lt;0,0,AR310+SUMIFS(Quantity,Month,AS$10,Code_PO,$B310,Status,"Received")+AR311-AR312))),0)</f>
        <v>0</v>
      </c>
      <c r="AT310" s="61">
        <f t="shared" ref="AT310" ca="1" si="708">IFERROR(IF(AND(MONTH(AT$10)=MONTH($F$10),YEAR(AT$10)=YEAR($F$10)),$E310,IF(OR(AT$10&lt;=$F$10,AS313&gt;AS312),AS310+SUMIFS(Quantity,Month,AT$10,Code_PO,$B310,Status,"Received")+AS311-AS313,IF(AS310+SUMIFS(Quantity,Month,AT$10,Code_PO,$B310,Status,"Received")+AS311-AS312&lt;0,0,AS310+SUMIFS(Quantity,Month,AT$10,Code_PO,$B310,Status,"Received")+AS311-AS312))),0)</f>
        <v>0</v>
      </c>
      <c r="AU310" s="64">
        <f t="shared" ref="AU310" ca="1" si="709">IFERROR(IF(AND(MONTH(AU$10)=MONTH($F$10),YEAR(AU$10)=YEAR($F$10)),$E310,IF(OR(AU$10&lt;=$F$10,AT313&gt;AT312),AT310+SUMIFS(Quantity,Month,AU$10,Code_PO,$B310,Status,"Received")+AT311-AT313,IF(AT310+SUMIFS(Quantity,Month,AU$10,Code_PO,$B310,Status,"Received")+AT311-AT312&lt;0,0,AT310+SUMIFS(Quantity,Month,AU$10,Code_PO,$B310,Status,"Received")+AT311-AT312))),0)</f>
        <v>0</v>
      </c>
      <c r="AV310" s="525">
        <f t="shared" ref="AV310:AV316" si="710">AV309</f>
        <v>0</v>
      </c>
      <c r="AW310" s="528">
        <f t="shared" si="692"/>
        <v>0</v>
      </c>
      <c r="AY310" s="522" t="s">
        <v>75</v>
      </c>
    </row>
    <row r="311" spans="1:51" x14ac:dyDescent="0.25">
      <c r="A311" s="14" t="s">
        <v>0</v>
      </c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50"/>
      <c r="AF311" s="46"/>
      <c r="AG311" s="46"/>
      <c r="AH311" s="46"/>
      <c r="AI311" s="46"/>
      <c r="AJ311" s="46"/>
      <c r="AK311" s="46"/>
      <c r="AL311" s="46"/>
      <c r="AM311" s="46"/>
      <c r="AN311" s="46"/>
      <c r="AO311" s="46"/>
      <c r="AP311" s="46"/>
      <c r="AQ311" s="46"/>
      <c r="AR311" s="46"/>
      <c r="AS311" s="46"/>
      <c r="AT311" s="46"/>
      <c r="AU311" s="51"/>
      <c r="AV311" s="525">
        <f t="shared" si="710"/>
        <v>0</v>
      </c>
      <c r="AW311" s="528">
        <f t="shared" si="692"/>
        <v>0</v>
      </c>
      <c r="AY311" s="522" t="s">
        <v>75</v>
      </c>
    </row>
    <row r="312" spans="1:51" x14ac:dyDescent="0.25">
      <c r="A312" s="14" t="s">
        <v>0</v>
      </c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63">
        <f t="shared" ref="AE312:AU312" si="711">IFERROR(VLOOKUP($B312,MasterData,COLUMN()+2,0),0)</f>
        <v>0</v>
      </c>
      <c r="AF312" s="61">
        <f t="shared" si="711"/>
        <v>0</v>
      </c>
      <c r="AG312" s="61">
        <f t="shared" si="711"/>
        <v>0</v>
      </c>
      <c r="AH312" s="61">
        <f t="shared" si="711"/>
        <v>0</v>
      </c>
      <c r="AI312" s="61">
        <f t="shared" si="711"/>
        <v>0</v>
      </c>
      <c r="AJ312" s="61">
        <f t="shared" si="711"/>
        <v>0</v>
      </c>
      <c r="AK312" s="61">
        <f t="shared" si="711"/>
        <v>0</v>
      </c>
      <c r="AL312" s="61">
        <f t="shared" si="711"/>
        <v>0</v>
      </c>
      <c r="AM312" s="61">
        <f t="shared" si="711"/>
        <v>0</v>
      </c>
      <c r="AN312" s="61">
        <f t="shared" si="711"/>
        <v>0</v>
      </c>
      <c r="AO312" s="61">
        <f t="shared" si="711"/>
        <v>0</v>
      </c>
      <c r="AP312" s="61">
        <f t="shared" si="711"/>
        <v>0</v>
      </c>
      <c r="AQ312" s="61">
        <f t="shared" si="711"/>
        <v>0</v>
      </c>
      <c r="AR312" s="61">
        <f t="shared" si="711"/>
        <v>0</v>
      </c>
      <c r="AS312" s="61">
        <f t="shared" si="711"/>
        <v>0</v>
      </c>
      <c r="AT312" s="61">
        <f t="shared" si="711"/>
        <v>0</v>
      </c>
      <c r="AU312" s="64">
        <f t="shared" si="711"/>
        <v>0</v>
      </c>
      <c r="AV312" s="525">
        <f t="shared" si="710"/>
        <v>0</v>
      </c>
      <c r="AW312" s="528">
        <f t="shared" si="692"/>
        <v>0</v>
      </c>
      <c r="AY312" s="522" t="s">
        <v>75</v>
      </c>
    </row>
    <row r="313" spans="1:51" x14ac:dyDescent="0.25">
      <c r="A313" s="14" t="s">
        <v>0</v>
      </c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236"/>
      <c r="AF313" s="229"/>
      <c r="AG313" s="229"/>
      <c r="AH313" s="229"/>
      <c r="AI313" s="229"/>
      <c r="AJ313" s="229"/>
      <c r="AK313" s="229"/>
      <c r="AL313" s="229"/>
      <c r="AM313" s="229"/>
      <c r="AN313" s="229"/>
      <c r="AO313" s="229"/>
      <c r="AP313" s="229"/>
      <c r="AQ313" s="229"/>
      <c r="AR313" s="229"/>
      <c r="AS313" s="229"/>
      <c r="AT313" s="229"/>
      <c r="AU313" s="237"/>
      <c r="AV313" s="525">
        <f t="shared" si="710"/>
        <v>0</v>
      </c>
      <c r="AW313" s="528">
        <f t="shared" si="692"/>
        <v>0</v>
      </c>
      <c r="AY313" s="522" t="s">
        <v>75</v>
      </c>
    </row>
    <row r="314" spans="1:51" x14ac:dyDescent="0.25">
      <c r="A314" s="14" t="s">
        <v>0</v>
      </c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236"/>
      <c r="AF314" s="229"/>
      <c r="AG314" s="229"/>
      <c r="AH314" s="229"/>
      <c r="AI314" s="229"/>
      <c r="AJ314" s="229"/>
      <c r="AK314" s="229"/>
      <c r="AL314" s="229"/>
      <c r="AM314" s="229"/>
      <c r="AN314" s="229"/>
      <c r="AO314" s="229"/>
      <c r="AP314" s="229"/>
      <c r="AQ314" s="229"/>
      <c r="AR314" s="229"/>
      <c r="AS314" s="229"/>
      <c r="AT314" s="229"/>
      <c r="AU314" s="237"/>
      <c r="AV314" s="525">
        <f t="shared" si="710"/>
        <v>0</v>
      </c>
      <c r="AW314" s="528">
        <f t="shared" si="692"/>
        <v>0</v>
      </c>
      <c r="AY314" s="522" t="s">
        <v>75</v>
      </c>
    </row>
    <row r="315" spans="1:51" x14ac:dyDescent="0.25">
      <c r="A315" s="14" t="s">
        <v>0</v>
      </c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69"/>
      <c r="AF315" s="53"/>
      <c r="AG315" s="53"/>
      <c r="AH315" s="53"/>
      <c r="AI315" s="53"/>
      <c r="AJ315" s="53"/>
      <c r="AK315" s="53"/>
      <c r="AL315" s="53"/>
      <c r="AM315" s="53"/>
      <c r="AN315" s="53"/>
      <c r="AO315" s="53"/>
      <c r="AP315" s="53"/>
      <c r="AQ315" s="53"/>
      <c r="AR315" s="53"/>
      <c r="AS315" s="53"/>
      <c r="AT315" s="53"/>
      <c r="AU315" s="70"/>
      <c r="AV315" s="525">
        <f t="shared" si="710"/>
        <v>0</v>
      </c>
      <c r="AW315" s="528">
        <f t="shared" si="692"/>
        <v>0</v>
      </c>
      <c r="AY315" s="522" t="s">
        <v>75</v>
      </c>
    </row>
    <row r="316" spans="1:51" x14ac:dyDescent="0.25">
      <c r="A316" s="14" t="s">
        <v>0</v>
      </c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161"/>
      <c r="AF316" s="162"/>
      <c r="AG316" s="162"/>
      <c r="AH316" s="162"/>
      <c r="AI316" s="162"/>
      <c r="AJ316" s="162"/>
      <c r="AK316" s="162"/>
      <c r="AL316" s="162"/>
      <c r="AM316" s="162"/>
      <c r="AN316" s="162"/>
      <c r="AO316" s="162"/>
      <c r="AP316" s="162"/>
      <c r="AQ316" s="162"/>
      <c r="AR316" s="162"/>
      <c r="AS316" s="162"/>
      <c r="AT316" s="162"/>
      <c r="AU316" s="163"/>
      <c r="AV316" s="525">
        <f t="shared" si="710"/>
        <v>0</v>
      </c>
      <c r="AW316" s="528">
        <f t="shared" si="692"/>
        <v>0</v>
      </c>
      <c r="AY316" s="522" t="s">
        <v>75</v>
      </c>
    </row>
    <row r="317" spans="1:51" x14ac:dyDescent="0.25">
      <c r="A317" s="14">
        <f>A308+1</f>
        <v>15</v>
      </c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81">
        <f t="shared" ref="AE317:AU317" ca="1" si="712">IF(AND(MONTH(AE$10)&lt;=MONTH($F$10),YEAR(AE$10)&lt;=YEAR($F$10)),AE321,0)</f>
        <v>0</v>
      </c>
      <c r="AF317" s="49">
        <f t="shared" ca="1" si="712"/>
        <v>0</v>
      </c>
      <c r="AG317" s="49">
        <f t="shared" ca="1" si="712"/>
        <v>0</v>
      </c>
      <c r="AH317" s="49">
        <f t="shared" ca="1" si="712"/>
        <v>0</v>
      </c>
      <c r="AI317" s="49">
        <f t="shared" ca="1" si="712"/>
        <v>0</v>
      </c>
      <c r="AJ317" s="49">
        <f t="shared" ca="1" si="712"/>
        <v>0</v>
      </c>
      <c r="AK317" s="49">
        <f t="shared" ca="1" si="712"/>
        <v>0</v>
      </c>
      <c r="AL317" s="49">
        <f t="shared" ca="1" si="712"/>
        <v>0</v>
      </c>
      <c r="AM317" s="49">
        <f t="shared" ca="1" si="712"/>
        <v>0</v>
      </c>
      <c r="AN317" s="49">
        <f t="shared" ca="1" si="712"/>
        <v>0</v>
      </c>
      <c r="AO317" s="49">
        <f t="shared" ca="1" si="712"/>
        <v>0</v>
      </c>
      <c r="AP317" s="49">
        <f t="shared" ca="1" si="712"/>
        <v>0</v>
      </c>
      <c r="AQ317" s="49">
        <f t="shared" ca="1" si="712"/>
        <v>0</v>
      </c>
      <c r="AR317" s="49">
        <f t="shared" ca="1" si="712"/>
        <v>0</v>
      </c>
      <c r="AS317" s="49">
        <f t="shared" ca="1" si="712"/>
        <v>0</v>
      </c>
      <c r="AT317" s="49">
        <f t="shared" ca="1" si="712"/>
        <v>0</v>
      </c>
      <c r="AU317" s="71">
        <f t="shared" ca="1" si="712"/>
        <v>0</v>
      </c>
      <c r="AV317" s="525">
        <f>D317</f>
        <v>0</v>
      </c>
      <c r="AW317" s="528">
        <f t="shared" si="692"/>
        <v>0</v>
      </c>
      <c r="AY317" s="522" t="s">
        <v>218</v>
      </c>
    </row>
    <row r="318" spans="1:51" x14ac:dyDescent="0.25">
      <c r="A318" s="14" t="s">
        <v>0</v>
      </c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10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11"/>
      <c r="AV318" s="525">
        <f>AV317</f>
        <v>0</v>
      </c>
      <c r="AW318" s="528">
        <f t="shared" si="692"/>
        <v>0</v>
      </c>
      <c r="AY318" s="522" t="s">
        <v>218</v>
      </c>
    </row>
    <row r="319" spans="1:51" x14ac:dyDescent="0.25">
      <c r="A319" s="14" t="s">
        <v>0</v>
      </c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63">
        <f t="shared" ref="AE319" ca="1" si="713">IFERROR(IF(AND(MONTH(AE$10)=MONTH($F$10),YEAR(AE$10)=YEAR($F$10)),$E319,IF(OR(AE$10&lt;=$F$10,AD322&gt;AD321),AD319+SUMIFS(Quantity,Month,AE$10,Code_PO,$B319,Status,"Received")+AD320-AD322,IF(AD319+SUMIFS(Quantity,Month,AE$10,Code_PO,$B319,Status,"Received")+AD320-AD321&lt;0,0,AD319+SUMIFS(Quantity,Month,AE$10,Code_PO,$B319,Status,"Received")+AD320-AD321))),0)</f>
        <v>0</v>
      </c>
      <c r="AF319" s="61">
        <f t="shared" ref="AF319" ca="1" si="714">IFERROR(IF(AND(MONTH(AF$10)=MONTH($F$10),YEAR(AF$10)=YEAR($F$10)),$E319,IF(OR(AF$10&lt;=$F$10,AE322&gt;AE321),AE319+SUMIFS(Quantity,Month,AF$10,Code_PO,$B319,Status,"Received")+AE320-AE322,IF(AE319+SUMIFS(Quantity,Month,AF$10,Code_PO,$B319,Status,"Received")+AE320-AE321&lt;0,0,AE319+SUMIFS(Quantity,Month,AF$10,Code_PO,$B319,Status,"Received")+AE320-AE321))),0)</f>
        <v>0</v>
      </c>
      <c r="AG319" s="61">
        <f t="shared" ref="AG319" ca="1" si="715">IFERROR(IF(AND(MONTH(AG$10)=MONTH($F$10),YEAR(AG$10)=YEAR($F$10)),$E319,IF(OR(AG$10&lt;=$F$10,AF322&gt;AF321),AF319+SUMIFS(Quantity,Month,AG$10,Code_PO,$B319,Status,"Received")+AF320-AF322,IF(AF319+SUMIFS(Quantity,Month,AG$10,Code_PO,$B319,Status,"Received")+AF320-AF321&lt;0,0,AF319+SUMIFS(Quantity,Month,AG$10,Code_PO,$B319,Status,"Received")+AF320-AF321))),0)</f>
        <v>0</v>
      </c>
      <c r="AH319" s="61">
        <f t="shared" ref="AH319" ca="1" si="716">IFERROR(IF(AND(MONTH(AH$10)=MONTH($F$10),YEAR(AH$10)=YEAR($F$10)),$E319,IF(OR(AH$10&lt;=$F$10,AG322&gt;AG321),AG319+SUMIFS(Quantity,Month,AH$10,Code_PO,$B319,Status,"Received")+AG320-AG322,IF(AG319+SUMIFS(Quantity,Month,AH$10,Code_PO,$B319,Status,"Received")+AG320-AG321&lt;0,0,AG319+SUMIFS(Quantity,Month,AH$10,Code_PO,$B319,Status,"Received")+AG320-AG321))),0)</f>
        <v>0</v>
      </c>
      <c r="AI319" s="61">
        <f t="shared" ref="AI319" ca="1" si="717">IFERROR(IF(AND(MONTH(AI$10)=MONTH($F$10),YEAR(AI$10)=YEAR($F$10)),$E319,IF(OR(AI$10&lt;=$F$10,AH322&gt;AH321),AH319+SUMIFS(Quantity,Month,AI$10,Code_PO,$B319,Status,"Received")+AH320-AH322,IF(AH319+SUMIFS(Quantity,Month,AI$10,Code_PO,$B319,Status,"Received")+AH320-AH321&lt;0,0,AH319+SUMIFS(Quantity,Month,AI$10,Code_PO,$B319,Status,"Received")+AH320-AH321))),0)</f>
        <v>0</v>
      </c>
      <c r="AJ319" s="61">
        <f t="shared" ref="AJ319" ca="1" si="718">IFERROR(IF(AND(MONTH(AJ$10)=MONTH($F$10),YEAR(AJ$10)=YEAR($F$10)),$E319,IF(OR(AJ$10&lt;=$F$10,AI322&gt;AI321),AI319+SUMIFS(Quantity,Month,AJ$10,Code_PO,$B319,Status,"Received")+AI320-AI322,IF(AI319+SUMIFS(Quantity,Month,AJ$10,Code_PO,$B319,Status,"Received")+AI320-AI321&lt;0,0,AI319+SUMIFS(Quantity,Month,AJ$10,Code_PO,$B319,Status,"Received")+AI320-AI321))),0)</f>
        <v>0</v>
      </c>
      <c r="AK319" s="61">
        <f t="shared" ref="AK319" ca="1" si="719">IFERROR(IF(AND(MONTH(AK$10)=MONTH($F$10),YEAR(AK$10)=YEAR($F$10)),$E319,IF(OR(AK$10&lt;=$F$10,AJ322&gt;AJ321),AJ319+SUMIFS(Quantity,Month,AK$10,Code_PO,$B319,Status,"Received")+AJ320-AJ322,IF(AJ319+SUMIFS(Quantity,Month,AK$10,Code_PO,$B319,Status,"Received")+AJ320-AJ321&lt;0,0,AJ319+SUMIFS(Quantity,Month,AK$10,Code_PO,$B319,Status,"Received")+AJ320-AJ321))),0)</f>
        <v>0</v>
      </c>
      <c r="AL319" s="61">
        <f t="shared" ref="AL319" ca="1" si="720">IFERROR(IF(AND(MONTH(AL$10)=MONTH($F$10),YEAR(AL$10)=YEAR($F$10)),$E319,IF(OR(AL$10&lt;=$F$10,AK322&gt;AK321),AK319+SUMIFS(Quantity,Month,AL$10,Code_PO,$B319,Status,"Received")+AK320-AK322,IF(AK319+SUMIFS(Quantity,Month,AL$10,Code_PO,$B319,Status,"Received")+AK320-AK321&lt;0,0,AK319+SUMIFS(Quantity,Month,AL$10,Code_PO,$B319,Status,"Received")+AK320-AK321))),0)</f>
        <v>0</v>
      </c>
      <c r="AM319" s="61">
        <f t="shared" ref="AM319" ca="1" si="721">IFERROR(IF(AND(MONTH(AM$10)=MONTH($F$10),YEAR(AM$10)=YEAR($F$10)),$E319,IF(OR(AM$10&lt;=$F$10,AL322&gt;AL321),AL319+SUMIFS(Quantity,Month,AM$10,Code_PO,$B319,Status,"Received")+AL320-AL322,IF(AL319+SUMIFS(Quantity,Month,AM$10,Code_PO,$B319,Status,"Received")+AL320-AL321&lt;0,0,AL319+SUMIFS(Quantity,Month,AM$10,Code_PO,$B319,Status,"Received")+AL320-AL321))),0)</f>
        <v>0</v>
      </c>
      <c r="AN319" s="61">
        <f t="shared" ref="AN319" ca="1" si="722">IFERROR(IF(AND(MONTH(AN$10)=MONTH($F$10),YEAR(AN$10)=YEAR($F$10)),$E319,IF(OR(AN$10&lt;=$F$10,AM322&gt;AM321),AM319+SUMIFS(Quantity,Month,AN$10,Code_PO,$B319,Status,"Received")+AM320-AM322,IF(AM319+SUMIFS(Quantity,Month,AN$10,Code_PO,$B319,Status,"Received")+AM320-AM321&lt;0,0,AM319+SUMIFS(Quantity,Month,AN$10,Code_PO,$B319,Status,"Received")+AM320-AM321))),0)</f>
        <v>0</v>
      </c>
      <c r="AO319" s="61">
        <f t="shared" ref="AO319" ca="1" si="723">IFERROR(IF(AND(MONTH(AO$10)=MONTH($F$10),YEAR(AO$10)=YEAR($F$10)),$E319,IF(OR(AO$10&lt;=$F$10,AN322&gt;AN321),AN319+SUMIFS(Quantity,Month,AO$10,Code_PO,$B319,Status,"Received")+AN320-AN322,IF(AN319+SUMIFS(Quantity,Month,AO$10,Code_PO,$B319,Status,"Received")+AN320-AN321&lt;0,0,AN319+SUMIFS(Quantity,Month,AO$10,Code_PO,$B319,Status,"Received")+AN320-AN321))),0)</f>
        <v>0</v>
      </c>
      <c r="AP319" s="61">
        <f t="shared" ref="AP319" ca="1" si="724">IFERROR(IF(AND(MONTH(AP$10)=MONTH($F$10),YEAR(AP$10)=YEAR($F$10)),$E319,IF(OR(AP$10&lt;=$F$10,AO322&gt;AO321),AO319+SUMIFS(Quantity,Month,AP$10,Code_PO,$B319,Status,"Received")+AO320-AO322,IF(AO319+SUMIFS(Quantity,Month,AP$10,Code_PO,$B319,Status,"Received")+AO320-AO321&lt;0,0,AO319+SUMIFS(Quantity,Month,AP$10,Code_PO,$B319,Status,"Received")+AO320-AO321))),0)</f>
        <v>0</v>
      </c>
      <c r="AQ319" s="61">
        <f t="shared" ref="AQ319" ca="1" si="725">IFERROR(IF(AND(MONTH(AQ$10)=MONTH($F$10),YEAR(AQ$10)=YEAR($F$10)),$E319,IF(OR(AQ$10&lt;=$F$10,AP322&gt;AP321),AP319+SUMIFS(Quantity,Month,AQ$10,Code_PO,$B319,Status,"Received")+AP320-AP322,IF(AP319+SUMIFS(Quantity,Month,AQ$10,Code_PO,$B319,Status,"Received")+AP320-AP321&lt;0,0,AP319+SUMIFS(Quantity,Month,AQ$10,Code_PO,$B319,Status,"Received")+AP320-AP321))),0)</f>
        <v>0</v>
      </c>
      <c r="AR319" s="61">
        <f t="shared" ref="AR319" ca="1" si="726">IFERROR(IF(AND(MONTH(AR$10)=MONTH($F$10),YEAR(AR$10)=YEAR($F$10)),$E319,IF(OR(AR$10&lt;=$F$10,AQ322&gt;AQ321),AQ319+SUMIFS(Quantity,Month,AR$10,Code_PO,$B319,Status,"Received")+AQ320-AQ322,IF(AQ319+SUMIFS(Quantity,Month,AR$10,Code_PO,$B319,Status,"Received")+AQ320-AQ321&lt;0,0,AQ319+SUMIFS(Quantity,Month,AR$10,Code_PO,$B319,Status,"Received")+AQ320-AQ321))),0)</f>
        <v>0</v>
      </c>
      <c r="AS319" s="61">
        <f t="shared" ref="AS319" ca="1" si="727">IFERROR(IF(AND(MONTH(AS$10)=MONTH($F$10),YEAR(AS$10)=YEAR($F$10)),$E319,IF(OR(AS$10&lt;=$F$10,AR322&gt;AR321),AR319+SUMIFS(Quantity,Month,AS$10,Code_PO,$B319,Status,"Received")+AR320-AR322,IF(AR319+SUMIFS(Quantity,Month,AS$10,Code_PO,$B319,Status,"Received")+AR320-AR321&lt;0,0,AR319+SUMIFS(Quantity,Month,AS$10,Code_PO,$B319,Status,"Received")+AR320-AR321))),0)</f>
        <v>0</v>
      </c>
      <c r="AT319" s="61">
        <f t="shared" ref="AT319" ca="1" si="728">IFERROR(IF(AND(MONTH(AT$10)=MONTH($F$10),YEAR(AT$10)=YEAR($F$10)),$E319,IF(OR(AT$10&lt;=$F$10,AS322&gt;AS321),AS319+SUMIFS(Quantity,Month,AT$10,Code_PO,$B319,Status,"Received")+AS320-AS322,IF(AS319+SUMIFS(Quantity,Month,AT$10,Code_PO,$B319,Status,"Received")+AS320-AS321&lt;0,0,AS319+SUMIFS(Quantity,Month,AT$10,Code_PO,$B319,Status,"Received")+AS320-AS321))),0)</f>
        <v>0</v>
      </c>
      <c r="AU319" s="64">
        <f t="shared" ref="AU319" ca="1" si="729">IFERROR(IF(AND(MONTH(AU$10)=MONTH($F$10),YEAR(AU$10)=YEAR($F$10)),$E319,IF(OR(AU$10&lt;=$F$10,AT322&gt;AT321),AT319+SUMIFS(Quantity,Month,AU$10,Code_PO,$B319,Status,"Received")+AT320-AT322,IF(AT319+SUMIFS(Quantity,Month,AU$10,Code_PO,$B319,Status,"Received")+AT320-AT321&lt;0,0,AT319+SUMIFS(Quantity,Month,AU$10,Code_PO,$B319,Status,"Received")+AT320-AT321))),0)</f>
        <v>0</v>
      </c>
      <c r="AV319" s="525">
        <f t="shared" ref="AV319:AV325" si="730">AV318</f>
        <v>0</v>
      </c>
      <c r="AW319" s="528">
        <f t="shared" si="692"/>
        <v>0</v>
      </c>
      <c r="AY319" s="522" t="s">
        <v>218</v>
      </c>
    </row>
    <row r="320" spans="1:51" x14ac:dyDescent="0.25">
      <c r="A320" s="14" t="s">
        <v>0</v>
      </c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50"/>
      <c r="AF320" s="46"/>
      <c r="AG320" s="46"/>
      <c r="AH320" s="46"/>
      <c r="AI320" s="46"/>
      <c r="AJ320" s="46"/>
      <c r="AK320" s="46"/>
      <c r="AL320" s="46"/>
      <c r="AM320" s="46"/>
      <c r="AN320" s="46"/>
      <c r="AO320" s="46"/>
      <c r="AP320" s="46"/>
      <c r="AQ320" s="46"/>
      <c r="AR320" s="46"/>
      <c r="AS320" s="46"/>
      <c r="AT320" s="46"/>
      <c r="AU320" s="51"/>
      <c r="AV320" s="525">
        <f t="shared" si="730"/>
        <v>0</v>
      </c>
      <c r="AW320" s="528">
        <f t="shared" si="692"/>
        <v>0</v>
      </c>
      <c r="AY320" s="522" t="s">
        <v>218</v>
      </c>
    </row>
    <row r="321" spans="1:51" x14ac:dyDescent="0.25">
      <c r="A321" s="14" t="s">
        <v>0</v>
      </c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63">
        <f t="shared" ref="AE321:AU321" si="731">IFERROR(VLOOKUP($B321,MasterData,COLUMN()+2,0),0)</f>
        <v>0</v>
      </c>
      <c r="AF321" s="61">
        <f t="shared" si="731"/>
        <v>0</v>
      </c>
      <c r="AG321" s="61">
        <f t="shared" si="731"/>
        <v>0</v>
      </c>
      <c r="AH321" s="61">
        <f t="shared" si="731"/>
        <v>0</v>
      </c>
      <c r="AI321" s="61">
        <f t="shared" si="731"/>
        <v>0</v>
      </c>
      <c r="AJ321" s="61">
        <f t="shared" si="731"/>
        <v>0</v>
      </c>
      <c r="AK321" s="61">
        <f t="shared" si="731"/>
        <v>0</v>
      </c>
      <c r="AL321" s="61">
        <f t="shared" si="731"/>
        <v>0</v>
      </c>
      <c r="AM321" s="61">
        <f t="shared" si="731"/>
        <v>0</v>
      </c>
      <c r="AN321" s="61">
        <f t="shared" si="731"/>
        <v>0</v>
      </c>
      <c r="AO321" s="61">
        <f t="shared" si="731"/>
        <v>0</v>
      </c>
      <c r="AP321" s="61">
        <f t="shared" si="731"/>
        <v>0</v>
      </c>
      <c r="AQ321" s="61">
        <f t="shared" si="731"/>
        <v>0</v>
      </c>
      <c r="AR321" s="61">
        <f t="shared" si="731"/>
        <v>0</v>
      </c>
      <c r="AS321" s="61">
        <f t="shared" si="731"/>
        <v>0</v>
      </c>
      <c r="AT321" s="61">
        <f t="shared" si="731"/>
        <v>0</v>
      </c>
      <c r="AU321" s="64">
        <f t="shared" si="731"/>
        <v>0</v>
      </c>
      <c r="AV321" s="525">
        <f t="shared" si="730"/>
        <v>0</v>
      </c>
      <c r="AW321" s="528">
        <f t="shared" si="692"/>
        <v>0</v>
      </c>
      <c r="AY321" s="522" t="s">
        <v>218</v>
      </c>
    </row>
    <row r="322" spans="1:51" x14ac:dyDescent="0.25">
      <c r="A322" s="14" t="s">
        <v>0</v>
      </c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236"/>
      <c r="AF322" s="229"/>
      <c r="AG322" s="229"/>
      <c r="AH322" s="229"/>
      <c r="AI322" s="229"/>
      <c r="AJ322" s="229"/>
      <c r="AK322" s="229"/>
      <c r="AL322" s="229"/>
      <c r="AM322" s="229"/>
      <c r="AN322" s="229"/>
      <c r="AO322" s="229"/>
      <c r="AP322" s="229"/>
      <c r="AQ322" s="229"/>
      <c r="AR322" s="229"/>
      <c r="AS322" s="229"/>
      <c r="AT322" s="229"/>
      <c r="AU322" s="237"/>
      <c r="AV322" s="525">
        <f t="shared" si="730"/>
        <v>0</v>
      </c>
      <c r="AW322" s="528">
        <f t="shared" si="692"/>
        <v>0</v>
      </c>
      <c r="AY322" s="522" t="s">
        <v>218</v>
      </c>
    </row>
    <row r="323" spans="1:51" x14ac:dyDescent="0.25">
      <c r="A323" s="14" t="s">
        <v>0</v>
      </c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236"/>
      <c r="AF323" s="229"/>
      <c r="AG323" s="229"/>
      <c r="AH323" s="229"/>
      <c r="AI323" s="229"/>
      <c r="AJ323" s="229"/>
      <c r="AK323" s="229"/>
      <c r="AL323" s="229"/>
      <c r="AM323" s="229"/>
      <c r="AN323" s="229"/>
      <c r="AO323" s="229"/>
      <c r="AP323" s="229"/>
      <c r="AQ323" s="229"/>
      <c r="AR323" s="229"/>
      <c r="AS323" s="229"/>
      <c r="AT323" s="229"/>
      <c r="AU323" s="237"/>
      <c r="AV323" s="525">
        <f t="shared" si="730"/>
        <v>0</v>
      </c>
      <c r="AW323" s="528">
        <f t="shared" si="692"/>
        <v>0</v>
      </c>
      <c r="AY323" s="522" t="s">
        <v>218</v>
      </c>
    </row>
    <row r="324" spans="1:51" x14ac:dyDescent="0.25">
      <c r="A324" s="14" t="s">
        <v>0</v>
      </c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69"/>
      <c r="AF324" s="53"/>
      <c r="AG324" s="53"/>
      <c r="AH324" s="53"/>
      <c r="AI324" s="53"/>
      <c r="AJ324" s="53"/>
      <c r="AK324" s="53"/>
      <c r="AL324" s="53"/>
      <c r="AM324" s="53"/>
      <c r="AN324" s="53"/>
      <c r="AO324" s="53"/>
      <c r="AP324" s="53"/>
      <c r="AQ324" s="53"/>
      <c r="AR324" s="53"/>
      <c r="AS324" s="53"/>
      <c r="AT324" s="53"/>
      <c r="AU324" s="70"/>
      <c r="AV324" s="525">
        <f t="shared" si="730"/>
        <v>0</v>
      </c>
      <c r="AW324" s="528">
        <f t="shared" si="692"/>
        <v>0</v>
      </c>
      <c r="AY324" s="522" t="s">
        <v>218</v>
      </c>
    </row>
    <row r="325" spans="1:51" x14ac:dyDescent="0.25">
      <c r="A325" s="14" t="s">
        <v>0</v>
      </c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161"/>
      <c r="AF325" s="162"/>
      <c r="AG325" s="162"/>
      <c r="AH325" s="162"/>
      <c r="AI325" s="162"/>
      <c r="AJ325" s="162"/>
      <c r="AK325" s="162"/>
      <c r="AL325" s="162"/>
      <c r="AM325" s="162"/>
      <c r="AN325" s="162"/>
      <c r="AO325" s="162"/>
      <c r="AP325" s="162"/>
      <c r="AQ325" s="162"/>
      <c r="AR325" s="162"/>
      <c r="AS325" s="162"/>
      <c r="AT325" s="162"/>
      <c r="AU325" s="163"/>
      <c r="AV325" s="525">
        <f t="shared" si="730"/>
        <v>0</v>
      </c>
      <c r="AW325" s="528">
        <f t="shared" si="692"/>
        <v>0</v>
      </c>
      <c r="AY325" s="522" t="s">
        <v>218</v>
      </c>
    </row>
    <row r="326" spans="1:51" x14ac:dyDescent="0.25">
      <c r="A326" s="14">
        <f>A317+1</f>
        <v>16</v>
      </c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81">
        <f t="shared" ref="AE326:AU326" ca="1" si="732">IF(AND(MONTH(AE$10)&lt;=MONTH($F$10),YEAR(AE$10)&lt;=YEAR($F$10)),AE330,0)</f>
        <v>0</v>
      </c>
      <c r="AF326" s="49">
        <f t="shared" ca="1" si="732"/>
        <v>0</v>
      </c>
      <c r="AG326" s="49">
        <f t="shared" ca="1" si="732"/>
        <v>0</v>
      </c>
      <c r="AH326" s="49">
        <f t="shared" ca="1" si="732"/>
        <v>0</v>
      </c>
      <c r="AI326" s="49">
        <f t="shared" ca="1" si="732"/>
        <v>0</v>
      </c>
      <c r="AJ326" s="49">
        <f t="shared" ca="1" si="732"/>
        <v>0</v>
      </c>
      <c r="AK326" s="49">
        <f t="shared" ca="1" si="732"/>
        <v>0</v>
      </c>
      <c r="AL326" s="49">
        <f t="shared" ca="1" si="732"/>
        <v>0</v>
      </c>
      <c r="AM326" s="49">
        <f t="shared" ca="1" si="732"/>
        <v>0</v>
      </c>
      <c r="AN326" s="49">
        <f t="shared" ca="1" si="732"/>
        <v>0</v>
      </c>
      <c r="AO326" s="49">
        <f t="shared" ca="1" si="732"/>
        <v>0</v>
      </c>
      <c r="AP326" s="49">
        <f t="shared" ca="1" si="732"/>
        <v>0</v>
      </c>
      <c r="AQ326" s="49">
        <f t="shared" ca="1" si="732"/>
        <v>0</v>
      </c>
      <c r="AR326" s="49">
        <f t="shared" ca="1" si="732"/>
        <v>0</v>
      </c>
      <c r="AS326" s="49">
        <f t="shared" ca="1" si="732"/>
        <v>0</v>
      </c>
      <c r="AT326" s="49">
        <f t="shared" ca="1" si="732"/>
        <v>0</v>
      </c>
      <c r="AU326" s="71">
        <f t="shared" ca="1" si="732"/>
        <v>0</v>
      </c>
      <c r="AV326" s="525">
        <f>D326</f>
        <v>0</v>
      </c>
      <c r="AW326" s="528">
        <f t="shared" ref="AW326:AW343" si="733">IFERROR(VLOOKUP($B326,MasterData,COLUMN()-45,0),0)</f>
        <v>0</v>
      </c>
      <c r="AY326" s="522" t="s">
        <v>163</v>
      </c>
    </row>
    <row r="327" spans="1:51" x14ac:dyDescent="0.25">
      <c r="A327" s="14" t="s">
        <v>0</v>
      </c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10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11"/>
      <c r="AV327" s="525">
        <f>AV326</f>
        <v>0</v>
      </c>
      <c r="AW327" s="528">
        <f t="shared" si="733"/>
        <v>0</v>
      </c>
      <c r="AY327" s="522" t="s">
        <v>163</v>
      </c>
    </row>
    <row r="328" spans="1:51" x14ac:dyDescent="0.25">
      <c r="A328" s="14" t="s">
        <v>0</v>
      </c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63">
        <f t="shared" ref="AE328" ca="1" si="734">IFERROR(IF(AND(MONTH(AE$10)=MONTH($F$10),YEAR(AE$10)=YEAR($F$10)),$E328,IF(OR(AE$10&lt;=$F$10,AD331&gt;AD330),AD328+SUMIFS(Quantity,Month,AE$10,Code_PO,$B328,Status,"Received")+AD329-AD331,IF(AD328+SUMIFS(Quantity,Month,AE$10,Code_PO,$B328,Status,"Received")+AD329-AD330&lt;0,0,AD328+SUMIFS(Quantity,Month,AE$10,Code_PO,$B328,Status,"Received")+AD329-AD330))),0)</f>
        <v>0</v>
      </c>
      <c r="AF328" s="61">
        <f t="shared" ref="AF328" ca="1" si="735">IFERROR(IF(AND(MONTH(AF$10)=MONTH($F$10),YEAR(AF$10)=YEAR($F$10)),$E328,IF(OR(AF$10&lt;=$F$10,AE331&gt;AE330),AE328+SUMIFS(Quantity,Month,AF$10,Code_PO,$B328,Status,"Received")+AE329-AE331,IF(AE328+SUMIFS(Quantity,Month,AF$10,Code_PO,$B328,Status,"Received")+AE329-AE330&lt;0,0,AE328+SUMIFS(Quantity,Month,AF$10,Code_PO,$B328,Status,"Received")+AE329-AE330))),0)</f>
        <v>0</v>
      </c>
      <c r="AG328" s="61">
        <f t="shared" ref="AG328" ca="1" si="736">IFERROR(IF(AND(MONTH(AG$10)=MONTH($F$10),YEAR(AG$10)=YEAR($F$10)),$E328,IF(OR(AG$10&lt;=$F$10,AF331&gt;AF330),AF328+SUMIFS(Quantity,Month,AG$10,Code_PO,$B328,Status,"Received")+AF329-AF331,IF(AF328+SUMIFS(Quantity,Month,AG$10,Code_PO,$B328,Status,"Received")+AF329-AF330&lt;0,0,AF328+SUMIFS(Quantity,Month,AG$10,Code_PO,$B328,Status,"Received")+AF329-AF330))),0)</f>
        <v>0</v>
      </c>
      <c r="AH328" s="61">
        <f t="shared" ref="AH328" ca="1" si="737">IFERROR(IF(AND(MONTH(AH$10)=MONTH($F$10),YEAR(AH$10)=YEAR($F$10)),$E328,IF(OR(AH$10&lt;=$F$10,AG331&gt;AG330),AG328+SUMIFS(Quantity,Month,AH$10,Code_PO,$B328,Status,"Received")+AG329-AG331,IF(AG328+SUMIFS(Quantity,Month,AH$10,Code_PO,$B328,Status,"Received")+AG329-AG330&lt;0,0,AG328+SUMIFS(Quantity,Month,AH$10,Code_PO,$B328,Status,"Received")+AG329-AG330))),0)</f>
        <v>0</v>
      </c>
      <c r="AI328" s="61">
        <f t="shared" ref="AI328" ca="1" si="738">IFERROR(IF(AND(MONTH(AI$10)=MONTH($F$10),YEAR(AI$10)=YEAR($F$10)),$E328,IF(OR(AI$10&lt;=$F$10,AH331&gt;AH330),AH328+SUMIFS(Quantity,Month,AI$10,Code_PO,$B328,Status,"Received")+AH329-AH331,IF(AH328+SUMIFS(Quantity,Month,AI$10,Code_PO,$B328,Status,"Received")+AH329-AH330&lt;0,0,AH328+SUMIFS(Quantity,Month,AI$10,Code_PO,$B328,Status,"Received")+AH329-AH330))),0)</f>
        <v>0</v>
      </c>
      <c r="AJ328" s="61">
        <f t="shared" ref="AJ328" ca="1" si="739">IFERROR(IF(AND(MONTH(AJ$10)=MONTH($F$10),YEAR(AJ$10)=YEAR($F$10)),$E328,IF(OR(AJ$10&lt;=$F$10,AI331&gt;AI330),AI328+SUMIFS(Quantity,Month,AJ$10,Code_PO,$B328,Status,"Received")+AI329-AI331,IF(AI328+SUMIFS(Quantity,Month,AJ$10,Code_PO,$B328,Status,"Received")+AI329-AI330&lt;0,0,AI328+SUMIFS(Quantity,Month,AJ$10,Code_PO,$B328,Status,"Received")+AI329-AI330))),0)</f>
        <v>0</v>
      </c>
      <c r="AK328" s="61">
        <f t="shared" ref="AK328" ca="1" si="740">IFERROR(IF(AND(MONTH(AK$10)=MONTH($F$10),YEAR(AK$10)=YEAR($F$10)),$E328,IF(OR(AK$10&lt;=$F$10,AJ331&gt;AJ330),AJ328+SUMIFS(Quantity,Month,AK$10,Code_PO,$B328,Status,"Received")+AJ329-AJ331,IF(AJ328+SUMIFS(Quantity,Month,AK$10,Code_PO,$B328,Status,"Received")+AJ329-AJ330&lt;0,0,AJ328+SUMIFS(Quantity,Month,AK$10,Code_PO,$B328,Status,"Received")+AJ329-AJ330))),0)</f>
        <v>0</v>
      </c>
      <c r="AL328" s="61">
        <f t="shared" ref="AL328" ca="1" si="741">IFERROR(IF(AND(MONTH(AL$10)=MONTH($F$10),YEAR(AL$10)=YEAR($F$10)),$E328,IF(OR(AL$10&lt;=$F$10,AK331&gt;AK330),AK328+SUMIFS(Quantity,Month,AL$10,Code_PO,$B328,Status,"Received")+AK329-AK331,IF(AK328+SUMIFS(Quantity,Month,AL$10,Code_PO,$B328,Status,"Received")+AK329-AK330&lt;0,0,AK328+SUMIFS(Quantity,Month,AL$10,Code_PO,$B328,Status,"Received")+AK329-AK330))),0)</f>
        <v>0</v>
      </c>
      <c r="AM328" s="61">
        <f t="shared" ref="AM328" ca="1" si="742">IFERROR(IF(AND(MONTH(AM$10)=MONTH($F$10),YEAR(AM$10)=YEAR($F$10)),$E328,IF(OR(AM$10&lt;=$F$10,AL331&gt;AL330),AL328+SUMIFS(Quantity,Month,AM$10,Code_PO,$B328,Status,"Received")+AL329-AL331,IF(AL328+SUMIFS(Quantity,Month,AM$10,Code_PO,$B328,Status,"Received")+AL329-AL330&lt;0,0,AL328+SUMIFS(Quantity,Month,AM$10,Code_PO,$B328,Status,"Received")+AL329-AL330))),0)</f>
        <v>0</v>
      </c>
      <c r="AN328" s="61">
        <f t="shared" ref="AN328" ca="1" si="743">IFERROR(IF(AND(MONTH(AN$10)=MONTH($F$10),YEAR(AN$10)=YEAR($F$10)),$E328,IF(OR(AN$10&lt;=$F$10,AM331&gt;AM330),AM328+SUMIFS(Quantity,Month,AN$10,Code_PO,$B328,Status,"Received")+AM329-AM331,IF(AM328+SUMIFS(Quantity,Month,AN$10,Code_PO,$B328,Status,"Received")+AM329-AM330&lt;0,0,AM328+SUMIFS(Quantity,Month,AN$10,Code_PO,$B328,Status,"Received")+AM329-AM330))),0)</f>
        <v>0</v>
      </c>
      <c r="AO328" s="61">
        <f t="shared" ref="AO328" ca="1" si="744">IFERROR(IF(AND(MONTH(AO$10)=MONTH($F$10),YEAR(AO$10)=YEAR($F$10)),$E328,IF(OR(AO$10&lt;=$F$10,AN331&gt;AN330),AN328+SUMIFS(Quantity,Month,AO$10,Code_PO,$B328,Status,"Received")+AN329-AN331,IF(AN328+SUMIFS(Quantity,Month,AO$10,Code_PO,$B328,Status,"Received")+AN329-AN330&lt;0,0,AN328+SUMIFS(Quantity,Month,AO$10,Code_PO,$B328,Status,"Received")+AN329-AN330))),0)</f>
        <v>0</v>
      </c>
      <c r="AP328" s="61">
        <f t="shared" ref="AP328" ca="1" si="745">IFERROR(IF(AND(MONTH(AP$10)=MONTH($F$10),YEAR(AP$10)=YEAR($F$10)),$E328,IF(OR(AP$10&lt;=$F$10,AO331&gt;AO330),AO328+SUMIFS(Quantity,Month,AP$10,Code_PO,$B328,Status,"Received")+AO329-AO331,IF(AO328+SUMIFS(Quantity,Month,AP$10,Code_PO,$B328,Status,"Received")+AO329-AO330&lt;0,0,AO328+SUMIFS(Quantity,Month,AP$10,Code_PO,$B328,Status,"Received")+AO329-AO330))),0)</f>
        <v>0</v>
      </c>
      <c r="AQ328" s="61">
        <f t="shared" ref="AQ328" ca="1" si="746">IFERROR(IF(AND(MONTH(AQ$10)=MONTH($F$10),YEAR(AQ$10)=YEAR($F$10)),$E328,IF(OR(AQ$10&lt;=$F$10,AP331&gt;AP330),AP328+SUMIFS(Quantity,Month,AQ$10,Code_PO,$B328,Status,"Received")+AP329-AP331,IF(AP328+SUMIFS(Quantity,Month,AQ$10,Code_PO,$B328,Status,"Received")+AP329-AP330&lt;0,0,AP328+SUMIFS(Quantity,Month,AQ$10,Code_PO,$B328,Status,"Received")+AP329-AP330))),0)</f>
        <v>0</v>
      </c>
      <c r="AR328" s="61">
        <f t="shared" ref="AR328" ca="1" si="747">IFERROR(IF(AND(MONTH(AR$10)=MONTH($F$10),YEAR(AR$10)=YEAR($F$10)),$E328,IF(OR(AR$10&lt;=$F$10,AQ331&gt;AQ330),AQ328+SUMIFS(Quantity,Month,AR$10,Code_PO,$B328,Status,"Received")+AQ329-AQ331,IF(AQ328+SUMIFS(Quantity,Month,AR$10,Code_PO,$B328,Status,"Received")+AQ329-AQ330&lt;0,0,AQ328+SUMIFS(Quantity,Month,AR$10,Code_PO,$B328,Status,"Received")+AQ329-AQ330))),0)</f>
        <v>0</v>
      </c>
      <c r="AS328" s="61">
        <f t="shared" ref="AS328" ca="1" si="748">IFERROR(IF(AND(MONTH(AS$10)=MONTH($F$10),YEAR(AS$10)=YEAR($F$10)),$E328,IF(OR(AS$10&lt;=$F$10,AR331&gt;AR330),AR328+SUMIFS(Quantity,Month,AS$10,Code_PO,$B328,Status,"Received")+AR329-AR331,IF(AR328+SUMIFS(Quantity,Month,AS$10,Code_PO,$B328,Status,"Received")+AR329-AR330&lt;0,0,AR328+SUMIFS(Quantity,Month,AS$10,Code_PO,$B328,Status,"Received")+AR329-AR330))),0)</f>
        <v>0</v>
      </c>
      <c r="AT328" s="61">
        <f t="shared" ref="AT328" ca="1" si="749">IFERROR(IF(AND(MONTH(AT$10)=MONTH($F$10),YEAR(AT$10)=YEAR($F$10)),$E328,IF(OR(AT$10&lt;=$F$10,AS331&gt;AS330),AS328+SUMIFS(Quantity,Month,AT$10,Code_PO,$B328,Status,"Received")+AS329-AS331,IF(AS328+SUMIFS(Quantity,Month,AT$10,Code_PO,$B328,Status,"Received")+AS329-AS330&lt;0,0,AS328+SUMIFS(Quantity,Month,AT$10,Code_PO,$B328,Status,"Received")+AS329-AS330))),0)</f>
        <v>0</v>
      </c>
      <c r="AU328" s="64">
        <f t="shared" ref="AU328" ca="1" si="750">IFERROR(IF(AND(MONTH(AU$10)=MONTH($F$10),YEAR(AU$10)=YEAR($F$10)),$E328,IF(OR(AU$10&lt;=$F$10,AT331&gt;AT330),AT328+SUMIFS(Quantity,Month,AU$10,Code_PO,$B328,Status,"Received")+AT329-AT331,IF(AT328+SUMIFS(Quantity,Month,AU$10,Code_PO,$B328,Status,"Received")+AT329-AT330&lt;0,0,AT328+SUMIFS(Quantity,Month,AU$10,Code_PO,$B328,Status,"Received")+AT329-AT330))),0)</f>
        <v>0</v>
      </c>
      <c r="AV328" s="525">
        <f t="shared" ref="AV328:AV334" si="751">AV327</f>
        <v>0</v>
      </c>
      <c r="AW328" s="528">
        <f t="shared" si="733"/>
        <v>0</v>
      </c>
      <c r="AY328" s="522" t="s">
        <v>163</v>
      </c>
    </row>
    <row r="329" spans="1:51" x14ac:dyDescent="0.25">
      <c r="A329" s="14" t="s">
        <v>0</v>
      </c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50"/>
      <c r="AF329" s="46"/>
      <c r="AG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51"/>
      <c r="AV329" s="525">
        <f t="shared" si="751"/>
        <v>0</v>
      </c>
      <c r="AW329" s="528">
        <f t="shared" si="733"/>
        <v>0</v>
      </c>
      <c r="AY329" s="522" t="s">
        <v>163</v>
      </c>
    </row>
    <row r="330" spans="1:51" x14ac:dyDescent="0.25">
      <c r="A330" s="14" t="s">
        <v>0</v>
      </c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63">
        <f t="shared" ref="AE330:AU330" si="752">IFERROR(VLOOKUP($B330,MasterData,COLUMN()+2,0),0)</f>
        <v>0</v>
      </c>
      <c r="AF330" s="61">
        <f t="shared" si="752"/>
        <v>0</v>
      </c>
      <c r="AG330" s="61">
        <f t="shared" si="752"/>
        <v>0</v>
      </c>
      <c r="AH330" s="61">
        <f t="shared" si="752"/>
        <v>0</v>
      </c>
      <c r="AI330" s="61">
        <f t="shared" si="752"/>
        <v>0</v>
      </c>
      <c r="AJ330" s="61">
        <f t="shared" si="752"/>
        <v>0</v>
      </c>
      <c r="AK330" s="61">
        <f t="shared" si="752"/>
        <v>0</v>
      </c>
      <c r="AL330" s="61">
        <f t="shared" si="752"/>
        <v>0</v>
      </c>
      <c r="AM330" s="61">
        <f t="shared" si="752"/>
        <v>0</v>
      </c>
      <c r="AN330" s="61">
        <f t="shared" si="752"/>
        <v>0</v>
      </c>
      <c r="AO330" s="61">
        <f t="shared" si="752"/>
        <v>0</v>
      </c>
      <c r="AP330" s="61">
        <f t="shared" si="752"/>
        <v>0</v>
      </c>
      <c r="AQ330" s="61">
        <f t="shared" si="752"/>
        <v>0</v>
      </c>
      <c r="AR330" s="61">
        <f t="shared" si="752"/>
        <v>0</v>
      </c>
      <c r="AS330" s="61">
        <f t="shared" si="752"/>
        <v>0</v>
      </c>
      <c r="AT330" s="61">
        <f t="shared" si="752"/>
        <v>0</v>
      </c>
      <c r="AU330" s="64">
        <f t="shared" si="752"/>
        <v>0</v>
      </c>
      <c r="AV330" s="525">
        <f t="shared" si="751"/>
        <v>0</v>
      </c>
      <c r="AW330" s="528">
        <f t="shared" si="733"/>
        <v>0</v>
      </c>
      <c r="AY330" s="522" t="s">
        <v>163</v>
      </c>
    </row>
    <row r="331" spans="1:51" x14ac:dyDescent="0.25">
      <c r="A331" s="14" t="s">
        <v>0</v>
      </c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236"/>
      <c r="AF331" s="229"/>
      <c r="AG331" s="229"/>
      <c r="AH331" s="229"/>
      <c r="AI331" s="229"/>
      <c r="AJ331" s="229"/>
      <c r="AK331" s="229"/>
      <c r="AL331" s="229"/>
      <c r="AM331" s="229"/>
      <c r="AN331" s="229"/>
      <c r="AO331" s="229"/>
      <c r="AP331" s="229"/>
      <c r="AQ331" s="229"/>
      <c r="AR331" s="229"/>
      <c r="AS331" s="229"/>
      <c r="AT331" s="229"/>
      <c r="AU331" s="237"/>
      <c r="AV331" s="525">
        <f t="shared" si="751"/>
        <v>0</v>
      </c>
      <c r="AW331" s="528">
        <f t="shared" si="733"/>
        <v>0</v>
      </c>
      <c r="AY331" s="522" t="s">
        <v>163</v>
      </c>
    </row>
    <row r="332" spans="1:51" x14ac:dyDescent="0.25">
      <c r="A332" s="14" t="s">
        <v>0</v>
      </c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236"/>
      <c r="AF332" s="229"/>
      <c r="AG332" s="229"/>
      <c r="AH332" s="229"/>
      <c r="AI332" s="229"/>
      <c r="AJ332" s="229"/>
      <c r="AK332" s="229"/>
      <c r="AL332" s="229"/>
      <c r="AM332" s="229"/>
      <c r="AN332" s="229"/>
      <c r="AO332" s="229"/>
      <c r="AP332" s="229"/>
      <c r="AQ332" s="229"/>
      <c r="AR332" s="229"/>
      <c r="AS332" s="229"/>
      <c r="AT332" s="229"/>
      <c r="AU332" s="237"/>
      <c r="AV332" s="525">
        <f t="shared" si="751"/>
        <v>0</v>
      </c>
      <c r="AW332" s="528">
        <f t="shared" si="733"/>
        <v>0</v>
      </c>
      <c r="AY332" s="522" t="s">
        <v>163</v>
      </c>
    </row>
    <row r="333" spans="1:51" x14ac:dyDescent="0.25">
      <c r="A333" s="14" t="s">
        <v>0</v>
      </c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69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70"/>
      <c r="AV333" s="525">
        <f t="shared" si="751"/>
        <v>0</v>
      </c>
      <c r="AW333" s="528">
        <f t="shared" si="733"/>
        <v>0</v>
      </c>
      <c r="AY333" s="522" t="s">
        <v>163</v>
      </c>
    </row>
    <row r="334" spans="1:51" x14ac:dyDescent="0.25">
      <c r="A334" s="14" t="s">
        <v>0</v>
      </c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161"/>
      <c r="AF334" s="162"/>
      <c r="AG334" s="162"/>
      <c r="AH334" s="162"/>
      <c r="AI334" s="162"/>
      <c r="AJ334" s="162"/>
      <c r="AK334" s="162"/>
      <c r="AL334" s="162"/>
      <c r="AM334" s="162"/>
      <c r="AN334" s="162"/>
      <c r="AO334" s="162"/>
      <c r="AP334" s="162"/>
      <c r="AQ334" s="162"/>
      <c r="AR334" s="162"/>
      <c r="AS334" s="162"/>
      <c r="AT334" s="162"/>
      <c r="AU334" s="163"/>
      <c r="AV334" s="525">
        <f t="shared" si="751"/>
        <v>0</v>
      </c>
      <c r="AW334" s="528">
        <f t="shared" si="733"/>
        <v>0</v>
      </c>
      <c r="AY334" s="522" t="s">
        <v>163</v>
      </c>
    </row>
    <row r="335" spans="1:51" x14ac:dyDescent="0.25">
      <c r="A335" s="14">
        <f>A326+1</f>
        <v>17</v>
      </c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81">
        <f t="shared" ref="AE335:AU335" ca="1" si="753">IF(AND(MONTH(AE$10)&lt;=MONTH($F$10),YEAR(AE$10)&lt;=YEAR($F$10)),AE339,0)</f>
        <v>0</v>
      </c>
      <c r="AF335" s="49">
        <f t="shared" ca="1" si="753"/>
        <v>0</v>
      </c>
      <c r="AG335" s="49">
        <f t="shared" ca="1" si="753"/>
        <v>0</v>
      </c>
      <c r="AH335" s="49">
        <f t="shared" ca="1" si="753"/>
        <v>0</v>
      </c>
      <c r="AI335" s="49">
        <f t="shared" ca="1" si="753"/>
        <v>0</v>
      </c>
      <c r="AJ335" s="49">
        <f t="shared" ca="1" si="753"/>
        <v>0</v>
      </c>
      <c r="AK335" s="49">
        <f t="shared" ca="1" si="753"/>
        <v>0</v>
      </c>
      <c r="AL335" s="49">
        <f t="shared" ca="1" si="753"/>
        <v>0</v>
      </c>
      <c r="AM335" s="49">
        <f t="shared" ca="1" si="753"/>
        <v>0</v>
      </c>
      <c r="AN335" s="49">
        <f t="shared" ca="1" si="753"/>
        <v>0</v>
      </c>
      <c r="AO335" s="49">
        <f t="shared" ca="1" si="753"/>
        <v>0</v>
      </c>
      <c r="AP335" s="49">
        <f t="shared" ca="1" si="753"/>
        <v>0</v>
      </c>
      <c r="AQ335" s="49">
        <f t="shared" ca="1" si="753"/>
        <v>0</v>
      </c>
      <c r="AR335" s="49">
        <f t="shared" ca="1" si="753"/>
        <v>0</v>
      </c>
      <c r="AS335" s="49">
        <f t="shared" ca="1" si="753"/>
        <v>0</v>
      </c>
      <c r="AT335" s="49">
        <f t="shared" ca="1" si="753"/>
        <v>0</v>
      </c>
      <c r="AU335" s="71">
        <f t="shared" ca="1" si="753"/>
        <v>0</v>
      </c>
      <c r="AV335" s="525">
        <f>D335</f>
        <v>0</v>
      </c>
      <c r="AW335" s="528">
        <f t="shared" si="733"/>
        <v>0</v>
      </c>
      <c r="AY335" s="522" t="s">
        <v>76</v>
      </c>
    </row>
    <row r="336" spans="1:51" x14ac:dyDescent="0.25">
      <c r="A336" s="14" t="s">
        <v>0</v>
      </c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10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11"/>
      <c r="AV336" s="525">
        <f>AV335</f>
        <v>0</v>
      </c>
      <c r="AW336" s="528">
        <f t="shared" si="733"/>
        <v>0</v>
      </c>
      <c r="AY336" s="522" t="s">
        <v>76</v>
      </c>
    </row>
    <row r="337" spans="1:51" x14ac:dyDescent="0.25">
      <c r="A337" s="14" t="s">
        <v>0</v>
      </c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63">
        <f t="shared" ref="AE337" ca="1" si="754">IFERROR(IF(AND(MONTH(AE$10)=MONTH($F$10),YEAR(AE$10)=YEAR($F$10)),$E337,IF(OR(AE$10&lt;=$F$10,AD340&gt;AD339),AD337+SUMIFS(Quantity,Month,AE$10,Code_PO,$B337,Status,"Received")+AD338-AD340,IF(AD337+SUMIFS(Quantity,Month,AE$10,Code_PO,$B337,Status,"Received")+AD338-AD339&lt;0,0,AD337+SUMIFS(Quantity,Month,AE$10,Code_PO,$B337,Status,"Received")+AD338-AD339))),0)</f>
        <v>0</v>
      </c>
      <c r="AF337" s="61">
        <f t="shared" ref="AF337" ca="1" si="755">IFERROR(IF(AND(MONTH(AF$10)=MONTH($F$10),YEAR(AF$10)=YEAR($F$10)),$E337,IF(OR(AF$10&lt;=$F$10,AE340&gt;AE339),AE337+SUMIFS(Quantity,Month,AF$10,Code_PO,$B337,Status,"Received")+AE338-AE340,IF(AE337+SUMIFS(Quantity,Month,AF$10,Code_PO,$B337,Status,"Received")+AE338-AE339&lt;0,0,AE337+SUMIFS(Quantity,Month,AF$10,Code_PO,$B337,Status,"Received")+AE338-AE339))),0)</f>
        <v>0</v>
      </c>
      <c r="AG337" s="61">
        <f t="shared" ref="AG337" ca="1" si="756">IFERROR(IF(AND(MONTH(AG$10)=MONTH($F$10),YEAR(AG$10)=YEAR($F$10)),$E337,IF(OR(AG$10&lt;=$F$10,AF340&gt;AF339),AF337+SUMIFS(Quantity,Month,AG$10,Code_PO,$B337,Status,"Received")+AF338-AF340,IF(AF337+SUMIFS(Quantity,Month,AG$10,Code_PO,$B337,Status,"Received")+AF338-AF339&lt;0,0,AF337+SUMIFS(Quantity,Month,AG$10,Code_PO,$B337,Status,"Received")+AF338-AF339))),0)</f>
        <v>0</v>
      </c>
      <c r="AH337" s="61">
        <f t="shared" ref="AH337" ca="1" si="757">IFERROR(IF(AND(MONTH(AH$10)=MONTH($F$10),YEAR(AH$10)=YEAR($F$10)),$E337,IF(OR(AH$10&lt;=$F$10,AG340&gt;AG339),AG337+SUMIFS(Quantity,Month,AH$10,Code_PO,$B337,Status,"Received")+AG338-AG340,IF(AG337+SUMIFS(Quantity,Month,AH$10,Code_PO,$B337,Status,"Received")+AG338-AG339&lt;0,0,AG337+SUMIFS(Quantity,Month,AH$10,Code_PO,$B337,Status,"Received")+AG338-AG339))),0)</f>
        <v>0</v>
      </c>
      <c r="AI337" s="61">
        <f t="shared" ref="AI337" ca="1" si="758">IFERROR(IF(AND(MONTH(AI$10)=MONTH($F$10),YEAR(AI$10)=YEAR($F$10)),$E337,IF(OR(AI$10&lt;=$F$10,AH340&gt;AH339),AH337+SUMIFS(Quantity,Month,AI$10,Code_PO,$B337,Status,"Received")+AH338-AH340,IF(AH337+SUMIFS(Quantity,Month,AI$10,Code_PO,$B337,Status,"Received")+AH338-AH339&lt;0,0,AH337+SUMIFS(Quantity,Month,AI$10,Code_PO,$B337,Status,"Received")+AH338-AH339))),0)</f>
        <v>0</v>
      </c>
      <c r="AJ337" s="61">
        <f t="shared" ref="AJ337" ca="1" si="759">IFERROR(IF(AND(MONTH(AJ$10)=MONTH($F$10),YEAR(AJ$10)=YEAR($F$10)),$E337,IF(OR(AJ$10&lt;=$F$10,AI340&gt;AI339),AI337+SUMIFS(Quantity,Month,AJ$10,Code_PO,$B337,Status,"Received")+AI338-AI340,IF(AI337+SUMIFS(Quantity,Month,AJ$10,Code_PO,$B337,Status,"Received")+AI338-AI339&lt;0,0,AI337+SUMIFS(Quantity,Month,AJ$10,Code_PO,$B337,Status,"Received")+AI338-AI339))),0)</f>
        <v>0</v>
      </c>
      <c r="AK337" s="61">
        <f t="shared" ref="AK337" ca="1" si="760">IFERROR(IF(AND(MONTH(AK$10)=MONTH($F$10),YEAR(AK$10)=YEAR($F$10)),$E337,IF(OR(AK$10&lt;=$F$10,AJ340&gt;AJ339),AJ337+SUMIFS(Quantity,Month,AK$10,Code_PO,$B337,Status,"Received")+AJ338-AJ340,IF(AJ337+SUMIFS(Quantity,Month,AK$10,Code_PO,$B337,Status,"Received")+AJ338-AJ339&lt;0,0,AJ337+SUMIFS(Quantity,Month,AK$10,Code_PO,$B337,Status,"Received")+AJ338-AJ339))),0)</f>
        <v>0</v>
      </c>
      <c r="AL337" s="61">
        <f t="shared" ref="AL337" ca="1" si="761">IFERROR(IF(AND(MONTH(AL$10)=MONTH($F$10),YEAR(AL$10)=YEAR($F$10)),$E337,IF(OR(AL$10&lt;=$F$10,AK340&gt;AK339),AK337+SUMIFS(Quantity,Month,AL$10,Code_PO,$B337,Status,"Received")+AK338-AK340,IF(AK337+SUMIFS(Quantity,Month,AL$10,Code_PO,$B337,Status,"Received")+AK338-AK339&lt;0,0,AK337+SUMIFS(Quantity,Month,AL$10,Code_PO,$B337,Status,"Received")+AK338-AK339))),0)</f>
        <v>0</v>
      </c>
      <c r="AM337" s="61">
        <f t="shared" ref="AM337" ca="1" si="762">IFERROR(IF(AND(MONTH(AM$10)=MONTH($F$10),YEAR(AM$10)=YEAR($F$10)),$E337,IF(OR(AM$10&lt;=$F$10,AL340&gt;AL339),AL337+SUMIFS(Quantity,Month,AM$10,Code_PO,$B337,Status,"Received")+AL338-AL340,IF(AL337+SUMIFS(Quantity,Month,AM$10,Code_PO,$B337,Status,"Received")+AL338-AL339&lt;0,0,AL337+SUMIFS(Quantity,Month,AM$10,Code_PO,$B337,Status,"Received")+AL338-AL339))),0)</f>
        <v>0</v>
      </c>
      <c r="AN337" s="61">
        <f t="shared" ref="AN337" ca="1" si="763">IFERROR(IF(AND(MONTH(AN$10)=MONTH($F$10),YEAR(AN$10)=YEAR($F$10)),$E337,IF(OR(AN$10&lt;=$F$10,AM340&gt;AM339),AM337+SUMIFS(Quantity,Month,AN$10,Code_PO,$B337,Status,"Received")+AM338-AM340,IF(AM337+SUMIFS(Quantity,Month,AN$10,Code_PO,$B337,Status,"Received")+AM338-AM339&lt;0,0,AM337+SUMIFS(Quantity,Month,AN$10,Code_PO,$B337,Status,"Received")+AM338-AM339))),0)</f>
        <v>0</v>
      </c>
      <c r="AO337" s="61">
        <f t="shared" ref="AO337" ca="1" si="764">IFERROR(IF(AND(MONTH(AO$10)=MONTH($F$10),YEAR(AO$10)=YEAR($F$10)),$E337,IF(OR(AO$10&lt;=$F$10,AN340&gt;AN339),AN337+SUMIFS(Quantity,Month,AO$10,Code_PO,$B337,Status,"Received")+AN338-AN340,IF(AN337+SUMIFS(Quantity,Month,AO$10,Code_PO,$B337,Status,"Received")+AN338-AN339&lt;0,0,AN337+SUMIFS(Quantity,Month,AO$10,Code_PO,$B337,Status,"Received")+AN338-AN339))),0)</f>
        <v>0</v>
      </c>
      <c r="AP337" s="61">
        <f t="shared" ref="AP337" ca="1" si="765">IFERROR(IF(AND(MONTH(AP$10)=MONTH($F$10),YEAR(AP$10)=YEAR($F$10)),$E337,IF(OR(AP$10&lt;=$F$10,AO340&gt;AO339),AO337+SUMIFS(Quantity,Month,AP$10,Code_PO,$B337,Status,"Received")+AO338-AO340,IF(AO337+SUMIFS(Quantity,Month,AP$10,Code_PO,$B337,Status,"Received")+AO338-AO339&lt;0,0,AO337+SUMIFS(Quantity,Month,AP$10,Code_PO,$B337,Status,"Received")+AO338-AO339))),0)</f>
        <v>0</v>
      </c>
      <c r="AQ337" s="61">
        <f t="shared" ref="AQ337" ca="1" si="766">IFERROR(IF(AND(MONTH(AQ$10)=MONTH($F$10),YEAR(AQ$10)=YEAR($F$10)),$E337,IF(OR(AQ$10&lt;=$F$10,AP340&gt;AP339),AP337+SUMIFS(Quantity,Month,AQ$10,Code_PO,$B337,Status,"Received")+AP338-AP340,IF(AP337+SUMIFS(Quantity,Month,AQ$10,Code_PO,$B337,Status,"Received")+AP338-AP339&lt;0,0,AP337+SUMIFS(Quantity,Month,AQ$10,Code_PO,$B337,Status,"Received")+AP338-AP339))),0)</f>
        <v>0</v>
      </c>
      <c r="AR337" s="61">
        <f t="shared" ref="AR337" ca="1" si="767">IFERROR(IF(AND(MONTH(AR$10)=MONTH($F$10),YEAR(AR$10)=YEAR($F$10)),$E337,IF(OR(AR$10&lt;=$F$10,AQ340&gt;AQ339),AQ337+SUMIFS(Quantity,Month,AR$10,Code_PO,$B337,Status,"Received")+AQ338-AQ340,IF(AQ337+SUMIFS(Quantity,Month,AR$10,Code_PO,$B337,Status,"Received")+AQ338-AQ339&lt;0,0,AQ337+SUMIFS(Quantity,Month,AR$10,Code_PO,$B337,Status,"Received")+AQ338-AQ339))),0)</f>
        <v>0</v>
      </c>
      <c r="AS337" s="61">
        <f t="shared" ref="AS337" ca="1" si="768">IFERROR(IF(AND(MONTH(AS$10)=MONTH($F$10),YEAR(AS$10)=YEAR($F$10)),$E337,IF(OR(AS$10&lt;=$F$10,AR340&gt;AR339),AR337+SUMIFS(Quantity,Month,AS$10,Code_PO,$B337,Status,"Received")+AR338-AR340,IF(AR337+SUMIFS(Quantity,Month,AS$10,Code_PO,$B337,Status,"Received")+AR338-AR339&lt;0,0,AR337+SUMIFS(Quantity,Month,AS$10,Code_PO,$B337,Status,"Received")+AR338-AR339))),0)</f>
        <v>0</v>
      </c>
      <c r="AT337" s="61">
        <f t="shared" ref="AT337" ca="1" si="769">IFERROR(IF(AND(MONTH(AT$10)=MONTH($F$10),YEAR(AT$10)=YEAR($F$10)),$E337,IF(OR(AT$10&lt;=$F$10,AS340&gt;AS339),AS337+SUMIFS(Quantity,Month,AT$10,Code_PO,$B337,Status,"Received")+AS338-AS340,IF(AS337+SUMIFS(Quantity,Month,AT$10,Code_PO,$B337,Status,"Received")+AS338-AS339&lt;0,0,AS337+SUMIFS(Quantity,Month,AT$10,Code_PO,$B337,Status,"Received")+AS338-AS339))),0)</f>
        <v>0</v>
      </c>
      <c r="AU337" s="64">
        <f t="shared" ref="AU337" ca="1" si="770">IFERROR(IF(AND(MONTH(AU$10)=MONTH($F$10),YEAR(AU$10)=YEAR($F$10)),$E337,IF(OR(AU$10&lt;=$F$10,AT340&gt;AT339),AT337+SUMIFS(Quantity,Month,AU$10,Code_PO,$B337,Status,"Received")+AT338-AT340,IF(AT337+SUMIFS(Quantity,Month,AU$10,Code_PO,$B337,Status,"Received")+AT338-AT339&lt;0,0,AT337+SUMIFS(Quantity,Month,AU$10,Code_PO,$B337,Status,"Received")+AT338-AT339))),0)</f>
        <v>0</v>
      </c>
      <c r="AV337" s="525">
        <f t="shared" ref="AV337:AV343" si="771">AV336</f>
        <v>0</v>
      </c>
      <c r="AW337" s="528">
        <f t="shared" si="733"/>
        <v>0</v>
      </c>
      <c r="AY337" s="522" t="s">
        <v>76</v>
      </c>
    </row>
    <row r="338" spans="1:51" x14ac:dyDescent="0.25">
      <c r="A338" s="14" t="s">
        <v>0</v>
      </c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50"/>
      <c r="AF338" s="46"/>
      <c r="AG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51"/>
      <c r="AV338" s="525">
        <f t="shared" si="771"/>
        <v>0</v>
      </c>
      <c r="AW338" s="528">
        <f t="shared" si="733"/>
        <v>0</v>
      </c>
      <c r="AY338" s="522" t="s">
        <v>76</v>
      </c>
    </row>
    <row r="339" spans="1:51" x14ac:dyDescent="0.25">
      <c r="A339" s="14" t="s">
        <v>0</v>
      </c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63">
        <f t="shared" ref="AE339:AU339" si="772">IFERROR(VLOOKUP($B339,MasterData,COLUMN()+2,0),0)</f>
        <v>0</v>
      </c>
      <c r="AF339" s="61">
        <f t="shared" si="772"/>
        <v>0</v>
      </c>
      <c r="AG339" s="61">
        <f t="shared" si="772"/>
        <v>0</v>
      </c>
      <c r="AH339" s="61">
        <f t="shared" si="772"/>
        <v>0</v>
      </c>
      <c r="AI339" s="61">
        <f t="shared" si="772"/>
        <v>0</v>
      </c>
      <c r="AJ339" s="61">
        <f t="shared" si="772"/>
        <v>0</v>
      </c>
      <c r="AK339" s="61">
        <f t="shared" si="772"/>
        <v>0</v>
      </c>
      <c r="AL339" s="61">
        <f t="shared" si="772"/>
        <v>0</v>
      </c>
      <c r="AM339" s="61">
        <f t="shared" si="772"/>
        <v>0</v>
      </c>
      <c r="AN339" s="61">
        <f t="shared" si="772"/>
        <v>0</v>
      </c>
      <c r="AO339" s="61">
        <f t="shared" si="772"/>
        <v>0</v>
      </c>
      <c r="AP339" s="61">
        <f t="shared" si="772"/>
        <v>0</v>
      </c>
      <c r="AQ339" s="61">
        <f t="shared" si="772"/>
        <v>0</v>
      </c>
      <c r="AR339" s="61">
        <f t="shared" si="772"/>
        <v>0</v>
      </c>
      <c r="AS339" s="61">
        <f t="shared" si="772"/>
        <v>0</v>
      </c>
      <c r="AT339" s="61">
        <f t="shared" si="772"/>
        <v>0</v>
      </c>
      <c r="AU339" s="64">
        <f t="shared" si="772"/>
        <v>0</v>
      </c>
      <c r="AV339" s="525">
        <f t="shared" si="771"/>
        <v>0</v>
      </c>
      <c r="AW339" s="528">
        <f t="shared" si="733"/>
        <v>0</v>
      </c>
      <c r="AY339" s="522" t="s">
        <v>76</v>
      </c>
    </row>
    <row r="340" spans="1:51" x14ac:dyDescent="0.25">
      <c r="A340" s="14" t="s">
        <v>0</v>
      </c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236"/>
      <c r="AF340" s="229"/>
      <c r="AG340" s="229"/>
      <c r="AH340" s="229"/>
      <c r="AI340" s="229"/>
      <c r="AJ340" s="229"/>
      <c r="AK340" s="229"/>
      <c r="AL340" s="229"/>
      <c r="AM340" s="229"/>
      <c r="AN340" s="229"/>
      <c r="AO340" s="229"/>
      <c r="AP340" s="229"/>
      <c r="AQ340" s="229"/>
      <c r="AR340" s="229"/>
      <c r="AS340" s="229"/>
      <c r="AT340" s="229"/>
      <c r="AU340" s="237"/>
      <c r="AV340" s="525">
        <f t="shared" si="771"/>
        <v>0</v>
      </c>
      <c r="AW340" s="528">
        <f t="shared" si="733"/>
        <v>0</v>
      </c>
      <c r="AY340" s="522" t="s">
        <v>76</v>
      </c>
    </row>
    <row r="341" spans="1:51" x14ac:dyDescent="0.25">
      <c r="A341" s="14" t="s">
        <v>0</v>
      </c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236"/>
      <c r="AF341" s="229"/>
      <c r="AG341" s="229"/>
      <c r="AH341" s="229"/>
      <c r="AI341" s="229"/>
      <c r="AJ341" s="229"/>
      <c r="AK341" s="229"/>
      <c r="AL341" s="229"/>
      <c r="AM341" s="229"/>
      <c r="AN341" s="229"/>
      <c r="AO341" s="229"/>
      <c r="AP341" s="229"/>
      <c r="AQ341" s="229"/>
      <c r="AR341" s="229"/>
      <c r="AS341" s="229"/>
      <c r="AT341" s="229"/>
      <c r="AU341" s="237"/>
      <c r="AV341" s="525">
        <f t="shared" si="771"/>
        <v>0</v>
      </c>
      <c r="AW341" s="528">
        <f t="shared" si="733"/>
        <v>0</v>
      </c>
      <c r="AY341" s="522" t="s">
        <v>76</v>
      </c>
    </row>
    <row r="342" spans="1:51" x14ac:dyDescent="0.25">
      <c r="A342" s="14" t="s">
        <v>0</v>
      </c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69"/>
      <c r="AF342" s="53"/>
      <c r="AG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70"/>
      <c r="AV342" s="525">
        <f t="shared" si="771"/>
        <v>0</v>
      </c>
      <c r="AW342" s="528">
        <f t="shared" si="733"/>
        <v>0</v>
      </c>
      <c r="AY342" s="522" t="s">
        <v>76</v>
      </c>
    </row>
    <row r="343" spans="1:51" x14ac:dyDescent="0.25">
      <c r="A343" s="14" t="s">
        <v>0</v>
      </c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161"/>
      <c r="AF343" s="162"/>
      <c r="AG343" s="162"/>
      <c r="AH343" s="162"/>
      <c r="AI343" s="162"/>
      <c r="AJ343" s="162"/>
      <c r="AK343" s="162"/>
      <c r="AL343" s="162"/>
      <c r="AM343" s="162"/>
      <c r="AN343" s="162"/>
      <c r="AO343" s="162"/>
      <c r="AP343" s="162"/>
      <c r="AQ343" s="162"/>
      <c r="AR343" s="162"/>
      <c r="AS343" s="162"/>
      <c r="AT343" s="162"/>
      <c r="AU343" s="163"/>
      <c r="AV343" s="525">
        <f t="shared" si="771"/>
        <v>0</v>
      </c>
      <c r="AW343" s="528">
        <f t="shared" si="733"/>
        <v>0</v>
      </c>
      <c r="AY343" s="522" t="s">
        <v>76</v>
      </c>
    </row>
    <row r="344" spans="1:51" x14ac:dyDescent="0.25">
      <c r="A344" s="14">
        <f>A335+1</f>
        <v>18</v>
      </c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81">
        <f t="shared" ref="AE344:AU344" ca="1" si="773">IF(AND(MONTH(AE$10)&lt;=MONTH($F$10),YEAR(AE$10)&lt;=YEAR($F$10)),AE348,0)</f>
        <v>0</v>
      </c>
      <c r="AF344" s="49">
        <f t="shared" ca="1" si="773"/>
        <v>0</v>
      </c>
      <c r="AG344" s="49">
        <f t="shared" ca="1" si="773"/>
        <v>0</v>
      </c>
      <c r="AH344" s="49">
        <f t="shared" ca="1" si="773"/>
        <v>0</v>
      </c>
      <c r="AI344" s="49">
        <f t="shared" ca="1" si="773"/>
        <v>0</v>
      </c>
      <c r="AJ344" s="49">
        <f t="shared" ca="1" si="773"/>
        <v>0</v>
      </c>
      <c r="AK344" s="49">
        <f t="shared" ca="1" si="773"/>
        <v>0</v>
      </c>
      <c r="AL344" s="49">
        <f t="shared" ca="1" si="773"/>
        <v>0</v>
      </c>
      <c r="AM344" s="49">
        <f t="shared" ca="1" si="773"/>
        <v>0</v>
      </c>
      <c r="AN344" s="49">
        <f t="shared" ca="1" si="773"/>
        <v>0</v>
      </c>
      <c r="AO344" s="49">
        <f t="shared" ca="1" si="773"/>
        <v>0</v>
      </c>
      <c r="AP344" s="49">
        <f t="shared" ca="1" si="773"/>
        <v>0</v>
      </c>
      <c r="AQ344" s="49">
        <f t="shared" ca="1" si="773"/>
        <v>0</v>
      </c>
      <c r="AR344" s="49">
        <f t="shared" ca="1" si="773"/>
        <v>0</v>
      </c>
      <c r="AS344" s="49">
        <f t="shared" ca="1" si="773"/>
        <v>0</v>
      </c>
      <c r="AT344" s="49">
        <f t="shared" ca="1" si="773"/>
        <v>0</v>
      </c>
      <c r="AU344" s="71">
        <f t="shared" ca="1" si="773"/>
        <v>0</v>
      </c>
      <c r="AV344" s="525">
        <f>D344</f>
        <v>0</v>
      </c>
      <c r="AW344" s="528">
        <f t="shared" ref="AW344:AW361" si="774">IFERROR(VLOOKUP($B344,MasterData,COLUMN()-45,0),0)</f>
        <v>0</v>
      </c>
      <c r="AY344" s="522" t="s">
        <v>77</v>
      </c>
    </row>
    <row r="345" spans="1:51" x14ac:dyDescent="0.25">
      <c r="A345" s="14" t="s">
        <v>0</v>
      </c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10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11"/>
      <c r="AV345" s="525">
        <f>AV344</f>
        <v>0</v>
      </c>
      <c r="AW345" s="528">
        <f t="shared" si="774"/>
        <v>0</v>
      </c>
      <c r="AY345" s="522" t="s">
        <v>77</v>
      </c>
    </row>
    <row r="346" spans="1:51" x14ac:dyDescent="0.25">
      <c r="A346" s="14" t="s">
        <v>0</v>
      </c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63">
        <f t="shared" ref="AE346" ca="1" si="775">IFERROR(IF(AND(MONTH(AE$10)=MONTH($F$10),YEAR(AE$10)=YEAR($F$10)),$E346,IF(OR(AE$10&lt;=$F$10,AD349&gt;AD348),AD346+SUMIFS(Quantity,Month,AE$10,Code_PO,$B346,Status,"Received")+AD347-AD349,IF(AD346+SUMIFS(Quantity,Month,AE$10,Code_PO,$B346,Status,"Received")+AD347-AD348&lt;0,0,AD346+SUMIFS(Quantity,Month,AE$10,Code_PO,$B346,Status,"Received")+AD347-AD348))),0)</f>
        <v>0</v>
      </c>
      <c r="AF346" s="61">
        <f t="shared" ref="AF346" ca="1" si="776">IFERROR(IF(AND(MONTH(AF$10)=MONTH($F$10),YEAR(AF$10)=YEAR($F$10)),$E346,IF(OR(AF$10&lt;=$F$10,AE349&gt;AE348),AE346+SUMIFS(Quantity,Month,AF$10,Code_PO,$B346,Status,"Received")+AE347-AE349,IF(AE346+SUMIFS(Quantity,Month,AF$10,Code_PO,$B346,Status,"Received")+AE347-AE348&lt;0,0,AE346+SUMIFS(Quantity,Month,AF$10,Code_PO,$B346,Status,"Received")+AE347-AE348))),0)</f>
        <v>0</v>
      </c>
      <c r="AG346" s="61">
        <f t="shared" ref="AG346" ca="1" si="777">IFERROR(IF(AND(MONTH(AG$10)=MONTH($F$10),YEAR(AG$10)=YEAR($F$10)),$E346,IF(OR(AG$10&lt;=$F$10,AF349&gt;AF348),AF346+SUMIFS(Quantity,Month,AG$10,Code_PO,$B346,Status,"Received")+AF347-AF349,IF(AF346+SUMIFS(Quantity,Month,AG$10,Code_PO,$B346,Status,"Received")+AF347-AF348&lt;0,0,AF346+SUMIFS(Quantity,Month,AG$10,Code_PO,$B346,Status,"Received")+AF347-AF348))),0)</f>
        <v>0</v>
      </c>
      <c r="AH346" s="61">
        <f t="shared" ref="AH346" ca="1" si="778">IFERROR(IF(AND(MONTH(AH$10)=MONTH($F$10),YEAR(AH$10)=YEAR($F$10)),$E346,IF(OR(AH$10&lt;=$F$10,AG349&gt;AG348),AG346+SUMIFS(Quantity,Month,AH$10,Code_PO,$B346,Status,"Received")+AG347-AG349,IF(AG346+SUMIFS(Quantity,Month,AH$10,Code_PO,$B346,Status,"Received")+AG347-AG348&lt;0,0,AG346+SUMIFS(Quantity,Month,AH$10,Code_PO,$B346,Status,"Received")+AG347-AG348))),0)</f>
        <v>0</v>
      </c>
      <c r="AI346" s="61">
        <f t="shared" ref="AI346" ca="1" si="779">IFERROR(IF(AND(MONTH(AI$10)=MONTH($F$10),YEAR(AI$10)=YEAR($F$10)),$E346,IF(OR(AI$10&lt;=$F$10,AH349&gt;AH348),AH346+SUMIFS(Quantity,Month,AI$10,Code_PO,$B346,Status,"Received")+AH347-AH349,IF(AH346+SUMIFS(Quantity,Month,AI$10,Code_PO,$B346,Status,"Received")+AH347-AH348&lt;0,0,AH346+SUMIFS(Quantity,Month,AI$10,Code_PO,$B346,Status,"Received")+AH347-AH348))),0)</f>
        <v>0</v>
      </c>
      <c r="AJ346" s="61">
        <f t="shared" ref="AJ346" ca="1" si="780">IFERROR(IF(AND(MONTH(AJ$10)=MONTH($F$10),YEAR(AJ$10)=YEAR($F$10)),$E346,IF(OR(AJ$10&lt;=$F$10,AI349&gt;AI348),AI346+SUMIFS(Quantity,Month,AJ$10,Code_PO,$B346,Status,"Received")+AI347-AI349,IF(AI346+SUMIFS(Quantity,Month,AJ$10,Code_PO,$B346,Status,"Received")+AI347-AI348&lt;0,0,AI346+SUMIFS(Quantity,Month,AJ$10,Code_PO,$B346,Status,"Received")+AI347-AI348))),0)</f>
        <v>0</v>
      </c>
      <c r="AK346" s="61">
        <f t="shared" ref="AK346" ca="1" si="781">IFERROR(IF(AND(MONTH(AK$10)=MONTH($F$10),YEAR(AK$10)=YEAR($F$10)),$E346,IF(OR(AK$10&lt;=$F$10,AJ349&gt;AJ348),AJ346+SUMIFS(Quantity,Month,AK$10,Code_PO,$B346,Status,"Received")+AJ347-AJ349,IF(AJ346+SUMIFS(Quantity,Month,AK$10,Code_PO,$B346,Status,"Received")+AJ347-AJ348&lt;0,0,AJ346+SUMIFS(Quantity,Month,AK$10,Code_PO,$B346,Status,"Received")+AJ347-AJ348))),0)</f>
        <v>0</v>
      </c>
      <c r="AL346" s="61">
        <f t="shared" ref="AL346" ca="1" si="782">IFERROR(IF(AND(MONTH(AL$10)=MONTH($F$10),YEAR(AL$10)=YEAR($F$10)),$E346,IF(OR(AL$10&lt;=$F$10,AK349&gt;AK348),AK346+SUMIFS(Quantity,Month,AL$10,Code_PO,$B346,Status,"Received")+AK347-AK349,IF(AK346+SUMIFS(Quantity,Month,AL$10,Code_PO,$B346,Status,"Received")+AK347-AK348&lt;0,0,AK346+SUMIFS(Quantity,Month,AL$10,Code_PO,$B346,Status,"Received")+AK347-AK348))),0)</f>
        <v>0</v>
      </c>
      <c r="AM346" s="61">
        <f t="shared" ref="AM346" ca="1" si="783">IFERROR(IF(AND(MONTH(AM$10)=MONTH($F$10),YEAR(AM$10)=YEAR($F$10)),$E346,IF(OR(AM$10&lt;=$F$10,AL349&gt;AL348),AL346+SUMIFS(Quantity,Month,AM$10,Code_PO,$B346,Status,"Received")+AL347-AL349,IF(AL346+SUMIFS(Quantity,Month,AM$10,Code_PO,$B346,Status,"Received")+AL347-AL348&lt;0,0,AL346+SUMIFS(Quantity,Month,AM$10,Code_PO,$B346,Status,"Received")+AL347-AL348))),0)</f>
        <v>0</v>
      </c>
      <c r="AN346" s="61">
        <f t="shared" ref="AN346" ca="1" si="784">IFERROR(IF(AND(MONTH(AN$10)=MONTH($F$10),YEAR(AN$10)=YEAR($F$10)),$E346,IF(OR(AN$10&lt;=$F$10,AM349&gt;AM348),AM346+SUMIFS(Quantity,Month,AN$10,Code_PO,$B346,Status,"Received")+AM347-AM349,IF(AM346+SUMIFS(Quantity,Month,AN$10,Code_PO,$B346,Status,"Received")+AM347-AM348&lt;0,0,AM346+SUMIFS(Quantity,Month,AN$10,Code_PO,$B346,Status,"Received")+AM347-AM348))),0)</f>
        <v>0</v>
      </c>
      <c r="AO346" s="61">
        <f t="shared" ref="AO346" ca="1" si="785">IFERROR(IF(AND(MONTH(AO$10)=MONTH($F$10),YEAR(AO$10)=YEAR($F$10)),$E346,IF(OR(AO$10&lt;=$F$10,AN349&gt;AN348),AN346+SUMIFS(Quantity,Month,AO$10,Code_PO,$B346,Status,"Received")+AN347-AN349,IF(AN346+SUMIFS(Quantity,Month,AO$10,Code_PO,$B346,Status,"Received")+AN347-AN348&lt;0,0,AN346+SUMIFS(Quantity,Month,AO$10,Code_PO,$B346,Status,"Received")+AN347-AN348))),0)</f>
        <v>0</v>
      </c>
      <c r="AP346" s="61">
        <f t="shared" ref="AP346" ca="1" si="786">IFERROR(IF(AND(MONTH(AP$10)=MONTH($F$10),YEAR(AP$10)=YEAR($F$10)),$E346,IF(OR(AP$10&lt;=$F$10,AO349&gt;AO348),AO346+SUMIFS(Quantity,Month,AP$10,Code_PO,$B346,Status,"Received")+AO347-AO349,IF(AO346+SUMIFS(Quantity,Month,AP$10,Code_PO,$B346,Status,"Received")+AO347-AO348&lt;0,0,AO346+SUMIFS(Quantity,Month,AP$10,Code_PO,$B346,Status,"Received")+AO347-AO348))),0)</f>
        <v>0</v>
      </c>
      <c r="AQ346" s="61">
        <f t="shared" ref="AQ346" ca="1" si="787">IFERROR(IF(AND(MONTH(AQ$10)=MONTH($F$10),YEAR(AQ$10)=YEAR($F$10)),$E346,IF(OR(AQ$10&lt;=$F$10,AP349&gt;AP348),AP346+SUMIFS(Quantity,Month,AQ$10,Code_PO,$B346,Status,"Received")+AP347-AP349,IF(AP346+SUMIFS(Quantity,Month,AQ$10,Code_PO,$B346,Status,"Received")+AP347-AP348&lt;0,0,AP346+SUMIFS(Quantity,Month,AQ$10,Code_PO,$B346,Status,"Received")+AP347-AP348))),0)</f>
        <v>0</v>
      </c>
      <c r="AR346" s="61">
        <f t="shared" ref="AR346" ca="1" si="788">IFERROR(IF(AND(MONTH(AR$10)=MONTH($F$10),YEAR(AR$10)=YEAR($F$10)),$E346,IF(OR(AR$10&lt;=$F$10,AQ349&gt;AQ348),AQ346+SUMIFS(Quantity,Month,AR$10,Code_PO,$B346,Status,"Received")+AQ347-AQ349,IF(AQ346+SUMIFS(Quantity,Month,AR$10,Code_PO,$B346,Status,"Received")+AQ347-AQ348&lt;0,0,AQ346+SUMIFS(Quantity,Month,AR$10,Code_PO,$B346,Status,"Received")+AQ347-AQ348))),0)</f>
        <v>0</v>
      </c>
      <c r="AS346" s="61">
        <f t="shared" ref="AS346" ca="1" si="789">IFERROR(IF(AND(MONTH(AS$10)=MONTH($F$10),YEAR(AS$10)=YEAR($F$10)),$E346,IF(OR(AS$10&lt;=$F$10,AR349&gt;AR348),AR346+SUMIFS(Quantity,Month,AS$10,Code_PO,$B346,Status,"Received")+AR347-AR349,IF(AR346+SUMIFS(Quantity,Month,AS$10,Code_PO,$B346,Status,"Received")+AR347-AR348&lt;0,0,AR346+SUMIFS(Quantity,Month,AS$10,Code_PO,$B346,Status,"Received")+AR347-AR348))),0)</f>
        <v>0</v>
      </c>
      <c r="AT346" s="61">
        <f t="shared" ref="AT346" ca="1" si="790">IFERROR(IF(AND(MONTH(AT$10)=MONTH($F$10),YEAR(AT$10)=YEAR($F$10)),$E346,IF(OR(AT$10&lt;=$F$10,AS349&gt;AS348),AS346+SUMIFS(Quantity,Month,AT$10,Code_PO,$B346,Status,"Received")+AS347-AS349,IF(AS346+SUMIFS(Quantity,Month,AT$10,Code_PO,$B346,Status,"Received")+AS347-AS348&lt;0,0,AS346+SUMIFS(Quantity,Month,AT$10,Code_PO,$B346,Status,"Received")+AS347-AS348))),0)</f>
        <v>0</v>
      </c>
      <c r="AU346" s="64">
        <f t="shared" ref="AU346" ca="1" si="791">IFERROR(IF(AND(MONTH(AU$10)=MONTH($F$10),YEAR(AU$10)=YEAR($F$10)),$E346,IF(OR(AU$10&lt;=$F$10,AT349&gt;AT348),AT346+SUMIFS(Quantity,Month,AU$10,Code_PO,$B346,Status,"Received")+AT347-AT349,IF(AT346+SUMIFS(Quantity,Month,AU$10,Code_PO,$B346,Status,"Received")+AT347-AT348&lt;0,0,AT346+SUMIFS(Quantity,Month,AU$10,Code_PO,$B346,Status,"Received")+AT347-AT348))),0)</f>
        <v>0</v>
      </c>
      <c r="AV346" s="525">
        <f t="shared" ref="AV346:AV352" si="792">AV345</f>
        <v>0</v>
      </c>
      <c r="AW346" s="528">
        <f t="shared" si="774"/>
        <v>0</v>
      </c>
      <c r="AY346" s="522" t="s">
        <v>77</v>
      </c>
    </row>
    <row r="347" spans="1:51" x14ac:dyDescent="0.25">
      <c r="A347" s="14" t="s">
        <v>0</v>
      </c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50"/>
      <c r="AF347" s="46"/>
      <c r="AG347" s="46"/>
      <c r="AH347" s="46"/>
      <c r="AI347" s="46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51"/>
      <c r="AV347" s="525">
        <f t="shared" si="792"/>
        <v>0</v>
      </c>
      <c r="AW347" s="528">
        <f t="shared" si="774"/>
        <v>0</v>
      </c>
      <c r="AY347" s="522" t="s">
        <v>77</v>
      </c>
    </row>
    <row r="348" spans="1:51" x14ac:dyDescent="0.25">
      <c r="A348" s="14" t="s">
        <v>0</v>
      </c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63">
        <f t="shared" ref="AE348:AU348" si="793">IFERROR(VLOOKUP($B348,MasterData,COLUMN()+2,0),0)</f>
        <v>0</v>
      </c>
      <c r="AF348" s="61">
        <f t="shared" si="793"/>
        <v>0</v>
      </c>
      <c r="AG348" s="61">
        <f t="shared" si="793"/>
        <v>0</v>
      </c>
      <c r="AH348" s="61">
        <f t="shared" si="793"/>
        <v>0</v>
      </c>
      <c r="AI348" s="61">
        <f t="shared" si="793"/>
        <v>0</v>
      </c>
      <c r="AJ348" s="61">
        <f t="shared" si="793"/>
        <v>0</v>
      </c>
      <c r="AK348" s="61">
        <f t="shared" si="793"/>
        <v>0</v>
      </c>
      <c r="AL348" s="61">
        <f t="shared" si="793"/>
        <v>0</v>
      </c>
      <c r="AM348" s="61">
        <f t="shared" si="793"/>
        <v>0</v>
      </c>
      <c r="AN348" s="61">
        <f t="shared" si="793"/>
        <v>0</v>
      </c>
      <c r="AO348" s="61">
        <f t="shared" si="793"/>
        <v>0</v>
      </c>
      <c r="AP348" s="61">
        <f t="shared" si="793"/>
        <v>0</v>
      </c>
      <c r="AQ348" s="61">
        <f t="shared" si="793"/>
        <v>0</v>
      </c>
      <c r="AR348" s="61">
        <f t="shared" si="793"/>
        <v>0</v>
      </c>
      <c r="AS348" s="61">
        <f t="shared" si="793"/>
        <v>0</v>
      </c>
      <c r="AT348" s="61">
        <f t="shared" si="793"/>
        <v>0</v>
      </c>
      <c r="AU348" s="64">
        <f t="shared" si="793"/>
        <v>0</v>
      </c>
      <c r="AV348" s="525">
        <f t="shared" si="792"/>
        <v>0</v>
      </c>
      <c r="AW348" s="528">
        <f t="shared" si="774"/>
        <v>0</v>
      </c>
      <c r="AY348" s="522" t="s">
        <v>77</v>
      </c>
    </row>
    <row r="349" spans="1:51" x14ac:dyDescent="0.25">
      <c r="A349" s="14" t="s">
        <v>0</v>
      </c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236"/>
      <c r="AF349" s="229"/>
      <c r="AG349" s="229"/>
      <c r="AH349" s="229"/>
      <c r="AI349" s="229"/>
      <c r="AJ349" s="229"/>
      <c r="AK349" s="229"/>
      <c r="AL349" s="229"/>
      <c r="AM349" s="229"/>
      <c r="AN349" s="229"/>
      <c r="AO349" s="229"/>
      <c r="AP349" s="229"/>
      <c r="AQ349" s="229"/>
      <c r="AR349" s="229"/>
      <c r="AS349" s="229"/>
      <c r="AT349" s="229"/>
      <c r="AU349" s="237"/>
      <c r="AV349" s="525">
        <f t="shared" si="792"/>
        <v>0</v>
      </c>
      <c r="AW349" s="528">
        <f t="shared" si="774"/>
        <v>0</v>
      </c>
      <c r="AY349" s="522" t="s">
        <v>77</v>
      </c>
    </row>
    <row r="350" spans="1:51" x14ac:dyDescent="0.25">
      <c r="A350" s="14" t="s">
        <v>0</v>
      </c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236"/>
      <c r="AF350" s="229"/>
      <c r="AG350" s="229"/>
      <c r="AH350" s="229"/>
      <c r="AI350" s="229"/>
      <c r="AJ350" s="229"/>
      <c r="AK350" s="229"/>
      <c r="AL350" s="229"/>
      <c r="AM350" s="229"/>
      <c r="AN350" s="229"/>
      <c r="AO350" s="229"/>
      <c r="AP350" s="229"/>
      <c r="AQ350" s="229"/>
      <c r="AR350" s="229"/>
      <c r="AS350" s="229"/>
      <c r="AT350" s="229"/>
      <c r="AU350" s="237"/>
      <c r="AV350" s="525">
        <f t="shared" si="792"/>
        <v>0</v>
      </c>
      <c r="AW350" s="528">
        <f t="shared" si="774"/>
        <v>0</v>
      </c>
      <c r="AY350" s="522" t="s">
        <v>77</v>
      </c>
    </row>
    <row r="351" spans="1:51" x14ac:dyDescent="0.25">
      <c r="A351" s="14" t="s">
        <v>0</v>
      </c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69"/>
      <c r="AF351" s="53"/>
      <c r="AG351" s="53"/>
      <c r="AH351" s="53"/>
      <c r="AI351" s="53"/>
      <c r="AJ351" s="53"/>
      <c r="AK351" s="53"/>
      <c r="AL351" s="53"/>
      <c r="AM351" s="53"/>
      <c r="AN351" s="53"/>
      <c r="AO351" s="53"/>
      <c r="AP351" s="53"/>
      <c r="AQ351" s="53"/>
      <c r="AR351" s="53"/>
      <c r="AS351" s="53"/>
      <c r="AT351" s="53"/>
      <c r="AU351" s="70"/>
      <c r="AV351" s="525">
        <f t="shared" si="792"/>
        <v>0</v>
      </c>
      <c r="AW351" s="528">
        <f t="shared" si="774"/>
        <v>0</v>
      </c>
      <c r="AY351" s="522" t="s">
        <v>77</v>
      </c>
    </row>
    <row r="352" spans="1:51" x14ac:dyDescent="0.25">
      <c r="A352" s="14" t="s">
        <v>0</v>
      </c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161"/>
      <c r="AF352" s="162"/>
      <c r="AG352" s="162"/>
      <c r="AH352" s="162"/>
      <c r="AI352" s="162"/>
      <c r="AJ352" s="162"/>
      <c r="AK352" s="162"/>
      <c r="AL352" s="162"/>
      <c r="AM352" s="162"/>
      <c r="AN352" s="162"/>
      <c r="AO352" s="162"/>
      <c r="AP352" s="162"/>
      <c r="AQ352" s="162"/>
      <c r="AR352" s="162"/>
      <c r="AS352" s="162"/>
      <c r="AT352" s="162"/>
      <c r="AU352" s="163"/>
      <c r="AV352" s="525">
        <f t="shared" si="792"/>
        <v>0</v>
      </c>
      <c r="AW352" s="528">
        <f t="shared" si="774"/>
        <v>0</v>
      </c>
      <c r="AY352" s="522" t="s">
        <v>77</v>
      </c>
    </row>
    <row r="353" spans="1:51" x14ac:dyDescent="0.25">
      <c r="A353" s="14">
        <f>A344+1</f>
        <v>19</v>
      </c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81">
        <f t="shared" ref="AE353:AU353" ca="1" si="794">IF(AND(MONTH(AE$10)&lt;=MONTH($F$10),YEAR(AE$10)&lt;=YEAR($F$10)),AE357,0)</f>
        <v>0</v>
      </c>
      <c r="AF353" s="49">
        <f t="shared" ca="1" si="794"/>
        <v>0</v>
      </c>
      <c r="AG353" s="49">
        <f t="shared" ca="1" si="794"/>
        <v>0</v>
      </c>
      <c r="AH353" s="49">
        <f t="shared" ca="1" si="794"/>
        <v>0</v>
      </c>
      <c r="AI353" s="49">
        <f t="shared" ca="1" si="794"/>
        <v>0</v>
      </c>
      <c r="AJ353" s="49">
        <f t="shared" ca="1" si="794"/>
        <v>0</v>
      </c>
      <c r="AK353" s="49">
        <f t="shared" ca="1" si="794"/>
        <v>0</v>
      </c>
      <c r="AL353" s="49">
        <f t="shared" ca="1" si="794"/>
        <v>0</v>
      </c>
      <c r="AM353" s="49">
        <f t="shared" ca="1" si="794"/>
        <v>0</v>
      </c>
      <c r="AN353" s="49">
        <f t="shared" ca="1" si="794"/>
        <v>0</v>
      </c>
      <c r="AO353" s="49">
        <f t="shared" ca="1" si="794"/>
        <v>0</v>
      </c>
      <c r="AP353" s="49">
        <f t="shared" ca="1" si="794"/>
        <v>0</v>
      </c>
      <c r="AQ353" s="49">
        <f t="shared" ca="1" si="794"/>
        <v>0</v>
      </c>
      <c r="AR353" s="49">
        <f t="shared" ca="1" si="794"/>
        <v>0</v>
      </c>
      <c r="AS353" s="49">
        <f t="shared" ca="1" si="794"/>
        <v>0</v>
      </c>
      <c r="AT353" s="49">
        <f t="shared" ca="1" si="794"/>
        <v>0</v>
      </c>
      <c r="AU353" s="71">
        <f t="shared" ca="1" si="794"/>
        <v>0</v>
      </c>
      <c r="AV353" s="525">
        <f>D353</f>
        <v>0</v>
      </c>
      <c r="AW353" s="528">
        <f t="shared" si="774"/>
        <v>0</v>
      </c>
      <c r="AY353" s="522" t="s">
        <v>78</v>
      </c>
    </row>
    <row r="354" spans="1:51" x14ac:dyDescent="0.25">
      <c r="A354" s="14" t="s">
        <v>0</v>
      </c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10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11"/>
      <c r="AV354" s="525">
        <f>AV353</f>
        <v>0</v>
      </c>
      <c r="AW354" s="528">
        <f t="shared" si="774"/>
        <v>0</v>
      </c>
      <c r="AY354" s="522" t="s">
        <v>78</v>
      </c>
    </row>
    <row r="355" spans="1:51" x14ac:dyDescent="0.25">
      <c r="A355" s="14" t="s">
        <v>0</v>
      </c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63">
        <f t="shared" ref="AE355" ca="1" si="795">IFERROR(IF(AND(MONTH(AE$10)=MONTH($F$10),YEAR(AE$10)=YEAR($F$10)),$E355,IF(OR(AE$10&lt;=$F$10,AD358&gt;AD357),AD355+SUMIFS(Quantity,Month,AE$10,Code_PO,$B355,Status,"Received")+AD356-AD358,IF(AD355+SUMIFS(Quantity,Month,AE$10,Code_PO,$B355,Status,"Received")+AD356-AD357&lt;0,0,AD355+SUMIFS(Quantity,Month,AE$10,Code_PO,$B355,Status,"Received")+AD356-AD357))),0)</f>
        <v>0</v>
      </c>
      <c r="AF355" s="61">
        <f t="shared" ref="AF355" ca="1" si="796">IFERROR(IF(AND(MONTH(AF$10)=MONTH($F$10),YEAR(AF$10)=YEAR($F$10)),$E355,IF(OR(AF$10&lt;=$F$10,AE358&gt;AE357),AE355+SUMIFS(Quantity,Month,AF$10,Code_PO,$B355,Status,"Received")+AE356-AE358,IF(AE355+SUMIFS(Quantity,Month,AF$10,Code_PO,$B355,Status,"Received")+AE356-AE357&lt;0,0,AE355+SUMIFS(Quantity,Month,AF$10,Code_PO,$B355,Status,"Received")+AE356-AE357))),0)</f>
        <v>0</v>
      </c>
      <c r="AG355" s="61">
        <f t="shared" ref="AG355" ca="1" si="797">IFERROR(IF(AND(MONTH(AG$10)=MONTH($F$10),YEAR(AG$10)=YEAR($F$10)),$E355,IF(OR(AG$10&lt;=$F$10,AF358&gt;AF357),AF355+SUMIFS(Quantity,Month,AG$10,Code_PO,$B355,Status,"Received")+AF356-AF358,IF(AF355+SUMIFS(Quantity,Month,AG$10,Code_PO,$B355,Status,"Received")+AF356-AF357&lt;0,0,AF355+SUMIFS(Quantity,Month,AG$10,Code_PO,$B355,Status,"Received")+AF356-AF357))),0)</f>
        <v>0</v>
      </c>
      <c r="AH355" s="61">
        <f t="shared" ref="AH355" ca="1" si="798">IFERROR(IF(AND(MONTH(AH$10)=MONTH($F$10),YEAR(AH$10)=YEAR($F$10)),$E355,IF(OR(AH$10&lt;=$F$10,AG358&gt;AG357),AG355+SUMIFS(Quantity,Month,AH$10,Code_PO,$B355,Status,"Received")+AG356-AG358,IF(AG355+SUMIFS(Quantity,Month,AH$10,Code_PO,$B355,Status,"Received")+AG356-AG357&lt;0,0,AG355+SUMIFS(Quantity,Month,AH$10,Code_PO,$B355,Status,"Received")+AG356-AG357))),0)</f>
        <v>0</v>
      </c>
      <c r="AI355" s="61">
        <f t="shared" ref="AI355" ca="1" si="799">IFERROR(IF(AND(MONTH(AI$10)=MONTH($F$10),YEAR(AI$10)=YEAR($F$10)),$E355,IF(OR(AI$10&lt;=$F$10,AH358&gt;AH357),AH355+SUMIFS(Quantity,Month,AI$10,Code_PO,$B355,Status,"Received")+AH356-AH358,IF(AH355+SUMIFS(Quantity,Month,AI$10,Code_PO,$B355,Status,"Received")+AH356-AH357&lt;0,0,AH355+SUMIFS(Quantity,Month,AI$10,Code_PO,$B355,Status,"Received")+AH356-AH357))),0)</f>
        <v>0</v>
      </c>
      <c r="AJ355" s="61">
        <f t="shared" ref="AJ355" ca="1" si="800">IFERROR(IF(AND(MONTH(AJ$10)=MONTH($F$10),YEAR(AJ$10)=YEAR($F$10)),$E355,IF(OR(AJ$10&lt;=$F$10,AI358&gt;AI357),AI355+SUMIFS(Quantity,Month,AJ$10,Code_PO,$B355,Status,"Received")+AI356-AI358,IF(AI355+SUMIFS(Quantity,Month,AJ$10,Code_PO,$B355,Status,"Received")+AI356-AI357&lt;0,0,AI355+SUMIFS(Quantity,Month,AJ$10,Code_PO,$B355,Status,"Received")+AI356-AI357))),0)</f>
        <v>0</v>
      </c>
      <c r="AK355" s="61">
        <f t="shared" ref="AK355" ca="1" si="801">IFERROR(IF(AND(MONTH(AK$10)=MONTH($F$10),YEAR(AK$10)=YEAR($F$10)),$E355,IF(OR(AK$10&lt;=$F$10,AJ358&gt;AJ357),AJ355+SUMIFS(Quantity,Month,AK$10,Code_PO,$B355,Status,"Received")+AJ356-AJ358,IF(AJ355+SUMIFS(Quantity,Month,AK$10,Code_PO,$B355,Status,"Received")+AJ356-AJ357&lt;0,0,AJ355+SUMIFS(Quantity,Month,AK$10,Code_PO,$B355,Status,"Received")+AJ356-AJ357))),0)</f>
        <v>0</v>
      </c>
      <c r="AL355" s="61">
        <f t="shared" ref="AL355" ca="1" si="802">IFERROR(IF(AND(MONTH(AL$10)=MONTH($F$10),YEAR(AL$10)=YEAR($F$10)),$E355,IF(OR(AL$10&lt;=$F$10,AK358&gt;AK357),AK355+SUMIFS(Quantity,Month,AL$10,Code_PO,$B355,Status,"Received")+AK356-AK358,IF(AK355+SUMIFS(Quantity,Month,AL$10,Code_PO,$B355,Status,"Received")+AK356-AK357&lt;0,0,AK355+SUMIFS(Quantity,Month,AL$10,Code_PO,$B355,Status,"Received")+AK356-AK357))),0)</f>
        <v>0</v>
      </c>
      <c r="AM355" s="61">
        <f t="shared" ref="AM355" ca="1" si="803">IFERROR(IF(AND(MONTH(AM$10)=MONTH($F$10),YEAR(AM$10)=YEAR($F$10)),$E355,IF(OR(AM$10&lt;=$F$10,AL358&gt;AL357),AL355+SUMIFS(Quantity,Month,AM$10,Code_PO,$B355,Status,"Received")+AL356-AL358,IF(AL355+SUMIFS(Quantity,Month,AM$10,Code_PO,$B355,Status,"Received")+AL356-AL357&lt;0,0,AL355+SUMIFS(Quantity,Month,AM$10,Code_PO,$B355,Status,"Received")+AL356-AL357))),0)</f>
        <v>0</v>
      </c>
      <c r="AN355" s="61">
        <f t="shared" ref="AN355" ca="1" si="804">IFERROR(IF(AND(MONTH(AN$10)=MONTH($F$10),YEAR(AN$10)=YEAR($F$10)),$E355,IF(OR(AN$10&lt;=$F$10,AM358&gt;AM357),AM355+SUMIFS(Quantity,Month,AN$10,Code_PO,$B355,Status,"Received")+AM356-AM358,IF(AM355+SUMIFS(Quantity,Month,AN$10,Code_PO,$B355,Status,"Received")+AM356-AM357&lt;0,0,AM355+SUMIFS(Quantity,Month,AN$10,Code_PO,$B355,Status,"Received")+AM356-AM357))),0)</f>
        <v>0</v>
      </c>
      <c r="AO355" s="61">
        <f t="shared" ref="AO355" ca="1" si="805">IFERROR(IF(AND(MONTH(AO$10)=MONTH($F$10),YEAR(AO$10)=YEAR($F$10)),$E355,IF(OR(AO$10&lt;=$F$10,AN358&gt;AN357),AN355+SUMIFS(Quantity,Month,AO$10,Code_PO,$B355,Status,"Received")+AN356-AN358,IF(AN355+SUMIFS(Quantity,Month,AO$10,Code_PO,$B355,Status,"Received")+AN356-AN357&lt;0,0,AN355+SUMIFS(Quantity,Month,AO$10,Code_PO,$B355,Status,"Received")+AN356-AN357))),0)</f>
        <v>0</v>
      </c>
      <c r="AP355" s="61">
        <f t="shared" ref="AP355" ca="1" si="806">IFERROR(IF(AND(MONTH(AP$10)=MONTH($F$10),YEAR(AP$10)=YEAR($F$10)),$E355,IF(OR(AP$10&lt;=$F$10,AO358&gt;AO357),AO355+SUMIFS(Quantity,Month,AP$10,Code_PO,$B355,Status,"Received")+AO356-AO358,IF(AO355+SUMIFS(Quantity,Month,AP$10,Code_PO,$B355,Status,"Received")+AO356-AO357&lt;0,0,AO355+SUMIFS(Quantity,Month,AP$10,Code_PO,$B355,Status,"Received")+AO356-AO357))),0)</f>
        <v>0</v>
      </c>
      <c r="AQ355" s="61">
        <f t="shared" ref="AQ355" ca="1" si="807">IFERROR(IF(AND(MONTH(AQ$10)=MONTH($F$10),YEAR(AQ$10)=YEAR($F$10)),$E355,IF(OR(AQ$10&lt;=$F$10,AP358&gt;AP357),AP355+SUMIFS(Quantity,Month,AQ$10,Code_PO,$B355,Status,"Received")+AP356-AP358,IF(AP355+SUMIFS(Quantity,Month,AQ$10,Code_PO,$B355,Status,"Received")+AP356-AP357&lt;0,0,AP355+SUMIFS(Quantity,Month,AQ$10,Code_PO,$B355,Status,"Received")+AP356-AP357))),0)</f>
        <v>0</v>
      </c>
      <c r="AR355" s="61">
        <f t="shared" ref="AR355" ca="1" si="808">IFERROR(IF(AND(MONTH(AR$10)=MONTH($F$10),YEAR(AR$10)=YEAR($F$10)),$E355,IF(OR(AR$10&lt;=$F$10,AQ358&gt;AQ357),AQ355+SUMIFS(Quantity,Month,AR$10,Code_PO,$B355,Status,"Received")+AQ356-AQ358,IF(AQ355+SUMIFS(Quantity,Month,AR$10,Code_PO,$B355,Status,"Received")+AQ356-AQ357&lt;0,0,AQ355+SUMIFS(Quantity,Month,AR$10,Code_PO,$B355,Status,"Received")+AQ356-AQ357))),0)</f>
        <v>0</v>
      </c>
      <c r="AS355" s="61">
        <f t="shared" ref="AS355" ca="1" si="809">IFERROR(IF(AND(MONTH(AS$10)=MONTH($F$10),YEAR(AS$10)=YEAR($F$10)),$E355,IF(OR(AS$10&lt;=$F$10,AR358&gt;AR357),AR355+SUMIFS(Quantity,Month,AS$10,Code_PO,$B355,Status,"Received")+AR356-AR358,IF(AR355+SUMIFS(Quantity,Month,AS$10,Code_PO,$B355,Status,"Received")+AR356-AR357&lt;0,0,AR355+SUMIFS(Quantity,Month,AS$10,Code_PO,$B355,Status,"Received")+AR356-AR357))),0)</f>
        <v>0</v>
      </c>
      <c r="AT355" s="61">
        <f t="shared" ref="AT355" ca="1" si="810">IFERROR(IF(AND(MONTH(AT$10)=MONTH($F$10),YEAR(AT$10)=YEAR($F$10)),$E355,IF(OR(AT$10&lt;=$F$10,AS358&gt;AS357),AS355+SUMIFS(Quantity,Month,AT$10,Code_PO,$B355,Status,"Received")+AS356-AS358,IF(AS355+SUMIFS(Quantity,Month,AT$10,Code_PO,$B355,Status,"Received")+AS356-AS357&lt;0,0,AS355+SUMIFS(Quantity,Month,AT$10,Code_PO,$B355,Status,"Received")+AS356-AS357))),0)</f>
        <v>0</v>
      </c>
      <c r="AU355" s="64">
        <f t="shared" ref="AU355" ca="1" si="811">IFERROR(IF(AND(MONTH(AU$10)=MONTH($F$10),YEAR(AU$10)=YEAR($F$10)),$E355,IF(OR(AU$10&lt;=$F$10,AT358&gt;AT357),AT355+SUMIFS(Quantity,Month,AU$10,Code_PO,$B355,Status,"Received")+AT356-AT358,IF(AT355+SUMIFS(Quantity,Month,AU$10,Code_PO,$B355,Status,"Received")+AT356-AT357&lt;0,0,AT355+SUMIFS(Quantity,Month,AU$10,Code_PO,$B355,Status,"Received")+AT356-AT357))),0)</f>
        <v>0</v>
      </c>
      <c r="AV355" s="525">
        <f t="shared" ref="AV355:AV361" si="812">AV354</f>
        <v>0</v>
      </c>
      <c r="AW355" s="528">
        <f t="shared" si="774"/>
        <v>0</v>
      </c>
      <c r="AY355" s="522" t="s">
        <v>78</v>
      </c>
    </row>
    <row r="356" spans="1:51" x14ac:dyDescent="0.25">
      <c r="A356" s="14" t="s">
        <v>0</v>
      </c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50"/>
      <c r="AF356" s="46"/>
      <c r="AG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51"/>
      <c r="AV356" s="525">
        <f t="shared" si="812"/>
        <v>0</v>
      </c>
      <c r="AW356" s="528">
        <f t="shared" si="774"/>
        <v>0</v>
      </c>
      <c r="AY356" s="522" t="s">
        <v>78</v>
      </c>
    </row>
    <row r="357" spans="1:51" x14ac:dyDescent="0.25">
      <c r="A357" s="14" t="s">
        <v>0</v>
      </c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63">
        <f t="shared" ref="AE357:AU357" si="813">IFERROR(VLOOKUP($B357,MasterData,COLUMN()+2,0),0)</f>
        <v>0</v>
      </c>
      <c r="AF357" s="61">
        <f t="shared" si="813"/>
        <v>0</v>
      </c>
      <c r="AG357" s="61">
        <f t="shared" si="813"/>
        <v>0</v>
      </c>
      <c r="AH357" s="61">
        <f t="shared" si="813"/>
        <v>0</v>
      </c>
      <c r="AI357" s="61">
        <f t="shared" si="813"/>
        <v>0</v>
      </c>
      <c r="AJ357" s="61">
        <f t="shared" si="813"/>
        <v>0</v>
      </c>
      <c r="AK357" s="61">
        <f t="shared" si="813"/>
        <v>0</v>
      </c>
      <c r="AL357" s="61">
        <f t="shared" si="813"/>
        <v>0</v>
      </c>
      <c r="AM357" s="61">
        <f t="shared" si="813"/>
        <v>0</v>
      </c>
      <c r="AN357" s="61">
        <f t="shared" si="813"/>
        <v>0</v>
      </c>
      <c r="AO357" s="61">
        <f t="shared" si="813"/>
        <v>0</v>
      </c>
      <c r="AP357" s="61">
        <f t="shared" si="813"/>
        <v>0</v>
      </c>
      <c r="AQ357" s="61">
        <f t="shared" si="813"/>
        <v>0</v>
      </c>
      <c r="AR357" s="61">
        <f t="shared" si="813"/>
        <v>0</v>
      </c>
      <c r="AS357" s="61">
        <f t="shared" si="813"/>
        <v>0</v>
      </c>
      <c r="AT357" s="61">
        <f t="shared" si="813"/>
        <v>0</v>
      </c>
      <c r="AU357" s="64">
        <f t="shared" si="813"/>
        <v>0</v>
      </c>
      <c r="AV357" s="525">
        <f t="shared" si="812"/>
        <v>0</v>
      </c>
      <c r="AW357" s="528">
        <f t="shared" si="774"/>
        <v>0</v>
      </c>
      <c r="AY357" s="522" t="s">
        <v>78</v>
      </c>
    </row>
    <row r="358" spans="1:51" x14ac:dyDescent="0.25">
      <c r="A358" s="14" t="s">
        <v>0</v>
      </c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236"/>
      <c r="AF358" s="229"/>
      <c r="AG358" s="229"/>
      <c r="AH358" s="229"/>
      <c r="AI358" s="229"/>
      <c r="AJ358" s="229"/>
      <c r="AK358" s="229"/>
      <c r="AL358" s="229"/>
      <c r="AM358" s="229"/>
      <c r="AN358" s="229"/>
      <c r="AO358" s="229"/>
      <c r="AP358" s="229"/>
      <c r="AQ358" s="229"/>
      <c r="AR358" s="229"/>
      <c r="AS358" s="229"/>
      <c r="AT358" s="229"/>
      <c r="AU358" s="237"/>
      <c r="AV358" s="525">
        <f t="shared" si="812"/>
        <v>0</v>
      </c>
      <c r="AW358" s="528">
        <f t="shared" si="774"/>
        <v>0</v>
      </c>
      <c r="AY358" s="522" t="s">
        <v>78</v>
      </c>
    </row>
    <row r="359" spans="1:51" x14ac:dyDescent="0.25">
      <c r="A359" s="14" t="s">
        <v>0</v>
      </c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236"/>
      <c r="AF359" s="229"/>
      <c r="AG359" s="229"/>
      <c r="AH359" s="229"/>
      <c r="AI359" s="229"/>
      <c r="AJ359" s="229"/>
      <c r="AK359" s="229"/>
      <c r="AL359" s="229"/>
      <c r="AM359" s="229"/>
      <c r="AN359" s="229"/>
      <c r="AO359" s="229"/>
      <c r="AP359" s="229"/>
      <c r="AQ359" s="229"/>
      <c r="AR359" s="229"/>
      <c r="AS359" s="229"/>
      <c r="AT359" s="229"/>
      <c r="AU359" s="237"/>
      <c r="AV359" s="525">
        <f t="shared" si="812"/>
        <v>0</v>
      </c>
      <c r="AW359" s="528">
        <f t="shared" si="774"/>
        <v>0</v>
      </c>
      <c r="AY359" s="522" t="s">
        <v>78</v>
      </c>
    </row>
    <row r="360" spans="1:51" x14ac:dyDescent="0.25">
      <c r="A360" s="14" t="s">
        <v>0</v>
      </c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69"/>
      <c r="AF360" s="53"/>
      <c r="AG360" s="53"/>
      <c r="AH360" s="53"/>
      <c r="AI360" s="53"/>
      <c r="AJ360" s="53"/>
      <c r="AK360" s="53"/>
      <c r="AL360" s="53"/>
      <c r="AM360" s="53"/>
      <c r="AN360" s="53"/>
      <c r="AO360" s="53"/>
      <c r="AP360" s="53"/>
      <c r="AQ360" s="53"/>
      <c r="AR360" s="53"/>
      <c r="AS360" s="53"/>
      <c r="AT360" s="53"/>
      <c r="AU360" s="70"/>
      <c r="AV360" s="525">
        <f t="shared" si="812"/>
        <v>0</v>
      </c>
      <c r="AW360" s="528">
        <f t="shared" si="774"/>
        <v>0</v>
      </c>
      <c r="AY360" s="522" t="s">
        <v>78</v>
      </c>
    </row>
    <row r="361" spans="1:51" x14ac:dyDescent="0.25">
      <c r="A361" s="14" t="s">
        <v>0</v>
      </c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161"/>
      <c r="AF361" s="162"/>
      <c r="AG361" s="162"/>
      <c r="AH361" s="162"/>
      <c r="AI361" s="162"/>
      <c r="AJ361" s="162"/>
      <c r="AK361" s="162"/>
      <c r="AL361" s="162"/>
      <c r="AM361" s="162"/>
      <c r="AN361" s="162"/>
      <c r="AO361" s="162"/>
      <c r="AP361" s="162"/>
      <c r="AQ361" s="162"/>
      <c r="AR361" s="162"/>
      <c r="AS361" s="162"/>
      <c r="AT361" s="162"/>
      <c r="AU361" s="163"/>
      <c r="AV361" s="525">
        <f t="shared" si="812"/>
        <v>0</v>
      </c>
      <c r="AW361" s="528">
        <f t="shared" si="774"/>
        <v>0</v>
      </c>
      <c r="AY361" s="522" t="s">
        <v>78</v>
      </c>
    </row>
    <row r="362" spans="1:51" x14ac:dyDescent="0.25">
      <c r="A362" s="14">
        <f>A353+1</f>
        <v>20</v>
      </c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81">
        <f t="shared" ref="AE362:AU362" ca="1" si="814">IF(AND(MONTH(AE$10)&lt;=MONTH($F$10),YEAR(AE$10)&lt;=YEAR($F$10)),AE366,0)</f>
        <v>0</v>
      </c>
      <c r="AF362" s="49">
        <f t="shared" ca="1" si="814"/>
        <v>0</v>
      </c>
      <c r="AG362" s="49">
        <f t="shared" ca="1" si="814"/>
        <v>0</v>
      </c>
      <c r="AH362" s="49">
        <f t="shared" ca="1" si="814"/>
        <v>0</v>
      </c>
      <c r="AI362" s="49">
        <f t="shared" ca="1" si="814"/>
        <v>0</v>
      </c>
      <c r="AJ362" s="49">
        <f t="shared" ca="1" si="814"/>
        <v>0</v>
      </c>
      <c r="AK362" s="49">
        <f t="shared" ca="1" si="814"/>
        <v>0</v>
      </c>
      <c r="AL362" s="49">
        <f t="shared" ca="1" si="814"/>
        <v>0</v>
      </c>
      <c r="AM362" s="49">
        <f t="shared" ca="1" si="814"/>
        <v>0</v>
      </c>
      <c r="AN362" s="49">
        <f t="shared" ca="1" si="814"/>
        <v>0</v>
      </c>
      <c r="AO362" s="49">
        <f t="shared" ca="1" si="814"/>
        <v>0</v>
      </c>
      <c r="AP362" s="49">
        <f t="shared" ca="1" si="814"/>
        <v>0</v>
      </c>
      <c r="AQ362" s="49">
        <f t="shared" ca="1" si="814"/>
        <v>0</v>
      </c>
      <c r="AR362" s="49">
        <f t="shared" ca="1" si="814"/>
        <v>0</v>
      </c>
      <c r="AS362" s="49">
        <f t="shared" ca="1" si="814"/>
        <v>0</v>
      </c>
      <c r="AT362" s="49">
        <f t="shared" ca="1" si="814"/>
        <v>0</v>
      </c>
      <c r="AU362" s="71">
        <f t="shared" ca="1" si="814"/>
        <v>0</v>
      </c>
      <c r="AV362" s="525">
        <f>D362</f>
        <v>0</v>
      </c>
      <c r="AW362" s="528">
        <f t="shared" ref="AW362:AW379" si="815">IFERROR(VLOOKUP($B362,MasterData,COLUMN()-45,0),0)</f>
        <v>0</v>
      </c>
      <c r="AY362" s="522" t="s">
        <v>81</v>
      </c>
    </row>
    <row r="363" spans="1:51" x14ac:dyDescent="0.25">
      <c r="A363" s="14" t="s">
        <v>0</v>
      </c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10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11"/>
      <c r="AV363" s="525">
        <f>AV362</f>
        <v>0</v>
      </c>
      <c r="AW363" s="528">
        <f t="shared" si="815"/>
        <v>0</v>
      </c>
      <c r="AY363" s="522" t="s">
        <v>81</v>
      </c>
    </row>
    <row r="364" spans="1:51" x14ac:dyDescent="0.25">
      <c r="A364" s="14" t="s">
        <v>0</v>
      </c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63">
        <f t="shared" ref="AE364" ca="1" si="816">IFERROR(IF(AND(MONTH(AE$10)=MONTH($F$10),YEAR(AE$10)=YEAR($F$10)),$E364,IF(OR(AE$10&lt;=$F$10,AD367&gt;AD366),AD364+SUMIFS(Quantity,Month,AE$10,Code_PO,$B364,Status,"Received")+AD365-AD367,IF(AD364+SUMIFS(Quantity,Month,AE$10,Code_PO,$B364,Status,"Received")+AD365-AD366&lt;0,0,AD364+SUMIFS(Quantity,Month,AE$10,Code_PO,$B364,Status,"Received")+AD365-AD366))),0)</f>
        <v>0</v>
      </c>
      <c r="AF364" s="61">
        <f t="shared" ref="AF364" ca="1" si="817">IFERROR(IF(AND(MONTH(AF$10)=MONTH($F$10),YEAR(AF$10)=YEAR($F$10)),$E364,IF(OR(AF$10&lt;=$F$10,AE367&gt;AE366),AE364+SUMIFS(Quantity,Month,AF$10,Code_PO,$B364,Status,"Received")+AE365-AE367,IF(AE364+SUMIFS(Quantity,Month,AF$10,Code_PO,$B364,Status,"Received")+AE365-AE366&lt;0,0,AE364+SUMIFS(Quantity,Month,AF$10,Code_PO,$B364,Status,"Received")+AE365-AE366))),0)</f>
        <v>0</v>
      </c>
      <c r="AG364" s="61">
        <f t="shared" ref="AG364" ca="1" si="818">IFERROR(IF(AND(MONTH(AG$10)=MONTH($F$10),YEAR(AG$10)=YEAR($F$10)),$E364,IF(OR(AG$10&lt;=$F$10,AF367&gt;AF366),AF364+SUMIFS(Quantity,Month,AG$10,Code_PO,$B364,Status,"Received")+AF365-AF367,IF(AF364+SUMIFS(Quantity,Month,AG$10,Code_PO,$B364,Status,"Received")+AF365-AF366&lt;0,0,AF364+SUMIFS(Quantity,Month,AG$10,Code_PO,$B364,Status,"Received")+AF365-AF366))),0)</f>
        <v>0</v>
      </c>
      <c r="AH364" s="61">
        <f t="shared" ref="AH364" ca="1" si="819">IFERROR(IF(AND(MONTH(AH$10)=MONTH($F$10),YEAR(AH$10)=YEAR($F$10)),$E364,IF(OR(AH$10&lt;=$F$10,AG367&gt;AG366),AG364+SUMIFS(Quantity,Month,AH$10,Code_PO,$B364,Status,"Received")+AG365-AG367,IF(AG364+SUMIFS(Quantity,Month,AH$10,Code_PO,$B364,Status,"Received")+AG365-AG366&lt;0,0,AG364+SUMIFS(Quantity,Month,AH$10,Code_PO,$B364,Status,"Received")+AG365-AG366))),0)</f>
        <v>0</v>
      </c>
      <c r="AI364" s="61">
        <f t="shared" ref="AI364" ca="1" si="820">IFERROR(IF(AND(MONTH(AI$10)=MONTH($F$10),YEAR(AI$10)=YEAR($F$10)),$E364,IF(OR(AI$10&lt;=$F$10,AH367&gt;AH366),AH364+SUMIFS(Quantity,Month,AI$10,Code_PO,$B364,Status,"Received")+AH365-AH367,IF(AH364+SUMIFS(Quantity,Month,AI$10,Code_PO,$B364,Status,"Received")+AH365-AH366&lt;0,0,AH364+SUMIFS(Quantity,Month,AI$10,Code_PO,$B364,Status,"Received")+AH365-AH366))),0)</f>
        <v>0</v>
      </c>
      <c r="AJ364" s="61">
        <f t="shared" ref="AJ364" ca="1" si="821">IFERROR(IF(AND(MONTH(AJ$10)=MONTH($F$10),YEAR(AJ$10)=YEAR($F$10)),$E364,IF(OR(AJ$10&lt;=$F$10,AI367&gt;AI366),AI364+SUMIFS(Quantity,Month,AJ$10,Code_PO,$B364,Status,"Received")+AI365-AI367,IF(AI364+SUMIFS(Quantity,Month,AJ$10,Code_PO,$B364,Status,"Received")+AI365-AI366&lt;0,0,AI364+SUMIFS(Quantity,Month,AJ$10,Code_PO,$B364,Status,"Received")+AI365-AI366))),0)</f>
        <v>0</v>
      </c>
      <c r="AK364" s="61">
        <f t="shared" ref="AK364" ca="1" si="822">IFERROR(IF(AND(MONTH(AK$10)=MONTH($F$10),YEAR(AK$10)=YEAR($F$10)),$E364,IF(OR(AK$10&lt;=$F$10,AJ367&gt;AJ366),AJ364+SUMIFS(Quantity,Month,AK$10,Code_PO,$B364,Status,"Received")+AJ365-AJ367,IF(AJ364+SUMIFS(Quantity,Month,AK$10,Code_PO,$B364,Status,"Received")+AJ365-AJ366&lt;0,0,AJ364+SUMIFS(Quantity,Month,AK$10,Code_PO,$B364,Status,"Received")+AJ365-AJ366))),0)</f>
        <v>0</v>
      </c>
      <c r="AL364" s="61">
        <f t="shared" ref="AL364" ca="1" si="823">IFERROR(IF(AND(MONTH(AL$10)=MONTH($F$10),YEAR(AL$10)=YEAR($F$10)),$E364,IF(OR(AL$10&lt;=$F$10,AK367&gt;AK366),AK364+SUMIFS(Quantity,Month,AL$10,Code_PO,$B364,Status,"Received")+AK365-AK367,IF(AK364+SUMIFS(Quantity,Month,AL$10,Code_PO,$B364,Status,"Received")+AK365-AK366&lt;0,0,AK364+SUMIFS(Quantity,Month,AL$10,Code_PO,$B364,Status,"Received")+AK365-AK366))),0)</f>
        <v>0</v>
      </c>
      <c r="AM364" s="61">
        <f t="shared" ref="AM364" ca="1" si="824">IFERROR(IF(AND(MONTH(AM$10)=MONTH($F$10),YEAR(AM$10)=YEAR($F$10)),$E364,IF(OR(AM$10&lt;=$F$10,AL367&gt;AL366),AL364+SUMIFS(Quantity,Month,AM$10,Code_PO,$B364,Status,"Received")+AL365-AL367,IF(AL364+SUMIFS(Quantity,Month,AM$10,Code_PO,$B364,Status,"Received")+AL365-AL366&lt;0,0,AL364+SUMIFS(Quantity,Month,AM$10,Code_PO,$B364,Status,"Received")+AL365-AL366))),0)</f>
        <v>0</v>
      </c>
      <c r="AN364" s="61">
        <f t="shared" ref="AN364" ca="1" si="825">IFERROR(IF(AND(MONTH(AN$10)=MONTH($F$10),YEAR(AN$10)=YEAR($F$10)),$E364,IF(OR(AN$10&lt;=$F$10,AM367&gt;AM366),AM364+SUMIFS(Quantity,Month,AN$10,Code_PO,$B364,Status,"Received")+AM365-AM367,IF(AM364+SUMIFS(Quantity,Month,AN$10,Code_PO,$B364,Status,"Received")+AM365-AM366&lt;0,0,AM364+SUMIFS(Quantity,Month,AN$10,Code_PO,$B364,Status,"Received")+AM365-AM366))),0)</f>
        <v>0</v>
      </c>
      <c r="AO364" s="61">
        <f t="shared" ref="AO364" ca="1" si="826">IFERROR(IF(AND(MONTH(AO$10)=MONTH($F$10),YEAR(AO$10)=YEAR($F$10)),$E364,IF(OR(AO$10&lt;=$F$10,AN367&gt;AN366),AN364+SUMIFS(Quantity,Month,AO$10,Code_PO,$B364,Status,"Received")+AN365-AN367,IF(AN364+SUMIFS(Quantity,Month,AO$10,Code_PO,$B364,Status,"Received")+AN365-AN366&lt;0,0,AN364+SUMIFS(Quantity,Month,AO$10,Code_PO,$B364,Status,"Received")+AN365-AN366))),0)</f>
        <v>0</v>
      </c>
      <c r="AP364" s="61">
        <f t="shared" ref="AP364" ca="1" si="827">IFERROR(IF(AND(MONTH(AP$10)=MONTH($F$10),YEAR(AP$10)=YEAR($F$10)),$E364,IF(OR(AP$10&lt;=$F$10,AO367&gt;AO366),AO364+SUMIFS(Quantity,Month,AP$10,Code_PO,$B364,Status,"Received")+AO365-AO367,IF(AO364+SUMIFS(Quantity,Month,AP$10,Code_PO,$B364,Status,"Received")+AO365-AO366&lt;0,0,AO364+SUMIFS(Quantity,Month,AP$10,Code_PO,$B364,Status,"Received")+AO365-AO366))),0)</f>
        <v>0</v>
      </c>
      <c r="AQ364" s="61">
        <f t="shared" ref="AQ364" ca="1" si="828">IFERROR(IF(AND(MONTH(AQ$10)=MONTH($F$10),YEAR(AQ$10)=YEAR($F$10)),$E364,IF(OR(AQ$10&lt;=$F$10,AP367&gt;AP366),AP364+SUMIFS(Quantity,Month,AQ$10,Code_PO,$B364,Status,"Received")+AP365-AP367,IF(AP364+SUMIFS(Quantity,Month,AQ$10,Code_PO,$B364,Status,"Received")+AP365-AP366&lt;0,0,AP364+SUMIFS(Quantity,Month,AQ$10,Code_PO,$B364,Status,"Received")+AP365-AP366))),0)</f>
        <v>0</v>
      </c>
      <c r="AR364" s="61">
        <f t="shared" ref="AR364" ca="1" si="829">IFERROR(IF(AND(MONTH(AR$10)=MONTH($F$10),YEAR(AR$10)=YEAR($F$10)),$E364,IF(OR(AR$10&lt;=$F$10,AQ367&gt;AQ366),AQ364+SUMIFS(Quantity,Month,AR$10,Code_PO,$B364,Status,"Received")+AQ365-AQ367,IF(AQ364+SUMIFS(Quantity,Month,AR$10,Code_PO,$B364,Status,"Received")+AQ365-AQ366&lt;0,0,AQ364+SUMIFS(Quantity,Month,AR$10,Code_PO,$B364,Status,"Received")+AQ365-AQ366))),0)</f>
        <v>0</v>
      </c>
      <c r="AS364" s="61">
        <f t="shared" ref="AS364" ca="1" si="830">IFERROR(IF(AND(MONTH(AS$10)=MONTH($F$10),YEAR(AS$10)=YEAR($F$10)),$E364,IF(OR(AS$10&lt;=$F$10,AR367&gt;AR366),AR364+SUMIFS(Quantity,Month,AS$10,Code_PO,$B364,Status,"Received")+AR365-AR367,IF(AR364+SUMIFS(Quantity,Month,AS$10,Code_PO,$B364,Status,"Received")+AR365-AR366&lt;0,0,AR364+SUMIFS(Quantity,Month,AS$10,Code_PO,$B364,Status,"Received")+AR365-AR366))),0)</f>
        <v>0</v>
      </c>
      <c r="AT364" s="61">
        <f t="shared" ref="AT364" ca="1" si="831">IFERROR(IF(AND(MONTH(AT$10)=MONTH($F$10),YEAR(AT$10)=YEAR($F$10)),$E364,IF(OR(AT$10&lt;=$F$10,AS367&gt;AS366),AS364+SUMIFS(Quantity,Month,AT$10,Code_PO,$B364,Status,"Received")+AS365-AS367,IF(AS364+SUMIFS(Quantity,Month,AT$10,Code_PO,$B364,Status,"Received")+AS365-AS366&lt;0,0,AS364+SUMIFS(Quantity,Month,AT$10,Code_PO,$B364,Status,"Received")+AS365-AS366))),0)</f>
        <v>0</v>
      </c>
      <c r="AU364" s="64">
        <f t="shared" ref="AU364" ca="1" si="832">IFERROR(IF(AND(MONTH(AU$10)=MONTH($F$10),YEAR(AU$10)=YEAR($F$10)),$E364,IF(OR(AU$10&lt;=$F$10,AT367&gt;AT366),AT364+SUMIFS(Quantity,Month,AU$10,Code_PO,$B364,Status,"Received")+AT365-AT367,IF(AT364+SUMIFS(Quantity,Month,AU$10,Code_PO,$B364,Status,"Received")+AT365-AT366&lt;0,0,AT364+SUMIFS(Quantity,Month,AU$10,Code_PO,$B364,Status,"Received")+AT365-AT366))),0)</f>
        <v>0</v>
      </c>
      <c r="AV364" s="525">
        <f t="shared" ref="AV364:AV370" si="833">AV363</f>
        <v>0</v>
      </c>
      <c r="AW364" s="528">
        <f t="shared" si="815"/>
        <v>0</v>
      </c>
      <c r="AY364" s="522" t="s">
        <v>81</v>
      </c>
    </row>
    <row r="365" spans="1:51" x14ac:dyDescent="0.25">
      <c r="A365" s="14" t="s">
        <v>0</v>
      </c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50"/>
      <c r="AF365" s="46"/>
      <c r="AG365" s="46"/>
      <c r="AH365" s="46"/>
      <c r="AI365" s="46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51"/>
      <c r="AV365" s="525">
        <f t="shared" si="833"/>
        <v>0</v>
      </c>
      <c r="AW365" s="528">
        <f t="shared" si="815"/>
        <v>0</v>
      </c>
      <c r="AY365" s="522" t="s">
        <v>81</v>
      </c>
    </row>
    <row r="366" spans="1:51" x14ac:dyDescent="0.25">
      <c r="A366" s="14" t="s">
        <v>0</v>
      </c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63">
        <f t="shared" ref="AE366:AU366" si="834">IFERROR(VLOOKUP($B366,MasterData,COLUMN()+2,0),0)</f>
        <v>0</v>
      </c>
      <c r="AF366" s="61">
        <f t="shared" si="834"/>
        <v>0</v>
      </c>
      <c r="AG366" s="61">
        <f t="shared" si="834"/>
        <v>0</v>
      </c>
      <c r="AH366" s="61">
        <f t="shared" si="834"/>
        <v>0</v>
      </c>
      <c r="AI366" s="61">
        <f t="shared" si="834"/>
        <v>0</v>
      </c>
      <c r="AJ366" s="61">
        <f t="shared" si="834"/>
        <v>0</v>
      </c>
      <c r="AK366" s="61">
        <f t="shared" si="834"/>
        <v>0</v>
      </c>
      <c r="AL366" s="61">
        <f t="shared" si="834"/>
        <v>0</v>
      </c>
      <c r="AM366" s="61">
        <f t="shared" si="834"/>
        <v>0</v>
      </c>
      <c r="AN366" s="61">
        <f t="shared" si="834"/>
        <v>0</v>
      </c>
      <c r="AO366" s="61">
        <f t="shared" si="834"/>
        <v>0</v>
      </c>
      <c r="AP366" s="61">
        <f t="shared" si="834"/>
        <v>0</v>
      </c>
      <c r="AQ366" s="61">
        <f t="shared" si="834"/>
        <v>0</v>
      </c>
      <c r="AR366" s="61">
        <f t="shared" si="834"/>
        <v>0</v>
      </c>
      <c r="AS366" s="61">
        <f t="shared" si="834"/>
        <v>0</v>
      </c>
      <c r="AT366" s="61">
        <f t="shared" si="834"/>
        <v>0</v>
      </c>
      <c r="AU366" s="64">
        <f t="shared" si="834"/>
        <v>0</v>
      </c>
      <c r="AV366" s="525">
        <f t="shared" si="833"/>
        <v>0</v>
      </c>
      <c r="AW366" s="528">
        <f t="shared" si="815"/>
        <v>0</v>
      </c>
      <c r="AY366" s="522" t="s">
        <v>81</v>
      </c>
    </row>
    <row r="367" spans="1:51" x14ac:dyDescent="0.25">
      <c r="A367" s="14" t="s">
        <v>0</v>
      </c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236"/>
      <c r="AF367" s="229"/>
      <c r="AG367" s="229"/>
      <c r="AH367" s="229"/>
      <c r="AI367" s="229"/>
      <c r="AJ367" s="229"/>
      <c r="AK367" s="229"/>
      <c r="AL367" s="229"/>
      <c r="AM367" s="229"/>
      <c r="AN367" s="229"/>
      <c r="AO367" s="229"/>
      <c r="AP367" s="229"/>
      <c r="AQ367" s="229"/>
      <c r="AR367" s="229"/>
      <c r="AS367" s="229"/>
      <c r="AT367" s="229"/>
      <c r="AU367" s="237"/>
      <c r="AV367" s="525">
        <f t="shared" si="833"/>
        <v>0</v>
      </c>
      <c r="AW367" s="528">
        <f t="shared" si="815"/>
        <v>0</v>
      </c>
      <c r="AY367" s="522" t="s">
        <v>81</v>
      </c>
    </row>
    <row r="368" spans="1:51" x14ac:dyDescent="0.25">
      <c r="A368" s="14" t="s">
        <v>0</v>
      </c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236"/>
      <c r="AF368" s="229"/>
      <c r="AG368" s="229"/>
      <c r="AH368" s="229"/>
      <c r="AI368" s="229"/>
      <c r="AJ368" s="229"/>
      <c r="AK368" s="229"/>
      <c r="AL368" s="229"/>
      <c r="AM368" s="229"/>
      <c r="AN368" s="229"/>
      <c r="AO368" s="229"/>
      <c r="AP368" s="229"/>
      <c r="AQ368" s="229"/>
      <c r="AR368" s="229"/>
      <c r="AS368" s="229"/>
      <c r="AT368" s="229"/>
      <c r="AU368" s="237"/>
      <c r="AV368" s="525">
        <f t="shared" si="833"/>
        <v>0</v>
      </c>
      <c r="AW368" s="528">
        <f t="shared" si="815"/>
        <v>0</v>
      </c>
      <c r="AY368" s="522" t="s">
        <v>81</v>
      </c>
    </row>
    <row r="369" spans="1:51" x14ac:dyDescent="0.25">
      <c r="A369" s="14" t="s">
        <v>0</v>
      </c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69"/>
      <c r="AF369" s="53"/>
      <c r="AG369" s="53"/>
      <c r="AH369" s="53"/>
      <c r="AI369" s="53"/>
      <c r="AJ369" s="53"/>
      <c r="AK369" s="53"/>
      <c r="AL369" s="53"/>
      <c r="AM369" s="53"/>
      <c r="AN369" s="53"/>
      <c r="AO369" s="53"/>
      <c r="AP369" s="53"/>
      <c r="AQ369" s="53"/>
      <c r="AR369" s="53"/>
      <c r="AS369" s="53"/>
      <c r="AT369" s="53"/>
      <c r="AU369" s="70"/>
      <c r="AV369" s="525">
        <f t="shared" si="833"/>
        <v>0</v>
      </c>
      <c r="AW369" s="528">
        <f t="shared" si="815"/>
        <v>0</v>
      </c>
      <c r="AY369" s="522" t="s">
        <v>81</v>
      </c>
    </row>
    <row r="370" spans="1:51" x14ac:dyDescent="0.25">
      <c r="A370" s="14" t="s">
        <v>0</v>
      </c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161"/>
      <c r="AF370" s="162"/>
      <c r="AG370" s="162"/>
      <c r="AH370" s="162"/>
      <c r="AI370" s="162"/>
      <c r="AJ370" s="162"/>
      <c r="AK370" s="162"/>
      <c r="AL370" s="162"/>
      <c r="AM370" s="162"/>
      <c r="AN370" s="162"/>
      <c r="AO370" s="162"/>
      <c r="AP370" s="162"/>
      <c r="AQ370" s="162"/>
      <c r="AR370" s="162"/>
      <c r="AS370" s="162"/>
      <c r="AT370" s="162"/>
      <c r="AU370" s="163"/>
      <c r="AV370" s="525">
        <f t="shared" si="833"/>
        <v>0</v>
      </c>
      <c r="AW370" s="528">
        <f t="shared" si="815"/>
        <v>0</v>
      </c>
      <c r="AY370" s="522" t="s">
        <v>81</v>
      </c>
    </row>
    <row r="371" spans="1:51" x14ac:dyDescent="0.25">
      <c r="A371" s="14">
        <f>A362+1</f>
        <v>21</v>
      </c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81">
        <f t="shared" ref="AE371:AU371" ca="1" si="835">IF(AND(MONTH(AE$10)&lt;=MONTH($F$10),YEAR(AE$10)&lt;=YEAR($F$10)),AE375,0)</f>
        <v>0</v>
      </c>
      <c r="AF371" s="49">
        <f t="shared" ca="1" si="835"/>
        <v>0</v>
      </c>
      <c r="AG371" s="49">
        <f t="shared" ca="1" si="835"/>
        <v>0</v>
      </c>
      <c r="AH371" s="49">
        <f t="shared" ca="1" si="835"/>
        <v>0</v>
      </c>
      <c r="AI371" s="49">
        <f t="shared" ca="1" si="835"/>
        <v>0</v>
      </c>
      <c r="AJ371" s="49">
        <f t="shared" ca="1" si="835"/>
        <v>0</v>
      </c>
      <c r="AK371" s="49">
        <f t="shared" ca="1" si="835"/>
        <v>0</v>
      </c>
      <c r="AL371" s="49">
        <f t="shared" ca="1" si="835"/>
        <v>0</v>
      </c>
      <c r="AM371" s="49">
        <f t="shared" ca="1" si="835"/>
        <v>0</v>
      </c>
      <c r="AN371" s="49">
        <f t="shared" ca="1" si="835"/>
        <v>0</v>
      </c>
      <c r="AO371" s="49">
        <f t="shared" ca="1" si="835"/>
        <v>0</v>
      </c>
      <c r="AP371" s="49">
        <f t="shared" ca="1" si="835"/>
        <v>0</v>
      </c>
      <c r="AQ371" s="49">
        <f t="shared" ca="1" si="835"/>
        <v>0</v>
      </c>
      <c r="AR371" s="49">
        <f t="shared" ca="1" si="835"/>
        <v>0</v>
      </c>
      <c r="AS371" s="49">
        <f t="shared" ca="1" si="835"/>
        <v>0</v>
      </c>
      <c r="AT371" s="49">
        <f t="shared" ca="1" si="835"/>
        <v>0</v>
      </c>
      <c r="AU371" s="71">
        <f t="shared" ca="1" si="835"/>
        <v>0</v>
      </c>
      <c r="AV371" s="525">
        <f>D371</f>
        <v>0</v>
      </c>
      <c r="AW371" s="528">
        <f t="shared" si="815"/>
        <v>0</v>
      </c>
      <c r="AY371" s="522" t="s">
        <v>79</v>
      </c>
    </row>
    <row r="372" spans="1:51" x14ac:dyDescent="0.25">
      <c r="A372" s="14" t="s">
        <v>0</v>
      </c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10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11"/>
      <c r="AV372" s="525">
        <f>AV371</f>
        <v>0</v>
      </c>
      <c r="AW372" s="528">
        <f t="shared" si="815"/>
        <v>0</v>
      </c>
      <c r="AY372" s="522" t="s">
        <v>79</v>
      </c>
    </row>
    <row r="373" spans="1:51" x14ac:dyDescent="0.25">
      <c r="A373" s="14" t="s">
        <v>0</v>
      </c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63">
        <f t="shared" ref="AE373" ca="1" si="836">IFERROR(IF(AND(MONTH(AE$10)=MONTH($F$10),YEAR(AE$10)=YEAR($F$10)),$E373,IF(OR(AE$10&lt;=$F$10,AD376&gt;AD375),AD373+SUMIFS(Quantity,Month,AE$10,Code_PO,$B373,Status,"Received")+AD374-AD376,IF(AD373+SUMIFS(Quantity,Month,AE$10,Code_PO,$B373,Status,"Received")+AD374-AD375&lt;0,0,AD373+SUMIFS(Quantity,Month,AE$10,Code_PO,$B373,Status,"Received")+AD374-AD375))),0)</f>
        <v>0</v>
      </c>
      <c r="AF373" s="61">
        <f t="shared" ref="AF373" ca="1" si="837">IFERROR(IF(AND(MONTH(AF$10)=MONTH($F$10),YEAR(AF$10)=YEAR($F$10)),$E373,IF(OR(AF$10&lt;=$F$10,AE376&gt;AE375),AE373+SUMIFS(Quantity,Month,AF$10,Code_PO,$B373,Status,"Received")+AE374-AE376,IF(AE373+SUMIFS(Quantity,Month,AF$10,Code_PO,$B373,Status,"Received")+AE374-AE375&lt;0,0,AE373+SUMIFS(Quantity,Month,AF$10,Code_PO,$B373,Status,"Received")+AE374-AE375))),0)</f>
        <v>0</v>
      </c>
      <c r="AG373" s="61">
        <f t="shared" ref="AG373" ca="1" si="838">IFERROR(IF(AND(MONTH(AG$10)=MONTH($F$10),YEAR(AG$10)=YEAR($F$10)),$E373,IF(OR(AG$10&lt;=$F$10,AF376&gt;AF375),AF373+SUMIFS(Quantity,Month,AG$10,Code_PO,$B373,Status,"Received")+AF374-AF376,IF(AF373+SUMIFS(Quantity,Month,AG$10,Code_PO,$B373,Status,"Received")+AF374-AF375&lt;0,0,AF373+SUMIFS(Quantity,Month,AG$10,Code_PO,$B373,Status,"Received")+AF374-AF375))),0)</f>
        <v>0</v>
      </c>
      <c r="AH373" s="61">
        <f t="shared" ref="AH373" ca="1" si="839">IFERROR(IF(AND(MONTH(AH$10)=MONTH($F$10),YEAR(AH$10)=YEAR($F$10)),$E373,IF(OR(AH$10&lt;=$F$10,AG376&gt;AG375),AG373+SUMIFS(Quantity,Month,AH$10,Code_PO,$B373,Status,"Received")+AG374-AG376,IF(AG373+SUMIFS(Quantity,Month,AH$10,Code_PO,$B373,Status,"Received")+AG374-AG375&lt;0,0,AG373+SUMIFS(Quantity,Month,AH$10,Code_PO,$B373,Status,"Received")+AG374-AG375))),0)</f>
        <v>0</v>
      </c>
      <c r="AI373" s="61">
        <f t="shared" ref="AI373" ca="1" si="840">IFERROR(IF(AND(MONTH(AI$10)=MONTH($F$10),YEAR(AI$10)=YEAR($F$10)),$E373,IF(OR(AI$10&lt;=$F$10,AH376&gt;AH375),AH373+SUMIFS(Quantity,Month,AI$10,Code_PO,$B373,Status,"Received")+AH374-AH376,IF(AH373+SUMIFS(Quantity,Month,AI$10,Code_PO,$B373,Status,"Received")+AH374-AH375&lt;0,0,AH373+SUMIFS(Quantity,Month,AI$10,Code_PO,$B373,Status,"Received")+AH374-AH375))),0)</f>
        <v>0</v>
      </c>
      <c r="AJ373" s="61">
        <f t="shared" ref="AJ373" ca="1" si="841">IFERROR(IF(AND(MONTH(AJ$10)=MONTH($F$10),YEAR(AJ$10)=YEAR($F$10)),$E373,IF(OR(AJ$10&lt;=$F$10,AI376&gt;AI375),AI373+SUMIFS(Quantity,Month,AJ$10,Code_PO,$B373,Status,"Received")+AI374-AI376,IF(AI373+SUMIFS(Quantity,Month,AJ$10,Code_PO,$B373,Status,"Received")+AI374-AI375&lt;0,0,AI373+SUMIFS(Quantity,Month,AJ$10,Code_PO,$B373,Status,"Received")+AI374-AI375))),0)</f>
        <v>0</v>
      </c>
      <c r="AK373" s="61">
        <f t="shared" ref="AK373" ca="1" si="842">IFERROR(IF(AND(MONTH(AK$10)=MONTH($F$10),YEAR(AK$10)=YEAR($F$10)),$E373,IF(OR(AK$10&lt;=$F$10,AJ376&gt;AJ375),AJ373+SUMIFS(Quantity,Month,AK$10,Code_PO,$B373,Status,"Received")+AJ374-AJ376,IF(AJ373+SUMIFS(Quantity,Month,AK$10,Code_PO,$B373,Status,"Received")+AJ374-AJ375&lt;0,0,AJ373+SUMIFS(Quantity,Month,AK$10,Code_PO,$B373,Status,"Received")+AJ374-AJ375))),0)</f>
        <v>0</v>
      </c>
      <c r="AL373" s="61">
        <f t="shared" ref="AL373" ca="1" si="843">IFERROR(IF(AND(MONTH(AL$10)=MONTH($F$10),YEAR(AL$10)=YEAR($F$10)),$E373,IF(OR(AL$10&lt;=$F$10,AK376&gt;AK375),AK373+SUMIFS(Quantity,Month,AL$10,Code_PO,$B373,Status,"Received")+AK374-AK376,IF(AK373+SUMIFS(Quantity,Month,AL$10,Code_PO,$B373,Status,"Received")+AK374-AK375&lt;0,0,AK373+SUMIFS(Quantity,Month,AL$10,Code_PO,$B373,Status,"Received")+AK374-AK375))),0)</f>
        <v>0</v>
      </c>
      <c r="AM373" s="61">
        <f t="shared" ref="AM373" ca="1" si="844">IFERROR(IF(AND(MONTH(AM$10)=MONTH($F$10),YEAR(AM$10)=YEAR($F$10)),$E373,IF(OR(AM$10&lt;=$F$10,AL376&gt;AL375),AL373+SUMIFS(Quantity,Month,AM$10,Code_PO,$B373,Status,"Received")+AL374-AL376,IF(AL373+SUMIFS(Quantity,Month,AM$10,Code_PO,$B373,Status,"Received")+AL374-AL375&lt;0,0,AL373+SUMIFS(Quantity,Month,AM$10,Code_PO,$B373,Status,"Received")+AL374-AL375))),0)</f>
        <v>0</v>
      </c>
      <c r="AN373" s="61">
        <f t="shared" ref="AN373" ca="1" si="845">IFERROR(IF(AND(MONTH(AN$10)=MONTH($F$10),YEAR(AN$10)=YEAR($F$10)),$E373,IF(OR(AN$10&lt;=$F$10,AM376&gt;AM375),AM373+SUMIFS(Quantity,Month,AN$10,Code_PO,$B373,Status,"Received")+AM374-AM376,IF(AM373+SUMIFS(Quantity,Month,AN$10,Code_PO,$B373,Status,"Received")+AM374-AM375&lt;0,0,AM373+SUMIFS(Quantity,Month,AN$10,Code_PO,$B373,Status,"Received")+AM374-AM375))),0)</f>
        <v>0</v>
      </c>
      <c r="AO373" s="61">
        <f t="shared" ref="AO373" ca="1" si="846">IFERROR(IF(AND(MONTH(AO$10)=MONTH($F$10),YEAR(AO$10)=YEAR($F$10)),$E373,IF(OR(AO$10&lt;=$F$10,AN376&gt;AN375),AN373+SUMIFS(Quantity,Month,AO$10,Code_PO,$B373,Status,"Received")+AN374-AN376,IF(AN373+SUMIFS(Quantity,Month,AO$10,Code_PO,$B373,Status,"Received")+AN374-AN375&lt;0,0,AN373+SUMIFS(Quantity,Month,AO$10,Code_PO,$B373,Status,"Received")+AN374-AN375))),0)</f>
        <v>0</v>
      </c>
      <c r="AP373" s="61">
        <f t="shared" ref="AP373" ca="1" si="847">IFERROR(IF(AND(MONTH(AP$10)=MONTH($F$10),YEAR(AP$10)=YEAR($F$10)),$E373,IF(OR(AP$10&lt;=$F$10,AO376&gt;AO375),AO373+SUMIFS(Quantity,Month,AP$10,Code_PO,$B373,Status,"Received")+AO374-AO376,IF(AO373+SUMIFS(Quantity,Month,AP$10,Code_PO,$B373,Status,"Received")+AO374-AO375&lt;0,0,AO373+SUMIFS(Quantity,Month,AP$10,Code_PO,$B373,Status,"Received")+AO374-AO375))),0)</f>
        <v>0</v>
      </c>
      <c r="AQ373" s="61">
        <f t="shared" ref="AQ373" ca="1" si="848">IFERROR(IF(AND(MONTH(AQ$10)=MONTH($F$10),YEAR(AQ$10)=YEAR($F$10)),$E373,IF(OR(AQ$10&lt;=$F$10,AP376&gt;AP375),AP373+SUMIFS(Quantity,Month,AQ$10,Code_PO,$B373,Status,"Received")+AP374-AP376,IF(AP373+SUMIFS(Quantity,Month,AQ$10,Code_PO,$B373,Status,"Received")+AP374-AP375&lt;0,0,AP373+SUMIFS(Quantity,Month,AQ$10,Code_PO,$B373,Status,"Received")+AP374-AP375))),0)</f>
        <v>0</v>
      </c>
      <c r="AR373" s="61">
        <f t="shared" ref="AR373" ca="1" si="849">IFERROR(IF(AND(MONTH(AR$10)=MONTH($F$10),YEAR(AR$10)=YEAR($F$10)),$E373,IF(OR(AR$10&lt;=$F$10,AQ376&gt;AQ375),AQ373+SUMIFS(Quantity,Month,AR$10,Code_PO,$B373,Status,"Received")+AQ374-AQ376,IF(AQ373+SUMIFS(Quantity,Month,AR$10,Code_PO,$B373,Status,"Received")+AQ374-AQ375&lt;0,0,AQ373+SUMIFS(Quantity,Month,AR$10,Code_PO,$B373,Status,"Received")+AQ374-AQ375))),0)</f>
        <v>0</v>
      </c>
      <c r="AS373" s="61">
        <f t="shared" ref="AS373" ca="1" si="850">IFERROR(IF(AND(MONTH(AS$10)=MONTH($F$10),YEAR(AS$10)=YEAR($F$10)),$E373,IF(OR(AS$10&lt;=$F$10,AR376&gt;AR375),AR373+SUMIFS(Quantity,Month,AS$10,Code_PO,$B373,Status,"Received")+AR374-AR376,IF(AR373+SUMIFS(Quantity,Month,AS$10,Code_PO,$B373,Status,"Received")+AR374-AR375&lt;0,0,AR373+SUMIFS(Quantity,Month,AS$10,Code_PO,$B373,Status,"Received")+AR374-AR375))),0)</f>
        <v>0</v>
      </c>
      <c r="AT373" s="61">
        <f t="shared" ref="AT373" ca="1" si="851">IFERROR(IF(AND(MONTH(AT$10)=MONTH($F$10),YEAR(AT$10)=YEAR($F$10)),$E373,IF(OR(AT$10&lt;=$F$10,AS376&gt;AS375),AS373+SUMIFS(Quantity,Month,AT$10,Code_PO,$B373,Status,"Received")+AS374-AS376,IF(AS373+SUMIFS(Quantity,Month,AT$10,Code_PO,$B373,Status,"Received")+AS374-AS375&lt;0,0,AS373+SUMIFS(Quantity,Month,AT$10,Code_PO,$B373,Status,"Received")+AS374-AS375))),0)</f>
        <v>0</v>
      </c>
      <c r="AU373" s="64">
        <f t="shared" ref="AU373" ca="1" si="852">IFERROR(IF(AND(MONTH(AU$10)=MONTH($F$10),YEAR(AU$10)=YEAR($F$10)),$E373,IF(OR(AU$10&lt;=$F$10,AT376&gt;AT375),AT373+SUMIFS(Quantity,Month,AU$10,Code_PO,$B373,Status,"Received")+AT374-AT376,IF(AT373+SUMIFS(Quantity,Month,AU$10,Code_PO,$B373,Status,"Received")+AT374-AT375&lt;0,0,AT373+SUMIFS(Quantity,Month,AU$10,Code_PO,$B373,Status,"Received")+AT374-AT375))),0)</f>
        <v>0</v>
      </c>
      <c r="AV373" s="525">
        <f t="shared" ref="AV373:AV379" si="853">AV372</f>
        <v>0</v>
      </c>
      <c r="AW373" s="528">
        <f t="shared" si="815"/>
        <v>0</v>
      </c>
      <c r="AY373" s="522" t="s">
        <v>79</v>
      </c>
    </row>
    <row r="374" spans="1:51" x14ac:dyDescent="0.25">
      <c r="A374" s="14" t="s">
        <v>0</v>
      </c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50"/>
      <c r="AF374" s="46"/>
      <c r="AG374" s="46"/>
      <c r="AH374" s="46"/>
      <c r="AI374" s="46"/>
      <c r="AJ374" s="46"/>
      <c r="AK374" s="46"/>
      <c r="AL374" s="46"/>
      <c r="AM374" s="46"/>
      <c r="AN374" s="46"/>
      <c r="AO374" s="46"/>
      <c r="AP374" s="46"/>
      <c r="AQ374" s="46"/>
      <c r="AR374" s="46"/>
      <c r="AS374" s="46"/>
      <c r="AT374" s="46"/>
      <c r="AU374" s="51"/>
      <c r="AV374" s="525">
        <f t="shared" si="853"/>
        <v>0</v>
      </c>
      <c r="AW374" s="528">
        <f t="shared" si="815"/>
        <v>0</v>
      </c>
      <c r="AY374" s="522" t="s">
        <v>79</v>
      </c>
    </row>
    <row r="375" spans="1:51" x14ac:dyDescent="0.25">
      <c r="A375" s="14" t="s">
        <v>0</v>
      </c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63">
        <f t="shared" ref="AE375:AU375" si="854">IFERROR(VLOOKUP($B375,MasterData,COLUMN()+2,0),0)</f>
        <v>0</v>
      </c>
      <c r="AF375" s="61">
        <f t="shared" si="854"/>
        <v>0</v>
      </c>
      <c r="AG375" s="61">
        <f t="shared" si="854"/>
        <v>0</v>
      </c>
      <c r="AH375" s="61">
        <f t="shared" si="854"/>
        <v>0</v>
      </c>
      <c r="AI375" s="61">
        <f t="shared" si="854"/>
        <v>0</v>
      </c>
      <c r="AJ375" s="61">
        <f t="shared" si="854"/>
        <v>0</v>
      </c>
      <c r="AK375" s="61">
        <f t="shared" si="854"/>
        <v>0</v>
      </c>
      <c r="AL375" s="61">
        <f t="shared" si="854"/>
        <v>0</v>
      </c>
      <c r="AM375" s="61">
        <f t="shared" si="854"/>
        <v>0</v>
      </c>
      <c r="AN375" s="61">
        <f t="shared" si="854"/>
        <v>0</v>
      </c>
      <c r="AO375" s="61">
        <f t="shared" si="854"/>
        <v>0</v>
      </c>
      <c r="AP375" s="61">
        <f t="shared" si="854"/>
        <v>0</v>
      </c>
      <c r="AQ375" s="61">
        <f t="shared" si="854"/>
        <v>0</v>
      </c>
      <c r="AR375" s="61">
        <f t="shared" si="854"/>
        <v>0</v>
      </c>
      <c r="AS375" s="61">
        <f t="shared" si="854"/>
        <v>0</v>
      </c>
      <c r="AT375" s="61">
        <f t="shared" si="854"/>
        <v>0</v>
      </c>
      <c r="AU375" s="64">
        <f t="shared" si="854"/>
        <v>0</v>
      </c>
      <c r="AV375" s="525">
        <f t="shared" si="853"/>
        <v>0</v>
      </c>
      <c r="AW375" s="528">
        <f t="shared" si="815"/>
        <v>0</v>
      </c>
      <c r="AY375" s="522" t="s">
        <v>79</v>
      </c>
    </row>
    <row r="376" spans="1:51" x14ac:dyDescent="0.25">
      <c r="A376" s="14" t="s">
        <v>0</v>
      </c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236"/>
      <c r="AF376" s="229"/>
      <c r="AG376" s="229"/>
      <c r="AH376" s="229"/>
      <c r="AI376" s="229"/>
      <c r="AJ376" s="229"/>
      <c r="AK376" s="229"/>
      <c r="AL376" s="229"/>
      <c r="AM376" s="229"/>
      <c r="AN376" s="229"/>
      <c r="AO376" s="229"/>
      <c r="AP376" s="229"/>
      <c r="AQ376" s="229"/>
      <c r="AR376" s="229"/>
      <c r="AS376" s="229"/>
      <c r="AT376" s="229"/>
      <c r="AU376" s="237"/>
      <c r="AV376" s="525">
        <f t="shared" si="853"/>
        <v>0</v>
      </c>
      <c r="AW376" s="528">
        <f t="shared" si="815"/>
        <v>0</v>
      </c>
      <c r="AY376" s="522" t="s">
        <v>79</v>
      </c>
    </row>
    <row r="377" spans="1:51" x14ac:dyDescent="0.25">
      <c r="A377" s="14" t="s">
        <v>0</v>
      </c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236"/>
      <c r="AF377" s="229"/>
      <c r="AG377" s="229"/>
      <c r="AH377" s="229"/>
      <c r="AI377" s="229"/>
      <c r="AJ377" s="229"/>
      <c r="AK377" s="229"/>
      <c r="AL377" s="229"/>
      <c r="AM377" s="229"/>
      <c r="AN377" s="229"/>
      <c r="AO377" s="229"/>
      <c r="AP377" s="229"/>
      <c r="AQ377" s="229"/>
      <c r="AR377" s="229"/>
      <c r="AS377" s="229"/>
      <c r="AT377" s="229"/>
      <c r="AU377" s="237"/>
      <c r="AV377" s="525">
        <f t="shared" si="853"/>
        <v>0</v>
      </c>
      <c r="AW377" s="528">
        <f t="shared" si="815"/>
        <v>0</v>
      </c>
      <c r="AY377" s="522" t="s">
        <v>79</v>
      </c>
    </row>
    <row r="378" spans="1:51" x14ac:dyDescent="0.25">
      <c r="A378" s="14" t="s">
        <v>0</v>
      </c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69"/>
      <c r="AF378" s="53"/>
      <c r="AG378" s="53"/>
      <c r="AH378" s="53"/>
      <c r="AI378" s="53"/>
      <c r="AJ378" s="53"/>
      <c r="AK378" s="53"/>
      <c r="AL378" s="53"/>
      <c r="AM378" s="53"/>
      <c r="AN378" s="53"/>
      <c r="AO378" s="53"/>
      <c r="AP378" s="53"/>
      <c r="AQ378" s="53"/>
      <c r="AR378" s="53"/>
      <c r="AS378" s="53"/>
      <c r="AT378" s="53"/>
      <c r="AU378" s="70"/>
      <c r="AV378" s="525">
        <f t="shared" si="853"/>
        <v>0</v>
      </c>
      <c r="AW378" s="528">
        <f t="shared" si="815"/>
        <v>0</v>
      </c>
      <c r="AY378" s="522" t="s">
        <v>79</v>
      </c>
    </row>
    <row r="379" spans="1:51" x14ac:dyDescent="0.25">
      <c r="A379" s="14" t="s">
        <v>0</v>
      </c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161"/>
      <c r="AF379" s="162"/>
      <c r="AG379" s="162"/>
      <c r="AH379" s="162"/>
      <c r="AI379" s="162"/>
      <c r="AJ379" s="162"/>
      <c r="AK379" s="162"/>
      <c r="AL379" s="162"/>
      <c r="AM379" s="162"/>
      <c r="AN379" s="162"/>
      <c r="AO379" s="162"/>
      <c r="AP379" s="162"/>
      <c r="AQ379" s="162"/>
      <c r="AR379" s="162"/>
      <c r="AS379" s="162"/>
      <c r="AT379" s="162"/>
      <c r="AU379" s="163"/>
      <c r="AV379" s="525">
        <f t="shared" si="853"/>
        <v>0</v>
      </c>
      <c r="AW379" s="528">
        <f t="shared" si="815"/>
        <v>0</v>
      </c>
      <c r="AY379" s="522" t="s">
        <v>79</v>
      </c>
    </row>
    <row r="380" spans="1:51" x14ac:dyDescent="0.25">
      <c r="A380" s="14">
        <f>A371+1</f>
        <v>22</v>
      </c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81">
        <f t="shared" ref="AE380:AU380" ca="1" si="855">IF(AND(MONTH(AE$10)&lt;=MONTH($F$10),YEAR(AE$10)&lt;=YEAR($F$10)),AE384,0)</f>
        <v>0</v>
      </c>
      <c r="AF380" s="49">
        <f t="shared" ca="1" si="855"/>
        <v>0</v>
      </c>
      <c r="AG380" s="49">
        <f t="shared" ca="1" si="855"/>
        <v>0</v>
      </c>
      <c r="AH380" s="49">
        <f t="shared" ca="1" si="855"/>
        <v>0</v>
      </c>
      <c r="AI380" s="49">
        <f t="shared" ca="1" si="855"/>
        <v>0</v>
      </c>
      <c r="AJ380" s="49">
        <f t="shared" ca="1" si="855"/>
        <v>0</v>
      </c>
      <c r="AK380" s="49">
        <f t="shared" ca="1" si="855"/>
        <v>0</v>
      </c>
      <c r="AL380" s="49">
        <f t="shared" ca="1" si="855"/>
        <v>0</v>
      </c>
      <c r="AM380" s="49">
        <f t="shared" ca="1" si="855"/>
        <v>0</v>
      </c>
      <c r="AN380" s="49">
        <f t="shared" ca="1" si="855"/>
        <v>0</v>
      </c>
      <c r="AO380" s="49">
        <f t="shared" ca="1" si="855"/>
        <v>0</v>
      </c>
      <c r="AP380" s="49">
        <f t="shared" ca="1" si="855"/>
        <v>0</v>
      </c>
      <c r="AQ380" s="49">
        <f t="shared" ca="1" si="855"/>
        <v>0</v>
      </c>
      <c r="AR380" s="49">
        <f t="shared" ca="1" si="855"/>
        <v>0</v>
      </c>
      <c r="AS380" s="49">
        <f t="shared" ca="1" si="855"/>
        <v>0</v>
      </c>
      <c r="AT380" s="49">
        <f t="shared" ca="1" si="855"/>
        <v>0</v>
      </c>
      <c r="AU380" s="71">
        <f t="shared" ca="1" si="855"/>
        <v>0</v>
      </c>
      <c r="AV380" s="525">
        <f>D380</f>
        <v>0</v>
      </c>
      <c r="AW380" s="528">
        <f t="shared" ref="AW380:AW397" si="856">IFERROR(VLOOKUP($B380,MasterData,COLUMN()-45,0),0)</f>
        <v>0</v>
      </c>
      <c r="AY380" s="522" t="s">
        <v>159</v>
      </c>
    </row>
    <row r="381" spans="1:51" x14ac:dyDescent="0.25">
      <c r="A381" s="14" t="s">
        <v>0</v>
      </c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10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11"/>
      <c r="AV381" s="525">
        <f>AV380</f>
        <v>0</v>
      </c>
      <c r="AW381" s="528">
        <f t="shared" si="856"/>
        <v>0</v>
      </c>
      <c r="AY381" s="522" t="s">
        <v>159</v>
      </c>
    </row>
    <row r="382" spans="1:51" x14ac:dyDescent="0.25">
      <c r="A382" s="14" t="s">
        <v>0</v>
      </c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63">
        <f t="shared" ref="AE382" ca="1" si="857">IFERROR(IF(AND(MONTH(AE$10)=MONTH($F$10),YEAR(AE$10)=YEAR($F$10)),$E382,IF(OR(AE$10&lt;=$F$10,AD385&gt;AD384),AD382+SUMIFS(Quantity,Month,AE$10,Code_PO,$B382,Status,"Received")+AD383-AD385,IF(AD382+SUMIFS(Quantity,Month,AE$10,Code_PO,$B382,Status,"Received")+AD383-AD384&lt;0,0,AD382+SUMIFS(Quantity,Month,AE$10,Code_PO,$B382,Status,"Received")+AD383-AD384))),0)</f>
        <v>0</v>
      </c>
      <c r="AF382" s="61">
        <f t="shared" ref="AF382" ca="1" si="858">IFERROR(IF(AND(MONTH(AF$10)=MONTH($F$10),YEAR(AF$10)=YEAR($F$10)),$E382,IF(OR(AF$10&lt;=$F$10,AE385&gt;AE384),AE382+SUMIFS(Quantity,Month,AF$10,Code_PO,$B382,Status,"Received")+AE383-AE385,IF(AE382+SUMIFS(Quantity,Month,AF$10,Code_PO,$B382,Status,"Received")+AE383-AE384&lt;0,0,AE382+SUMIFS(Quantity,Month,AF$10,Code_PO,$B382,Status,"Received")+AE383-AE384))),0)</f>
        <v>0</v>
      </c>
      <c r="AG382" s="61">
        <f t="shared" ref="AG382" ca="1" si="859">IFERROR(IF(AND(MONTH(AG$10)=MONTH($F$10),YEAR(AG$10)=YEAR($F$10)),$E382,IF(OR(AG$10&lt;=$F$10,AF385&gt;AF384),AF382+SUMIFS(Quantity,Month,AG$10,Code_PO,$B382,Status,"Received")+AF383-AF385,IF(AF382+SUMIFS(Quantity,Month,AG$10,Code_PO,$B382,Status,"Received")+AF383-AF384&lt;0,0,AF382+SUMIFS(Quantity,Month,AG$10,Code_PO,$B382,Status,"Received")+AF383-AF384))),0)</f>
        <v>0</v>
      </c>
      <c r="AH382" s="61">
        <f t="shared" ref="AH382" ca="1" si="860">IFERROR(IF(AND(MONTH(AH$10)=MONTH($F$10),YEAR(AH$10)=YEAR($F$10)),$E382,IF(OR(AH$10&lt;=$F$10,AG385&gt;AG384),AG382+SUMIFS(Quantity,Month,AH$10,Code_PO,$B382,Status,"Received")+AG383-AG385,IF(AG382+SUMIFS(Quantity,Month,AH$10,Code_PO,$B382,Status,"Received")+AG383-AG384&lt;0,0,AG382+SUMIFS(Quantity,Month,AH$10,Code_PO,$B382,Status,"Received")+AG383-AG384))),0)</f>
        <v>0</v>
      </c>
      <c r="AI382" s="61">
        <f t="shared" ref="AI382" ca="1" si="861">IFERROR(IF(AND(MONTH(AI$10)=MONTH($F$10),YEAR(AI$10)=YEAR($F$10)),$E382,IF(OR(AI$10&lt;=$F$10,AH385&gt;AH384),AH382+SUMIFS(Quantity,Month,AI$10,Code_PO,$B382,Status,"Received")+AH383-AH385,IF(AH382+SUMIFS(Quantity,Month,AI$10,Code_PO,$B382,Status,"Received")+AH383-AH384&lt;0,0,AH382+SUMIFS(Quantity,Month,AI$10,Code_PO,$B382,Status,"Received")+AH383-AH384))),0)</f>
        <v>0</v>
      </c>
      <c r="AJ382" s="61">
        <f t="shared" ref="AJ382" ca="1" si="862">IFERROR(IF(AND(MONTH(AJ$10)=MONTH($F$10),YEAR(AJ$10)=YEAR($F$10)),$E382,IF(OR(AJ$10&lt;=$F$10,AI385&gt;AI384),AI382+SUMIFS(Quantity,Month,AJ$10,Code_PO,$B382,Status,"Received")+AI383-AI385,IF(AI382+SUMIFS(Quantity,Month,AJ$10,Code_PO,$B382,Status,"Received")+AI383-AI384&lt;0,0,AI382+SUMIFS(Quantity,Month,AJ$10,Code_PO,$B382,Status,"Received")+AI383-AI384))),0)</f>
        <v>0</v>
      </c>
      <c r="AK382" s="61">
        <f t="shared" ref="AK382" ca="1" si="863">IFERROR(IF(AND(MONTH(AK$10)=MONTH($F$10),YEAR(AK$10)=YEAR($F$10)),$E382,IF(OR(AK$10&lt;=$F$10,AJ385&gt;AJ384),AJ382+SUMIFS(Quantity,Month,AK$10,Code_PO,$B382,Status,"Received")+AJ383-AJ385,IF(AJ382+SUMIFS(Quantity,Month,AK$10,Code_PO,$B382,Status,"Received")+AJ383-AJ384&lt;0,0,AJ382+SUMIFS(Quantity,Month,AK$10,Code_PO,$B382,Status,"Received")+AJ383-AJ384))),0)</f>
        <v>0</v>
      </c>
      <c r="AL382" s="61">
        <f t="shared" ref="AL382" ca="1" si="864">IFERROR(IF(AND(MONTH(AL$10)=MONTH($F$10),YEAR(AL$10)=YEAR($F$10)),$E382,IF(OR(AL$10&lt;=$F$10,AK385&gt;AK384),AK382+SUMIFS(Quantity,Month,AL$10,Code_PO,$B382,Status,"Received")+AK383-AK385,IF(AK382+SUMIFS(Quantity,Month,AL$10,Code_PO,$B382,Status,"Received")+AK383-AK384&lt;0,0,AK382+SUMIFS(Quantity,Month,AL$10,Code_PO,$B382,Status,"Received")+AK383-AK384))),0)</f>
        <v>0</v>
      </c>
      <c r="AM382" s="61">
        <f t="shared" ref="AM382" ca="1" si="865">IFERROR(IF(AND(MONTH(AM$10)=MONTH($F$10),YEAR(AM$10)=YEAR($F$10)),$E382,IF(OR(AM$10&lt;=$F$10,AL385&gt;AL384),AL382+SUMIFS(Quantity,Month,AM$10,Code_PO,$B382,Status,"Received")+AL383-AL385,IF(AL382+SUMIFS(Quantity,Month,AM$10,Code_PO,$B382,Status,"Received")+AL383-AL384&lt;0,0,AL382+SUMIFS(Quantity,Month,AM$10,Code_PO,$B382,Status,"Received")+AL383-AL384))),0)</f>
        <v>0</v>
      </c>
      <c r="AN382" s="61">
        <f t="shared" ref="AN382" ca="1" si="866">IFERROR(IF(AND(MONTH(AN$10)=MONTH($F$10),YEAR(AN$10)=YEAR($F$10)),$E382,IF(OR(AN$10&lt;=$F$10,AM385&gt;AM384),AM382+SUMIFS(Quantity,Month,AN$10,Code_PO,$B382,Status,"Received")+AM383-AM385,IF(AM382+SUMIFS(Quantity,Month,AN$10,Code_PO,$B382,Status,"Received")+AM383-AM384&lt;0,0,AM382+SUMIFS(Quantity,Month,AN$10,Code_PO,$B382,Status,"Received")+AM383-AM384))),0)</f>
        <v>0</v>
      </c>
      <c r="AO382" s="61">
        <f t="shared" ref="AO382" ca="1" si="867">IFERROR(IF(AND(MONTH(AO$10)=MONTH($F$10),YEAR(AO$10)=YEAR($F$10)),$E382,IF(OR(AO$10&lt;=$F$10,AN385&gt;AN384),AN382+SUMIFS(Quantity,Month,AO$10,Code_PO,$B382,Status,"Received")+AN383-AN385,IF(AN382+SUMIFS(Quantity,Month,AO$10,Code_PO,$B382,Status,"Received")+AN383-AN384&lt;0,0,AN382+SUMIFS(Quantity,Month,AO$10,Code_PO,$B382,Status,"Received")+AN383-AN384))),0)</f>
        <v>0</v>
      </c>
      <c r="AP382" s="61">
        <f t="shared" ref="AP382" ca="1" si="868">IFERROR(IF(AND(MONTH(AP$10)=MONTH($F$10),YEAR(AP$10)=YEAR($F$10)),$E382,IF(OR(AP$10&lt;=$F$10,AO385&gt;AO384),AO382+SUMIFS(Quantity,Month,AP$10,Code_PO,$B382,Status,"Received")+AO383-AO385,IF(AO382+SUMIFS(Quantity,Month,AP$10,Code_PO,$B382,Status,"Received")+AO383-AO384&lt;0,0,AO382+SUMIFS(Quantity,Month,AP$10,Code_PO,$B382,Status,"Received")+AO383-AO384))),0)</f>
        <v>0</v>
      </c>
      <c r="AQ382" s="61">
        <f t="shared" ref="AQ382" ca="1" si="869">IFERROR(IF(AND(MONTH(AQ$10)=MONTH($F$10),YEAR(AQ$10)=YEAR($F$10)),$E382,IF(OR(AQ$10&lt;=$F$10,AP385&gt;AP384),AP382+SUMIFS(Quantity,Month,AQ$10,Code_PO,$B382,Status,"Received")+AP383-AP385,IF(AP382+SUMIFS(Quantity,Month,AQ$10,Code_PO,$B382,Status,"Received")+AP383-AP384&lt;0,0,AP382+SUMIFS(Quantity,Month,AQ$10,Code_PO,$B382,Status,"Received")+AP383-AP384))),0)</f>
        <v>0</v>
      </c>
      <c r="AR382" s="61">
        <f t="shared" ref="AR382" ca="1" si="870">IFERROR(IF(AND(MONTH(AR$10)=MONTH($F$10),YEAR(AR$10)=YEAR($F$10)),$E382,IF(OR(AR$10&lt;=$F$10,AQ385&gt;AQ384),AQ382+SUMIFS(Quantity,Month,AR$10,Code_PO,$B382,Status,"Received")+AQ383-AQ385,IF(AQ382+SUMIFS(Quantity,Month,AR$10,Code_PO,$B382,Status,"Received")+AQ383-AQ384&lt;0,0,AQ382+SUMIFS(Quantity,Month,AR$10,Code_PO,$B382,Status,"Received")+AQ383-AQ384))),0)</f>
        <v>0</v>
      </c>
      <c r="AS382" s="61">
        <f t="shared" ref="AS382" ca="1" si="871">IFERROR(IF(AND(MONTH(AS$10)=MONTH($F$10),YEAR(AS$10)=YEAR($F$10)),$E382,IF(OR(AS$10&lt;=$F$10,AR385&gt;AR384),AR382+SUMIFS(Quantity,Month,AS$10,Code_PO,$B382,Status,"Received")+AR383-AR385,IF(AR382+SUMIFS(Quantity,Month,AS$10,Code_PO,$B382,Status,"Received")+AR383-AR384&lt;0,0,AR382+SUMIFS(Quantity,Month,AS$10,Code_PO,$B382,Status,"Received")+AR383-AR384))),0)</f>
        <v>0</v>
      </c>
      <c r="AT382" s="61">
        <f t="shared" ref="AT382" ca="1" si="872">IFERROR(IF(AND(MONTH(AT$10)=MONTH($F$10),YEAR(AT$10)=YEAR($F$10)),$E382,IF(OR(AT$10&lt;=$F$10,AS385&gt;AS384),AS382+SUMIFS(Quantity,Month,AT$10,Code_PO,$B382,Status,"Received")+AS383-AS385,IF(AS382+SUMIFS(Quantity,Month,AT$10,Code_PO,$B382,Status,"Received")+AS383-AS384&lt;0,0,AS382+SUMIFS(Quantity,Month,AT$10,Code_PO,$B382,Status,"Received")+AS383-AS384))),0)</f>
        <v>0</v>
      </c>
      <c r="AU382" s="64">
        <f t="shared" ref="AU382" ca="1" si="873">IFERROR(IF(AND(MONTH(AU$10)=MONTH($F$10),YEAR(AU$10)=YEAR($F$10)),$E382,IF(OR(AU$10&lt;=$F$10,AT385&gt;AT384),AT382+SUMIFS(Quantity,Month,AU$10,Code_PO,$B382,Status,"Received")+AT383-AT385,IF(AT382+SUMIFS(Quantity,Month,AU$10,Code_PO,$B382,Status,"Received")+AT383-AT384&lt;0,0,AT382+SUMIFS(Quantity,Month,AU$10,Code_PO,$B382,Status,"Received")+AT383-AT384))),0)</f>
        <v>0</v>
      </c>
      <c r="AV382" s="525">
        <f t="shared" ref="AV382:AV388" si="874">AV381</f>
        <v>0</v>
      </c>
      <c r="AW382" s="528">
        <f t="shared" si="856"/>
        <v>0</v>
      </c>
      <c r="AY382" s="522" t="s">
        <v>159</v>
      </c>
    </row>
    <row r="383" spans="1:51" x14ac:dyDescent="0.25">
      <c r="A383" s="14" t="s">
        <v>0</v>
      </c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50"/>
      <c r="AF383" s="46"/>
      <c r="AG383" s="46"/>
      <c r="AH383" s="46"/>
      <c r="AI383" s="46"/>
      <c r="AJ383" s="46"/>
      <c r="AK383" s="46"/>
      <c r="AL383" s="46"/>
      <c r="AM383" s="46"/>
      <c r="AN383" s="46"/>
      <c r="AO383" s="46"/>
      <c r="AP383" s="46"/>
      <c r="AQ383" s="46"/>
      <c r="AR383" s="46"/>
      <c r="AS383" s="46"/>
      <c r="AT383" s="46"/>
      <c r="AU383" s="51"/>
      <c r="AV383" s="525">
        <f t="shared" si="874"/>
        <v>0</v>
      </c>
      <c r="AW383" s="528">
        <f t="shared" si="856"/>
        <v>0</v>
      </c>
      <c r="AY383" s="522" t="s">
        <v>159</v>
      </c>
    </row>
    <row r="384" spans="1:51" x14ac:dyDescent="0.25">
      <c r="A384" s="14" t="s">
        <v>0</v>
      </c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63">
        <f t="shared" ref="AE384:AU384" si="875">IFERROR(VLOOKUP($B384,MasterData,COLUMN()+2,0),0)</f>
        <v>0</v>
      </c>
      <c r="AF384" s="61">
        <f t="shared" si="875"/>
        <v>0</v>
      </c>
      <c r="AG384" s="61">
        <f t="shared" si="875"/>
        <v>0</v>
      </c>
      <c r="AH384" s="61">
        <f t="shared" si="875"/>
        <v>0</v>
      </c>
      <c r="AI384" s="61">
        <f t="shared" si="875"/>
        <v>0</v>
      </c>
      <c r="AJ384" s="61">
        <f t="shared" si="875"/>
        <v>0</v>
      </c>
      <c r="AK384" s="61">
        <f t="shared" si="875"/>
        <v>0</v>
      </c>
      <c r="AL384" s="61">
        <f t="shared" si="875"/>
        <v>0</v>
      </c>
      <c r="AM384" s="61">
        <f t="shared" si="875"/>
        <v>0</v>
      </c>
      <c r="AN384" s="61">
        <f t="shared" si="875"/>
        <v>0</v>
      </c>
      <c r="AO384" s="61">
        <f t="shared" si="875"/>
        <v>0</v>
      </c>
      <c r="AP384" s="61">
        <f t="shared" si="875"/>
        <v>0</v>
      </c>
      <c r="AQ384" s="61">
        <f t="shared" si="875"/>
        <v>0</v>
      </c>
      <c r="AR384" s="61">
        <f t="shared" si="875"/>
        <v>0</v>
      </c>
      <c r="AS384" s="61">
        <f t="shared" si="875"/>
        <v>0</v>
      </c>
      <c r="AT384" s="61">
        <f t="shared" si="875"/>
        <v>0</v>
      </c>
      <c r="AU384" s="64">
        <f t="shared" si="875"/>
        <v>0</v>
      </c>
      <c r="AV384" s="525">
        <f t="shared" si="874"/>
        <v>0</v>
      </c>
      <c r="AW384" s="528">
        <f t="shared" si="856"/>
        <v>0</v>
      </c>
      <c r="AY384" s="522" t="s">
        <v>159</v>
      </c>
    </row>
    <row r="385" spans="1:51" x14ac:dyDescent="0.25">
      <c r="A385" s="14" t="s">
        <v>0</v>
      </c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236"/>
      <c r="AF385" s="229"/>
      <c r="AG385" s="229"/>
      <c r="AH385" s="229"/>
      <c r="AI385" s="229"/>
      <c r="AJ385" s="229"/>
      <c r="AK385" s="229"/>
      <c r="AL385" s="229"/>
      <c r="AM385" s="229"/>
      <c r="AN385" s="229"/>
      <c r="AO385" s="229"/>
      <c r="AP385" s="229"/>
      <c r="AQ385" s="229"/>
      <c r="AR385" s="229"/>
      <c r="AS385" s="229"/>
      <c r="AT385" s="229"/>
      <c r="AU385" s="237"/>
      <c r="AV385" s="525">
        <f t="shared" si="874"/>
        <v>0</v>
      </c>
      <c r="AW385" s="528">
        <f t="shared" si="856"/>
        <v>0</v>
      </c>
      <c r="AY385" s="522" t="s">
        <v>159</v>
      </c>
    </row>
    <row r="386" spans="1:51" x14ac:dyDescent="0.25">
      <c r="A386" s="14" t="s">
        <v>0</v>
      </c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236"/>
      <c r="AF386" s="229"/>
      <c r="AG386" s="229"/>
      <c r="AH386" s="229"/>
      <c r="AI386" s="229"/>
      <c r="AJ386" s="229"/>
      <c r="AK386" s="229"/>
      <c r="AL386" s="229"/>
      <c r="AM386" s="229"/>
      <c r="AN386" s="229"/>
      <c r="AO386" s="229"/>
      <c r="AP386" s="229"/>
      <c r="AQ386" s="229"/>
      <c r="AR386" s="229"/>
      <c r="AS386" s="229"/>
      <c r="AT386" s="229"/>
      <c r="AU386" s="237"/>
      <c r="AV386" s="525">
        <f t="shared" si="874"/>
        <v>0</v>
      </c>
      <c r="AW386" s="528">
        <f t="shared" si="856"/>
        <v>0</v>
      </c>
      <c r="AY386" s="522" t="s">
        <v>159</v>
      </c>
    </row>
    <row r="387" spans="1:51" x14ac:dyDescent="0.25">
      <c r="A387" s="14" t="s">
        <v>0</v>
      </c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69"/>
      <c r="AF387" s="53"/>
      <c r="AG387" s="53"/>
      <c r="AH387" s="53"/>
      <c r="AI387" s="53"/>
      <c r="AJ387" s="53"/>
      <c r="AK387" s="53"/>
      <c r="AL387" s="53"/>
      <c r="AM387" s="53"/>
      <c r="AN387" s="53"/>
      <c r="AO387" s="53"/>
      <c r="AP387" s="53"/>
      <c r="AQ387" s="53"/>
      <c r="AR387" s="53"/>
      <c r="AS387" s="53"/>
      <c r="AT387" s="53"/>
      <c r="AU387" s="70"/>
      <c r="AV387" s="525">
        <f t="shared" si="874"/>
        <v>0</v>
      </c>
      <c r="AW387" s="528">
        <f t="shared" si="856"/>
        <v>0</v>
      </c>
      <c r="AY387" s="522" t="s">
        <v>159</v>
      </c>
    </row>
    <row r="388" spans="1:51" x14ac:dyDescent="0.25">
      <c r="A388" s="14" t="s">
        <v>0</v>
      </c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161"/>
      <c r="AF388" s="162"/>
      <c r="AG388" s="162"/>
      <c r="AH388" s="162"/>
      <c r="AI388" s="162"/>
      <c r="AJ388" s="162"/>
      <c r="AK388" s="162"/>
      <c r="AL388" s="162"/>
      <c r="AM388" s="162"/>
      <c r="AN388" s="162"/>
      <c r="AO388" s="162"/>
      <c r="AP388" s="162"/>
      <c r="AQ388" s="162"/>
      <c r="AR388" s="162"/>
      <c r="AS388" s="162"/>
      <c r="AT388" s="162"/>
      <c r="AU388" s="163"/>
      <c r="AV388" s="525">
        <f t="shared" si="874"/>
        <v>0</v>
      </c>
      <c r="AW388" s="528">
        <f t="shared" si="856"/>
        <v>0</v>
      </c>
      <c r="AY388" s="522" t="s">
        <v>159</v>
      </c>
    </row>
    <row r="389" spans="1:51" x14ac:dyDescent="0.25">
      <c r="A389" s="14">
        <f>A380+1</f>
        <v>23</v>
      </c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81">
        <f t="shared" ref="AE389:AU389" ca="1" si="876">IF(AND(MONTH(AE$10)&lt;=MONTH($F$10),YEAR(AE$10)&lt;=YEAR($F$10)),AE393,0)</f>
        <v>0</v>
      </c>
      <c r="AF389" s="49">
        <f t="shared" ca="1" si="876"/>
        <v>0</v>
      </c>
      <c r="AG389" s="49">
        <f t="shared" ca="1" si="876"/>
        <v>0</v>
      </c>
      <c r="AH389" s="49">
        <f t="shared" ca="1" si="876"/>
        <v>0</v>
      </c>
      <c r="AI389" s="49">
        <f t="shared" ca="1" si="876"/>
        <v>0</v>
      </c>
      <c r="AJ389" s="49">
        <f t="shared" ca="1" si="876"/>
        <v>0</v>
      </c>
      <c r="AK389" s="49">
        <f t="shared" ca="1" si="876"/>
        <v>0</v>
      </c>
      <c r="AL389" s="49">
        <f t="shared" ca="1" si="876"/>
        <v>0</v>
      </c>
      <c r="AM389" s="49">
        <f t="shared" ca="1" si="876"/>
        <v>0</v>
      </c>
      <c r="AN389" s="49">
        <f t="shared" ca="1" si="876"/>
        <v>0</v>
      </c>
      <c r="AO389" s="49">
        <f t="shared" ca="1" si="876"/>
        <v>0</v>
      </c>
      <c r="AP389" s="49">
        <f t="shared" ca="1" si="876"/>
        <v>0</v>
      </c>
      <c r="AQ389" s="49">
        <f t="shared" ca="1" si="876"/>
        <v>0</v>
      </c>
      <c r="AR389" s="49">
        <f t="shared" ca="1" si="876"/>
        <v>0</v>
      </c>
      <c r="AS389" s="49">
        <f t="shared" ca="1" si="876"/>
        <v>0</v>
      </c>
      <c r="AT389" s="49">
        <f t="shared" ca="1" si="876"/>
        <v>0</v>
      </c>
      <c r="AU389" s="71">
        <f t="shared" ca="1" si="876"/>
        <v>0</v>
      </c>
      <c r="AV389" s="525">
        <f>D389</f>
        <v>0</v>
      </c>
      <c r="AW389" s="528">
        <f t="shared" si="856"/>
        <v>0</v>
      </c>
      <c r="AY389" s="522" t="s">
        <v>217</v>
      </c>
    </row>
    <row r="390" spans="1:51" x14ac:dyDescent="0.25">
      <c r="A390" s="14" t="s">
        <v>0</v>
      </c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10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11"/>
      <c r="AV390" s="525">
        <f>AV389</f>
        <v>0</v>
      </c>
      <c r="AW390" s="528">
        <f t="shared" si="856"/>
        <v>0</v>
      </c>
      <c r="AY390" s="522" t="s">
        <v>217</v>
      </c>
    </row>
    <row r="391" spans="1:51" x14ac:dyDescent="0.25">
      <c r="A391" s="14" t="s">
        <v>0</v>
      </c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63">
        <f t="shared" ref="AE391" ca="1" si="877">IFERROR(IF(AND(MONTH(AE$10)=MONTH($F$10),YEAR(AE$10)=YEAR($F$10)),$E391,IF(OR(AE$10&lt;=$F$10,AD394&gt;AD393),AD391+SUMIFS(Quantity,Month,AE$10,Code_PO,$B391,Status,"Received")+AD392-AD394,IF(AD391+SUMIFS(Quantity,Month,AE$10,Code_PO,$B391,Status,"Received")+AD392-AD393&lt;0,0,AD391+SUMIFS(Quantity,Month,AE$10,Code_PO,$B391,Status,"Received")+AD392-AD393))),0)</f>
        <v>0</v>
      </c>
      <c r="AF391" s="61">
        <f t="shared" ref="AF391" ca="1" si="878">IFERROR(IF(AND(MONTH(AF$10)=MONTH($F$10),YEAR(AF$10)=YEAR($F$10)),$E391,IF(OR(AF$10&lt;=$F$10,AE394&gt;AE393),AE391+SUMIFS(Quantity,Month,AF$10,Code_PO,$B391,Status,"Received")+AE392-AE394,IF(AE391+SUMIFS(Quantity,Month,AF$10,Code_PO,$B391,Status,"Received")+AE392-AE393&lt;0,0,AE391+SUMIFS(Quantity,Month,AF$10,Code_PO,$B391,Status,"Received")+AE392-AE393))),0)</f>
        <v>0</v>
      </c>
      <c r="AG391" s="61">
        <f t="shared" ref="AG391" ca="1" si="879">IFERROR(IF(AND(MONTH(AG$10)=MONTH($F$10),YEAR(AG$10)=YEAR($F$10)),$E391,IF(OR(AG$10&lt;=$F$10,AF394&gt;AF393),AF391+SUMIFS(Quantity,Month,AG$10,Code_PO,$B391,Status,"Received")+AF392-AF394,IF(AF391+SUMIFS(Quantity,Month,AG$10,Code_PO,$B391,Status,"Received")+AF392-AF393&lt;0,0,AF391+SUMIFS(Quantity,Month,AG$10,Code_PO,$B391,Status,"Received")+AF392-AF393))),0)</f>
        <v>0</v>
      </c>
      <c r="AH391" s="61">
        <f t="shared" ref="AH391" ca="1" si="880">IFERROR(IF(AND(MONTH(AH$10)=MONTH($F$10),YEAR(AH$10)=YEAR($F$10)),$E391,IF(OR(AH$10&lt;=$F$10,AG394&gt;AG393),AG391+SUMIFS(Quantity,Month,AH$10,Code_PO,$B391,Status,"Received")+AG392-AG394,IF(AG391+SUMIFS(Quantity,Month,AH$10,Code_PO,$B391,Status,"Received")+AG392-AG393&lt;0,0,AG391+SUMIFS(Quantity,Month,AH$10,Code_PO,$B391,Status,"Received")+AG392-AG393))),0)</f>
        <v>0</v>
      </c>
      <c r="AI391" s="61">
        <f t="shared" ref="AI391" ca="1" si="881">IFERROR(IF(AND(MONTH(AI$10)=MONTH($F$10),YEAR(AI$10)=YEAR($F$10)),$E391,IF(OR(AI$10&lt;=$F$10,AH394&gt;AH393),AH391+SUMIFS(Quantity,Month,AI$10,Code_PO,$B391,Status,"Received")+AH392-AH394,IF(AH391+SUMIFS(Quantity,Month,AI$10,Code_PO,$B391,Status,"Received")+AH392-AH393&lt;0,0,AH391+SUMIFS(Quantity,Month,AI$10,Code_PO,$B391,Status,"Received")+AH392-AH393))),0)</f>
        <v>0</v>
      </c>
      <c r="AJ391" s="61">
        <f t="shared" ref="AJ391" ca="1" si="882">IFERROR(IF(AND(MONTH(AJ$10)=MONTH($F$10),YEAR(AJ$10)=YEAR($F$10)),$E391,IF(OR(AJ$10&lt;=$F$10,AI394&gt;AI393),AI391+SUMIFS(Quantity,Month,AJ$10,Code_PO,$B391,Status,"Received")+AI392-AI394,IF(AI391+SUMIFS(Quantity,Month,AJ$10,Code_PO,$B391,Status,"Received")+AI392-AI393&lt;0,0,AI391+SUMIFS(Quantity,Month,AJ$10,Code_PO,$B391,Status,"Received")+AI392-AI393))),0)</f>
        <v>0</v>
      </c>
      <c r="AK391" s="61">
        <f t="shared" ref="AK391" ca="1" si="883">IFERROR(IF(AND(MONTH(AK$10)=MONTH($F$10),YEAR(AK$10)=YEAR($F$10)),$E391,IF(OR(AK$10&lt;=$F$10,AJ394&gt;AJ393),AJ391+SUMIFS(Quantity,Month,AK$10,Code_PO,$B391,Status,"Received")+AJ392-AJ394,IF(AJ391+SUMIFS(Quantity,Month,AK$10,Code_PO,$B391,Status,"Received")+AJ392-AJ393&lt;0,0,AJ391+SUMIFS(Quantity,Month,AK$10,Code_PO,$B391,Status,"Received")+AJ392-AJ393))),0)</f>
        <v>0</v>
      </c>
      <c r="AL391" s="61">
        <f t="shared" ref="AL391" ca="1" si="884">IFERROR(IF(AND(MONTH(AL$10)=MONTH($F$10),YEAR(AL$10)=YEAR($F$10)),$E391,IF(OR(AL$10&lt;=$F$10,AK394&gt;AK393),AK391+SUMIFS(Quantity,Month,AL$10,Code_PO,$B391,Status,"Received")+AK392-AK394,IF(AK391+SUMIFS(Quantity,Month,AL$10,Code_PO,$B391,Status,"Received")+AK392-AK393&lt;0,0,AK391+SUMIFS(Quantity,Month,AL$10,Code_PO,$B391,Status,"Received")+AK392-AK393))),0)</f>
        <v>0</v>
      </c>
      <c r="AM391" s="61">
        <f t="shared" ref="AM391" ca="1" si="885">IFERROR(IF(AND(MONTH(AM$10)=MONTH($F$10),YEAR(AM$10)=YEAR($F$10)),$E391,IF(OR(AM$10&lt;=$F$10,AL394&gt;AL393),AL391+SUMIFS(Quantity,Month,AM$10,Code_PO,$B391,Status,"Received")+AL392-AL394,IF(AL391+SUMIFS(Quantity,Month,AM$10,Code_PO,$B391,Status,"Received")+AL392-AL393&lt;0,0,AL391+SUMIFS(Quantity,Month,AM$10,Code_PO,$B391,Status,"Received")+AL392-AL393))),0)</f>
        <v>0</v>
      </c>
      <c r="AN391" s="61">
        <f t="shared" ref="AN391" ca="1" si="886">IFERROR(IF(AND(MONTH(AN$10)=MONTH($F$10),YEAR(AN$10)=YEAR($F$10)),$E391,IF(OR(AN$10&lt;=$F$10,AM394&gt;AM393),AM391+SUMIFS(Quantity,Month,AN$10,Code_PO,$B391,Status,"Received")+AM392-AM394,IF(AM391+SUMIFS(Quantity,Month,AN$10,Code_PO,$B391,Status,"Received")+AM392-AM393&lt;0,0,AM391+SUMIFS(Quantity,Month,AN$10,Code_PO,$B391,Status,"Received")+AM392-AM393))),0)</f>
        <v>0</v>
      </c>
      <c r="AO391" s="61">
        <f t="shared" ref="AO391" ca="1" si="887">IFERROR(IF(AND(MONTH(AO$10)=MONTH($F$10),YEAR(AO$10)=YEAR($F$10)),$E391,IF(OR(AO$10&lt;=$F$10,AN394&gt;AN393),AN391+SUMIFS(Quantity,Month,AO$10,Code_PO,$B391,Status,"Received")+AN392-AN394,IF(AN391+SUMIFS(Quantity,Month,AO$10,Code_PO,$B391,Status,"Received")+AN392-AN393&lt;0,0,AN391+SUMIFS(Quantity,Month,AO$10,Code_PO,$B391,Status,"Received")+AN392-AN393))),0)</f>
        <v>0</v>
      </c>
      <c r="AP391" s="61">
        <f t="shared" ref="AP391" ca="1" si="888">IFERROR(IF(AND(MONTH(AP$10)=MONTH($F$10),YEAR(AP$10)=YEAR($F$10)),$E391,IF(OR(AP$10&lt;=$F$10,AO394&gt;AO393),AO391+SUMIFS(Quantity,Month,AP$10,Code_PO,$B391,Status,"Received")+AO392-AO394,IF(AO391+SUMIFS(Quantity,Month,AP$10,Code_PO,$B391,Status,"Received")+AO392-AO393&lt;0,0,AO391+SUMIFS(Quantity,Month,AP$10,Code_PO,$B391,Status,"Received")+AO392-AO393))),0)</f>
        <v>0</v>
      </c>
      <c r="AQ391" s="61">
        <f t="shared" ref="AQ391" ca="1" si="889">IFERROR(IF(AND(MONTH(AQ$10)=MONTH($F$10),YEAR(AQ$10)=YEAR($F$10)),$E391,IF(OR(AQ$10&lt;=$F$10,AP394&gt;AP393),AP391+SUMIFS(Quantity,Month,AQ$10,Code_PO,$B391,Status,"Received")+AP392-AP394,IF(AP391+SUMIFS(Quantity,Month,AQ$10,Code_PO,$B391,Status,"Received")+AP392-AP393&lt;0,0,AP391+SUMIFS(Quantity,Month,AQ$10,Code_PO,$B391,Status,"Received")+AP392-AP393))),0)</f>
        <v>0</v>
      </c>
      <c r="AR391" s="61">
        <f t="shared" ref="AR391" ca="1" si="890">IFERROR(IF(AND(MONTH(AR$10)=MONTH($F$10),YEAR(AR$10)=YEAR($F$10)),$E391,IF(OR(AR$10&lt;=$F$10,AQ394&gt;AQ393),AQ391+SUMIFS(Quantity,Month,AR$10,Code_PO,$B391,Status,"Received")+AQ392-AQ394,IF(AQ391+SUMIFS(Quantity,Month,AR$10,Code_PO,$B391,Status,"Received")+AQ392-AQ393&lt;0,0,AQ391+SUMIFS(Quantity,Month,AR$10,Code_PO,$B391,Status,"Received")+AQ392-AQ393))),0)</f>
        <v>0</v>
      </c>
      <c r="AS391" s="61">
        <f t="shared" ref="AS391" ca="1" si="891">IFERROR(IF(AND(MONTH(AS$10)=MONTH($F$10),YEAR(AS$10)=YEAR($F$10)),$E391,IF(OR(AS$10&lt;=$F$10,AR394&gt;AR393),AR391+SUMIFS(Quantity,Month,AS$10,Code_PO,$B391,Status,"Received")+AR392-AR394,IF(AR391+SUMIFS(Quantity,Month,AS$10,Code_PO,$B391,Status,"Received")+AR392-AR393&lt;0,0,AR391+SUMIFS(Quantity,Month,AS$10,Code_PO,$B391,Status,"Received")+AR392-AR393))),0)</f>
        <v>0</v>
      </c>
      <c r="AT391" s="61">
        <f t="shared" ref="AT391" ca="1" si="892">IFERROR(IF(AND(MONTH(AT$10)=MONTH($F$10),YEAR(AT$10)=YEAR($F$10)),$E391,IF(OR(AT$10&lt;=$F$10,AS394&gt;AS393),AS391+SUMIFS(Quantity,Month,AT$10,Code_PO,$B391,Status,"Received")+AS392-AS394,IF(AS391+SUMIFS(Quantity,Month,AT$10,Code_PO,$B391,Status,"Received")+AS392-AS393&lt;0,0,AS391+SUMIFS(Quantity,Month,AT$10,Code_PO,$B391,Status,"Received")+AS392-AS393))),0)</f>
        <v>0</v>
      </c>
      <c r="AU391" s="64">
        <f t="shared" ref="AU391" ca="1" si="893">IFERROR(IF(AND(MONTH(AU$10)=MONTH($F$10),YEAR(AU$10)=YEAR($F$10)),$E391,IF(OR(AU$10&lt;=$F$10,AT394&gt;AT393),AT391+SUMIFS(Quantity,Month,AU$10,Code_PO,$B391,Status,"Received")+AT392-AT394,IF(AT391+SUMIFS(Quantity,Month,AU$10,Code_PO,$B391,Status,"Received")+AT392-AT393&lt;0,0,AT391+SUMIFS(Quantity,Month,AU$10,Code_PO,$B391,Status,"Received")+AT392-AT393))),0)</f>
        <v>0</v>
      </c>
      <c r="AV391" s="525">
        <f t="shared" ref="AV391:AV397" si="894">AV390</f>
        <v>0</v>
      </c>
      <c r="AW391" s="528">
        <f t="shared" si="856"/>
        <v>0</v>
      </c>
      <c r="AY391" s="522" t="s">
        <v>217</v>
      </c>
    </row>
    <row r="392" spans="1:51" x14ac:dyDescent="0.25">
      <c r="A392" s="14" t="s">
        <v>0</v>
      </c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50"/>
      <c r="AF392" s="46"/>
      <c r="AG392" s="46"/>
      <c r="AH392" s="46"/>
      <c r="AI392" s="46"/>
      <c r="AJ392" s="46"/>
      <c r="AK392" s="46"/>
      <c r="AL392" s="46"/>
      <c r="AM392" s="46"/>
      <c r="AN392" s="46"/>
      <c r="AO392" s="46"/>
      <c r="AP392" s="46"/>
      <c r="AQ392" s="46"/>
      <c r="AR392" s="46"/>
      <c r="AS392" s="46"/>
      <c r="AT392" s="46"/>
      <c r="AU392" s="51"/>
      <c r="AV392" s="525">
        <f t="shared" si="894"/>
        <v>0</v>
      </c>
      <c r="AW392" s="528">
        <f t="shared" si="856"/>
        <v>0</v>
      </c>
      <c r="AY392" s="522" t="s">
        <v>217</v>
      </c>
    </row>
    <row r="393" spans="1:51" x14ac:dyDescent="0.25">
      <c r="A393" s="14" t="s">
        <v>0</v>
      </c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63">
        <f t="shared" ref="AE393:AU393" si="895">IFERROR(VLOOKUP($B393,MasterData,COLUMN()+2,0),0)</f>
        <v>0</v>
      </c>
      <c r="AF393" s="61">
        <f t="shared" si="895"/>
        <v>0</v>
      </c>
      <c r="AG393" s="61">
        <f t="shared" si="895"/>
        <v>0</v>
      </c>
      <c r="AH393" s="61">
        <f t="shared" si="895"/>
        <v>0</v>
      </c>
      <c r="AI393" s="61">
        <f t="shared" si="895"/>
        <v>0</v>
      </c>
      <c r="AJ393" s="61">
        <f t="shared" si="895"/>
        <v>0</v>
      </c>
      <c r="AK393" s="61">
        <f t="shared" si="895"/>
        <v>0</v>
      </c>
      <c r="AL393" s="61">
        <f t="shared" si="895"/>
        <v>0</v>
      </c>
      <c r="AM393" s="61">
        <f t="shared" si="895"/>
        <v>0</v>
      </c>
      <c r="AN393" s="61">
        <f t="shared" si="895"/>
        <v>0</v>
      </c>
      <c r="AO393" s="61">
        <f t="shared" si="895"/>
        <v>0</v>
      </c>
      <c r="AP393" s="61">
        <f t="shared" si="895"/>
        <v>0</v>
      </c>
      <c r="AQ393" s="61">
        <f t="shared" si="895"/>
        <v>0</v>
      </c>
      <c r="AR393" s="61">
        <f t="shared" si="895"/>
        <v>0</v>
      </c>
      <c r="AS393" s="61">
        <f t="shared" si="895"/>
        <v>0</v>
      </c>
      <c r="AT393" s="61">
        <f t="shared" si="895"/>
        <v>0</v>
      </c>
      <c r="AU393" s="64">
        <f t="shared" si="895"/>
        <v>0</v>
      </c>
      <c r="AV393" s="525">
        <f t="shared" si="894"/>
        <v>0</v>
      </c>
      <c r="AW393" s="528">
        <f t="shared" si="856"/>
        <v>0</v>
      </c>
      <c r="AY393" s="522" t="s">
        <v>217</v>
      </c>
    </row>
    <row r="394" spans="1:51" x14ac:dyDescent="0.25">
      <c r="A394" s="14" t="s">
        <v>0</v>
      </c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236"/>
      <c r="AF394" s="229"/>
      <c r="AG394" s="229"/>
      <c r="AH394" s="229"/>
      <c r="AI394" s="229"/>
      <c r="AJ394" s="229"/>
      <c r="AK394" s="229"/>
      <c r="AL394" s="229"/>
      <c r="AM394" s="229"/>
      <c r="AN394" s="229"/>
      <c r="AO394" s="229"/>
      <c r="AP394" s="229"/>
      <c r="AQ394" s="229"/>
      <c r="AR394" s="229"/>
      <c r="AS394" s="229"/>
      <c r="AT394" s="229"/>
      <c r="AU394" s="237"/>
      <c r="AV394" s="525">
        <f t="shared" si="894"/>
        <v>0</v>
      </c>
      <c r="AW394" s="528">
        <f t="shared" si="856"/>
        <v>0</v>
      </c>
      <c r="AY394" s="522" t="s">
        <v>217</v>
      </c>
    </row>
    <row r="395" spans="1:51" x14ac:dyDescent="0.25">
      <c r="A395" s="14" t="s">
        <v>0</v>
      </c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236"/>
      <c r="AF395" s="229"/>
      <c r="AG395" s="229"/>
      <c r="AH395" s="229"/>
      <c r="AI395" s="229"/>
      <c r="AJ395" s="229"/>
      <c r="AK395" s="229"/>
      <c r="AL395" s="229"/>
      <c r="AM395" s="229"/>
      <c r="AN395" s="229"/>
      <c r="AO395" s="229"/>
      <c r="AP395" s="229"/>
      <c r="AQ395" s="229"/>
      <c r="AR395" s="229"/>
      <c r="AS395" s="229"/>
      <c r="AT395" s="229"/>
      <c r="AU395" s="237"/>
      <c r="AV395" s="525">
        <f t="shared" si="894"/>
        <v>0</v>
      </c>
      <c r="AW395" s="528">
        <f t="shared" si="856"/>
        <v>0</v>
      </c>
      <c r="AY395" s="522" t="s">
        <v>217</v>
      </c>
    </row>
    <row r="396" spans="1:51" x14ac:dyDescent="0.25">
      <c r="A396" s="14" t="s">
        <v>0</v>
      </c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69"/>
      <c r="AF396" s="53"/>
      <c r="AG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70"/>
      <c r="AV396" s="525">
        <f t="shared" si="894"/>
        <v>0</v>
      </c>
      <c r="AW396" s="528">
        <f t="shared" si="856"/>
        <v>0</v>
      </c>
      <c r="AY396" s="522" t="s">
        <v>217</v>
      </c>
    </row>
    <row r="397" spans="1:51" x14ac:dyDescent="0.25">
      <c r="A397" s="14" t="s">
        <v>0</v>
      </c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161"/>
      <c r="AF397" s="162"/>
      <c r="AG397" s="162"/>
      <c r="AH397" s="162"/>
      <c r="AI397" s="162"/>
      <c r="AJ397" s="162"/>
      <c r="AK397" s="162"/>
      <c r="AL397" s="162"/>
      <c r="AM397" s="162"/>
      <c r="AN397" s="162"/>
      <c r="AO397" s="162"/>
      <c r="AP397" s="162"/>
      <c r="AQ397" s="162"/>
      <c r="AR397" s="162"/>
      <c r="AS397" s="162"/>
      <c r="AT397" s="162"/>
      <c r="AU397" s="163"/>
      <c r="AV397" s="525">
        <f t="shared" si="894"/>
        <v>0</v>
      </c>
      <c r="AW397" s="528">
        <f t="shared" si="856"/>
        <v>0</v>
      </c>
      <c r="AY397" s="522" t="s">
        <v>217</v>
      </c>
    </row>
    <row r="398" spans="1:51" x14ac:dyDescent="0.25">
      <c r="A398" s="14">
        <f>A389+1</f>
        <v>24</v>
      </c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81">
        <f t="shared" ref="AE398:AU398" ca="1" si="896">IF(AND(MONTH(AE$10)&lt;=MONTH($F$10),YEAR(AE$10)&lt;=YEAR($F$10)),AE402,0)</f>
        <v>0</v>
      </c>
      <c r="AF398" s="49">
        <f t="shared" ca="1" si="896"/>
        <v>0</v>
      </c>
      <c r="AG398" s="49">
        <f t="shared" ca="1" si="896"/>
        <v>0</v>
      </c>
      <c r="AH398" s="49">
        <f t="shared" ca="1" si="896"/>
        <v>0</v>
      </c>
      <c r="AI398" s="49">
        <f t="shared" ca="1" si="896"/>
        <v>0</v>
      </c>
      <c r="AJ398" s="49">
        <f t="shared" ca="1" si="896"/>
        <v>0</v>
      </c>
      <c r="AK398" s="49">
        <f t="shared" ca="1" si="896"/>
        <v>0</v>
      </c>
      <c r="AL398" s="49">
        <f t="shared" ca="1" si="896"/>
        <v>0</v>
      </c>
      <c r="AM398" s="49">
        <f t="shared" ca="1" si="896"/>
        <v>0</v>
      </c>
      <c r="AN398" s="49">
        <f t="shared" ca="1" si="896"/>
        <v>0</v>
      </c>
      <c r="AO398" s="49">
        <f t="shared" ca="1" si="896"/>
        <v>0</v>
      </c>
      <c r="AP398" s="49">
        <f t="shared" ca="1" si="896"/>
        <v>0</v>
      </c>
      <c r="AQ398" s="49">
        <f t="shared" ca="1" si="896"/>
        <v>0</v>
      </c>
      <c r="AR398" s="49">
        <f t="shared" ca="1" si="896"/>
        <v>0</v>
      </c>
      <c r="AS398" s="49">
        <f t="shared" ca="1" si="896"/>
        <v>0</v>
      </c>
      <c r="AT398" s="49">
        <f t="shared" ca="1" si="896"/>
        <v>0</v>
      </c>
      <c r="AU398" s="71">
        <f t="shared" ca="1" si="896"/>
        <v>0</v>
      </c>
      <c r="AV398" s="525">
        <f>D398</f>
        <v>0</v>
      </c>
      <c r="AW398" s="528">
        <f t="shared" ref="AW398:AW415" si="897">IFERROR(VLOOKUP($B398,MasterData,COLUMN()-45,0),0)</f>
        <v>0</v>
      </c>
      <c r="AY398" s="522" t="s">
        <v>226</v>
      </c>
    </row>
    <row r="399" spans="1:51" x14ac:dyDescent="0.25">
      <c r="A399" s="14" t="s">
        <v>0</v>
      </c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10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11"/>
      <c r="AV399" s="525">
        <f>AV398</f>
        <v>0</v>
      </c>
      <c r="AW399" s="528">
        <f t="shared" si="897"/>
        <v>0</v>
      </c>
      <c r="AY399" s="522" t="s">
        <v>226</v>
      </c>
    </row>
    <row r="400" spans="1:51" x14ac:dyDescent="0.25">
      <c r="A400" s="14" t="s">
        <v>0</v>
      </c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63">
        <f t="shared" ref="AE400" ca="1" si="898">IFERROR(IF(AND(MONTH(AE$10)=MONTH($F$10),YEAR(AE$10)=YEAR($F$10)),$E400,IF(OR(AE$10&lt;=$F$10,AD403&gt;AD402),AD400+SUMIFS(Quantity,Month,AE$10,Code_PO,$B400,Status,"Received")+AD401-AD403,IF(AD400+SUMIFS(Quantity,Month,AE$10,Code_PO,$B400,Status,"Received")+AD401-AD402&lt;0,0,AD400+SUMIFS(Quantity,Month,AE$10,Code_PO,$B400,Status,"Received")+AD401-AD402))),0)</f>
        <v>0</v>
      </c>
      <c r="AF400" s="61">
        <f t="shared" ref="AF400" ca="1" si="899">IFERROR(IF(AND(MONTH(AF$10)=MONTH($F$10),YEAR(AF$10)=YEAR($F$10)),$E400,IF(OR(AF$10&lt;=$F$10,AE403&gt;AE402),AE400+SUMIFS(Quantity,Month,AF$10,Code_PO,$B400,Status,"Received")+AE401-AE403,IF(AE400+SUMIFS(Quantity,Month,AF$10,Code_PO,$B400,Status,"Received")+AE401-AE402&lt;0,0,AE400+SUMIFS(Quantity,Month,AF$10,Code_PO,$B400,Status,"Received")+AE401-AE402))),0)</f>
        <v>0</v>
      </c>
      <c r="AG400" s="61">
        <f t="shared" ref="AG400" ca="1" si="900">IFERROR(IF(AND(MONTH(AG$10)=MONTH($F$10),YEAR(AG$10)=YEAR($F$10)),$E400,IF(OR(AG$10&lt;=$F$10,AF403&gt;AF402),AF400+SUMIFS(Quantity,Month,AG$10,Code_PO,$B400,Status,"Received")+AF401-AF403,IF(AF400+SUMIFS(Quantity,Month,AG$10,Code_PO,$B400,Status,"Received")+AF401-AF402&lt;0,0,AF400+SUMIFS(Quantity,Month,AG$10,Code_PO,$B400,Status,"Received")+AF401-AF402))),0)</f>
        <v>0</v>
      </c>
      <c r="AH400" s="61">
        <f t="shared" ref="AH400" ca="1" si="901">IFERROR(IF(AND(MONTH(AH$10)=MONTH($F$10),YEAR(AH$10)=YEAR($F$10)),$E400,IF(OR(AH$10&lt;=$F$10,AG403&gt;AG402),AG400+SUMIFS(Quantity,Month,AH$10,Code_PO,$B400,Status,"Received")+AG401-AG403,IF(AG400+SUMIFS(Quantity,Month,AH$10,Code_PO,$B400,Status,"Received")+AG401-AG402&lt;0,0,AG400+SUMIFS(Quantity,Month,AH$10,Code_PO,$B400,Status,"Received")+AG401-AG402))),0)</f>
        <v>0</v>
      </c>
      <c r="AI400" s="61">
        <f t="shared" ref="AI400" ca="1" si="902">IFERROR(IF(AND(MONTH(AI$10)=MONTH($F$10),YEAR(AI$10)=YEAR($F$10)),$E400,IF(OR(AI$10&lt;=$F$10,AH403&gt;AH402),AH400+SUMIFS(Quantity,Month,AI$10,Code_PO,$B400,Status,"Received")+AH401-AH403,IF(AH400+SUMIFS(Quantity,Month,AI$10,Code_PO,$B400,Status,"Received")+AH401-AH402&lt;0,0,AH400+SUMIFS(Quantity,Month,AI$10,Code_PO,$B400,Status,"Received")+AH401-AH402))),0)</f>
        <v>0</v>
      </c>
      <c r="AJ400" s="61">
        <f t="shared" ref="AJ400" ca="1" si="903">IFERROR(IF(AND(MONTH(AJ$10)=MONTH($F$10),YEAR(AJ$10)=YEAR($F$10)),$E400,IF(OR(AJ$10&lt;=$F$10,AI403&gt;AI402),AI400+SUMIFS(Quantity,Month,AJ$10,Code_PO,$B400,Status,"Received")+AI401-AI403,IF(AI400+SUMIFS(Quantity,Month,AJ$10,Code_PO,$B400,Status,"Received")+AI401-AI402&lt;0,0,AI400+SUMIFS(Quantity,Month,AJ$10,Code_PO,$B400,Status,"Received")+AI401-AI402))),0)</f>
        <v>0</v>
      </c>
      <c r="AK400" s="61">
        <f t="shared" ref="AK400" ca="1" si="904">IFERROR(IF(AND(MONTH(AK$10)=MONTH($F$10),YEAR(AK$10)=YEAR($F$10)),$E400,IF(OR(AK$10&lt;=$F$10,AJ403&gt;AJ402),AJ400+SUMIFS(Quantity,Month,AK$10,Code_PO,$B400,Status,"Received")+AJ401-AJ403,IF(AJ400+SUMIFS(Quantity,Month,AK$10,Code_PO,$B400,Status,"Received")+AJ401-AJ402&lt;0,0,AJ400+SUMIFS(Quantity,Month,AK$10,Code_PO,$B400,Status,"Received")+AJ401-AJ402))),0)</f>
        <v>0</v>
      </c>
      <c r="AL400" s="61">
        <f t="shared" ref="AL400" ca="1" si="905">IFERROR(IF(AND(MONTH(AL$10)=MONTH($F$10),YEAR(AL$10)=YEAR($F$10)),$E400,IF(OR(AL$10&lt;=$F$10,AK403&gt;AK402),AK400+SUMIFS(Quantity,Month,AL$10,Code_PO,$B400,Status,"Received")+AK401-AK403,IF(AK400+SUMIFS(Quantity,Month,AL$10,Code_PO,$B400,Status,"Received")+AK401-AK402&lt;0,0,AK400+SUMIFS(Quantity,Month,AL$10,Code_PO,$B400,Status,"Received")+AK401-AK402))),0)</f>
        <v>0</v>
      </c>
      <c r="AM400" s="61">
        <f t="shared" ref="AM400" ca="1" si="906">IFERROR(IF(AND(MONTH(AM$10)=MONTH($F$10),YEAR(AM$10)=YEAR($F$10)),$E400,IF(OR(AM$10&lt;=$F$10,AL403&gt;AL402),AL400+SUMIFS(Quantity,Month,AM$10,Code_PO,$B400,Status,"Received")+AL401-AL403,IF(AL400+SUMIFS(Quantity,Month,AM$10,Code_PO,$B400,Status,"Received")+AL401-AL402&lt;0,0,AL400+SUMIFS(Quantity,Month,AM$10,Code_PO,$B400,Status,"Received")+AL401-AL402))),0)</f>
        <v>0</v>
      </c>
      <c r="AN400" s="61">
        <f t="shared" ref="AN400" ca="1" si="907">IFERROR(IF(AND(MONTH(AN$10)=MONTH($F$10),YEAR(AN$10)=YEAR($F$10)),$E400,IF(OR(AN$10&lt;=$F$10,AM403&gt;AM402),AM400+SUMIFS(Quantity,Month,AN$10,Code_PO,$B400,Status,"Received")+AM401-AM403,IF(AM400+SUMIFS(Quantity,Month,AN$10,Code_PO,$B400,Status,"Received")+AM401-AM402&lt;0,0,AM400+SUMIFS(Quantity,Month,AN$10,Code_PO,$B400,Status,"Received")+AM401-AM402))),0)</f>
        <v>0</v>
      </c>
      <c r="AO400" s="61">
        <f t="shared" ref="AO400" ca="1" si="908">IFERROR(IF(AND(MONTH(AO$10)=MONTH($F$10),YEAR(AO$10)=YEAR($F$10)),$E400,IF(OR(AO$10&lt;=$F$10,AN403&gt;AN402),AN400+SUMIFS(Quantity,Month,AO$10,Code_PO,$B400,Status,"Received")+AN401-AN403,IF(AN400+SUMIFS(Quantity,Month,AO$10,Code_PO,$B400,Status,"Received")+AN401-AN402&lt;0,0,AN400+SUMIFS(Quantity,Month,AO$10,Code_PO,$B400,Status,"Received")+AN401-AN402))),0)</f>
        <v>0</v>
      </c>
      <c r="AP400" s="61">
        <f t="shared" ref="AP400" ca="1" si="909">IFERROR(IF(AND(MONTH(AP$10)=MONTH($F$10),YEAR(AP$10)=YEAR($F$10)),$E400,IF(OR(AP$10&lt;=$F$10,AO403&gt;AO402),AO400+SUMIFS(Quantity,Month,AP$10,Code_PO,$B400,Status,"Received")+AO401-AO403,IF(AO400+SUMIFS(Quantity,Month,AP$10,Code_PO,$B400,Status,"Received")+AO401-AO402&lt;0,0,AO400+SUMIFS(Quantity,Month,AP$10,Code_PO,$B400,Status,"Received")+AO401-AO402))),0)</f>
        <v>0</v>
      </c>
      <c r="AQ400" s="61">
        <f t="shared" ref="AQ400" ca="1" si="910">IFERROR(IF(AND(MONTH(AQ$10)=MONTH($F$10),YEAR(AQ$10)=YEAR($F$10)),$E400,IF(OR(AQ$10&lt;=$F$10,AP403&gt;AP402),AP400+SUMIFS(Quantity,Month,AQ$10,Code_PO,$B400,Status,"Received")+AP401-AP403,IF(AP400+SUMIFS(Quantity,Month,AQ$10,Code_PO,$B400,Status,"Received")+AP401-AP402&lt;0,0,AP400+SUMIFS(Quantity,Month,AQ$10,Code_PO,$B400,Status,"Received")+AP401-AP402))),0)</f>
        <v>0</v>
      </c>
      <c r="AR400" s="61">
        <f t="shared" ref="AR400" ca="1" si="911">IFERROR(IF(AND(MONTH(AR$10)=MONTH($F$10),YEAR(AR$10)=YEAR($F$10)),$E400,IF(OR(AR$10&lt;=$F$10,AQ403&gt;AQ402),AQ400+SUMIFS(Quantity,Month,AR$10,Code_PO,$B400,Status,"Received")+AQ401-AQ403,IF(AQ400+SUMIFS(Quantity,Month,AR$10,Code_PO,$B400,Status,"Received")+AQ401-AQ402&lt;0,0,AQ400+SUMIFS(Quantity,Month,AR$10,Code_PO,$B400,Status,"Received")+AQ401-AQ402))),0)</f>
        <v>0</v>
      </c>
      <c r="AS400" s="61">
        <f t="shared" ref="AS400" ca="1" si="912">IFERROR(IF(AND(MONTH(AS$10)=MONTH($F$10),YEAR(AS$10)=YEAR($F$10)),$E400,IF(OR(AS$10&lt;=$F$10,AR403&gt;AR402),AR400+SUMIFS(Quantity,Month,AS$10,Code_PO,$B400,Status,"Received")+AR401-AR403,IF(AR400+SUMIFS(Quantity,Month,AS$10,Code_PO,$B400,Status,"Received")+AR401-AR402&lt;0,0,AR400+SUMIFS(Quantity,Month,AS$10,Code_PO,$B400,Status,"Received")+AR401-AR402))),0)</f>
        <v>0</v>
      </c>
      <c r="AT400" s="61">
        <f t="shared" ref="AT400" ca="1" si="913">IFERROR(IF(AND(MONTH(AT$10)=MONTH($F$10),YEAR(AT$10)=YEAR($F$10)),$E400,IF(OR(AT$10&lt;=$F$10,AS403&gt;AS402),AS400+SUMIFS(Quantity,Month,AT$10,Code_PO,$B400,Status,"Received")+AS401-AS403,IF(AS400+SUMIFS(Quantity,Month,AT$10,Code_PO,$B400,Status,"Received")+AS401-AS402&lt;0,0,AS400+SUMIFS(Quantity,Month,AT$10,Code_PO,$B400,Status,"Received")+AS401-AS402))),0)</f>
        <v>0</v>
      </c>
      <c r="AU400" s="64">
        <f t="shared" ref="AU400" ca="1" si="914">IFERROR(IF(AND(MONTH(AU$10)=MONTH($F$10),YEAR(AU$10)=YEAR($F$10)),$E400,IF(OR(AU$10&lt;=$F$10,AT403&gt;AT402),AT400+SUMIFS(Quantity,Month,AU$10,Code_PO,$B400,Status,"Received")+AT401-AT403,IF(AT400+SUMIFS(Quantity,Month,AU$10,Code_PO,$B400,Status,"Received")+AT401-AT402&lt;0,0,AT400+SUMIFS(Quantity,Month,AU$10,Code_PO,$B400,Status,"Received")+AT401-AT402))),0)</f>
        <v>0</v>
      </c>
      <c r="AV400" s="525">
        <f t="shared" ref="AV400:AV406" si="915">AV399</f>
        <v>0</v>
      </c>
      <c r="AW400" s="528">
        <f t="shared" si="897"/>
        <v>0</v>
      </c>
      <c r="AY400" s="522" t="s">
        <v>226</v>
      </c>
    </row>
    <row r="401" spans="1:51" x14ac:dyDescent="0.25">
      <c r="A401" s="14" t="s">
        <v>0</v>
      </c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50"/>
      <c r="AF401" s="46"/>
      <c r="AG401" s="46"/>
      <c r="AH401" s="46"/>
      <c r="AI401" s="46"/>
      <c r="AJ401" s="46"/>
      <c r="AK401" s="46"/>
      <c r="AL401" s="46"/>
      <c r="AM401" s="46"/>
      <c r="AN401" s="46"/>
      <c r="AO401" s="46"/>
      <c r="AP401" s="46"/>
      <c r="AQ401" s="46"/>
      <c r="AR401" s="46"/>
      <c r="AS401" s="46"/>
      <c r="AT401" s="46"/>
      <c r="AU401" s="51"/>
      <c r="AV401" s="525">
        <f t="shared" si="915"/>
        <v>0</v>
      </c>
      <c r="AW401" s="528">
        <f t="shared" si="897"/>
        <v>0</v>
      </c>
      <c r="AY401" s="522" t="s">
        <v>226</v>
      </c>
    </row>
    <row r="402" spans="1:51" x14ac:dyDescent="0.25">
      <c r="A402" s="14" t="s">
        <v>0</v>
      </c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63">
        <f t="shared" ref="AE402:AU402" si="916">IFERROR(VLOOKUP($B402,MasterData,COLUMN()+2,0),0)</f>
        <v>0</v>
      </c>
      <c r="AF402" s="61">
        <f t="shared" si="916"/>
        <v>0</v>
      </c>
      <c r="AG402" s="61">
        <f t="shared" si="916"/>
        <v>0</v>
      </c>
      <c r="AH402" s="61">
        <f t="shared" si="916"/>
        <v>0</v>
      </c>
      <c r="AI402" s="61">
        <f t="shared" si="916"/>
        <v>0</v>
      </c>
      <c r="AJ402" s="61">
        <f t="shared" si="916"/>
        <v>0</v>
      </c>
      <c r="AK402" s="61">
        <f t="shared" si="916"/>
        <v>0</v>
      </c>
      <c r="AL402" s="61">
        <f t="shared" si="916"/>
        <v>0</v>
      </c>
      <c r="AM402" s="61">
        <f t="shared" si="916"/>
        <v>0</v>
      </c>
      <c r="AN402" s="61">
        <f t="shared" si="916"/>
        <v>0</v>
      </c>
      <c r="AO402" s="61">
        <f t="shared" si="916"/>
        <v>0</v>
      </c>
      <c r="AP402" s="61">
        <f t="shared" si="916"/>
        <v>0</v>
      </c>
      <c r="AQ402" s="61">
        <f t="shared" si="916"/>
        <v>0</v>
      </c>
      <c r="AR402" s="61">
        <f t="shared" si="916"/>
        <v>0</v>
      </c>
      <c r="AS402" s="61">
        <f t="shared" si="916"/>
        <v>0</v>
      </c>
      <c r="AT402" s="61">
        <f t="shared" si="916"/>
        <v>0</v>
      </c>
      <c r="AU402" s="64">
        <f t="shared" si="916"/>
        <v>0</v>
      </c>
      <c r="AV402" s="525">
        <f t="shared" si="915"/>
        <v>0</v>
      </c>
      <c r="AW402" s="528">
        <f t="shared" si="897"/>
        <v>0</v>
      </c>
      <c r="AY402" s="522" t="s">
        <v>226</v>
      </c>
    </row>
    <row r="403" spans="1:51" x14ac:dyDescent="0.25">
      <c r="A403" s="14" t="s">
        <v>0</v>
      </c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236"/>
      <c r="AF403" s="229"/>
      <c r="AG403" s="229"/>
      <c r="AH403" s="229"/>
      <c r="AI403" s="229"/>
      <c r="AJ403" s="229"/>
      <c r="AK403" s="229"/>
      <c r="AL403" s="229"/>
      <c r="AM403" s="229"/>
      <c r="AN403" s="229"/>
      <c r="AO403" s="229"/>
      <c r="AP403" s="229"/>
      <c r="AQ403" s="229"/>
      <c r="AR403" s="229"/>
      <c r="AS403" s="229"/>
      <c r="AT403" s="229"/>
      <c r="AU403" s="237"/>
      <c r="AV403" s="525">
        <f t="shared" si="915"/>
        <v>0</v>
      </c>
      <c r="AW403" s="528">
        <f t="shared" si="897"/>
        <v>0</v>
      </c>
      <c r="AY403" s="522" t="s">
        <v>226</v>
      </c>
    </row>
    <row r="404" spans="1:51" x14ac:dyDescent="0.25">
      <c r="A404" s="14" t="s">
        <v>0</v>
      </c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236"/>
      <c r="AF404" s="229"/>
      <c r="AG404" s="229"/>
      <c r="AH404" s="229"/>
      <c r="AI404" s="229"/>
      <c r="AJ404" s="229"/>
      <c r="AK404" s="229"/>
      <c r="AL404" s="229"/>
      <c r="AM404" s="229"/>
      <c r="AN404" s="229"/>
      <c r="AO404" s="229"/>
      <c r="AP404" s="229"/>
      <c r="AQ404" s="229"/>
      <c r="AR404" s="229"/>
      <c r="AS404" s="229"/>
      <c r="AT404" s="229"/>
      <c r="AU404" s="237"/>
      <c r="AV404" s="525">
        <f t="shared" si="915"/>
        <v>0</v>
      </c>
      <c r="AW404" s="528">
        <f t="shared" si="897"/>
        <v>0</v>
      </c>
      <c r="AY404" s="522" t="s">
        <v>226</v>
      </c>
    </row>
    <row r="405" spans="1:51" x14ac:dyDescent="0.25">
      <c r="A405" s="14" t="s">
        <v>0</v>
      </c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69"/>
      <c r="AF405" s="53"/>
      <c r="AG405" s="53"/>
      <c r="AH405" s="53"/>
      <c r="AI405" s="53"/>
      <c r="AJ405" s="53"/>
      <c r="AK405" s="53"/>
      <c r="AL405" s="53"/>
      <c r="AM405" s="53"/>
      <c r="AN405" s="53"/>
      <c r="AO405" s="53"/>
      <c r="AP405" s="53"/>
      <c r="AQ405" s="53"/>
      <c r="AR405" s="53"/>
      <c r="AS405" s="53"/>
      <c r="AT405" s="53"/>
      <c r="AU405" s="70"/>
      <c r="AV405" s="525">
        <f t="shared" si="915"/>
        <v>0</v>
      </c>
      <c r="AW405" s="528">
        <f t="shared" si="897"/>
        <v>0</v>
      </c>
      <c r="AY405" s="522" t="s">
        <v>226</v>
      </c>
    </row>
    <row r="406" spans="1:51" x14ac:dyDescent="0.25">
      <c r="A406" s="14" t="s">
        <v>0</v>
      </c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161"/>
      <c r="AF406" s="162"/>
      <c r="AG406" s="162"/>
      <c r="AH406" s="162"/>
      <c r="AI406" s="162"/>
      <c r="AJ406" s="162"/>
      <c r="AK406" s="162"/>
      <c r="AL406" s="162"/>
      <c r="AM406" s="162"/>
      <c r="AN406" s="162"/>
      <c r="AO406" s="162"/>
      <c r="AP406" s="162"/>
      <c r="AQ406" s="162"/>
      <c r="AR406" s="162"/>
      <c r="AS406" s="162"/>
      <c r="AT406" s="162"/>
      <c r="AU406" s="163"/>
      <c r="AV406" s="525">
        <f t="shared" si="915"/>
        <v>0</v>
      </c>
      <c r="AW406" s="528">
        <f t="shared" si="897"/>
        <v>0</v>
      </c>
      <c r="AY406" s="522" t="s">
        <v>226</v>
      </c>
    </row>
    <row r="407" spans="1:51" x14ac:dyDescent="0.25">
      <c r="A407" s="14">
        <f>A398+1</f>
        <v>25</v>
      </c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81">
        <f t="shared" ref="AE407:AU407" ca="1" si="917">IF(AND(MONTH(AE$10)&lt;=MONTH($F$10),YEAR(AE$10)&lt;=YEAR($F$10)),AE411,0)</f>
        <v>0</v>
      </c>
      <c r="AF407" s="49">
        <f t="shared" ca="1" si="917"/>
        <v>0</v>
      </c>
      <c r="AG407" s="49">
        <f t="shared" ca="1" si="917"/>
        <v>0</v>
      </c>
      <c r="AH407" s="49">
        <f t="shared" ca="1" si="917"/>
        <v>0</v>
      </c>
      <c r="AI407" s="49">
        <f t="shared" ca="1" si="917"/>
        <v>0</v>
      </c>
      <c r="AJ407" s="49">
        <f t="shared" ca="1" si="917"/>
        <v>0</v>
      </c>
      <c r="AK407" s="49">
        <f t="shared" ca="1" si="917"/>
        <v>0</v>
      </c>
      <c r="AL407" s="49">
        <f t="shared" ca="1" si="917"/>
        <v>0</v>
      </c>
      <c r="AM407" s="49">
        <f t="shared" ca="1" si="917"/>
        <v>0</v>
      </c>
      <c r="AN407" s="49">
        <f t="shared" ca="1" si="917"/>
        <v>0</v>
      </c>
      <c r="AO407" s="49">
        <f t="shared" ca="1" si="917"/>
        <v>0</v>
      </c>
      <c r="AP407" s="49">
        <f t="shared" ca="1" si="917"/>
        <v>0</v>
      </c>
      <c r="AQ407" s="49">
        <f t="shared" ca="1" si="917"/>
        <v>0</v>
      </c>
      <c r="AR407" s="49">
        <f t="shared" ca="1" si="917"/>
        <v>0</v>
      </c>
      <c r="AS407" s="49">
        <f t="shared" ca="1" si="917"/>
        <v>0</v>
      </c>
      <c r="AT407" s="49">
        <f t="shared" ca="1" si="917"/>
        <v>0</v>
      </c>
      <c r="AU407" s="71">
        <f t="shared" ca="1" si="917"/>
        <v>0</v>
      </c>
      <c r="AV407" s="525">
        <f>D407</f>
        <v>0</v>
      </c>
      <c r="AW407" s="528">
        <f t="shared" si="897"/>
        <v>0</v>
      </c>
      <c r="AY407" s="522" t="s">
        <v>80</v>
      </c>
    </row>
    <row r="408" spans="1:51" x14ac:dyDescent="0.25">
      <c r="A408" s="14" t="s">
        <v>0</v>
      </c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10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11"/>
      <c r="AV408" s="525">
        <f>AV407</f>
        <v>0</v>
      </c>
      <c r="AW408" s="528">
        <f t="shared" si="897"/>
        <v>0</v>
      </c>
      <c r="AY408" s="522" t="s">
        <v>80</v>
      </c>
    </row>
    <row r="409" spans="1:51" x14ac:dyDescent="0.25">
      <c r="A409" s="14" t="s">
        <v>0</v>
      </c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63">
        <f t="shared" ref="AE409" ca="1" si="918">IFERROR(IF(AND(MONTH(AE$10)=MONTH($F$10),YEAR(AE$10)=YEAR($F$10)),$E409,IF(OR(AE$10&lt;=$F$10,AD412&gt;AD411),AD409+SUMIFS(Quantity,Month,AE$10,Code_PO,$B409,Status,"Received")+AD410-AD412,IF(AD409+SUMIFS(Quantity,Month,AE$10,Code_PO,$B409,Status,"Received")+AD410-AD411&lt;0,0,AD409+SUMIFS(Quantity,Month,AE$10,Code_PO,$B409,Status,"Received")+AD410-AD411))),0)</f>
        <v>0</v>
      </c>
      <c r="AF409" s="61">
        <f t="shared" ref="AF409" ca="1" si="919">IFERROR(IF(AND(MONTH(AF$10)=MONTH($F$10),YEAR(AF$10)=YEAR($F$10)),$E409,IF(OR(AF$10&lt;=$F$10,AE412&gt;AE411),AE409+SUMIFS(Quantity,Month,AF$10,Code_PO,$B409,Status,"Received")+AE410-AE412,IF(AE409+SUMIFS(Quantity,Month,AF$10,Code_PO,$B409,Status,"Received")+AE410-AE411&lt;0,0,AE409+SUMIFS(Quantity,Month,AF$10,Code_PO,$B409,Status,"Received")+AE410-AE411))),0)</f>
        <v>0</v>
      </c>
      <c r="AG409" s="61">
        <f t="shared" ref="AG409" ca="1" si="920">IFERROR(IF(AND(MONTH(AG$10)=MONTH($F$10),YEAR(AG$10)=YEAR($F$10)),$E409,IF(OR(AG$10&lt;=$F$10,AF412&gt;AF411),AF409+SUMIFS(Quantity,Month,AG$10,Code_PO,$B409,Status,"Received")+AF410-AF412,IF(AF409+SUMIFS(Quantity,Month,AG$10,Code_PO,$B409,Status,"Received")+AF410-AF411&lt;0,0,AF409+SUMIFS(Quantity,Month,AG$10,Code_PO,$B409,Status,"Received")+AF410-AF411))),0)</f>
        <v>0</v>
      </c>
      <c r="AH409" s="61">
        <f t="shared" ref="AH409" ca="1" si="921">IFERROR(IF(AND(MONTH(AH$10)=MONTH($F$10),YEAR(AH$10)=YEAR($F$10)),$E409,IF(OR(AH$10&lt;=$F$10,AG412&gt;AG411),AG409+SUMIFS(Quantity,Month,AH$10,Code_PO,$B409,Status,"Received")+AG410-AG412,IF(AG409+SUMIFS(Quantity,Month,AH$10,Code_PO,$B409,Status,"Received")+AG410-AG411&lt;0,0,AG409+SUMIFS(Quantity,Month,AH$10,Code_PO,$B409,Status,"Received")+AG410-AG411))),0)</f>
        <v>0</v>
      </c>
      <c r="AI409" s="61">
        <f t="shared" ref="AI409" ca="1" si="922">IFERROR(IF(AND(MONTH(AI$10)=MONTH($F$10),YEAR(AI$10)=YEAR($F$10)),$E409,IF(OR(AI$10&lt;=$F$10,AH412&gt;AH411),AH409+SUMIFS(Quantity,Month,AI$10,Code_PO,$B409,Status,"Received")+AH410-AH412,IF(AH409+SUMIFS(Quantity,Month,AI$10,Code_PO,$B409,Status,"Received")+AH410-AH411&lt;0,0,AH409+SUMIFS(Quantity,Month,AI$10,Code_PO,$B409,Status,"Received")+AH410-AH411))),0)</f>
        <v>0</v>
      </c>
      <c r="AJ409" s="61">
        <f t="shared" ref="AJ409" ca="1" si="923">IFERROR(IF(AND(MONTH(AJ$10)=MONTH($F$10),YEAR(AJ$10)=YEAR($F$10)),$E409,IF(OR(AJ$10&lt;=$F$10,AI412&gt;AI411),AI409+SUMIFS(Quantity,Month,AJ$10,Code_PO,$B409,Status,"Received")+AI410-AI412,IF(AI409+SUMIFS(Quantity,Month,AJ$10,Code_PO,$B409,Status,"Received")+AI410-AI411&lt;0,0,AI409+SUMIFS(Quantity,Month,AJ$10,Code_PO,$B409,Status,"Received")+AI410-AI411))),0)</f>
        <v>0</v>
      </c>
      <c r="AK409" s="61">
        <f t="shared" ref="AK409" ca="1" si="924">IFERROR(IF(AND(MONTH(AK$10)=MONTH($F$10),YEAR(AK$10)=YEAR($F$10)),$E409,IF(OR(AK$10&lt;=$F$10,AJ412&gt;AJ411),AJ409+SUMIFS(Quantity,Month,AK$10,Code_PO,$B409,Status,"Received")+AJ410-AJ412,IF(AJ409+SUMIFS(Quantity,Month,AK$10,Code_PO,$B409,Status,"Received")+AJ410-AJ411&lt;0,0,AJ409+SUMIFS(Quantity,Month,AK$10,Code_PO,$B409,Status,"Received")+AJ410-AJ411))),0)</f>
        <v>0</v>
      </c>
      <c r="AL409" s="61">
        <f t="shared" ref="AL409" ca="1" si="925">IFERROR(IF(AND(MONTH(AL$10)=MONTH($F$10),YEAR(AL$10)=YEAR($F$10)),$E409,IF(OR(AL$10&lt;=$F$10,AK412&gt;AK411),AK409+SUMIFS(Quantity,Month,AL$10,Code_PO,$B409,Status,"Received")+AK410-AK412,IF(AK409+SUMIFS(Quantity,Month,AL$10,Code_PO,$B409,Status,"Received")+AK410-AK411&lt;0,0,AK409+SUMIFS(Quantity,Month,AL$10,Code_PO,$B409,Status,"Received")+AK410-AK411))),0)</f>
        <v>0</v>
      </c>
      <c r="AM409" s="61">
        <f t="shared" ref="AM409" ca="1" si="926">IFERROR(IF(AND(MONTH(AM$10)=MONTH($F$10),YEAR(AM$10)=YEAR($F$10)),$E409,IF(OR(AM$10&lt;=$F$10,AL412&gt;AL411),AL409+SUMIFS(Quantity,Month,AM$10,Code_PO,$B409,Status,"Received")+AL410-AL412,IF(AL409+SUMIFS(Quantity,Month,AM$10,Code_PO,$B409,Status,"Received")+AL410-AL411&lt;0,0,AL409+SUMIFS(Quantity,Month,AM$10,Code_PO,$B409,Status,"Received")+AL410-AL411))),0)</f>
        <v>0</v>
      </c>
      <c r="AN409" s="61">
        <f t="shared" ref="AN409" ca="1" si="927">IFERROR(IF(AND(MONTH(AN$10)=MONTH($F$10),YEAR(AN$10)=YEAR($F$10)),$E409,IF(OR(AN$10&lt;=$F$10,AM412&gt;AM411),AM409+SUMIFS(Quantity,Month,AN$10,Code_PO,$B409,Status,"Received")+AM410-AM412,IF(AM409+SUMIFS(Quantity,Month,AN$10,Code_PO,$B409,Status,"Received")+AM410-AM411&lt;0,0,AM409+SUMIFS(Quantity,Month,AN$10,Code_PO,$B409,Status,"Received")+AM410-AM411))),0)</f>
        <v>0</v>
      </c>
      <c r="AO409" s="61">
        <f t="shared" ref="AO409" ca="1" si="928">IFERROR(IF(AND(MONTH(AO$10)=MONTH($F$10),YEAR(AO$10)=YEAR($F$10)),$E409,IF(OR(AO$10&lt;=$F$10,AN412&gt;AN411),AN409+SUMIFS(Quantity,Month,AO$10,Code_PO,$B409,Status,"Received")+AN410-AN412,IF(AN409+SUMIFS(Quantity,Month,AO$10,Code_PO,$B409,Status,"Received")+AN410-AN411&lt;0,0,AN409+SUMIFS(Quantity,Month,AO$10,Code_PO,$B409,Status,"Received")+AN410-AN411))),0)</f>
        <v>0</v>
      </c>
      <c r="AP409" s="61">
        <f t="shared" ref="AP409" ca="1" si="929">IFERROR(IF(AND(MONTH(AP$10)=MONTH($F$10),YEAR(AP$10)=YEAR($F$10)),$E409,IF(OR(AP$10&lt;=$F$10,AO412&gt;AO411),AO409+SUMIFS(Quantity,Month,AP$10,Code_PO,$B409,Status,"Received")+AO410-AO412,IF(AO409+SUMIFS(Quantity,Month,AP$10,Code_PO,$B409,Status,"Received")+AO410-AO411&lt;0,0,AO409+SUMIFS(Quantity,Month,AP$10,Code_PO,$B409,Status,"Received")+AO410-AO411))),0)</f>
        <v>0</v>
      </c>
      <c r="AQ409" s="61">
        <f t="shared" ref="AQ409" ca="1" si="930">IFERROR(IF(AND(MONTH(AQ$10)=MONTH($F$10),YEAR(AQ$10)=YEAR($F$10)),$E409,IF(OR(AQ$10&lt;=$F$10,AP412&gt;AP411),AP409+SUMIFS(Quantity,Month,AQ$10,Code_PO,$B409,Status,"Received")+AP410-AP412,IF(AP409+SUMIFS(Quantity,Month,AQ$10,Code_PO,$B409,Status,"Received")+AP410-AP411&lt;0,0,AP409+SUMIFS(Quantity,Month,AQ$10,Code_PO,$B409,Status,"Received")+AP410-AP411))),0)</f>
        <v>0</v>
      </c>
      <c r="AR409" s="61">
        <f t="shared" ref="AR409" ca="1" si="931">IFERROR(IF(AND(MONTH(AR$10)=MONTH($F$10),YEAR(AR$10)=YEAR($F$10)),$E409,IF(OR(AR$10&lt;=$F$10,AQ412&gt;AQ411),AQ409+SUMIFS(Quantity,Month,AR$10,Code_PO,$B409,Status,"Received")+AQ410-AQ412,IF(AQ409+SUMIFS(Quantity,Month,AR$10,Code_PO,$B409,Status,"Received")+AQ410-AQ411&lt;0,0,AQ409+SUMIFS(Quantity,Month,AR$10,Code_PO,$B409,Status,"Received")+AQ410-AQ411))),0)</f>
        <v>0</v>
      </c>
      <c r="AS409" s="61">
        <f t="shared" ref="AS409" ca="1" si="932">IFERROR(IF(AND(MONTH(AS$10)=MONTH($F$10),YEAR(AS$10)=YEAR($F$10)),$E409,IF(OR(AS$10&lt;=$F$10,AR412&gt;AR411),AR409+SUMIFS(Quantity,Month,AS$10,Code_PO,$B409,Status,"Received")+AR410-AR412,IF(AR409+SUMIFS(Quantity,Month,AS$10,Code_PO,$B409,Status,"Received")+AR410-AR411&lt;0,0,AR409+SUMIFS(Quantity,Month,AS$10,Code_PO,$B409,Status,"Received")+AR410-AR411))),0)</f>
        <v>0</v>
      </c>
      <c r="AT409" s="61">
        <f t="shared" ref="AT409" ca="1" si="933">IFERROR(IF(AND(MONTH(AT$10)=MONTH($F$10),YEAR(AT$10)=YEAR($F$10)),$E409,IF(OR(AT$10&lt;=$F$10,AS412&gt;AS411),AS409+SUMIFS(Quantity,Month,AT$10,Code_PO,$B409,Status,"Received")+AS410-AS412,IF(AS409+SUMIFS(Quantity,Month,AT$10,Code_PO,$B409,Status,"Received")+AS410-AS411&lt;0,0,AS409+SUMIFS(Quantity,Month,AT$10,Code_PO,$B409,Status,"Received")+AS410-AS411))),0)</f>
        <v>0</v>
      </c>
      <c r="AU409" s="64">
        <f t="shared" ref="AU409" ca="1" si="934">IFERROR(IF(AND(MONTH(AU$10)=MONTH($F$10),YEAR(AU$10)=YEAR($F$10)),$E409,IF(OR(AU$10&lt;=$F$10,AT412&gt;AT411),AT409+SUMIFS(Quantity,Month,AU$10,Code_PO,$B409,Status,"Received")+AT410-AT412,IF(AT409+SUMIFS(Quantity,Month,AU$10,Code_PO,$B409,Status,"Received")+AT410-AT411&lt;0,0,AT409+SUMIFS(Quantity,Month,AU$10,Code_PO,$B409,Status,"Received")+AT410-AT411))),0)</f>
        <v>0</v>
      </c>
      <c r="AV409" s="525">
        <f t="shared" ref="AV409:AV415" si="935">AV408</f>
        <v>0</v>
      </c>
      <c r="AW409" s="528">
        <f t="shared" si="897"/>
        <v>0</v>
      </c>
      <c r="AY409" s="522" t="s">
        <v>80</v>
      </c>
    </row>
    <row r="410" spans="1:51" x14ac:dyDescent="0.25">
      <c r="A410" s="14" t="s">
        <v>0</v>
      </c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50"/>
      <c r="AF410" s="46"/>
      <c r="AG410" s="46"/>
      <c r="AH410" s="46"/>
      <c r="AI410" s="46"/>
      <c r="AJ410" s="46"/>
      <c r="AK410" s="46"/>
      <c r="AL410" s="46"/>
      <c r="AM410" s="46"/>
      <c r="AN410" s="46"/>
      <c r="AO410" s="46"/>
      <c r="AP410" s="46"/>
      <c r="AQ410" s="46"/>
      <c r="AR410" s="46"/>
      <c r="AS410" s="46"/>
      <c r="AT410" s="46"/>
      <c r="AU410" s="51"/>
      <c r="AV410" s="525">
        <f t="shared" si="935"/>
        <v>0</v>
      </c>
      <c r="AW410" s="528">
        <f t="shared" si="897"/>
        <v>0</v>
      </c>
      <c r="AY410" s="522" t="s">
        <v>80</v>
      </c>
    </row>
    <row r="411" spans="1:51" x14ac:dyDescent="0.25">
      <c r="A411" s="14" t="s">
        <v>0</v>
      </c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63">
        <f t="shared" ref="AE411:AU411" si="936">IFERROR(VLOOKUP($B411,MasterData,COLUMN()+2,0),0)</f>
        <v>0</v>
      </c>
      <c r="AF411" s="61">
        <f t="shared" si="936"/>
        <v>0</v>
      </c>
      <c r="AG411" s="61">
        <f t="shared" si="936"/>
        <v>0</v>
      </c>
      <c r="AH411" s="61">
        <f t="shared" si="936"/>
        <v>0</v>
      </c>
      <c r="AI411" s="61">
        <f t="shared" si="936"/>
        <v>0</v>
      </c>
      <c r="AJ411" s="61">
        <f t="shared" si="936"/>
        <v>0</v>
      </c>
      <c r="AK411" s="61">
        <f t="shared" si="936"/>
        <v>0</v>
      </c>
      <c r="AL411" s="61">
        <f t="shared" si="936"/>
        <v>0</v>
      </c>
      <c r="AM411" s="61">
        <f t="shared" si="936"/>
        <v>0</v>
      </c>
      <c r="AN411" s="61">
        <f t="shared" si="936"/>
        <v>0</v>
      </c>
      <c r="AO411" s="61">
        <f t="shared" si="936"/>
        <v>0</v>
      </c>
      <c r="AP411" s="61">
        <f t="shared" si="936"/>
        <v>0</v>
      </c>
      <c r="AQ411" s="61">
        <f t="shared" si="936"/>
        <v>0</v>
      </c>
      <c r="AR411" s="61">
        <f t="shared" si="936"/>
        <v>0</v>
      </c>
      <c r="AS411" s="61">
        <f t="shared" si="936"/>
        <v>0</v>
      </c>
      <c r="AT411" s="61">
        <f t="shared" si="936"/>
        <v>0</v>
      </c>
      <c r="AU411" s="64">
        <f t="shared" si="936"/>
        <v>0</v>
      </c>
      <c r="AV411" s="525">
        <f t="shared" si="935"/>
        <v>0</v>
      </c>
      <c r="AW411" s="528">
        <f t="shared" si="897"/>
        <v>0</v>
      </c>
      <c r="AY411" s="522" t="s">
        <v>80</v>
      </c>
    </row>
    <row r="412" spans="1:51" x14ac:dyDescent="0.25">
      <c r="A412" s="14" t="s">
        <v>0</v>
      </c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236"/>
      <c r="AF412" s="229"/>
      <c r="AG412" s="229"/>
      <c r="AH412" s="229"/>
      <c r="AI412" s="229"/>
      <c r="AJ412" s="229"/>
      <c r="AK412" s="229"/>
      <c r="AL412" s="229"/>
      <c r="AM412" s="229"/>
      <c r="AN412" s="229"/>
      <c r="AO412" s="229"/>
      <c r="AP412" s="229"/>
      <c r="AQ412" s="229"/>
      <c r="AR412" s="229"/>
      <c r="AS412" s="229"/>
      <c r="AT412" s="229"/>
      <c r="AU412" s="237"/>
      <c r="AV412" s="525">
        <f t="shared" si="935"/>
        <v>0</v>
      </c>
      <c r="AW412" s="528">
        <f t="shared" si="897"/>
        <v>0</v>
      </c>
      <c r="AY412" s="522" t="s">
        <v>80</v>
      </c>
    </row>
    <row r="413" spans="1:51" x14ac:dyDescent="0.25">
      <c r="A413" s="14" t="s">
        <v>0</v>
      </c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236"/>
      <c r="AF413" s="229"/>
      <c r="AG413" s="229"/>
      <c r="AH413" s="229"/>
      <c r="AI413" s="229"/>
      <c r="AJ413" s="229"/>
      <c r="AK413" s="229"/>
      <c r="AL413" s="229"/>
      <c r="AM413" s="229"/>
      <c r="AN413" s="229"/>
      <c r="AO413" s="229"/>
      <c r="AP413" s="229"/>
      <c r="AQ413" s="229"/>
      <c r="AR413" s="229"/>
      <c r="AS413" s="229"/>
      <c r="AT413" s="229"/>
      <c r="AU413" s="237"/>
      <c r="AV413" s="525">
        <f t="shared" si="935"/>
        <v>0</v>
      </c>
      <c r="AW413" s="528">
        <f t="shared" si="897"/>
        <v>0</v>
      </c>
      <c r="AY413" s="522" t="s">
        <v>80</v>
      </c>
    </row>
    <row r="414" spans="1:51" x14ac:dyDescent="0.25">
      <c r="A414" s="14" t="s">
        <v>0</v>
      </c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69"/>
      <c r="AF414" s="53"/>
      <c r="AG414" s="53"/>
      <c r="AH414" s="53"/>
      <c r="AI414" s="53"/>
      <c r="AJ414" s="53"/>
      <c r="AK414" s="53"/>
      <c r="AL414" s="53"/>
      <c r="AM414" s="53"/>
      <c r="AN414" s="53"/>
      <c r="AO414" s="53"/>
      <c r="AP414" s="53"/>
      <c r="AQ414" s="53"/>
      <c r="AR414" s="53"/>
      <c r="AS414" s="53"/>
      <c r="AT414" s="53"/>
      <c r="AU414" s="70"/>
      <c r="AV414" s="525">
        <f t="shared" si="935"/>
        <v>0</v>
      </c>
      <c r="AW414" s="528">
        <f t="shared" si="897"/>
        <v>0</v>
      </c>
      <c r="AY414" s="522" t="s">
        <v>80</v>
      </c>
    </row>
    <row r="415" spans="1:51" x14ac:dyDescent="0.25">
      <c r="A415" s="14" t="s">
        <v>0</v>
      </c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161"/>
      <c r="AF415" s="162"/>
      <c r="AG415" s="162"/>
      <c r="AH415" s="162"/>
      <c r="AI415" s="162"/>
      <c r="AJ415" s="162"/>
      <c r="AK415" s="162"/>
      <c r="AL415" s="162"/>
      <c r="AM415" s="162"/>
      <c r="AN415" s="162"/>
      <c r="AO415" s="162"/>
      <c r="AP415" s="162"/>
      <c r="AQ415" s="162"/>
      <c r="AR415" s="162"/>
      <c r="AS415" s="162"/>
      <c r="AT415" s="162"/>
      <c r="AU415" s="163"/>
      <c r="AV415" s="525">
        <f t="shared" si="935"/>
        <v>0</v>
      </c>
      <c r="AW415" s="528">
        <f t="shared" si="897"/>
        <v>0</v>
      </c>
      <c r="AY415" s="522" t="s">
        <v>80</v>
      </c>
    </row>
    <row r="416" spans="1:51" x14ac:dyDescent="0.25">
      <c r="A416" s="14">
        <f>A407+1</f>
        <v>26</v>
      </c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81">
        <f t="shared" ref="AE416:AU416" ca="1" si="937">IF(AND(MONTH(AE$10)&lt;=MONTH($F$10),YEAR(AE$10)&lt;=YEAR($F$10)),AE420,0)</f>
        <v>0</v>
      </c>
      <c r="AF416" s="49">
        <f t="shared" ca="1" si="937"/>
        <v>0</v>
      </c>
      <c r="AG416" s="49">
        <f t="shared" ca="1" si="937"/>
        <v>0</v>
      </c>
      <c r="AH416" s="49">
        <f t="shared" ca="1" si="937"/>
        <v>0</v>
      </c>
      <c r="AI416" s="49">
        <f t="shared" ca="1" si="937"/>
        <v>0</v>
      </c>
      <c r="AJ416" s="49">
        <f t="shared" ca="1" si="937"/>
        <v>0</v>
      </c>
      <c r="AK416" s="49">
        <f t="shared" ca="1" si="937"/>
        <v>0</v>
      </c>
      <c r="AL416" s="49">
        <f t="shared" ca="1" si="937"/>
        <v>0</v>
      </c>
      <c r="AM416" s="49">
        <f t="shared" ca="1" si="937"/>
        <v>0</v>
      </c>
      <c r="AN416" s="49">
        <f t="shared" ca="1" si="937"/>
        <v>0</v>
      </c>
      <c r="AO416" s="49">
        <f t="shared" ca="1" si="937"/>
        <v>0</v>
      </c>
      <c r="AP416" s="49">
        <f t="shared" ca="1" si="937"/>
        <v>0</v>
      </c>
      <c r="AQ416" s="49">
        <f t="shared" ca="1" si="937"/>
        <v>0</v>
      </c>
      <c r="AR416" s="49">
        <f t="shared" ca="1" si="937"/>
        <v>0</v>
      </c>
      <c r="AS416" s="49">
        <f t="shared" ca="1" si="937"/>
        <v>0</v>
      </c>
      <c r="AT416" s="49">
        <f t="shared" ca="1" si="937"/>
        <v>0</v>
      </c>
      <c r="AU416" s="71">
        <f t="shared" ca="1" si="937"/>
        <v>0</v>
      </c>
      <c r="AV416" s="525">
        <f>D416</f>
        <v>0</v>
      </c>
      <c r="AW416" s="528">
        <f t="shared" ref="AW416:AW424" si="938">IFERROR(VLOOKUP($B416,MasterData,COLUMN()-45,0),0)</f>
        <v>0</v>
      </c>
      <c r="AY416" s="522" t="s">
        <v>160</v>
      </c>
    </row>
    <row r="417" spans="1:51" x14ac:dyDescent="0.25">
      <c r="A417" s="14" t="s">
        <v>0</v>
      </c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10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11"/>
      <c r="AV417" s="525">
        <f>AV416</f>
        <v>0</v>
      </c>
      <c r="AW417" s="528">
        <f t="shared" si="938"/>
        <v>0</v>
      </c>
      <c r="AY417" s="522" t="s">
        <v>160</v>
      </c>
    </row>
    <row r="418" spans="1:51" x14ac:dyDescent="0.25">
      <c r="A418" s="14" t="s">
        <v>0</v>
      </c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63">
        <f t="shared" ref="AE418" ca="1" si="939">IFERROR(IF(AND(MONTH(AE$10)=MONTH($F$10),YEAR(AE$10)=YEAR($F$10)),$E418,IF(OR(AE$10&lt;=$F$10,AD421&gt;AD420),AD418+SUMIFS(Quantity,Month,AE$10,Code_PO,$B418,Status,"Received")+AD419-AD421,IF(AD418+SUMIFS(Quantity,Month,AE$10,Code_PO,$B418,Status,"Received")+AD419-AD420&lt;0,0,AD418+SUMIFS(Quantity,Month,AE$10,Code_PO,$B418,Status,"Received")+AD419-AD420))),0)</f>
        <v>0</v>
      </c>
      <c r="AF418" s="61">
        <f t="shared" ref="AF418" ca="1" si="940">IFERROR(IF(AND(MONTH(AF$10)=MONTH($F$10),YEAR(AF$10)=YEAR($F$10)),$E418,IF(OR(AF$10&lt;=$F$10,AE421&gt;AE420),AE418+SUMIFS(Quantity,Month,AF$10,Code_PO,$B418,Status,"Received")+AE419-AE421,IF(AE418+SUMIFS(Quantity,Month,AF$10,Code_PO,$B418,Status,"Received")+AE419-AE420&lt;0,0,AE418+SUMIFS(Quantity,Month,AF$10,Code_PO,$B418,Status,"Received")+AE419-AE420))),0)</f>
        <v>0</v>
      </c>
      <c r="AG418" s="61">
        <f t="shared" ref="AG418" ca="1" si="941">IFERROR(IF(AND(MONTH(AG$10)=MONTH($F$10),YEAR(AG$10)=YEAR($F$10)),$E418,IF(OR(AG$10&lt;=$F$10,AF421&gt;AF420),AF418+SUMIFS(Quantity,Month,AG$10,Code_PO,$B418,Status,"Received")+AF419-AF421,IF(AF418+SUMIFS(Quantity,Month,AG$10,Code_PO,$B418,Status,"Received")+AF419-AF420&lt;0,0,AF418+SUMIFS(Quantity,Month,AG$10,Code_PO,$B418,Status,"Received")+AF419-AF420))),0)</f>
        <v>0</v>
      </c>
      <c r="AH418" s="61">
        <f t="shared" ref="AH418" ca="1" si="942">IFERROR(IF(AND(MONTH(AH$10)=MONTH($F$10),YEAR(AH$10)=YEAR($F$10)),$E418,IF(OR(AH$10&lt;=$F$10,AG421&gt;AG420),AG418+SUMIFS(Quantity,Month,AH$10,Code_PO,$B418,Status,"Received")+AG419-AG421,IF(AG418+SUMIFS(Quantity,Month,AH$10,Code_PO,$B418,Status,"Received")+AG419-AG420&lt;0,0,AG418+SUMIFS(Quantity,Month,AH$10,Code_PO,$B418,Status,"Received")+AG419-AG420))),0)</f>
        <v>0</v>
      </c>
      <c r="AI418" s="61">
        <f t="shared" ref="AI418" ca="1" si="943">IFERROR(IF(AND(MONTH(AI$10)=MONTH($F$10),YEAR(AI$10)=YEAR($F$10)),$E418,IF(OR(AI$10&lt;=$F$10,AH421&gt;AH420),AH418+SUMIFS(Quantity,Month,AI$10,Code_PO,$B418,Status,"Received")+AH419-AH421,IF(AH418+SUMIFS(Quantity,Month,AI$10,Code_PO,$B418,Status,"Received")+AH419-AH420&lt;0,0,AH418+SUMIFS(Quantity,Month,AI$10,Code_PO,$B418,Status,"Received")+AH419-AH420))),0)</f>
        <v>0</v>
      </c>
      <c r="AJ418" s="61">
        <f t="shared" ref="AJ418" ca="1" si="944">IFERROR(IF(AND(MONTH(AJ$10)=MONTH($F$10),YEAR(AJ$10)=YEAR($F$10)),$E418,IF(OR(AJ$10&lt;=$F$10,AI421&gt;AI420),AI418+SUMIFS(Quantity,Month,AJ$10,Code_PO,$B418,Status,"Received")+AI419-AI421,IF(AI418+SUMIFS(Quantity,Month,AJ$10,Code_PO,$B418,Status,"Received")+AI419-AI420&lt;0,0,AI418+SUMIFS(Quantity,Month,AJ$10,Code_PO,$B418,Status,"Received")+AI419-AI420))),0)</f>
        <v>0</v>
      </c>
      <c r="AK418" s="61">
        <f t="shared" ref="AK418" ca="1" si="945">IFERROR(IF(AND(MONTH(AK$10)=MONTH($F$10),YEAR(AK$10)=YEAR($F$10)),$E418,IF(OR(AK$10&lt;=$F$10,AJ421&gt;AJ420),AJ418+SUMIFS(Quantity,Month,AK$10,Code_PO,$B418,Status,"Received")+AJ419-AJ421,IF(AJ418+SUMIFS(Quantity,Month,AK$10,Code_PO,$B418,Status,"Received")+AJ419-AJ420&lt;0,0,AJ418+SUMIFS(Quantity,Month,AK$10,Code_PO,$B418,Status,"Received")+AJ419-AJ420))),0)</f>
        <v>0</v>
      </c>
      <c r="AL418" s="61">
        <f t="shared" ref="AL418" ca="1" si="946">IFERROR(IF(AND(MONTH(AL$10)=MONTH($F$10),YEAR(AL$10)=YEAR($F$10)),$E418,IF(OR(AL$10&lt;=$F$10,AK421&gt;AK420),AK418+SUMIFS(Quantity,Month,AL$10,Code_PO,$B418,Status,"Received")+AK419-AK421,IF(AK418+SUMIFS(Quantity,Month,AL$10,Code_PO,$B418,Status,"Received")+AK419-AK420&lt;0,0,AK418+SUMIFS(Quantity,Month,AL$10,Code_PO,$B418,Status,"Received")+AK419-AK420))),0)</f>
        <v>0</v>
      </c>
      <c r="AM418" s="61">
        <f t="shared" ref="AM418" ca="1" si="947">IFERROR(IF(AND(MONTH(AM$10)=MONTH($F$10),YEAR(AM$10)=YEAR($F$10)),$E418,IF(OR(AM$10&lt;=$F$10,AL421&gt;AL420),AL418+SUMIFS(Quantity,Month,AM$10,Code_PO,$B418,Status,"Received")+AL419-AL421,IF(AL418+SUMIFS(Quantity,Month,AM$10,Code_PO,$B418,Status,"Received")+AL419-AL420&lt;0,0,AL418+SUMIFS(Quantity,Month,AM$10,Code_PO,$B418,Status,"Received")+AL419-AL420))),0)</f>
        <v>0</v>
      </c>
      <c r="AN418" s="61">
        <f t="shared" ref="AN418" ca="1" si="948">IFERROR(IF(AND(MONTH(AN$10)=MONTH($F$10),YEAR(AN$10)=YEAR($F$10)),$E418,IF(OR(AN$10&lt;=$F$10,AM421&gt;AM420),AM418+SUMIFS(Quantity,Month,AN$10,Code_PO,$B418,Status,"Received")+AM419-AM421,IF(AM418+SUMIFS(Quantity,Month,AN$10,Code_PO,$B418,Status,"Received")+AM419-AM420&lt;0,0,AM418+SUMIFS(Quantity,Month,AN$10,Code_PO,$B418,Status,"Received")+AM419-AM420))),0)</f>
        <v>0</v>
      </c>
      <c r="AO418" s="61">
        <f t="shared" ref="AO418" ca="1" si="949">IFERROR(IF(AND(MONTH(AO$10)=MONTH($F$10),YEAR(AO$10)=YEAR($F$10)),$E418,IF(OR(AO$10&lt;=$F$10,AN421&gt;AN420),AN418+SUMIFS(Quantity,Month,AO$10,Code_PO,$B418,Status,"Received")+AN419-AN421,IF(AN418+SUMIFS(Quantity,Month,AO$10,Code_PO,$B418,Status,"Received")+AN419-AN420&lt;0,0,AN418+SUMIFS(Quantity,Month,AO$10,Code_PO,$B418,Status,"Received")+AN419-AN420))),0)</f>
        <v>0</v>
      </c>
      <c r="AP418" s="61">
        <f t="shared" ref="AP418" ca="1" si="950">IFERROR(IF(AND(MONTH(AP$10)=MONTH($F$10),YEAR(AP$10)=YEAR($F$10)),$E418,IF(OR(AP$10&lt;=$F$10,AO421&gt;AO420),AO418+SUMIFS(Quantity,Month,AP$10,Code_PO,$B418,Status,"Received")+AO419-AO421,IF(AO418+SUMIFS(Quantity,Month,AP$10,Code_PO,$B418,Status,"Received")+AO419-AO420&lt;0,0,AO418+SUMIFS(Quantity,Month,AP$10,Code_PO,$B418,Status,"Received")+AO419-AO420))),0)</f>
        <v>0</v>
      </c>
      <c r="AQ418" s="61">
        <f t="shared" ref="AQ418" ca="1" si="951">IFERROR(IF(AND(MONTH(AQ$10)=MONTH($F$10),YEAR(AQ$10)=YEAR($F$10)),$E418,IF(OR(AQ$10&lt;=$F$10,AP421&gt;AP420),AP418+SUMIFS(Quantity,Month,AQ$10,Code_PO,$B418,Status,"Received")+AP419-AP421,IF(AP418+SUMIFS(Quantity,Month,AQ$10,Code_PO,$B418,Status,"Received")+AP419-AP420&lt;0,0,AP418+SUMIFS(Quantity,Month,AQ$10,Code_PO,$B418,Status,"Received")+AP419-AP420))),0)</f>
        <v>0</v>
      </c>
      <c r="AR418" s="61">
        <f t="shared" ref="AR418" ca="1" si="952">IFERROR(IF(AND(MONTH(AR$10)=MONTH($F$10),YEAR(AR$10)=YEAR($F$10)),$E418,IF(OR(AR$10&lt;=$F$10,AQ421&gt;AQ420),AQ418+SUMIFS(Quantity,Month,AR$10,Code_PO,$B418,Status,"Received")+AQ419-AQ421,IF(AQ418+SUMIFS(Quantity,Month,AR$10,Code_PO,$B418,Status,"Received")+AQ419-AQ420&lt;0,0,AQ418+SUMIFS(Quantity,Month,AR$10,Code_PO,$B418,Status,"Received")+AQ419-AQ420))),0)</f>
        <v>0</v>
      </c>
      <c r="AS418" s="61">
        <f t="shared" ref="AS418" ca="1" si="953">IFERROR(IF(AND(MONTH(AS$10)=MONTH($F$10),YEAR(AS$10)=YEAR($F$10)),$E418,IF(OR(AS$10&lt;=$F$10,AR421&gt;AR420),AR418+SUMIFS(Quantity,Month,AS$10,Code_PO,$B418,Status,"Received")+AR419-AR421,IF(AR418+SUMIFS(Quantity,Month,AS$10,Code_PO,$B418,Status,"Received")+AR419-AR420&lt;0,0,AR418+SUMIFS(Quantity,Month,AS$10,Code_PO,$B418,Status,"Received")+AR419-AR420))),0)</f>
        <v>0</v>
      </c>
      <c r="AT418" s="61">
        <f t="shared" ref="AT418" ca="1" si="954">IFERROR(IF(AND(MONTH(AT$10)=MONTH($F$10),YEAR(AT$10)=YEAR($F$10)),$E418,IF(OR(AT$10&lt;=$F$10,AS421&gt;AS420),AS418+SUMIFS(Quantity,Month,AT$10,Code_PO,$B418,Status,"Received")+AS419-AS421,IF(AS418+SUMIFS(Quantity,Month,AT$10,Code_PO,$B418,Status,"Received")+AS419-AS420&lt;0,0,AS418+SUMIFS(Quantity,Month,AT$10,Code_PO,$B418,Status,"Received")+AS419-AS420))),0)</f>
        <v>0</v>
      </c>
      <c r="AU418" s="64">
        <f t="shared" ref="AU418" ca="1" si="955">IFERROR(IF(AND(MONTH(AU$10)=MONTH($F$10),YEAR(AU$10)=YEAR($F$10)),$E418,IF(OR(AU$10&lt;=$F$10,AT421&gt;AT420),AT418+SUMIFS(Quantity,Month,AU$10,Code_PO,$B418,Status,"Received")+AT419-AT421,IF(AT418+SUMIFS(Quantity,Month,AU$10,Code_PO,$B418,Status,"Received")+AT419-AT420&lt;0,0,AT418+SUMIFS(Quantity,Month,AU$10,Code_PO,$B418,Status,"Received")+AT419-AT420))),0)</f>
        <v>0</v>
      </c>
      <c r="AV418" s="525">
        <f t="shared" ref="AV418:AV424" si="956">AV417</f>
        <v>0</v>
      </c>
      <c r="AW418" s="528">
        <f t="shared" si="938"/>
        <v>0</v>
      </c>
      <c r="AY418" s="522" t="s">
        <v>160</v>
      </c>
    </row>
    <row r="419" spans="1:51" x14ac:dyDescent="0.25">
      <c r="A419" s="14" t="s">
        <v>0</v>
      </c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50"/>
      <c r="AF419" s="46"/>
      <c r="AG419" s="46"/>
      <c r="AH419" s="46"/>
      <c r="AI419" s="46"/>
      <c r="AJ419" s="46"/>
      <c r="AK419" s="46"/>
      <c r="AL419" s="46"/>
      <c r="AM419" s="46"/>
      <c r="AN419" s="46"/>
      <c r="AO419" s="46"/>
      <c r="AP419" s="46"/>
      <c r="AQ419" s="46"/>
      <c r="AR419" s="46"/>
      <c r="AS419" s="46"/>
      <c r="AT419" s="46"/>
      <c r="AU419" s="51"/>
      <c r="AV419" s="525">
        <f t="shared" si="956"/>
        <v>0</v>
      </c>
      <c r="AW419" s="528">
        <f t="shared" si="938"/>
        <v>0</v>
      </c>
      <c r="AY419" s="522" t="s">
        <v>160</v>
      </c>
    </row>
    <row r="420" spans="1:51" x14ac:dyDescent="0.25">
      <c r="A420" s="14" t="s">
        <v>0</v>
      </c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63">
        <f t="shared" ref="AE420:AU420" si="957">IFERROR(VLOOKUP($B420,MasterData,COLUMN()+2,0),0)</f>
        <v>0</v>
      </c>
      <c r="AF420" s="61">
        <f t="shared" si="957"/>
        <v>0</v>
      </c>
      <c r="AG420" s="61">
        <f t="shared" si="957"/>
        <v>0</v>
      </c>
      <c r="AH420" s="61">
        <f t="shared" si="957"/>
        <v>0</v>
      </c>
      <c r="AI420" s="61">
        <f t="shared" si="957"/>
        <v>0</v>
      </c>
      <c r="AJ420" s="61">
        <f t="shared" si="957"/>
        <v>0</v>
      </c>
      <c r="AK420" s="61">
        <f t="shared" si="957"/>
        <v>0</v>
      </c>
      <c r="AL420" s="61">
        <f t="shared" si="957"/>
        <v>0</v>
      </c>
      <c r="AM420" s="61">
        <f t="shared" si="957"/>
        <v>0</v>
      </c>
      <c r="AN420" s="61">
        <f t="shared" si="957"/>
        <v>0</v>
      </c>
      <c r="AO420" s="61">
        <f t="shared" si="957"/>
        <v>0</v>
      </c>
      <c r="AP420" s="61">
        <f t="shared" si="957"/>
        <v>0</v>
      </c>
      <c r="AQ420" s="61">
        <f t="shared" si="957"/>
        <v>0</v>
      </c>
      <c r="AR420" s="61">
        <f t="shared" si="957"/>
        <v>0</v>
      </c>
      <c r="AS420" s="61">
        <f t="shared" si="957"/>
        <v>0</v>
      </c>
      <c r="AT420" s="61">
        <f t="shared" si="957"/>
        <v>0</v>
      </c>
      <c r="AU420" s="64">
        <f t="shared" si="957"/>
        <v>0</v>
      </c>
      <c r="AV420" s="525">
        <f t="shared" si="956"/>
        <v>0</v>
      </c>
      <c r="AW420" s="528">
        <f t="shared" si="938"/>
        <v>0</v>
      </c>
      <c r="AY420" s="522" t="s">
        <v>160</v>
      </c>
    </row>
    <row r="421" spans="1:51" x14ac:dyDescent="0.25">
      <c r="A421" s="14" t="s">
        <v>0</v>
      </c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236"/>
      <c r="AF421" s="229"/>
      <c r="AG421" s="229"/>
      <c r="AH421" s="229"/>
      <c r="AI421" s="229"/>
      <c r="AJ421" s="229"/>
      <c r="AK421" s="229"/>
      <c r="AL421" s="229"/>
      <c r="AM421" s="229"/>
      <c r="AN421" s="229"/>
      <c r="AO421" s="229"/>
      <c r="AP421" s="229"/>
      <c r="AQ421" s="229"/>
      <c r="AR421" s="229"/>
      <c r="AS421" s="229"/>
      <c r="AT421" s="229"/>
      <c r="AU421" s="237"/>
      <c r="AV421" s="525">
        <f t="shared" si="956"/>
        <v>0</v>
      </c>
      <c r="AW421" s="528">
        <f t="shared" si="938"/>
        <v>0</v>
      </c>
      <c r="AY421" s="522" t="s">
        <v>160</v>
      </c>
    </row>
    <row r="422" spans="1:51" x14ac:dyDescent="0.25">
      <c r="A422" s="14" t="s">
        <v>0</v>
      </c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236"/>
      <c r="AF422" s="229"/>
      <c r="AG422" s="229"/>
      <c r="AH422" s="229"/>
      <c r="AI422" s="229"/>
      <c r="AJ422" s="229"/>
      <c r="AK422" s="229"/>
      <c r="AL422" s="229"/>
      <c r="AM422" s="229"/>
      <c r="AN422" s="229"/>
      <c r="AO422" s="229"/>
      <c r="AP422" s="229"/>
      <c r="AQ422" s="229"/>
      <c r="AR422" s="229"/>
      <c r="AS422" s="229"/>
      <c r="AT422" s="229"/>
      <c r="AU422" s="237"/>
      <c r="AV422" s="525">
        <f t="shared" si="956"/>
        <v>0</v>
      </c>
      <c r="AW422" s="528">
        <f t="shared" si="938"/>
        <v>0</v>
      </c>
      <c r="AY422" s="522" t="s">
        <v>160</v>
      </c>
    </row>
    <row r="423" spans="1:51" x14ac:dyDescent="0.25">
      <c r="A423" s="14" t="s">
        <v>0</v>
      </c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69"/>
      <c r="AF423" s="53"/>
      <c r="AG423" s="53"/>
      <c r="AH423" s="53"/>
      <c r="AI423" s="53"/>
      <c r="AJ423" s="53"/>
      <c r="AK423" s="53"/>
      <c r="AL423" s="53"/>
      <c r="AM423" s="53"/>
      <c r="AN423" s="53"/>
      <c r="AO423" s="53"/>
      <c r="AP423" s="53"/>
      <c r="AQ423" s="53"/>
      <c r="AR423" s="53"/>
      <c r="AS423" s="53"/>
      <c r="AT423" s="53"/>
      <c r="AU423" s="70"/>
      <c r="AV423" s="525">
        <f t="shared" si="956"/>
        <v>0</v>
      </c>
      <c r="AW423" s="528">
        <f t="shared" si="938"/>
        <v>0</v>
      </c>
      <c r="AY423" s="522" t="s">
        <v>160</v>
      </c>
    </row>
    <row r="424" spans="1:51" x14ac:dyDescent="0.25">
      <c r="A424" s="14" t="s">
        <v>0</v>
      </c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161"/>
      <c r="AF424" s="162"/>
      <c r="AG424" s="162"/>
      <c r="AH424" s="162"/>
      <c r="AI424" s="162"/>
      <c r="AJ424" s="162"/>
      <c r="AK424" s="162"/>
      <c r="AL424" s="162"/>
      <c r="AM424" s="162"/>
      <c r="AN424" s="162"/>
      <c r="AO424" s="162"/>
      <c r="AP424" s="162"/>
      <c r="AQ424" s="162"/>
      <c r="AR424" s="162"/>
      <c r="AS424" s="162"/>
      <c r="AT424" s="162"/>
      <c r="AU424" s="163"/>
      <c r="AV424" s="525">
        <f t="shared" si="956"/>
        <v>0</v>
      </c>
      <c r="AW424" s="528">
        <f t="shared" si="938"/>
        <v>0</v>
      </c>
      <c r="AY424" s="522" t="s">
        <v>160</v>
      </c>
    </row>
    <row r="425" spans="1:51" x14ac:dyDescent="0.25">
      <c r="B425" s="735"/>
      <c r="C425" s="735"/>
      <c r="D425" s="735"/>
      <c r="E425" s="735"/>
      <c r="F425" s="735"/>
      <c r="G425" s="735"/>
      <c r="H425" s="735"/>
      <c r="I425" s="735"/>
      <c r="J425" s="735"/>
      <c r="K425" s="735"/>
      <c r="L425" s="735"/>
      <c r="M425" s="735"/>
      <c r="N425" s="735"/>
      <c r="O425" s="735"/>
      <c r="P425" s="735"/>
      <c r="Q425" s="735"/>
      <c r="R425" s="735"/>
      <c r="S425" s="735"/>
      <c r="T425" s="735"/>
      <c r="U425" s="735"/>
      <c r="V425" s="735"/>
      <c r="W425" s="735"/>
      <c r="X425" s="735"/>
      <c r="Y425" s="735"/>
      <c r="Z425" s="735"/>
      <c r="AA425" s="735"/>
      <c r="AB425" s="735"/>
      <c r="AC425" s="735"/>
      <c r="AD425" s="735"/>
      <c r="AE425" s="735"/>
      <c r="AF425" s="735"/>
      <c r="AG425" s="735"/>
      <c r="AH425" s="735"/>
      <c r="AI425" s="735"/>
      <c r="AJ425" s="735"/>
      <c r="AK425" s="735"/>
      <c r="AL425" s="735"/>
      <c r="AM425" s="735"/>
      <c r="AN425" s="735"/>
      <c r="AO425" s="735"/>
      <c r="AP425" s="735"/>
      <c r="AQ425" s="735"/>
      <c r="AR425" s="735"/>
      <c r="AS425" s="735"/>
      <c r="AT425" s="735"/>
      <c r="AU425" s="735"/>
      <c r="AV425" s="735"/>
      <c r="AW425" s="735"/>
    </row>
    <row r="426" spans="1:51" x14ac:dyDescent="0.25">
      <c r="B426" s="735"/>
      <c r="C426" s="735"/>
      <c r="D426" s="735"/>
      <c r="E426" s="735"/>
      <c r="F426" s="735"/>
      <c r="G426" s="735"/>
      <c r="H426" s="735"/>
      <c r="I426" s="735"/>
      <c r="J426" s="735"/>
      <c r="K426" s="735"/>
      <c r="L426" s="735"/>
      <c r="M426" s="735"/>
      <c r="N426" s="735"/>
      <c r="O426" s="735"/>
      <c r="P426" s="735"/>
      <c r="Q426" s="735"/>
      <c r="R426" s="735"/>
      <c r="S426" s="735"/>
      <c r="T426" s="735"/>
      <c r="U426" s="735"/>
      <c r="V426" s="735"/>
      <c r="W426" s="735"/>
      <c r="X426" s="735"/>
      <c r="Y426" s="735"/>
      <c r="Z426" s="735"/>
      <c r="AA426" s="735"/>
      <c r="AB426" s="735"/>
      <c r="AC426" s="735"/>
      <c r="AD426" s="735"/>
      <c r="AE426" s="735"/>
      <c r="AF426" s="735"/>
      <c r="AG426" s="735"/>
      <c r="AH426" s="735"/>
      <c r="AI426" s="735"/>
      <c r="AJ426" s="735"/>
      <c r="AK426" s="735"/>
      <c r="AL426" s="735"/>
      <c r="AM426" s="735"/>
      <c r="AN426" s="735"/>
      <c r="AO426" s="735"/>
      <c r="AP426" s="735"/>
      <c r="AQ426" s="735"/>
      <c r="AR426" s="735"/>
      <c r="AS426" s="735"/>
      <c r="AT426" s="735"/>
      <c r="AU426" s="735"/>
      <c r="AV426" s="735"/>
      <c r="AW426" s="735"/>
    </row>
    <row r="427" spans="1:51" x14ac:dyDescent="0.25">
      <c r="B427" s="735"/>
      <c r="C427" s="735"/>
      <c r="D427" s="735"/>
      <c r="E427" s="735"/>
      <c r="F427" s="735"/>
      <c r="G427" s="735"/>
      <c r="H427" s="735"/>
      <c r="I427" s="735"/>
      <c r="J427" s="735"/>
      <c r="K427" s="735"/>
      <c r="L427" s="735"/>
      <c r="M427" s="735"/>
      <c r="N427" s="735"/>
      <c r="O427" s="735"/>
      <c r="P427" s="735"/>
      <c r="Q427" s="735"/>
      <c r="R427" s="735"/>
      <c r="S427" s="735"/>
      <c r="T427" s="735"/>
      <c r="U427" s="735"/>
      <c r="V427" s="735"/>
      <c r="W427" s="735"/>
      <c r="X427" s="735"/>
      <c r="Y427" s="735"/>
      <c r="Z427" s="735"/>
      <c r="AA427" s="735"/>
      <c r="AB427" s="735"/>
      <c r="AC427" s="735"/>
      <c r="AD427" s="735"/>
      <c r="AE427" s="735"/>
      <c r="AF427" s="735"/>
      <c r="AG427" s="735"/>
      <c r="AH427" s="735"/>
      <c r="AI427" s="735"/>
      <c r="AJ427" s="735"/>
      <c r="AK427" s="735"/>
      <c r="AL427" s="735"/>
      <c r="AM427" s="735"/>
      <c r="AN427" s="735"/>
      <c r="AO427" s="735"/>
      <c r="AP427" s="735"/>
      <c r="AQ427" s="735"/>
      <c r="AR427" s="735"/>
      <c r="AS427" s="735"/>
      <c r="AT427" s="735"/>
      <c r="AU427" s="735"/>
      <c r="AV427" s="735"/>
      <c r="AW427" s="735"/>
    </row>
    <row r="428" spans="1:51" x14ac:dyDescent="0.25">
      <c r="B428" s="735"/>
      <c r="C428" s="735"/>
      <c r="D428" s="735"/>
      <c r="E428" s="735"/>
      <c r="F428" s="735"/>
      <c r="G428" s="735"/>
      <c r="H428" s="735"/>
      <c r="I428" s="735"/>
      <c r="J428" s="735"/>
      <c r="K428" s="735"/>
      <c r="L428" s="735"/>
      <c r="M428" s="735"/>
      <c r="N428" s="735"/>
      <c r="O428" s="735"/>
      <c r="P428" s="735"/>
      <c r="Q428" s="735"/>
      <c r="R428" s="735"/>
      <c r="S428" s="735"/>
      <c r="T428" s="735"/>
      <c r="U428" s="735"/>
      <c r="V428" s="735"/>
      <c r="W428" s="735"/>
      <c r="X428" s="735"/>
      <c r="Y428" s="735"/>
      <c r="Z428" s="735"/>
      <c r="AA428" s="735"/>
      <c r="AB428" s="735"/>
      <c r="AC428" s="735"/>
      <c r="AD428" s="735"/>
      <c r="AE428" s="735"/>
      <c r="AF428" s="735"/>
      <c r="AG428" s="735"/>
      <c r="AH428" s="735"/>
      <c r="AI428" s="735"/>
      <c r="AJ428" s="735"/>
      <c r="AK428" s="735"/>
      <c r="AL428" s="735"/>
      <c r="AM428" s="735"/>
      <c r="AN428" s="735"/>
      <c r="AO428" s="735"/>
      <c r="AP428" s="735"/>
      <c r="AQ428" s="735"/>
      <c r="AR428" s="735"/>
      <c r="AS428" s="735"/>
      <c r="AT428" s="735"/>
      <c r="AU428" s="735"/>
      <c r="AV428" s="735"/>
      <c r="AW428" s="735"/>
    </row>
    <row r="429" spans="1:51" x14ac:dyDescent="0.25">
      <c r="B429" s="735"/>
      <c r="C429" s="735"/>
      <c r="D429" s="735"/>
      <c r="E429" s="735"/>
      <c r="F429" s="735"/>
      <c r="G429" s="735"/>
      <c r="H429" s="735"/>
      <c r="I429" s="735"/>
      <c r="J429" s="735"/>
      <c r="K429" s="735"/>
      <c r="L429" s="735"/>
      <c r="M429" s="735"/>
      <c r="N429" s="735"/>
      <c r="O429" s="735"/>
      <c r="P429" s="735"/>
      <c r="Q429" s="735"/>
      <c r="R429" s="735"/>
      <c r="S429" s="735"/>
      <c r="T429" s="735"/>
      <c r="U429" s="735"/>
      <c r="V429" s="735"/>
      <c r="W429" s="735"/>
      <c r="X429" s="735"/>
      <c r="Y429" s="735"/>
      <c r="Z429" s="735"/>
      <c r="AA429" s="735"/>
      <c r="AB429" s="735"/>
      <c r="AC429" s="735"/>
      <c r="AD429" s="735"/>
      <c r="AE429" s="735"/>
      <c r="AF429" s="735"/>
      <c r="AG429" s="735"/>
      <c r="AH429" s="735"/>
      <c r="AI429" s="735"/>
      <c r="AJ429" s="735"/>
      <c r="AK429" s="735"/>
      <c r="AL429" s="735"/>
      <c r="AM429" s="735"/>
      <c r="AN429" s="735"/>
      <c r="AO429" s="735"/>
      <c r="AP429" s="735"/>
      <c r="AQ429" s="735"/>
      <c r="AR429" s="735"/>
      <c r="AS429" s="735"/>
      <c r="AT429" s="735"/>
      <c r="AU429" s="735"/>
      <c r="AV429" s="735"/>
      <c r="AW429" s="735"/>
    </row>
    <row r="430" spans="1:51" x14ac:dyDescent="0.25">
      <c r="B430" s="735"/>
      <c r="C430" s="735"/>
      <c r="D430" s="735"/>
      <c r="E430" s="735"/>
      <c r="F430" s="735"/>
      <c r="G430" s="735"/>
      <c r="H430" s="735"/>
      <c r="I430" s="735"/>
      <c r="J430" s="735"/>
      <c r="K430" s="735"/>
      <c r="L430" s="735"/>
      <c r="M430" s="735"/>
      <c r="N430" s="735"/>
      <c r="O430" s="735"/>
      <c r="P430" s="735"/>
      <c r="Q430" s="735"/>
      <c r="R430" s="735"/>
      <c r="S430" s="735"/>
      <c r="T430" s="735"/>
      <c r="U430" s="735"/>
      <c r="V430" s="735"/>
      <c r="W430" s="735"/>
      <c r="X430" s="735"/>
      <c r="Y430" s="735"/>
      <c r="Z430" s="735"/>
      <c r="AA430" s="735"/>
      <c r="AB430" s="735"/>
      <c r="AC430" s="735"/>
      <c r="AD430" s="735"/>
      <c r="AE430" s="735"/>
      <c r="AF430" s="735"/>
      <c r="AG430" s="735"/>
      <c r="AH430" s="735"/>
      <c r="AI430" s="735"/>
      <c r="AJ430" s="735"/>
      <c r="AK430" s="735"/>
      <c r="AL430" s="735"/>
      <c r="AM430" s="735"/>
      <c r="AN430" s="735"/>
      <c r="AO430" s="735"/>
      <c r="AP430" s="735"/>
      <c r="AQ430" s="735"/>
      <c r="AR430" s="735"/>
      <c r="AS430" s="735"/>
      <c r="AT430" s="735"/>
      <c r="AU430" s="735"/>
      <c r="AV430" s="735"/>
      <c r="AW430" s="735"/>
    </row>
    <row r="431" spans="1:51" x14ac:dyDescent="0.25">
      <c r="B431" s="735"/>
      <c r="C431" s="735"/>
      <c r="D431" s="735"/>
      <c r="E431" s="735"/>
      <c r="F431" s="735"/>
      <c r="G431" s="735"/>
      <c r="H431" s="735"/>
      <c r="I431" s="735"/>
      <c r="J431" s="735"/>
      <c r="K431" s="735"/>
      <c r="L431" s="735"/>
      <c r="M431" s="735"/>
      <c r="N431" s="735"/>
      <c r="O431" s="735"/>
      <c r="P431" s="735"/>
      <c r="Q431" s="735"/>
      <c r="R431" s="735"/>
      <c r="S431" s="735"/>
      <c r="T431" s="735"/>
      <c r="U431" s="735"/>
      <c r="V431" s="735"/>
      <c r="W431" s="735"/>
      <c r="X431" s="735"/>
      <c r="Y431" s="735"/>
      <c r="Z431" s="735"/>
      <c r="AA431" s="735"/>
      <c r="AB431" s="735"/>
      <c r="AC431" s="735"/>
      <c r="AD431" s="735"/>
      <c r="AE431" s="735"/>
      <c r="AF431" s="735"/>
      <c r="AG431" s="735"/>
      <c r="AH431" s="735"/>
      <c r="AI431" s="735"/>
      <c r="AJ431" s="735"/>
      <c r="AK431" s="735"/>
      <c r="AL431" s="735"/>
      <c r="AM431" s="735"/>
      <c r="AN431" s="735"/>
      <c r="AO431" s="735"/>
      <c r="AP431" s="735"/>
      <c r="AQ431" s="735"/>
      <c r="AR431" s="735"/>
      <c r="AS431" s="735"/>
      <c r="AT431" s="735"/>
      <c r="AU431" s="735"/>
      <c r="AV431" s="735"/>
      <c r="AW431" s="735"/>
    </row>
    <row r="432" spans="1:51" x14ac:dyDescent="0.25">
      <c r="B432" s="735"/>
      <c r="C432" s="735"/>
      <c r="D432" s="735"/>
      <c r="E432" s="735"/>
      <c r="F432" s="735"/>
      <c r="G432" s="735"/>
      <c r="H432" s="735"/>
      <c r="I432" s="735"/>
      <c r="J432" s="735"/>
      <c r="K432" s="735"/>
      <c r="L432" s="735"/>
      <c r="M432" s="735"/>
      <c r="N432" s="735"/>
      <c r="O432" s="735"/>
      <c r="P432" s="735"/>
      <c r="Q432" s="735"/>
      <c r="R432" s="735"/>
      <c r="S432" s="735"/>
      <c r="T432" s="735"/>
      <c r="U432" s="735"/>
      <c r="V432" s="735"/>
      <c r="W432" s="735"/>
      <c r="X432" s="735"/>
      <c r="Y432" s="735"/>
      <c r="Z432" s="735"/>
      <c r="AA432" s="735"/>
      <c r="AB432" s="735"/>
      <c r="AC432" s="735"/>
      <c r="AD432" s="735"/>
      <c r="AE432" s="735"/>
      <c r="AF432" s="735"/>
      <c r="AG432" s="735"/>
      <c r="AH432" s="735"/>
      <c r="AI432" s="735"/>
      <c r="AJ432" s="735"/>
      <c r="AK432" s="735"/>
      <c r="AL432" s="735"/>
      <c r="AM432" s="735"/>
      <c r="AN432" s="735"/>
      <c r="AO432" s="735"/>
      <c r="AP432" s="735"/>
      <c r="AQ432" s="735"/>
      <c r="AR432" s="735"/>
      <c r="AS432" s="735"/>
      <c r="AT432" s="735"/>
      <c r="AU432" s="735"/>
      <c r="AV432" s="735"/>
      <c r="AW432" s="735"/>
    </row>
    <row r="433" spans="2:49" x14ac:dyDescent="0.25">
      <c r="B433" s="735"/>
      <c r="C433" s="735"/>
      <c r="D433" s="735"/>
      <c r="E433" s="735"/>
      <c r="F433" s="735"/>
      <c r="G433" s="735"/>
      <c r="H433" s="735"/>
      <c r="I433" s="735"/>
      <c r="J433" s="735"/>
      <c r="K433" s="735"/>
      <c r="L433" s="735"/>
      <c r="M433" s="735"/>
      <c r="N433" s="735"/>
      <c r="O433" s="735"/>
      <c r="P433" s="735"/>
      <c r="Q433" s="735"/>
      <c r="R433" s="735"/>
      <c r="S433" s="735"/>
      <c r="T433" s="735"/>
      <c r="U433" s="735"/>
      <c r="V433" s="735"/>
      <c r="W433" s="735"/>
      <c r="X433" s="735"/>
      <c r="Y433" s="735"/>
      <c r="Z433" s="735"/>
      <c r="AA433" s="735"/>
      <c r="AB433" s="735"/>
      <c r="AC433" s="735"/>
      <c r="AD433" s="735"/>
      <c r="AE433" s="735"/>
      <c r="AF433" s="735"/>
      <c r="AG433" s="735"/>
      <c r="AH433" s="735"/>
      <c r="AI433" s="735"/>
      <c r="AJ433" s="735"/>
      <c r="AK433" s="735"/>
      <c r="AL433" s="735"/>
      <c r="AM433" s="735"/>
      <c r="AN433" s="735"/>
      <c r="AO433" s="735"/>
      <c r="AP433" s="735"/>
      <c r="AQ433" s="735"/>
      <c r="AR433" s="735"/>
      <c r="AS433" s="735"/>
      <c r="AT433" s="735"/>
      <c r="AU433" s="735"/>
      <c r="AV433" s="735"/>
      <c r="AW433" s="735"/>
    </row>
    <row r="434" spans="2:49" x14ac:dyDescent="0.25">
      <c r="B434" s="735"/>
      <c r="C434" s="735"/>
      <c r="D434" s="735"/>
      <c r="E434" s="735"/>
      <c r="F434" s="735"/>
      <c r="G434" s="735"/>
      <c r="H434" s="735"/>
      <c r="I434" s="735"/>
      <c r="J434" s="735"/>
      <c r="K434" s="735"/>
      <c r="L434" s="735"/>
      <c r="M434" s="735"/>
      <c r="N434" s="735"/>
      <c r="O434" s="735"/>
      <c r="P434" s="735"/>
      <c r="Q434" s="735"/>
      <c r="R434" s="735"/>
      <c r="S434" s="735"/>
      <c r="T434" s="735"/>
      <c r="U434" s="735"/>
      <c r="V434" s="735"/>
      <c r="W434" s="735"/>
      <c r="X434" s="735"/>
      <c r="Y434" s="735"/>
      <c r="Z434" s="735"/>
      <c r="AA434" s="735"/>
      <c r="AB434" s="735"/>
      <c r="AC434" s="735"/>
      <c r="AD434" s="735"/>
      <c r="AE434" s="735"/>
      <c r="AF434" s="735"/>
      <c r="AG434" s="735"/>
      <c r="AH434" s="735"/>
      <c r="AI434" s="735"/>
      <c r="AJ434" s="735"/>
      <c r="AK434" s="735"/>
      <c r="AL434" s="735"/>
      <c r="AM434" s="735"/>
      <c r="AN434" s="735"/>
      <c r="AO434" s="735"/>
      <c r="AP434" s="735"/>
      <c r="AQ434" s="735"/>
      <c r="AR434" s="735"/>
      <c r="AS434" s="735"/>
      <c r="AT434" s="735"/>
      <c r="AU434" s="735"/>
      <c r="AV434" s="735"/>
      <c r="AW434" s="735"/>
    </row>
    <row r="435" spans="2:49" x14ac:dyDescent="0.25">
      <c r="B435" s="98"/>
      <c r="C435" s="98"/>
      <c r="D435" s="147"/>
      <c r="E435" s="148"/>
      <c r="F435" s="149"/>
      <c r="G435" s="148"/>
      <c r="H435" s="148"/>
      <c r="I435" s="148"/>
      <c r="J435" s="148"/>
      <c r="K435" s="148"/>
      <c r="L435" s="148"/>
      <c r="M435" s="148"/>
      <c r="N435" s="148"/>
      <c r="O435" s="148"/>
      <c r="P435" s="148"/>
      <c r="Q435" s="148"/>
      <c r="R435" s="148"/>
      <c r="S435" s="148"/>
      <c r="T435" s="148"/>
      <c r="U435" s="148"/>
      <c r="V435" s="148"/>
      <c r="W435" s="148"/>
      <c r="X435" s="148"/>
      <c r="Y435" s="148"/>
      <c r="Z435" s="148"/>
      <c r="AA435" s="148"/>
      <c r="AB435" s="148"/>
      <c r="AC435" s="148"/>
      <c r="AD435" s="148"/>
      <c r="AE435" s="148"/>
      <c r="AF435" s="148"/>
      <c r="AG435" s="148"/>
      <c r="AH435" s="148"/>
      <c r="AI435" s="148"/>
      <c r="AJ435" s="148"/>
      <c r="AK435" s="148"/>
      <c r="AL435" s="148"/>
      <c r="AM435" s="148"/>
      <c r="AN435" s="148"/>
      <c r="AO435" s="148"/>
      <c r="AP435" s="148"/>
      <c r="AQ435" s="148"/>
      <c r="AR435" s="148"/>
      <c r="AS435" s="148"/>
      <c r="AT435" s="148"/>
      <c r="AU435" s="148"/>
      <c r="AV435" s="723"/>
      <c r="AW435" s="724"/>
    </row>
    <row r="436" spans="2:49" x14ac:dyDescent="0.25">
      <c r="B436" s="154"/>
      <c r="C436" s="154"/>
      <c r="D436" s="155"/>
      <c r="E436" s="95"/>
      <c r="F436" s="94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  <c r="AA436" s="95"/>
      <c r="AB436" s="95"/>
      <c r="AC436" s="95"/>
      <c r="AD436" s="95"/>
      <c r="AE436" s="95"/>
      <c r="AF436" s="95"/>
      <c r="AG436" s="95"/>
      <c r="AH436" s="95"/>
      <c r="AI436" s="95"/>
      <c r="AJ436" s="95"/>
      <c r="AK436" s="95"/>
      <c r="AL436" s="95"/>
      <c r="AM436" s="95"/>
      <c r="AN436" s="95"/>
      <c r="AO436" s="95"/>
      <c r="AP436" s="95"/>
      <c r="AQ436" s="95"/>
      <c r="AR436" s="95"/>
      <c r="AS436" s="95"/>
      <c r="AT436" s="95"/>
      <c r="AU436" s="95"/>
      <c r="AV436" s="723"/>
      <c r="AW436" s="724"/>
    </row>
    <row r="437" spans="2:49" x14ac:dyDescent="0.25">
      <c r="B437" s="154"/>
      <c r="C437" s="154"/>
      <c r="D437" s="155"/>
      <c r="E437" s="95"/>
      <c r="F437" s="94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  <c r="AA437" s="95"/>
      <c r="AB437" s="95"/>
      <c r="AC437" s="95"/>
      <c r="AD437" s="95"/>
      <c r="AE437" s="95"/>
      <c r="AF437" s="95"/>
      <c r="AG437" s="95"/>
      <c r="AH437" s="95"/>
      <c r="AI437" s="95"/>
      <c r="AJ437" s="95"/>
      <c r="AK437" s="95"/>
      <c r="AL437" s="95"/>
      <c r="AM437" s="95"/>
      <c r="AN437" s="95"/>
      <c r="AO437" s="95"/>
      <c r="AP437" s="95"/>
      <c r="AQ437" s="95"/>
      <c r="AR437" s="95"/>
      <c r="AS437" s="95"/>
      <c r="AT437" s="95"/>
      <c r="AU437" s="95"/>
      <c r="AV437" s="723"/>
      <c r="AW437" s="724"/>
    </row>
    <row r="438" spans="2:49" x14ac:dyDescent="0.25">
      <c r="B438" s="145"/>
      <c r="C438" s="145"/>
      <c r="D438" s="146"/>
      <c r="E438" s="98"/>
      <c r="F438" s="94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  <c r="AA438" s="95"/>
      <c r="AB438" s="95"/>
      <c r="AC438" s="95"/>
      <c r="AD438" s="95"/>
      <c r="AE438" s="95"/>
      <c r="AF438" s="95"/>
      <c r="AG438" s="95"/>
      <c r="AH438" s="95"/>
      <c r="AI438" s="95"/>
      <c r="AJ438" s="95"/>
      <c r="AK438" s="95"/>
      <c r="AL438" s="95"/>
      <c r="AM438" s="95"/>
      <c r="AN438" s="95"/>
      <c r="AO438" s="95"/>
      <c r="AP438" s="95"/>
      <c r="AQ438" s="95"/>
      <c r="AR438" s="95"/>
      <c r="AS438" s="95"/>
      <c r="AT438" s="95"/>
      <c r="AU438" s="95"/>
      <c r="AV438" s="723"/>
      <c r="AW438" s="724"/>
    </row>
    <row r="439" spans="2:49" x14ac:dyDescent="0.25">
      <c r="B439" s="98"/>
      <c r="C439" s="98"/>
      <c r="D439" s="147"/>
      <c r="E439" s="148"/>
      <c r="F439" s="149"/>
      <c r="G439" s="150"/>
      <c r="H439" s="150"/>
      <c r="I439" s="150"/>
      <c r="J439" s="150"/>
      <c r="K439" s="150"/>
      <c r="L439" s="150"/>
      <c r="M439" s="150"/>
      <c r="N439" s="150"/>
      <c r="O439" s="150"/>
      <c r="P439" s="150"/>
      <c r="Q439" s="150"/>
      <c r="R439" s="150"/>
      <c r="S439" s="150"/>
      <c r="T439" s="150"/>
      <c r="U439" s="150"/>
      <c r="V439" s="150"/>
      <c r="W439" s="150"/>
      <c r="X439" s="150"/>
      <c r="Y439" s="150"/>
      <c r="Z439" s="150"/>
      <c r="AA439" s="150"/>
      <c r="AB439" s="150"/>
      <c r="AC439" s="150"/>
      <c r="AD439" s="150"/>
      <c r="AE439" s="151"/>
      <c r="AF439" s="151"/>
      <c r="AG439" s="151"/>
      <c r="AH439" s="151"/>
      <c r="AI439" s="151"/>
      <c r="AJ439" s="151"/>
      <c r="AK439" s="151"/>
      <c r="AL439" s="151"/>
      <c r="AM439" s="151"/>
      <c r="AN439" s="151"/>
      <c r="AO439" s="151"/>
      <c r="AP439" s="151"/>
      <c r="AQ439" s="151"/>
      <c r="AR439" s="151"/>
      <c r="AS439" s="151"/>
      <c r="AT439" s="151"/>
      <c r="AU439" s="151"/>
      <c r="AV439" s="723"/>
      <c r="AW439" s="724"/>
    </row>
    <row r="440" spans="2:49" x14ac:dyDescent="0.25">
      <c r="B440" s="98"/>
      <c r="C440" s="98"/>
      <c r="D440" s="147"/>
      <c r="E440" s="148"/>
      <c r="F440" s="149"/>
      <c r="G440" s="148"/>
      <c r="H440" s="148"/>
      <c r="I440" s="148"/>
      <c r="J440" s="148"/>
      <c r="K440" s="148"/>
      <c r="L440" s="148"/>
      <c r="M440" s="148"/>
      <c r="N440" s="148"/>
      <c r="O440" s="148"/>
      <c r="P440" s="148"/>
      <c r="Q440" s="148"/>
      <c r="R440" s="148"/>
      <c r="S440" s="148"/>
      <c r="T440" s="148"/>
      <c r="U440" s="148"/>
      <c r="V440" s="148"/>
      <c r="W440" s="148"/>
      <c r="X440" s="148"/>
      <c r="Y440" s="148"/>
      <c r="Z440" s="148"/>
      <c r="AA440" s="148"/>
      <c r="AB440" s="148"/>
      <c r="AC440" s="148"/>
      <c r="AD440" s="148"/>
      <c r="AE440" s="148"/>
      <c r="AF440" s="148"/>
      <c r="AG440" s="148"/>
      <c r="AH440" s="148"/>
      <c r="AI440" s="148"/>
      <c r="AJ440" s="148"/>
      <c r="AK440" s="148"/>
      <c r="AL440" s="148"/>
      <c r="AM440" s="148"/>
      <c r="AN440" s="148"/>
      <c r="AO440" s="148"/>
      <c r="AP440" s="148"/>
      <c r="AQ440" s="148"/>
      <c r="AR440" s="148"/>
      <c r="AS440" s="148"/>
      <c r="AT440" s="148"/>
      <c r="AU440" s="148"/>
      <c r="AV440" s="723"/>
      <c r="AW440" s="724"/>
    </row>
    <row r="441" spans="2:49" x14ac:dyDescent="0.25">
      <c r="B441" s="98"/>
      <c r="C441" s="98"/>
      <c r="D441" s="147"/>
      <c r="E441" s="93"/>
      <c r="F441" s="152"/>
      <c r="G441" s="95"/>
      <c r="H441" s="153"/>
      <c r="I441" s="152"/>
      <c r="J441" s="152"/>
      <c r="K441" s="152"/>
      <c r="L441" s="152"/>
      <c r="M441" s="152"/>
      <c r="N441" s="152"/>
      <c r="O441" s="152"/>
      <c r="P441" s="152"/>
      <c r="Q441" s="152"/>
      <c r="R441" s="152"/>
      <c r="S441" s="153"/>
      <c r="T441" s="152"/>
      <c r="U441" s="152"/>
      <c r="V441" s="152"/>
      <c r="W441" s="152"/>
      <c r="X441" s="152"/>
      <c r="Y441" s="152"/>
      <c r="Z441" s="152"/>
      <c r="AA441" s="152"/>
      <c r="AB441" s="152"/>
      <c r="AC441" s="152"/>
      <c r="AD441" s="152"/>
      <c r="AE441" s="152"/>
      <c r="AF441" s="152"/>
      <c r="AG441" s="152"/>
      <c r="AH441" s="152"/>
      <c r="AI441" s="152"/>
      <c r="AJ441" s="152"/>
      <c r="AK441" s="152"/>
      <c r="AL441" s="152"/>
      <c r="AM441" s="152"/>
      <c r="AN441" s="152"/>
      <c r="AO441" s="152"/>
      <c r="AP441" s="152"/>
      <c r="AQ441" s="152"/>
      <c r="AR441" s="152"/>
      <c r="AS441" s="152"/>
      <c r="AT441" s="152"/>
      <c r="AU441" s="152"/>
      <c r="AV441" s="723"/>
      <c r="AW441" s="724"/>
    </row>
    <row r="442" spans="2:49" x14ac:dyDescent="0.25">
      <c r="B442" s="98"/>
      <c r="C442" s="98"/>
      <c r="D442" s="147"/>
      <c r="E442" s="148"/>
      <c r="F442" s="149"/>
      <c r="G442" s="148"/>
      <c r="H442" s="148"/>
      <c r="I442" s="148"/>
      <c r="J442" s="148"/>
      <c r="K442" s="148"/>
      <c r="L442" s="148"/>
      <c r="M442" s="148"/>
      <c r="N442" s="148"/>
      <c r="O442" s="148"/>
      <c r="P442" s="148"/>
      <c r="Q442" s="148"/>
      <c r="R442" s="148"/>
      <c r="S442" s="148"/>
      <c r="T442" s="148"/>
      <c r="U442" s="148"/>
      <c r="V442" s="148"/>
      <c r="W442" s="148"/>
      <c r="X442" s="148"/>
      <c r="Y442" s="148"/>
      <c r="Z442" s="148"/>
      <c r="AA442" s="148"/>
      <c r="AB442" s="148"/>
      <c r="AC442" s="148"/>
      <c r="AD442" s="148"/>
      <c r="AE442" s="148"/>
      <c r="AF442" s="148"/>
      <c r="AG442" s="148"/>
      <c r="AH442" s="148"/>
      <c r="AI442" s="148"/>
      <c r="AJ442" s="148"/>
      <c r="AK442" s="148"/>
      <c r="AL442" s="148"/>
      <c r="AM442" s="148"/>
      <c r="AN442" s="148"/>
      <c r="AO442" s="148"/>
      <c r="AP442" s="148"/>
      <c r="AQ442" s="148"/>
      <c r="AR442" s="148"/>
      <c r="AS442" s="148"/>
      <c r="AT442" s="148"/>
      <c r="AU442" s="148"/>
      <c r="AV442" s="723"/>
      <c r="AW442" s="724"/>
    </row>
    <row r="443" spans="2:49" x14ac:dyDescent="0.25">
      <c r="B443" s="154"/>
      <c r="C443" s="154"/>
      <c r="D443" s="155"/>
      <c r="E443" s="95"/>
      <c r="F443" s="94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  <c r="AA443" s="95"/>
      <c r="AB443" s="95"/>
      <c r="AC443" s="95"/>
      <c r="AD443" s="95"/>
      <c r="AE443" s="95"/>
      <c r="AF443" s="95"/>
      <c r="AG443" s="95"/>
      <c r="AH443" s="95"/>
      <c r="AI443" s="95"/>
      <c r="AJ443" s="95"/>
      <c r="AK443" s="95"/>
      <c r="AL443" s="95"/>
      <c r="AM443" s="95"/>
      <c r="AN443" s="95"/>
      <c r="AO443" s="95"/>
      <c r="AP443" s="95"/>
      <c r="AQ443" s="95"/>
      <c r="AR443" s="95"/>
      <c r="AS443" s="95"/>
      <c r="AT443" s="95"/>
      <c r="AU443" s="95"/>
      <c r="AV443" s="723"/>
      <c r="AW443" s="724"/>
    </row>
    <row r="444" spans="2:49" x14ac:dyDescent="0.25">
      <c r="B444" s="154"/>
      <c r="C444" s="154"/>
      <c r="D444" s="155"/>
      <c r="E444" s="95"/>
      <c r="F444" s="94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  <c r="AA444" s="95"/>
      <c r="AB444" s="95"/>
      <c r="AC444" s="95"/>
      <c r="AD444" s="95"/>
      <c r="AE444" s="95"/>
      <c r="AF444" s="95"/>
      <c r="AG444" s="95"/>
      <c r="AH444" s="95"/>
      <c r="AI444" s="95"/>
      <c r="AJ444" s="95"/>
      <c r="AK444" s="95"/>
      <c r="AL444" s="95"/>
      <c r="AM444" s="95"/>
      <c r="AN444" s="95"/>
      <c r="AO444" s="95"/>
      <c r="AP444" s="95"/>
      <c r="AQ444" s="95"/>
      <c r="AR444" s="95"/>
      <c r="AS444" s="95"/>
      <c r="AT444" s="95"/>
      <c r="AU444" s="95"/>
      <c r="AV444" s="723"/>
      <c r="AW444" s="724"/>
    </row>
    <row r="445" spans="2:49" x14ac:dyDescent="0.25">
      <c r="B445" s="145"/>
      <c r="C445" s="145"/>
      <c r="D445" s="146"/>
      <c r="E445" s="98"/>
      <c r="F445" s="94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  <c r="AA445" s="95"/>
      <c r="AB445" s="95"/>
      <c r="AC445" s="95"/>
      <c r="AD445" s="95"/>
      <c r="AE445" s="95"/>
      <c r="AF445" s="95"/>
      <c r="AG445" s="95"/>
      <c r="AH445" s="95"/>
      <c r="AI445" s="95"/>
      <c r="AJ445" s="95"/>
      <c r="AK445" s="95"/>
      <c r="AL445" s="95"/>
      <c r="AM445" s="95"/>
      <c r="AN445" s="95"/>
      <c r="AO445" s="95"/>
      <c r="AP445" s="95"/>
      <c r="AQ445" s="95"/>
      <c r="AR445" s="95"/>
      <c r="AS445" s="95"/>
      <c r="AT445" s="95"/>
      <c r="AU445" s="95"/>
      <c r="AV445" s="723"/>
      <c r="AW445" s="724"/>
    </row>
    <row r="446" spans="2:49" x14ac:dyDescent="0.25">
      <c r="B446" s="98"/>
      <c r="C446" s="98"/>
      <c r="D446" s="147"/>
      <c r="E446" s="148"/>
      <c r="F446" s="149"/>
      <c r="G446" s="150"/>
      <c r="H446" s="150"/>
      <c r="I446" s="150"/>
      <c r="J446" s="150"/>
      <c r="K446" s="150"/>
      <c r="L446" s="150"/>
      <c r="M446" s="150"/>
      <c r="N446" s="150"/>
      <c r="O446" s="150"/>
      <c r="P446" s="150"/>
      <c r="Q446" s="150"/>
      <c r="R446" s="150"/>
      <c r="S446" s="150"/>
      <c r="T446" s="150"/>
      <c r="U446" s="150"/>
      <c r="V446" s="150"/>
      <c r="W446" s="150"/>
      <c r="X446" s="150"/>
      <c r="Y446" s="150"/>
      <c r="Z446" s="150"/>
      <c r="AA446" s="150"/>
      <c r="AB446" s="150"/>
      <c r="AC446" s="150"/>
      <c r="AD446" s="150"/>
      <c r="AE446" s="151"/>
      <c r="AF446" s="151"/>
      <c r="AG446" s="151"/>
      <c r="AH446" s="151"/>
      <c r="AI446" s="151"/>
      <c r="AJ446" s="151"/>
      <c r="AK446" s="151"/>
      <c r="AL446" s="151"/>
      <c r="AM446" s="151"/>
      <c r="AN446" s="151"/>
      <c r="AO446" s="151"/>
      <c r="AP446" s="151"/>
      <c r="AQ446" s="151"/>
      <c r="AR446" s="151"/>
      <c r="AS446" s="151"/>
      <c r="AT446" s="151"/>
      <c r="AU446" s="151"/>
      <c r="AV446" s="723"/>
      <c r="AW446" s="724"/>
    </row>
    <row r="447" spans="2:49" x14ac:dyDescent="0.25">
      <c r="B447" s="98"/>
      <c r="C447" s="98"/>
      <c r="D447" s="147"/>
      <c r="E447" s="148"/>
      <c r="F447" s="149"/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/>
      <c r="R447" s="148"/>
      <c r="S447" s="148"/>
      <c r="T447" s="148"/>
      <c r="U447" s="148"/>
      <c r="V447" s="148"/>
      <c r="W447" s="148"/>
      <c r="X447" s="148"/>
      <c r="Y447" s="148"/>
      <c r="Z447" s="148"/>
      <c r="AA447" s="148"/>
      <c r="AB447" s="148"/>
      <c r="AC447" s="148"/>
      <c r="AD447" s="148"/>
      <c r="AE447" s="148"/>
      <c r="AF447" s="148"/>
      <c r="AG447" s="148"/>
      <c r="AH447" s="148"/>
      <c r="AI447" s="148"/>
      <c r="AJ447" s="148"/>
      <c r="AK447" s="148"/>
      <c r="AL447" s="148"/>
      <c r="AM447" s="148"/>
      <c r="AN447" s="148"/>
      <c r="AO447" s="148"/>
      <c r="AP447" s="148"/>
      <c r="AQ447" s="148"/>
      <c r="AR447" s="148"/>
      <c r="AS447" s="148"/>
      <c r="AT447" s="148"/>
      <c r="AU447" s="148"/>
      <c r="AV447" s="723"/>
      <c r="AW447" s="724"/>
    </row>
    <row r="448" spans="2:49" x14ac:dyDescent="0.25">
      <c r="B448" s="98"/>
      <c r="C448" s="98"/>
      <c r="D448" s="147"/>
      <c r="E448" s="93"/>
      <c r="F448" s="152"/>
      <c r="G448" s="95"/>
      <c r="H448" s="153"/>
      <c r="I448" s="152"/>
      <c r="J448" s="152"/>
      <c r="K448" s="152"/>
      <c r="L448" s="152"/>
      <c r="M448" s="152"/>
      <c r="N448" s="152"/>
      <c r="O448" s="152"/>
      <c r="P448" s="152"/>
      <c r="Q448" s="152"/>
      <c r="R448" s="152"/>
      <c r="S448" s="153"/>
      <c r="T448" s="152"/>
      <c r="U448" s="152"/>
      <c r="V448" s="152"/>
      <c r="W448" s="152"/>
      <c r="X448" s="152"/>
      <c r="Y448" s="152"/>
      <c r="Z448" s="152"/>
      <c r="AA448" s="152"/>
      <c r="AB448" s="152"/>
      <c r="AC448" s="152"/>
      <c r="AD448" s="152"/>
      <c r="AE448" s="152"/>
      <c r="AF448" s="152"/>
      <c r="AG448" s="152"/>
      <c r="AH448" s="152"/>
      <c r="AI448" s="152"/>
      <c r="AJ448" s="152"/>
      <c r="AK448" s="152"/>
      <c r="AL448" s="152"/>
      <c r="AM448" s="152"/>
      <c r="AN448" s="152"/>
      <c r="AO448" s="152"/>
      <c r="AP448" s="152"/>
      <c r="AQ448" s="152"/>
      <c r="AR448" s="152"/>
      <c r="AS448" s="152"/>
      <c r="AT448" s="152"/>
      <c r="AU448" s="152"/>
      <c r="AV448" s="723"/>
      <c r="AW448" s="724"/>
    </row>
    <row r="449" spans="2:49" x14ac:dyDescent="0.25">
      <c r="B449" s="98"/>
      <c r="C449" s="98"/>
      <c r="D449" s="147"/>
      <c r="E449" s="148"/>
      <c r="F449" s="149"/>
      <c r="G449" s="148"/>
      <c r="H449" s="148"/>
      <c r="I449" s="148"/>
      <c r="J449" s="148"/>
      <c r="K449" s="148"/>
      <c r="L449" s="148"/>
      <c r="M449" s="148"/>
      <c r="N449" s="148"/>
      <c r="O449" s="148"/>
      <c r="P449" s="148"/>
      <c r="Q449" s="148"/>
      <c r="R449" s="148"/>
      <c r="S449" s="148"/>
      <c r="T449" s="148"/>
      <c r="U449" s="148"/>
      <c r="V449" s="148"/>
      <c r="W449" s="148"/>
      <c r="X449" s="148"/>
      <c r="Y449" s="148"/>
      <c r="Z449" s="148"/>
      <c r="AA449" s="148"/>
      <c r="AB449" s="148"/>
      <c r="AC449" s="148"/>
      <c r="AD449" s="148"/>
      <c r="AE449" s="148"/>
      <c r="AF449" s="148"/>
      <c r="AG449" s="148"/>
      <c r="AH449" s="148"/>
      <c r="AI449" s="148"/>
      <c r="AJ449" s="148"/>
      <c r="AK449" s="148"/>
      <c r="AL449" s="148"/>
      <c r="AM449" s="148"/>
      <c r="AN449" s="148"/>
      <c r="AO449" s="148"/>
      <c r="AP449" s="148"/>
      <c r="AQ449" s="148"/>
      <c r="AR449" s="148"/>
      <c r="AS449" s="148"/>
      <c r="AT449" s="148"/>
      <c r="AU449" s="148"/>
      <c r="AV449" s="723"/>
      <c r="AW449" s="724"/>
    </row>
    <row r="450" spans="2:49" x14ac:dyDescent="0.25">
      <c r="B450" s="154"/>
      <c r="C450" s="154"/>
      <c r="D450" s="155"/>
      <c r="E450" s="95"/>
      <c r="F450" s="94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  <c r="AA450" s="95"/>
      <c r="AB450" s="95"/>
      <c r="AC450" s="95"/>
      <c r="AD450" s="95"/>
      <c r="AE450" s="95"/>
      <c r="AF450" s="95"/>
      <c r="AG450" s="95"/>
      <c r="AH450" s="95"/>
      <c r="AI450" s="95"/>
      <c r="AJ450" s="95"/>
      <c r="AK450" s="95"/>
      <c r="AL450" s="95"/>
      <c r="AM450" s="95"/>
      <c r="AN450" s="95"/>
      <c r="AO450" s="95"/>
      <c r="AP450" s="95"/>
      <c r="AQ450" s="95"/>
      <c r="AR450" s="95"/>
      <c r="AS450" s="95"/>
      <c r="AT450" s="95"/>
      <c r="AU450" s="95"/>
      <c r="AV450" s="723"/>
      <c r="AW450" s="724"/>
    </row>
    <row r="451" spans="2:49" x14ac:dyDescent="0.25">
      <c r="B451" s="154"/>
      <c r="C451" s="154"/>
      <c r="D451" s="155"/>
      <c r="E451" s="95"/>
      <c r="F451" s="94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  <c r="AA451" s="95"/>
      <c r="AB451" s="95"/>
      <c r="AC451" s="95"/>
      <c r="AD451" s="95"/>
      <c r="AE451" s="95"/>
      <c r="AF451" s="95"/>
      <c r="AG451" s="95"/>
      <c r="AH451" s="95"/>
      <c r="AI451" s="95"/>
      <c r="AJ451" s="95"/>
      <c r="AK451" s="95"/>
      <c r="AL451" s="95"/>
      <c r="AM451" s="95"/>
      <c r="AN451" s="95"/>
      <c r="AO451" s="95"/>
      <c r="AP451" s="95"/>
      <c r="AQ451" s="95"/>
      <c r="AR451" s="95"/>
      <c r="AS451" s="95"/>
      <c r="AT451" s="95"/>
      <c r="AU451" s="95"/>
      <c r="AV451" s="723"/>
      <c r="AW451" s="724"/>
    </row>
    <row r="452" spans="2:49" x14ac:dyDescent="0.25">
      <c r="B452" s="145"/>
      <c r="C452" s="145"/>
      <c r="D452" s="146"/>
      <c r="E452" s="98"/>
      <c r="F452" s="94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  <c r="AA452" s="95"/>
      <c r="AB452" s="95"/>
      <c r="AC452" s="95"/>
      <c r="AD452" s="95"/>
      <c r="AE452" s="95"/>
      <c r="AF452" s="95"/>
      <c r="AG452" s="95"/>
      <c r="AH452" s="95"/>
      <c r="AI452" s="95"/>
      <c r="AJ452" s="95"/>
      <c r="AK452" s="95"/>
      <c r="AL452" s="95"/>
      <c r="AM452" s="95"/>
      <c r="AN452" s="95"/>
      <c r="AO452" s="95"/>
      <c r="AP452" s="95"/>
      <c r="AQ452" s="95"/>
      <c r="AR452" s="95"/>
      <c r="AS452" s="95"/>
      <c r="AT452" s="95"/>
      <c r="AU452" s="95"/>
      <c r="AV452" s="723"/>
      <c r="AW452" s="724"/>
    </row>
    <row r="453" spans="2:49" x14ac:dyDescent="0.25">
      <c r="B453" s="98"/>
      <c r="C453" s="98"/>
      <c r="D453" s="147"/>
      <c r="E453" s="148"/>
      <c r="F453" s="149"/>
      <c r="G453" s="150"/>
      <c r="H453" s="150"/>
      <c r="I453" s="150"/>
      <c r="J453" s="150"/>
      <c r="K453" s="150"/>
      <c r="L453" s="150"/>
      <c r="M453" s="150"/>
      <c r="N453" s="150"/>
      <c r="O453" s="150"/>
      <c r="P453" s="150"/>
      <c r="Q453" s="150"/>
      <c r="R453" s="150"/>
      <c r="S453" s="150"/>
      <c r="T453" s="150"/>
      <c r="U453" s="150"/>
      <c r="V453" s="150"/>
      <c r="W453" s="150"/>
      <c r="X453" s="150"/>
      <c r="Y453" s="150"/>
      <c r="Z453" s="150"/>
      <c r="AA453" s="150"/>
      <c r="AB453" s="150"/>
      <c r="AC453" s="150"/>
      <c r="AD453" s="150"/>
      <c r="AE453" s="151"/>
      <c r="AF453" s="151"/>
      <c r="AG453" s="151"/>
      <c r="AH453" s="151"/>
      <c r="AI453" s="151"/>
      <c r="AJ453" s="151"/>
      <c r="AK453" s="151"/>
      <c r="AL453" s="151"/>
      <c r="AM453" s="151"/>
      <c r="AN453" s="151"/>
      <c r="AO453" s="151"/>
      <c r="AP453" s="151"/>
      <c r="AQ453" s="151"/>
      <c r="AR453" s="151"/>
      <c r="AS453" s="151"/>
      <c r="AT453" s="151"/>
      <c r="AU453" s="151"/>
      <c r="AV453" s="723"/>
      <c r="AW453" s="724"/>
    </row>
    <row r="454" spans="2:49" x14ac:dyDescent="0.25">
      <c r="B454" s="98"/>
      <c r="C454" s="98"/>
      <c r="D454" s="147"/>
      <c r="E454" s="148"/>
      <c r="F454" s="149"/>
      <c r="G454" s="148"/>
      <c r="H454" s="148"/>
      <c r="I454" s="148"/>
      <c r="J454" s="148"/>
      <c r="K454" s="148"/>
      <c r="L454" s="148"/>
      <c r="M454" s="148"/>
      <c r="N454" s="148"/>
      <c r="O454" s="148"/>
      <c r="P454" s="148"/>
      <c r="Q454" s="148"/>
      <c r="R454" s="148"/>
      <c r="S454" s="148"/>
      <c r="T454" s="148"/>
      <c r="U454" s="148"/>
      <c r="V454" s="148"/>
      <c r="W454" s="148"/>
      <c r="X454" s="148"/>
      <c r="Y454" s="148"/>
      <c r="Z454" s="148"/>
      <c r="AA454" s="148"/>
      <c r="AB454" s="148"/>
      <c r="AC454" s="148"/>
      <c r="AD454" s="148"/>
      <c r="AE454" s="148"/>
      <c r="AF454" s="148"/>
      <c r="AG454" s="148"/>
      <c r="AH454" s="148"/>
      <c r="AI454" s="148"/>
      <c r="AJ454" s="148"/>
      <c r="AK454" s="148"/>
      <c r="AL454" s="148"/>
      <c r="AM454" s="148"/>
      <c r="AN454" s="148"/>
      <c r="AO454" s="148"/>
      <c r="AP454" s="148"/>
      <c r="AQ454" s="148"/>
      <c r="AR454" s="148"/>
      <c r="AS454" s="148"/>
      <c r="AT454" s="148"/>
      <c r="AU454" s="148"/>
      <c r="AV454" s="723"/>
      <c r="AW454" s="724"/>
    </row>
    <row r="455" spans="2:49" x14ac:dyDescent="0.25">
      <c r="B455" s="98"/>
      <c r="C455" s="98"/>
      <c r="D455" s="147"/>
      <c r="E455" s="93"/>
      <c r="F455" s="152"/>
      <c r="G455" s="95"/>
      <c r="H455" s="153"/>
      <c r="I455" s="152"/>
      <c r="J455" s="152"/>
      <c r="K455" s="152"/>
      <c r="L455" s="152"/>
      <c r="M455" s="152"/>
      <c r="N455" s="152"/>
      <c r="O455" s="152"/>
      <c r="P455" s="152"/>
      <c r="Q455" s="152"/>
      <c r="R455" s="152"/>
      <c r="S455" s="153"/>
      <c r="T455" s="152"/>
      <c r="U455" s="152"/>
      <c r="V455" s="152"/>
      <c r="W455" s="152"/>
      <c r="X455" s="152"/>
      <c r="Y455" s="152"/>
      <c r="Z455" s="152"/>
      <c r="AA455" s="152"/>
      <c r="AB455" s="152"/>
      <c r="AC455" s="152"/>
      <c r="AD455" s="152"/>
      <c r="AE455" s="152"/>
      <c r="AF455" s="152"/>
      <c r="AG455" s="152"/>
      <c r="AH455" s="152"/>
      <c r="AI455" s="152"/>
      <c r="AJ455" s="152"/>
      <c r="AK455" s="152"/>
      <c r="AL455" s="152"/>
      <c r="AM455" s="152"/>
      <c r="AN455" s="152"/>
      <c r="AO455" s="152"/>
      <c r="AP455" s="152"/>
      <c r="AQ455" s="152"/>
      <c r="AR455" s="152"/>
      <c r="AS455" s="152"/>
      <c r="AT455" s="152"/>
      <c r="AU455" s="152"/>
      <c r="AV455" s="723"/>
      <c r="AW455" s="724"/>
    </row>
    <row r="456" spans="2:49" x14ac:dyDescent="0.25">
      <c r="B456" s="98"/>
      <c r="C456" s="98"/>
      <c r="D456" s="147"/>
      <c r="E456" s="148"/>
      <c r="F456" s="149"/>
      <c r="G456" s="148"/>
      <c r="H456" s="148"/>
      <c r="I456" s="148"/>
      <c r="J456" s="148"/>
      <c r="K456" s="148"/>
      <c r="L456" s="148"/>
      <c r="M456" s="148"/>
      <c r="N456" s="148"/>
      <c r="O456" s="148"/>
      <c r="P456" s="148"/>
      <c r="Q456" s="148"/>
      <c r="R456" s="148"/>
      <c r="S456" s="148"/>
      <c r="T456" s="148"/>
      <c r="U456" s="148"/>
      <c r="V456" s="148"/>
      <c r="W456" s="148"/>
      <c r="X456" s="148"/>
      <c r="Y456" s="148"/>
      <c r="Z456" s="148"/>
      <c r="AA456" s="148"/>
      <c r="AB456" s="148"/>
      <c r="AC456" s="148"/>
      <c r="AD456" s="148"/>
      <c r="AE456" s="148"/>
      <c r="AF456" s="148"/>
      <c r="AG456" s="148"/>
      <c r="AH456" s="148"/>
      <c r="AI456" s="148"/>
      <c r="AJ456" s="148"/>
      <c r="AK456" s="148"/>
      <c r="AL456" s="148"/>
      <c r="AM456" s="148"/>
      <c r="AN456" s="148"/>
      <c r="AO456" s="148"/>
      <c r="AP456" s="148"/>
      <c r="AQ456" s="148"/>
      <c r="AR456" s="148"/>
      <c r="AS456" s="148"/>
      <c r="AT456" s="148"/>
      <c r="AU456" s="148"/>
      <c r="AV456" s="723"/>
      <c r="AW456" s="724"/>
    </row>
    <row r="457" spans="2:49" x14ac:dyDescent="0.25">
      <c r="B457" s="154"/>
      <c r="C457" s="154"/>
      <c r="D457" s="155"/>
      <c r="E457" s="95"/>
      <c r="F457" s="94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  <c r="AA457" s="95"/>
      <c r="AB457" s="95"/>
      <c r="AC457" s="95"/>
      <c r="AD457" s="95"/>
      <c r="AE457" s="95"/>
      <c r="AF457" s="95"/>
      <c r="AG457" s="95"/>
      <c r="AH457" s="95"/>
      <c r="AI457" s="95"/>
      <c r="AJ457" s="95"/>
      <c r="AK457" s="95"/>
      <c r="AL457" s="95"/>
      <c r="AM457" s="95"/>
      <c r="AN457" s="95"/>
      <c r="AO457" s="95"/>
      <c r="AP457" s="95"/>
      <c r="AQ457" s="95"/>
      <c r="AR457" s="95"/>
      <c r="AS457" s="95"/>
      <c r="AT457" s="95"/>
      <c r="AU457" s="95"/>
      <c r="AV457" s="723"/>
      <c r="AW457" s="724"/>
    </row>
    <row r="458" spans="2:49" x14ac:dyDescent="0.25">
      <c r="B458" s="154"/>
      <c r="C458" s="154"/>
      <c r="D458" s="155"/>
      <c r="E458" s="95"/>
      <c r="F458" s="94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  <c r="AA458" s="95"/>
      <c r="AB458" s="95"/>
      <c r="AC458" s="95"/>
      <c r="AD458" s="95"/>
      <c r="AE458" s="95"/>
      <c r="AF458" s="95"/>
      <c r="AG458" s="95"/>
      <c r="AH458" s="95"/>
      <c r="AI458" s="95"/>
      <c r="AJ458" s="95"/>
      <c r="AK458" s="95"/>
      <c r="AL458" s="95"/>
      <c r="AM458" s="95"/>
      <c r="AN458" s="95"/>
      <c r="AO458" s="95"/>
      <c r="AP458" s="95"/>
      <c r="AQ458" s="95"/>
      <c r="AR458" s="95"/>
      <c r="AS458" s="95"/>
      <c r="AT458" s="95"/>
      <c r="AU458" s="95"/>
      <c r="AV458" s="723"/>
      <c r="AW458" s="724"/>
    </row>
    <row r="459" spans="2:49" x14ac:dyDescent="0.25">
      <c r="B459" s="145"/>
      <c r="C459" s="145"/>
      <c r="D459" s="146"/>
      <c r="E459" s="98"/>
      <c r="F459" s="94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  <c r="AA459" s="95"/>
      <c r="AB459" s="95"/>
      <c r="AC459" s="95"/>
      <c r="AD459" s="95"/>
      <c r="AE459" s="95"/>
      <c r="AF459" s="95"/>
      <c r="AG459" s="95"/>
      <c r="AH459" s="95"/>
      <c r="AI459" s="95"/>
      <c r="AJ459" s="95"/>
      <c r="AK459" s="95"/>
      <c r="AL459" s="95"/>
      <c r="AM459" s="95"/>
      <c r="AN459" s="95"/>
      <c r="AO459" s="95"/>
      <c r="AP459" s="95"/>
      <c r="AQ459" s="95"/>
      <c r="AR459" s="95"/>
      <c r="AS459" s="95"/>
      <c r="AT459" s="95"/>
      <c r="AU459" s="95"/>
      <c r="AV459" s="723"/>
      <c r="AW459" s="724"/>
    </row>
    <row r="460" spans="2:49" x14ac:dyDescent="0.25">
      <c r="B460" s="98"/>
      <c r="C460" s="98"/>
      <c r="D460" s="147"/>
      <c r="E460" s="148"/>
      <c r="F460" s="149"/>
      <c r="G460" s="150"/>
      <c r="H460" s="150"/>
      <c r="I460" s="150"/>
      <c r="J460" s="150"/>
      <c r="K460" s="150"/>
      <c r="L460" s="150"/>
      <c r="M460" s="150"/>
      <c r="N460" s="150"/>
      <c r="O460" s="150"/>
      <c r="P460" s="150"/>
      <c r="Q460" s="150"/>
      <c r="R460" s="150"/>
      <c r="S460" s="150"/>
      <c r="T460" s="150"/>
      <c r="U460" s="150"/>
      <c r="V460" s="150"/>
      <c r="W460" s="150"/>
      <c r="X460" s="150"/>
      <c r="Y460" s="150"/>
      <c r="Z460" s="150"/>
      <c r="AA460" s="150"/>
      <c r="AB460" s="150"/>
      <c r="AC460" s="150"/>
      <c r="AD460" s="150"/>
      <c r="AE460" s="151"/>
      <c r="AF460" s="151"/>
      <c r="AG460" s="151"/>
      <c r="AH460" s="151"/>
      <c r="AI460" s="151"/>
      <c r="AJ460" s="151"/>
      <c r="AK460" s="151"/>
      <c r="AL460" s="151"/>
      <c r="AM460" s="151"/>
      <c r="AN460" s="151"/>
      <c r="AO460" s="151"/>
      <c r="AP460" s="151"/>
      <c r="AQ460" s="151"/>
      <c r="AR460" s="151"/>
      <c r="AS460" s="151"/>
      <c r="AT460" s="151"/>
      <c r="AU460" s="151"/>
      <c r="AV460" s="723"/>
      <c r="AW460" s="724"/>
    </row>
    <row r="461" spans="2:49" x14ac:dyDescent="0.25">
      <c r="B461" s="98"/>
      <c r="C461" s="98"/>
      <c r="D461" s="147"/>
      <c r="E461" s="148"/>
      <c r="F461" s="149"/>
      <c r="G461" s="148"/>
      <c r="H461" s="148"/>
      <c r="I461" s="148"/>
      <c r="J461" s="148"/>
      <c r="K461" s="148"/>
      <c r="L461" s="148"/>
      <c r="M461" s="148"/>
      <c r="N461" s="148"/>
      <c r="O461" s="148"/>
      <c r="P461" s="148"/>
      <c r="Q461" s="148"/>
      <c r="R461" s="148"/>
      <c r="S461" s="148"/>
      <c r="T461" s="148"/>
      <c r="U461" s="148"/>
      <c r="V461" s="148"/>
      <c r="W461" s="148"/>
      <c r="X461" s="148"/>
      <c r="Y461" s="148"/>
      <c r="Z461" s="148"/>
      <c r="AA461" s="148"/>
      <c r="AB461" s="148"/>
      <c r="AC461" s="148"/>
      <c r="AD461" s="148"/>
      <c r="AE461" s="148"/>
      <c r="AF461" s="148"/>
      <c r="AG461" s="148"/>
      <c r="AH461" s="148"/>
      <c r="AI461" s="148"/>
      <c r="AJ461" s="148"/>
      <c r="AK461" s="148"/>
      <c r="AL461" s="148"/>
      <c r="AM461" s="148"/>
      <c r="AN461" s="148"/>
      <c r="AO461" s="148"/>
      <c r="AP461" s="148"/>
      <c r="AQ461" s="148"/>
      <c r="AR461" s="148"/>
      <c r="AS461" s="148"/>
      <c r="AT461" s="148"/>
      <c r="AU461" s="148"/>
      <c r="AV461" s="723"/>
      <c r="AW461" s="724"/>
    </row>
    <row r="462" spans="2:49" x14ac:dyDescent="0.25">
      <c r="B462" s="98"/>
      <c r="C462" s="98"/>
      <c r="D462" s="147"/>
      <c r="E462" s="93"/>
      <c r="F462" s="152"/>
      <c r="G462" s="95"/>
      <c r="H462" s="153"/>
      <c r="I462" s="152"/>
      <c r="J462" s="152"/>
      <c r="K462" s="152"/>
      <c r="L462" s="152"/>
      <c r="M462" s="152"/>
      <c r="N462" s="152"/>
      <c r="O462" s="152"/>
      <c r="P462" s="152"/>
      <c r="Q462" s="152"/>
      <c r="R462" s="152"/>
      <c r="S462" s="153"/>
      <c r="T462" s="152"/>
      <c r="U462" s="152"/>
      <c r="V462" s="152"/>
      <c r="W462" s="152"/>
      <c r="X462" s="152"/>
      <c r="Y462" s="152"/>
      <c r="Z462" s="152"/>
      <c r="AA462" s="152"/>
      <c r="AB462" s="152"/>
      <c r="AC462" s="152"/>
      <c r="AD462" s="152"/>
      <c r="AE462" s="152"/>
      <c r="AF462" s="152"/>
      <c r="AG462" s="152"/>
      <c r="AH462" s="152"/>
      <c r="AI462" s="152"/>
      <c r="AJ462" s="152"/>
      <c r="AK462" s="152"/>
      <c r="AL462" s="152"/>
      <c r="AM462" s="152"/>
      <c r="AN462" s="152"/>
      <c r="AO462" s="152"/>
      <c r="AP462" s="152"/>
      <c r="AQ462" s="152"/>
      <c r="AR462" s="152"/>
      <c r="AS462" s="152"/>
      <c r="AT462" s="152"/>
      <c r="AU462" s="152"/>
      <c r="AV462" s="723"/>
      <c r="AW462" s="724"/>
    </row>
    <row r="463" spans="2:49" x14ac:dyDescent="0.25">
      <c r="B463" s="98"/>
      <c r="C463" s="98"/>
      <c r="D463" s="147"/>
      <c r="E463" s="148"/>
      <c r="F463" s="149"/>
      <c r="G463" s="148"/>
      <c r="H463" s="148"/>
      <c r="I463" s="148"/>
      <c r="J463" s="148"/>
      <c r="K463" s="148"/>
      <c r="L463" s="148"/>
      <c r="M463" s="148"/>
      <c r="N463" s="148"/>
      <c r="O463" s="148"/>
      <c r="P463" s="148"/>
      <c r="Q463" s="148"/>
      <c r="R463" s="148"/>
      <c r="S463" s="148"/>
      <c r="T463" s="148"/>
      <c r="U463" s="148"/>
      <c r="V463" s="148"/>
      <c r="W463" s="148"/>
      <c r="X463" s="148"/>
      <c r="Y463" s="148"/>
      <c r="Z463" s="148"/>
      <c r="AA463" s="148"/>
      <c r="AB463" s="148"/>
      <c r="AC463" s="148"/>
      <c r="AD463" s="148"/>
      <c r="AE463" s="148"/>
      <c r="AF463" s="148"/>
      <c r="AG463" s="148"/>
      <c r="AH463" s="148"/>
      <c r="AI463" s="148"/>
      <c r="AJ463" s="148"/>
      <c r="AK463" s="148"/>
      <c r="AL463" s="148"/>
      <c r="AM463" s="148"/>
      <c r="AN463" s="148"/>
      <c r="AO463" s="148"/>
      <c r="AP463" s="148"/>
      <c r="AQ463" s="148"/>
      <c r="AR463" s="148"/>
      <c r="AS463" s="148"/>
      <c r="AT463" s="148"/>
      <c r="AU463" s="148"/>
      <c r="AV463" s="723"/>
      <c r="AW463" s="724"/>
    </row>
    <row r="464" spans="2:49" x14ac:dyDescent="0.25">
      <c r="B464" s="154"/>
      <c r="C464" s="154"/>
      <c r="D464" s="155"/>
      <c r="E464" s="95"/>
      <c r="F464" s="94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  <c r="AA464" s="95"/>
      <c r="AB464" s="95"/>
      <c r="AC464" s="95"/>
      <c r="AD464" s="95"/>
      <c r="AE464" s="95"/>
      <c r="AF464" s="95"/>
      <c r="AG464" s="95"/>
      <c r="AH464" s="95"/>
      <c r="AI464" s="95"/>
      <c r="AJ464" s="95"/>
      <c r="AK464" s="95"/>
      <c r="AL464" s="95"/>
      <c r="AM464" s="95"/>
      <c r="AN464" s="95"/>
      <c r="AO464" s="95"/>
      <c r="AP464" s="95"/>
      <c r="AQ464" s="95"/>
      <c r="AR464" s="95"/>
      <c r="AS464" s="95"/>
      <c r="AT464" s="95"/>
      <c r="AU464" s="95"/>
      <c r="AV464" s="723"/>
      <c r="AW464" s="724"/>
    </row>
    <row r="465" spans="2:49" x14ac:dyDescent="0.25">
      <c r="B465" s="154"/>
      <c r="C465" s="154"/>
      <c r="D465" s="155"/>
      <c r="E465" s="95"/>
      <c r="F465" s="94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  <c r="AA465" s="95"/>
      <c r="AB465" s="95"/>
      <c r="AC465" s="95"/>
      <c r="AD465" s="95"/>
      <c r="AE465" s="95"/>
      <c r="AF465" s="95"/>
      <c r="AG465" s="95"/>
      <c r="AH465" s="95"/>
      <c r="AI465" s="95"/>
      <c r="AJ465" s="95"/>
      <c r="AK465" s="95"/>
      <c r="AL465" s="95"/>
      <c r="AM465" s="95"/>
      <c r="AN465" s="95"/>
      <c r="AO465" s="95"/>
      <c r="AP465" s="95"/>
      <c r="AQ465" s="95"/>
      <c r="AR465" s="95"/>
      <c r="AS465" s="95"/>
      <c r="AT465" s="95"/>
      <c r="AU465" s="95"/>
      <c r="AV465" s="723"/>
      <c r="AW465" s="724"/>
    </row>
    <row r="466" spans="2:49" x14ac:dyDescent="0.25">
      <c r="B466" s="145"/>
      <c r="C466" s="145"/>
      <c r="D466" s="146"/>
      <c r="E466" s="98"/>
      <c r="F466" s="94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  <c r="AA466" s="95"/>
      <c r="AB466" s="95"/>
      <c r="AC466" s="95"/>
      <c r="AD466" s="95"/>
      <c r="AE466" s="95"/>
      <c r="AF466" s="95"/>
      <c r="AG466" s="95"/>
      <c r="AH466" s="95"/>
      <c r="AI466" s="95"/>
      <c r="AJ466" s="95"/>
      <c r="AK466" s="95"/>
      <c r="AL466" s="95"/>
      <c r="AM466" s="95"/>
      <c r="AN466" s="95"/>
      <c r="AO466" s="95"/>
      <c r="AP466" s="95"/>
      <c r="AQ466" s="95"/>
      <c r="AR466" s="95"/>
      <c r="AS466" s="95"/>
      <c r="AT466" s="95"/>
      <c r="AU466" s="95"/>
      <c r="AV466" s="723"/>
      <c r="AW466" s="724"/>
    </row>
    <row r="467" spans="2:49" x14ac:dyDescent="0.25">
      <c r="B467" s="98"/>
      <c r="C467" s="98"/>
      <c r="D467" s="147"/>
      <c r="E467" s="148"/>
      <c r="F467" s="149"/>
      <c r="G467" s="150"/>
      <c r="H467" s="150"/>
      <c r="I467" s="150"/>
      <c r="J467" s="150"/>
      <c r="K467" s="150"/>
      <c r="L467" s="150"/>
      <c r="M467" s="150"/>
      <c r="N467" s="150"/>
      <c r="O467" s="150"/>
      <c r="P467" s="150"/>
      <c r="Q467" s="150"/>
      <c r="R467" s="150"/>
      <c r="S467" s="150"/>
      <c r="T467" s="150"/>
      <c r="U467" s="150"/>
      <c r="V467" s="150"/>
      <c r="W467" s="150"/>
      <c r="X467" s="150"/>
      <c r="Y467" s="150"/>
      <c r="Z467" s="150"/>
      <c r="AA467" s="150"/>
      <c r="AB467" s="150"/>
      <c r="AC467" s="150"/>
      <c r="AD467" s="150"/>
      <c r="AE467" s="151"/>
      <c r="AF467" s="151"/>
      <c r="AG467" s="151"/>
      <c r="AH467" s="151"/>
      <c r="AI467" s="151"/>
      <c r="AJ467" s="151"/>
      <c r="AK467" s="151"/>
      <c r="AL467" s="151"/>
      <c r="AM467" s="151"/>
      <c r="AN467" s="151"/>
      <c r="AO467" s="151"/>
      <c r="AP467" s="151"/>
      <c r="AQ467" s="151"/>
      <c r="AR467" s="151"/>
      <c r="AS467" s="151"/>
      <c r="AT467" s="151"/>
      <c r="AU467" s="151"/>
      <c r="AV467" s="723"/>
      <c r="AW467" s="724"/>
    </row>
    <row r="468" spans="2:49" x14ac:dyDescent="0.25">
      <c r="B468" s="98"/>
      <c r="C468" s="98"/>
      <c r="D468" s="147"/>
      <c r="E468" s="148"/>
      <c r="F468" s="149"/>
      <c r="G468" s="148"/>
      <c r="H468" s="148"/>
      <c r="I468" s="148"/>
      <c r="J468" s="148"/>
      <c r="K468" s="148"/>
      <c r="L468" s="148"/>
      <c r="M468" s="148"/>
      <c r="N468" s="148"/>
      <c r="O468" s="148"/>
      <c r="P468" s="148"/>
      <c r="Q468" s="148"/>
      <c r="R468" s="148"/>
      <c r="S468" s="148"/>
      <c r="T468" s="148"/>
      <c r="U468" s="148"/>
      <c r="V468" s="148"/>
      <c r="W468" s="148"/>
      <c r="X468" s="148"/>
      <c r="Y468" s="148"/>
      <c r="Z468" s="148"/>
      <c r="AA468" s="148"/>
      <c r="AB468" s="148"/>
      <c r="AC468" s="148"/>
      <c r="AD468" s="148"/>
      <c r="AE468" s="148"/>
      <c r="AF468" s="148"/>
      <c r="AG468" s="148"/>
      <c r="AH468" s="148"/>
      <c r="AI468" s="148"/>
      <c r="AJ468" s="148"/>
      <c r="AK468" s="148"/>
      <c r="AL468" s="148"/>
      <c r="AM468" s="148"/>
      <c r="AN468" s="148"/>
      <c r="AO468" s="148"/>
      <c r="AP468" s="148"/>
      <c r="AQ468" s="148"/>
      <c r="AR468" s="148"/>
      <c r="AS468" s="148"/>
      <c r="AT468" s="148"/>
      <c r="AU468" s="148"/>
      <c r="AV468" s="723"/>
      <c r="AW468" s="724"/>
    </row>
    <row r="469" spans="2:49" x14ac:dyDescent="0.25">
      <c r="B469" s="98"/>
      <c r="C469" s="98"/>
      <c r="D469" s="147"/>
      <c r="E469" s="93"/>
      <c r="F469" s="152"/>
      <c r="G469" s="95"/>
      <c r="H469" s="153"/>
      <c r="I469" s="152"/>
      <c r="J469" s="152"/>
      <c r="K469" s="152"/>
      <c r="L469" s="152"/>
      <c r="M469" s="152"/>
      <c r="N469" s="152"/>
      <c r="O469" s="152"/>
      <c r="P469" s="152"/>
      <c r="Q469" s="152"/>
      <c r="R469" s="152"/>
      <c r="S469" s="153"/>
      <c r="T469" s="152"/>
      <c r="U469" s="152"/>
      <c r="V469" s="152"/>
      <c r="W469" s="152"/>
      <c r="X469" s="152"/>
      <c r="Y469" s="152"/>
      <c r="Z469" s="152"/>
      <c r="AA469" s="152"/>
      <c r="AB469" s="152"/>
      <c r="AC469" s="152"/>
      <c r="AD469" s="152"/>
      <c r="AE469" s="152"/>
      <c r="AF469" s="152"/>
      <c r="AG469" s="152"/>
      <c r="AH469" s="152"/>
      <c r="AI469" s="152"/>
      <c r="AJ469" s="152"/>
      <c r="AK469" s="152"/>
      <c r="AL469" s="152"/>
      <c r="AM469" s="152"/>
      <c r="AN469" s="152"/>
      <c r="AO469" s="152"/>
      <c r="AP469" s="152"/>
      <c r="AQ469" s="152"/>
      <c r="AR469" s="152"/>
      <c r="AS469" s="152"/>
      <c r="AT469" s="152"/>
      <c r="AU469" s="152"/>
      <c r="AV469" s="723"/>
      <c r="AW469" s="724"/>
    </row>
    <row r="470" spans="2:49" x14ac:dyDescent="0.25">
      <c r="B470" s="98"/>
      <c r="C470" s="98"/>
      <c r="D470" s="147"/>
      <c r="E470" s="148"/>
      <c r="F470" s="149"/>
      <c r="G470" s="148"/>
      <c r="H470" s="148"/>
      <c r="I470" s="148"/>
      <c r="J470" s="148"/>
      <c r="K470" s="148"/>
      <c r="L470" s="148"/>
      <c r="M470" s="148"/>
      <c r="N470" s="148"/>
      <c r="O470" s="148"/>
      <c r="P470" s="148"/>
      <c r="Q470" s="148"/>
      <c r="R470" s="148"/>
      <c r="S470" s="148"/>
      <c r="T470" s="148"/>
      <c r="U470" s="148"/>
      <c r="V470" s="148"/>
      <c r="W470" s="148"/>
      <c r="X470" s="148"/>
      <c r="Y470" s="148"/>
      <c r="Z470" s="148"/>
      <c r="AA470" s="148"/>
      <c r="AB470" s="148"/>
      <c r="AC470" s="148"/>
      <c r="AD470" s="148"/>
      <c r="AE470" s="148"/>
      <c r="AF470" s="148"/>
      <c r="AG470" s="148"/>
      <c r="AH470" s="148"/>
      <c r="AI470" s="148"/>
      <c r="AJ470" s="148"/>
      <c r="AK470" s="148"/>
      <c r="AL470" s="148"/>
      <c r="AM470" s="148"/>
      <c r="AN470" s="148"/>
      <c r="AO470" s="148"/>
      <c r="AP470" s="148"/>
      <c r="AQ470" s="148"/>
      <c r="AR470" s="148"/>
      <c r="AS470" s="148"/>
      <c r="AT470" s="148"/>
      <c r="AU470" s="148"/>
      <c r="AV470" s="723"/>
      <c r="AW470" s="724"/>
    </row>
    <row r="471" spans="2:49" x14ac:dyDescent="0.25">
      <c r="B471" s="154"/>
      <c r="C471" s="154"/>
      <c r="D471" s="155"/>
      <c r="E471" s="95"/>
      <c r="F471" s="94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  <c r="AA471" s="95"/>
      <c r="AB471" s="95"/>
      <c r="AC471" s="95"/>
      <c r="AD471" s="95"/>
      <c r="AE471" s="95"/>
      <c r="AF471" s="95"/>
      <c r="AG471" s="95"/>
      <c r="AH471" s="95"/>
      <c r="AI471" s="95"/>
      <c r="AJ471" s="95"/>
      <c r="AK471" s="95"/>
      <c r="AL471" s="95"/>
      <c r="AM471" s="95"/>
      <c r="AN471" s="95"/>
      <c r="AO471" s="95"/>
      <c r="AP471" s="95"/>
      <c r="AQ471" s="95"/>
      <c r="AR471" s="95"/>
      <c r="AS471" s="95"/>
      <c r="AT471" s="95"/>
      <c r="AU471" s="95"/>
      <c r="AV471" s="723"/>
      <c r="AW471" s="724"/>
    </row>
    <row r="472" spans="2:49" x14ac:dyDescent="0.25">
      <c r="B472" s="154"/>
      <c r="C472" s="154"/>
      <c r="D472" s="155"/>
      <c r="E472" s="95"/>
      <c r="F472" s="94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  <c r="AA472" s="95"/>
      <c r="AB472" s="95"/>
      <c r="AC472" s="95"/>
      <c r="AD472" s="95"/>
      <c r="AE472" s="95"/>
      <c r="AF472" s="95"/>
      <c r="AG472" s="95"/>
      <c r="AH472" s="95"/>
      <c r="AI472" s="95"/>
      <c r="AJ472" s="95"/>
      <c r="AK472" s="95"/>
      <c r="AL472" s="95"/>
      <c r="AM472" s="95"/>
      <c r="AN472" s="95"/>
      <c r="AO472" s="95"/>
      <c r="AP472" s="95"/>
      <c r="AQ472" s="95"/>
      <c r="AR472" s="95"/>
      <c r="AS472" s="95"/>
      <c r="AT472" s="95"/>
      <c r="AU472" s="95"/>
      <c r="AV472" s="723"/>
      <c r="AW472" s="724"/>
    </row>
    <row r="473" spans="2:49" x14ac:dyDescent="0.25">
      <c r="B473" s="145"/>
      <c r="C473" s="145"/>
      <c r="D473" s="146"/>
      <c r="E473" s="98"/>
      <c r="F473" s="94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  <c r="AA473" s="95"/>
      <c r="AB473" s="95"/>
      <c r="AC473" s="95"/>
      <c r="AD473" s="95"/>
      <c r="AE473" s="95"/>
      <c r="AF473" s="95"/>
      <c r="AG473" s="95"/>
      <c r="AH473" s="95"/>
      <c r="AI473" s="95"/>
      <c r="AJ473" s="95"/>
      <c r="AK473" s="95"/>
      <c r="AL473" s="95"/>
      <c r="AM473" s="95"/>
      <c r="AN473" s="95"/>
      <c r="AO473" s="95"/>
      <c r="AP473" s="95"/>
      <c r="AQ473" s="95"/>
      <c r="AR473" s="95"/>
      <c r="AS473" s="95"/>
      <c r="AT473" s="95"/>
      <c r="AU473" s="95"/>
      <c r="AV473" s="723"/>
      <c r="AW473" s="724"/>
    </row>
    <row r="474" spans="2:49" x14ac:dyDescent="0.25">
      <c r="B474" s="98"/>
      <c r="C474" s="98"/>
      <c r="D474" s="147"/>
      <c r="E474" s="148"/>
      <c r="F474" s="149"/>
      <c r="G474" s="150"/>
      <c r="H474" s="150"/>
      <c r="I474" s="150"/>
      <c r="J474" s="150"/>
      <c r="K474" s="150"/>
      <c r="L474" s="150"/>
      <c r="M474" s="150"/>
      <c r="N474" s="150"/>
      <c r="O474" s="150"/>
      <c r="P474" s="150"/>
      <c r="Q474" s="150"/>
      <c r="R474" s="150"/>
      <c r="S474" s="150"/>
      <c r="T474" s="150"/>
      <c r="U474" s="150"/>
      <c r="V474" s="150"/>
      <c r="W474" s="150"/>
      <c r="X474" s="150"/>
      <c r="Y474" s="150"/>
      <c r="Z474" s="150"/>
      <c r="AA474" s="150"/>
      <c r="AB474" s="150"/>
      <c r="AC474" s="150"/>
      <c r="AD474" s="150"/>
      <c r="AE474" s="151"/>
      <c r="AF474" s="151"/>
      <c r="AG474" s="151"/>
      <c r="AH474" s="151"/>
      <c r="AI474" s="151"/>
      <c r="AJ474" s="151"/>
      <c r="AK474" s="151"/>
      <c r="AL474" s="151"/>
      <c r="AM474" s="151"/>
      <c r="AN474" s="151"/>
      <c r="AO474" s="151"/>
      <c r="AP474" s="151"/>
      <c r="AQ474" s="151"/>
      <c r="AR474" s="151"/>
      <c r="AS474" s="151"/>
      <c r="AT474" s="151"/>
      <c r="AU474" s="151"/>
      <c r="AV474" s="723"/>
      <c r="AW474" s="724"/>
    </row>
    <row r="475" spans="2:49" x14ac:dyDescent="0.25">
      <c r="B475" s="98"/>
      <c r="C475" s="98"/>
      <c r="D475" s="147"/>
      <c r="E475" s="148"/>
      <c r="F475" s="149"/>
      <c r="G475" s="148"/>
      <c r="H475" s="148"/>
      <c r="I475" s="148"/>
      <c r="J475" s="148"/>
      <c r="K475" s="148"/>
      <c r="L475" s="148"/>
      <c r="M475" s="148"/>
      <c r="N475" s="148"/>
      <c r="O475" s="148"/>
      <c r="P475" s="148"/>
      <c r="Q475" s="148"/>
      <c r="R475" s="148"/>
      <c r="S475" s="148"/>
      <c r="T475" s="148"/>
      <c r="U475" s="148"/>
      <c r="V475" s="148"/>
      <c r="W475" s="148"/>
      <c r="X475" s="148"/>
      <c r="Y475" s="148"/>
      <c r="Z475" s="148"/>
      <c r="AA475" s="148"/>
      <c r="AB475" s="148"/>
      <c r="AC475" s="148"/>
      <c r="AD475" s="148"/>
      <c r="AE475" s="148"/>
      <c r="AF475" s="148"/>
      <c r="AG475" s="148"/>
      <c r="AH475" s="148"/>
      <c r="AI475" s="148"/>
      <c r="AJ475" s="148"/>
      <c r="AK475" s="148"/>
      <c r="AL475" s="148"/>
      <c r="AM475" s="148"/>
      <c r="AN475" s="148"/>
      <c r="AO475" s="148"/>
      <c r="AP475" s="148"/>
      <c r="AQ475" s="148"/>
      <c r="AR475" s="148"/>
      <c r="AS475" s="148"/>
      <c r="AT475" s="148"/>
      <c r="AU475" s="148"/>
      <c r="AV475" s="723"/>
      <c r="AW475" s="724"/>
    </row>
    <row r="476" spans="2:49" x14ac:dyDescent="0.25">
      <c r="B476" s="98"/>
      <c r="C476" s="98"/>
      <c r="D476" s="147"/>
      <c r="E476" s="93"/>
      <c r="F476" s="152"/>
      <c r="G476" s="95"/>
      <c r="H476" s="153"/>
      <c r="I476" s="152"/>
      <c r="J476" s="152"/>
      <c r="K476" s="152"/>
      <c r="L476" s="152"/>
      <c r="M476" s="152"/>
      <c r="N476" s="152"/>
      <c r="O476" s="152"/>
      <c r="P476" s="152"/>
      <c r="Q476" s="152"/>
      <c r="R476" s="152"/>
      <c r="S476" s="153"/>
      <c r="T476" s="152"/>
      <c r="U476" s="152"/>
      <c r="V476" s="152"/>
      <c r="W476" s="152"/>
      <c r="X476" s="152"/>
      <c r="Y476" s="152"/>
      <c r="Z476" s="152"/>
      <c r="AA476" s="152"/>
      <c r="AB476" s="152"/>
      <c r="AC476" s="152"/>
      <c r="AD476" s="152"/>
      <c r="AE476" s="152"/>
      <c r="AF476" s="152"/>
      <c r="AG476" s="152"/>
      <c r="AH476" s="152"/>
      <c r="AI476" s="152"/>
      <c r="AJ476" s="152"/>
      <c r="AK476" s="152"/>
      <c r="AL476" s="152"/>
      <c r="AM476" s="152"/>
      <c r="AN476" s="152"/>
      <c r="AO476" s="152"/>
      <c r="AP476" s="152"/>
      <c r="AQ476" s="152"/>
      <c r="AR476" s="152"/>
      <c r="AS476" s="152"/>
      <c r="AT476" s="152"/>
      <c r="AU476" s="152"/>
      <c r="AV476" s="723"/>
      <c r="AW476" s="724"/>
    </row>
    <row r="477" spans="2:49" x14ac:dyDescent="0.25">
      <c r="B477" s="98"/>
      <c r="C477" s="98"/>
      <c r="D477" s="147"/>
      <c r="E477" s="148"/>
      <c r="F477" s="149"/>
      <c r="G477" s="148"/>
      <c r="H477" s="148"/>
      <c r="I477" s="148"/>
      <c r="J477" s="148"/>
      <c r="K477" s="148"/>
      <c r="L477" s="148"/>
      <c r="M477" s="148"/>
      <c r="N477" s="148"/>
      <c r="O477" s="148"/>
      <c r="P477" s="148"/>
      <c r="Q477" s="148"/>
      <c r="R477" s="148"/>
      <c r="S477" s="148"/>
      <c r="T477" s="148"/>
      <c r="U477" s="148"/>
      <c r="V477" s="148"/>
      <c r="W477" s="148"/>
      <c r="X477" s="148"/>
      <c r="Y477" s="148"/>
      <c r="Z477" s="148"/>
      <c r="AA477" s="148"/>
      <c r="AB477" s="148"/>
      <c r="AC477" s="148"/>
      <c r="AD477" s="148"/>
      <c r="AE477" s="148"/>
      <c r="AF477" s="148"/>
      <c r="AG477" s="148"/>
      <c r="AH477" s="148"/>
      <c r="AI477" s="148"/>
      <c r="AJ477" s="148"/>
      <c r="AK477" s="148"/>
      <c r="AL477" s="148"/>
      <c r="AM477" s="148"/>
      <c r="AN477" s="148"/>
      <c r="AO477" s="148"/>
      <c r="AP477" s="148"/>
      <c r="AQ477" s="148"/>
      <c r="AR477" s="148"/>
      <c r="AS477" s="148"/>
      <c r="AT477" s="148"/>
      <c r="AU477" s="148"/>
      <c r="AV477" s="723"/>
      <c r="AW477" s="724"/>
    </row>
    <row r="478" spans="2:49" x14ac:dyDescent="0.25">
      <c r="B478" s="154"/>
      <c r="C478" s="154"/>
      <c r="D478" s="155"/>
      <c r="E478" s="95"/>
      <c r="F478" s="94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  <c r="AA478" s="95"/>
      <c r="AB478" s="95"/>
      <c r="AC478" s="95"/>
      <c r="AD478" s="95"/>
      <c r="AE478" s="95"/>
      <c r="AF478" s="95"/>
      <c r="AG478" s="95"/>
      <c r="AH478" s="95"/>
      <c r="AI478" s="95"/>
      <c r="AJ478" s="95"/>
      <c r="AK478" s="95"/>
      <c r="AL478" s="95"/>
      <c r="AM478" s="95"/>
      <c r="AN478" s="95"/>
      <c r="AO478" s="95"/>
      <c r="AP478" s="95"/>
      <c r="AQ478" s="95"/>
      <c r="AR478" s="95"/>
      <c r="AS478" s="95"/>
      <c r="AT478" s="95"/>
      <c r="AU478" s="95"/>
      <c r="AV478" s="723"/>
      <c r="AW478" s="724"/>
    </row>
    <row r="479" spans="2:49" x14ac:dyDescent="0.25">
      <c r="B479" s="154"/>
      <c r="C479" s="154"/>
      <c r="D479" s="155"/>
      <c r="E479" s="95"/>
      <c r="F479" s="94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  <c r="AA479" s="95"/>
      <c r="AB479" s="95"/>
      <c r="AC479" s="95"/>
      <c r="AD479" s="95"/>
      <c r="AE479" s="95"/>
      <c r="AF479" s="95"/>
      <c r="AG479" s="95"/>
      <c r="AH479" s="95"/>
      <c r="AI479" s="95"/>
      <c r="AJ479" s="95"/>
      <c r="AK479" s="95"/>
      <c r="AL479" s="95"/>
      <c r="AM479" s="95"/>
      <c r="AN479" s="95"/>
      <c r="AO479" s="95"/>
      <c r="AP479" s="95"/>
      <c r="AQ479" s="95"/>
      <c r="AR479" s="95"/>
      <c r="AS479" s="95"/>
      <c r="AT479" s="95"/>
      <c r="AU479" s="95"/>
      <c r="AV479" s="723"/>
      <c r="AW479" s="724"/>
    </row>
    <row r="480" spans="2:49" x14ac:dyDescent="0.25">
      <c r="B480" s="145"/>
      <c r="C480" s="145"/>
      <c r="D480" s="146"/>
      <c r="E480" s="98"/>
      <c r="F480" s="94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  <c r="AA480" s="95"/>
      <c r="AB480" s="95"/>
      <c r="AC480" s="95"/>
      <c r="AD480" s="95"/>
      <c r="AE480" s="95"/>
      <c r="AF480" s="95"/>
      <c r="AG480" s="95"/>
      <c r="AH480" s="95"/>
      <c r="AI480" s="95"/>
      <c r="AJ480" s="95"/>
      <c r="AK480" s="95"/>
      <c r="AL480" s="95"/>
      <c r="AM480" s="95"/>
      <c r="AN480" s="95"/>
      <c r="AO480" s="95"/>
      <c r="AP480" s="95"/>
      <c r="AQ480" s="95"/>
      <c r="AR480" s="95"/>
      <c r="AS480" s="95"/>
      <c r="AT480" s="95"/>
      <c r="AU480" s="95"/>
      <c r="AV480" s="723"/>
      <c r="AW480" s="724"/>
    </row>
    <row r="481" spans="2:49" x14ac:dyDescent="0.25">
      <c r="B481" s="98"/>
      <c r="C481" s="98"/>
      <c r="D481" s="147"/>
      <c r="E481" s="148"/>
      <c r="F481" s="149"/>
      <c r="G481" s="150"/>
      <c r="H481" s="150"/>
      <c r="I481" s="150"/>
      <c r="J481" s="150"/>
      <c r="K481" s="150"/>
      <c r="L481" s="150"/>
      <c r="M481" s="150"/>
      <c r="N481" s="150"/>
      <c r="O481" s="150"/>
      <c r="P481" s="150"/>
      <c r="Q481" s="150"/>
      <c r="R481" s="150"/>
      <c r="S481" s="150"/>
      <c r="T481" s="150"/>
      <c r="U481" s="150"/>
      <c r="V481" s="150"/>
      <c r="W481" s="150"/>
      <c r="X481" s="150"/>
      <c r="Y481" s="150"/>
      <c r="Z481" s="150"/>
      <c r="AA481" s="150"/>
      <c r="AB481" s="150"/>
      <c r="AC481" s="150"/>
      <c r="AD481" s="150"/>
      <c r="AE481" s="151"/>
      <c r="AF481" s="151"/>
      <c r="AG481" s="151"/>
      <c r="AH481" s="151"/>
      <c r="AI481" s="151"/>
      <c r="AJ481" s="151"/>
      <c r="AK481" s="151"/>
      <c r="AL481" s="151"/>
      <c r="AM481" s="151"/>
      <c r="AN481" s="151"/>
      <c r="AO481" s="151"/>
      <c r="AP481" s="151"/>
      <c r="AQ481" s="151"/>
      <c r="AR481" s="151"/>
      <c r="AS481" s="151"/>
      <c r="AT481" s="151"/>
      <c r="AU481" s="151"/>
      <c r="AV481" s="723"/>
      <c r="AW481" s="724"/>
    </row>
    <row r="482" spans="2:49" x14ac:dyDescent="0.25">
      <c r="B482" s="98"/>
      <c r="C482" s="98"/>
      <c r="D482" s="147"/>
      <c r="E482" s="148"/>
      <c r="F482" s="149"/>
      <c r="G482" s="148"/>
      <c r="H482" s="148"/>
      <c r="I482" s="148"/>
      <c r="J482" s="148"/>
      <c r="K482" s="148"/>
      <c r="L482" s="148"/>
      <c r="M482" s="148"/>
      <c r="N482" s="148"/>
      <c r="O482" s="148"/>
      <c r="P482" s="148"/>
      <c r="Q482" s="148"/>
      <c r="R482" s="148"/>
      <c r="S482" s="148"/>
      <c r="T482" s="148"/>
      <c r="U482" s="148"/>
      <c r="V482" s="148"/>
      <c r="W482" s="148"/>
      <c r="X482" s="148"/>
      <c r="Y482" s="148"/>
      <c r="Z482" s="148"/>
      <c r="AA482" s="148"/>
      <c r="AB482" s="148"/>
      <c r="AC482" s="148"/>
      <c r="AD482" s="148"/>
      <c r="AE482" s="148"/>
      <c r="AF482" s="148"/>
      <c r="AG482" s="148"/>
      <c r="AH482" s="148"/>
      <c r="AI482" s="148"/>
      <c r="AJ482" s="148"/>
      <c r="AK482" s="148"/>
      <c r="AL482" s="148"/>
      <c r="AM482" s="148"/>
      <c r="AN482" s="148"/>
      <c r="AO482" s="148"/>
      <c r="AP482" s="148"/>
      <c r="AQ482" s="148"/>
      <c r="AR482" s="148"/>
      <c r="AS482" s="148"/>
      <c r="AT482" s="148"/>
      <c r="AU482" s="148"/>
      <c r="AV482" s="723"/>
      <c r="AW482" s="724"/>
    </row>
    <row r="483" spans="2:49" x14ac:dyDescent="0.25">
      <c r="B483" s="98"/>
      <c r="C483" s="98"/>
      <c r="D483" s="147"/>
      <c r="E483" s="93"/>
      <c r="F483" s="152"/>
      <c r="G483" s="95"/>
      <c r="H483" s="153"/>
      <c r="I483" s="152"/>
      <c r="J483" s="152"/>
      <c r="K483" s="152"/>
      <c r="L483" s="152"/>
      <c r="M483" s="152"/>
      <c r="N483" s="152"/>
      <c r="O483" s="152"/>
      <c r="P483" s="152"/>
      <c r="Q483" s="152"/>
      <c r="R483" s="152"/>
      <c r="S483" s="153"/>
      <c r="T483" s="152"/>
      <c r="U483" s="152"/>
      <c r="V483" s="152"/>
      <c r="W483" s="152"/>
      <c r="X483" s="152"/>
      <c r="Y483" s="152"/>
      <c r="Z483" s="152"/>
      <c r="AA483" s="152"/>
      <c r="AB483" s="152"/>
      <c r="AC483" s="152"/>
      <c r="AD483" s="152"/>
      <c r="AE483" s="152"/>
      <c r="AF483" s="152"/>
      <c r="AG483" s="152"/>
      <c r="AH483" s="152"/>
      <c r="AI483" s="152"/>
      <c r="AJ483" s="152"/>
      <c r="AK483" s="152"/>
      <c r="AL483" s="152"/>
      <c r="AM483" s="152"/>
      <c r="AN483" s="152"/>
      <c r="AO483" s="152"/>
      <c r="AP483" s="152"/>
      <c r="AQ483" s="152"/>
      <c r="AR483" s="152"/>
      <c r="AS483" s="152"/>
      <c r="AT483" s="152"/>
      <c r="AU483" s="152"/>
      <c r="AV483" s="723"/>
      <c r="AW483" s="724"/>
    </row>
    <row r="484" spans="2:49" x14ac:dyDescent="0.25">
      <c r="B484" s="98"/>
      <c r="C484" s="98"/>
      <c r="D484" s="147"/>
      <c r="E484" s="148"/>
      <c r="F484" s="149"/>
      <c r="G484" s="148"/>
      <c r="H484" s="148"/>
      <c r="I484" s="148"/>
      <c r="J484" s="148"/>
      <c r="K484" s="148"/>
      <c r="L484" s="148"/>
      <c r="M484" s="148"/>
      <c r="N484" s="148"/>
      <c r="O484" s="148"/>
      <c r="P484" s="148"/>
      <c r="Q484" s="148"/>
      <c r="R484" s="148"/>
      <c r="S484" s="148"/>
      <c r="T484" s="148"/>
      <c r="U484" s="148"/>
      <c r="V484" s="148"/>
      <c r="W484" s="148"/>
      <c r="X484" s="148"/>
      <c r="Y484" s="148"/>
      <c r="Z484" s="148"/>
      <c r="AA484" s="148"/>
      <c r="AB484" s="148"/>
      <c r="AC484" s="148"/>
      <c r="AD484" s="148"/>
      <c r="AE484" s="148"/>
      <c r="AF484" s="148"/>
      <c r="AG484" s="148"/>
      <c r="AH484" s="148"/>
      <c r="AI484" s="148"/>
      <c r="AJ484" s="148"/>
      <c r="AK484" s="148"/>
      <c r="AL484" s="148"/>
      <c r="AM484" s="148"/>
      <c r="AN484" s="148"/>
      <c r="AO484" s="148"/>
      <c r="AP484" s="148"/>
      <c r="AQ484" s="148"/>
      <c r="AR484" s="148"/>
      <c r="AS484" s="148"/>
      <c r="AT484" s="148"/>
      <c r="AU484" s="148"/>
      <c r="AV484" s="723"/>
      <c r="AW484" s="724"/>
    </row>
    <row r="485" spans="2:49" x14ac:dyDescent="0.25">
      <c r="B485" s="154"/>
      <c r="C485" s="154"/>
      <c r="D485" s="155"/>
      <c r="E485" s="95"/>
      <c r="F485" s="94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  <c r="AA485" s="95"/>
      <c r="AB485" s="95"/>
      <c r="AC485" s="95"/>
      <c r="AD485" s="95"/>
      <c r="AE485" s="95"/>
      <c r="AF485" s="95"/>
      <c r="AG485" s="95"/>
      <c r="AH485" s="95"/>
      <c r="AI485" s="95"/>
      <c r="AJ485" s="95"/>
      <c r="AK485" s="95"/>
      <c r="AL485" s="95"/>
      <c r="AM485" s="95"/>
      <c r="AN485" s="95"/>
      <c r="AO485" s="95"/>
      <c r="AP485" s="95"/>
      <c r="AQ485" s="95"/>
      <c r="AR485" s="95"/>
      <c r="AS485" s="95"/>
      <c r="AT485" s="95"/>
      <c r="AU485" s="95"/>
      <c r="AV485" s="723"/>
      <c r="AW485" s="724"/>
    </row>
    <row r="486" spans="2:49" x14ac:dyDescent="0.25">
      <c r="B486" s="154"/>
      <c r="C486" s="154"/>
      <c r="D486" s="155"/>
      <c r="E486" s="95"/>
      <c r="F486" s="94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  <c r="AA486" s="95"/>
      <c r="AB486" s="95"/>
      <c r="AC486" s="95"/>
      <c r="AD486" s="95"/>
      <c r="AE486" s="95"/>
      <c r="AF486" s="95"/>
      <c r="AG486" s="95"/>
      <c r="AH486" s="95"/>
      <c r="AI486" s="95"/>
      <c r="AJ486" s="95"/>
      <c r="AK486" s="95"/>
      <c r="AL486" s="95"/>
      <c r="AM486" s="95"/>
      <c r="AN486" s="95"/>
      <c r="AO486" s="95"/>
      <c r="AP486" s="95"/>
      <c r="AQ486" s="95"/>
      <c r="AR486" s="95"/>
      <c r="AS486" s="95"/>
      <c r="AT486" s="95"/>
      <c r="AU486" s="95"/>
      <c r="AV486" s="723"/>
      <c r="AW486" s="724"/>
    </row>
    <row r="487" spans="2:49" x14ac:dyDescent="0.25">
      <c r="B487" s="145"/>
      <c r="C487" s="145"/>
      <c r="D487" s="146"/>
      <c r="E487" s="98"/>
      <c r="F487" s="94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  <c r="AA487" s="95"/>
      <c r="AB487" s="95"/>
      <c r="AC487" s="95"/>
      <c r="AD487" s="95"/>
      <c r="AE487" s="95"/>
      <c r="AF487" s="95"/>
      <c r="AG487" s="95"/>
      <c r="AH487" s="95"/>
      <c r="AI487" s="95"/>
      <c r="AJ487" s="95"/>
      <c r="AK487" s="95"/>
      <c r="AL487" s="95"/>
      <c r="AM487" s="95"/>
      <c r="AN487" s="95"/>
      <c r="AO487" s="95"/>
      <c r="AP487" s="95"/>
      <c r="AQ487" s="95"/>
      <c r="AR487" s="95"/>
      <c r="AS487" s="95"/>
      <c r="AT487" s="95"/>
      <c r="AU487" s="95"/>
      <c r="AV487" s="723"/>
      <c r="AW487" s="724"/>
    </row>
    <row r="488" spans="2:49" x14ac:dyDescent="0.25">
      <c r="B488" s="98"/>
      <c r="C488" s="98"/>
      <c r="D488" s="147"/>
      <c r="E488" s="148"/>
      <c r="F488" s="149"/>
      <c r="G488" s="150"/>
      <c r="H488" s="150"/>
      <c r="I488" s="150"/>
      <c r="J488" s="150"/>
      <c r="K488" s="150"/>
      <c r="L488" s="150"/>
      <c r="M488" s="150"/>
      <c r="N488" s="150"/>
      <c r="O488" s="150"/>
      <c r="P488" s="150"/>
      <c r="Q488" s="150"/>
      <c r="R488" s="150"/>
      <c r="S488" s="150"/>
      <c r="T488" s="150"/>
      <c r="U488" s="150"/>
      <c r="V488" s="150"/>
      <c r="W488" s="150"/>
      <c r="X488" s="150"/>
      <c r="Y488" s="150"/>
      <c r="Z488" s="150"/>
      <c r="AA488" s="150"/>
      <c r="AB488" s="150"/>
      <c r="AC488" s="150"/>
      <c r="AD488" s="150"/>
      <c r="AE488" s="151"/>
      <c r="AF488" s="151"/>
      <c r="AG488" s="151"/>
      <c r="AH488" s="151"/>
      <c r="AI488" s="151"/>
      <c r="AJ488" s="151"/>
      <c r="AK488" s="151"/>
      <c r="AL488" s="151"/>
      <c r="AM488" s="151"/>
      <c r="AN488" s="151"/>
      <c r="AO488" s="151"/>
      <c r="AP488" s="151"/>
      <c r="AQ488" s="151"/>
      <c r="AR488" s="151"/>
      <c r="AS488" s="151"/>
      <c r="AT488" s="151"/>
      <c r="AU488" s="151"/>
      <c r="AV488" s="723"/>
      <c r="AW488" s="724"/>
    </row>
    <row r="489" spans="2:49" x14ac:dyDescent="0.25">
      <c r="B489" s="98"/>
      <c r="C489" s="98"/>
      <c r="D489" s="147"/>
      <c r="E489" s="148"/>
      <c r="F489" s="149"/>
      <c r="G489" s="148"/>
      <c r="H489" s="148"/>
      <c r="I489" s="148"/>
      <c r="J489" s="148"/>
      <c r="K489" s="148"/>
      <c r="L489" s="148"/>
      <c r="M489" s="148"/>
      <c r="N489" s="148"/>
      <c r="O489" s="148"/>
      <c r="P489" s="148"/>
      <c r="Q489" s="148"/>
      <c r="R489" s="148"/>
      <c r="S489" s="148"/>
      <c r="T489" s="148"/>
      <c r="U489" s="148"/>
      <c r="V489" s="148"/>
      <c r="W489" s="148"/>
      <c r="X489" s="148"/>
      <c r="Y489" s="148"/>
      <c r="Z489" s="148"/>
      <c r="AA489" s="148"/>
      <c r="AB489" s="148"/>
      <c r="AC489" s="148"/>
      <c r="AD489" s="148"/>
      <c r="AE489" s="148"/>
      <c r="AF489" s="148"/>
      <c r="AG489" s="148"/>
      <c r="AH489" s="148"/>
      <c r="AI489" s="148"/>
      <c r="AJ489" s="148"/>
      <c r="AK489" s="148"/>
      <c r="AL489" s="148"/>
      <c r="AM489" s="148"/>
      <c r="AN489" s="148"/>
      <c r="AO489" s="148"/>
      <c r="AP489" s="148"/>
      <c r="AQ489" s="148"/>
      <c r="AR489" s="148"/>
      <c r="AS489" s="148"/>
      <c r="AT489" s="148"/>
      <c r="AU489" s="148"/>
      <c r="AV489" s="723"/>
      <c r="AW489" s="724"/>
    </row>
    <row r="490" spans="2:49" x14ac:dyDescent="0.25">
      <c r="B490" s="98"/>
      <c r="C490" s="98"/>
      <c r="D490" s="147"/>
      <c r="E490" s="93"/>
      <c r="F490" s="152"/>
      <c r="G490" s="95"/>
      <c r="H490" s="153"/>
      <c r="I490" s="152"/>
      <c r="J490" s="152"/>
      <c r="K490" s="152"/>
      <c r="L490" s="152"/>
      <c r="M490" s="152"/>
      <c r="N490" s="152"/>
      <c r="O490" s="152"/>
      <c r="P490" s="152"/>
      <c r="Q490" s="152"/>
      <c r="R490" s="152"/>
      <c r="S490" s="153"/>
      <c r="T490" s="152"/>
      <c r="U490" s="152"/>
      <c r="V490" s="152"/>
      <c r="W490" s="152"/>
      <c r="X490" s="152"/>
      <c r="Y490" s="152"/>
      <c r="Z490" s="152"/>
      <c r="AA490" s="152"/>
      <c r="AB490" s="152"/>
      <c r="AC490" s="152"/>
      <c r="AD490" s="152"/>
      <c r="AE490" s="152"/>
      <c r="AF490" s="152"/>
      <c r="AG490" s="152"/>
      <c r="AH490" s="152"/>
      <c r="AI490" s="152"/>
      <c r="AJ490" s="152"/>
      <c r="AK490" s="152"/>
      <c r="AL490" s="152"/>
      <c r="AM490" s="152"/>
      <c r="AN490" s="152"/>
      <c r="AO490" s="152"/>
      <c r="AP490" s="152"/>
      <c r="AQ490" s="152"/>
      <c r="AR490" s="152"/>
      <c r="AS490" s="152"/>
      <c r="AT490" s="152"/>
      <c r="AU490" s="152"/>
      <c r="AV490" s="723"/>
      <c r="AW490" s="724"/>
    </row>
    <row r="491" spans="2:49" x14ac:dyDescent="0.25">
      <c r="B491" s="98"/>
      <c r="C491" s="98"/>
      <c r="D491" s="147"/>
      <c r="E491" s="148"/>
      <c r="F491" s="149"/>
      <c r="G491" s="148"/>
      <c r="H491" s="148"/>
      <c r="I491" s="148"/>
      <c r="J491" s="148"/>
      <c r="K491" s="148"/>
      <c r="L491" s="148"/>
      <c r="M491" s="148"/>
      <c r="N491" s="148"/>
      <c r="O491" s="148"/>
      <c r="P491" s="148"/>
      <c r="Q491" s="148"/>
      <c r="R491" s="148"/>
      <c r="S491" s="148"/>
      <c r="T491" s="148"/>
      <c r="U491" s="148"/>
      <c r="V491" s="148"/>
      <c r="W491" s="148"/>
      <c r="X491" s="148"/>
      <c r="Y491" s="148"/>
      <c r="Z491" s="148"/>
      <c r="AA491" s="148"/>
      <c r="AB491" s="148"/>
      <c r="AC491" s="148"/>
      <c r="AD491" s="148"/>
      <c r="AE491" s="148"/>
      <c r="AF491" s="148"/>
      <c r="AG491" s="148"/>
      <c r="AH491" s="148"/>
      <c r="AI491" s="148"/>
      <c r="AJ491" s="148"/>
      <c r="AK491" s="148"/>
      <c r="AL491" s="148"/>
      <c r="AM491" s="148"/>
      <c r="AN491" s="148"/>
      <c r="AO491" s="148"/>
      <c r="AP491" s="148"/>
      <c r="AQ491" s="148"/>
      <c r="AR491" s="148"/>
      <c r="AS491" s="148"/>
      <c r="AT491" s="148"/>
      <c r="AU491" s="148"/>
      <c r="AV491" s="723"/>
      <c r="AW491" s="724"/>
    </row>
    <row r="492" spans="2:49" x14ac:dyDescent="0.25">
      <c r="B492" s="154"/>
      <c r="C492" s="154"/>
      <c r="D492" s="155"/>
      <c r="E492" s="95"/>
      <c r="F492" s="94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  <c r="AA492" s="95"/>
      <c r="AB492" s="95"/>
      <c r="AC492" s="95"/>
      <c r="AD492" s="95"/>
      <c r="AE492" s="95"/>
      <c r="AF492" s="95"/>
      <c r="AG492" s="95"/>
      <c r="AH492" s="95"/>
      <c r="AI492" s="95"/>
      <c r="AJ492" s="95"/>
      <c r="AK492" s="95"/>
      <c r="AL492" s="95"/>
      <c r="AM492" s="95"/>
      <c r="AN492" s="95"/>
      <c r="AO492" s="95"/>
      <c r="AP492" s="95"/>
      <c r="AQ492" s="95"/>
      <c r="AR492" s="95"/>
      <c r="AS492" s="95"/>
      <c r="AT492" s="95"/>
      <c r="AU492" s="95"/>
      <c r="AV492" s="723"/>
      <c r="AW492" s="724"/>
    </row>
    <row r="493" spans="2:49" x14ac:dyDescent="0.25">
      <c r="B493" s="154"/>
      <c r="C493" s="154"/>
      <c r="D493" s="155"/>
      <c r="E493" s="95"/>
      <c r="F493" s="94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  <c r="AA493" s="95"/>
      <c r="AB493" s="95"/>
      <c r="AC493" s="95"/>
      <c r="AD493" s="95"/>
      <c r="AE493" s="95"/>
      <c r="AF493" s="95"/>
      <c r="AG493" s="95"/>
      <c r="AH493" s="95"/>
      <c r="AI493" s="95"/>
      <c r="AJ493" s="95"/>
      <c r="AK493" s="95"/>
      <c r="AL493" s="95"/>
      <c r="AM493" s="95"/>
      <c r="AN493" s="95"/>
      <c r="AO493" s="95"/>
      <c r="AP493" s="95"/>
      <c r="AQ493" s="95"/>
      <c r="AR493" s="95"/>
      <c r="AS493" s="95"/>
      <c r="AT493" s="95"/>
      <c r="AU493" s="95"/>
      <c r="AV493" s="723"/>
      <c r="AW493" s="724"/>
    </row>
    <row r="494" spans="2:49" x14ac:dyDescent="0.25">
      <c r="B494" s="145"/>
      <c r="C494" s="145"/>
      <c r="D494" s="146"/>
      <c r="E494" s="98"/>
      <c r="F494" s="94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  <c r="AA494" s="95"/>
      <c r="AB494" s="95"/>
      <c r="AC494" s="95"/>
      <c r="AD494" s="95"/>
      <c r="AE494" s="95"/>
      <c r="AF494" s="95"/>
      <c r="AG494" s="95"/>
      <c r="AH494" s="95"/>
      <c r="AI494" s="95"/>
      <c r="AJ494" s="95"/>
      <c r="AK494" s="95"/>
      <c r="AL494" s="95"/>
      <c r="AM494" s="95"/>
      <c r="AN494" s="95"/>
      <c r="AO494" s="95"/>
      <c r="AP494" s="95"/>
      <c r="AQ494" s="95"/>
      <c r="AR494" s="95"/>
      <c r="AS494" s="95"/>
      <c r="AT494" s="95"/>
      <c r="AU494" s="95"/>
      <c r="AV494" s="723"/>
      <c r="AW494" s="724"/>
    </row>
    <row r="495" spans="2:49" x14ac:dyDescent="0.25">
      <c r="B495" s="98"/>
      <c r="C495" s="98"/>
      <c r="D495" s="147"/>
      <c r="E495" s="148"/>
      <c r="F495" s="149"/>
      <c r="G495" s="150"/>
      <c r="H495" s="150"/>
      <c r="I495" s="150"/>
      <c r="J495" s="150"/>
      <c r="K495" s="150"/>
      <c r="L495" s="150"/>
      <c r="M495" s="150"/>
      <c r="N495" s="150"/>
      <c r="O495" s="150"/>
      <c r="P495" s="150"/>
      <c r="Q495" s="150"/>
      <c r="R495" s="150"/>
      <c r="S495" s="150"/>
      <c r="T495" s="150"/>
      <c r="U495" s="150"/>
      <c r="V495" s="150"/>
      <c r="W495" s="150"/>
      <c r="X495" s="150"/>
      <c r="Y495" s="150"/>
      <c r="Z495" s="150"/>
      <c r="AA495" s="150"/>
      <c r="AB495" s="150"/>
      <c r="AC495" s="150"/>
      <c r="AD495" s="150"/>
      <c r="AE495" s="151"/>
      <c r="AF495" s="151"/>
      <c r="AG495" s="151"/>
      <c r="AH495" s="151"/>
      <c r="AI495" s="151"/>
      <c r="AJ495" s="151"/>
      <c r="AK495" s="151"/>
      <c r="AL495" s="151"/>
      <c r="AM495" s="151"/>
      <c r="AN495" s="151"/>
      <c r="AO495" s="151"/>
      <c r="AP495" s="151"/>
      <c r="AQ495" s="151"/>
      <c r="AR495" s="151"/>
      <c r="AS495" s="151"/>
      <c r="AT495" s="151"/>
      <c r="AU495" s="151"/>
      <c r="AV495" s="723"/>
      <c r="AW495" s="724"/>
    </row>
    <row r="496" spans="2:49" x14ac:dyDescent="0.25">
      <c r="B496" s="98"/>
      <c r="C496" s="98"/>
      <c r="D496" s="147"/>
      <c r="E496" s="148"/>
      <c r="F496" s="149"/>
      <c r="G496" s="148"/>
      <c r="H496" s="148"/>
      <c r="I496" s="148"/>
      <c r="J496" s="148"/>
      <c r="K496" s="148"/>
      <c r="L496" s="148"/>
      <c r="M496" s="148"/>
      <c r="N496" s="148"/>
      <c r="O496" s="148"/>
      <c r="P496" s="148"/>
      <c r="Q496" s="148"/>
      <c r="R496" s="148"/>
      <c r="S496" s="148"/>
      <c r="T496" s="148"/>
      <c r="U496" s="148"/>
      <c r="V496" s="148"/>
      <c r="W496" s="148"/>
      <c r="X496" s="148"/>
      <c r="Y496" s="148"/>
      <c r="Z496" s="148"/>
      <c r="AA496" s="148"/>
      <c r="AB496" s="148"/>
      <c r="AC496" s="148"/>
      <c r="AD496" s="148"/>
      <c r="AE496" s="148"/>
      <c r="AF496" s="148"/>
      <c r="AG496" s="148"/>
      <c r="AH496" s="148"/>
      <c r="AI496" s="148"/>
      <c r="AJ496" s="148"/>
      <c r="AK496" s="148"/>
      <c r="AL496" s="148"/>
      <c r="AM496" s="148"/>
      <c r="AN496" s="148"/>
      <c r="AO496" s="148"/>
      <c r="AP496" s="148"/>
      <c r="AQ496" s="148"/>
      <c r="AR496" s="148"/>
      <c r="AS496" s="148"/>
      <c r="AT496" s="148"/>
      <c r="AU496" s="148"/>
      <c r="AV496" s="723"/>
      <c r="AW496" s="724"/>
    </row>
    <row r="497" spans="2:49" x14ac:dyDescent="0.25">
      <c r="B497" s="98"/>
      <c r="C497" s="98"/>
      <c r="D497" s="147"/>
      <c r="E497" s="93"/>
      <c r="F497" s="152"/>
      <c r="G497" s="95"/>
      <c r="H497" s="153"/>
      <c r="I497" s="152"/>
      <c r="J497" s="152"/>
      <c r="K497" s="152"/>
      <c r="L497" s="152"/>
      <c r="M497" s="152"/>
      <c r="N497" s="152"/>
      <c r="O497" s="152"/>
      <c r="P497" s="152"/>
      <c r="Q497" s="152"/>
      <c r="R497" s="152"/>
      <c r="S497" s="153"/>
      <c r="T497" s="152"/>
      <c r="U497" s="152"/>
      <c r="V497" s="152"/>
      <c r="W497" s="152"/>
      <c r="X497" s="152"/>
      <c r="Y497" s="152"/>
      <c r="Z497" s="152"/>
      <c r="AA497" s="152"/>
      <c r="AB497" s="152"/>
      <c r="AC497" s="152"/>
      <c r="AD497" s="152"/>
      <c r="AE497" s="152"/>
      <c r="AF497" s="152"/>
      <c r="AG497" s="152"/>
      <c r="AH497" s="152"/>
      <c r="AI497" s="152"/>
      <c r="AJ497" s="152"/>
      <c r="AK497" s="152"/>
      <c r="AL497" s="152"/>
      <c r="AM497" s="152"/>
      <c r="AN497" s="152"/>
      <c r="AO497" s="152"/>
      <c r="AP497" s="152"/>
      <c r="AQ497" s="152"/>
      <c r="AR497" s="152"/>
      <c r="AS497" s="152"/>
      <c r="AT497" s="152"/>
      <c r="AU497" s="152"/>
      <c r="AV497" s="723"/>
      <c r="AW497" s="724"/>
    </row>
    <row r="498" spans="2:49" x14ac:dyDescent="0.25">
      <c r="B498" s="98"/>
      <c r="C498" s="98"/>
      <c r="D498" s="147"/>
      <c r="E498" s="148"/>
      <c r="F498" s="149"/>
      <c r="G498" s="148"/>
      <c r="H498" s="148"/>
      <c r="I498" s="148"/>
      <c r="J498" s="148"/>
      <c r="K498" s="148"/>
      <c r="L498" s="148"/>
      <c r="M498" s="148"/>
      <c r="N498" s="148"/>
      <c r="O498" s="148"/>
      <c r="P498" s="148"/>
      <c r="Q498" s="148"/>
      <c r="R498" s="148"/>
      <c r="S498" s="148"/>
      <c r="T498" s="148"/>
      <c r="U498" s="148"/>
      <c r="V498" s="148"/>
      <c r="W498" s="148"/>
      <c r="X498" s="148"/>
      <c r="Y498" s="148"/>
      <c r="Z498" s="148"/>
      <c r="AA498" s="148"/>
      <c r="AB498" s="148"/>
      <c r="AC498" s="148"/>
      <c r="AD498" s="148"/>
      <c r="AE498" s="148"/>
      <c r="AF498" s="148"/>
      <c r="AG498" s="148"/>
      <c r="AH498" s="148"/>
      <c r="AI498" s="148"/>
      <c r="AJ498" s="148"/>
      <c r="AK498" s="148"/>
      <c r="AL498" s="148"/>
      <c r="AM498" s="148"/>
      <c r="AN498" s="148"/>
      <c r="AO498" s="148"/>
      <c r="AP498" s="148"/>
      <c r="AQ498" s="148"/>
      <c r="AR498" s="148"/>
      <c r="AS498" s="148"/>
      <c r="AT498" s="148"/>
      <c r="AU498" s="148"/>
      <c r="AV498" s="723"/>
      <c r="AW498" s="724"/>
    </row>
    <row r="499" spans="2:49" x14ac:dyDescent="0.25">
      <c r="B499" s="154"/>
      <c r="C499" s="154"/>
      <c r="D499" s="155"/>
      <c r="E499" s="95"/>
      <c r="F499" s="94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  <c r="AA499" s="95"/>
      <c r="AB499" s="95"/>
      <c r="AC499" s="95"/>
      <c r="AD499" s="95"/>
      <c r="AE499" s="95"/>
      <c r="AF499" s="95"/>
      <c r="AG499" s="95"/>
      <c r="AH499" s="95"/>
      <c r="AI499" s="95"/>
      <c r="AJ499" s="95"/>
      <c r="AK499" s="95"/>
      <c r="AL499" s="95"/>
      <c r="AM499" s="95"/>
      <c r="AN499" s="95"/>
      <c r="AO499" s="95"/>
      <c r="AP499" s="95"/>
      <c r="AQ499" s="95"/>
      <c r="AR499" s="95"/>
      <c r="AS499" s="95"/>
      <c r="AT499" s="95"/>
      <c r="AU499" s="95"/>
      <c r="AV499" s="723"/>
      <c r="AW499" s="724"/>
    </row>
    <row r="500" spans="2:49" x14ac:dyDescent="0.25">
      <c r="B500" s="154"/>
      <c r="C500" s="154"/>
      <c r="D500" s="155"/>
      <c r="E500" s="95"/>
      <c r="F500" s="94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  <c r="AA500" s="95"/>
      <c r="AB500" s="95"/>
      <c r="AC500" s="95"/>
      <c r="AD500" s="95"/>
      <c r="AE500" s="95"/>
      <c r="AF500" s="95"/>
      <c r="AG500" s="95"/>
      <c r="AH500" s="95"/>
      <c r="AI500" s="95"/>
      <c r="AJ500" s="95"/>
      <c r="AK500" s="95"/>
      <c r="AL500" s="95"/>
      <c r="AM500" s="95"/>
      <c r="AN500" s="95"/>
      <c r="AO500" s="95"/>
      <c r="AP500" s="95"/>
      <c r="AQ500" s="95"/>
      <c r="AR500" s="95"/>
      <c r="AS500" s="95"/>
      <c r="AT500" s="95"/>
      <c r="AU500" s="95"/>
      <c r="AV500" s="723"/>
      <c r="AW500" s="724"/>
    </row>
    <row r="501" spans="2:49" x14ac:dyDescent="0.25">
      <c r="B501" s="145"/>
      <c r="C501" s="145"/>
      <c r="D501" s="146"/>
      <c r="E501" s="98"/>
      <c r="F501" s="94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  <c r="AA501" s="95"/>
      <c r="AB501" s="95"/>
      <c r="AC501" s="95"/>
      <c r="AD501" s="95"/>
      <c r="AE501" s="95"/>
      <c r="AF501" s="95"/>
      <c r="AG501" s="95"/>
      <c r="AH501" s="95"/>
      <c r="AI501" s="95"/>
      <c r="AJ501" s="95"/>
      <c r="AK501" s="95"/>
      <c r="AL501" s="95"/>
      <c r="AM501" s="95"/>
      <c r="AN501" s="95"/>
      <c r="AO501" s="95"/>
      <c r="AP501" s="95"/>
      <c r="AQ501" s="95"/>
      <c r="AR501" s="95"/>
      <c r="AS501" s="95"/>
      <c r="AT501" s="95"/>
      <c r="AU501" s="95"/>
      <c r="AV501" s="723"/>
      <c r="AW501" s="724"/>
    </row>
    <row r="502" spans="2:49" x14ac:dyDescent="0.25">
      <c r="B502" s="98"/>
      <c r="C502" s="98"/>
      <c r="D502" s="147"/>
      <c r="E502" s="148"/>
      <c r="F502" s="149"/>
      <c r="G502" s="150"/>
      <c r="H502" s="150"/>
      <c r="I502" s="150"/>
      <c r="J502" s="150"/>
      <c r="K502" s="150"/>
      <c r="L502" s="150"/>
      <c r="M502" s="150"/>
      <c r="N502" s="150"/>
      <c r="O502" s="150"/>
      <c r="P502" s="150"/>
      <c r="Q502" s="150"/>
      <c r="R502" s="150"/>
      <c r="S502" s="150"/>
      <c r="T502" s="150"/>
      <c r="U502" s="150"/>
      <c r="V502" s="150"/>
      <c r="W502" s="150"/>
      <c r="X502" s="150"/>
      <c r="Y502" s="150"/>
      <c r="Z502" s="150"/>
      <c r="AA502" s="150"/>
      <c r="AB502" s="150"/>
      <c r="AC502" s="150"/>
      <c r="AD502" s="150"/>
      <c r="AE502" s="151"/>
      <c r="AF502" s="151"/>
      <c r="AG502" s="151"/>
      <c r="AH502" s="151"/>
      <c r="AI502" s="151"/>
      <c r="AJ502" s="151"/>
      <c r="AK502" s="151"/>
      <c r="AL502" s="151"/>
      <c r="AM502" s="151"/>
      <c r="AN502" s="151"/>
      <c r="AO502" s="151"/>
      <c r="AP502" s="151"/>
      <c r="AQ502" s="151"/>
      <c r="AR502" s="151"/>
      <c r="AS502" s="151"/>
      <c r="AT502" s="151"/>
      <c r="AU502" s="151"/>
      <c r="AV502" s="723"/>
      <c r="AW502" s="724"/>
    </row>
    <row r="503" spans="2:49" x14ac:dyDescent="0.25">
      <c r="B503" s="98"/>
      <c r="C503" s="98"/>
      <c r="D503" s="147"/>
      <c r="E503" s="148"/>
      <c r="F503" s="149"/>
      <c r="G503" s="148"/>
      <c r="H503" s="148"/>
      <c r="I503" s="148"/>
      <c r="J503" s="148"/>
      <c r="K503" s="148"/>
      <c r="L503" s="148"/>
      <c r="M503" s="148"/>
      <c r="N503" s="148"/>
      <c r="O503" s="148"/>
      <c r="P503" s="148"/>
      <c r="Q503" s="148"/>
      <c r="R503" s="148"/>
      <c r="S503" s="148"/>
      <c r="T503" s="148"/>
      <c r="U503" s="148"/>
      <c r="V503" s="148"/>
      <c r="W503" s="148"/>
      <c r="X503" s="148"/>
      <c r="Y503" s="148"/>
      <c r="Z503" s="148"/>
      <c r="AA503" s="148"/>
      <c r="AB503" s="148"/>
      <c r="AC503" s="148"/>
      <c r="AD503" s="148"/>
      <c r="AE503" s="148"/>
      <c r="AF503" s="148"/>
      <c r="AG503" s="148"/>
      <c r="AH503" s="148"/>
      <c r="AI503" s="148"/>
      <c r="AJ503" s="148"/>
      <c r="AK503" s="148"/>
      <c r="AL503" s="148"/>
      <c r="AM503" s="148"/>
      <c r="AN503" s="148"/>
      <c r="AO503" s="148"/>
      <c r="AP503" s="148"/>
      <c r="AQ503" s="148"/>
      <c r="AR503" s="148"/>
      <c r="AS503" s="148"/>
      <c r="AT503" s="148"/>
      <c r="AU503" s="148"/>
      <c r="AV503" s="723"/>
      <c r="AW503" s="724"/>
    </row>
    <row r="504" spans="2:49" x14ac:dyDescent="0.25">
      <c r="B504" s="98"/>
      <c r="C504" s="98"/>
      <c r="D504" s="147"/>
      <c r="E504" s="93"/>
      <c r="F504" s="152"/>
      <c r="G504" s="95"/>
      <c r="H504" s="153"/>
      <c r="I504" s="152"/>
      <c r="J504" s="152"/>
      <c r="K504" s="152"/>
      <c r="L504" s="152"/>
      <c r="M504" s="152"/>
      <c r="N504" s="152"/>
      <c r="O504" s="152"/>
      <c r="P504" s="152"/>
      <c r="Q504" s="152"/>
      <c r="R504" s="152"/>
      <c r="S504" s="153"/>
      <c r="T504" s="152"/>
      <c r="U504" s="152"/>
      <c r="V504" s="152"/>
      <c r="W504" s="152"/>
      <c r="X504" s="152"/>
      <c r="Y504" s="152"/>
      <c r="Z504" s="152"/>
      <c r="AA504" s="152"/>
      <c r="AB504" s="152"/>
      <c r="AC504" s="152"/>
      <c r="AD504" s="152"/>
      <c r="AE504" s="152"/>
      <c r="AF504" s="152"/>
      <c r="AG504" s="152"/>
      <c r="AH504" s="152"/>
      <c r="AI504" s="152"/>
      <c r="AJ504" s="152"/>
      <c r="AK504" s="152"/>
      <c r="AL504" s="152"/>
      <c r="AM504" s="152"/>
      <c r="AN504" s="152"/>
      <c r="AO504" s="152"/>
      <c r="AP504" s="152"/>
      <c r="AQ504" s="152"/>
      <c r="AR504" s="152"/>
      <c r="AS504" s="152"/>
      <c r="AT504" s="152"/>
      <c r="AU504" s="152"/>
      <c r="AV504" s="723"/>
      <c r="AW504" s="724"/>
    </row>
    <row r="505" spans="2:49" x14ac:dyDescent="0.25">
      <c r="B505" s="98"/>
      <c r="C505" s="98"/>
      <c r="D505" s="147"/>
      <c r="E505" s="148"/>
      <c r="F505" s="149"/>
      <c r="G505" s="148"/>
      <c r="H505" s="148"/>
      <c r="I505" s="148"/>
      <c r="J505" s="148"/>
      <c r="K505" s="148"/>
      <c r="L505" s="148"/>
      <c r="M505" s="148"/>
      <c r="N505" s="148"/>
      <c r="O505" s="148"/>
      <c r="P505" s="148"/>
      <c r="Q505" s="148"/>
      <c r="R505" s="148"/>
      <c r="S505" s="148"/>
      <c r="T505" s="148"/>
      <c r="U505" s="148"/>
      <c r="V505" s="148"/>
      <c r="W505" s="148"/>
      <c r="X505" s="148"/>
      <c r="Y505" s="148"/>
      <c r="Z505" s="148"/>
      <c r="AA505" s="148"/>
      <c r="AB505" s="148"/>
      <c r="AC505" s="148"/>
      <c r="AD505" s="148"/>
      <c r="AE505" s="148"/>
      <c r="AF505" s="148"/>
      <c r="AG505" s="148"/>
      <c r="AH505" s="148"/>
      <c r="AI505" s="148"/>
      <c r="AJ505" s="148"/>
      <c r="AK505" s="148"/>
      <c r="AL505" s="148"/>
      <c r="AM505" s="148"/>
      <c r="AN505" s="148"/>
      <c r="AO505" s="148"/>
      <c r="AP505" s="148"/>
      <c r="AQ505" s="148"/>
      <c r="AR505" s="148"/>
      <c r="AS505" s="148"/>
      <c r="AT505" s="148"/>
      <c r="AU505" s="148"/>
      <c r="AV505" s="723"/>
      <c r="AW505" s="724"/>
    </row>
    <row r="506" spans="2:49" x14ac:dyDescent="0.25">
      <c r="B506" s="154"/>
      <c r="C506" s="154"/>
      <c r="D506" s="155"/>
      <c r="E506" s="95"/>
      <c r="F506" s="94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  <c r="AA506" s="95"/>
      <c r="AB506" s="95"/>
      <c r="AC506" s="95"/>
      <c r="AD506" s="95"/>
      <c r="AE506" s="95"/>
      <c r="AF506" s="95"/>
      <c r="AG506" s="95"/>
      <c r="AH506" s="95"/>
      <c r="AI506" s="95"/>
      <c r="AJ506" s="95"/>
      <c r="AK506" s="95"/>
      <c r="AL506" s="95"/>
      <c r="AM506" s="95"/>
      <c r="AN506" s="95"/>
      <c r="AO506" s="95"/>
      <c r="AP506" s="95"/>
      <c r="AQ506" s="95"/>
      <c r="AR506" s="95"/>
      <c r="AS506" s="95"/>
      <c r="AT506" s="95"/>
      <c r="AU506" s="95"/>
      <c r="AV506" s="723"/>
      <c r="AW506" s="724"/>
    </row>
    <row r="507" spans="2:49" x14ac:dyDescent="0.25">
      <c r="B507" s="154"/>
      <c r="C507" s="154"/>
      <c r="D507" s="155"/>
      <c r="E507" s="95"/>
      <c r="F507" s="94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  <c r="AA507" s="95"/>
      <c r="AB507" s="95"/>
      <c r="AC507" s="95"/>
      <c r="AD507" s="95"/>
      <c r="AE507" s="95"/>
      <c r="AF507" s="95"/>
      <c r="AG507" s="95"/>
      <c r="AH507" s="95"/>
      <c r="AI507" s="95"/>
      <c r="AJ507" s="95"/>
      <c r="AK507" s="95"/>
      <c r="AL507" s="95"/>
      <c r="AM507" s="95"/>
      <c r="AN507" s="95"/>
      <c r="AO507" s="95"/>
      <c r="AP507" s="95"/>
      <c r="AQ507" s="95"/>
      <c r="AR507" s="95"/>
      <c r="AS507" s="95"/>
      <c r="AT507" s="95"/>
      <c r="AU507" s="95"/>
      <c r="AV507" s="723"/>
      <c r="AW507" s="724"/>
    </row>
    <row r="508" spans="2:49" x14ac:dyDescent="0.25">
      <c r="B508" s="145"/>
      <c r="C508" s="145"/>
      <c r="D508" s="146"/>
      <c r="E508" s="98"/>
      <c r="F508" s="94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  <c r="AA508" s="95"/>
      <c r="AB508" s="95"/>
      <c r="AC508" s="95"/>
      <c r="AD508" s="95"/>
      <c r="AE508" s="95"/>
      <c r="AF508" s="95"/>
      <c r="AG508" s="95"/>
      <c r="AH508" s="95"/>
      <c r="AI508" s="95"/>
      <c r="AJ508" s="95"/>
      <c r="AK508" s="95"/>
      <c r="AL508" s="95"/>
      <c r="AM508" s="95"/>
      <c r="AN508" s="95"/>
      <c r="AO508" s="95"/>
      <c r="AP508" s="95"/>
      <c r="AQ508" s="95"/>
      <c r="AR508" s="95"/>
      <c r="AS508" s="95"/>
      <c r="AT508" s="95"/>
      <c r="AU508" s="95"/>
      <c r="AV508" s="723"/>
      <c r="AW508" s="724"/>
    </row>
    <row r="509" spans="2:49" x14ac:dyDescent="0.25">
      <c r="B509" s="98"/>
      <c r="C509" s="98"/>
      <c r="D509" s="147"/>
      <c r="E509" s="148"/>
      <c r="F509" s="149"/>
      <c r="G509" s="150"/>
      <c r="H509" s="150"/>
      <c r="I509" s="150"/>
      <c r="J509" s="150"/>
      <c r="K509" s="150"/>
      <c r="L509" s="150"/>
      <c r="M509" s="150"/>
      <c r="N509" s="150"/>
      <c r="O509" s="150"/>
      <c r="P509" s="150"/>
      <c r="Q509" s="150"/>
      <c r="R509" s="150"/>
      <c r="S509" s="150"/>
      <c r="T509" s="150"/>
      <c r="U509" s="150"/>
      <c r="V509" s="150"/>
      <c r="W509" s="150"/>
      <c r="X509" s="150"/>
      <c r="Y509" s="150"/>
      <c r="Z509" s="150"/>
      <c r="AA509" s="150"/>
      <c r="AB509" s="150"/>
      <c r="AC509" s="150"/>
      <c r="AD509" s="150"/>
      <c r="AE509" s="151"/>
      <c r="AF509" s="151"/>
      <c r="AG509" s="151"/>
      <c r="AH509" s="151"/>
      <c r="AI509" s="151"/>
      <c r="AJ509" s="151"/>
      <c r="AK509" s="151"/>
      <c r="AL509" s="151"/>
      <c r="AM509" s="151"/>
      <c r="AN509" s="151"/>
      <c r="AO509" s="151"/>
      <c r="AP509" s="151"/>
      <c r="AQ509" s="151"/>
      <c r="AR509" s="151"/>
      <c r="AS509" s="151"/>
      <c r="AT509" s="151"/>
      <c r="AU509" s="151"/>
      <c r="AV509" s="723"/>
      <c r="AW509" s="724"/>
    </row>
    <row r="510" spans="2:49" x14ac:dyDescent="0.25">
      <c r="B510" s="98"/>
      <c r="C510" s="98"/>
      <c r="D510" s="147"/>
      <c r="E510" s="148"/>
      <c r="F510" s="149"/>
      <c r="G510" s="148"/>
      <c r="H510" s="148"/>
      <c r="I510" s="148"/>
      <c r="J510" s="148"/>
      <c r="K510" s="148"/>
      <c r="L510" s="148"/>
      <c r="M510" s="148"/>
      <c r="N510" s="148"/>
      <c r="O510" s="148"/>
      <c r="P510" s="148"/>
      <c r="Q510" s="148"/>
      <c r="R510" s="148"/>
      <c r="S510" s="148"/>
      <c r="T510" s="148"/>
      <c r="U510" s="148"/>
      <c r="V510" s="148"/>
      <c r="W510" s="148"/>
      <c r="X510" s="148"/>
      <c r="Y510" s="148"/>
      <c r="Z510" s="148"/>
      <c r="AA510" s="148"/>
      <c r="AB510" s="148"/>
      <c r="AC510" s="148"/>
      <c r="AD510" s="148"/>
      <c r="AE510" s="148"/>
      <c r="AF510" s="148"/>
      <c r="AG510" s="148"/>
      <c r="AH510" s="148"/>
      <c r="AI510" s="148"/>
      <c r="AJ510" s="148"/>
      <c r="AK510" s="148"/>
      <c r="AL510" s="148"/>
      <c r="AM510" s="148"/>
      <c r="AN510" s="148"/>
      <c r="AO510" s="148"/>
      <c r="AP510" s="148"/>
      <c r="AQ510" s="148"/>
      <c r="AR510" s="148"/>
      <c r="AS510" s="148"/>
      <c r="AT510" s="148"/>
      <c r="AU510" s="148"/>
      <c r="AV510" s="723"/>
      <c r="AW510" s="724"/>
    </row>
    <row r="511" spans="2:49" x14ac:dyDescent="0.25">
      <c r="B511" s="98"/>
      <c r="C511" s="98"/>
      <c r="D511" s="147"/>
      <c r="E511" s="93"/>
      <c r="F511" s="152"/>
      <c r="G511" s="95"/>
      <c r="H511" s="153"/>
      <c r="I511" s="152"/>
      <c r="J511" s="152"/>
      <c r="K511" s="152"/>
      <c r="L511" s="152"/>
      <c r="M511" s="152"/>
      <c r="N511" s="152"/>
      <c r="O511" s="152"/>
      <c r="P511" s="152"/>
      <c r="Q511" s="152"/>
      <c r="R511" s="152"/>
      <c r="S511" s="153"/>
      <c r="T511" s="152"/>
      <c r="U511" s="152"/>
      <c r="V511" s="152"/>
      <c r="W511" s="152"/>
      <c r="X511" s="152"/>
      <c r="Y511" s="152"/>
      <c r="Z511" s="152"/>
      <c r="AA511" s="152"/>
      <c r="AB511" s="152"/>
      <c r="AC511" s="152"/>
      <c r="AD511" s="152"/>
      <c r="AE511" s="152"/>
      <c r="AF511" s="152"/>
      <c r="AG511" s="152"/>
      <c r="AH511" s="152"/>
      <c r="AI511" s="152"/>
      <c r="AJ511" s="152"/>
      <c r="AK511" s="152"/>
      <c r="AL511" s="152"/>
      <c r="AM511" s="152"/>
      <c r="AN511" s="152"/>
      <c r="AO511" s="152"/>
      <c r="AP511" s="152"/>
      <c r="AQ511" s="152"/>
      <c r="AR511" s="152"/>
      <c r="AS511" s="152"/>
      <c r="AT511" s="152"/>
      <c r="AU511" s="152"/>
      <c r="AV511" s="723"/>
      <c r="AW511" s="724"/>
    </row>
    <row r="512" spans="2:49" x14ac:dyDescent="0.25">
      <c r="B512" s="98"/>
      <c r="C512" s="98"/>
      <c r="D512" s="147"/>
      <c r="E512" s="148"/>
      <c r="F512" s="149"/>
      <c r="G512" s="148"/>
      <c r="H512" s="148"/>
      <c r="I512" s="148"/>
      <c r="J512" s="148"/>
      <c r="K512" s="148"/>
      <c r="L512" s="148"/>
      <c r="M512" s="148"/>
      <c r="N512" s="148"/>
      <c r="O512" s="148"/>
      <c r="P512" s="148"/>
      <c r="Q512" s="148"/>
      <c r="R512" s="148"/>
      <c r="S512" s="148"/>
      <c r="T512" s="148"/>
      <c r="U512" s="148"/>
      <c r="V512" s="148"/>
      <c r="W512" s="148"/>
      <c r="X512" s="148"/>
      <c r="Y512" s="148"/>
      <c r="Z512" s="148"/>
      <c r="AA512" s="148"/>
      <c r="AB512" s="148"/>
      <c r="AC512" s="148"/>
      <c r="AD512" s="148"/>
      <c r="AE512" s="148"/>
      <c r="AF512" s="148"/>
      <c r="AG512" s="148"/>
      <c r="AH512" s="148"/>
      <c r="AI512" s="148"/>
      <c r="AJ512" s="148"/>
      <c r="AK512" s="148"/>
      <c r="AL512" s="148"/>
      <c r="AM512" s="148"/>
      <c r="AN512" s="148"/>
      <c r="AO512" s="148"/>
      <c r="AP512" s="148"/>
      <c r="AQ512" s="148"/>
      <c r="AR512" s="148"/>
      <c r="AS512" s="148"/>
      <c r="AT512" s="148"/>
      <c r="AU512" s="148"/>
      <c r="AV512" s="723"/>
      <c r="AW512" s="724"/>
    </row>
    <row r="513" spans="2:49" x14ac:dyDescent="0.25">
      <c r="B513" s="154"/>
      <c r="C513" s="154"/>
      <c r="D513" s="155"/>
      <c r="E513" s="95"/>
      <c r="F513" s="94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  <c r="AA513" s="95"/>
      <c r="AB513" s="95"/>
      <c r="AC513" s="95"/>
      <c r="AD513" s="95"/>
      <c r="AE513" s="95"/>
      <c r="AF513" s="95"/>
      <c r="AG513" s="95"/>
      <c r="AH513" s="95"/>
      <c r="AI513" s="95"/>
      <c r="AJ513" s="95"/>
      <c r="AK513" s="95"/>
      <c r="AL513" s="95"/>
      <c r="AM513" s="95"/>
      <c r="AN513" s="95"/>
      <c r="AO513" s="95"/>
      <c r="AP513" s="95"/>
      <c r="AQ513" s="95"/>
      <c r="AR513" s="95"/>
      <c r="AS513" s="95"/>
      <c r="AT513" s="95"/>
      <c r="AU513" s="95"/>
      <c r="AV513" s="723"/>
      <c r="AW513" s="724"/>
    </row>
    <row r="514" spans="2:49" x14ac:dyDescent="0.25">
      <c r="B514" s="154"/>
      <c r="C514" s="154"/>
      <c r="D514" s="155"/>
      <c r="E514" s="95"/>
      <c r="F514" s="94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  <c r="AA514" s="95"/>
      <c r="AB514" s="95"/>
      <c r="AC514" s="95"/>
      <c r="AD514" s="95"/>
      <c r="AE514" s="95"/>
      <c r="AF514" s="95"/>
      <c r="AG514" s="95"/>
      <c r="AH514" s="95"/>
      <c r="AI514" s="95"/>
      <c r="AJ514" s="95"/>
      <c r="AK514" s="95"/>
      <c r="AL514" s="95"/>
      <c r="AM514" s="95"/>
      <c r="AN514" s="95"/>
      <c r="AO514" s="95"/>
      <c r="AP514" s="95"/>
      <c r="AQ514" s="95"/>
      <c r="AR514" s="95"/>
      <c r="AS514" s="95"/>
      <c r="AT514" s="95"/>
      <c r="AU514" s="95"/>
      <c r="AV514" s="723"/>
      <c r="AW514" s="724"/>
    </row>
    <row r="515" spans="2:49" x14ac:dyDescent="0.25">
      <c r="B515" s="145"/>
      <c r="C515" s="145"/>
      <c r="D515" s="146"/>
      <c r="E515" s="98"/>
      <c r="F515" s="94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  <c r="AA515" s="95"/>
      <c r="AB515" s="95"/>
      <c r="AC515" s="95"/>
      <c r="AD515" s="95"/>
      <c r="AE515" s="95"/>
      <c r="AF515" s="95"/>
      <c r="AG515" s="95"/>
      <c r="AH515" s="95"/>
      <c r="AI515" s="95"/>
      <c r="AJ515" s="95"/>
      <c r="AK515" s="95"/>
      <c r="AL515" s="95"/>
      <c r="AM515" s="95"/>
      <c r="AN515" s="95"/>
      <c r="AO515" s="95"/>
      <c r="AP515" s="95"/>
      <c r="AQ515" s="95"/>
      <c r="AR515" s="95"/>
      <c r="AS515" s="95"/>
      <c r="AT515" s="95"/>
      <c r="AU515" s="95"/>
      <c r="AV515" s="723"/>
      <c r="AW515" s="724"/>
    </row>
    <row r="516" spans="2:49" x14ac:dyDescent="0.25">
      <c r="B516" s="98"/>
      <c r="C516" s="98"/>
      <c r="D516" s="147"/>
      <c r="E516" s="148"/>
      <c r="F516" s="149"/>
      <c r="G516" s="150"/>
      <c r="H516" s="150"/>
      <c r="I516" s="150"/>
      <c r="J516" s="150"/>
      <c r="K516" s="150"/>
      <c r="L516" s="150"/>
      <c r="M516" s="150"/>
      <c r="N516" s="150"/>
      <c r="O516" s="150"/>
      <c r="P516" s="150"/>
      <c r="Q516" s="150"/>
      <c r="R516" s="150"/>
      <c r="S516" s="150"/>
      <c r="T516" s="150"/>
      <c r="U516" s="150"/>
      <c r="V516" s="150"/>
      <c r="W516" s="150"/>
      <c r="X516" s="150"/>
      <c r="Y516" s="150"/>
      <c r="Z516" s="150"/>
      <c r="AA516" s="150"/>
      <c r="AB516" s="150"/>
      <c r="AC516" s="150"/>
      <c r="AD516" s="150"/>
      <c r="AE516" s="151"/>
      <c r="AF516" s="151"/>
      <c r="AG516" s="151"/>
      <c r="AH516" s="151"/>
      <c r="AI516" s="151"/>
      <c r="AJ516" s="151"/>
      <c r="AK516" s="151"/>
      <c r="AL516" s="151"/>
      <c r="AM516" s="151"/>
      <c r="AN516" s="151"/>
      <c r="AO516" s="151"/>
      <c r="AP516" s="151"/>
      <c r="AQ516" s="151"/>
      <c r="AR516" s="151"/>
      <c r="AS516" s="151"/>
      <c r="AT516" s="151"/>
      <c r="AU516" s="151"/>
      <c r="AV516" s="723"/>
      <c r="AW516" s="724"/>
    </row>
    <row r="517" spans="2:49" x14ac:dyDescent="0.25">
      <c r="B517" s="98"/>
      <c r="C517" s="98"/>
      <c r="D517" s="147"/>
      <c r="E517" s="148"/>
      <c r="F517" s="149"/>
      <c r="G517" s="148"/>
      <c r="H517" s="148"/>
      <c r="I517" s="148"/>
      <c r="J517" s="148"/>
      <c r="K517" s="148"/>
      <c r="L517" s="148"/>
      <c r="M517" s="148"/>
      <c r="N517" s="148"/>
      <c r="O517" s="148"/>
      <c r="P517" s="148"/>
      <c r="Q517" s="148"/>
      <c r="R517" s="148"/>
      <c r="S517" s="148"/>
      <c r="T517" s="148"/>
      <c r="U517" s="148"/>
      <c r="V517" s="148"/>
      <c r="W517" s="148"/>
      <c r="X517" s="148"/>
      <c r="Y517" s="148"/>
      <c r="Z517" s="148"/>
      <c r="AA517" s="148"/>
      <c r="AB517" s="148"/>
      <c r="AC517" s="148"/>
      <c r="AD517" s="148"/>
      <c r="AE517" s="148"/>
      <c r="AF517" s="148"/>
      <c r="AG517" s="148"/>
      <c r="AH517" s="148"/>
      <c r="AI517" s="148"/>
      <c r="AJ517" s="148"/>
      <c r="AK517" s="148"/>
      <c r="AL517" s="148"/>
      <c r="AM517" s="148"/>
      <c r="AN517" s="148"/>
      <c r="AO517" s="148"/>
      <c r="AP517" s="148"/>
      <c r="AQ517" s="148"/>
      <c r="AR517" s="148"/>
      <c r="AS517" s="148"/>
      <c r="AT517" s="148"/>
      <c r="AU517" s="148"/>
      <c r="AV517" s="723"/>
      <c r="AW517" s="724"/>
    </row>
    <row r="518" spans="2:49" x14ac:dyDescent="0.25">
      <c r="B518" s="98"/>
      <c r="C518" s="98"/>
      <c r="D518" s="147"/>
      <c r="E518" s="93"/>
      <c r="F518" s="152"/>
      <c r="G518" s="95"/>
      <c r="H518" s="153"/>
      <c r="I518" s="152"/>
      <c r="J518" s="152"/>
      <c r="K518" s="152"/>
      <c r="L518" s="152"/>
      <c r="M518" s="152"/>
      <c r="N518" s="152"/>
      <c r="O518" s="152"/>
      <c r="P518" s="152"/>
      <c r="Q518" s="152"/>
      <c r="R518" s="152"/>
      <c r="S518" s="153"/>
      <c r="T518" s="152"/>
      <c r="U518" s="152"/>
      <c r="V518" s="152"/>
      <c r="W518" s="152"/>
      <c r="X518" s="152"/>
      <c r="Y518" s="152"/>
      <c r="Z518" s="152"/>
      <c r="AA518" s="152"/>
      <c r="AB518" s="152"/>
      <c r="AC518" s="152"/>
      <c r="AD518" s="152"/>
      <c r="AE518" s="152"/>
      <c r="AF518" s="152"/>
      <c r="AG518" s="152"/>
      <c r="AH518" s="152"/>
      <c r="AI518" s="152"/>
      <c r="AJ518" s="152"/>
      <c r="AK518" s="152"/>
      <c r="AL518" s="152"/>
      <c r="AM518" s="152"/>
      <c r="AN518" s="152"/>
      <c r="AO518" s="152"/>
      <c r="AP518" s="152"/>
      <c r="AQ518" s="152"/>
      <c r="AR518" s="152"/>
      <c r="AS518" s="152"/>
      <c r="AT518" s="152"/>
      <c r="AU518" s="152"/>
      <c r="AV518" s="723"/>
      <c r="AW518" s="724"/>
    </row>
    <row r="519" spans="2:49" x14ac:dyDescent="0.25">
      <c r="B519" s="98"/>
      <c r="C519" s="98"/>
      <c r="D519" s="147"/>
      <c r="E519" s="148"/>
      <c r="F519" s="149"/>
      <c r="G519" s="148"/>
      <c r="H519" s="148"/>
      <c r="I519" s="148"/>
      <c r="J519" s="148"/>
      <c r="K519" s="148"/>
      <c r="L519" s="148"/>
      <c r="M519" s="148"/>
      <c r="N519" s="148"/>
      <c r="O519" s="148"/>
      <c r="P519" s="148"/>
      <c r="Q519" s="148"/>
      <c r="R519" s="148"/>
      <c r="S519" s="148"/>
      <c r="T519" s="148"/>
      <c r="U519" s="148"/>
      <c r="V519" s="148"/>
      <c r="W519" s="148"/>
      <c r="X519" s="148"/>
      <c r="Y519" s="148"/>
      <c r="Z519" s="148"/>
      <c r="AA519" s="148"/>
      <c r="AB519" s="148"/>
      <c r="AC519" s="148"/>
      <c r="AD519" s="148"/>
      <c r="AE519" s="148"/>
      <c r="AF519" s="148"/>
      <c r="AG519" s="148"/>
      <c r="AH519" s="148"/>
      <c r="AI519" s="148"/>
      <c r="AJ519" s="148"/>
      <c r="AK519" s="148"/>
      <c r="AL519" s="148"/>
      <c r="AM519" s="148"/>
      <c r="AN519" s="148"/>
      <c r="AO519" s="148"/>
      <c r="AP519" s="148"/>
      <c r="AQ519" s="148"/>
      <c r="AR519" s="148"/>
      <c r="AS519" s="148"/>
      <c r="AT519" s="148"/>
      <c r="AU519" s="148"/>
      <c r="AV519" s="723"/>
      <c r="AW519" s="724"/>
    </row>
    <row r="520" spans="2:49" x14ac:dyDescent="0.25">
      <c r="B520" s="154"/>
      <c r="C520" s="154"/>
      <c r="D520" s="155"/>
      <c r="E520" s="95"/>
      <c r="F520" s="94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  <c r="AA520" s="95"/>
      <c r="AB520" s="95"/>
      <c r="AC520" s="95"/>
      <c r="AD520" s="95"/>
      <c r="AE520" s="95"/>
      <c r="AF520" s="95"/>
      <c r="AG520" s="95"/>
      <c r="AH520" s="95"/>
      <c r="AI520" s="95"/>
      <c r="AJ520" s="95"/>
      <c r="AK520" s="95"/>
      <c r="AL520" s="95"/>
      <c r="AM520" s="95"/>
      <c r="AN520" s="95"/>
      <c r="AO520" s="95"/>
      <c r="AP520" s="95"/>
      <c r="AQ520" s="95"/>
      <c r="AR520" s="95"/>
      <c r="AS520" s="95"/>
      <c r="AT520" s="95"/>
      <c r="AU520" s="95"/>
      <c r="AV520" s="723"/>
      <c r="AW520" s="724"/>
    </row>
    <row r="521" spans="2:49" x14ac:dyDescent="0.25">
      <c r="B521" s="154"/>
      <c r="C521" s="154"/>
      <c r="D521" s="155"/>
      <c r="E521" s="95"/>
      <c r="F521" s="94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  <c r="AA521" s="95"/>
      <c r="AB521" s="95"/>
      <c r="AC521" s="95"/>
      <c r="AD521" s="95"/>
      <c r="AE521" s="95"/>
      <c r="AF521" s="95"/>
      <c r="AG521" s="95"/>
      <c r="AH521" s="95"/>
      <c r="AI521" s="95"/>
      <c r="AJ521" s="95"/>
      <c r="AK521" s="95"/>
      <c r="AL521" s="95"/>
      <c r="AM521" s="95"/>
      <c r="AN521" s="95"/>
      <c r="AO521" s="95"/>
      <c r="AP521" s="95"/>
      <c r="AQ521" s="95"/>
      <c r="AR521" s="95"/>
      <c r="AS521" s="95"/>
      <c r="AT521" s="95"/>
      <c r="AU521" s="95"/>
      <c r="AV521" s="723"/>
      <c r="AW521" s="724"/>
    </row>
    <row r="522" spans="2:49" x14ac:dyDescent="0.25">
      <c r="B522" s="145"/>
      <c r="C522" s="145"/>
      <c r="D522" s="146"/>
      <c r="E522" s="98"/>
      <c r="F522" s="94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  <c r="AA522" s="95"/>
      <c r="AB522" s="95"/>
      <c r="AC522" s="95"/>
      <c r="AD522" s="95"/>
      <c r="AE522" s="95"/>
      <c r="AF522" s="95"/>
      <c r="AG522" s="95"/>
      <c r="AH522" s="95"/>
      <c r="AI522" s="95"/>
      <c r="AJ522" s="95"/>
      <c r="AK522" s="95"/>
      <c r="AL522" s="95"/>
      <c r="AM522" s="95"/>
      <c r="AN522" s="95"/>
      <c r="AO522" s="95"/>
      <c r="AP522" s="95"/>
      <c r="AQ522" s="95"/>
      <c r="AR522" s="95"/>
      <c r="AS522" s="95"/>
      <c r="AT522" s="95"/>
      <c r="AU522" s="95"/>
      <c r="AV522" s="723"/>
      <c r="AW522" s="724"/>
    </row>
    <row r="523" spans="2:49" x14ac:dyDescent="0.25">
      <c r="B523" s="98"/>
      <c r="C523" s="98"/>
      <c r="D523" s="147"/>
      <c r="E523" s="148"/>
      <c r="F523" s="149"/>
      <c r="G523" s="150"/>
      <c r="H523" s="150"/>
      <c r="I523" s="150"/>
      <c r="J523" s="150"/>
      <c r="K523" s="150"/>
      <c r="L523" s="150"/>
      <c r="M523" s="150"/>
      <c r="N523" s="150"/>
      <c r="O523" s="150"/>
      <c r="P523" s="150"/>
      <c r="Q523" s="150"/>
      <c r="R523" s="150"/>
      <c r="S523" s="150"/>
      <c r="T523" s="150"/>
      <c r="U523" s="150"/>
      <c r="V523" s="150"/>
      <c r="W523" s="150"/>
      <c r="X523" s="150"/>
      <c r="Y523" s="150"/>
      <c r="Z523" s="150"/>
      <c r="AA523" s="150"/>
      <c r="AB523" s="150"/>
      <c r="AC523" s="150"/>
      <c r="AD523" s="150"/>
      <c r="AE523" s="151"/>
      <c r="AF523" s="151"/>
      <c r="AG523" s="151"/>
      <c r="AH523" s="151"/>
      <c r="AI523" s="151"/>
      <c r="AJ523" s="151"/>
      <c r="AK523" s="151"/>
      <c r="AL523" s="151"/>
      <c r="AM523" s="151"/>
      <c r="AN523" s="151"/>
      <c r="AO523" s="151"/>
      <c r="AP523" s="151"/>
      <c r="AQ523" s="151"/>
      <c r="AR523" s="151"/>
      <c r="AS523" s="151"/>
      <c r="AT523" s="151"/>
      <c r="AU523" s="151"/>
      <c r="AV523" s="723"/>
      <c r="AW523" s="724"/>
    </row>
    <row r="524" spans="2:49" x14ac:dyDescent="0.25">
      <c r="B524" s="98"/>
      <c r="C524" s="98"/>
      <c r="D524" s="147"/>
      <c r="E524" s="148"/>
      <c r="F524" s="149"/>
      <c r="G524" s="148"/>
      <c r="H524" s="148"/>
      <c r="I524" s="148"/>
      <c r="J524" s="148"/>
      <c r="K524" s="148"/>
      <c r="L524" s="148"/>
      <c r="M524" s="148"/>
      <c r="N524" s="148"/>
      <c r="O524" s="148"/>
      <c r="P524" s="148"/>
      <c r="Q524" s="148"/>
      <c r="R524" s="148"/>
      <c r="S524" s="148"/>
      <c r="T524" s="148"/>
      <c r="U524" s="148"/>
      <c r="V524" s="148"/>
      <c r="W524" s="148"/>
      <c r="X524" s="148"/>
      <c r="Y524" s="148"/>
      <c r="Z524" s="148"/>
      <c r="AA524" s="148"/>
      <c r="AB524" s="148"/>
      <c r="AC524" s="148"/>
      <c r="AD524" s="148"/>
      <c r="AE524" s="148"/>
      <c r="AF524" s="148"/>
      <c r="AG524" s="148"/>
      <c r="AH524" s="148"/>
      <c r="AI524" s="148"/>
      <c r="AJ524" s="148"/>
      <c r="AK524" s="148"/>
      <c r="AL524" s="148"/>
      <c r="AM524" s="148"/>
      <c r="AN524" s="148"/>
      <c r="AO524" s="148"/>
      <c r="AP524" s="148"/>
      <c r="AQ524" s="148"/>
      <c r="AR524" s="148"/>
      <c r="AS524" s="148"/>
      <c r="AT524" s="148"/>
      <c r="AU524" s="148"/>
      <c r="AV524" s="723"/>
      <c r="AW524" s="724"/>
    </row>
    <row r="525" spans="2:49" x14ac:dyDescent="0.25">
      <c r="B525" s="98"/>
      <c r="C525" s="98"/>
      <c r="D525" s="147"/>
      <c r="E525" s="93"/>
      <c r="F525" s="152"/>
      <c r="G525" s="95"/>
      <c r="H525" s="153"/>
      <c r="I525" s="152"/>
      <c r="J525" s="152"/>
      <c r="K525" s="152"/>
      <c r="L525" s="152"/>
      <c r="M525" s="152"/>
      <c r="N525" s="152"/>
      <c r="O525" s="152"/>
      <c r="P525" s="152"/>
      <c r="Q525" s="152"/>
      <c r="R525" s="152"/>
      <c r="S525" s="153"/>
      <c r="T525" s="152"/>
      <c r="U525" s="152"/>
      <c r="V525" s="152"/>
      <c r="W525" s="152"/>
      <c r="X525" s="152"/>
      <c r="Y525" s="152"/>
      <c r="Z525" s="152"/>
      <c r="AA525" s="152"/>
      <c r="AB525" s="152"/>
      <c r="AC525" s="152"/>
      <c r="AD525" s="152"/>
      <c r="AE525" s="152"/>
      <c r="AF525" s="152"/>
      <c r="AG525" s="152"/>
      <c r="AH525" s="152"/>
      <c r="AI525" s="152"/>
      <c r="AJ525" s="152"/>
      <c r="AK525" s="152"/>
      <c r="AL525" s="152"/>
      <c r="AM525" s="152"/>
      <c r="AN525" s="152"/>
      <c r="AO525" s="152"/>
      <c r="AP525" s="152"/>
      <c r="AQ525" s="152"/>
      <c r="AR525" s="152"/>
      <c r="AS525" s="152"/>
      <c r="AT525" s="152"/>
      <c r="AU525" s="152"/>
      <c r="AV525" s="723"/>
      <c r="AW525" s="724"/>
    </row>
    <row r="526" spans="2:49" x14ac:dyDescent="0.25">
      <c r="B526" s="98"/>
      <c r="C526" s="98"/>
      <c r="D526" s="147"/>
      <c r="E526" s="148"/>
      <c r="F526" s="149"/>
      <c r="G526" s="148"/>
      <c r="H526" s="148"/>
      <c r="I526" s="148"/>
      <c r="J526" s="148"/>
      <c r="K526" s="148"/>
      <c r="L526" s="148"/>
      <c r="M526" s="148"/>
      <c r="N526" s="148"/>
      <c r="O526" s="148"/>
      <c r="P526" s="148"/>
      <c r="Q526" s="148"/>
      <c r="R526" s="148"/>
      <c r="S526" s="148"/>
      <c r="T526" s="148"/>
      <c r="U526" s="148"/>
      <c r="V526" s="148"/>
      <c r="W526" s="148"/>
      <c r="X526" s="148"/>
      <c r="Y526" s="148"/>
      <c r="Z526" s="148"/>
      <c r="AA526" s="148"/>
      <c r="AB526" s="148"/>
      <c r="AC526" s="148"/>
      <c r="AD526" s="148"/>
      <c r="AE526" s="148"/>
      <c r="AF526" s="148"/>
      <c r="AG526" s="148"/>
      <c r="AH526" s="148"/>
      <c r="AI526" s="148"/>
      <c r="AJ526" s="148"/>
      <c r="AK526" s="148"/>
      <c r="AL526" s="148"/>
      <c r="AM526" s="148"/>
      <c r="AN526" s="148"/>
      <c r="AO526" s="148"/>
      <c r="AP526" s="148"/>
      <c r="AQ526" s="148"/>
      <c r="AR526" s="148"/>
      <c r="AS526" s="148"/>
      <c r="AT526" s="148"/>
      <c r="AU526" s="148"/>
      <c r="AV526" s="723"/>
      <c r="AW526" s="724"/>
    </row>
    <row r="527" spans="2:49" x14ac:dyDescent="0.25">
      <c r="B527" s="154"/>
      <c r="C527" s="154"/>
      <c r="D527" s="155"/>
      <c r="E527" s="95"/>
      <c r="F527" s="94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  <c r="AA527" s="95"/>
      <c r="AB527" s="95"/>
      <c r="AC527" s="95"/>
      <c r="AD527" s="95"/>
      <c r="AE527" s="95"/>
      <c r="AF527" s="95"/>
      <c r="AG527" s="95"/>
      <c r="AH527" s="95"/>
      <c r="AI527" s="95"/>
      <c r="AJ527" s="95"/>
      <c r="AK527" s="95"/>
      <c r="AL527" s="95"/>
      <c r="AM527" s="95"/>
      <c r="AN527" s="95"/>
      <c r="AO527" s="95"/>
      <c r="AP527" s="95"/>
      <c r="AQ527" s="95"/>
      <c r="AR527" s="95"/>
      <c r="AS527" s="95"/>
      <c r="AT527" s="95"/>
      <c r="AU527" s="95"/>
      <c r="AV527" s="723"/>
      <c r="AW527" s="724"/>
    </row>
    <row r="528" spans="2:49" x14ac:dyDescent="0.25">
      <c r="B528" s="154"/>
      <c r="C528" s="154"/>
      <c r="D528" s="155"/>
      <c r="E528" s="95"/>
      <c r="F528" s="94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  <c r="AA528" s="95"/>
      <c r="AB528" s="95"/>
      <c r="AC528" s="95"/>
      <c r="AD528" s="95"/>
      <c r="AE528" s="95"/>
      <c r="AF528" s="95"/>
      <c r="AG528" s="95"/>
      <c r="AH528" s="95"/>
      <c r="AI528" s="95"/>
      <c r="AJ528" s="95"/>
      <c r="AK528" s="95"/>
      <c r="AL528" s="95"/>
      <c r="AM528" s="95"/>
      <c r="AN528" s="95"/>
      <c r="AO528" s="95"/>
      <c r="AP528" s="95"/>
      <c r="AQ528" s="95"/>
      <c r="AR528" s="95"/>
      <c r="AS528" s="95"/>
      <c r="AT528" s="95"/>
      <c r="AU528" s="95"/>
      <c r="AV528" s="723"/>
      <c r="AW528" s="724"/>
    </row>
    <row r="529" spans="2:49" x14ac:dyDescent="0.25">
      <c r="B529" s="145"/>
      <c r="C529" s="145"/>
      <c r="D529" s="146"/>
      <c r="E529" s="98"/>
      <c r="F529" s="94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  <c r="AA529" s="95"/>
      <c r="AB529" s="95"/>
      <c r="AC529" s="95"/>
      <c r="AD529" s="95"/>
      <c r="AE529" s="95"/>
      <c r="AF529" s="95"/>
      <c r="AG529" s="95"/>
      <c r="AH529" s="95"/>
      <c r="AI529" s="95"/>
      <c r="AJ529" s="95"/>
      <c r="AK529" s="95"/>
      <c r="AL529" s="95"/>
      <c r="AM529" s="95"/>
      <c r="AN529" s="95"/>
      <c r="AO529" s="95"/>
      <c r="AP529" s="95"/>
      <c r="AQ529" s="95"/>
      <c r="AR529" s="95"/>
      <c r="AS529" s="95"/>
      <c r="AT529" s="95"/>
      <c r="AU529" s="95"/>
      <c r="AV529" s="723"/>
      <c r="AW529" s="724"/>
    </row>
    <row r="530" spans="2:49" x14ac:dyDescent="0.25">
      <c r="B530" s="98"/>
      <c r="C530" s="98"/>
      <c r="D530" s="147"/>
      <c r="E530" s="148"/>
      <c r="F530" s="149"/>
      <c r="G530" s="150"/>
      <c r="H530" s="150"/>
      <c r="I530" s="150"/>
      <c r="J530" s="150"/>
      <c r="K530" s="150"/>
      <c r="L530" s="150"/>
      <c r="M530" s="150"/>
      <c r="N530" s="150"/>
      <c r="O530" s="150"/>
      <c r="P530" s="150"/>
      <c r="Q530" s="150"/>
      <c r="R530" s="150"/>
      <c r="S530" s="150"/>
      <c r="T530" s="150"/>
      <c r="U530" s="150"/>
      <c r="V530" s="150"/>
      <c r="W530" s="150"/>
      <c r="X530" s="150"/>
      <c r="Y530" s="150"/>
      <c r="Z530" s="150"/>
      <c r="AA530" s="150"/>
      <c r="AB530" s="150"/>
      <c r="AC530" s="150"/>
      <c r="AD530" s="150"/>
      <c r="AE530" s="151"/>
      <c r="AF530" s="151"/>
      <c r="AG530" s="151"/>
      <c r="AH530" s="151"/>
      <c r="AI530" s="151"/>
      <c r="AJ530" s="151"/>
      <c r="AK530" s="151"/>
      <c r="AL530" s="151"/>
      <c r="AM530" s="151"/>
      <c r="AN530" s="151"/>
      <c r="AO530" s="151"/>
      <c r="AP530" s="151"/>
      <c r="AQ530" s="151"/>
      <c r="AR530" s="151"/>
      <c r="AS530" s="151"/>
      <c r="AT530" s="151"/>
      <c r="AU530" s="151"/>
      <c r="AV530" s="723"/>
      <c r="AW530" s="724"/>
    </row>
    <row r="531" spans="2:49" x14ac:dyDescent="0.25">
      <c r="B531" s="98"/>
      <c r="C531" s="98"/>
      <c r="D531" s="147"/>
      <c r="E531" s="148"/>
      <c r="F531" s="149"/>
      <c r="G531" s="148"/>
      <c r="H531" s="148"/>
      <c r="I531" s="148"/>
      <c r="J531" s="148"/>
      <c r="K531" s="148"/>
      <c r="L531" s="148"/>
      <c r="M531" s="148"/>
      <c r="N531" s="148"/>
      <c r="O531" s="148"/>
      <c r="P531" s="148"/>
      <c r="Q531" s="148"/>
      <c r="R531" s="148"/>
      <c r="S531" s="148"/>
      <c r="T531" s="148"/>
      <c r="U531" s="148"/>
      <c r="V531" s="148"/>
      <c r="W531" s="148"/>
      <c r="X531" s="148"/>
      <c r="Y531" s="148"/>
      <c r="Z531" s="148"/>
      <c r="AA531" s="148"/>
      <c r="AB531" s="148"/>
      <c r="AC531" s="148"/>
      <c r="AD531" s="148"/>
      <c r="AE531" s="148"/>
      <c r="AF531" s="148"/>
      <c r="AG531" s="148"/>
      <c r="AH531" s="148"/>
      <c r="AI531" s="148"/>
      <c r="AJ531" s="148"/>
      <c r="AK531" s="148"/>
      <c r="AL531" s="148"/>
      <c r="AM531" s="148"/>
      <c r="AN531" s="148"/>
      <c r="AO531" s="148"/>
      <c r="AP531" s="148"/>
      <c r="AQ531" s="148"/>
      <c r="AR531" s="148"/>
      <c r="AS531" s="148"/>
      <c r="AT531" s="148"/>
      <c r="AU531" s="148"/>
      <c r="AV531" s="723"/>
      <c r="AW531" s="724"/>
    </row>
    <row r="532" spans="2:49" x14ac:dyDescent="0.25">
      <c r="B532" s="98"/>
      <c r="C532" s="98"/>
      <c r="D532" s="147"/>
      <c r="E532" s="93"/>
      <c r="F532" s="152"/>
      <c r="G532" s="95"/>
      <c r="H532" s="153"/>
      <c r="I532" s="152"/>
      <c r="J532" s="152"/>
      <c r="K532" s="152"/>
      <c r="L532" s="152"/>
      <c r="M532" s="152"/>
      <c r="N532" s="152"/>
      <c r="O532" s="152"/>
      <c r="P532" s="152"/>
      <c r="Q532" s="152"/>
      <c r="R532" s="152"/>
      <c r="S532" s="153"/>
      <c r="T532" s="152"/>
      <c r="U532" s="152"/>
      <c r="V532" s="152"/>
      <c r="W532" s="152"/>
      <c r="X532" s="152"/>
      <c r="Y532" s="152"/>
      <c r="Z532" s="152"/>
      <c r="AA532" s="152"/>
      <c r="AB532" s="152"/>
      <c r="AC532" s="152"/>
      <c r="AD532" s="152"/>
      <c r="AE532" s="152"/>
      <c r="AF532" s="152"/>
      <c r="AG532" s="152"/>
      <c r="AH532" s="152"/>
      <c r="AI532" s="152"/>
      <c r="AJ532" s="152"/>
      <c r="AK532" s="152"/>
      <c r="AL532" s="152"/>
      <c r="AM532" s="152"/>
      <c r="AN532" s="152"/>
      <c r="AO532" s="152"/>
      <c r="AP532" s="152"/>
      <c r="AQ532" s="152"/>
      <c r="AR532" s="152"/>
      <c r="AS532" s="152"/>
      <c r="AT532" s="152"/>
      <c r="AU532" s="152"/>
      <c r="AV532" s="723"/>
      <c r="AW532" s="724"/>
    </row>
    <row r="533" spans="2:49" x14ac:dyDescent="0.25">
      <c r="B533" s="98"/>
      <c r="C533" s="98"/>
      <c r="D533" s="147"/>
      <c r="E533" s="148"/>
      <c r="F533" s="149"/>
      <c r="G533" s="148"/>
      <c r="H533" s="148"/>
      <c r="I533" s="148"/>
      <c r="J533" s="148"/>
      <c r="K533" s="148"/>
      <c r="L533" s="148"/>
      <c r="M533" s="148"/>
      <c r="N533" s="148"/>
      <c r="O533" s="148"/>
      <c r="P533" s="148"/>
      <c r="Q533" s="148"/>
      <c r="R533" s="148"/>
      <c r="S533" s="148"/>
      <c r="T533" s="148"/>
      <c r="U533" s="148"/>
      <c r="V533" s="148"/>
      <c r="W533" s="148"/>
      <c r="X533" s="148"/>
      <c r="Y533" s="148"/>
      <c r="Z533" s="148"/>
      <c r="AA533" s="148"/>
      <c r="AB533" s="148"/>
      <c r="AC533" s="148"/>
      <c r="AD533" s="148"/>
      <c r="AE533" s="148"/>
      <c r="AF533" s="148"/>
      <c r="AG533" s="148"/>
      <c r="AH533" s="148"/>
      <c r="AI533" s="148"/>
      <c r="AJ533" s="148"/>
      <c r="AK533" s="148"/>
      <c r="AL533" s="148"/>
      <c r="AM533" s="148"/>
      <c r="AN533" s="148"/>
      <c r="AO533" s="148"/>
      <c r="AP533" s="148"/>
      <c r="AQ533" s="148"/>
      <c r="AR533" s="148"/>
      <c r="AS533" s="148"/>
      <c r="AT533" s="148"/>
      <c r="AU533" s="148"/>
      <c r="AV533" s="723"/>
      <c r="AW533" s="724"/>
    </row>
    <row r="534" spans="2:49" x14ac:dyDescent="0.25">
      <c r="B534" s="154"/>
      <c r="C534" s="154"/>
      <c r="D534" s="155"/>
      <c r="E534" s="95"/>
      <c r="F534" s="94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  <c r="AA534" s="95"/>
      <c r="AB534" s="95"/>
      <c r="AC534" s="95"/>
      <c r="AD534" s="95"/>
      <c r="AE534" s="95"/>
      <c r="AF534" s="95"/>
      <c r="AG534" s="95"/>
      <c r="AH534" s="95"/>
      <c r="AI534" s="95"/>
      <c r="AJ534" s="95"/>
      <c r="AK534" s="95"/>
      <c r="AL534" s="95"/>
      <c r="AM534" s="95"/>
      <c r="AN534" s="95"/>
      <c r="AO534" s="95"/>
      <c r="AP534" s="95"/>
      <c r="AQ534" s="95"/>
      <c r="AR534" s="95"/>
      <c r="AS534" s="95"/>
      <c r="AT534" s="95"/>
      <c r="AU534" s="95"/>
      <c r="AV534" s="723"/>
      <c r="AW534" s="724"/>
    </row>
    <row r="535" spans="2:49" x14ac:dyDescent="0.25">
      <c r="B535" s="154"/>
      <c r="C535" s="154"/>
      <c r="D535" s="155"/>
      <c r="E535" s="95"/>
      <c r="F535" s="94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  <c r="AA535" s="95"/>
      <c r="AB535" s="95"/>
      <c r="AC535" s="95"/>
      <c r="AD535" s="95"/>
      <c r="AE535" s="95"/>
      <c r="AF535" s="95"/>
      <c r="AG535" s="95"/>
      <c r="AH535" s="95"/>
      <c r="AI535" s="95"/>
      <c r="AJ535" s="95"/>
      <c r="AK535" s="95"/>
      <c r="AL535" s="95"/>
      <c r="AM535" s="95"/>
      <c r="AN535" s="95"/>
      <c r="AO535" s="95"/>
      <c r="AP535" s="95"/>
      <c r="AQ535" s="95"/>
      <c r="AR535" s="95"/>
      <c r="AS535" s="95"/>
      <c r="AT535" s="95"/>
      <c r="AU535" s="95"/>
      <c r="AV535" s="723"/>
      <c r="AW535" s="724"/>
    </row>
    <row r="536" spans="2:49" x14ac:dyDescent="0.25">
      <c r="B536" s="145"/>
      <c r="C536" s="145"/>
      <c r="D536" s="146"/>
      <c r="E536" s="98"/>
      <c r="F536" s="94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  <c r="AA536" s="95"/>
      <c r="AB536" s="95"/>
      <c r="AC536" s="95"/>
      <c r="AD536" s="95"/>
      <c r="AE536" s="95"/>
      <c r="AF536" s="95"/>
      <c r="AG536" s="95"/>
      <c r="AH536" s="95"/>
      <c r="AI536" s="95"/>
      <c r="AJ536" s="95"/>
      <c r="AK536" s="95"/>
      <c r="AL536" s="95"/>
      <c r="AM536" s="95"/>
      <c r="AN536" s="95"/>
      <c r="AO536" s="95"/>
      <c r="AP536" s="95"/>
      <c r="AQ536" s="95"/>
      <c r="AR536" s="95"/>
      <c r="AS536" s="95"/>
      <c r="AT536" s="95"/>
      <c r="AU536" s="95"/>
      <c r="AV536" s="723"/>
      <c r="AW536" s="724"/>
    </row>
    <row r="537" spans="2:49" x14ac:dyDescent="0.25">
      <c r="B537" s="98"/>
      <c r="C537" s="98"/>
      <c r="D537" s="147"/>
      <c r="E537" s="148"/>
      <c r="F537" s="149"/>
      <c r="G537" s="150"/>
      <c r="H537" s="150"/>
      <c r="I537" s="150"/>
      <c r="J537" s="150"/>
      <c r="K537" s="150"/>
      <c r="L537" s="150"/>
      <c r="M537" s="150"/>
      <c r="N537" s="150"/>
      <c r="O537" s="150"/>
      <c r="P537" s="150"/>
      <c r="Q537" s="150"/>
      <c r="R537" s="150"/>
      <c r="S537" s="150"/>
      <c r="T537" s="150"/>
      <c r="U537" s="150"/>
      <c r="V537" s="150"/>
      <c r="W537" s="150"/>
      <c r="X537" s="150"/>
      <c r="Y537" s="150"/>
      <c r="Z537" s="150"/>
      <c r="AA537" s="150"/>
      <c r="AB537" s="150"/>
      <c r="AC537" s="150"/>
      <c r="AD537" s="150"/>
      <c r="AE537" s="151"/>
      <c r="AF537" s="151"/>
      <c r="AG537" s="151"/>
      <c r="AH537" s="151"/>
      <c r="AI537" s="151"/>
      <c r="AJ537" s="151"/>
      <c r="AK537" s="151"/>
      <c r="AL537" s="151"/>
      <c r="AM537" s="151"/>
      <c r="AN537" s="151"/>
      <c r="AO537" s="151"/>
      <c r="AP537" s="151"/>
      <c r="AQ537" s="151"/>
      <c r="AR537" s="151"/>
      <c r="AS537" s="151"/>
      <c r="AT537" s="151"/>
      <c r="AU537" s="151"/>
      <c r="AV537" s="723"/>
      <c r="AW537" s="724"/>
    </row>
    <row r="538" spans="2:49" x14ac:dyDescent="0.25">
      <c r="B538" s="98"/>
      <c r="C538" s="98"/>
      <c r="D538" s="147"/>
      <c r="E538" s="148"/>
      <c r="F538" s="149"/>
      <c r="G538" s="148"/>
      <c r="H538" s="148"/>
      <c r="I538" s="148"/>
      <c r="J538" s="148"/>
      <c r="K538" s="148"/>
      <c r="L538" s="148"/>
      <c r="M538" s="148"/>
      <c r="N538" s="148"/>
      <c r="O538" s="148"/>
      <c r="P538" s="148"/>
      <c r="Q538" s="148"/>
      <c r="R538" s="148"/>
      <c r="S538" s="148"/>
      <c r="T538" s="148"/>
      <c r="U538" s="148"/>
      <c r="V538" s="148"/>
      <c r="W538" s="148"/>
      <c r="X538" s="148"/>
      <c r="Y538" s="148"/>
      <c r="Z538" s="148"/>
      <c r="AA538" s="148"/>
      <c r="AB538" s="148"/>
      <c r="AC538" s="148"/>
      <c r="AD538" s="148"/>
      <c r="AE538" s="148"/>
      <c r="AF538" s="148"/>
      <c r="AG538" s="148"/>
      <c r="AH538" s="148"/>
      <c r="AI538" s="148"/>
      <c r="AJ538" s="148"/>
      <c r="AK538" s="148"/>
      <c r="AL538" s="148"/>
      <c r="AM538" s="148"/>
      <c r="AN538" s="148"/>
      <c r="AO538" s="148"/>
      <c r="AP538" s="148"/>
      <c r="AQ538" s="148"/>
      <c r="AR538" s="148"/>
      <c r="AS538" s="148"/>
      <c r="AT538" s="148"/>
      <c r="AU538" s="148"/>
      <c r="AV538" s="723"/>
      <c r="AW538" s="724"/>
    </row>
    <row r="539" spans="2:49" x14ac:dyDescent="0.25">
      <c r="B539" s="98"/>
      <c r="C539" s="98"/>
      <c r="D539" s="147"/>
      <c r="E539" s="93"/>
      <c r="F539" s="152"/>
      <c r="G539" s="95"/>
      <c r="H539" s="153"/>
      <c r="I539" s="152"/>
      <c r="J539" s="152"/>
      <c r="K539" s="152"/>
      <c r="L539" s="152"/>
      <c r="M539" s="152"/>
      <c r="N539" s="152"/>
      <c r="O539" s="152"/>
      <c r="P539" s="152"/>
      <c r="Q539" s="152"/>
      <c r="R539" s="152"/>
      <c r="S539" s="153"/>
      <c r="T539" s="152"/>
      <c r="U539" s="152"/>
      <c r="V539" s="152"/>
      <c r="W539" s="152"/>
      <c r="X539" s="152"/>
      <c r="Y539" s="152"/>
      <c r="Z539" s="152"/>
      <c r="AA539" s="152"/>
      <c r="AB539" s="152"/>
      <c r="AC539" s="152"/>
      <c r="AD539" s="152"/>
      <c r="AE539" s="152"/>
      <c r="AF539" s="152"/>
      <c r="AG539" s="152"/>
      <c r="AH539" s="152"/>
      <c r="AI539" s="152"/>
      <c r="AJ539" s="152"/>
      <c r="AK539" s="152"/>
      <c r="AL539" s="152"/>
      <c r="AM539" s="152"/>
      <c r="AN539" s="152"/>
      <c r="AO539" s="152"/>
      <c r="AP539" s="152"/>
      <c r="AQ539" s="152"/>
      <c r="AR539" s="152"/>
      <c r="AS539" s="152"/>
      <c r="AT539" s="152"/>
      <c r="AU539" s="152"/>
      <c r="AV539" s="723"/>
      <c r="AW539" s="724"/>
    </row>
    <row r="540" spans="2:49" x14ac:dyDescent="0.25">
      <c r="B540" s="98"/>
      <c r="C540" s="98"/>
      <c r="D540" s="147"/>
      <c r="E540" s="148"/>
      <c r="F540" s="149"/>
      <c r="G540" s="148"/>
      <c r="H540" s="148"/>
      <c r="I540" s="148"/>
      <c r="J540" s="148"/>
      <c r="K540" s="148"/>
      <c r="L540" s="148"/>
      <c r="M540" s="148"/>
      <c r="N540" s="148"/>
      <c r="O540" s="148"/>
      <c r="P540" s="148"/>
      <c r="Q540" s="148"/>
      <c r="R540" s="148"/>
      <c r="S540" s="148"/>
      <c r="T540" s="148"/>
      <c r="U540" s="148"/>
      <c r="V540" s="148"/>
      <c r="W540" s="148"/>
      <c r="X540" s="148"/>
      <c r="Y540" s="148"/>
      <c r="Z540" s="148"/>
      <c r="AA540" s="148"/>
      <c r="AB540" s="148"/>
      <c r="AC540" s="148"/>
      <c r="AD540" s="148"/>
      <c r="AE540" s="148"/>
      <c r="AF540" s="148"/>
      <c r="AG540" s="148"/>
      <c r="AH540" s="148"/>
      <c r="AI540" s="148"/>
      <c r="AJ540" s="148"/>
      <c r="AK540" s="148"/>
      <c r="AL540" s="148"/>
      <c r="AM540" s="148"/>
      <c r="AN540" s="148"/>
      <c r="AO540" s="148"/>
      <c r="AP540" s="148"/>
      <c r="AQ540" s="148"/>
      <c r="AR540" s="148"/>
      <c r="AS540" s="148"/>
      <c r="AT540" s="148"/>
      <c r="AU540" s="148"/>
      <c r="AV540" s="723"/>
      <c r="AW540" s="724"/>
    </row>
    <row r="541" spans="2:49" x14ac:dyDescent="0.25">
      <c r="B541" s="154"/>
      <c r="C541" s="154"/>
      <c r="D541" s="155"/>
      <c r="E541" s="95"/>
      <c r="F541" s="94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  <c r="AA541" s="95"/>
      <c r="AB541" s="95"/>
      <c r="AC541" s="95"/>
      <c r="AD541" s="95"/>
      <c r="AE541" s="95"/>
      <c r="AF541" s="95"/>
      <c r="AG541" s="95"/>
      <c r="AH541" s="95"/>
      <c r="AI541" s="95"/>
      <c r="AJ541" s="95"/>
      <c r="AK541" s="95"/>
      <c r="AL541" s="95"/>
      <c r="AM541" s="95"/>
      <c r="AN541" s="95"/>
      <c r="AO541" s="95"/>
      <c r="AP541" s="95"/>
      <c r="AQ541" s="95"/>
      <c r="AR541" s="95"/>
      <c r="AS541" s="95"/>
      <c r="AT541" s="95"/>
      <c r="AU541" s="95"/>
      <c r="AV541" s="723"/>
      <c r="AW541" s="724"/>
    </row>
    <row r="542" spans="2:49" x14ac:dyDescent="0.25">
      <c r="B542" s="154"/>
      <c r="C542" s="154"/>
      <c r="D542" s="155"/>
      <c r="E542" s="95"/>
      <c r="F542" s="94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  <c r="AA542" s="95"/>
      <c r="AB542" s="95"/>
      <c r="AC542" s="95"/>
      <c r="AD542" s="95"/>
      <c r="AE542" s="95"/>
      <c r="AF542" s="95"/>
      <c r="AG542" s="95"/>
      <c r="AH542" s="95"/>
      <c r="AI542" s="95"/>
      <c r="AJ542" s="95"/>
      <c r="AK542" s="95"/>
      <c r="AL542" s="95"/>
      <c r="AM542" s="95"/>
      <c r="AN542" s="95"/>
      <c r="AO542" s="95"/>
      <c r="AP542" s="95"/>
      <c r="AQ542" s="95"/>
      <c r="AR542" s="95"/>
      <c r="AS542" s="95"/>
      <c r="AT542" s="95"/>
      <c r="AU542" s="95"/>
      <c r="AV542" s="723"/>
      <c r="AW542" s="724"/>
    </row>
    <row r="543" spans="2:49" x14ac:dyDescent="0.25">
      <c r="B543" s="145"/>
      <c r="C543" s="145"/>
      <c r="D543" s="146"/>
      <c r="E543" s="98"/>
      <c r="F543" s="94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  <c r="AA543" s="95"/>
      <c r="AB543" s="95"/>
      <c r="AC543" s="95"/>
      <c r="AD543" s="95"/>
      <c r="AE543" s="95"/>
      <c r="AF543" s="95"/>
      <c r="AG543" s="95"/>
      <c r="AH543" s="95"/>
      <c r="AI543" s="95"/>
      <c r="AJ543" s="95"/>
      <c r="AK543" s="95"/>
      <c r="AL543" s="95"/>
      <c r="AM543" s="95"/>
      <c r="AN543" s="95"/>
      <c r="AO543" s="95"/>
      <c r="AP543" s="95"/>
      <c r="AQ543" s="95"/>
      <c r="AR543" s="95"/>
      <c r="AS543" s="95"/>
      <c r="AT543" s="95"/>
      <c r="AU543" s="95"/>
      <c r="AV543" s="723"/>
      <c r="AW543" s="724"/>
    </row>
    <row r="544" spans="2:49" x14ac:dyDescent="0.25">
      <c r="B544" s="98"/>
      <c r="C544" s="98"/>
      <c r="D544" s="147"/>
      <c r="E544" s="148"/>
      <c r="F544" s="149"/>
      <c r="G544" s="150"/>
      <c r="H544" s="150"/>
      <c r="I544" s="150"/>
      <c r="J544" s="150"/>
      <c r="K544" s="150"/>
      <c r="L544" s="150"/>
      <c r="M544" s="150"/>
      <c r="N544" s="150"/>
      <c r="O544" s="150"/>
      <c r="P544" s="150"/>
      <c r="Q544" s="150"/>
      <c r="R544" s="150"/>
      <c r="S544" s="150"/>
      <c r="T544" s="150"/>
      <c r="U544" s="150"/>
      <c r="V544" s="150"/>
      <c r="W544" s="150"/>
      <c r="X544" s="150"/>
      <c r="Y544" s="150"/>
      <c r="Z544" s="150"/>
      <c r="AA544" s="150"/>
      <c r="AB544" s="150"/>
      <c r="AC544" s="150"/>
      <c r="AD544" s="150"/>
      <c r="AE544" s="151"/>
      <c r="AF544" s="151"/>
      <c r="AG544" s="151"/>
      <c r="AH544" s="151"/>
      <c r="AI544" s="151"/>
      <c r="AJ544" s="151"/>
      <c r="AK544" s="151"/>
      <c r="AL544" s="151"/>
      <c r="AM544" s="151"/>
      <c r="AN544" s="151"/>
      <c r="AO544" s="151"/>
      <c r="AP544" s="151"/>
      <c r="AQ544" s="151"/>
      <c r="AR544" s="151"/>
      <c r="AS544" s="151"/>
      <c r="AT544" s="151"/>
      <c r="AU544" s="151"/>
      <c r="AV544" s="723"/>
      <c r="AW544" s="724"/>
    </row>
    <row r="545" spans="2:49" x14ac:dyDescent="0.25">
      <c r="B545" s="98"/>
      <c r="C545" s="98"/>
      <c r="D545" s="147"/>
      <c r="E545" s="148"/>
      <c r="F545" s="149"/>
      <c r="G545" s="148"/>
      <c r="H545" s="148"/>
      <c r="I545" s="148"/>
      <c r="J545" s="148"/>
      <c r="K545" s="148"/>
      <c r="L545" s="148"/>
      <c r="M545" s="148"/>
      <c r="N545" s="148"/>
      <c r="O545" s="148"/>
      <c r="P545" s="148"/>
      <c r="Q545" s="148"/>
      <c r="R545" s="148"/>
      <c r="S545" s="148"/>
      <c r="T545" s="148"/>
      <c r="U545" s="148"/>
      <c r="V545" s="148"/>
      <c r="W545" s="148"/>
      <c r="X545" s="148"/>
      <c r="Y545" s="148"/>
      <c r="Z545" s="148"/>
      <c r="AA545" s="148"/>
      <c r="AB545" s="148"/>
      <c r="AC545" s="148"/>
      <c r="AD545" s="148"/>
      <c r="AE545" s="148"/>
      <c r="AF545" s="148"/>
      <c r="AG545" s="148"/>
      <c r="AH545" s="148"/>
      <c r="AI545" s="148"/>
      <c r="AJ545" s="148"/>
      <c r="AK545" s="148"/>
      <c r="AL545" s="148"/>
      <c r="AM545" s="148"/>
      <c r="AN545" s="148"/>
      <c r="AO545" s="148"/>
      <c r="AP545" s="148"/>
      <c r="AQ545" s="148"/>
      <c r="AR545" s="148"/>
      <c r="AS545" s="148"/>
      <c r="AT545" s="148"/>
      <c r="AU545" s="148"/>
      <c r="AV545" s="723"/>
      <c r="AW545" s="724"/>
    </row>
    <row r="546" spans="2:49" x14ac:dyDescent="0.25">
      <c r="B546" s="98"/>
      <c r="C546" s="98"/>
      <c r="D546" s="147"/>
      <c r="E546" s="93"/>
      <c r="F546" s="152"/>
      <c r="G546" s="95"/>
      <c r="H546" s="153"/>
      <c r="I546" s="152"/>
      <c r="J546" s="152"/>
      <c r="K546" s="152"/>
      <c r="L546" s="152"/>
      <c r="M546" s="152"/>
      <c r="N546" s="152"/>
      <c r="O546" s="152"/>
      <c r="P546" s="152"/>
      <c r="Q546" s="152"/>
      <c r="R546" s="152"/>
      <c r="S546" s="153"/>
      <c r="T546" s="152"/>
      <c r="U546" s="152"/>
      <c r="V546" s="152"/>
      <c r="W546" s="152"/>
      <c r="X546" s="152"/>
      <c r="Y546" s="152"/>
      <c r="Z546" s="152"/>
      <c r="AA546" s="152"/>
      <c r="AB546" s="152"/>
      <c r="AC546" s="152"/>
      <c r="AD546" s="152"/>
      <c r="AE546" s="152"/>
      <c r="AF546" s="152"/>
      <c r="AG546" s="152"/>
      <c r="AH546" s="152"/>
      <c r="AI546" s="152"/>
      <c r="AJ546" s="152"/>
      <c r="AK546" s="152"/>
      <c r="AL546" s="152"/>
      <c r="AM546" s="152"/>
      <c r="AN546" s="152"/>
      <c r="AO546" s="152"/>
      <c r="AP546" s="152"/>
      <c r="AQ546" s="152"/>
      <c r="AR546" s="152"/>
      <c r="AS546" s="152"/>
      <c r="AT546" s="152"/>
      <c r="AU546" s="152"/>
      <c r="AV546" s="723"/>
      <c r="AW546" s="724"/>
    </row>
    <row r="547" spans="2:49" x14ac:dyDescent="0.25">
      <c r="B547" s="98"/>
      <c r="C547" s="98"/>
      <c r="D547" s="147"/>
      <c r="E547" s="148"/>
      <c r="F547" s="149"/>
      <c r="G547" s="148"/>
      <c r="H547" s="148"/>
      <c r="I547" s="148"/>
      <c r="J547" s="148"/>
      <c r="K547" s="148"/>
      <c r="L547" s="148"/>
      <c r="M547" s="148"/>
      <c r="N547" s="148"/>
      <c r="O547" s="148"/>
      <c r="P547" s="148"/>
      <c r="Q547" s="148"/>
      <c r="R547" s="148"/>
      <c r="S547" s="148"/>
      <c r="T547" s="148"/>
      <c r="U547" s="148"/>
      <c r="V547" s="148"/>
      <c r="W547" s="148"/>
      <c r="X547" s="148"/>
      <c r="Y547" s="148"/>
      <c r="Z547" s="148"/>
      <c r="AA547" s="148"/>
      <c r="AB547" s="148"/>
      <c r="AC547" s="148"/>
      <c r="AD547" s="148"/>
      <c r="AE547" s="148"/>
      <c r="AF547" s="148"/>
      <c r="AG547" s="148"/>
      <c r="AH547" s="148"/>
      <c r="AI547" s="148"/>
      <c r="AJ547" s="148"/>
      <c r="AK547" s="148"/>
      <c r="AL547" s="148"/>
      <c r="AM547" s="148"/>
      <c r="AN547" s="148"/>
      <c r="AO547" s="148"/>
      <c r="AP547" s="148"/>
      <c r="AQ547" s="148"/>
      <c r="AR547" s="148"/>
      <c r="AS547" s="148"/>
      <c r="AT547" s="148"/>
      <c r="AU547" s="148"/>
      <c r="AV547" s="723"/>
      <c r="AW547" s="724"/>
    </row>
    <row r="548" spans="2:49" x14ac:dyDescent="0.25">
      <c r="B548" s="154"/>
      <c r="C548" s="154"/>
      <c r="D548" s="155"/>
      <c r="E548" s="95"/>
      <c r="F548" s="94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  <c r="AA548" s="95"/>
      <c r="AB548" s="95"/>
      <c r="AC548" s="95"/>
      <c r="AD548" s="95"/>
      <c r="AE548" s="95"/>
      <c r="AF548" s="95"/>
      <c r="AG548" s="95"/>
      <c r="AH548" s="95"/>
      <c r="AI548" s="95"/>
      <c r="AJ548" s="95"/>
      <c r="AK548" s="95"/>
      <c r="AL548" s="95"/>
      <c r="AM548" s="95"/>
      <c r="AN548" s="95"/>
      <c r="AO548" s="95"/>
      <c r="AP548" s="95"/>
      <c r="AQ548" s="95"/>
      <c r="AR548" s="95"/>
      <c r="AS548" s="95"/>
      <c r="AT548" s="95"/>
      <c r="AU548" s="95"/>
      <c r="AV548" s="723"/>
      <c r="AW548" s="724"/>
    </row>
    <row r="549" spans="2:49" x14ac:dyDescent="0.25">
      <c r="B549" s="154"/>
      <c r="C549" s="154"/>
      <c r="D549" s="155"/>
      <c r="E549" s="95"/>
      <c r="F549" s="94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  <c r="AA549" s="95"/>
      <c r="AB549" s="95"/>
      <c r="AC549" s="95"/>
      <c r="AD549" s="95"/>
      <c r="AE549" s="95"/>
      <c r="AF549" s="95"/>
      <c r="AG549" s="95"/>
      <c r="AH549" s="95"/>
      <c r="AI549" s="95"/>
      <c r="AJ549" s="95"/>
      <c r="AK549" s="95"/>
      <c r="AL549" s="95"/>
      <c r="AM549" s="95"/>
      <c r="AN549" s="95"/>
      <c r="AO549" s="95"/>
      <c r="AP549" s="95"/>
      <c r="AQ549" s="95"/>
      <c r="AR549" s="95"/>
      <c r="AS549" s="95"/>
      <c r="AT549" s="95"/>
      <c r="AU549" s="95"/>
      <c r="AV549" s="723"/>
      <c r="AW549" s="724"/>
    </row>
    <row r="550" spans="2:49" x14ac:dyDescent="0.25">
      <c r="B550" s="145"/>
      <c r="C550" s="145"/>
      <c r="D550" s="146"/>
      <c r="E550" s="98"/>
      <c r="F550" s="94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  <c r="AA550" s="95"/>
      <c r="AB550" s="95"/>
      <c r="AC550" s="95"/>
      <c r="AD550" s="95"/>
      <c r="AE550" s="95"/>
      <c r="AF550" s="95"/>
      <c r="AG550" s="95"/>
      <c r="AH550" s="95"/>
      <c r="AI550" s="95"/>
      <c r="AJ550" s="95"/>
      <c r="AK550" s="95"/>
      <c r="AL550" s="95"/>
      <c r="AM550" s="95"/>
      <c r="AN550" s="95"/>
      <c r="AO550" s="95"/>
      <c r="AP550" s="95"/>
      <c r="AQ550" s="95"/>
      <c r="AR550" s="95"/>
      <c r="AS550" s="95"/>
      <c r="AT550" s="95"/>
      <c r="AU550" s="95"/>
      <c r="AV550" s="723"/>
      <c r="AW550" s="724"/>
    </row>
    <row r="551" spans="2:49" x14ac:dyDescent="0.25">
      <c r="B551" s="98"/>
      <c r="C551" s="98"/>
      <c r="D551" s="147"/>
      <c r="E551" s="148"/>
      <c r="F551" s="149"/>
      <c r="G551" s="150"/>
      <c r="H551" s="150"/>
      <c r="I551" s="150"/>
      <c r="J551" s="150"/>
      <c r="K551" s="150"/>
      <c r="L551" s="150"/>
      <c r="M551" s="150"/>
      <c r="N551" s="150"/>
      <c r="O551" s="150"/>
      <c r="P551" s="150"/>
      <c r="Q551" s="150"/>
      <c r="R551" s="150"/>
      <c r="S551" s="150"/>
      <c r="T551" s="150"/>
      <c r="U551" s="150"/>
      <c r="V551" s="150"/>
      <c r="W551" s="150"/>
      <c r="X551" s="150"/>
      <c r="Y551" s="150"/>
      <c r="Z551" s="150"/>
      <c r="AA551" s="150"/>
      <c r="AB551" s="150"/>
      <c r="AC551" s="150"/>
      <c r="AD551" s="150"/>
      <c r="AE551" s="151"/>
      <c r="AF551" s="151"/>
      <c r="AG551" s="151"/>
      <c r="AH551" s="151"/>
      <c r="AI551" s="151"/>
      <c r="AJ551" s="151"/>
      <c r="AK551" s="151"/>
      <c r="AL551" s="151"/>
      <c r="AM551" s="151"/>
      <c r="AN551" s="151"/>
      <c r="AO551" s="151"/>
      <c r="AP551" s="151"/>
      <c r="AQ551" s="151"/>
      <c r="AR551" s="151"/>
      <c r="AS551" s="151"/>
      <c r="AT551" s="151"/>
      <c r="AU551" s="151"/>
      <c r="AV551" s="723"/>
      <c r="AW551" s="724"/>
    </row>
    <row r="552" spans="2:49" x14ac:dyDescent="0.25">
      <c r="B552" s="98"/>
      <c r="C552" s="98"/>
      <c r="D552" s="147"/>
      <c r="E552" s="148"/>
      <c r="F552" s="149"/>
      <c r="G552" s="148"/>
      <c r="H552" s="148"/>
      <c r="I552" s="148"/>
      <c r="J552" s="148"/>
      <c r="K552" s="148"/>
      <c r="L552" s="148"/>
      <c r="M552" s="148"/>
      <c r="N552" s="148"/>
      <c r="O552" s="148"/>
      <c r="P552" s="148"/>
      <c r="Q552" s="148"/>
      <c r="R552" s="148"/>
      <c r="S552" s="148"/>
      <c r="T552" s="148"/>
      <c r="U552" s="148"/>
      <c r="V552" s="148"/>
      <c r="W552" s="148"/>
      <c r="X552" s="148"/>
      <c r="Y552" s="148"/>
      <c r="Z552" s="148"/>
      <c r="AA552" s="148"/>
      <c r="AB552" s="148"/>
      <c r="AC552" s="148"/>
      <c r="AD552" s="148"/>
      <c r="AE552" s="148"/>
      <c r="AF552" s="148"/>
      <c r="AG552" s="148"/>
      <c r="AH552" s="148"/>
      <c r="AI552" s="148"/>
      <c r="AJ552" s="148"/>
      <c r="AK552" s="148"/>
      <c r="AL552" s="148"/>
      <c r="AM552" s="148"/>
      <c r="AN552" s="148"/>
      <c r="AO552" s="148"/>
      <c r="AP552" s="148"/>
      <c r="AQ552" s="148"/>
      <c r="AR552" s="148"/>
      <c r="AS552" s="148"/>
      <c r="AT552" s="148"/>
      <c r="AU552" s="148"/>
      <c r="AV552" s="723"/>
      <c r="AW552" s="724"/>
    </row>
    <row r="553" spans="2:49" x14ac:dyDescent="0.25">
      <c r="B553" s="98"/>
      <c r="C553" s="98"/>
      <c r="D553" s="147"/>
      <c r="E553" s="93"/>
      <c r="F553" s="152"/>
      <c r="G553" s="95"/>
      <c r="H553" s="153"/>
      <c r="I553" s="152"/>
      <c r="J553" s="152"/>
      <c r="K553" s="152"/>
      <c r="L553" s="152"/>
      <c r="M553" s="152"/>
      <c r="N553" s="152"/>
      <c r="O553" s="152"/>
      <c r="P553" s="152"/>
      <c r="Q553" s="152"/>
      <c r="R553" s="152"/>
      <c r="S553" s="153"/>
      <c r="T553" s="152"/>
      <c r="U553" s="152"/>
      <c r="V553" s="152"/>
      <c r="W553" s="152"/>
      <c r="X553" s="152"/>
      <c r="Y553" s="152"/>
      <c r="Z553" s="152"/>
      <c r="AA553" s="152"/>
      <c r="AB553" s="152"/>
      <c r="AC553" s="152"/>
      <c r="AD553" s="152"/>
      <c r="AE553" s="152"/>
      <c r="AF553" s="152"/>
      <c r="AG553" s="152"/>
      <c r="AH553" s="152"/>
      <c r="AI553" s="152"/>
      <c r="AJ553" s="152"/>
      <c r="AK553" s="152"/>
      <c r="AL553" s="152"/>
      <c r="AM553" s="152"/>
      <c r="AN553" s="152"/>
      <c r="AO553" s="152"/>
      <c r="AP553" s="152"/>
      <c r="AQ553" s="152"/>
      <c r="AR553" s="152"/>
      <c r="AS553" s="152"/>
      <c r="AT553" s="152"/>
      <c r="AU553" s="152"/>
      <c r="AV553" s="723"/>
      <c r="AW553" s="724"/>
    </row>
    <row r="554" spans="2:49" x14ac:dyDescent="0.25">
      <c r="B554" s="98"/>
      <c r="C554" s="98"/>
      <c r="D554" s="147"/>
      <c r="E554" s="148"/>
      <c r="F554" s="149"/>
      <c r="G554" s="148"/>
      <c r="H554" s="148"/>
      <c r="I554" s="148"/>
      <c r="J554" s="148"/>
      <c r="K554" s="148"/>
      <c r="L554" s="148"/>
      <c r="M554" s="148"/>
      <c r="N554" s="148"/>
      <c r="O554" s="148"/>
      <c r="P554" s="148"/>
      <c r="Q554" s="148"/>
      <c r="R554" s="148"/>
      <c r="S554" s="148"/>
      <c r="T554" s="148"/>
      <c r="U554" s="148"/>
      <c r="V554" s="148"/>
      <c r="W554" s="148"/>
      <c r="X554" s="148"/>
      <c r="Y554" s="148"/>
      <c r="Z554" s="148"/>
      <c r="AA554" s="148"/>
      <c r="AB554" s="148"/>
      <c r="AC554" s="148"/>
      <c r="AD554" s="148"/>
      <c r="AE554" s="148"/>
      <c r="AF554" s="148"/>
      <c r="AG554" s="148"/>
      <c r="AH554" s="148"/>
      <c r="AI554" s="148"/>
      <c r="AJ554" s="148"/>
      <c r="AK554" s="148"/>
      <c r="AL554" s="148"/>
      <c r="AM554" s="148"/>
      <c r="AN554" s="148"/>
      <c r="AO554" s="148"/>
      <c r="AP554" s="148"/>
      <c r="AQ554" s="148"/>
      <c r="AR554" s="148"/>
      <c r="AS554" s="148"/>
      <c r="AT554" s="148"/>
      <c r="AU554" s="148"/>
      <c r="AV554" s="723"/>
      <c r="AW554" s="724"/>
    </row>
    <row r="555" spans="2:49" x14ac:dyDescent="0.25">
      <c r="B555" s="154"/>
      <c r="C555" s="154"/>
      <c r="D555" s="155"/>
      <c r="E555" s="95"/>
      <c r="F555" s="94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  <c r="AA555" s="95"/>
      <c r="AB555" s="95"/>
      <c r="AC555" s="95"/>
      <c r="AD555" s="95"/>
      <c r="AE555" s="95"/>
      <c r="AF555" s="95"/>
      <c r="AG555" s="95"/>
      <c r="AH555" s="95"/>
      <c r="AI555" s="95"/>
      <c r="AJ555" s="95"/>
      <c r="AK555" s="95"/>
      <c r="AL555" s="95"/>
      <c r="AM555" s="95"/>
      <c r="AN555" s="95"/>
      <c r="AO555" s="95"/>
      <c r="AP555" s="95"/>
      <c r="AQ555" s="95"/>
      <c r="AR555" s="95"/>
      <c r="AS555" s="95"/>
      <c r="AT555" s="95"/>
      <c r="AU555" s="95"/>
      <c r="AV555" s="723"/>
      <c r="AW555" s="724"/>
    </row>
    <row r="556" spans="2:49" x14ac:dyDescent="0.25">
      <c r="B556" s="154"/>
      <c r="C556" s="154"/>
      <c r="D556" s="155"/>
      <c r="E556" s="95"/>
      <c r="F556" s="94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  <c r="AA556" s="95"/>
      <c r="AB556" s="95"/>
      <c r="AC556" s="95"/>
      <c r="AD556" s="95"/>
      <c r="AE556" s="95"/>
      <c r="AF556" s="95"/>
      <c r="AG556" s="95"/>
      <c r="AH556" s="95"/>
      <c r="AI556" s="95"/>
      <c r="AJ556" s="95"/>
      <c r="AK556" s="95"/>
      <c r="AL556" s="95"/>
      <c r="AM556" s="95"/>
      <c r="AN556" s="95"/>
      <c r="AO556" s="95"/>
      <c r="AP556" s="95"/>
      <c r="AQ556" s="95"/>
      <c r="AR556" s="95"/>
      <c r="AS556" s="95"/>
      <c r="AT556" s="95"/>
      <c r="AU556" s="95"/>
      <c r="AV556" s="723"/>
      <c r="AW556" s="724"/>
    </row>
    <row r="557" spans="2:49" x14ac:dyDescent="0.25">
      <c r="B557" s="145"/>
      <c r="C557" s="145"/>
      <c r="D557" s="146"/>
      <c r="E557" s="98"/>
      <c r="F557" s="94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  <c r="AA557" s="95"/>
      <c r="AB557" s="95"/>
      <c r="AC557" s="95"/>
      <c r="AD557" s="95"/>
      <c r="AE557" s="95"/>
      <c r="AF557" s="95"/>
      <c r="AG557" s="95"/>
      <c r="AH557" s="95"/>
      <c r="AI557" s="95"/>
      <c r="AJ557" s="95"/>
      <c r="AK557" s="95"/>
      <c r="AL557" s="95"/>
      <c r="AM557" s="95"/>
      <c r="AN557" s="95"/>
      <c r="AO557" s="95"/>
      <c r="AP557" s="95"/>
      <c r="AQ557" s="95"/>
      <c r="AR557" s="95"/>
      <c r="AS557" s="95"/>
      <c r="AT557" s="95"/>
      <c r="AU557" s="95"/>
      <c r="AV557" s="723"/>
      <c r="AW557" s="724"/>
    </row>
    <row r="558" spans="2:49" x14ac:dyDescent="0.25">
      <c r="B558" s="98"/>
      <c r="C558" s="98"/>
      <c r="D558" s="147"/>
      <c r="E558" s="148"/>
      <c r="F558" s="149"/>
      <c r="G558" s="150"/>
      <c r="H558" s="150"/>
      <c r="I558" s="150"/>
      <c r="J558" s="150"/>
      <c r="K558" s="150"/>
      <c r="L558" s="150"/>
      <c r="M558" s="150"/>
      <c r="N558" s="150"/>
      <c r="O558" s="150"/>
      <c r="P558" s="150"/>
      <c r="Q558" s="150"/>
      <c r="R558" s="150"/>
      <c r="S558" s="150"/>
      <c r="T558" s="150"/>
      <c r="U558" s="150"/>
      <c r="V558" s="150"/>
      <c r="W558" s="150"/>
      <c r="X558" s="150"/>
      <c r="Y558" s="150"/>
      <c r="Z558" s="150"/>
      <c r="AA558" s="150"/>
      <c r="AB558" s="150"/>
      <c r="AC558" s="150"/>
      <c r="AD558" s="150"/>
      <c r="AE558" s="151"/>
      <c r="AF558" s="151"/>
      <c r="AG558" s="151"/>
      <c r="AH558" s="151"/>
      <c r="AI558" s="151"/>
      <c r="AJ558" s="151"/>
      <c r="AK558" s="151"/>
      <c r="AL558" s="151"/>
      <c r="AM558" s="151"/>
      <c r="AN558" s="151"/>
      <c r="AO558" s="151"/>
      <c r="AP558" s="151"/>
      <c r="AQ558" s="151"/>
      <c r="AR558" s="151"/>
      <c r="AS558" s="151"/>
      <c r="AT558" s="151"/>
      <c r="AU558" s="151"/>
      <c r="AV558" s="723"/>
      <c r="AW558" s="724"/>
    </row>
    <row r="559" spans="2:49" x14ac:dyDescent="0.25">
      <c r="B559" s="98"/>
      <c r="C559" s="98"/>
      <c r="D559" s="147"/>
      <c r="E559" s="148"/>
      <c r="F559" s="149"/>
      <c r="G559" s="148"/>
      <c r="H559" s="148"/>
      <c r="I559" s="148"/>
      <c r="J559" s="148"/>
      <c r="K559" s="148"/>
      <c r="L559" s="148"/>
      <c r="M559" s="148"/>
      <c r="N559" s="148"/>
      <c r="O559" s="148"/>
      <c r="P559" s="148"/>
      <c r="Q559" s="148"/>
      <c r="R559" s="148"/>
      <c r="S559" s="148"/>
      <c r="T559" s="148"/>
      <c r="U559" s="148"/>
      <c r="V559" s="148"/>
      <c r="W559" s="148"/>
      <c r="X559" s="148"/>
      <c r="Y559" s="148"/>
      <c r="Z559" s="148"/>
      <c r="AA559" s="148"/>
      <c r="AB559" s="148"/>
      <c r="AC559" s="148"/>
      <c r="AD559" s="148"/>
      <c r="AE559" s="148"/>
      <c r="AF559" s="148"/>
      <c r="AG559" s="148"/>
      <c r="AH559" s="148"/>
      <c r="AI559" s="148"/>
      <c r="AJ559" s="148"/>
      <c r="AK559" s="148"/>
      <c r="AL559" s="148"/>
      <c r="AM559" s="148"/>
      <c r="AN559" s="148"/>
      <c r="AO559" s="148"/>
      <c r="AP559" s="148"/>
      <c r="AQ559" s="148"/>
      <c r="AR559" s="148"/>
      <c r="AS559" s="148"/>
      <c r="AT559" s="148"/>
      <c r="AU559" s="148"/>
      <c r="AV559" s="723"/>
      <c r="AW559" s="724"/>
    </row>
    <row r="560" spans="2:49" x14ac:dyDescent="0.25">
      <c r="B560" s="98"/>
      <c r="C560" s="98"/>
      <c r="D560" s="147"/>
      <c r="E560" s="93"/>
      <c r="F560" s="152"/>
      <c r="G560" s="95"/>
      <c r="H560" s="153"/>
      <c r="I560" s="152"/>
      <c r="J560" s="152"/>
      <c r="K560" s="152"/>
      <c r="L560" s="152"/>
      <c r="M560" s="152"/>
      <c r="N560" s="152"/>
      <c r="O560" s="152"/>
      <c r="P560" s="152"/>
      <c r="Q560" s="152"/>
      <c r="R560" s="152"/>
      <c r="S560" s="153"/>
      <c r="T560" s="152"/>
      <c r="U560" s="152"/>
      <c r="V560" s="152"/>
      <c r="W560" s="152"/>
      <c r="X560" s="152"/>
      <c r="Y560" s="152"/>
      <c r="Z560" s="152"/>
      <c r="AA560" s="152"/>
      <c r="AB560" s="152"/>
      <c r="AC560" s="152"/>
      <c r="AD560" s="152"/>
      <c r="AE560" s="152"/>
      <c r="AF560" s="152"/>
      <c r="AG560" s="152"/>
      <c r="AH560" s="152"/>
      <c r="AI560" s="152"/>
      <c r="AJ560" s="152"/>
      <c r="AK560" s="152"/>
      <c r="AL560" s="152"/>
      <c r="AM560" s="152"/>
      <c r="AN560" s="152"/>
      <c r="AO560" s="152"/>
      <c r="AP560" s="152"/>
      <c r="AQ560" s="152"/>
      <c r="AR560" s="152"/>
      <c r="AS560" s="152"/>
      <c r="AT560" s="152"/>
      <c r="AU560" s="152"/>
      <c r="AV560" s="723"/>
      <c r="AW560" s="724"/>
    </row>
    <row r="561" spans="2:49" x14ac:dyDescent="0.25">
      <c r="B561" s="98"/>
      <c r="C561" s="98"/>
      <c r="D561" s="147"/>
      <c r="E561" s="148"/>
      <c r="F561" s="149"/>
      <c r="G561" s="148"/>
      <c r="H561" s="148"/>
      <c r="I561" s="148"/>
      <c r="J561" s="148"/>
      <c r="K561" s="148"/>
      <c r="L561" s="148"/>
      <c r="M561" s="148"/>
      <c r="N561" s="148"/>
      <c r="O561" s="148"/>
      <c r="P561" s="148"/>
      <c r="Q561" s="148"/>
      <c r="R561" s="148"/>
      <c r="S561" s="148"/>
      <c r="T561" s="148"/>
      <c r="U561" s="148"/>
      <c r="V561" s="148"/>
      <c r="W561" s="148"/>
      <c r="X561" s="148"/>
      <c r="Y561" s="148"/>
      <c r="Z561" s="148"/>
      <c r="AA561" s="148"/>
      <c r="AB561" s="148"/>
      <c r="AC561" s="148"/>
      <c r="AD561" s="148"/>
      <c r="AE561" s="148"/>
      <c r="AF561" s="148"/>
      <c r="AG561" s="148"/>
      <c r="AH561" s="148"/>
      <c r="AI561" s="148"/>
      <c r="AJ561" s="148"/>
      <c r="AK561" s="148"/>
      <c r="AL561" s="148"/>
      <c r="AM561" s="148"/>
      <c r="AN561" s="148"/>
      <c r="AO561" s="148"/>
      <c r="AP561" s="148"/>
      <c r="AQ561" s="148"/>
      <c r="AR561" s="148"/>
      <c r="AS561" s="148"/>
      <c r="AT561" s="148"/>
      <c r="AU561" s="148"/>
      <c r="AV561" s="723"/>
      <c r="AW561" s="724"/>
    </row>
    <row r="562" spans="2:49" x14ac:dyDescent="0.25">
      <c r="B562" s="154"/>
      <c r="C562" s="154"/>
      <c r="D562" s="155"/>
      <c r="E562" s="95"/>
      <c r="F562" s="94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  <c r="AA562" s="95"/>
      <c r="AB562" s="95"/>
      <c r="AC562" s="95"/>
      <c r="AD562" s="95"/>
      <c r="AE562" s="95"/>
      <c r="AF562" s="95"/>
      <c r="AG562" s="95"/>
      <c r="AH562" s="95"/>
      <c r="AI562" s="95"/>
      <c r="AJ562" s="95"/>
      <c r="AK562" s="95"/>
      <c r="AL562" s="95"/>
      <c r="AM562" s="95"/>
      <c r="AN562" s="95"/>
      <c r="AO562" s="95"/>
      <c r="AP562" s="95"/>
      <c r="AQ562" s="95"/>
      <c r="AR562" s="95"/>
      <c r="AS562" s="95"/>
      <c r="AT562" s="95"/>
      <c r="AU562" s="95"/>
      <c r="AV562" s="723"/>
      <c r="AW562" s="724"/>
    </row>
    <row r="563" spans="2:49" x14ac:dyDescent="0.25">
      <c r="B563" s="154"/>
      <c r="C563" s="154"/>
      <c r="D563" s="155"/>
      <c r="E563" s="95"/>
      <c r="F563" s="94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  <c r="AA563" s="95"/>
      <c r="AB563" s="95"/>
      <c r="AC563" s="95"/>
      <c r="AD563" s="95"/>
      <c r="AE563" s="95"/>
      <c r="AF563" s="95"/>
      <c r="AG563" s="95"/>
      <c r="AH563" s="95"/>
      <c r="AI563" s="95"/>
      <c r="AJ563" s="95"/>
      <c r="AK563" s="95"/>
      <c r="AL563" s="95"/>
      <c r="AM563" s="95"/>
      <c r="AN563" s="95"/>
      <c r="AO563" s="95"/>
      <c r="AP563" s="95"/>
      <c r="AQ563" s="95"/>
      <c r="AR563" s="95"/>
      <c r="AS563" s="95"/>
      <c r="AT563" s="95"/>
      <c r="AU563" s="95"/>
      <c r="AV563" s="723"/>
      <c r="AW563" s="724"/>
    </row>
    <row r="564" spans="2:49" x14ac:dyDescent="0.25">
      <c r="B564" s="145"/>
      <c r="C564" s="145"/>
      <c r="D564" s="146"/>
      <c r="E564" s="98"/>
      <c r="F564" s="94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  <c r="AA564" s="95"/>
      <c r="AB564" s="95"/>
      <c r="AC564" s="95"/>
      <c r="AD564" s="95"/>
      <c r="AE564" s="95"/>
      <c r="AF564" s="95"/>
      <c r="AG564" s="95"/>
      <c r="AH564" s="95"/>
      <c r="AI564" s="95"/>
      <c r="AJ564" s="95"/>
      <c r="AK564" s="95"/>
      <c r="AL564" s="95"/>
      <c r="AM564" s="95"/>
      <c r="AN564" s="95"/>
      <c r="AO564" s="95"/>
      <c r="AP564" s="95"/>
      <c r="AQ564" s="95"/>
      <c r="AR564" s="95"/>
      <c r="AS564" s="95"/>
      <c r="AT564" s="95"/>
      <c r="AU564" s="95"/>
      <c r="AV564" s="723"/>
      <c r="AW564" s="724"/>
    </row>
    <row r="565" spans="2:49" x14ac:dyDescent="0.25">
      <c r="B565" s="98"/>
      <c r="C565" s="98"/>
      <c r="D565" s="147"/>
      <c r="E565" s="148"/>
      <c r="F565" s="149"/>
      <c r="G565" s="150"/>
      <c r="H565" s="150"/>
      <c r="I565" s="150"/>
      <c r="J565" s="150"/>
      <c r="K565" s="150"/>
      <c r="L565" s="150"/>
      <c r="M565" s="150"/>
      <c r="N565" s="150"/>
      <c r="O565" s="150"/>
      <c r="P565" s="150"/>
      <c r="Q565" s="150"/>
      <c r="R565" s="150"/>
      <c r="S565" s="150"/>
      <c r="T565" s="150"/>
      <c r="U565" s="150"/>
      <c r="V565" s="150"/>
      <c r="W565" s="150"/>
      <c r="X565" s="150"/>
      <c r="Y565" s="150"/>
      <c r="Z565" s="150"/>
      <c r="AA565" s="150"/>
      <c r="AB565" s="150"/>
      <c r="AC565" s="150"/>
      <c r="AD565" s="150"/>
      <c r="AE565" s="151"/>
      <c r="AF565" s="151"/>
      <c r="AG565" s="151"/>
      <c r="AH565" s="151"/>
      <c r="AI565" s="151"/>
      <c r="AJ565" s="151"/>
      <c r="AK565" s="151"/>
      <c r="AL565" s="151"/>
      <c r="AM565" s="151"/>
      <c r="AN565" s="151"/>
      <c r="AO565" s="151"/>
      <c r="AP565" s="151"/>
      <c r="AQ565" s="151"/>
      <c r="AR565" s="151"/>
      <c r="AS565" s="151"/>
      <c r="AT565" s="151"/>
      <c r="AU565" s="151"/>
      <c r="AV565" s="723"/>
      <c r="AW565" s="724"/>
    </row>
    <row r="566" spans="2:49" x14ac:dyDescent="0.25">
      <c r="B566" s="98"/>
      <c r="C566" s="98"/>
      <c r="D566" s="147"/>
      <c r="E566" s="148"/>
      <c r="F566" s="149"/>
      <c r="G566" s="148"/>
      <c r="H566" s="148"/>
      <c r="I566" s="148"/>
      <c r="J566" s="148"/>
      <c r="K566" s="148"/>
      <c r="L566" s="148"/>
      <c r="M566" s="148"/>
      <c r="N566" s="148"/>
      <c r="O566" s="148"/>
      <c r="P566" s="148"/>
      <c r="Q566" s="148"/>
      <c r="R566" s="148"/>
      <c r="S566" s="148"/>
      <c r="T566" s="148"/>
      <c r="U566" s="148"/>
      <c r="V566" s="148"/>
      <c r="W566" s="148"/>
      <c r="X566" s="148"/>
      <c r="Y566" s="148"/>
      <c r="Z566" s="148"/>
      <c r="AA566" s="148"/>
      <c r="AB566" s="148"/>
      <c r="AC566" s="148"/>
      <c r="AD566" s="148"/>
      <c r="AE566" s="148"/>
      <c r="AF566" s="148"/>
      <c r="AG566" s="148"/>
      <c r="AH566" s="148"/>
      <c r="AI566" s="148"/>
      <c r="AJ566" s="148"/>
      <c r="AK566" s="148"/>
      <c r="AL566" s="148"/>
      <c r="AM566" s="148"/>
      <c r="AN566" s="148"/>
      <c r="AO566" s="148"/>
      <c r="AP566" s="148"/>
      <c r="AQ566" s="148"/>
      <c r="AR566" s="148"/>
      <c r="AS566" s="148"/>
      <c r="AT566" s="148"/>
      <c r="AU566" s="148"/>
      <c r="AV566" s="723"/>
      <c r="AW566" s="724"/>
    </row>
    <row r="567" spans="2:49" x14ac:dyDescent="0.25">
      <c r="B567" s="98"/>
      <c r="C567" s="98"/>
      <c r="D567" s="147"/>
      <c r="E567" s="93"/>
      <c r="F567" s="152"/>
      <c r="G567" s="95"/>
      <c r="H567" s="153"/>
      <c r="I567" s="152"/>
      <c r="J567" s="152"/>
      <c r="K567" s="152"/>
      <c r="L567" s="152"/>
      <c r="M567" s="152"/>
      <c r="N567" s="152"/>
      <c r="O567" s="152"/>
      <c r="P567" s="152"/>
      <c r="Q567" s="152"/>
      <c r="R567" s="152"/>
      <c r="S567" s="153"/>
      <c r="T567" s="152"/>
      <c r="U567" s="152"/>
      <c r="V567" s="152"/>
      <c r="W567" s="152"/>
      <c r="X567" s="152"/>
      <c r="Y567" s="152"/>
      <c r="Z567" s="152"/>
      <c r="AA567" s="152"/>
      <c r="AB567" s="152"/>
      <c r="AC567" s="152"/>
      <c r="AD567" s="152"/>
      <c r="AE567" s="152"/>
      <c r="AF567" s="152"/>
      <c r="AG567" s="152"/>
      <c r="AH567" s="152"/>
      <c r="AI567" s="152"/>
      <c r="AJ567" s="152"/>
      <c r="AK567" s="152"/>
      <c r="AL567" s="152"/>
      <c r="AM567" s="152"/>
      <c r="AN567" s="152"/>
      <c r="AO567" s="152"/>
      <c r="AP567" s="152"/>
      <c r="AQ567" s="152"/>
      <c r="AR567" s="152"/>
      <c r="AS567" s="152"/>
      <c r="AT567" s="152"/>
      <c r="AU567" s="152"/>
      <c r="AV567" s="723"/>
      <c r="AW567" s="724"/>
    </row>
    <row r="568" spans="2:49" x14ac:dyDescent="0.25">
      <c r="B568" s="98"/>
      <c r="C568" s="98"/>
      <c r="D568" s="147"/>
      <c r="E568" s="148"/>
      <c r="F568" s="149"/>
      <c r="G568" s="148"/>
      <c r="H568" s="148"/>
      <c r="I568" s="148"/>
      <c r="J568" s="148"/>
      <c r="K568" s="148"/>
      <c r="L568" s="148"/>
      <c r="M568" s="148"/>
      <c r="N568" s="148"/>
      <c r="O568" s="148"/>
      <c r="P568" s="148"/>
      <c r="Q568" s="148"/>
      <c r="R568" s="148"/>
      <c r="S568" s="148"/>
      <c r="T568" s="148"/>
      <c r="U568" s="148"/>
      <c r="V568" s="148"/>
      <c r="W568" s="148"/>
      <c r="X568" s="148"/>
      <c r="Y568" s="148"/>
      <c r="Z568" s="148"/>
      <c r="AA568" s="148"/>
      <c r="AB568" s="148"/>
      <c r="AC568" s="148"/>
      <c r="AD568" s="148"/>
      <c r="AE568" s="148"/>
      <c r="AF568" s="148"/>
      <c r="AG568" s="148"/>
      <c r="AH568" s="148"/>
      <c r="AI568" s="148"/>
      <c r="AJ568" s="148"/>
      <c r="AK568" s="148"/>
      <c r="AL568" s="148"/>
      <c r="AM568" s="148"/>
      <c r="AN568" s="148"/>
      <c r="AO568" s="148"/>
      <c r="AP568" s="148"/>
      <c r="AQ568" s="148"/>
      <c r="AR568" s="148"/>
      <c r="AS568" s="148"/>
      <c r="AT568" s="148"/>
      <c r="AU568" s="148"/>
      <c r="AV568" s="723"/>
      <c r="AW568" s="724"/>
    </row>
    <row r="569" spans="2:49" x14ac:dyDescent="0.25">
      <c r="B569" s="154"/>
      <c r="C569" s="154"/>
      <c r="D569" s="155"/>
      <c r="E569" s="95"/>
      <c r="F569" s="94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  <c r="AA569" s="95"/>
      <c r="AB569" s="95"/>
      <c r="AC569" s="95"/>
      <c r="AD569" s="95"/>
      <c r="AE569" s="95"/>
      <c r="AF569" s="95"/>
      <c r="AG569" s="95"/>
      <c r="AH569" s="95"/>
      <c r="AI569" s="95"/>
      <c r="AJ569" s="95"/>
      <c r="AK569" s="95"/>
      <c r="AL569" s="95"/>
      <c r="AM569" s="95"/>
      <c r="AN569" s="95"/>
      <c r="AO569" s="95"/>
      <c r="AP569" s="95"/>
      <c r="AQ569" s="95"/>
      <c r="AR569" s="95"/>
      <c r="AS569" s="95"/>
      <c r="AT569" s="95"/>
      <c r="AU569" s="95"/>
      <c r="AV569" s="723"/>
      <c r="AW569" s="724"/>
    </row>
    <row r="570" spans="2:49" x14ac:dyDescent="0.25">
      <c r="B570" s="154"/>
      <c r="C570" s="154"/>
      <c r="D570" s="155"/>
      <c r="E570" s="95"/>
      <c r="F570" s="94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  <c r="AA570" s="95"/>
      <c r="AB570" s="95"/>
      <c r="AC570" s="95"/>
      <c r="AD570" s="95"/>
      <c r="AE570" s="95"/>
      <c r="AF570" s="95"/>
      <c r="AG570" s="95"/>
      <c r="AH570" s="95"/>
      <c r="AI570" s="95"/>
      <c r="AJ570" s="95"/>
      <c r="AK570" s="95"/>
      <c r="AL570" s="95"/>
      <c r="AM570" s="95"/>
      <c r="AN570" s="95"/>
      <c r="AO570" s="95"/>
      <c r="AP570" s="95"/>
      <c r="AQ570" s="95"/>
      <c r="AR570" s="95"/>
      <c r="AS570" s="95"/>
      <c r="AT570" s="95"/>
      <c r="AU570" s="95"/>
      <c r="AV570" s="723"/>
      <c r="AW570" s="724"/>
    </row>
    <row r="571" spans="2:49" x14ac:dyDescent="0.25">
      <c r="B571" s="145"/>
      <c r="C571" s="145"/>
      <c r="D571" s="146"/>
      <c r="E571" s="98"/>
      <c r="F571" s="94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  <c r="AA571" s="95"/>
      <c r="AB571" s="95"/>
      <c r="AC571" s="95"/>
      <c r="AD571" s="95"/>
      <c r="AE571" s="95"/>
      <c r="AF571" s="95"/>
      <c r="AG571" s="95"/>
      <c r="AH571" s="95"/>
      <c r="AI571" s="95"/>
      <c r="AJ571" s="95"/>
      <c r="AK571" s="95"/>
      <c r="AL571" s="95"/>
      <c r="AM571" s="95"/>
      <c r="AN571" s="95"/>
      <c r="AO571" s="95"/>
      <c r="AP571" s="95"/>
      <c r="AQ571" s="95"/>
      <c r="AR571" s="95"/>
      <c r="AS571" s="95"/>
      <c r="AT571" s="95"/>
      <c r="AU571" s="95"/>
      <c r="AV571" s="723"/>
      <c r="AW571" s="724"/>
    </row>
    <row r="572" spans="2:49" x14ac:dyDescent="0.25">
      <c r="B572" s="98"/>
      <c r="C572" s="98"/>
      <c r="D572" s="147"/>
      <c r="E572" s="148"/>
      <c r="F572" s="149"/>
      <c r="G572" s="150"/>
      <c r="H572" s="150"/>
      <c r="I572" s="150"/>
      <c r="J572" s="150"/>
      <c r="K572" s="150"/>
      <c r="L572" s="150"/>
      <c r="M572" s="150"/>
      <c r="N572" s="150"/>
      <c r="O572" s="150"/>
      <c r="P572" s="150"/>
      <c r="Q572" s="150"/>
      <c r="R572" s="150"/>
      <c r="S572" s="150"/>
      <c r="T572" s="150"/>
      <c r="U572" s="150"/>
      <c r="V572" s="150"/>
      <c r="W572" s="150"/>
      <c r="X572" s="150"/>
      <c r="Y572" s="150"/>
      <c r="Z572" s="150"/>
      <c r="AA572" s="150"/>
      <c r="AB572" s="150"/>
      <c r="AC572" s="150"/>
      <c r="AD572" s="150"/>
      <c r="AE572" s="151"/>
      <c r="AF572" s="151"/>
      <c r="AG572" s="151"/>
      <c r="AH572" s="151"/>
      <c r="AI572" s="151"/>
      <c r="AJ572" s="151"/>
      <c r="AK572" s="151"/>
      <c r="AL572" s="151"/>
      <c r="AM572" s="151"/>
      <c r="AN572" s="151"/>
      <c r="AO572" s="151"/>
      <c r="AP572" s="151"/>
      <c r="AQ572" s="151"/>
      <c r="AR572" s="151"/>
      <c r="AS572" s="151"/>
      <c r="AT572" s="151"/>
      <c r="AU572" s="151"/>
      <c r="AV572" s="723"/>
      <c r="AW572" s="724"/>
    </row>
    <row r="573" spans="2:49" x14ac:dyDescent="0.25">
      <c r="B573" s="98"/>
      <c r="C573" s="98"/>
      <c r="D573" s="147"/>
      <c r="E573" s="148"/>
      <c r="F573" s="149"/>
      <c r="G573" s="148"/>
      <c r="H573" s="148"/>
      <c r="I573" s="148"/>
      <c r="J573" s="148"/>
      <c r="K573" s="148"/>
      <c r="L573" s="148"/>
      <c r="M573" s="148"/>
      <c r="N573" s="148"/>
      <c r="O573" s="148"/>
      <c r="P573" s="148"/>
      <c r="Q573" s="148"/>
      <c r="R573" s="148"/>
      <c r="S573" s="148"/>
      <c r="T573" s="148"/>
      <c r="U573" s="148"/>
      <c r="V573" s="148"/>
      <c r="W573" s="148"/>
      <c r="X573" s="148"/>
      <c r="Y573" s="148"/>
      <c r="Z573" s="148"/>
      <c r="AA573" s="148"/>
      <c r="AB573" s="148"/>
      <c r="AC573" s="148"/>
      <c r="AD573" s="148"/>
      <c r="AE573" s="148"/>
      <c r="AF573" s="148"/>
      <c r="AG573" s="148"/>
      <c r="AH573" s="148"/>
      <c r="AI573" s="148"/>
      <c r="AJ573" s="148"/>
      <c r="AK573" s="148"/>
      <c r="AL573" s="148"/>
      <c r="AM573" s="148"/>
      <c r="AN573" s="148"/>
      <c r="AO573" s="148"/>
      <c r="AP573" s="148"/>
      <c r="AQ573" s="148"/>
      <c r="AR573" s="148"/>
      <c r="AS573" s="148"/>
      <c r="AT573" s="148"/>
      <c r="AU573" s="148"/>
      <c r="AV573" s="723"/>
      <c r="AW573" s="724"/>
    </row>
    <row r="574" spans="2:49" x14ac:dyDescent="0.25">
      <c r="B574" s="98"/>
      <c r="C574" s="98"/>
      <c r="D574" s="147"/>
      <c r="E574" s="93"/>
      <c r="F574" s="152"/>
      <c r="G574" s="95"/>
      <c r="H574" s="153"/>
      <c r="I574" s="152"/>
      <c r="J574" s="152"/>
      <c r="K574" s="152"/>
      <c r="L574" s="152"/>
      <c r="M574" s="152"/>
      <c r="N574" s="152"/>
      <c r="O574" s="152"/>
      <c r="P574" s="152"/>
      <c r="Q574" s="152"/>
      <c r="R574" s="152"/>
      <c r="S574" s="153"/>
      <c r="T574" s="152"/>
      <c r="U574" s="152"/>
      <c r="V574" s="152"/>
      <c r="W574" s="152"/>
      <c r="X574" s="152"/>
      <c r="Y574" s="152"/>
      <c r="Z574" s="152"/>
      <c r="AA574" s="152"/>
      <c r="AB574" s="152"/>
      <c r="AC574" s="152"/>
      <c r="AD574" s="152"/>
      <c r="AE574" s="152"/>
      <c r="AF574" s="152"/>
      <c r="AG574" s="152"/>
      <c r="AH574" s="152"/>
      <c r="AI574" s="152"/>
      <c r="AJ574" s="152"/>
      <c r="AK574" s="152"/>
      <c r="AL574" s="152"/>
      <c r="AM574" s="152"/>
      <c r="AN574" s="152"/>
      <c r="AO574" s="152"/>
      <c r="AP574" s="152"/>
      <c r="AQ574" s="152"/>
      <c r="AR574" s="152"/>
      <c r="AS574" s="152"/>
      <c r="AT574" s="152"/>
      <c r="AU574" s="152"/>
      <c r="AV574" s="723"/>
      <c r="AW574" s="724"/>
    </row>
    <row r="575" spans="2:49" x14ac:dyDescent="0.25">
      <c r="B575" s="98"/>
      <c r="C575" s="98"/>
      <c r="D575" s="147"/>
      <c r="E575" s="148"/>
      <c r="F575" s="149"/>
      <c r="G575" s="148"/>
      <c r="H575" s="148"/>
      <c r="I575" s="148"/>
      <c r="J575" s="148"/>
      <c r="K575" s="148"/>
      <c r="L575" s="148"/>
      <c r="M575" s="148"/>
      <c r="N575" s="148"/>
      <c r="O575" s="148"/>
      <c r="P575" s="148"/>
      <c r="Q575" s="148"/>
      <c r="R575" s="148"/>
      <c r="S575" s="148"/>
      <c r="T575" s="148"/>
      <c r="U575" s="148"/>
      <c r="V575" s="148"/>
      <c r="W575" s="148"/>
      <c r="X575" s="148"/>
      <c r="Y575" s="148"/>
      <c r="Z575" s="148"/>
      <c r="AA575" s="148"/>
      <c r="AB575" s="148"/>
      <c r="AC575" s="148"/>
      <c r="AD575" s="148"/>
      <c r="AE575" s="148"/>
      <c r="AF575" s="148"/>
      <c r="AG575" s="148"/>
      <c r="AH575" s="148"/>
      <c r="AI575" s="148"/>
      <c r="AJ575" s="148"/>
      <c r="AK575" s="148"/>
      <c r="AL575" s="148"/>
      <c r="AM575" s="148"/>
      <c r="AN575" s="148"/>
      <c r="AO575" s="148"/>
      <c r="AP575" s="148"/>
      <c r="AQ575" s="148"/>
      <c r="AR575" s="148"/>
      <c r="AS575" s="148"/>
      <c r="AT575" s="148"/>
      <c r="AU575" s="148"/>
      <c r="AV575" s="723"/>
      <c r="AW575" s="724"/>
    </row>
    <row r="576" spans="2:49" x14ac:dyDescent="0.25">
      <c r="B576" s="154"/>
      <c r="C576" s="154"/>
      <c r="D576" s="155"/>
      <c r="E576" s="95"/>
      <c r="F576" s="94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  <c r="AA576" s="95"/>
      <c r="AB576" s="95"/>
      <c r="AC576" s="95"/>
      <c r="AD576" s="95"/>
      <c r="AE576" s="95"/>
      <c r="AF576" s="95"/>
      <c r="AG576" s="95"/>
      <c r="AH576" s="95"/>
      <c r="AI576" s="95"/>
      <c r="AJ576" s="95"/>
      <c r="AK576" s="95"/>
      <c r="AL576" s="95"/>
      <c r="AM576" s="95"/>
      <c r="AN576" s="95"/>
      <c r="AO576" s="95"/>
      <c r="AP576" s="95"/>
      <c r="AQ576" s="95"/>
      <c r="AR576" s="95"/>
      <c r="AS576" s="95"/>
      <c r="AT576" s="95"/>
      <c r="AU576" s="95"/>
      <c r="AV576" s="723"/>
      <c r="AW576" s="724"/>
    </row>
    <row r="577" spans="2:49" x14ac:dyDescent="0.25">
      <c r="B577" s="154"/>
      <c r="C577" s="154"/>
      <c r="D577" s="155"/>
      <c r="E577" s="95"/>
      <c r="F577" s="94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  <c r="AA577" s="95"/>
      <c r="AB577" s="95"/>
      <c r="AC577" s="95"/>
      <c r="AD577" s="95"/>
      <c r="AE577" s="95"/>
      <c r="AF577" s="95"/>
      <c r="AG577" s="95"/>
      <c r="AH577" s="95"/>
      <c r="AI577" s="95"/>
      <c r="AJ577" s="95"/>
      <c r="AK577" s="95"/>
      <c r="AL577" s="95"/>
      <c r="AM577" s="95"/>
      <c r="AN577" s="95"/>
      <c r="AO577" s="95"/>
      <c r="AP577" s="95"/>
      <c r="AQ577" s="95"/>
      <c r="AR577" s="95"/>
      <c r="AS577" s="95"/>
      <c r="AT577" s="95"/>
      <c r="AU577" s="95"/>
      <c r="AV577" s="723"/>
      <c r="AW577" s="724"/>
    </row>
    <row r="578" spans="2:49" x14ac:dyDescent="0.25">
      <c r="B578" s="145"/>
      <c r="C578" s="145"/>
      <c r="D578" s="146"/>
      <c r="E578" s="98"/>
      <c r="F578" s="94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  <c r="AA578" s="95"/>
      <c r="AB578" s="95"/>
      <c r="AC578" s="95"/>
      <c r="AD578" s="95"/>
      <c r="AE578" s="95"/>
      <c r="AF578" s="95"/>
      <c r="AG578" s="95"/>
      <c r="AH578" s="95"/>
      <c r="AI578" s="95"/>
      <c r="AJ578" s="95"/>
      <c r="AK578" s="95"/>
      <c r="AL578" s="95"/>
      <c r="AM578" s="95"/>
      <c r="AN578" s="95"/>
      <c r="AO578" s="95"/>
      <c r="AP578" s="95"/>
      <c r="AQ578" s="95"/>
      <c r="AR578" s="95"/>
      <c r="AS578" s="95"/>
      <c r="AT578" s="95"/>
      <c r="AU578" s="95"/>
      <c r="AV578" s="723"/>
      <c r="AW578" s="724"/>
    </row>
    <row r="579" spans="2:49" x14ac:dyDescent="0.25">
      <c r="B579" s="98"/>
      <c r="C579" s="98"/>
      <c r="D579" s="147"/>
      <c r="E579" s="148"/>
      <c r="F579" s="149"/>
      <c r="G579" s="150"/>
      <c r="H579" s="150"/>
      <c r="I579" s="150"/>
      <c r="J579" s="150"/>
      <c r="K579" s="150"/>
      <c r="L579" s="150"/>
      <c r="M579" s="150"/>
      <c r="N579" s="150"/>
      <c r="O579" s="150"/>
      <c r="P579" s="150"/>
      <c r="Q579" s="150"/>
      <c r="R579" s="150"/>
      <c r="S579" s="150"/>
      <c r="T579" s="150"/>
      <c r="U579" s="150"/>
      <c r="V579" s="150"/>
      <c r="W579" s="150"/>
      <c r="X579" s="150"/>
      <c r="Y579" s="150"/>
      <c r="Z579" s="150"/>
      <c r="AA579" s="150"/>
      <c r="AB579" s="150"/>
      <c r="AC579" s="150"/>
      <c r="AD579" s="150"/>
      <c r="AE579" s="151"/>
      <c r="AF579" s="151"/>
      <c r="AG579" s="151"/>
      <c r="AH579" s="151"/>
      <c r="AI579" s="151"/>
      <c r="AJ579" s="151"/>
      <c r="AK579" s="151"/>
      <c r="AL579" s="151"/>
      <c r="AM579" s="151"/>
      <c r="AN579" s="151"/>
      <c r="AO579" s="151"/>
      <c r="AP579" s="151"/>
      <c r="AQ579" s="151"/>
      <c r="AR579" s="151"/>
      <c r="AS579" s="151"/>
      <c r="AT579" s="151"/>
      <c r="AU579" s="151"/>
      <c r="AV579" s="723"/>
      <c r="AW579" s="724"/>
    </row>
    <row r="580" spans="2:49" x14ac:dyDescent="0.25">
      <c r="B580" s="98"/>
      <c r="C580" s="98"/>
      <c r="D580" s="147"/>
      <c r="E580" s="148"/>
      <c r="F580" s="149"/>
      <c r="G580" s="148"/>
      <c r="H580" s="148"/>
      <c r="I580" s="148"/>
      <c r="J580" s="148"/>
      <c r="K580" s="148"/>
      <c r="L580" s="148"/>
      <c r="M580" s="148"/>
      <c r="N580" s="148"/>
      <c r="O580" s="148"/>
      <c r="P580" s="148"/>
      <c r="Q580" s="148"/>
      <c r="R580" s="148"/>
      <c r="S580" s="148"/>
      <c r="T580" s="148"/>
      <c r="U580" s="148"/>
      <c r="V580" s="148"/>
      <c r="W580" s="148"/>
      <c r="X580" s="148"/>
      <c r="Y580" s="148"/>
      <c r="Z580" s="148"/>
      <c r="AA580" s="148"/>
      <c r="AB580" s="148"/>
      <c r="AC580" s="148"/>
      <c r="AD580" s="148"/>
      <c r="AE580" s="148"/>
      <c r="AF580" s="148"/>
      <c r="AG580" s="148"/>
      <c r="AH580" s="148"/>
      <c r="AI580" s="148"/>
      <c r="AJ580" s="148"/>
      <c r="AK580" s="148"/>
      <c r="AL580" s="148"/>
      <c r="AM580" s="148"/>
      <c r="AN580" s="148"/>
      <c r="AO580" s="148"/>
      <c r="AP580" s="148"/>
      <c r="AQ580" s="148"/>
      <c r="AR580" s="148"/>
      <c r="AS580" s="148"/>
      <c r="AT580" s="148"/>
      <c r="AU580" s="148"/>
      <c r="AV580" s="723"/>
      <c r="AW580" s="724"/>
    </row>
    <row r="581" spans="2:49" x14ac:dyDescent="0.25">
      <c r="B581" s="98"/>
      <c r="C581" s="98"/>
      <c r="D581" s="147"/>
      <c r="E581" s="93"/>
      <c r="F581" s="152"/>
      <c r="G581" s="95"/>
      <c r="H581" s="153"/>
      <c r="I581" s="152"/>
      <c r="J581" s="152"/>
      <c r="K581" s="152"/>
      <c r="L581" s="152"/>
      <c r="M581" s="152"/>
      <c r="N581" s="152"/>
      <c r="O581" s="152"/>
      <c r="P581" s="152"/>
      <c r="Q581" s="152"/>
      <c r="R581" s="152"/>
      <c r="S581" s="153"/>
      <c r="T581" s="152"/>
      <c r="U581" s="152"/>
      <c r="V581" s="152"/>
      <c r="W581" s="152"/>
      <c r="X581" s="152"/>
      <c r="Y581" s="152"/>
      <c r="Z581" s="152"/>
      <c r="AA581" s="152"/>
      <c r="AB581" s="152"/>
      <c r="AC581" s="152"/>
      <c r="AD581" s="152"/>
      <c r="AE581" s="152"/>
      <c r="AF581" s="152"/>
      <c r="AG581" s="152"/>
      <c r="AH581" s="152"/>
      <c r="AI581" s="152"/>
      <c r="AJ581" s="152"/>
      <c r="AK581" s="152"/>
      <c r="AL581" s="152"/>
      <c r="AM581" s="152"/>
      <c r="AN581" s="152"/>
      <c r="AO581" s="152"/>
      <c r="AP581" s="152"/>
      <c r="AQ581" s="152"/>
      <c r="AR581" s="152"/>
      <c r="AS581" s="152"/>
      <c r="AT581" s="152"/>
      <c r="AU581" s="152"/>
      <c r="AV581" s="723"/>
      <c r="AW581" s="724"/>
    </row>
    <row r="582" spans="2:49" x14ac:dyDescent="0.25">
      <c r="B582" s="98"/>
      <c r="C582" s="98"/>
      <c r="D582" s="147"/>
      <c r="E582" s="148"/>
      <c r="F582" s="149"/>
      <c r="G582" s="148"/>
      <c r="H582" s="148"/>
      <c r="I582" s="148"/>
      <c r="J582" s="148"/>
      <c r="K582" s="148"/>
      <c r="L582" s="148"/>
      <c r="M582" s="148"/>
      <c r="N582" s="148"/>
      <c r="O582" s="148"/>
      <c r="P582" s="148"/>
      <c r="Q582" s="148"/>
      <c r="R582" s="148"/>
      <c r="S582" s="148"/>
      <c r="T582" s="148"/>
      <c r="U582" s="148"/>
      <c r="V582" s="148"/>
      <c r="W582" s="148"/>
      <c r="X582" s="148"/>
      <c r="Y582" s="148"/>
      <c r="Z582" s="148"/>
      <c r="AA582" s="148"/>
      <c r="AB582" s="148"/>
      <c r="AC582" s="148"/>
      <c r="AD582" s="148"/>
      <c r="AE582" s="148"/>
      <c r="AF582" s="148"/>
      <c r="AG582" s="148"/>
      <c r="AH582" s="148"/>
      <c r="AI582" s="148"/>
      <c r="AJ582" s="148"/>
      <c r="AK582" s="148"/>
      <c r="AL582" s="148"/>
      <c r="AM582" s="148"/>
      <c r="AN582" s="148"/>
      <c r="AO582" s="148"/>
      <c r="AP582" s="148"/>
      <c r="AQ582" s="148"/>
      <c r="AR582" s="148"/>
      <c r="AS582" s="148"/>
      <c r="AT582" s="148"/>
      <c r="AU582" s="148"/>
      <c r="AV582" s="723"/>
      <c r="AW582" s="724"/>
    </row>
    <row r="583" spans="2:49" x14ac:dyDescent="0.25">
      <c r="B583" s="154"/>
      <c r="C583" s="154"/>
      <c r="D583" s="155"/>
      <c r="E583" s="95"/>
      <c r="F583" s="94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  <c r="AA583" s="95"/>
      <c r="AB583" s="95"/>
      <c r="AC583" s="95"/>
      <c r="AD583" s="95"/>
      <c r="AE583" s="95"/>
      <c r="AF583" s="95"/>
      <c r="AG583" s="95"/>
      <c r="AH583" s="95"/>
      <c r="AI583" s="95"/>
      <c r="AJ583" s="95"/>
      <c r="AK583" s="95"/>
      <c r="AL583" s="95"/>
      <c r="AM583" s="95"/>
      <c r="AN583" s="95"/>
      <c r="AO583" s="95"/>
      <c r="AP583" s="95"/>
      <c r="AQ583" s="95"/>
      <c r="AR583" s="95"/>
      <c r="AS583" s="95"/>
      <c r="AT583" s="95"/>
      <c r="AU583" s="95"/>
      <c r="AV583" s="723"/>
      <c r="AW583" s="724"/>
    </row>
    <row r="584" spans="2:49" x14ac:dyDescent="0.25">
      <c r="B584" s="154"/>
      <c r="C584" s="154"/>
      <c r="D584" s="155"/>
      <c r="E584" s="95"/>
      <c r="F584" s="94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  <c r="AA584" s="95"/>
      <c r="AB584" s="95"/>
      <c r="AC584" s="95"/>
      <c r="AD584" s="95"/>
      <c r="AE584" s="95"/>
      <c r="AF584" s="95"/>
      <c r="AG584" s="95"/>
      <c r="AH584" s="95"/>
      <c r="AI584" s="95"/>
      <c r="AJ584" s="95"/>
      <c r="AK584" s="95"/>
      <c r="AL584" s="95"/>
      <c r="AM584" s="95"/>
      <c r="AN584" s="95"/>
      <c r="AO584" s="95"/>
      <c r="AP584" s="95"/>
      <c r="AQ584" s="95"/>
      <c r="AR584" s="95"/>
      <c r="AS584" s="95"/>
      <c r="AT584" s="95"/>
      <c r="AU584" s="95"/>
      <c r="AV584" s="723"/>
      <c r="AW584" s="724"/>
    </row>
    <row r="585" spans="2:49" x14ac:dyDescent="0.25">
      <c r="B585" s="145"/>
      <c r="C585" s="145"/>
      <c r="D585" s="146"/>
      <c r="E585" s="98"/>
      <c r="F585" s="94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  <c r="AA585" s="95"/>
      <c r="AB585" s="95"/>
      <c r="AC585" s="95"/>
      <c r="AD585" s="95"/>
      <c r="AE585" s="95"/>
      <c r="AF585" s="95"/>
      <c r="AG585" s="95"/>
      <c r="AH585" s="95"/>
      <c r="AI585" s="95"/>
      <c r="AJ585" s="95"/>
      <c r="AK585" s="95"/>
      <c r="AL585" s="95"/>
      <c r="AM585" s="95"/>
      <c r="AN585" s="95"/>
      <c r="AO585" s="95"/>
      <c r="AP585" s="95"/>
      <c r="AQ585" s="95"/>
      <c r="AR585" s="95"/>
      <c r="AS585" s="95"/>
      <c r="AT585" s="95"/>
      <c r="AU585" s="95"/>
      <c r="AV585" s="723"/>
      <c r="AW585" s="724"/>
    </row>
    <row r="586" spans="2:49" x14ac:dyDescent="0.25">
      <c r="B586" s="98"/>
      <c r="C586" s="98"/>
      <c r="D586" s="147"/>
      <c r="E586" s="148"/>
      <c r="F586" s="149"/>
      <c r="G586" s="150"/>
      <c r="H586" s="150"/>
      <c r="I586" s="150"/>
      <c r="J586" s="150"/>
      <c r="K586" s="150"/>
      <c r="L586" s="150"/>
      <c r="M586" s="150"/>
      <c r="N586" s="150"/>
      <c r="O586" s="150"/>
      <c r="P586" s="150"/>
      <c r="Q586" s="150"/>
      <c r="R586" s="150"/>
      <c r="S586" s="150"/>
      <c r="T586" s="150"/>
      <c r="U586" s="150"/>
      <c r="V586" s="150"/>
      <c r="W586" s="150"/>
      <c r="X586" s="150"/>
      <c r="Y586" s="150"/>
      <c r="Z586" s="150"/>
      <c r="AA586" s="150"/>
      <c r="AB586" s="150"/>
      <c r="AC586" s="150"/>
      <c r="AD586" s="150"/>
      <c r="AE586" s="151"/>
      <c r="AF586" s="151"/>
      <c r="AG586" s="151"/>
      <c r="AH586" s="151"/>
      <c r="AI586" s="151"/>
      <c r="AJ586" s="151"/>
      <c r="AK586" s="151"/>
      <c r="AL586" s="151"/>
      <c r="AM586" s="151"/>
      <c r="AN586" s="151"/>
      <c r="AO586" s="151"/>
      <c r="AP586" s="151"/>
      <c r="AQ586" s="151"/>
      <c r="AR586" s="151"/>
      <c r="AS586" s="151"/>
      <c r="AT586" s="151"/>
      <c r="AU586" s="151"/>
      <c r="AV586" s="723"/>
      <c r="AW586" s="724"/>
    </row>
    <row r="587" spans="2:49" x14ac:dyDescent="0.25">
      <c r="B587" s="98"/>
      <c r="C587" s="98"/>
      <c r="D587" s="147"/>
      <c r="E587" s="148"/>
      <c r="F587" s="149"/>
      <c r="G587" s="148"/>
      <c r="H587" s="148"/>
      <c r="I587" s="148"/>
      <c r="J587" s="148"/>
      <c r="K587" s="148"/>
      <c r="L587" s="148"/>
      <c r="M587" s="148"/>
      <c r="N587" s="148"/>
      <c r="O587" s="148"/>
      <c r="P587" s="148"/>
      <c r="Q587" s="148"/>
      <c r="R587" s="148"/>
      <c r="S587" s="148"/>
      <c r="T587" s="148"/>
      <c r="U587" s="148"/>
      <c r="V587" s="148"/>
      <c r="W587" s="148"/>
      <c r="X587" s="148"/>
      <c r="Y587" s="148"/>
      <c r="Z587" s="148"/>
      <c r="AA587" s="148"/>
      <c r="AB587" s="148"/>
      <c r="AC587" s="148"/>
      <c r="AD587" s="148"/>
      <c r="AE587" s="148"/>
      <c r="AF587" s="148"/>
      <c r="AG587" s="148"/>
      <c r="AH587" s="148"/>
      <c r="AI587" s="148"/>
      <c r="AJ587" s="148"/>
      <c r="AK587" s="148"/>
      <c r="AL587" s="148"/>
      <c r="AM587" s="148"/>
      <c r="AN587" s="148"/>
      <c r="AO587" s="148"/>
      <c r="AP587" s="148"/>
      <c r="AQ587" s="148"/>
      <c r="AR587" s="148"/>
      <c r="AS587" s="148"/>
      <c r="AT587" s="148"/>
      <c r="AU587" s="148"/>
      <c r="AV587" s="723"/>
      <c r="AW587" s="724"/>
    </row>
    <row r="588" spans="2:49" x14ac:dyDescent="0.25">
      <c r="B588" s="98"/>
      <c r="C588" s="98"/>
      <c r="D588" s="147"/>
      <c r="E588" s="93"/>
      <c r="F588" s="152"/>
      <c r="G588" s="95"/>
      <c r="H588" s="153"/>
      <c r="I588" s="152"/>
      <c r="J588" s="152"/>
      <c r="K588" s="152"/>
      <c r="L588" s="152"/>
      <c r="M588" s="152"/>
      <c r="N588" s="152"/>
      <c r="O588" s="152"/>
      <c r="P588" s="152"/>
      <c r="Q588" s="152"/>
      <c r="R588" s="152"/>
      <c r="S588" s="153"/>
      <c r="T588" s="152"/>
      <c r="U588" s="152"/>
      <c r="V588" s="152"/>
      <c r="W588" s="152"/>
      <c r="X588" s="152"/>
      <c r="Y588" s="152"/>
      <c r="Z588" s="152"/>
      <c r="AA588" s="152"/>
      <c r="AB588" s="152"/>
      <c r="AC588" s="152"/>
      <c r="AD588" s="152"/>
      <c r="AE588" s="152"/>
      <c r="AF588" s="152"/>
      <c r="AG588" s="152"/>
      <c r="AH588" s="152"/>
      <c r="AI588" s="152"/>
      <c r="AJ588" s="152"/>
      <c r="AK588" s="152"/>
      <c r="AL588" s="152"/>
      <c r="AM588" s="152"/>
      <c r="AN588" s="152"/>
      <c r="AO588" s="152"/>
      <c r="AP588" s="152"/>
      <c r="AQ588" s="152"/>
      <c r="AR588" s="152"/>
      <c r="AS588" s="152"/>
      <c r="AT588" s="152"/>
      <c r="AU588" s="152"/>
      <c r="AV588" s="723"/>
      <c r="AW588" s="724"/>
    </row>
    <row r="589" spans="2:49" x14ac:dyDescent="0.25">
      <c r="B589" s="98"/>
      <c r="C589" s="98"/>
      <c r="D589" s="147"/>
      <c r="E589" s="148"/>
      <c r="F589" s="149"/>
      <c r="G589" s="148"/>
      <c r="H589" s="148"/>
      <c r="I589" s="148"/>
      <c r="J589" s="148"/>
      <c r="K589" s="148"/>
      <c r="L589" s="148"/>
      <c r="M589" s="148"/>
      <c r="N589" s="148"/>
      <c r="O589" s="148"/>
      <c r="P589" s="148"/>
      <c r="Q589" s="148"/>
      <c r="R589" s="148"/>
      <c r="S589" s="148"/>
      <c r="T589" s="148"/>
      <c r="U589" s="148"/>
      <c r="V589" s="148"/>
      <c r="W589" s="148"/>
      <c r="X589" s="148"/>
      <c r="Y589" s="148"/>
      <c r="Z589" s="148"/>
      <c r="AA589" s="148"/>
      <c r="AB589" s="148"/>
      <c r="AC589" s="148"/>
      <c r="AD589" s="148"/>
      <c r="AE589" s="148"/>
      <c r="AF589" s="148"/>
      <c r="AG589" s="148"/>
      <c r="AH589" s="148"/>
      <c r="AI589" s="148"/>
      <c r="AJ589" s="148"/>
      <c r="AK589" s="148"/>
      <c r="AL589" s="148"/>
      <c r="AM589" s="148"/>
      <c r="AN589" s="148"/>
      <c r="AO589" s="148"/>
      <c r="AP589" s="148"/>
      <c r="AQ589" s="148"/>
      <c r="AR589" s="148"/>
      <c r="AS589" s="148"/>
      <c r="AT589" s="148"/>
      <c r="AU589" s="148"/>
      <c r="AV589" s="723"/>
      <c r="AW589" s="724"/>
    </row>
    <row r="590" spans="2:49" x14ac:dyDescent="0.25">
      <c r="B590" s="154"/>
      <c r="C590" s="154"/>
      <c r="D590" s="155"/>
      <c r="E590" s="95"/>
      <c r="F590" s="94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  <c r="AA590" s="95"/>
      <c r="AB590" s="95"/>
      <c r="AC590" s="95"/>
      <c r="AD590" s="95"/>
      <c r="AE590" s="95"/>
      <c r="AF590" s="95"/>
      <c r="AG590" s="95"/>
      <c r="AH590" s="95"/>
      <c r="AI590" s="95"/>
      <c r="AJ590" s="95"/>
      <c r="AK590" s="95"/>
      <c r="AL590" s="95"/>
      <c r="AM590" s="95"/>
      <c r="AN590" s="95"/>
      <c r="AO590" s="95"/>
      <c r="AP590" s="95"/>
      <c r="AQ590" s="95"/>
      <c r="AR590" s="95"/>
      <c r="AS590" s="95"/>
      <c r="AT590" s="95"/>
      <c r="AU590" s="95"/>
      <c r="AV590" s="723"/>
      <c r="AW590" s="724"/>
    </row>
    <row r="591" spans="2:49" x14ac:dyDescent="0.25">
      <c r="B591" s="154"/>
      <c r="C591" s="154"/>
      <c r="D591" s="155"/>
      <c r="E591" s="95"/>
      <c r="F591" s="94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  <c r="AA591" s="95"/>
      <c r="AB591" s="95"/>
      <c r="AC591" s="95"/>
      <c r="AD591" s="95"/>
      <c r="AE591" s="95"/>
      <c r="AF591" s="95"/>
      <c r="AG591" s="95"/>
      <c r="AH591" s="95"/>
      <c r="AI591" s="95"/>
      <c r="AJ591" s="95"/>
      <c r="AK591" s="95"/>
      <c r="AL591" s="95"/>
      <c r="AM591" s="95"/>
      <c r="AN591" s="95"/>
      <c r="AO591" s="95"/>
      <c r="AP591" s="95"/>
      <c r="AQ591" s="95"/>
      <c r="AR591" s="95"/>
      <c r="AS591" s="95"/>
      <c r="AT591" s="95"/>
      <c r="AU591" s="95"/>
      <c r="AV591" s="723"/>
      <c r="AW591" s="724"/>
    </row>
    <row r="592" spans="2:49" x14ac:dyDescent="0.25">
      <c r="B592" s="145"/>
      <c r="C592" s="145"/>
      <c r="D592" s="146"/>
      <c r="E592" s="98"/>
      <c r="F592" s="94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  <c r="AA592" s="95"/>
      <c r="AB592" s="95"/>
      <c r="AC592" s="95"/>
      <c r="AD592" s="95"/>
      <c r="AE592" s="95"/>
      <c r="AF592" s="95"/>
      <c r="AG592" s="95"/>
      <c r="AH592" s="95"/>
      <c r="AI592" s="95"/>
      <c r="AJ592" s="95"/>
      <c r="AK592" s="95"/>
      <c r="AL592" s="95"/>
      <c r="AM592" s="95"/>
      <c r="AN592" s="95"/>
      <c r="AO592" s="95"/>
      <c r="AP592" s="95"/>
      <c r="AQ592" s="95"/>
      <c r="AR592" s="95"/>
      <c r="AS592" s="95"/>
      <c r="AT592" s="95"/>
      <c r="AU592" s="95"/>
      <c r="AV592" s="723"/>
      <c r="AW592" s="724"/>
    </row>
    <row r="593" spans="2:49" x14ac:dyDescent="0.25">
      <c r="B593" s="98"/>
      <c r="C593" s="98"/>
      <c r="D593" s="147"/>
      <c r="E593" s="148"/>
      <c r="F593" s="149"/>
      <c r="G593" s="150"/>
      <c r="H593" s="150"/>
      <c r="I593" s="150"/>
      <c r="J593" s="150"/>
      <c r="K593" s="150"/>
      <c r="L593" s="150"/>
      <c r="M593" s="150"/>
      <c r="N593" s="150"/>
      <c r="O593" s="150"/>
      <c r="P593" s="150"/>
      <c r="Q593" s="150"/>
      <c r="R593" s="150"/>
      <c r="S593" s="150"/>
      <c r="T593" s="150"/>
      <c r="U593" s="150"/>
      <c r="V593" s="150"/>
      <c r="W593" s="150"/>
      <c r="X593" s="150"/>
      <c r="Y593" s="150"/>
      <c r="Z593" s="150"/>
      <c r="AA593" s="150"/>
      <c r="AB593" s="150"/>
      <c r="AC593" s="150"/>
      <c r="AD593" s="150"/>
      <c r="AE593" s="151"/>
      <c r="AF593" s="151"/>
      <c r="AG593" s="151"/>
      <c r="AH593" s="151"/>
      <c r="AI593" s="151"/>
      <c r="AJ593" s="151"/>
      <c r="AK593" s="151"/>
      <c r="AL593" s="151"/>
      <c r="AM593" s="151"/>
      <c r="AN593" s="151"/>
      <c r="AO593" s="151"/>
      <c r="AP593" s="151"/>
      <c r="AQ593" s="151"/>
      <c r="AR593" s="151"/>
      <c r="AS593" s="151"/>
      <c r="AT593" s="151"/>
      <c r="AU593" s="151"/>
      <c r="AV593" s="723"/>
      <c r="AW593" s="724"/>
    </row>
    <row r="594" spans="2:49" x14ac:dyDescent="0.25">
      <c r="B594" s="98"/>
      <c r="C594" s="98"/>
      <c r="D594" s="147"/>
      <c r="E594" s="148"/>
      <c r="F594" s="149"/>
      <c r="G594" s="148"/>
      <c r="H594" s="148"/>
      <c r="I594" s="148"/>
      <c r="J594" s="148"/>
      <c r="K594" s="148"/>
      <c r="L594" s="148"/>
      <c r="M594" s="148"/>
      <c r="N594" s="148"/>
      <c r="O594" s="148"/>
      <c r="P594" s="148"/>
      <c r="Q594" s="148"/>
      <c r="R594" s="148"/>
      <c r="S594" s="148"/>
      <c r="T594" s="148"/>
      <c r="U594" s="148"/>
      <c r="V594" s="148"/>
      <c r="W594" s="148"/>
      <c r="X594" s="148"/>
      <c r="Y594" s="148"/>
      <c r="Z594" s="148"/>
      <c r="AA594" s="148"/>
      <c r="AB594" s="148"/>
      <c r="AC594" s="148"/>
      <c r="AD594" s="148"/>
      <c r="AE594" s="148"/>
      <c r="AF594" s="148"/>
      <c r="AG594" s="148"/>
      <c r="AH594" s="148"/>
      <c r="AI594" s="148"/>
      <c r="AJ594" s="148"/>
      <c r="AK594" s="148"/>
      <c r="AL594" s="148"/>
      <c r="AM594" s="148"/>
      <c r="AN594" s="148"/>
      <c r="AO594" s="148"/>
      <c r="AP594" s="148"/>
      <c r="AQ594" s="148"/>
      <c r="AR594" s="148"/>
      <c r="AS594" s="148"/>
      <c r="AT594" s="148"/>
      <c r="AU594" s="148"/>
      <c r="AV594" s="723"/>
      <c r="AW594" s="724"/>
    </row>
    <row r="595" spans="2:49" x14ac:dyDescent="0.25">
      <c r="B595" s="98"/>
      <c r="C595" s="98"/>
      <c r="D595" s="147"/>
      <c r="E595" s="93"/>
      <c r="F595" s="152"/>
      <c r="G595" s="95"/>
      <c r="H595" s="153"/>
      <c r="I595" s="152"/>
      <c r="J595" s="152"/>
      <c r="K595" s="152"/>
      <c r="L595" s="152"/>
      <c r="M595" s="152"/>
      <c r="N595" s="152"/>
      <c r="O595" s="152"/>
      <c r="P595" s="152"/>
      <c r="Q595" s="152"/>
      <c r="R595" s="152"/>
      <c r="S595" s="153"/>
      <c r="T595" s="152"/>
      <c r="U595" s="152"/>
      <c r="V595" s="152"/>
      <c r="W595" s="152"/>
      <c r="X595" s="152"/>
      <c r="Y595" s="152"/>
      <c r="Z595" s="152"/>
      <c r="AA595" s="152"/>
      <c r="AB595" s="152"/>
      <c r="AC595" s="152"/>
      <c r="AD595" s="152"/>
      <c r="AE595" s="152"/>
      <c r="AF595" s="152"/>
      <c r="AG595" s="152"/>
      <c r="AH595" s="152"/>
      <c r="AI595" s="152"/>
      <c r="AJ595" s="152"/>
      <c r="AK595" s="152"/>
      <c r="AL595" s="152"/>
      <c r="AM595" s="152"/>
      <c r="AN595" s="152"/>
      <c r="AO595" s="152"/>
      <c r="AP595" s="152"/>
      <c r="AQ595" s="152"/>
      <c r="AR595" s="152"/>
      <c r="AS595" s="152"/>
      <c r="AT595" s="152"/>
      <c r="AU595" s="152"/>
      <c r="AV595" s="723"/>
      <c r="AW595" s="724"/>
    </row>
    <row r="596" spans="2:49" x14ac:dyDescent="0.25">
      <c r="B596" s="98"/>
      <c r="C596" s="98"/>
      <c r="D596" s="147"/>
      <c r="E596" s="148"/>
      <c r="F596" s="149"/>
      <c r="G596" s="148"/>
      <c r="H596" s="148"/>
      <c r="I596" s="148"/>
      <c r="J596" s="148"/>
      <c r="K596" s="148"/>
      <c r="L596" s="148"/>
      <c r="M596" s="148"/>
      <c r="N596" s="148"/>
      <c r="O596" s="148"/>
      <c r="P596" s="148"/>
      <c r="Q596" s="148"/>
      <c r="R596" s="148"/>
      <c r="S596" s="148"/>
      <c r="T596" s="148"/>
      <c r="U596" s="148"/>
      <c r="V596" s="148"/>
      <c r="W596" s="148"/>
      <c r="X596" s="148"/>
      <c r="Y596" s="148"/>
      <c r="Z596" s="148"/>
      <c r="AA596" s="148"/>
      <c r="AB596" s="148"/>
      <c r="AC596" s="148"/>
      <c r="AD596" s="148"/>
      <c r="AE596" s="148"/>
      <c r="AF596" s="148"/>
      <c r="AG596" s="148"/>
      <c r="AH596" s="148"/>
      <c r="AI596" s="148"/>
      <c r="AJ596" s="148"/>
      <c r="AK596" s="148"/>
      <c r="AL596" s="148"/>
      <c r="AM596" s="148"/>
      <c r="AN596" s="148"/>
      <c r="AO596" s="148"/>
      <c r="AP596" s="148"/>
      <c r="AQ596" s="148"/>
      <c r="AR596" s="148"/>
      <c r="AS596" s="148"/>
      <c r="AT596" s="148"/>
      <c r="AU596" s="148"/>
      <c r="AV596" s="723"/>
      <c r="AW596" s="724"/>
    </row>
    <row r="597" spans="2:49" x14ac:dyDescent="0.25">
      <c r="B597" s="154"/>
      <c r="C597" s="154"/>
      <c r="D597" s="155"/>
      <c r="E597" s="95"/>
      <c r="F597" s="94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  <c r="AA597" s="95"/>
      <c r="AB597" s="95"/>
      <c r="AC597" s="95"/>
      <c r="AD597" s="95"/>
      <c r="AE597" s="95"/>
      <c r="AF597" s="95"/>
      <c r="AG597" s="95"/>
      <c r="AH597" s="95"/>
      <c r="AI597" s="95"/>
      <c r="AJ597" s="95"/>
      <c r="AK597" s="95"/>
      <c r="AL597" s="95"/>
      <c r="AM597" s="95"/>
      <c r="AN597" s="95"/>
      <c r="AO597" s="95"/>
      <c r="AP597" s="95"/>
      <c r="AQ597" s="95"/>
      <c r="AR597" s="95"/>
      <c r="AS597" s="95"/>
      <c r="AT597" s="95"/>
      <c r="AU597" s="95"/>
      <c r="AV597" s="723"/>
      <c r="AW597" s="724"/>
    </row>
    <row r="598" spans="2:49" x14ac:dyDescent="0.25">
      <c r="B598" s="154"/>
      <c r="C598" s="154"/>
      <c r="D598" s="155"/>
      <c r="E598" s="95"/>
      <c r="F598" s="94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  <c r="AA598" s="95"/>
      <c r="AB598" s="95"/>
      <c r="AC598" s="95"/>
      <c r="AD598" s="95"/>
      <c r="AE598" s="95"/>
      <c r="AF598" s="95"/>
      <c r="AG598" s="95"/>
      <c r="AH598" s="95"/>
      <c r="AI598" s="95"/>
      <c r="AJ598" s="95"/>
      <c r="AK598" s="95"/>
      <c r="AL598" s="95"/>
      <c r="AM598" s="95"/>
      <c r="AN598" s="95"/>
      <c r="AO598" s="95"/>
      <c r="AP598" s="95"/>
      <c r="AQ598" s="95"/>
      <c r="AR598" s="95"/>
      <c r="AS598" s="95"/>
      <c r="AT598" s="95"/>
      <c r="AU598" s="95"/>
      <c r="AV598" s="723"/>
      <c r="AW598" s="724"/>
    </row>
    <row r="599" spans="2:49" x14ac:dyDescent="0.25">
      <c r="B599" s="145"/>
      <c r="C599" s="145"/>
      <c r="D599" s="146"/>
      <c r="E599" s="98"/>
      <c r="F599" s="94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  <c r="AA599" s="95"/>
      <c r="AB599" s="95"/>
      <c r="AC599" s="95"/>
      <c r="AD599" s="95"/>
      <c r="AE599" s="95"/>
      <c r="AF599" s="95"/>
      <c r="AG599" s="95"/>
      <c r="AH599" s="95"/>
      <c r="AI599" s="95"/>
      <c r="AJ599" s="95"/>
      <c r="AK599" s="95"/>
      <c r="AL599" s="95"/>
      <c r="AM599" s="95"/>
      <c r="AN599" s="95"/>
      <c r="AO599" s="95"/>
      <c r="AP599" s="95"/>
      <c r="AQ599" s="95"/>
      <c r="AR599" s="95"/>
      <c r="AS599" s="95"/>
      <c r="AT599" s="95"/>
      <c r="AU599" s="95"/>
      <c r="AV599" s="723"/>
      <c r="AW599" s="724"/>
    </row>
    <row r="600" spans="2:49" x14ac:dyDescent="0.25">
      <c r="B600" s="98"/>
      <c r="C600" s="98"/>
      <c r="D600" s="147"/>
      <c r="E600" s="148"/>
      <c r="F600" s="149"/>
      <c r="G600" s="150"/>
      <c r="H600" s="150"/>
      <c r="I600" s="150"/>
      <c r="J600" s="150"/>
      <c r="K600" s="150"/>
      <c r="L600" s="150"/>
      <c r="M600" s="150"/>
      <c r="N600" s="150"/>
      <c r="O600" s="150"/>
      <c r="P600" s="150"/>
      <c r="Q600" s="150"/>
      <c r="R600" s="150"/>
      <c r="S600" s="150"/>
      <c r="T600" s="150"/>
      <c r="U600" s="150"/>
      <c r="V600" s="150"/>
      <c r="W600" s="150"/>
      <c r="X600" s="150"/>
      <c r="Y600" s="150"/>
      <c r="Z600" s="150"/>
      <c r="AA600" s="150"/>
      <c r="AB600" s="150"/>
      <c r="AC600" s="150"/>
      <c r="AD600" s="150"/>
      <c r="AE600" s="151"/>
      <c r="AF600" s="151"/>
      <c r="AG600" s="151"/>
      <c r="AH600" s="151"/>
      <c r="AI600" s="151"/>
      <c r="AJ600" s="151"/>
      <c r="AK600" s="151"/>
      <c r="AL600" s="151"/>
      <c r="AM600" s="151"/>
      <c r="AN600" s="151"/>
      <c r="AO600" s="151"/>
      <c r="AP600" s="151"/>
      <c r="AQ600" s="151"/>
      <c r="AR600" s="151"/>
      <c r="AS600" s="151"/>
      <c r="AT600" s="151"/>
      <c r="AU600" s="151"/>
      <c r="AV600" s="723"/>
      <c r="AW600" s="724"/>
    </row>
    <row r="601" spans="2:49" x14ac:dyDescent="0.25">
      <c r="B601" s="98"/>
      <c r="C601" s="98"/>
      <c r="D601" s="147"/>
      <c r="E601" s="148"/>
      <c r="F601" s="149"/>
      <c r="G601" s="148"/>
      <c r="H601" s="148"/>
      <c r="I601" s="148"/>
      <c r="J601" s="148"/>
      <c r="K601" s="148"/>
      <c r="L601" s="148"/>
      <c r="M601" s="148"/>
      <c r="N601" s="148"/>
      <c r="O601" s="148"/>
      <c r="P601" s="148"/>
      <c r="Q601" s="148"/>
      <c r="R601" s="148"/>
      <c r="S601" s="148"/>
      <c r="T601" s="148"/>
      <c r="U601" s="148"/>
      <c r="V601" s="148"/>
      <c r="W601" s="148"/>
      <c r="X601" s="148"/>
      <c r="Y601" s="148"/>
      <c r="Z601" s="148"/>
      <c r="AA601" s="148"/>
      <c r="AB601" s="148"/>
      <c r="AC601" s="148"/>
      <c r="AD601" s="148"/>
      <c r="AE601" s="148"/>
      <c r="AF601" s="148"/>
      <c r="AG601" s="148"/>
      <c r="AH601" s="148"/>
      <c r="AI601" s="148"/>
      <c r="AJ601" s="148"/>
      <c r="AK601" s="148"/>
      <c r="AL601" s="148"/>
      <c r="AM601" s="148"/>
      <c r="AN601" s="148"/>
      <c r="AO601" s="148"/>
      <c r="AP601" s="148"/>
      <c r="AQ601" s="148"/>
      <c r="AR601" s="148"/>
      <c r="AS601" s="148"/>
      <c r="AT601" s="148"/>
      <c r="AU601" s="148"/>
      <c r="AV601" s="723"/>
      <c r="AW601" s="724"/>
    </row>
    <row r="602" spans="2:49" x14ac:dyDescent="0.25">
      <c r="B602" s="98"/>
      <c r="C602" s="98"/>
      <c r="D602" s="147"/>
      <c r="E602" s="93"/>
      <c r="F602" s="152"/>
      <c r="G602" s="95"/>
      <c r="H602" s="153"/>
      <c r="I602" s="152"/>
      <c r="J602" s="152"/>
      <c r="K602" s="152"/>
      <c r="L602" s="152"/>
      <c r="M602" s="152"/>
      <c r="N602" s="152"/>
      <c r="O602" s="152"/>
      <c r="P602" s="152"/>
      <c r="Q602" s="152"/>
      <c r="R602" s="152"/>
      <c r="S602" s="153"/>
      <c r="T602" s="152"/>
      <c r="U602" s="152"/>
      <c r="V602" s="152"/>
      <c r="W602" s="152"/>
      <c r="X602" s="152"/>
      <c r="Y602" s="152"/>
      <c r="Z602" s="152"/>
      <c r="AA602" s="152"/>
      <c r="AB602" s="152"/>
      <c r="AC602" s="152"/>
      <c r="AD602" s="152"/>
      <c r="AE602" s="152"/>
      <c r="AF602" s="152"/>
      <c r="AG602" s="152"/>
      <c r="AH602" s="152"/>
      <c r="AI602" s="152"/>
      <c r="AJ602" s="152"/>
      <c r="AK602" s="152"/>
      <c r="AL602" s="152"/>
      <c r="AM602" s="152"/>
      <c r="AN602" s="152"/>
      <c r="AO602" s="152"/>
      <c r="AP602" s="152"/>
      <c r="AQ602" s="152"/>
      <c r="AR602" s="152"/>
      <c r="AS602" s="152"/>
      <c r="AT602" s="152"/>
      <c r="AU602" s="152"/>
      <c r="AV602" s="723"/>
      <c r="AW602" s="724"/>
    </row>
    <row r="603" spans="2:49" x14ac:dyDescent="0.25">
      <c r="B603" s="98"/>
      <c r="C603" s="98"/>
      <c r="D603" s="147"/>
      <c r="E603" s="148"/>
      <c r="F603" s="149"/>
      <c r="G603" s="148"/>
      <c r="H603" s="148"/>
      <c r="I603" s="148"/>
      <c r="J603" s="148"/>
      <c r="K603" s="148"/>
      <c r="L603" s="148"/>
      <c r="M603" s="148"/>
      <c r="N603" s="148"/>
      <c r="O603" s="148"/>
      <c r="P603" s="148"/>
      <c r="Q603" s="148"/>
      <c r="R603" s="148"/>
      <c r="S603" s="148"/>
      <c r="T603" s="148"/>
      <c r="U603" s="148"/>
      <c r="V603" s="148"/>
      <c r="W603" s="148"/>
      <c r="X603" s="148"/>
      <c r="Y603" s="148"/>
      <c r="Z603" s="148"/>
      <c r="AA603" s="148"/>
      <c r="AB603" s="148"/>
      <c r="AC603" s="148"/>
      <c r="AD603" s="148"/>
      <c r="AE603" s="148"/>
      <c r="AF603" s="148"/>
      <c r="AG603" s="148"/>
      <c r="AH603" s="148"/>
      <c r="AI603" s="148"/>
      <c r="AJ603" s="148"/>
      <c r="AK603" s="148"/>
      <c r="AL603" s="148"/>
      <c r="AM603" s="148"/>
      <c r="AN603" s="148"/>
      <c r="AO603" s="148"/>
      <c r="AP603" s="148"/>
      <c r="AQ603" s="148"/>
      <c r="AR603" s="148"/>
      <c r="AS603" s="148"/>
      <c r="AT603" s="148"/>
      <c r="AU603" s="148"/>
      <c r="AV603" s="723"/>
      <c r="AW603" s="724"/>
    </row>
    <row r="604" spans="2:49" x14ac:dyDescent="0.25">
      <c r="B604" s="154"/>
      <c r="C604" s="154"/>
      <c r="D604" s="155"/>
      <c r="E604" s="95"/>
      <c r="F604" s="94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  <c r="AA604" s="95"/>
      <c r="AB604" s="95"/>
      <c r="AC604" s="95"/>
      <c r="AD604" s="95"/>
      <c r="AE604" s="95"/>
      <c r="AF604" s="95"/>
      <c r="AG604" s="95"/>
      <c r="AH604" s="95"/>
      <c r="AI604" s="95"/>
      <c r="AJ604" s="95"/>
      <c r="AK604" s="95"/>
      <c r="AL604" s="95"/>
      <c r="AM604" s="95"/>
      <c r="AN604" s="95"/>
      <c r="AO604" s="95"/>
      <c r="AP604" s="95"/>
      <c r="AQ604" s="95"/>
      <c r="AR604" s="95"/>
      <c r="AS604" s="95"/>
      <c r="AT604" s="95"/>
      <c r="AU604" s="95"/>
      <c r="AV604" s="723"/>
      <c r="AW604" s="724"/>
    </row>
    <row r="605" spans="2:49" x14ac:dyDescent="0.25">
      <c r="B605" s="154"/>
      <c r="C605" s="154"/>
      <c r="D605" s="155"/>
      <c r="E605" s="95"/>
      <c r="F605" s="94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  <c r="AA605" s="95"/>
      <c r="AB605" s="95"/>
      <c r="AC605" s="95"/>
      <c r="AD605" s="95"/>
      <c r="AE605" s="95"/>
      <c r="AF605" s="95"/>
      <c r="AG605" s="95"/>
      <c r="AH605" s="95"/>
      <c r="AI605" s="95"/>
      <c r="AJ605" s="95"/>
      <c r="AK605" s="95"/>
      <c r="AL605" s="95"/>
      <c r="AM605" s="95"/>
      <c r="AN605" s="95"/>
      <c r="AO605" s="95"/>
      <c r="AP605" s="95"/>
      <c r="AQ605" s="95"/>
      <c r="AR605" s="95"/>
      <c r="AS605" s="95"/>
      <c r="AT605" s="95"/>
      <c r="AU605" s="95"/>
      <c r="AV605" s="723"/>
      <c r="AW605" s="724"/>
    </row>
    <row r="606" spans="2:49" x14ac:dyDescent="0.25">
      <c r="B606" s="145"/>
      <c r="C606" s="145"/>
      <c r="D606" s="146"/>
      <c r="E606" s="98"/>
      <c r="F606" s="94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  <c r="AA606" s="95"/>
      <c r="AB606" s="95"/>
      <c r="AC606" s="95"/>
      <c r="AD606" s="95"/>
      <c r="AE606" s="95"/>
      <c r="AF606" s="95"/>
      <c r="AG606" s="95"/>
      <c r="AH606" s="95"/>
      <c r="AI606" s="95"/>
      <c r="AJ606" s="95"/>
      <c r="AK606" s="95"/>
      <c r="AL606" s="95"/>
      <c r="AM606" s="95"/>
      <c r="AN606" s="95"/>
      <c r="AO606" s="95"/>
      <c r="AP606" s="95"/>
      <c r="AQ606" s="95"/>
      <c r="AR606" s="95"/>
      <c r="AS606" s="95"/>
      <c r="AT606" s="95"/>
      <c r="AU606" s="95"/>
      <c r="AV606" s="723"/>
      <c r="AW606" s="724"/>
    </row>
    <row r="607" spans="2:49" x14ac:dyDescent="0.25">
      <c r="B607" s="98"/>
      <c r="C607" s="98"/>
      <c r="D607" s="147"/>
      <c r="E607" s="148"/>
      <c r="F607" s="149"/>
      <c r="G607" s="150"/>
      <c r="H607" s="150"/>
      <c r="I607" s="150"/>
      <c r="J607" s="150"/>
      <c r="K607" s="150"/>
      <c r="L607" s="150"/>
      <c r="M607" s="150"/>
      <c r="N607" s="150"/>
      <c r="O607" s="150"/>
      <c r="P607" s="150"/>
      <c r="Q607" s="150"/>
      <c r="R607" s="150"/>
      <c r="S607" s="150"/>
      <c r="T607" s="150"/>
      <c r="U607" s="150"/>
      <c r="V607" s="150"/>
      <c r="W607" s="150"/>
      <c r="X607" s="150"/>
      <c r="Y607" s="150"/>
      <c r="Z607" s="150"/>
      <c r="AA607" s="150"/>
      <c r="AB607" s="150"/>
      <c r="AC607" s="150"/>
      <c r="AD607" s="150"/>
      <c r="AE607" s="151"/>
      <c r="AF607" s="151"/>
      <c r="AG607" s="151"/>
      <c r="AH607" s="151"/>
      <c r="AI607" s="151"/>
      <c r="AJ607" s="151"/>
      <c r="AK607" s="151"/>
      <c r="AL607" s="151"/>
      <c r="AM607" s="151"/>
      <c r="AN607" s="151"/>
      <c r="AO607" s="151"/>
      <c r="AP607" s="151"/>
      <c r="AQ607" s="151"/>
      <c r="AR607" s="151"/>
      <c r="AS607" s="151"/>
      <c r="AT607" s="151"/>
      <c r="AU607" s="151"/>
      <c r="AV607" s="723"/>
      <c r="AW607" s="724"/>
    </row>
    <row r="608" spans="2:49" x14ac:dyDescent="0.25">
      <c r="B608" s="98"/>
      <c r="C608" s="98"/>
      <c r="D608" s="147"/>
      <c r="E608" s="148"/>
      <c r="F608" s="149"/>
      <c r="G608" s="148"/>
      <c r="H608" s="148"/>
      <c r="I608" s="148"/>
      <c r="J608" s="148"/>
      <c r="K608" s="148"/>
      <c r="L608" s="148"/>
      <c r="M608" s="148"/>
      <c r="N608" s="148"/>
      <c r="O608" s="148"/>
      <c r="P608" s="148"/>
      <c r="Q608" s="148"/>
      <c r="R608" s="148"/>
      <c r="S608" s="148"/>
      <c r="T608" s="148"/>
      <c r="U608" s="148"/>
      <c r="V608" s="148"/>
      <c r="W608" s="148"/>
      <c r="X608" s="148"/>
      <c r="Y608" s="148"/>
      <c r="Z608" s="148"/>
      <c r="AA608" s="148"/>
      <c r="AB608" s="148"/>
      <c r="AC608" s="148"/>
      <c r="AD608" s="148"/>
      <c r="AE608" s="148"/>
      <c r="AF608" s="148"/>
      <c r="AG608" s="148"/>
      <c r="AH608" s="148"/>
      <c r="AI608" s="148"/>
      <c r="AJ608" s="148"/>
      <c r="AK608" s="148"/>
      <c r="AL608" s="148"/>
      <c r="AM608" s="148"/>
      <c r="AN608" s="148"/>
      <c r="AO608" s="148"/>
      <c r="AP608" s="148"/>
      <c r="AQ608" s="148"/>
      <c r="AR608" s="148"/>
      <c r="AS608" s="148"/>
      <c r="AT608" s="148"/>
      <c r="AU608" s="148"/>
      <c r="AV608" s="723"/>
      <c r="AW608" s="724"/>
    </row>
    <row r="609" spans="2:49" x14ac:dyDescent="0.25">
      <c r="B609" s="98"/>
      <c r="C609" s="98"/>
      <c r="D609" s="147"/>
      <c r="E609" s="93"/>
      <c r="F609" s="152"/>
      <c r="G609" s="95"/>
      <c r="H609" s="153"/>
      <c r="I609" s="152"/>
      <c r="J609" s="152"/>
      <c r="K609" s="152"/>
      <c r="L609" s="152"/>
      <c r="M609" s="152"/>
      <c r="N609" s="152"/>
      <c r="O609" s="152"/>
      <c r="P609" s="152"/>
      <c r="Q609" s="152"/>
      <c r="R609" s="152"/>
      <c r="S609" s="153"/>
      <c r="T609" s="152"/>
      <c r="U609" s="152"/>
      <c r="V609" s="152"/>
      <c r="W609" s="152"/>
      <c r="X609" s="152"/>
      <c r="Y609" s="152"/>
      <c r="Z609" s="152"/>
      <c r="AA609" s="152"/>
      <c r="AB609" s="152"/>
      <c r="AC609" s="152"/>
      <c r="AD609" s="152"/>
      <c r="AE609" s="152"/>
      <c r="AF609" s="152"/>
      <c r="AG609" s="152"/>
      <c r="AH609" s="152"/>
      <c r="AI609" s="152"/>
      <c r="AJ609" s="152"/>
      <c r="AK609" s="152"/>
      <c r="AL609" s="152"/>
      <c r="AM609" s="152"/>
      <c r="AN609" s="152"/>
      <c r="AO609" s="152"/>
      <c r="AP609" s="152"/>
      <c r="AQ609" s="152"/>
      <c r="AR609" s="152"/>
      <c r="AS609" s="152"/>
      <c r="AT609" s="152"/>
      <c r="AU609" s="152"/>
      <c r="AV609" s="723"/>
      <c r="AW609" s="724"/>
    </row>
    <row r="610" spans="2:49" x14ac:dyDescent="0.25">
      <c r="B610" s="98"/>
      <c r="C610" s="98"/>
      <c r="D610" s="147"/>
      <c r="E610" s="148"/>
      <c r="F610" s="149"/>
      <c r="G610" s="148"/>
      <c r="H610" s="148"/>
      <c r="I610" s="148"/>
      <c r="J610" s="148"/>
      <c r="K610" s="148"/>
      <c r="L610" s="148"/>
      <c r="M610" s="148"/>
      <c r="N610" s="148"/>
      <c r="O610" s="148"/>
      <c r="P610" s="148"/>
      <c r="Q610" s="148"/>
      <c r="R610" s="148"/>
      <c r="S610" s="148"/>
      <c r="T610" s="148"/>
      <c r="U610" s="148"/>
      <c r="V610" s="148"/>
      <c r="W610" s="148"/>
      <c r="X610" s="148"/>
      <c r="Y610" s="148"/>
      <c r="Z610" s="148"/>
      <c r="AA610" s="148"/>
      <c r="AB610" s="148"/>
      <c r="AC610" s="148"/>
      <c r="AD610" s="148"/>
      <c r="AE610" s="148"/>
      <c r="AF610" s="148"/>
      <c r="AG610" s="148"/>
      <c r="AH610" s="148"/>
      <c r="AI610" s="148"/>
      <c r="AJ610" s="148"/>
      <c r="AK610" s="148"/>
      <c r="AL610" s="148"/>
      <c r="AM610" s="148"/>
      <c r="AN610" s="148"/>
      <c r="AO610" s="148"/>
      <c r="AP610" s="148"/>
      <c r="AQ610" s="148"/>
      <c r="AR610" s="148"/>
      <c r="AS610" s="148"/>
      <c r="AT610" s="148"/>
      <c r="AU610" s="148"/>
      <c r="AV610" s="723"/>
      <c r="AW610" s="724"/>
    </row>
    <row r="611" spans="2:49" x14ac:dyDescent="0.25">
      <c r="B611" s="154"/>
      <c r="C611" s="154"/>
      <c r="D611" s="155"/>
      <c r="E611" s="95"/>
      <c r="F611" s="94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  <c r="AA611" s="95"/>
      <c r="AB611" s="95"/>
      <c r="AC611" s="95"/>
      <c r="AD611" s="95"/>
      <c r="AE611" s="95"/>
      <c r="AF611" s="95"/>
      <c r="AG611" s="95"/>
      <c r="AH611" s="95"/>
      <c r="AI611" s="95"/>
      <c r="AJ611" s="95"/>
      <c r="AK611" s="95"/>
      <c r="AL611" s="95"/>
      <c r="AM611" s="95"/>
      <c r="AN611" s="95"/>
      <c r="AO611" s="95"/>
      <c r="AP611" s="95"/>
      <c r="AQ611" s="95"/>
      <c r="AR611" s="95"/>
      <c r="AS611" s="95"/>
      <c r="AT611" s="95"/>
      <c r="AU611" s="95"/>
      <c r="AV611" s="723"/>
      <c r="AW611" s="724"/>
    </row>
    <row r="612" spans="2:49" x14ac:dyDescent="0.25">
      <c r="B612" s="154"/>
      <c r="C612" s="154"/>
      <c r="D612" s="155"/>
      <c r="E612" s="95"/>
      <c r="F612" s="94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  <c r="AA612" s="95"/>
      <c r="AB612" s="95"/>
      <c r="AC612" s="95"/>
      <c r="AD612" s="95"/>
      <c r="AE612" s="95"/>
      <c r="AF612" s="95"/>
      <c r="AG612" s="95"/>
      <c r="AH612" s="95"/>
      <c r="AI612" s="95"/>
      <c r="AJ612" s="95"/>
      <c r="AK612" s="95"/>
      <c r="AL612" s="95"/>
      <c r="AM612" s="95"/>
      <c r="AN612" s="95"/>
      <c r="AO612" s="95"/>
      <c r="AP612" s="95"/>
      <c r="AQ612" s="95"/>
      <c r="AR612" s="95"/>
      <c r="AS612" s="95"/>
      <c r="AT612" s="95"/>
      <c r="AU612" s="95"/>
      <c r="AV612" s="723"/>
      <c r="AW612" s="724"/>
    </row>
    <row r="613" spans="2:49" x14ac:dyDescent="0.25">
      <c r="B613" s="145"/>
      <c r="C613" s="145"/>
      <c r="D613" s="146"/>
      <c r="E613" s="98"/>
      <c r="F613" s="94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  <c r="AA613" s="95"/>
      <c r="AB613" s="95"/>
      <c r="AC613" s="95"/>
      <c r="AD613" s="95"/>
      <c r="AE613" s="95"/>
      <c r="AF613" s="95"/>
      <c r="AG613" s="95"/>
      <c r="AH613" s="95"/>
      <c r="AI613" s="95"/>
      <c r="AJ613" s="95"/>
      <c r="AK613" s="95"/>
      <c r="AL613" s="95"/>
      <c r="AM613" s="95"/>
      <c r="AN613" s="95"/>
      <c r="AO613" s="95"/>
      <c r="AP613" s="95"/>
      <c r="AQ613" s="95"/>
      <c r="AR613" s="95"/>
      <c r="AS613" s="95"/>
      <c r="AT613" s="95"/>
      <c r="AU613" s="95"/>
      <c r="AV613" s="723"/>
      <c r="AW613" s="724"/>
    </row>
    <row r="614" spans="2:49" x14ac:dyDescent="0.25">
      <c r="B614" s="98"/>
      <c r="C614" s="98"/>
      <c r="D614" s="147"/>
      <c r="E614" s="148"/>
      <c r="F614" s="149"/>
      <c r="G614" s="150"/>
      <c r="H614" s="150"/>
      <c r="I614" s="150"/>
      <c r="J614" s="150"/>
      <c r="K614" s="150"/>
      <c r="L614" s="150"/>
      <c r="M614" s="150"/>
      <c r="N614" s="150"/>
      <c r="O614" s="150"/>
      <c r="P614" s="150"/>
      <c r="Q614" s="150"/>
      <c r="R614" s="150"/>
      <c r="S614" s="150"/>
      <c r="T614" s="150"/>
      <c r="U614" s="150"/>
      <c r="V614" s="150"/>
      <c r="W614" s="150"/>
      <c r="X614" s="150"/>
      <c r="Y614" s="150"/>
      <c r="Z614" s="150"/>
      <c r="AA614" s="150"/>
      <c r="AB614" s="150"/>
      <c r="AC614" s="150"/>
      <c r="AD614" s="150"/>
      <c r="AE614" s="151"/>
      <c r="AF614" s="151"/>
      <c r="AG614" s="151"/>
      <c r="AH614" s="151"/>
      <c r="AI614" s="151"/>
      <c r="AJ614" s="151"/>
      <c r="AK614" s="151"/>
      <c r="AL614" s="151"/>
      <c r="AM614" s="151"/>
      <c r="AN614" s="151"/>
      <c r="AO614" s="151"/>
      <c r="AP614" s="151"/>
      <c r="AQ614" s="151"/>
      <c r="AR614" s="151"/>
      <c r="AS614" s="151"/>
      <c r="AT614" s="151"/>
      <c r="AU614" s="151"/>
      <c r="AV614" s="723"/>
      <c r="AW614" s="724"/>
    </row>
    <row r="615" spans="2:49" x14ac:dyDescent="0.25">
      <c r="B615" s="98"/>
      <c r="C615" s="98"/>
      <c r="D615" s="147"/>
      <c r="E615" s="148"/>
      <c r="F615" s="149"/>
      <c r="G615" s="148"/>
      <c r="H615" s="148"/>
      <c r="I615" s="148"/>
      <c r="J615" s="148"/>
      <c r="K615" s="148"/>
      <c r="L615" s="148"/>
      <c r="M615" s="148"/>
      <c r="N615" s="148"/>
      <c r="O615" s="148"/>
      <c r="P615" s="148"/>
      <c r="Q615" s="148"/>
      <c r="R615" s="148"/>
      <c r="S615" s="148"/>
      <c r="T615" s="148"/>
      <c r="U615" s="148"/>
      <c r="V615" s="148"/>
      <c r="W615" s="148"/>
      <c r="X615" s="148"/>
      <c r="Y615" s="148"/>
      <c r="Z615" s="148"/>
      <c r="AA615" s="148"/>
      <c r="AB615" s="148"/>
      <c r="AC615" s="148"/>
      <c r="AD615" s="148"/>
      <c r="AE615" s="148"/>
      <c r="AF615" s="148"/>
      <c r="AG615" s="148"/>
      <c r="AH615" s="148"/>
      <c r="AI615" s="148"/>
      <c r="AJ615" s="148"/>
      <c r="AK615" s="148"/>
      <c r="AL615" s="148"/>
      <c r="AM615" s="148"/>
      <c r="AN615" s="148"/>
      <c r="AO615" s="148"/>
      <c r="AP615" s="148"/>
      <c r="AQ615" s="148"/>
      <c r="AR615" s="148"/>
      <c r="AS615" s="148"/>
      <c r="AT615" s="148"/>
      <c r="AU615" s="148"/>
      <c r="AV615" s="723"/>
      <c r="AW615" s="724"/>
    </row>
    <row r="616" spans="2:49" x14ac:dyDescent="0.25">
      <c r="B616" s="98"/>
      <c r="C616" s="98"/>
      <c r="D616" s="147"/>
      <c r="E616" s="93"/>
      <c r="F616" s="152"/>
      <c r="G616" s="95"/>
      <c r="H616" s="153"/>
      <c r="I616" s="152"/>
      <c r="J616" s="152"/>
      <c r="K616" s="152"/>
      <c r="L616" s="152"/>
      <c r="M616" s="152"/>
      <c r="N616" s="152"/>
      <c r="O616" s="152"/>
      <c r="P616" s="152"/>
      <c r="Q616" s="152"/>
      <c r="R616" s="152"/>
      <c r="S616" s="153"/>
      <c r="T616" s="152"/>
      <c r="U616" s="152"/>
      <c r="V616" s="152"/>
      <c r="W616" s="152"/>
      <c r="X616" s="152"/>
      <c r="Y616" s="152"/>
      <c r="Z616" s="152"/>
      <c r="AA616" s="152"/>
      <c r="AB616" s="152"/>
      <c r="AC616" s="152"/>
      <c r="AD616" s="152"/>
      <c r="AE616" s="152"/>
      <c r="AF616" s="152"/>
      <c r="AG616" s="152"/>
      <c r="AH616" s="152"/>
      <c r="AI616" s="152"/>
      <c r="AJ616" s="152"/>
      <c r="AK616" s="152"/>
      <c r="AL616" s="152"/>
      <c r="AM616" s="152"/>
      <c r="AN616" s="152"/>
      <c r="AO616" s="152"/>
      <c r="AP616" s="152"/>
      <c r="AQ616" s="152"/>
      <c r="AR616" s="152"/>
      <c r="AS616" s="152"/>
      <c r="AT616" s="152"/>
      <c r="AU616" s="152"/>
      <c r="AV616" s="723"/>
      <c r="AW616" s="724"/>
    </row>
    <row r="617" spans="2:49" x14ac:dyDescent="0.25">
      <c r="B617" s="98"/>
      <c r="C617" s="98"/>
      <c r="D617" s="147"/>
      <c r="E617" s="148"/>
      <c r="F617" s="149"/>
      <c r="G617" s="148"/>
      <c r="H617" s="148"/>
      <c r="I617" s="148"/>
      <c r="J617" s="148"/>
      <c r="K617" s="148"/>
      <c r="L617" s="148"/>
      <c r="M617" s="148"/>
      <c r="N617" s="148"/>
      <c r="O617" s="148"/>
      <c r="P617" s="148"/>
      <c r="Q617" s="148"/>
      <c r="R617" s="148"/>
      <c r="S617" s="148"/>
      <c r="T617" s="148"/>
      <c r="U617" s="148"/>
      <c r="V617" s="148"/>
      <c r="W617" s="148"/>
      <c r="X617" s="148"/>
      <c r="Y617" s="148"/>
      <c r="Z617" s="148"/>
      <c r="AA617" s="148"/>
      <c r="AB617" s="148"/>
      <c r="AC617" s="148"/>
      <c r="AD617" s="148"/>
      <c r="AE617" s="148"/>
      <c r="AF617" s="148"/>
      <c r="AG617" s="148"/>
      <c r="AH617" s="148"/>
      <c r="AI617" s="148"/>
      <c r="AJ617" s="148"/>
      <c r="AK617" s="148"/>
      <c r="AL617" s="148"/>
      <c r="AM617" s="148"/>
      <c r="AN617" s="148"/>
      <c r="AO617" s="148"/>
      <c r="AP617" s="148"/>
      <c r="AQ617" s="148"/>
      <c r="AR617" s="148"/>
      <c r="AS617" s="148"/>
      <c r="AT617" s="148"/>
      <c r="AU617" s="148"/>
      <c r="AV617" s="723"/>
      <c r="AW617" s="724"/>
    </row>
    <row r="618" spans="2:49" x14ac:dyDescent="0.25">
      <c r="B618" s="154"/>
      <c r="C618" s="154"/>
      <c r="D618" s="155"/>
      <c r="E618" s="95"/>
      <c r="F618" s="94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  <c r="AA618" s="95"/>
      <c r="AB618" s="95"/>
      <c r="AC618" s="95"/>
      <c r="AD618" s="95"/>
      <c r="AE618" s="95"/>
      <c r="AF618" s="95"/>
      <c r="AG618" s="95"/>
      <c r="AH618" s="95"/>
      <c r="AI618" s="95"/>
      <c r="AJ618" s="95"/>
      <c r="AK618" s="95"/>
      <c r="AL618" s="95"/>
      <c r="AM618" s="95"/>
      <c r="AN618" s="95"/>
      <c r="AO618" s="95"/>
      <c r="AP618" s="95"/>
      <c r="AQ618" s="95"/>
      <c r="AR618" s="95"/>
      <c r="AS618" s="95"/>
      <c r="AT618" s="95"/>
      <c r="AU618" s="95"/>
      <c r="AV618" s="723"/>
      <c r="AW618" s="724"/>
    </row>
    <row r="619" spans="2:49" x14ac:dyDescent="0.25">
      <c r="B619" s="154"/>
      <c r="C619" s="154"/>
      <c r="D619" s="155"/>
      <c r="E619" s="95"/>
      <c r="F619" s="94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  <c r="AA619" s="95"/>
      <c r="AB619" s="95"/>
      <c r="AC619" s="95"/>
      <c r="AD619" s="95"/>
      <c r="AE619" s="95"/>
      <c r="AF619" s="95"/>
      <c r="AG619" s="95"/>
      <c r="AH619" s="95"/>
      <c r="AI619" s="95"/>
      <c r="AJ619" s="95"/>
      <c r="AK619" s="95"/>
      <c r="AL619" s="95"/>
      <c r="AM619" s="95"/>
      <c r="AN619" s="95"/>
      <c r="AO619" s="95"/>
      <c r="AP619" s="95"/>
      <c r="AQ619" s="95"/>
      <c r="AR619" s="95"/>
      <c r="AS619" s="95"/>
      <c r="AT619" s="95"/>
      <c r="AU619" s="95"/>
      <c r="AV619" s="723"/>
      <c r="AW619" s="724"/>
    </row>
    <row r="620" spans="2:49" x14ac:dyDescent="0.25">
      <c r="B620" s="145"/>
      <c r="C620" s="145"/>
      <c r="D620" s="146"/>
      <c r="E620" s="98"/>
      <c r="F620" s="94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  <c r="AA620" s="95"/>
      <c r="AB620" s="95"/>
      <c r="AC620" s="95"/>
      <c r="AD620" s="95"/>
      <c r="AE620" s="95"/>
      <c r="AF620" s="95"/>
      <c r="AG620" s="95"/>
      <c r="AH620" s="95"/>
      <c r="AI620" s="95"/>
      <c r="AJ620" s="95"/>
      <c r="AK620" s="95"/>
      <c r="AL620" s="95"/>
      <c r="AM620" s="95"/>
      <c r="AN620" s="95"/>
      <c r="AO620" s="95"/>
      <c r="AP620" s="95"/>
      <c r="AQ620" s="95"/>
      <c r="AR620" s="95"/>
      <c r="AS620" s="95"/>
      <c r="AT620" s="95"/>
      <c r="AU620" s="95"/>
      <c r="AV620" s="723"/>
      <c r="AW620" s="724"/>
    </row>
    <row r="621" spans="2:49" x14ac:dyDescent="0.25">
      <c r="B621" s="98"/>
      <c r="C621" s="98"/>
      <c r="D621" s="147"/>
      <c r="E621" s="148"/>
      <c r="F621" s="149"/>
      <c r="G621" s="150"/>
      <c r="H621" s="150"/>
      <c r="I621" s="150"/>
      <c r="J621" s="150"/>
      <c r="K621" s="150"/>
      <c r="L621" s="150"/>
      <c r="M621" s="150"/>
      <c r="N621" s="150"/>
      <c r="O621" s="150"/>
      <c r="P621" s="150"/>
      <c r="Q621" s="150"/>
      <c r="R621" s="150"/>
      <c r="S621" s="150"/>
      <c r="T621" s="150"/>
      <c r="U621" s="150"/>
      <c r="V621" s="150"/>
      <c r="W621" s="150"/>
      <c r="X621" s="150"/>
      <c r="Y621" s="150"/>
      <c r="Z621" s="150"/>
      <c r="AA621" s="150"/>
      <c r="AB621" s="150"/>
      <c r="AC621" s="150"/>
      <c r="AD621" s="150"/>
      <c r="AE621" s="151"/>
      <c r="AF621" s="151"/>
      <c r="AG621" s="151"/>
      <c r="AH621" s="151"/>
      <c r="AI621" s="151"/>
      <c r="AJ621" s="151"/>
      <c r="AK621" s="151"/>
      <c r="AL621" s="151"/>
      <c r="AM621" s="151"/>
      <c r="AN621" s="151"/>
      <c r="AO621" s="151"/>
      <c r="AP621" s="151"/>
      <c r="AQ621" s="151"/>
      <c r="AR621" s="151"/>
      <c r="AS621" s="151"/>
      <c r="AT621" s="151"/>
      <c r="AU621" s="151"/>
      <c r="AV621" s="723"/>
      <c r="AW621" s="724"/>
    </row>
    <row r="622" spans="2:49" x14ac:dyDescent="0.25">
      <c r="B622" s="98"/>
      <c r="C622" s="98"/>
      <c r="D622" s="147"/>
      <c r="E622" s="148"/>
      <c r="F622" s="149"/>
      <c r="G622" s="148"/>
      <c r="H622" s="148"/>
      <c r="I622" s="148"/>
      <c r="J622" s="148"/>
      <c r="K622" s="148"/>
      <c r="L622" s="148"/>
      <c r="M622" s="148"/>
      <c r="N622" s="148"/>
      <c r="O622" s="148"/>
      <c r="P622" s="148"/>
      <c r="Q622" s="148"/>
      <c r="R622" s="148"/>
      <c r="S622" s="148"/>
      <c r="T622" s="148"/>
      <c r="U622" s="148"/>
      <c r="V622" s="148"/>
      <c r="W622" s="148"/>
      <c r="X622" s="148"/>
      <c r="Y622" s="148"/>
      <c r="Z622" s="148"/>
      <c r="AA622" s="148"/>
      <c r="AB622" s="148"/>
      <c r="AC622" s="148"/>
      <c r="AD622" s="148"/>
      <c r="AE622" s="148"/>
      <c r="AF622" s="148"/>
      <c r="AG622" s="148"/>
      <c r="AH622" s="148"/>
      <c r="AI622" s="148"/>
      <c r="AJ622" s="148"/>
      <c r="AK622" s="148"/>
      <c r="AL622" s="148"/>
      <c r="AM622" s="148"/>
      <c r="AN622" s="148"/>
      <c r="AO622" s="148"/>
      <c r="AP622" s="148"/>
      <c r="AQ622" s="148"/>
      <c r="AR622" s="148"/>
      <c r="AS622" s="148"/>
      <c r="AT622" s="148"/>
      <c r="AU622" s="148"/>
      <c r="AV622" s="723"/>
      <c r="AW622" s="724"/>
    </row>
    <row r="623" spans="2:49" x14ac:dyDescent="0.25">
      <c r="B623" s="98"/>
      <c r="C623" s="98"/>
      <c r="D623" s="147"/>
      <c r="E623" s="93"/>
      <c r="F623" s="152"/>
      <c r="G623" s="95"/>
      <c r="H623" s="153"/>
      <c r="I623" s="152"/>
      <c r="J623" s="152"/>
      <c r="K623" s="152"/>
      <c r="L623" s="152"/>
      <c r="M623" s="152"/>
      <c r="N623" s="152"/>
      <c r="O623" s="152"/>
      <c r="P623" s="152"/>
      <c r="Q623" s="152"/>
      <c r="R623" s="152"/>
      <c r="S623" s="153"/>
      <c r="T623" s="152"/>
      <c r="U623" s="152"/>
      <c r="V623" s="152"/>
      <c r="W623" s="152"/>
      <c r="X623" s="152"/>
      <c r="Y623" s="152"/>
      <c r="Z623" s="152"/>
      <c r="AA623" s="152"/>
      <c r="AB623" s="152"/>
      <c r="AC623" s="152"/>
      <c r="AD623" s="152"/>
      <c r="AE623" s="152"/>
      <c r="AF623" s="152"/>
      <c r="AG623" s="152"/>
      <c r="AH623" s="152"/>
      <c r="AI623" s="152"/>
      <c r="AJ623" s="152"/>
      <c r="AK623" s="152"/>
      <c r="AL623" s="152"/>
      <c r="AM623" s="152"/>
      <c r="AN623" s="152"/>
      <c r="AO623" s="152"/>
      <c r="AP623" s="152"/>
      <c r="AQ623" s="152"/>
      <c r="AR623" s="152"/>
      <c r="AS623" s="152"/>
      <c r="AT623" s="152"/>
      <c r="AU623" s="152"/>
      <c r="AV623" s="723"/>
      <c r="AW623" s="724"/>
    </row>
    <row r="624" spans="2:49" x14ac:dyDescent="0.25">
      <c r="B624" s="98"/>
      <c r="C624" s="98"/>
      <c r="D624" s="147"/>
      <c r="E624" s="148"/>
      <c r="F624" s="149"/>
      <c r="G624" s="148"/>
      <c r="H624" s="148"/>
      <c r="I624" s="148"/>
      <c r="J624" s="148"/>
      <c r="K624" s="148"/>
      <c r="L624" s="148"/>
      <c r="M624" s="148"/>
      <c r="N624" s="148"/>
      <c r="O624" s="148"/>
      <c r="P624" s="148"/>
      <c r="Q624" s="148"/>
      <c r="R624" s="148"/>
      <c r="S624" s="148"/>
      <c r="T624" s="148"/>
      <c r="U624" s="148"/>
      <c r="V624" s="148"/>
      <c r="W624" s="148"/>
      <c r="X624" s="148"/>
      <c r="Y624" s="148"/>
      <c r="Z624" s="148"/>
      <c r="AA624" s="148"/>
      <c r="AB624" s="148"/>
      <c r="AC624" s="148"/>
      <c r="AD624" s="148"/>
      <c r="AE624" s="148"/>
      <c r="AF624" s="148"/>
      <c r="AG624" s="148"/>
      <c r="AH624" s="148"/>
      <c r="AI624" s="148"/>
      <c r="AJ624" s="148"/>
      <c r="AK624" s="148"/>
      <c r="AL624" s="148"/>
      <c r="AM624" s="148"/>
      <c r="AN624" s="148"/>
      <c r="AO624" s="148"/>
      <c r="AP624" s="148"/>
      <c r="AQ624" s="148"/>
      <c r="AR624" s="148"/>
      <c r="AS624" s="148"/>
      <c r="AT624" s="148"/>
      <c r="AU624" s="148"/>
      <c r="AV624" s="723"/>
      <c r="AW624" s="724"/>
    </row>
    <row r="625" spans="2:49" x14ac:dyDescent="0.25">
      <c r="B625" s="154"/>
      <c r="C625" s="154"/>
      <c r="D625" s="155"/>
      <c r="E625" s="95"/>
      <c r="F625" s="94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  <c r="AA625" s="95"/>
      <c r="AB625" s="95"/>
      <c r="AC625" s="95"/>
      <c r="AD625" s="95"/>
      <c r="AE625" s="95"/>
      <c r="AF625" s="95"/>
      <c r="AG625" s="95"/>
      <c r="AH625" s="95"/>
      <c r="AI625" s="95"/>
      <c r="AJ625" s="95"/>
      <c r="AK625" s="95"/>
      <c r="AL625" s="95"/>
      <c r="AM625" s="95"/>
      <c r="AN625" s="95"/>
      <c r="AO625" s="95"/>
      <c r="AP625" s="95"/>
      <c r="AQ625" s="95"/>
      <c r="AR625" s="95"/>
      <c r="AS625" s="95"/>
      <c r="AT625" s="95"/>
      <c r="AU625" s="95"/>
      <c r="AV625" s="723"/>
      <c r="AW625" s="724"/>
    </row>
    <row r="626" spans="2:49" x14ac:dyDescent="0.25">
      <c r="B626" s="154"/>
      <c r="C626" s="154"/>
      <c r="D626" s="155"/>
      <c r="E626" s="95"/>
      <c r="F626" s="94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  <c r="AA626" s="95"/>
      <c r="AB626" s="95"/>
      <c r="AC626" s="95"/>
      <c r="AD626" s="95"/>
      <c r="AE626" s="95"/>
      <c r="AF626" s="95"/>
      <c r="AG626" s="95"/>
      <c r="AH626" s="95"/>
      <c r="AI626" s="95"/>
      <c r="AJ626" s="95"/>
      <c r="AK626" s="95"/>
      <c r="AL626" s="95"/>
      <c r="AM626" s="95"/>
      <c r="AN626" s="95"/>
      <c r="AO626" s="95"/>
      <c r="AP626" s="95"/>
      <c r="AQ626" s="95"/>
      <c r="AR626" s="95"/>
      <c r="AS626" s="95"/>
      <c r="AT626" s="95"/>
      <c r="AU626" s="95"/>
      <c r="AV626" s="723"/>
      <c r="AW626" s="724"/>
    </row>
    <row r="627" spans="2:49" x14ac:dyDescent="0.25">
      <c r="B627" s="145"/>
      <c r="C627" s="145"/>
      <c r="D627" s="146"/>
      <c r="E627" s="98"/>
      <c r="F627" s="94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  <c r="AA627" s="95"/>
      <c r="AB627" s="95"/>
      <c r="AC627" s="95"/>
      <c r="AD627" s="95"/>
      <c r="AE627" s="95"/>
      <c r="AF627" s="95"/>
      <c r="AG627" s="95"/>
      <c r="AH627" s="95"/>
      <c r="AI627" s="95"/>
      <c r="AJ627" s="95"/>
      <c r="AK627" s="95"/>
      <c r="AL627" s="95"/>
      <c r="AM627" s="95"/>
      <c r="AN627" s="95"/>
      <c r="AO627" s="95"/>
      <c r="AP627" s="95"/>
      <c r="AQ627" s="95"/>
      <c r="AR627" s="95"/>
      <c r="AS627" s="95"/>
      <c r="AT627" s="95"/>
      <c r="AU627" s="95"/>
      <c r="AV627" s="723"/>
      <c r="AW627" s="724"/>
    </row>
    <row r="628" spans="2:49" x14ac:dyDescent="0.25">
      <c r="B628" s="98"/>
      <c r="C628" s="98"/>
      <c r="D628" s="147"/>
      <c r="E628" s="148"/>
      <c r="F628" s="149"/>
      <c r="G628" s="150"/>
      <c r="H628" s="150"/>
      <c r="I628" s="150"/>
      <c r="J628" s="150"/>
      <c r="K628" s="150"/>
      <c r="L628" s="150"/>
      <c r="M628" s="150"/>
      <c r="N628" s="150"/>
      <c r="O628" s="150"/>
      <c r="P628" s="150"/>
      <c r="Q628" s="150"/>
      <c r="R628" s="150"/>
      <c r="S628" s="150"/>
      <c r="T628" s="150"/>
      <c r="U628" s="150"/>
      <c r="V628" s="150"/>
      <c r="W628" s="150"/>
      <c r="X628" s="150"/>
      <c r="Y628" s="150"/>
      <c r="Z628" s="150"/>
      <c r="AA628" s="150"/>
      <c r="AB628" s="150"/>
      <c r="AC628" s="150"/>
      <c r="AD628" s="150"/>
      <c r="AE628" s="151"/>
      <c r="AF628" s="151"/>
      <c r="AG628" s="151"/>
      <c r="AH628" s="151"/>
      <c r="AI628" s="151"/>
      <c r="AJ628" s="151"/>
      <c r="AK628" s="151"/>
      <c r="AL628" s="151"/>
      <c r="AM628" s="151"/>
      <c r="AN628" s="151"/>
      <c r="AO628" s="151"/>
      <c r="AP628" s="151"/>
      <c r="AQ628" s="151"/>
      <c r="AR628" s="151"/>
      <c r="AS628" s="151"/>
      <c r="AT628" s="151"/>
      <c r="AU628" s="151"/>
      <c r="AV628" s="723"/>
      <c r="AW628" s="724"/>
    </row>
    <row r="629" spans="2:49" x14ac:dyDescent="0.25">
      <c r="B629" s="98"/>
      <c r="C629" s="98"/>
      <c r="D629" s="147"/>
      <c r="E629" s="148"/>
      <c r="F629" s="149"/>
      <c r="G629" s="148"/>
      <c r="H629" s="148"/>
      <c r="I629" s="148"/>
      <c r="J629" s="148"/>
      <c r="K629" s="148"/>
      <c r="L629" s="148"/>
      <c r="M629" s="148"/>
      <c r="N629" s="148"/>
      <c r="O629" s="148"/>
      <c r="P629" s="148"/>
      <c r="Q629" s="148"/>
      <c r="R629" s="148"/>
      <c r="S629" s="148"/>
      <c r="T629" s="148"/>
      <c r="U629" s="148"/>
      <c r="V629" s="148"/>
      <c r="W629" s="148"/>
      <c r="X629" s="148"/>
      <c r="Y629" s="148"/>
      <c r="Z629" s="148"/>
      <c r="AA629" s="148"/>
      <c r="AB629" s="148"/>
      <c r="AC629" s="148"/>
      <c r="AD629" s="148"/>
      <c r="AE629" s="148"/>
      <c r="AF629" s="148"/>
      <c r="AG629" s="148"/>
      <c r="AH629" s="148"/>
      <c r="AI629" s="148"/>
      <c r="AJ629" s="148"/>
      <c r="AK629" s="148"/>
      <c r="AL629" s="148"/>
      <c r="AM629" s="148"/>
      <c r="AN629" s="148"/>
      <c r="AO629" s="148"/>
      <c r="AP629" s="148"/>
      <c r="AQ629" s="148"/>
      <c r="AR629" s="148"/>
      <c r="AS629" s="148"/>
      <c r="AT629" s="148"/>
      <c r="AU629" s="148"/>
      <c r="AV629" s="723"/>
      <c r="AW629" s="724"/>
    </row>
    <row r="630" spans="2:49" x14ac:dyDescent="0.25">
      <c r="B630" s="98"/>
      <c r="C630" s="98"/>
      <c r="D630" s="147"/>
      <c r="E630" s="93"/>
      <c r="F630" s="152"/>
      <c r="G630" s="95"/>
      <c r="H630" s="153"/>
      <c r="I630" s="152"/>
      <c r="J630" s="152"/>
      <c r="K630" s="152"/>
      <c r="L630" s="152"/>
      <c r="M630" s="152"/>
      <c r="N630" s="152"/>
      <c r="O630" s="152"/>
      <c r="P630" s="152"/>
      <c r="Q630" s="152"/>
      <c r="R630" s="152"/>
      <c r="S630" s="153"/>
      <c r="T630" s="152"/>
      <c r="U630" s="152"/>
      <c r="V630" s="152"/>
      <c r="W630" s="152"/>
      <c r="X630" s="152"/>
      <c r="Y630" s="152"/>
      <c r="Z630" s="152"/>
      <c r="AA630" s="152"/>
      <c r="AB630" s="152"/>
      <c r="AC630" s="152"/>
      <c r="AD630" s="152"/>
      <c r="AE630" s="152"/>
      <c r="AF630" s="152"/>
      <c r="AG630" s="152"/>
      <c r="AH630" s="152"/>
      <c r="AI630" s="152"/>
      <c r="AJ630" s="152"/>
      <c r="AK630" s="152"/>
      <c r="AL630" s="152"/>
      <c r="AM630" s="152"/>
      <c r="AN630" s="152"/>
      <c r="AO630" s="152"/>
      <c r="AP630" s="152"/>
      <c r="AQ630" s="152"/>
      <c r="AR630" s="152"/>
      <c r="AS630" s="152"/>
      <c r="AT630" s="152"/>
      <c r="AU630" s="152"/>
      <c r="AV630" s="723"/>
      <c r="AW630" s="724"/>
    </row>
    <row r="631" spans="2:49" x14ac:dyDescent="0.25">
      <c r="B631" s="98"/>
      <c r="C631" s="98"/>
      <c r="D631" s="147"/>
      <c r="E631" s="148"/>
      <c r="F631" s="149"/>
      <c r="G631" s="148"/>
      <c r="H631" s="148"/>
      <c r="I631" s="148"/>
      <c r="J631" s="148"/>
      <c r="K631" s="148"/>
      <c r="L631" s="148"/>
      <c r="M631" s="148"/>
      <c r="N631" s="148"/>
      <c r="O631" s="148"/>
      <c r="P631" s="148"/>
      <c r="Q631" s="148"/>
      <c r="R631" s="148"/>
      <c r="S631" s="148"/>
      <c r="T631" s="148"/>
      <c r="U631" s="148"/>
      <c r="V631" s="148"/>
      <c r="W631" s="148"/>
      <c r="X631" s="148"/>
      <c r="Y631" s="148"/>
      <c r="Z631" s="148"/>
      <c r="AA631" s="148"/>
      <c r="AB631" s="148"/>
      <c r="AC631" s="148"/>
      <c r="AD631" s="148"/>
      <c r="AE631" s="148"/>
      <c r="AF631" s="148"/>
      <c r="AG631" s="148"/>
      <c r="AH631" s="148"/>
      <c r="AI631" s="148"/>
      <c r="AJ631" s="148"/>
      <c r="AK631" s="148"/>
      <c r="AL631" s="148"/>
      <c r="AM631" s="148"/>
      <c r="AN631" s="148"/>
      <c r="AO631" s="148"/>
      <c r="AP631" s="148"/>
      <c r="AQ631" s="148"/>
      <c r="AR631" s="148"/>
      <c r="AS631" s="148"/>
      <c r="AT631" s="148"/>
      <c r="AU631" s="148"/>
      <c r="AV631" s="723"/>
      <c r="AW631" s="724"/>
    </row>
    <row r="632" spans="2:49" x14ac:dyDescent="0.25">
      <c r="B632" s="154"/>
      <c r="C632" s="154"/>
      <c r="D632" s="155"/>
      <c r="E632" s="95"/>
      <c r="F632" s="94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  <c r="AA632" s="95"/>
      <c r="AB632" s="95"/>
      <c r="AC632" s="95"/>
      <c r="AD632" s="95"/>
      <c r="AE632" s="95"/>
      <c r="AF632" s="95"/>
      <c r="AG632" s="95"/>
      <c r="AH632" s="95"/>
      <c r="AI632" s="95"/>
      <c r="AJ632" s="95"/>
      <c r="AK632" s="95"/>
      <c r="AL632" s="95"/>
      <c r="AM632" s="95"/>
      <c r="AN632" s="95"/>
      <c r="AO632" s="95"/>
      <c r="AP632" s="95"/>
      <c r="AQ632" s="95"/>
      <c r="AR632" s="95"/>
      <c r="AS632" s="95"/>
      <c r="AT632" s="95"/>
      <c r="AU632" s="95"/>
      <c r="AV632" s="723"/>
      <c r="AW632" s="724"/>
    </row>
    <row r="633" spans="2:49" x14ac:dyDescent="0.25">
      <c r="B633" s="154"/>
      <c r="C633" s="154"/>
      <c r="D633" s="155"/>
      <c r="E633" s="95"/>
      <c r="F633" s="94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  <c r="AA633" s="95"/>
      <c r="AB633" s="95"/>
      <c r="AC633" s="95"/>
      <c r="AD633" s="95"/>
      <c r="AE633" s="95"/>
      <c r="AF633" s="95"/>
      <c r="AG633" s="95"/>
      <c r="AH633" s="95"/>
      <c r="AI633" s="95"/>
      <c r="AJ633" s="95"/>
      <c r="AK633" s="95"/>
      <c r="AL633" s="95"/>
      <c r="AM633" s="95"/>
      <c r="AN633" s="95"/>
      <c r="AO633" s="95"/>
      <c r="AP633" s="95"/>
      <c r="AQ633" s="95"/>
      <c r="AR633" s="95"/>
      <c r="AS633" s="95"/>
      <c r="AT633" s="95"/>
      <c r="AU633" s="95"/>
      <c r="AV633" s="723"/>
      <c r="AW633" s="724"/>
    </row>
    <row r="634" spans="2:49" x14ac:dyDescent="0.25">
      <c r="B634" s="145"/>
      <c r="C634" s="145"/>
      <c r="D634" s="146"/>
      <c r="E634" s="98"/>
      <c r="F634" s="94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  <c r="AA634" s="95"/>
      <c r="AB634" s="95"/>
      <c r="AC634" s="95"/>
      <c r="AD634" s="95"/>
      <c r="AE634" s="95"/>
      <c r="AF634" s="95"/>
      <c r="AG634" s="95"/>
      <c r="AH634" s="95"/>
      <c r="AI634" s="95"/>
      <c r="AJ634" s="95"/>
      <c r="AK634" s="95"/>
      <c r="AL634" s="95"/>
      <c r="AM634" s="95"/>
      <c r="AN634" s="95"/>
      <c r="AO634" s="95"/>
      <c r="AP634" s="95"/>
      <c r="AQ634" s="95"/>
      <c r="AR634" s="95"/>
      <c r="AS634" s="95"/>
      <c r="AT634" s="95"/>
      <c r="AU634" s="95"/>
      <c r="AV634" s="723"/>
      <c r="AW634" s="724"/>
    </row>
    <row r="635" spans="2:49" x14ac:dyDescent="0.25">
      <c r="B635" s="98"/>
      <c r="C635" s="98"/>
      <c r="D635" s="147"/>
      <c r="E635" s="148"/>
      <c r="F635" s="149"/>
      <c r="G635" s="150"/>
      <c r="H635" s="150"/>
      <c r="I635" s="150"/>
      <c r="J635" s="150"/>
      <c r="K635" s="150"/>
      <c r="L635" s="150"/>
      <c r="M635" s="150"/>
      <c r="N635" s="150"/>
      <c r="O635" s="150"/>
      <c r="P635" s="150"/>
      <c r="Q635" s="150"/>
      <c r="R635" s="150"/>
      <c r="S635" s="150"/>
      <c r="T635" s="150"/>
      <c r="U635" s="150"/>
      <c r="V635" s="150"/>
      <c r="W635" s="150"/>
      <c r="X635" s="150"/>
      <c r="Y635" s="150"/>
      <c r="Z635" s="150"/>
      <c r="AA635" s="150"/>
      <c r="AB635" s="150"/>
      <c r="AC635" s="150"/>
      <c r="AD635" s="150"/>
      <c r="AE635" s="151"/>
      <c r="AF635" s="151"/>
      <c r="AG635" s="151"/>
      <c r="AH635" s="151"/>
      <c r="AI635" s="151"/>
      <c r="AJ635" s="151"/>
      <c r="AK635" s="151"/>
      <c r="AL635" s="151"/>
      <c r="AM635" s="151"/>
      <c r="AN635" s="151"/>
      <c r="AO635" s="151"/>
      <c r="AP635" s="151"/>
      <c r="AQ635" s="151"/>
      <c r="AR635" s="151"/>
      <c r="AS635" s="151"/>
      <c r="AT635" s="151"/>
      <c r="AU635" s="151"/>
      <c r="AV635" s="723"/>
      <c r="AW635" s="724"/>
    </row>
    <row r="636" spans="2:49" x14ac:dyDescent="0.25">
      <c r="B636" s="98"/>
      <c r="C636" s="98"/>
      <c r="D636" s="147"/>
      <c r="E636" s="148"/>
      <c r="F636" s="149"/>
      <c r="G636" s="148"/>
      <c r="H636" s="148"/>
      <c r="I636" s="148"/>
      <c r="J636" s="148"/>
      <c r="K636" s="148"/>
      <c r="L636" s="148"/>
      <c r="M636" s="148"/>
      <c r="N636" s="148"/>
      <c r="O636" s="148"/>
      <c r="P636" s="148"/>
      <c r="Q636" s="148"/>
      <c r="R636" s="148"/>
      <c r="S636" s="148"/>
      <c r="T636" s="148"/>
      <c r="U636" s="148"/>
      <c r="V636" s="148"/>
      <c r="W636" s="148"/>
      <c r="X636" s="148"/>
      <c r="Y636" s="148"/>
      <c r="Z636" s="148"/>
      <c r="AA636" s="148"/>
      <c r="AB636" s="148"/>
      <c r="AC636" s="148"/>
      <c r="AD636" s="148"/>
      <c r="AE636" s="148"/>
      <c r="AF636" s="148"/>
      <c r="AG636" s="148"/>
      <c r="AH636" s="148"/>
      <c r="AI636" s="148"/>
      <c r="AJ636" s="148"/>
      <c r="AK636" s="148"/>
      <c r="AL636" s="148"/>
      <c r="AM636" s="148"/>
      <c r="AN636" s="148"/>
      <c r="AO636" s="148"/>
      <c r="AP636" s="148"/>
      <c r="AQ636" s="148"/>
      <c r="AR636" s="148"/>
      <c r="AS636" s="148"/>
      <c r="AT636" s="148"/>
      <c r="AU636" s="148"/>
      <c r="AV636" s="723"/>
      <c r="AW636" s="724"/>
    </row>
    <row r="637" spans="2:49" x14ac:dyDescent="0.25">
      <c r="B637" s="98"/>
      <c r="C637" s="98"/>
      <c r="D637" s="147"/>
      <c r="E637" s="93"/>
      <c r="F637" s="152"/>
      <c r="G637" s="95"/>
      <c r="H637" s="153"/>
      <c r="I637" s="152"/>
      <c r="J637" s="152"/>
      <c r="K637" s="152"/>
      <c r="L637" s="152"/>
      <c r="M637" s="152"/>
      <c r="N637" s="152"/>
      <c r="O637" s="152"/>
      <c r="P637" s="152"/>
      <c r="Q637" s="152"/>
      <c r="R637" s="152"/>
      <c r="S637" s="153"/>
      <c r="T637" s="152"/>
      <c r="U637" s="152"/>
      <c r="V637" s="152"/>
      <c r="W637" s="152"/>
      <c r="X637" s="152"/>
      <c r="Y637" s="152"/>
      <c r="Z637" s="152"/>
      <c r="AA637" s="152"/>
      <c r="AB637" s="152"/>
      <c r="AC637" s="152"/>
      <c r="AD637" s="152"/>
      <c r="AE637" s="152"/>
      <c r="AF637" s="152"/>
      <c r="AG637" s="152"/>
      <c r="AH637" s="152"/>
      <c r="AI637" s="152"/>
      <c r="AJ637" s="152"/>
      <c r="AK637" s="152"/>
      <c r="AL637" s="152"/>
      <c r="AM637" s="152"/>
      <c r="AN637" s="152"/>
      <c r="AO637" s="152"/>
      <c r="AP637" s="152"/>
      <c r="AQ637" s="152"/>
      <c r="AR637" s="152"/>
      <c r="AS637" s="152"/>
      <c r="AT637" s="152"/>
      <c r="AU637" s="152"/>
      <c r="AV637" s="723"/>
      <c r="AW637" s="724"/>
    </row>
    <row r="638" spans="2:49" x14ac:dyDescent="0.25">
      <c r="B638" s="98"/>
      <c r="C638" s="98"/>
      <c r="D638" s="147"/>
      <c r="E638" s="148"/>
      <c r="F638" s="149"/>
      <c r="G638" s="148"/>
      <c r="H638" s="148"/>
      <c r="I638" s="148"/>
      <c r="J638" s="148"/>
      <c r="K638" s="148"/>
      <c r="L638" s="148"/>
      <c r="M638" s="148"/>
      <c r="N638" s="148"/>
      <c r="O638" s="148"/>
      <c r="P638" s="148"/>
      <c r="Q638" s="148"/>
      <c r="R638" s="148"/>
      <c r="S638" s="148"/>
      <c r="T638" s="148"/>
      <c r="U638" s="148"/>
      <c r="V638" s="148"/>
      <c r="W638" s="148"/>
      <c r="X638" s="148"/>
      <c r="Y638" s="148"/>
      <c r="Z638" s="148"/>
      <c r="AA638" s="148"/>
      <c r="AB638" s="148"/>
      <c r="AC638" s="148"/>
      <c r="AD638" s="148"/>
      <c r="AE638" s="148"/>
      <c r="AF638" s="148"/>
      <c r="AG638" s="148"/>
      <c r="AH638" s="148"/>
      <c r="AI638" s="148"/>
      <c r="AJ638" s="148"/>
      <c r="AK638" s="148"/>
      <c r="AL638" s="148"/>
      <c r="AM638" s="148"/>
      <c r="AN638" s="148"/>
      <c r="AO638" s="148"/>
      <c r="AP638" s="148"/>
      <c r="AQ638" s="148"/>
      <c r="AR638" s="148"/>
      <c r="AS638" s="148"/>
      <c r="AT638" s="148"/>
      <c r="AU638" s="148"/>
      <c r="AV638" s="723"/>
      <c r="AW638" s="724"/>
    </row>
    <row r="639" spans="2:49" x14ac:dyDescent="0.25">
      <c r="B639" s="154"/>
      <c r="C639" s="154"/>
      <c r="D639" s="155"/>
      <c r="E639" s="95"/>
      <c r="F639" s="94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  <c r="AA639" s="95"/>
      <c r="AB639" s="95"/>
      <c r="AC639" s="95"/>
      <c r="AD639" s="95"/>
      <c r="AE639" s="95"/>
      <c r="AF639" s="95"/>
      <c r="AG639" s="95"/>
      <c r="AH639" s="95"/>
      <c r="AI639" s="95"/>
      <c r="AJ639" s="95"/>
      <c r="AK639" s="95"/>
      <c r="AL639" s="95"/>
      <c r="AM639" s="95"/>
      <c r="AN639" s="95"/>
      <c r="AO639" s="95"/>
      <c r="AP639" s="95"/>
      <c r="AQ639" s="95"/>
      <c r="AR639" s="95"/>
      <c r="AS639" s="95"/>
      <c r="AT639" s="95"/>
      <c r="AU639" s="95"/>
      <c r="AV639" s="723"/>
      <c r="AW639" s="724"/>
    </row>
    <row r="640" spans="2:49" x14ac:dyDescent="0.25">
      <c r="B640" s="154"/>
      <c r="C640" s="154"/>
      <c r="D640" s="155"/>
      <c r="E640" s="95"/>
      <c r="F640" s="94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  <c r="AA640" s="95"/>
      <c r="AB640" s="95"/>
      <c r="AC640" s="95"/>
      <c r="AD640" s="95"/>
      <c r="AE640" s="95"/>
      <c r="AF640" s="95"/>
      <c r="AG640" s="95"/>
      <c r="AH640" s="95"/>
      <c r="AI640" s="95"/>
      <c r="AJ640" s="95"/>
      <c r="AK640" s="95"/>
      <c r="AL640" s="95"/>
      <c r="AM640" s="95"/>
      <c r="AN640" s="95"/>
      <c r="AO640" s="95"/>
      <c r="AP640" s="95"/>
      <c r="AQ640" s="95"/>
      <c r="AR640" s="95"/>
      <c r="AS640" s="95"/>
      <c r="AT640" s="95"/>
      <c r="AU640" s="95"/>
      <c r="AV640" s="723"/>
      <c r="AW640" s="724"/>
    </row>
    <row r="641" spans="2:49" x14ac:dyDescent="0.25">
      <c r="B641" s="145"/>
      <c r="C641" s="145"/>
      <c r="D641" s="146"/>
      <c r="E641" s="98"/>
      <c r="F641" s="94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  <c r="AA641" s="95"/>
      <c r="AB641" s="95"/>
      <c r="AC641" s="95"/>
      <c r="AD641" s="95"/>
      <c r="AE641" s="95"/>
      <c r="AF641" s="95"/>
      <c r="AG641" s="95"/>
      <c r="AH641" s="95"/>
      <c r="AI641" s="95"/>
      <c r="AJ641" s="95"/>
      <c r="AK641" s="95"/>
      <c r="AL641" s="95"/>
      <c r="AM641" s="95"/>
      <c r="AN641" s="95"/>
      <c r="AO641" s="95"/>
      <c r="AP641" s="95"/>
      <c r="AQ641" s="95"/>
      <c r="AR641" s="95"/>
      <c r="AS641" s="95"/>
      <c r="AT641" s="95"/>
      <c r="AU641" s="95"/>
      <c r="AV641" s="723"/>
      <c r="AW641" s="724"/>
    </row>
    <row r="642" spans="2:49" x14ac:dyDescent="0.25">
      <c r="B642" s="98"/>
      <c r="C642" s="98"/>
      <c r="D642" s="147"/>
      <c r="E642" s="148"/>
      <c r="F642" s="149"/>
      <c r="G642" s="150"/>
      <c r="H642" s="150"/>
      <c r="I642" s="150"/>
      <c r="J642" s="150"/>
      <c r="K642" s="150"/>
      <c r="L642" s="150"/>
      <c r="M642" s="150"/>
      <c r="N642" s="150"/>
      <c r="O642" s="150"/>
      <c r="P642" s="150"/>
      <c r="Q642" s="150"/>
      <c r="R642" s="150"/>
      <c r="S642" s="150"/>
      <c r="T642" s="150"/>
      <c r="U642" s="150"/>
      <c r="V642" s="150"/>
      <c r="W642" s="150"/>
      <c r="X642" s="150"/>
      <c r="Y642" s="150"/>
      <c r="Z642" s="150"/>
      <c r="AA642" s="150"/>
      <c r="AB642" s="150"/>
      <c r="AC642" s="150"/>
      <c r="AD642" s="150"/>
      <c r="AE642" s="151"/>
      <c r="AF642" s="151"/>
      <c r="AG642" s="151"/>
      <c r="AH642" s="151"/>
      <c r="AI642" s="151"/>
      <c r="AJ642" s="151"/>
      <c r="AK642" s="151"/>
      <c r="AL642" s="151"/>
      <c r="AM642" s="151"/>
      <c r="AN642" s="151"/>
      <c r="AO642" s="151"/>
      <c r="AP642" s="151"/>
      <c r="AQ642" s="151"/>
      <c r="AR642" s="151"/>
      <c r="AS642" s="151"/>
      <c r="AT642" s="151"/>
      <c r="AU642" s="151"/>
      <c r="AV642" s="723"/>
      <c r="AW642" s="724"/>
    </row>
    <row r="643" spans="2:49" x14ac:dyDescent="0.25">
      <c r="B643" s="98"/>
      <c r="C643" s="98"/>
      <c r="D643" s="147"/>
      <c r="E643" s="148"/>
      <c r="F643" s="149"/>
      <c r="G643" s="148"/>
      <c r="H643" s="148"/>
      <c r="I643" s="148"/>
      <c r="J643" s="148"/>
      <c r="K643" s="148"/>
      <c r="L643" s="148"/>
      <c r="M643" s="148"/>
      <c r="N643" s="148"/>
      <c r="O643" s="148"/>
      <c r="P643" s="148"/>
      <c r="Q643" s="148"/>
      <c r="R643" s="148"/>
      <c r="S643" s="148"/>
      <c r="T643" s="148"/>
      <c r="U643" s="148"/>
      <c r="V643" s="148"/>
      <c r="W643" s="148"/>
      <c r="X643" s="148"/>
      <c r="Y643" s="148"/>
      <c r="Z643" s="148"/>
      <c r="AA643" s="148"/>
      <c r="AB643" s="148"/>
      <c r="AC643" s="148"/>
      <c r="AD643" s="148"/>
      <c r="AE643" s="148"/>
      <c r="AF643" s="148"/>
      <c r="AG643" s="148"/>
      <c r="AH643" s="148"/>
      <c r="AI643" s="148"/>
      <c r="AJ643" s="148"/>
      <c r="AK643" s="148"/>
      <c r="AL643" s="148"/>
      <c r="AM643" s="148"/>
      <c r="AN643" s="148"/>
      <c r="AO643" s="148"/>
      <c r="AP643" s="148"/>
      <c r="AQ643" s="148"/>
      <c r="AR643" s="148"/>
      <c r="AS643" s="148"/>
      <c r="AT643" s="148"/>
      <c r="AU643" s="148"/>
      <c r="AV643" s="723"/>
      <c r="AW643" s="724"/>
    </row>
    <row r="644" spans="2:49" x14ac:dyDescent="0.25">
      <c r="B644" s="98"/>
      <c r="C644" s="98"/>
      <c r="D644" s="147"/>
      <c r="E644" s="93"/>
      <c r="F644" s="152"/>
      <c r="G644" s="95"/>
      <c r="H644" s="153"/>
      <c r="I644" s="152"/>
      <c r="J644" s="152"/>
      <c r="K644" s="152"/>
      <c r="L644" s="152"/>
      <c r="M644" s="152"/>
      <c r="N644" s="152"/>
      <c r="O644" s="152"/>
      <c r="P644" s="152"/>
      <c r="Q644" s="152"/>
      <c r="R644" s="152"/>
      <c r="S644" s="153"/>
      <c r="T644" s="152"/>
      <c r="U644" s="152"/>
      <c r="V644" s="152"/>
      <c r="W644" s="152"/>
      <c r="X644" s="152"/>
      <c r="Y644" s="152"/>
      <c r="Z644" s="152"/>
      <c r="AA644" s="152"/>
      <c r="AB644" s="152"/>
      <c r="AC644" s="152"/>
      <c r="AD644" s="152"/>
      <c r="AE644" s="152"/>
      <c r="AF644" s="152"/>
      <c r="AG644" s="152"/>
      <c r="AH644" s="152"/>
      <c r="AI644" s="152"/>
      <c r="AJ644" s="152"/>
      <c r="AK644" s="152"/>
      <c r="AL644" s="152"/>
      <c r="AM644" s="152"/>
      <c r="AN644" s="152"/>
      <c r="AO644" s="152"/>
      <c r="AP644" s="152"/>
      <c r="AQ644" s="152"/>
      <c r="AR644" s="152"/>
      <c r="AS644" s="152"/>
      <c r="AT644" s="152"/>
      <c r="AU644" s="152"/>
      <c r="AV644" s="723"/>
      <c r="AW644" s="724"/>
    </row>
    <row r="645" spans="2:49" x14ac:dyDescent="0.25">
      <c r="B645" s="98"/>
      <c r="C645" s="98"/>
      <c r="D645" s="147"/>
      <c r="E645" s="148"/>
      <c r="F645" s="149"/>
      <c r="G645" s="148"/>
      <c r="H645" s="148"/>
      <c r="I645" s="148"/>
      <c r="J645" s="148"/>
      <c r="K645" s="148"/>
      <c r="L645" s="148"/>
      <c r="M645" s="148"/>
      <c r="N645" s="148"/>
      <c r="O645" s="148"/>
      <c r="P645" s="148"/>
      <c r="Q645" s="148"/>
      <c r="R645" s="148"/>
      <c r="S645" s="148"/>
      <c r="T645" s="148"/>
      <c r="U645" s="148"/>
      <c r="V645" s="148"/>
      <c r="W645" s="148"/>
      <c r="X645" s="148"/>
      <c r="Y645" s="148"/>
      <c r="Z645" s="148"/>
      <c r="AA645" s="148"/>
      <c r="AB645" s="148"/>
      <c r="AC645" s="148"/>
      <c r="AD645" s="148"/>
      <c r="AE645" s="148"/>
      <c r="AF645" s="148"/>
      <c r="AG645" s="148"/>
      <c r="AH645" s="148"/>
      <c r="AI645" s="148"/>
      <c r="AJ645" s="148"/>
      <c r="AK645" s="148"/>
      <c r="AL645" s="148"/>
      <c r="AM645" s="148"/>
      <c r="AN645" s="148"/>
      <c r="AO645" s="148"/>
      <c r="AP645" s="148"/>
      <c r="AQ645" s="148"/>
      <c r="AR645" s="148"/>
      <c r="AS645" s="148"/>
      <c r="AT645" s="148"/>
      <c r="AU645" s="148"/>
      <c r="AV645" s="723"/>
      <c r="AW645" s="724"/>
    </row>
    <row r="646" spans="2:49" x14ac:dyDescent="0.25">
      <c r="B646" s="154"/>
      <c r="C646" s="154"/>
      <c r="D646" s="155"/>
      <c r="E646" s="95"/>
      <c r="F646" s="94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  <c r="AA646" s="95"/>
      <c r="AB646" s="95"/>
      <c r="AC646" s="95"/>
      <c r="AD646" s="95"/>
      <c r="AE646" s="95"/>
      <c r="AF646" s="95"/>
      <c r="AG646" s="95"/>
      <c r="AH646" s="95"/>
      <c r="AI646" s="95"/>
      <c r="AJ646" s="95"/>
      <c r="AK646" s="95"/>
      <c r="AL646" s="95"/>
      <c r="AM646" s="95"/>
      <c r="AN646" s="95"/>
      <c r="AO646" s="95"/>
      <c r="AP646" s="95"/>
      <c r="AQ646" s="95"/>
      <c r="AR646" s="95"/>
      <c r="AS646" s="95"/>
      <c r="AT646" s="95"/>
      <c r="AU646" s="95"/>
      <c r="AV646" s="723"/>
      <c r="AW646" s="724"/>
    </row>
    <row r="647" spans="2:49" x14ac:dyDescent="0.25">
      <c r="B647" s="154"/>
      <c r="C647" s="154"/>
      <c r="D647" s="155"/>
      <c r="E647" s="95"/>
      <c r="F647" s="94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  <c r="AA647" s="95"/>
      <c r="AB647" s="95"/>
      <c r="AC647" s="95"/>
      <c r="AD647" s="95"/>
      <c r="AE647" s="95"/>
      <c r="AF647" s="95"/>
      <c r="AG647" s="95"/>
      <c r="AH647" s="95"/>
      <c r="AI647" s="95"/>
      <c r="AJ647" s="95"/>
      <c r="AK647" s="95"/>
      <c r="AL647" s="95"/>
      <c r="AM647" s="95"/>
      <c r="AN647" s="95"/>
      <c r="AO647" s="95"/>
      <c r="AP647" s="95"/>
      <c r="AQ647" s="95"/>
      <c r="AR647" s="95"/>
      <c r="AS647" s="95"/>
      <c r="AT647" s="95"/>
      <c r="AU647" s="95"/>
      <c r="AV647" s="723"/>
      <c r="AW647" s="724"/>
    </row>
    <row r="648" spans="2:49" x14ac:dyDescent="0.25">
      <c r="B648" s="145"/>
      <c r="C648" s="145"/>
      <c r="D648" s="146"/>
      <c r="E648" s="98"/>
      <c r="F648" s="94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  <c r="AA648" s="95"/>
      <c r="AB648" s="95"/>
      <c r="AC648" s="95"/>
      <c r="AD648" s="95"/>
      <c r="AE648" s="95"/>
      <c r="AF648" s="95"/>
      <c r="AG648" s="95"/>
      <c r="AH648" s="95"/>
      <c r="AI648" s="95"/>
      <c r="AJ648" s="95"/>
      <c r="AK648" s="95"/>
      <c r="AL648" s="95"/>
      <c r="AM648" s="95"/>
      <c r="AN648" s="95"/>
      <c r="AO648" s="95"/>
      <c r="AP648" s="95"/>
      <c r="AQ648" s="95"/>
      <c r="AR648" s="95"/>
      <c r="AS648" s="95"/>
      <c r="AT648" s="95"/>
      <c r="AU648" s="95"/>
      <c r="AV648" s="723"/>
      <c r="AW648" s="724"/>
    </row>
    <row r="649" spans="2:49" x14ac:dyDescent="0.25">
      <c r="B649" s="98"/>
      <c r="C649" s="98"/>
      <c r="D649" s="147"/>
      <c r="E649" s="148"/>
      <c r="F649" s="149"/>
      <c r="G649" s="150"/>
      <c r="H649" s="150"/>
      <c r="I649" s="150"/>
      <c r="J649" s="150"/>
      <c r="K649" s="150"/>
      <c r="L649" s="150"/>
      <c r="M649" s="150"/>
      <c r="N649" s="150"/>
      <c r="O649" s="150"/>
      <c r="P649" s="150"/>
      <c r="Q649" s="150"/>
      <c r="R649" s="150"/>
      <c r="S649" s="150"/>
      <c r="T649" s="150"/>
      <c r="U649" s="150"/>
      <c r="V649" s="150"/>
      <c r="W649" s="150"/>
      <c r="X649" s="150"/>
      <c r="Y649" s="150"/>
      <c r="Z649" s="150"/>
      <c r="AA649" s="150"/>
      <c r="AB649" s="150"/>
      <c r="AC649" s="150"/>
      <c r="AD649" s="150"/>
      <c r="AE649" s="151"/>
      <c r="AF649" s="151"/>
      <c r="AG649" s="151"/>
      <c r="AH649" s="151"/>
      <c r="AI649" s="151"/>
      <c r="AJ649" s="151"/>
      <c r="AK649" s="151"/>
      <c r="AL649" s="151"/>
      <c r="AM649" s="151"/>
      <c r="AN649" s="151"/>
      <c r="AO649" s="151"/>
      <c r="AP649" s="151"/>
      <c r="AQ649" s="151"/>
      <c r="AR649" s="151"/>
      <c r="AS649" s="151"/>
      <c r="AT649" s="151"/>
      <c r="AU649" s="151"/>
      <c r="AV649" s="723"/>
      <c r="AW649" s="724"/>
    </row>
    <row r="650" spans="2:49" x14ac:dyDescent="0.25">
      <c r="B650" s="98"/>
      <c r="C650" s="98"/>
      <c r="D650" s="147"/>
      <c r="E650" s="148"/>
      <c r="F650" s="149"/>
      <c r="G650" s="148"/>
      <c r="H650" s="148"/>
      <c r="I650" s="148"/>
      <c r="J650" s="148"/>
      <c r="K650" s="148"/>
      <c r="L650" s="148"/>
      <c r="M650" s="148"/>
      <c r="N650" s="148"/>
      <c r="O650" s="148"/>
      <c r="P650" s="148"/>
      <c r="Q650" s="148"/>
      <c r="R650" s="148"/>
      <c r="S650" s="148"/>
      <c r="T650" s="148"/>
      <c r="U650" s="148"/>
      <c r="V650" s="148"/>
      <c r="W650" s="148"/>
      <c r="X650" s="148"/>
      <c r="Y650" s="148"/>
      <c r="Z650" s="148"/>
      <c r="AA650" s="148"/>
      <c r="AB650" s="148"/>
      <c r="AC650" s="148"/>
      <c r="AD650" s="148"/>
      <c r="AE650" s="148"/>
      <c r="AF650" s="148"/>
      <c r="AG650" s="148"/>
      <c r="AH650" s="148"/>
      <c r="AI650" s="148"/>
      <c r="AJ650" s="148"/>
      <c r="AK650" s="148"/>
      <c r="AL650" s="148"/>
      <c r="AM650" s="148"/>
      <c r="AN650" s="148"/>
      <c r="AO650" s="148"/>
      <c r="AP650" s="148"/>
      <c r="AQ650" s="148"/>
      <c r="AR650" s="148"/>
      <c r="AS650" s="148"/>
      <c r="AT650" s="148"/>
      <c r="AU650" s="148"/>
      <c r="AV650" s="723"/>
      <c r="AW650" s="724"/>
    </row>
    <row r="651" spans="2:49" x14ac:dyDescent="0.25">
      <c r="B651" s="98"/>
      <c r="C651" s="98"/>
      <c r="D651" s="147"/>
      <c r="E651" s="93"/>
      <c r="F651" s="152"/>
      <c r="G651" s="95"/>
      <c r="H651" s="153"/>
      <c r="I651" s="152"/>
      <c r="J651" s="152"/>
      <c r="K651" s="152"/>
      <c r="L651" s="152"/>
      <c r="M651" s="152"/>
      <c r="N651" s="152"/>
      <c r="O651" s="152"/>
      <c r="P651" s="152"/>
      <c r="Q651" s="152"/>
      <c r="R651" s="152"/>
      <c r="S651" s="153"/>
      <c r="T651" s="152"/>
      <c r="U651" s="152"/>
      <c r="V651" s="152"/>
      <c r="W651" s="152"/>
      <c r="X651" s="152"/>
      <c r="Y651" s="152"/>
      <c r="Z651" s="152"/>
      <c r="AA651" s="152"/>
      <c r="AB651" s="152"/>
      <c r="AC651" s="152"/>
      <c r="AD651" s="152"/>
      <c r="AE651" s="152"/>
      <c r="AF651" s="152"/>
      <c r="AG651" s="152"/>
      <c r="AH651" s="152"/>
      <c r="AI651" s="152"/>
      <c r="AJ651" s="152"/>
      <c r="AK651" s="152"/>
      <c r="AL651" s="152"/>
      <c r="AM651" s="152"/>
      <c r="AN651" s="152"/>
      <c r="AO651" s="152"/>
      <c r="AP651" s="152"/>
      <c r="AQ651" s="152"/>
      <c r="AR651" s="152"/>
      <c r="AS651" s="152"/>
      <c r="AT651" s="152"/>
      <c r="AU651" s="152"/>
      <c r="AV651" s="723"/>
      <c r="AW651" s="724"/>
    </row>
    <row r="652" spans="2:49" x14ac:dyDescent="0.25">
      <c r="B652" s="98"/>
      <c r="C652" s="98"/>
      <c r="D652" s="147"/>
      <c r="E652" s="148"/>
      <c r="F652" s="149"/>
      <c r="G652" s="148"/>
      <c r="H652" s="148"/>
      <c r="I652" s="148"/>
      <c r="J652" s="148"/>
      <c r="K652" s="148"/>
      <c r="L652" s="148"/>
      <c r="M652" s="148"/>
      <c r="N652" s="148"/>
      <c r="O652" s="148"/>
      <c r="P652" s="148"/>
      <c r="Q652" s="148"/>
      <c r="R652" s="148"/>
      <c r="S652" s="148"/>
      <c r="T652" s="148"/>
      <c r="U652" s="148"/>
      <c r="V652" s="148"/>
      <c r="W652" s="148"/>
      <c r="X652" s="148"/>
      <c r="Y652" s="148"/>
      <c r="Z652" s="148"/>
      <c r="AA652" s="148"/>
      <c r="AB652" s="148"/>
      <c r="AC652" s="148"/>
      <c r="AD652" s="148"/>
      <c r="AE652" s="148"/>
      <c r="AF652" s="148"/>
      <c r="AG652" s="148"/>
      <c r="AH652" s="148"/>
      <c r="AI652" s="148"/>
      <c r="AJ652" s="148"/>
      <c r="AK652" s="148"/>
      <c r="AL652" s="148"/>
      <c r="AM652" s="148"/>
      <c r="AN652" s="148"/>
      <c r="AO652" s="148"/>
      <c r="AP652" s="148"/>
      <c r="AQ652" s="148"/>
      <c r="AR652" s="148"/>
      <c r="AS652" s="148"/>
      <c r="AT652" s="148"/>
      <c r="AU652" s="148"/>
      <c r="AV652" s="723"/>
      <c r="AW652" s="724"/>
    </row>
    <row r="653" spans="2:49" x14ac:dyDescent="0.25">
      <c r="B653" s="154"/>
      <c r="C653" s="154"/>
      <c r="D653" s="155"/>
      <c r="E653" s="95"/>
      <c r="F653" s="94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  <c r="AA653" s="95"/>
      <c r="AB653" s="95"/>
      <c r="AC653" s="95"/>
      <c r="AD653" s="95"/>
      <c r="AE653" s="95"/>
      <c r="AF653" s="95"/>
      <c r="AG653" s="95"/>
      <c r="AH653" s="95"/>
      <c r="AI653" s="95"/>
      <c r="AJ653" s="95"/>
      <c r="AK653" s="95"/>
      <c r="AL653" s="95"/>
      <c r="AM653" s="95"/>
      <c r="AN653" s="95"/>
      <c r="AO653" s="95"/>
      <c r="AP653" s="95"/>
      <c r="AQ653" s="95"/>
      <c r="AR653" s="95"/>
      <c r="AS653" s="95"/>
      <c r="AT653" s="95"/>
      <c r="AU653" s="95"/>
      <c r="AV653" s="723"/>
      <c r="AW653" s="724"/>
    </row>
    <row r="654" spans="2:49" x14ac:dyDescent="0.25">
      <c r="B654" s="154"/>
      <c r="C654" s="154"/>
      <c r="D654" s="155"/>
      <c r="E654" s="95"/>
      <c r="F654" s="94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  <c r="AA654" s="95"/>
      <c r="AB654" s="95"/>
      <c r="AC654" s="95"/>
      <c r="AD654" s="95"/>
      <c r="AE654" s="95"/>
      <c r="AF654" s="95"/>
      <c r="AG654" s="95"/>
      <c r="AH654" s="95"/>
      <c r="AI654" s="95"/>
      <c r="AJ654" s="95"/>
      <c r="AK654" s="95"/>
      <c r="AL654" s="95"/>
      <c r="AM654" s="95"/>
      <c r="AN654" s="95"/>
      <c r="AO654" s="95"/>
      <c r="AP654" s="95"/>
      <c r="AQ654" s="95"/>
      <c r="AR654" s="95"/>
      <c r="AS654" s="95"/>
      <c r="AT654" s="95"/>
      <c r="AU654" s="95"/>
      <c r="AV654" s="723"/>
      <c r="AW654" s="724"/>
    </row>
    <row r="655" spans="2:49" x14ac:dyDescent="0.25">
      <c r="B655" s="145"/>
      <c r="C655" s="145"/>
      <c r="D655" s="146"/>
      <c r="E655" s="98"/>
      <c r="F655" s="94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  <c r="AA655" s="95"/>
      <c r="AB655" s="95"/>
      <c r="AC655" s="95"/>
      <c r="AD655" s="95"/>
      <c r="AE655" s="95"/>
      <c r="AF655" s="95"/>
      <c r="AG655" s="95"/>
      <c r="AH655" s="95"/>
      <c r="AI655" s="95"/>
      <c r="AJ655" s="95"/>
      <c r="AK655" s="95"/>
      <c r="AL655" s="95"/>
      <c r="AM655" s="95"/>
      <c r="AN655" s="95"/>
      <c r="AO655" s="95"/>
      <c r="AP655" s="95"/>
      <c r="AQ655" s="95"/>
      <c r="AR655" s="95"/>
      <c r="AS655" s="95"/>
      <c r="AT655" s="95"/>
      <c r="AU655" s="95"/>
      <c r="AV655" s="723"/>
      <c r="AW655" s="724"/>
    </row>
    <row r="656" spans="2:49" x14ac:dyDescent="0.25">
      <c r="B656" s="98"/>
      <c r="C656" s="98"/>
      <c r="D656" s="147"/>
      <c r="E656" s="148"/>
      <c r="F656" s="149"/>
      <c r="G656" s="150"/>
      <c r="H656" s="150"/>
      <c r="I656" s="150"/>
      <c r="J656" s="150"/>
      <c r="K656" s="150"/>
      <c r="L656" s="150"/>
      <c r="M656" s="150"/>
      <c r="N656" s="150"/>
      <c r="O656" s="150"/>
      <c r="P656" s="150"/>
      <c r="Q656" s="150"/>
      <c r="R656" s="150"/>
      <c r="S656" s="150"/>
      <c r="T656" s="150"/>
      <c r="U656" s="150"/>
      <c r="V656" s="150"/>
      <c r="W656" s="150"/>
      <c r="X656" s="150"/>
      <c r="Y656" s="150"/>
      <c r="Z656" s="150"/>
      <c r="AA656" s="150"/>
      <c r="AB656" s="150"/>
      <c r="AC656" s="150"/>
      <c r="AD656" s="150"/>
      <c r="AE656" s="151"/>
      <c r="AF656" s="151"/>
      <c r="AG656" s="151"/>
      <c r="AH656" s="151"/>
      <c r="AI656" s="151"/>
      <c r="AJ656" s="151"/>
      <c r="AK656" s="151"/>
      <c r="AL656" s="151"/>
      <c r="AM656" s="151"/>
      <c r="AN656" s="151"/>
      <c r="AO656" s="151"/>
      <c r="AP656" s="151"/>
      <c r="AQ656" s="151"/>
      <c r="AR656" s="151"/>
      <c r="AS656" s="151"/>
      <c r="AT656" s="151"/>
      <c r="AU656" s="151"/>
      <c r="AV656" s="723"/>
      <c r="AW656" s="724"/>
    </row>
    <row r="657" spans="2:49" x14ac:dyDescent="0.25">
      <c r="B657" s="98"/>
      <c r="C657" s="98"/>
      <c r="D657" s="147"/>
      <c r="E657" s="148"/>
      <c r="F657" s="149"/>
      <c r="G657" s="148"/>
      <c r="H657" s="148"/>
      <c r="I657" s="148"/>
      <c r="J657" s="148"/>
      <c r="K657" s="148"/>
      <c r="L657" s="148"/>
      <c r="M657" s="148"/>
      <c r="N657" s="148"/>
      <c r="O657" s="148"/>
      <c r="P657" s="148"/>
      <c r="Q657" s="148"/>
      <c r="R657" s="148"/>
      <c r="S657" s="148"/>
      <c r="T657" s="148"/>
      <c r="U657" s="148"/>
      <c r="V657" s="148"/>
      <c r="W657" s="148"/>
      <c r="X657" s="148"/>
      <c r="Y657" s="148"/>
      <c r="Z657" s="148"/>
      <c r="AA657" s="148"/>
      <c r="AB657" s="148"/>
      <c r="AC657" s="148"/>
      <c r="AD657" s="148"/>
      <c r="AE657" s="148"/>
      <c r="AF657" s="148"/>
      <c r="AG657" s="148"/>
      <c r="AH657" s="148"/>
      <c r="AI657" s="148"/>
      <c r="AJ657" s="148"/>
      <c r="AK657" s="148"/>
      <c r="AL657" s="148"/>
      <c r="AM657" s="148"/>
      <c r="AN657" s="148"/>
      <c r="AO657" s="148"/>
      <c r="AP657" s="148"/>
      <c r="AQ657" s="148"/>
      <c r="AR657" s="148"/>
      <c r="AS657" s="148"/>
      <c r="AT657" s="148"/>
      <c r="AU657" s="148"/>
      <c r="AV657" s="723"/>
      <c r="AW657" s="724"/>
    </row>
    <row r="658" spans="2:49" x14ac:dyDescent="0.25">
      <c r="B658" s="98"/>
      <c r="C658" s="98"/>
      <c r="D658" s="147"/>
      <c r="E658" s="93"/>
      <c r="F658" s="152"/>
      <c r="G658" s="95"/>
      <c r="H658" s="153"/>
      <c r="I658" s="152"/>
      <c r="J658" s="152"/>
      <c r="K658" s="152"/>
      <c r="L658" s="152"/>
      <c r="M658" s="152"/>
      <c r="N658" s="152"/>
      <c r="O658" s="152"/>
      <c r="P658" s="152"/>
      <c r="Q658" s="152"/>
      <c r="R658" s="152"/>
      <c r="S658" s="153"/>
      <c r="T658" s="152"/>
      <c r="U658" s="152"/>
      <c r="V658" s="152"/>
      <c r="W658" s="152"/>
      <c r="X658" s="152"/>
      <c r="Y658" s="152"/>
      <c r="Z658" s="152"/>
      <c r="AA658" s="152"/>
      <c r="AB658" s="152"/>
      <c r="AC658" s="152"/>
      <c r="AD658" s="152"/>
      <c r="AE658" s="152"/>
      <c r="AF658" s="152"/>
      <c r="AG658" s="152"/>
      <c r="AH658" s="152"/>
      <c r="AI658" s="152"/>
      <c r="AJ658" s="152"/>
      <c r="AK658" s="152"/>
      <c r="AL658" s="152"/>
      <c r="AM658" s="152"/>
      <c r="AN658" s="152"/>
      <c r="AO658" s="152"/>
      <c r="AP658" s="152"/>
      <c r="AQ658" s="152"/>
      <c r="AR658" s="152"/>
      <c r="AS658" s="152"/>
      <c r="AT658" s="152"/>
      <c r="AU658" s="152"/>
      <c r="AV658" s="723"/>
      <c r="AW658" s="724"/>
    </row>
    <row r="659" spans="2:49" x14ac:dyDescent="0.25">
      <c r="B659" s="98"/>
      <c r="C659" s="98"/>
      <c r="D659" s="147"/>
      <c r="E659" s="148"/>
      <c r="F659" s="149"/>
      <c r="G659" s="148"/>
      <c r="H659" s="148"/>
      <c r="I659" s="148"/>
      <c r="J659" s="148"/>
      <c r="K659" s="148"/>
      <c r="L659" s="148"/>
      <c r="M659" s="148"/>
      <c r="N659" s="148"/>
      <c r="O659" s="148"/>
      <c r="P659" s="148"/>
      <c r="Q659" s="148"/>
      <c r="R659" s="148"/>
      <c r="S659" s="148"/>
      <c r="T659" s="148"/>
      <c r="U659" s="148"/>
      <c r="V659" s="148"/>
      <c r="W659" s="148"/>
      <c r="X659" s="148"/>
      <c r="Y659" s="148"/>
      <c r="Z659" s="148"/>
      <c r="AA659" s="148"/>
      <c r="AB659" s="148"/>
      <c r="AC659" s="148"/>
      <c r="AD659" s="148"/>
      <c r="AE659" s="148"/>
      <c r="AF659" s="148"/>
      <c r="AG659" s="148"/>
      <c r="AH659" s="148"/>
      <c r="AI659" s="148"/>
      <c r="AJ659" s="148"/>
      <c r="AK659" s="148"/>
      <c r="AL659" s="148"/>
      <c r="AM659" s="148"/>
      <c r="AN659" s="148"/>
      <c r="AO659" s="148"/>
      <c r="AP659" s="148"/>
      <c r="AQ659" s="148"/>
      <c r="AR659" s="148"/>
      <c r="AS659" s="148"/>
      <c r="AT659" s="148"/>
      <c r="AU659" s="148"/>
      <c r="AV659" s="723"/>
      <c r="AW659" s="724"/>
    </row>
    <row r="660" spans="2:49" x14ac:dyDescent="0.25">
      <c r="B660" s="154"/>
      <c r="C660" s="154"/>
      <c r="D660" s="155"/>
      <c r="E660" s="95"/>
      <c r="F660" s="94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  <c r="AA660" s="95"/>
      <c r="AB660" s="95"/>
      <c r="AC660" s="95"/>
      <c r="AD660" s="95"/>
      <c r="AE660" s="95"/>
      <c r="AF660" s="95"/>
      <c r="AG660" s="95"/>
      <c r="AH660" s="95"/>
      <c r="AI660" s="95"/>
      <c r="AJ660" s="95"/>
      <c r="AK660" s="95"/>
      <c r="AL660" s="95"/>
      <c r="AM660" s="95"/>
      <c r="AN660" s="95"/>
      <c r="AO660" s="95"/>
      <c r="AP660" s="95"/>
      <c r="AQ660" s="95"/>
      <c r="AR660" s="95"/>
      <c r="AS660" s="95"/>
      <c r="AT660" s="95"/>
      <c r="AU660" s="95"/>
      <c r="AV660" s="723"/>
      <c r="AW660" s="724"/>
    </row>
    <row r="661" spans="2:49" x14ac:dyDescent="0.25">
      <c r="B661" s="154"/>
      <c r="C661" s="154"/>
      <c r="D661" s="155"/>
      <c r="E661" s="95"/>
      <c r="F661" s="94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  <c r="AA661" s="95"/>
      <c r="AB661" s="95"/>
      <c r="AC661" s="95"/>
      <c r="AD661" s="95"/>
      <c r="AE661" s="95"/>
      <c r="AF661" s="95"/>
      <c r="AG661" s="95"/>
      <c r="AH661" s="95"/>
      <c r="AI661" s="95"/>
      <c r="AJ661" s="95"/>
      <c r="AK661" s="95"/>
      <c r="AL661" s="95"/>
      <c r="AM661" s="95"/>
      <c r="AN661" s="95"/>
      <c r="AO661" s="95"/>
      <c r="AP661" s="95"/>
      <c r="AQ661" s="95"/>
      <c r="AR661" s="95"/>
      <c r="AS661" s="95"/>
      <c r="AT661" s="95"/>
      <c r="AU661" s="95"/>
      <c r="AV661" s="723"/>
      <c r="AW661" s="724"/>
    </row>
    <row r="662" spans="2:49" x14ac:dyDescent="0.25">
      <c r="B662" s="145"/>
      <c r="C662" s="145"/>
      <c r="D662" s="146"/>
      <c r="E662" s="98"/>
      <c r="F662" s="94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  <c r="AA662" s="95"/>
      <c r="AB662" s="95"/>
      <c r="AC662" s="95"/>
      <c r="AD662" s="95"/>
      <c r="AE662" s="95"/>
      <c r="AF662" s="95"/>
      <c r="AG662" s="95"/>
      <c r="AH662" s="95"/>
      <c r="AI662" s="95"/>
      <c r="AJ662" s="95"/>
      <c r="AK662" s="95"/>
      <c r="AL662" s="95"/>
      <c r="AM662" s="95"/>
      <c r="AN662" s="95"/>
      <c r="AO662" s="95"/>
      <c r="AP662" s="95"/>
      <c r="AQ662" s="95"/>
      <c r="AR662" s="95"/>
      <c r="AS662" s="95"/>
      <c r="AT662" s="95"/>
      <c r="AU662" s="95"/>
      <c r="AV662" s="723"/>
      <c r="AW662" s="724"/>
    </row>
    <row r="663" spans="2:49" x14ac:dyDescent="0.25">
      <c r="B663" s="98"/>
      <c r="C663" s="98"/>
      <c r="D663" s="147"/>
      <c r="E663" s="148"/>
      <c r="F663" s="149"/>
      <c r="G663" s="150"/>
      <c r="H663" s="150"/>
      <c r="I663" s="150"/>
      <c r="J663" s="150"/>
      <c r="K663" s="150"/>
      <c r="L663" s="150"/>
      <c r="M663" s="150"/>
      <c r="N663" s="150"/>
      <c r="O663" s="150"/>
      <c r="P663" s="150"/>
      <c r="Q663" s="150"/>
      <c r="R663" s="150"/>
      <c r="S663" s="150"/>
      <c r="T663" s="150"/>
      <c r="U663" s="150"/>
      <c r="V663" s="150"/>
      <c r="W663" s="150"/>
      <c r="X663" s="150"/>
      <c r="Y663" s="150"/>
      <c r="Z663" s="150"/>
      <c r="AA663" s="150"/>
      <c r="AB663" s="150"/>
      <c r="AC663" s="150"/>
      <c r="AD663" s="150"/>
      <c r="AE663" s="151"/>
      <c r="AF663" s="151"/>
      <c r="AG663" s="151"/>
      <c r="AH663" s="151"/>
      <c r="AI663" s="151"/>
      <c r="AJ663" s="151"/>
      <c r="AK663" s="151"/>
      <c r="AL663" s="151"/>
      <c r="AM663" s="151"/>
      <c r="AN663" s="151"/>
      <c r="AO663" s="151"/>
      <c r="AP663" s="151"/>
      <c r="AQ663" s="151"/>
      <c r="AR663" s="151"/>
      <c r="AS663" s="151"/>
      <c r="AT663" s="151"/>
      <c r="AU663" s="151"/>
      <c r="AV663" s="723"/>
      <c r="AW663" s="724"/>
    </row>
    <row r="664" spans="2:49" x14ac:dyDescent="0.25">
      <c r="B664" s="98"/>
      <c r="C664" s="98"/>
      <c r="D664" s="147"/>
      <c r="E664" s="148"/>
      <c r="F664" s="149"/>
      <c r="G664" s="148"/>
      <c r="H664" s="148"/>
      <c r="I664" s="148"/>
      <c r="J664" s="148"/>
      <c r="K664" s="148"/>
      <c r="L664" s="148"/>
      <c r="M664" s="148"/>
      <c r="N664" s="148"/>
      <c r="O664" s="148"/>
      <c r="P664" s="148"/>
      <c r="Q664" s="148"/>
      <c r="R664" s="148"/>
      <c r="S664" s="148"/>
      <c r="T664" s="148"/>
      <c r="U664" s="148"/>
      <c r="V664" s="148"/>
      <c r="W664" s="148"/>
      <c r="X664" s="148"/>
      <c r="Y664" s="148"/>
      <c r="Z664" s="148"/>
      <c r="AA664" s="148"/>
      <c r="AB664" s="148"/>
      <c r="AC664" s="148"/>
      <c r="AD664" s="148"/>
      <c r="AE664" s="148"/>
      <c r="AF664" s="148"/>
      <c r="AG664" s="148"/>
      <c r="AH664" s="148"/>
      <c r="AI664" s="148"/>
      <c r="AJ664" s="148"/>
      <c r="AK664" s="148"/>
      <c r="AL664" s="148"/>
      <c r="AM664" s="148"/>
      <c r="AN664" s="148"/>
      <c r="AO664" s="148"/>
      <c r="AP664" s="148"/>
      <c r="AQ664" s="148"/>
      <c r="AR664" s="148"/>
      <c r="AS664" s="148"/>
      <c r="AT664" s="148"/>
      <c r="AU664" s="148"/>
      <c r="AV664" s="723"/>
      <c r="AW664" s="724"/>
    </row>
    <row r="665" spans="2:49" x14ac:dyDescent="0.25">
      <c r="B665" s="98"/>
      <c r="C665" s="98"/>
      <c r="D665" s="147"/>
      <c r="E665" s="93"/>
      <c r="F665" s="152"/>
      <c r="G665" s="95"/>
      <c r="H665" s="153"/>
      <c r="I665" s="152"/>
      <c r="J665" s="152"/>
      <c r="K665" s="152"/>
      <c r="L665" s="152"/>
      <c r="M665" s="152"/>
      <c r="N665" s="152"/>
      <c r="O665" s="152"/>
      <c r="P665" s="152"/>
      <c r="Q665" s="152"/>
      <c r="R665" s="152"/>
      <c r="S665" s="153"/>
      <c r="T665" s="152"/>
      <c r="U665" s="152"/>
      <c r="V665" s="152"/>
      <c r="W665" s="152"/>
      <c r="X665" s="152"/>
      <c r="Y665" s="152"/>
      <c r="Z665" s="152"/>
      <c r="AA665" s="152"/>
      <c r="AB665" s="152"/>
      <c r="AC665" s="152"/>
      <c r="AD665" s="152"/>
      <c r="AE665" s="152"/>
      <c r="AF665" s="152"/>
      <c r="AG665" s="152"/>
      <c r="AH665" s="152"/>
      <c r="AI665" s="152"/>
      <c r="AJ665" s="152"/>
      <c r="AK665" s="152"/>
      <c r="AL665" s="152"/>
      <c r="AM665" s="152"/>
      <c r="AN665" s="152"/>
      <c r="AO665" s="152"/>
      <c r="AP665" s="152"/>
      <c r="AQ665" s="152"/>
      <c r="AR665" s="152"/>
      <c r="AS665" s="152"/>
      <c r="AT665" s="152"/>
      <c r="AU665" s="152"/>
      <c r="AV665" s="723"/>
      <c r="AW665" s="724"/>
    </row>
    <row r="666" spans="2:49" x14ac:dyDescent="0.25">
      <c r="B666" s="98"/>
      <c r="C666" s="98"/>
      <c r="D666" s="147"/>
      <c r="E666" s="148"/>
      <c r="F666" s="149"/>
      <c r="G666" s="148"/>
      <c r="H666" s="148"/>
      <c r="I666" s="148"/>
      <c r="J666" s="148"/>
      <c r="K666" s="148"/>
      <c r="L666" s="148"/>
      <c r="M666" s="148"/>
      <c r="N666" s="148"/>
      <c r="O666" s="148"/>
      <c r="P666" s="148"/>
      <c r="Q666" s="148"/>
      <c r="R666" s="148"/>
      <c r="S666" s="148"/>
      <c r="T666" s="148"/>
      <c r="U666" s="148"/>
      <c r="V666" s="148"/>
      <c r="W666" s="148"/>
      <c r="X666" s="148"/>
      <c r="Y666" s="148"/>
      <c r="Z666" s="148"/>
      <c r="AA666" s="148"/>
      <c r="AB666" s="148"/>
      <c r="AC666" s="148"/>
      <c r="AD666" s="148"/>
      <c r="AE666" s="148"/>
      <c r="AF666" s="148"/>
      <c r="AG666" s="148"/>
      <c r="AH666" s="148"/>
      <c r="AI666" s="148"/>
      <c r="AJ666" s="148"/>
      <c r="AK666" s="148"/>
      <c r="AL666" s="148"/>
      <c r="AM666" s="148"/>
      <c r="AN666" s="148"/>
      <c r="AO666" s="148"/>
      <c r="AP666" s="148"/>
      <c r="AQ666" s="148"/>
      <c r="AR666" s="148"/>
      <c r="AS666" s="148"/>
      <c r="AT666" s="148"/>
      <c r="AU666" s="148"/>
      <c r="AV666" s="723"/>
      <c r="AW666" s="724"/>
    </row>
    <row r="667" spans="2:49" x14ac:dyDescent="0.25">
      <c r="B667" s="154"/>
      <c r="C667" s="154"/>
      <c r="D667" s="155"/>
      <c r="E667" s="95"/>
      <c r="F667" s="94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  <c r="AA667" s="95"/>
      <c r="AB667" s="95"/>
      <c r="AC667" s="95"/>
      <c r="AD667" s="95"/>
      <c r="AE667" s="95"/>
      <c r="AF667" s="95"/>
      <c r="AG667" s="95"/>
      <c r="AH667" s="95"/>
      <c r="AI667" s="95"/>
      <c r="AJ667" s="95"/>
      <c r="AK667" s="95"/>
      <c r="AL667" s="95"/>
      <c r="AM667" s="95"/>
      <c r="AN667" s="95"/>
      <c r="AO667" s="95"/>
      <c r="AP667" s="95"/>
      <c r="AQ667" s="95"/>
      <c r="AR667" s="95"/>
      <c r="AS667" s="95"/>
      <c r="AT667" s="95"/>
      <c r="AU667" s="95"/>
      <c r="AV667" s="723"/>
      <c r="AW667" s="724"/>
    </row>
    <row r="668" spans="2:49" x14ac:dyDescent="0.25">
      <c r="B668" s="154"/>
      <c r="C668" s="154"/>
      <c r="D668" s="155"/>
      <c r="E668" s="95"/>
      <c r="F668" s="94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  <c r="AA668" s="95"/>
      <c r="AB668" s="95"/>
      <c r="AC668" s="95"/>
      <c r="AD668" s="95"/>
      <c r="AE668" s="95"/>
      <c r="AF668" s="95"/>
      <c r="AG668" s="95"/>
      <c r="AH668" s="95"/>
      <c r="AI668" s="95"/>
      <c r="AJ668" s="95"/>
      <c r="AK668" s="95"/>
      <c r="AL668" s="95"/>
      <c r="AM668" s="95"/>
      <c r="AN668" s="95"/>
      <c r="AO668" s="95"/>
      <c r="AP668" s="95"/>
      <c r="AQ668" s="95"/>
      <c r="AR668" s="95"/>
      <c r="AS668" s="95"/>
      <c r="AT668" s="95"/>
      <c r="AU668" s="95"/>
      <c r="AV668" s="723"/>
      <c r="AW668" s="724"/>
    </row>
    <row r="669" spans="2:49" x14ac:dyDescent="0.25">
      <c r="B669" s="145"/>
      <c r="C669" s="145"/>
      <c r="D669" s="146"/>
      <c r="E669" s="98"/>
      <c r="F669" s="94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  <c r="AA669" s="95"/>
      <c r="AB669" s="95"/>
      <c r="AC669" s="95"/>
      <c r="AD669" s="95"/>
      <c r="AE669" s="95"/>
      <c r="AF669" s="95"/>
      <c r="AG669" s="95"/>
      <c r="AH669" s="95"/>
      <c r="AI669" s="95"/>
      <c r="AJ669" s="95"/>
      <c r="AK669" s="95"/>
      <c r="AL669" s="95"/>
      <c r="AM669" s="95"/>
      <c r="AN669" s="95"/>
      <c r="AO669" s="95"/>
      <c r="AP669" s="95"/>
      <c r="AQ669" s="95"/>
      <c r="AR669" s="95"/>
      <c r="AS669" s="95"/>
      <c r="AT669" s="95"/>
      <c r="AU669" s="95"/>
      <c r="AV669" s="723"/>
      <c r="AW669" s="724"/>
    </row>
    <row r="670" spans="2:49" x14ac:dyDescent="0.25">
      <c r="B670" s="98"/>
      <c r="C670" s="98"/>
      <c r="D670" s="147"/>
      <c r="E670" s="148"/>
      <c r="F670" s="149"/>
      <c r="G670" s="150"/>
      <c r="H670" s="150"/>
      <c r="I670" s="150"/>
      <c r="J670" s="150"/>
      <c r="K670" s="150"/>
      <c r="L670" s="150"/>
      <c r="M670" s="150"/>
      <c r="N670" s="150"/>
      <c r="O670" s="150"/>
      <c r="P670" s="150"/>
      <c r="Q670" s="150"/>
      <c r="R670" s="150"/>
      <c r="S670" s="150"/>
      <c r="T670" s="150"/>
      <c r="U670" s="150"/>
      <c r="V670" s="150"/>
      <c r="W670" s="150"/>
      <c r="X670" s="150"/>
      <c r="Y670" s="150"/>
      <c r="Z670" s="150"/>
      <c r="AA670" s="150"/>
      <c r="AB670" s="150"/>
      <c r="AC670" s="150"/>
      <c r="AD670" s="150"/>
      <c r="AE670" s="151"/>
      <c r="AF670" s="151"/>
      <c r="AG670" s="151"/>
      <c r="AH670" s="151"/>
      <c r="AI670" s="151"/>
      <c r="AJ670" s="151"/>
      <c r="AK670" s="151"/>
      <c r="AL670" s="151"/>
      <c r="AM670" s="151"/>
      <c r="AN670" s="151"/>
      <c r="AO670" s="151"/>
      <c r="AP670" s="151"/>
      <c r="AQ670" s="151"/>
      <c r="AR670" s="151"/>
      <c r="AS670" s="151"/>
      <c r="AT670" s="151"/>
      <c r="AU670" s="151"/>
      <c r="AV670" s="723"/>
      <c r="AW670" s="724"/>
    </row>
    <row r="671" spans="2:49" x14ac:dyDescent="0.25">
      <c r="B671" s="98"/>
      <c r="C671" s="98"/>
      <c r="D671" s="147"/>
      <c r="E671" s="148"/>
      <c r="F671" s="149"/>
      <c r="G671" s="148"/>
      <c r="H671" s="148"/>
      <c r="I671" s="148"/>
      <c r="J671" s="148"/>
      <c r="K671" s="148"/>
      <c r="L671" s="148"/>
      <c r="M671" s="148"/>
      <c r="N671" s="148"/>
      <c r="O671" s="148"/>
      <c r="P671" s="148"/>
      <c r="Q671" s="148"/>
      <c r="R671" s="148"/>
      <c r="S671" s="148"/>
      <c r="T671" s="148"/>
      <c r="U671" s="148"/>
      <c r="V671" s="148"/>
      <c r="W671" s="148"/>
      <c r="X671" s="148"/>
      <c r="Y671" s="148"/>
      <c r="Z671" s="148"/>
      <c r="AA671" s="148"/>
      <c r="AB671" s="148"/>
      <c r="AC671" s="148"/>
      <c r="AD671" s="148"/>
      <c r="AE671" s="148"/>
      <c r="AF671" s="148"/>
      <c r="AG671" s="148"/>
      <c r="AH671" s="148"/>
      <c r="AI671" s="148"/>
      <c r="AJ671" s="148"/>
      <c r="AK671" s="148"/>
      <c r="AL671" s="148"/>
      <c r="AM671" s="148"/>
      <c r="AN671" s="148"/>
      <c r="AO671" s="148"/>
      <c r="AP671" s="148"/>
      <c r="AQ671" s="148"/>
      <c r="AR671" s="148"/>
      <c r="AS671" s="148"/>
      <c r="AT671" s="148"/>
      <c r="AU671" s="148"/>
      <c r="AV671" s="723"/>
      <c r="AW671" s="724"/>
    </row>
    <row r="672" spans="2:49" x14ac:dyDescent="0.25">
      <c r="B672" s="98"/>
      <c r="C672" s="98"/>
      <c r="D672" s="147"/>
      <c r="E672" s="93"/>
      <c r="F672" s="152"/>
      <c r="G672" s="95"/>
      <c r="H672" s="153"/>
      <c r="I672" s="152"/>
      <c r="J672" s="152"/>
      <c r="K672" s="152"/>
      <c r="L672" s="152"/>
      <c r="M672" s="152"/>
      <c r="N672" s="152"/>
      <c r="O672" s="152"/>
      <c r="P672" s="152"/>
      <c r="Q672" s="152"/>
      <c r="R672" s="152"/>
      <c r="S672" s="153"/>
      <c r="T672" s="152"/>
      <c r="U672" s="152"/>
      <c r="V672" s="152"/>
      <c r="W672" s="152"/>
      <c r="X672" s="152"/>
      <c r="Y672" s="152"/>
      <c r="Z672" s="152"/>
      <c r="AA672" s="152"/>
      <c r="AB672" s="152"/>
      <c r="AC672" s="152"/>
      <c r="AD672" s="152"/>
      <c r="AE672" s="152"/>
      <c r="AF672" s="152"/>
      <c r="AG672" s="152"/>
      <c r="AH672" s="152"/>
      <c r="AI672" s="152"/>
      <c r="AJ672" s="152"/>
      <c r="AK672" s="152"/>
      <c r="AL672" s="152"/>
      <c r="AM672" s="152"/>
      <c r="AN672" s="152"/>
      <c r="AO672" s="152"/>
      <c r="AP672" s="152"/>
      <c r="AQ672" s="152"/>
      <c r="AR672" s="152"/>
      <c r="AS672" s="152"/>
      <c r="AT672" s="152"/>
      <c r="AU672" s="152"/>
      <c r="AV672" s="723"/>
      <c r="AW672" s="724"/>
    </row>
    <row r="673" spans="2:49" x14ac:dyDescent="0.25">
      <c r="B673" s="98"/>
      <c r="C673" s="98"/>
      <c r="D673" s="147"/>
      <c r="E673" s="148"/>
      <c r="F673" s="149"/>
      <c r="G673" s="148"/>
      <c r="H673" s="148"/>
      <c r="I673" s="148"/>
      <c r="J673" s="148"/>
      <c r="K673" s="148"/>
      <c r="L673" s="148"/>
      <c r="M673" s="148"/>
      <c r="N673" s="148"/>
      <c r="O673" s="148"/>
      <c r="P673" s="148"/>
      <c r="Q673" s="148"/>
      <c r="R673" s="148"/>
      <c r="S673" s="148"/>
      <c r="T673" s="148"/>
      <c r="U673" s="148"/>
      <c r="V673" s="148"/>
      <c r="W673" s="148"/>
      <c r="X673" s="148"/>
      <c r="Y673" s="148"/>
      <c r="Z673" s="148"/>
      <c r="AA673" s="148"/>
      <c r="AB673" s="148"/>
      <c r="AC673" s="148"/>
      <c r="AD673" s="148"/>
      <c r="AE673" s="148"/>
      <c r="AF673" s="148"/>
      <c r="AG673" s="148"/>
      <c r="AH673" s="148"/>
      <c r="AI673" s="148"/>
      <c r="AJ673" s="148"/>
      <c r="AK673" s="148"/>
      <c r="AL673" s="148"/>
      <c r="AM673" s="148"/>
      <c r="AN673" s="148"/>
      <c r="AO673" s="148"/>
      <c r="AP673" s="148"/>
      <c r="AQ673" s="148"/>
      <c r="AR673" s="148"/>
      <c r="AS673" s="148"/>
      <c r="AT673" s="148"/>
      <c r="AU673" s="148"/>
      <c r="AV673" s="723"/>
      <c r="AW673" s="724"/>
    </row>
    <row r="674" spans="2:49" x14ac:dyDescent="0.25">
      <c r="B674" s="154"/>
      <c r="C674" s="154"/>
      <c r="D674" s="155"/>
      <c r="E674" s="95"/>
      <c r="F674" s="94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  <c r="AA674" s="95"/>
      <c r="AB674" s="95"/>
      <c r="AC674" s="95"/>
      <c r="AD674" s="95"/>
      <c r="AE674" s="95"/>
      <c r="AF674" s="95"/>
      <c r="AG674" s="95"/>
      <c r="AH674" s="95"/>
      <c r="AI674" s="95"/>
      <c r="AJ674" s="95"/>
      <c r="AK674" s="95"/>
      <c r="AL674" s="95"/>
      <c r="AM674" s="95"/>
      <c r="AN674" s="95"/>
      <c r="AO674" s="95"/>
      <c r="AP674" s="95"/>
      <c r="AQ674" s="95"/>
      <c r="AR674" s="95"/>
      <c r="AS674" s="95"/>
      <c r="AT674" s="95"/>
      <c r="AU674" s="95"/>
      <c r="AV674" s="723"/>
      <c r="AW674" s="724"/>
    </row>
    <row r="675" spans="2:49" x14ac:dyDescent="0.25">
      <c r="B675" s="154"/>
      <c r="C675" s="154"/>
      <c r="D675" s="155"/>
      <c r="E675" s="95"/>
      <c r="F675" s="94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  <c r="AA675" s="95"/>
      <c r="AB675" s="95"/>
      <c r="AC675" s="95"/>
      <c r="AD675" s="95"/>
      <c r="AE675" s="95"/>
      <c r="AF675" s="95"/>
      <c r="AG675" s="95"/>
      <c r="AH675" s="95"/>
      <c r="AI675" s="95"/>
      <c r="AJ675" s="95"/>
      <c r="AK675" s="95"/>
      <c r="AL675" s="95"/>
      <c r="AM675" s="95"/>
      <c r="AN675" s="95"/>
      <c r="AO675" s="95"/>
      <c r="AP675" s="95"/>
      <c r="AQ675" s="95"/>
      <c r="AR675" s="95"/>
      <c r="AS675" s="95"/>
      <c r="AT675" s="95"/>
      <c r="AU675" s="95"/>
      <c r="AV675" s="723"/>
      <c r="AW675" s="724"/>
    </row>
    <row r="676" spans="2:49" x14ac:dyDescent="0.25">
      <c r="B676" s="145"/>
      <c r="C676" s="145"/>
      <c r="D676" s="146"/>
      <c r="E676" s="98"/>
      <c r="F676" s="94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  <c r="AA676" s="95"/>
      <c r="AB676" s="95"/>
      <c r="AC676" s="95"/>
      <c r="AD676" s="95"/>
      <c r="AE676" s="95"/>
      <c r="AF676" s="95"/>
      <c r="AG676" s="95"/>
      <c r="AH676" s="95"/>
      <c r="AI676" s="95"/>
      <c r="AJ676" s="95"/>
      <c r="AK676" s="95"/>
      <c r="AL676" s="95"/>
      <c r="AM676" s="95"/>
      <c r="AN676" s="95"/>
      <c r="AO676" s="95"/>
      <c r="AP676" s="95"/>
      <c r="AQ676" s="95"/>
      <c r="AR676" s="95"/>
      <c r="AS676" s="95"/>
      <c r="AT676" s="95"/>
      <c r="AU676" s="95"/>
      <c r="AV676" s="723"/>
      <c r="AW676" s="724"/>
    </row>
    <row r="677" spans="2:49" x14ac:dyDescent="0.25">
      <c r="B677" s="98"/>
      <c r="C677" s="98"/>
      <c r="D677" s="147"/>
      <c r="E677" s="148"/>
      <c r="F677" s="149"/>
      <c r="G677" s="150"/>
      <c r="H677" s="150"/>
      <c r="I677" s="150"/>
      <c r="J677" s="150"/>
      <c r="K677" s="150"/>
      <c r="L677" s="150"/>
      <c r="M677" s="150"/>
      <c r="N677" s="150"/>
      <c r="O677" s="150"/>
      <c r="P677" s="150"/>
      <c r="Q677" s="150"/>
      <c r="R677" s="150"/>
      <c r="S677" s="150"/>
      <c r="T677" s="150"/>
      <c r="U677" s="150"/>
      <c r="V677" s="150"/>
      <c r="W677" s="150"/>
      <c r="X677" s="150"/>
      <c r="Y677" s="150"/>
      <c r="Z677" s="150"/>
      <c r="AA677" s="150"/>
      <c r="AB677" s="150"/>
      <c r="AC677" s="150"/>
      <c r="AD677" s="150"/>
      <c r="AE677" s="151"/>
      <c r="AF677" s="151"/>
      <c r="AG677" s="151"/>
      <c r="AH677" s="151"/>
      <c r="AI677" s="151"/>
      <c r="AJ677" s="151"/>
      <c r="AK677" s="151"/>
      <c r="AL677" s="151"/>
      <c r="AM677" s="151"/>
      <c r="AN677" s="151"/>
      <c r="AO677" s="151"/>
      <c r="AP677" s="151"/>
      <c r="AQ677" s="151"/>
      <c r="AR677" s="151"/>
      <c r="AS677" s="151"/>
      <c r="AT677" s="151"/>
      <c r="AU677" s="151"/>
      <c r="AV677" s="723"/>
      <c r="AW677" s="724"/>
    </row>
    <row r="678" spans="2:49" x14ac:dyDescent="0.25">
      <c r="B678" s="98"/>
      <c r="C678" s="98"/>
      <c r="D678" s="147"/>
      <c r="E678" s="148"/>
      <c r="F678" s="149"/>
      <c r="G678" s="148"/>
      <c r="H678" s="148"/>
      <c r="I678" s="148"/>
      <c r="J678" s="148"/>
      <c r="K678" s="148"/>
      <c r="L678" s="148"/>
      <c r="M678" s="148"/>
      <c r="N678" s="148"/>
      <c r="O678" s="148"/>
      <c r="P678" s="148"/>
      <c r="Q678" s="148"/>
      <c r="R678" s="148"/>
      <c r="S678" s="148"/>
      <c r="T678" s="148"/>
      <c r="U678" s="148"/>
      <c r="V678" s="148"/>
      <c r="W678" s="148"/>
      <c r="X678" s="148"/>
      <c r="Y678" s="148"/>
      <c r="Z678" s="148"/>
      <c r="AA678" s="148"/>
      <c r="AB678" s="148"/>
      <c r="AC678" s="148"/>
      <c r="AD678" s="148"/>
      <c r="AE678" s="148"/>
      <c r="AF678" s="148"/>
      <c r="AG678" s="148"/>
      <c r="AH678" s="148"/>
      <c r="AI678" s="148"/>
      <c r="AJ678" s="148"/>
      <c r="AK678" s="148"/>
      <c r="AL678" s="148"/>
      <c r="AM678" s="148"/>
      <c r="AN678" s="148"/>
      <c r="AO678" s="148"/>
      <c r="AP678" s="148"/>
      <c r="AQ678" s="148"/>
      <c r="AR678" s="148"/>
      <c r="AS678" s="148"/>
      <c r="AT678" s="148"/>
      <c r="AU678" s="148"/>
      <c r="AV678" s="723"/>
      <c r="AW678" s="724"/>
    </row>
    <row r="679" spans="2:49" x14ac:dyDescent="0.25">
      <c r="B679" s="98"/>
      <c r="C679" s="98"/>
      <c r="D679" s="147"/>
      <c r="E679" s="93"/>
      <c r="F679" s="152"/>
      <c r="G679" s="95"/>
      <c r="H679" s="153"/>
      <c r="I679" s="152"/>
      <c r="J679" s="152"/>
      <c r="K679" s="152"/>
      <c r="L679" s="152"/>
      <c r="M679" s="152"/>
      <c r="N679" s="152"/>
      <c r="O679" s="152"/>
      <c r="P679" s="152"/>
      <c r="Q679" s="152"/>
      <c r="R679" s="152"/>
      <c r="S679" s="153"/>
      <c r="T679" s="152"/>
      <c r="U679" s="152"/>
      <c r="V679" s="152"/>
      <c r="W679" s="152"/>
      <c r="X679" s="152"/>
      <c r="Y679" s="152"/>
      <c r="Z679" s="152"/>
      <c r="AA679" s="152"/>
      <c r="AB679" s="152"/>
      <c r="AC679" s="152"/>
      <c r="AD679" s="152"/>
      <c r="AE679" s="152"/>
      <c r="AF679" s="152"/>
      <c r="AG679" s="152"/>
      <c r="AH679" s="152"/>
      <c r="AI679" s="152"/>
      <c r="AJ679" s="152"/>
      <c r="AK679" s="152"/>
      <c r="AL679" s="152"/>
      <c r="AM679" s="152"/>
      <c r="AN679" s="152"/>
      <c r="AO679" s="152"/>
      <c r="AP679" s="152"/>
      <c r="AQ679" s="152"/>
      <c r="AR679" s="152"/>
      <c r="AS679" s="152"/>
      <c r="AT679" s="152"/>
      <c r="AU679" s="152"/>
      <c r="AV679" s="723"/>
      <c r="AW679" s="724"/>
    </row>
    <row r="680" spans="2:49" x14ac:dyDescent="0.25">
      <c r="B680" s="98"/>
      <c r="C680" s="98"/>
      <c r="D680" s="147"/>
      <c r="E680" s="148"/>
      <c r="F680" s="149"/>
      <c r="G680" s="148"/>
      <c r="H680" s="148"/>
      <c r="I680" s="148"/>
      <c r="J680" s="148"/>
      <c r="K680" s="148"/>
      <c r="L680" s="148"/>
      <c r="M680" s="148"/>
      <c r="N680" s="148"/>
      <c r="O680" s="148"/>
      <c r="P680" s="148"/>
      <c r="Q680" s="148"/>
      <c r="R680" s="148"/>
      <c r="S680" s="148"/>
      <c r="T680" s="148"/>
      <c r="U680" s="148"/>
      <c r="V680" s="148"/>
      <c r="W680" s="148"/>
      <c r="X680" s="148"/>
      <c r="Y680" s="148"/>
      <c r="Z680" s="148"/>
      <c r="AA680" s="148"/>
      <c r="AB680" s="148"/>
      <c r="AC680" s="148"/>
      <c r="AD680" s="148"/>
      <c r="AE680" s="148"/>
      <c r="AF680" s="148"/>
      <c r="AG680" s="148"/>
      <c r="AH680" s="148"/>
      <c r="AI680" s="148"/>
      <c r="AJ680" s="148"/>
      <c r="AK680" s="148"/>
      <c r="AL680" s="148"/>
      <c r="AM680" s="148"/>
      <c r="AN680" s="148"/>
      <c r="AO680" s="148"/>
      <c r="AP680" s="148"/>
      <c r="AQ680" s="148"/>
      <c r="AR680" s="148"/>
      <c r="AS680" s="148"/>
      <c r="AT680" s="148"/>
      <c r="AU680" s="148"/>
      <c r="AV680" s="723"/>
      <c r="AW680" s="724"/>
    </row>
    <row r="681" spans="2:49" x14ac:dyDescent="0.25">
      <c r="B681" s="154"/>
      <c r="C681" s="154"/>
      <c r="D681" s="155"/>
      <c r="E681" s="95"/>
      <c r="F681" s="94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  <c r="AA681" s="95"/>
      <c r="AB681" s="95"/>
      <c r="AC681" s="95"/>
      <c r="AD681" s="95"/>
      <c r="AE681" s="95"/>
      <c r="AF681" s="95"/>
      <c r="AG681" s="95"/>
      <c r="AH681" s="95"/>
      <c r="AI681" s="95"/>
      <c r="AJ681" s="95"/>
      <c r="AK681" s="95"/>
      <c r="AL681" s="95"/>
      <c r="AM681" s="95"/>
      <c r="AN681" s="95"/>
      <c r="AO681" s="95"/>
      <c r="AP681" s="95"/>
      <c r="AQ681" s="95"/>
      <c r="AR681" s="95"/>
      <c r="AS681" s="95"/>
      <c r="AT681" s="95"/>
      <c r="AU681" s="95"/>
      <c r="AV681" s="723"/>
      <c r="AW681" s="724"/>
    </row>
    <row r="682" spans="2:49" x14ac:dyDescent="0.25">
      <c r="B682" s="154"/>
      <c r="C682" s="154"/>
      <c r="D682" s="155"/>
      <c r="E682" s="95"/>
      <c r="F682" s="94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  <c r="AA682" s="95"/>
      <c r="AB682" s="95"/>
      <c r="AC682" s="95"/>
      <c r="AD682" s="95"/>
      <c r="AE682" s="95"/>
      <c r="AF682" s="95"/>
      <c r="AG682" s="95"/>
      <c r="AH682" s="95"/>
      <c r="AI682" s="95"/>
      <c r="AJ682" s="95"/>
      <c r="AK682" s="95"/>
      <c r="AL682" s="95"/>
      <c r="AM682" s="95"/>
      <c r="AN682" s="95"/>
      <c r="AO682" s="95"/>
      <c r="AP682" s="95"/>
      <c r="AQ682" s="95"/>
      <c r="AR682" s="95"/>
      <c r="AS682" s="95"/>
      <c r="AT682" s="95"/>
      <c r="AU682" s="95"/>
      <c r="AV682" s="723"/>
      <c r="AW682" s="724"/>
    </row>
    <row r="683" spans="2:49" x14ac:dyDescent="0.25">
      <c r="B683" s="145"/>
      <c r="C683" s="145"/>
      <c r="D683" s="146"/>
      <c r="E683" s="98"/>
      <c r="F683" s="94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  <c r="AA683" s="95"/>
      <c r="AB683" s="95"/>
      <c r="AC683" s="95"/>
      <c r="AD683" s="95"/>
      <c r="AE683" s="95"/>
      <c r="AF683" s="95"/>
      <c r="AG683" s="95"/>
      <c r="AH683" s="95"/>
      <c r="AI683" s="95"/>
      <c r="AJ683" s="95"/>
      <c r="AK683" s="95"/>
      <c r="AL683" s="95"/>
      <c r="AM683" s="95"/>
      <c r="AN683" s="95"/>
      <c r="AO683" s="95"/>
      <c r="AP683" s="95"/>
      <c r="AQ683" s="95"/>
      <c r="AR683" s="95"/>
      <c r="AS683" s="95"/>
      <c r="AT683" s="95"/>
      <c r="AU683" s="95"/>
      <c r="AV683" s="723"/>
      <c r="AW683" s="724"/>
    </row>
    <row r="684" spans="2:49" x14ac:dyDescent="0.25">
      <c r="B684" s="98"/>
      <c r="C684" s="98"/>
      <c r="D684" s="147"/>
      <c r="E684" s="148"/>
      <c r="F684" s="149"/>
      <c r="G684" s="150"/>
      <c r="H684" s="150"/>
      <c r="I684" s="150"/>
      <c r="J684" s="150"/>
      <c r="K684" s="150"/>
      <c r="L684" s="150"/>
      <c r="M684" s="150"/>
      <c r="N684" s="150"/>
      <c r="O684" s="150"/>
      <c r="P684" s="150"/>
      <c r="Q684" s="150"/>
      <c r="R684" s="150"/>
      <c r="S684" s="150"/>
      <c r="T684" s="150"/>
      <c r="U684" s="150"/>
      <c r="V684" s="150"/>
      <c r="W684" s="150"/>
      <c r="X684" s="150"/>
      <c r="Y684" s="150"/>
      <c r="Z684" s="150"/>
      <c r="AA684" s="150"/>
      <c r="AB684" s="150"/>
      <c r="AC684" s="150"/>
      <c r="AD684" s="150"/>
      <c r="AE684" s="151"/>
      <c r="AF684" s="151"/>
      <c r="AG684" s="151"/>
      <c r="AH684" s="151"/>
      <c r="AI684" s="151"/>
      <c r="AJ684" s="151"/>
      <c r="AK684" s="151"/>
      <c r="AL684" s="151"/>
      <c r="AM684" s="151"/>
      <c r="AN684" s="151"/>
      <c r="AO684" s="151"/>
      <c r="AP684" s="151"/>
      <c r="AQ684" s="151"/>
      <c r="AR684" s="151"/>
      <c r="AS684" s="151"/>
      <c r="AT684" s="151"/>
      <c r="AU684" s="151"/>
      <c r="AV684" s="723"/>
      <c r="AW684" s="724"/>
    </row>
    <row r="685" spans="2:49" x14ac:dyDescent="0.25">
      <c r="B685" s="98"/>
      <c r="C685" s="98"/>
      <c r="D685" s="147"/>
      <c r="E685" s="148"/>
      <c r="F685" s="149"/>
      <c r="G685" s="148"/>
      <c r="H685" s="148"/>
      <c r="I685" s="148"/>
      <c r="J685" s="148"/>
      <c r="K685" s="148"/>
      <c r="L685" s="148"/>
      <c r="M685" s="148"/>
      <c r="N685" s="148"/>
      <c r="O685" s="148"/>
      <c r="P685" s="148"/>
      <c r="Q685" s="148"/>
      <c r="R685" s="148"/>
      <c r="S685" s="148"/>
      <c r="T685" s="148"/>
      <c r="U685" s="148"/>
      <c r="V685" s="148"/>
      <c r="W685" s="148"/>
      <c r="X685" s="148"/>
      <c r="Y685" s="148"/>
      <c r="Z685" s="148"/>
      <c r="AA685" s="148"/>
      <c r="AB685" s="148"/>
      <c r="AC685" s="148"/>
      <c r="AD685" s="148"/>
      <c r="AE685" s="148"/>
      <c r="AF685" s="148"/>
      <c r="AG685" s="148"/>
      <c r="AH685" s="148"/>
      <c r="AI685" s="148"/>
      <c r="AJ685" s="148"/>
      <c r="AK685" s="148"/>
      <c r="AL685" s="148"/>
      <c r="AM685" s="148"/>
      <c r="AN685" s="148"/>
      <c r="AO685" s="148"/>
      <c r="AP685" s="148"/>
      <c r="AQ685" s="148"/>
      <c r="AR685" s="148"/>
      <c r="AS685" s="148"/>
      <c r="AT685" s="148"/>
      <c r="AU685" s="148"/>
      <c r="AV685" s="723"/>
      <c r="AW685" s="724"/>
    </row>
    <row r="686" spans="2:49" x14ac:dyDescent="0.25">
      <c r="B686" s="98"/>
      <c r="C686" s="98"/>
      <c r="D686" s="147"/>
      <c r="E686" s="93"/>
      <c r="F686" s="152"/>
      <c r="G686" s="95"/>
      <c r="H686" s="153"/>
      <c r="I686" s="152"/>
      <c r="J686" s="152"/>
      <c r="K686" s="152"/>
      <c r="L686" s="152"/>
      <c r="M686" s="152"/>
      <c r="N686" s="152"/>
      <c r="O686" s="152"/>
      <c r="P686" s="152"/>
      <c r="Q686" s="152"/>
      <c r="R686" s="152"/>
      <c r="S686" s="153"/>
      <c r="T686" s="152"/>
      <c r="U686" s="152"/>
      <c r="V686" s="152"/>
      <c r="W686" s="152"/>
      <c r="X686" s="152"/>
      <c r="Y686" s="152"/>
      <c r="Z686" s="152"/>
      <c r="AA686" s="152"/>
      <c r="AB686" s="152"/>
      <c r="AC686" s="152"/>
      <c r="AD686" s="152"/>
      <c r="AE686" s="152"/>
      <c r="AF686" s="152"/>
      <c r="AG686" s="152"/>
      <c r="AH686" s="152"/>
      <c r="AI686" s="152"/>
      <c r="AJ686" s="152"/>
      <c r="AK686" s="152"/>
      <c r="AL686" s="152"/>
      <c r="AM686" s="152"/>
      <c r="AN686" s="152"/>
      <c r="AO686" s="152"/>
      <c r="AP686" s="152"/>
      <c r="AQ686" s="152"/>
      <c r="AR686" s="152"/>
      <c r="AS686" s="152"/>
      <c r="AT686" s="152"/>
      <c r="AU686" s="152"/>
      <c r="AV686" s="723"/>
      <c r="AW686" s="724"/>
    </row>
    <row r="687" spans="2:49" x14ac:dyDescent="0.25">
      <c r="B687" s="98"/>
      <c r="C687" s="98"/>
      <c r="D687" s="147"/>
      <c r="E687" s="148"/>
      <c r="F687" s="149"/>
      <c r="G687" s="148"/>
      <c r="H687" s="148"/>
      <c r="I687" s="148"/>
      <c r="J687" s="148"/>
      <c r="K687" s="148"/>
      <c r="L687" s="148"/>
      <c r="M687" s="148"/>
      <c r="N687" s="148"/>
      <c r="O687" s="148"/>
      <c r="P687" s="148"/>
      <c r="Q687" s="148"/>
      <c r="R687" s="148"/>
      <c r="S687" s="148"/>
      <c r="T687" s="148"/>
      <c r="U687" s="148"/>
      <c r="V687" s="148"/>
      <c r="W687" s="148"/>
      <c r="X687" s="148"/>
      <c r="Y687" s="148"/>
      <c r="Z687" s="148"/>
      <c r="AA687" s="148"/>
      <c r="AB687" s="148"/>
      <c r="AC687" s="148"/>
      <c r="AD687" s="148"/>
      <c r="AE687" s="148"/>
      <c r="AF687" s="148"/>
      <c r="AG687" s="148"/>
      <c r="AH687" s="148"/>
      <c r="AI687" s="148"/>
      <c r="AJ687" s="148"/>
      <c r="AK687" s="148"/>
      <c r="AL687" s="148"/>
      <c r="AM687" s="148"/>
      <c r="AN687" s="148"/>
      <c r="AO687" s="148"/>
      <c r="AP687" s="148"/>
      <c r="AQ687" s="148"/>
      <c r="AR687" s="148"/>
      <c r="AS687" s="148"/>
      <c r="AT687" s="148"/>
      <c r="AU687" s="148"/>
      <c r="AV687" s="723"/>
      <c r="AW687" s="724"/>
    </row>
    <row r="688" spans="2:49" x14ac:dyDescent="0.25">
      <c r="B688" s="154"/>
      <c r="C688" s="154"/>
      <c r="D688" s="155"/>
      <c r="E688" s="95"/>
      <c r="F688" s="94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  <c r="AA688" s="95"/>
      <c r="AB688" s="95"/>
      <c r="AC688" s="95"/>
      <c r="AD688" s="95"/>
      <c r="AE688" s="95"/>
      <c r="AF688" s="95"/>
      <c r="AG688" s="95"/>
      <c r="AH688" s="95"/>
      <c r="AI688" s="95"/>
      <c r="AJ688" s="95"/>
      <c r="AK688" s="95"/>
      <c r="AL688" s="95"/>
      <c r="AM688" s="95"/>
      <c r="AN688" s="95"/>
      <c r="AO688" s="95"/>
      <c r="AP688" s="95"/>
      <c r="AQ688" s="95"/>
      <c r="AR688" s="95"/>
      <c r="AS688" s="95"/>
      <c r="AT688" s="95"/>
      <c r="AU688" s="95"/>
      <c r="AV688" s="723"/>
      <c r="AW688" s="724"/>
    </row>
    <row r="689" spans="2:49" x14ac:dyDescent="0.25">
      <c r="B689" s="154"/>
      <c r="C689" s="154"/>
      <c r="D689" s="155"/>
      <c r="E689" s="95"/>
      <c r="F689" s="94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  <c r="AA689" s="95"/>
      <c r="AB689" s="95"/>
      <c r="AC689" s="95"/>
      <c r="AD689" s="95"/>
      <c r="AE689" s="95"/>
      <c r="AF689" s="95"/>
      <c r="AG689" s="95"/>
      <c r="AH689" s="95"/>
      <c r="AI689" s="95"/>
      <c r="AJ689" s="95"/>
      <c r="AK689" s="95"/>
      <c r="AL689" s="95"/>
      <c r="AM689" s="95"/>
      <c r="AN689" s="95"/>
      <c r="AO689" s="95"/>
      <c r="AP689" s="95"/>
      <c r="AQ689" s="95"/>
      <c r="AR689" s="95"/>
      <c r="AS689" s="95"/>
      <c r="AT689" s="95"/>
      <c r="AU689" s="95"/>
      <c r="AV689" s="723"/>
      <c r="AW689" s="724"/>
    </row>
    <row r="690" spans="2:49" x14ac:dyDescent="0.25">
      <c r="B690" s="145"/>
      <c r="C690" s="145"/>
      <c r="D690" s="146"/>
      <c r="E690" s="98"/>
      <c r="F690" s="94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  <c r="AA690" s="95"/>
      <c r="AB690" s="95"/>
      <c r="AC690" s="95"/>
      <c r="AD690" s="95"/>
      <c r="AE690" s="95"/>
      <c r="AF690" s="95"/>
      <c r="AG690" s="95"/>
      <c r="AH690" s="95"/>
      <c r="AI690" s="95"/>
      <c r="AJ690" s="95"/>
      <c r="AK690" s="95"/>
      <c r="AL690" s="95"/>
      <c r="AM690" s="95"/>
      <c r="AN690" s="95"/>
      <c r="AO690" s="95"/>
      <c r="AP690" s="95"/>
      <c r="AQ690" s="95"/>
      <c r="AR690" s="95"/>
      <c r="AS690" s="95"/>
      <c r="AT690" s="95"/>
      <c r="AU690" s="95"/>
      <c r="AV690" s="723"/>
      <c r="AW690" s="724"/>
    </row>
    <row r="691" spans="2:49" x14ac:dyDescent="0.25">
      <c r="B691" s="98"/>
      <c r="C691" s="98"/>
      <c r="D691" s="147"/>
      <c r="E691" s="148"/>
      <c r="F691" s="149"/>
      <c r="G691" s="150"/>
      <c r="H691" s="150"/>
      <c r="I691" s="150"/>
      <c r="J691" s="150"/>
      <c r="K691" s="150"/>
      <c r="L691" s="150"/>
      <c r="M691" s="150"/>
      <c r="N691" s="150"/>
      <c r="O691" s="150"/>
      <c r="P691" s="150"/>
      <c r="Q691" s="150"/>
      <c r="R691" s="150"/>
      <c r="S691" s="150"/>
      <c r="T691" s="150"/>
      <c r="U691" s="150"/>
      <c r="V691" s="150"/>
      <c r="W691" s="150"/>
      <c r="X691" s="150"/>
      <c r="Y691" s="150"/>
      <c r="Z691" s="150"/>
      <c r="AA691" s="150"/>
      <c r="AB691" s="150"/>
      <c r="AC691" s="150"/>
      <c r="AD691" s="150"/>
      <c r="AE691" s="151"/>
      <c r="AF691" s="151"/>
      <c r="AG691" s="151"/>
      <c r="AH691" s="151"/>
      <c r="AI691" s="151"/>
      <c r="AJ691" s="151"/>
      <c r="AK691" s="151"/>
      <c r="AL691" s="151"/>
      <c r="AM691" s="151"/>
      <c r="AN691" s="151"/>
      <c r="AO691" s="151"/>
      <c r="AP691" s="151"/>
      <c r="AQ691" s="151"/>
      <c r="AR691" s="151"/>
      <c r="AS691" s="151"/>
      <c r="AT691" s="151"/>
      <c r="AU691" s="151"/>
      <c r="AV691" s="723"/>
      <c r="AW691" s="724"/>
    </row>
    <row r="692" spans="2:49" x14ac:dyDescent="0.25">
      <c r="B692" s="98"/>
      <c r="C692" s="98"/>
      <c r="D692" s="147"/>
      <c r="E692" s="148"/>
      <c r="F692" s="149"/>
      <c r="G692" s="148"/>
      <c r="H692" s="148"/>
      <c r="I692" s="148"/>
      <c r="J692" s="148"/>
      <c r="K692" s="148"/>
      <c r="L692" s="148"/>
      <c r="M692" s="148"/>
      <c r="N692" s="148"/>
      <c r="O692" s="148"/>
      <c r="P692" s="148"/>
      <c r="Q692" s="148"/>
      <c r="R692" s="148"/>
      <c r="S692" s="148"/>
      <c r="T692" s="148"/>
      <c r="U692" s="148"/>
      <c r="V692" s="148"/>
      <c r="W692" s="148"/>
      <c r="X692" s="148"/>
      <c r="Y692" s="148"/>
      <c r="Z692" s="148"/>
      <c r="AA692" s="148"/>
      <c r="AB692" s="148"/>
      <c r="AC692" s="148"/>
      <c r="AD692" s="148"/>
      <c r="AE692" s="148"/>
      <c r="AF692" s="148"/>
      <c r="AG692" s="148"/>
      <c r="AH692" s="148"/>
      <c r="AI692" s="148"/>
      <c r="AJ692" s="148"/>
      <c r="AK692" s="148"/>
      <c r="AL692" s="148"/>
      <c r="AM692" s="148"/>
      <c r="AN692" s="148"/>
      <c r="AO692" s="148"/>
      <c r="AP692" s="148"/>
      <c r="AQ692" s="148"/>
      <c r="AR692" s="148"/>
      <c r="AS692" s="148"/>
      <c r="AT692" s="148"/>
      <c r="AU692" s="148"/>
      <c r="AV692" s="723"/>
      <c r="AW692" s="724"/>
    </row>
    <row r="693" spans="2:49" x14ac:dyDescent="0.25">
      <c r="B693" s="98"/>
      <c r="C693" s="98"/>
      <c r="D693" s="147"/>
      <c r="E693" s="93"/>
      <c r="F693" s="152"/>
      <c r="G693" s="95"/>
      <c r="H693" s="153"/>
      <c r="I693" s="152"/>
      <c r="J693" s="152"/>
      <c r="K693" s="152"/>
      <c r="L693" s="152"/>
      <c r="M693" s="152"/>
      <c r="N693" s="152"/>
      <c r="O693" s="152"/>
      <c r="P693" s="152"/>
      <c r="Q693" s="152"/>
      <c r="R693" s="152"/>
      <c r="S693" s="153"/>
      <c r="T693" s="152"/>
      <c r="U693" s="152"/>
      <c r="V693" s="152"/>
      <c r="W693" s="152"/>
      <c r="X693" s="152"/>
      <c r="Y693" s="152"/>
      <c r="Z693" s="152"/>
      <c r="AA693" s="152"/>
      <c r="AB693" s="152"/>
      <c r="AC693" s="152"/>
      <c r="AD693" s="152"/>
      <c r="AE693" s="152"/>
      <c r="AF693" s="152"/>
      <c r="AG693" s="152"/>
      <c r="AH693" s="152"/>
      <c r="AI693" s="152"/>
      <c r="AJ693" s="152"/>
      <c r="AK693" s="152"/>
      <c r="AL693" s="152"/>
      <c r="AM693" s="152"/>
      <c r="AN693" s="152"/>
      <c r="AO693" s="152"/>
      <c r="AP693" s="152"/>
      <c r="AQ693" s="152"/>
      <c r="AR693" s="152"/>
      <c r="AS693" s="152"/>
      <c r="AT693" s="152"/>
      <c r="AU693" s="152"/>
      <c r="AV693" s="723"/>
      <c r="AW693" s="724"/>
    </row>
    <row r="694" spans="2:49" x14ac:dyDescent="0.25">
      <c r="B694" s="98"/>
      <c r="C694" s="98"/>
      <c r="D694" s="147"/>
      <c r="E694" s="148"/>
      <c r="F694" s="149"/>
      <c r="G694" s="148"/>
      <c r="H694" s="148"/>
      <c r="I694" s="148"/>
      <c r="J694" s="148"/>
      <c r="K694" s="148"/>
      <c r="L694" s="148"/>
      <c r="M694" s="148"/>
      <c r="N694" s="148"/>
      <c r="O694" s="148"/>
      <c r="P694" s="148"/>
      <c r="Q694" s="148"/>
      <c r="R694" s="148"/>
      <c r="S694" s="148"/>
      <c r="T694" s="148"/>
      <c r="U694" s="148"/>
      <c r="V694" s="148"/>
      <c r="W694" s="148"/>
      <c r="X694" s="148"/>
      <c r="Y694" s="148"/>
      <c r="Z694" s="148"/>
      <c r="AA694" s="148"/>
      <c r="AB694" s="148"/>
      <c r="AC694" s="148"/>
      <c r="AD694" s="148"/>
      <c r="AE694" s="148"/>
      <c r="AF694" s="148"/>
      <c r="AG694" s="148"/>
      <c r="AH694" s="148"/>
      <c r="AI694" s="148"/>
      <c r="AJ694" s="148"/>
      <c r="AK694" s="148"/>
      <c r="AL694" s="148"/>
      <c r="AM694" s="148"/>
      <c r="AN694" s="148"/>
      <c r="AO694" s="148"/>
      <c r="AP694" s="148"/>
      <c r="AQ694" s="148"/>
      <c r="AR694" s="148"/>
      <c r="AS694" s="148"/>
      <c r="AT694" s="148"/>
      <c r="AU694" s="148"/>
      <c r="AV694" s="723"/>
      <c r="AW694" s="724"/>
    </row>
    <row r="695" spans="2:49" x14ac:dyDescent="0.25">
      <c r="B695" s="154"/>
      <c r="C695" s="154"/>
      <c r="D695" s="155"/>
      <c r="E695" s="95"/>
      <c r="F695" s="94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  <c r="AA695" s="95"/>
      <c r="AB695" s="95"/>
      <c r="AC695" s="95"/>
      <c r="AD695" s="95"/>
      <c r="AE695" s="95"/>
      <c r="AF695" s="95"/>
      <c r="AG695" s="95"/>
      <c r="AH695" s="95"/>
      <c r="AI695" s="95"/>
      <c r="AJ695" s="95"/>
      <c r="AK695" s="95"/>
      <c r="AL695" s="95"/>
      <c r="AM695" s="95"/>
      <c r="AN695" s="95"/>
      <c r="AO695" s="95"/>
      <c r="AP695" s="95"/>
      <c r="AQ695" s="95"/>
      <c r="AR695" s="95"/>
      <c r="AS695" s="95"/>
      <c r="AT695" s="95"/>
      <c r="AU695" s="95"/>
      <c r="AV695" s="723"/>
      <c r="AW695" s="724"/>
    </row>
    <row r="696" spans="2:49" x14ac:dyDescent="0.25">
      <c r="B696" s="154"/>
      <c r="C696" s="154"/>
      <c r="D696" s="155"/>
      <c r="E696" s="95"/>
      <c r="F696" s="94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  <c r="AA696" s="95"/>
      <c r="AB696" s="95"/>
      <c r="AC696" s="95"/>
      <c r="AD696" s="95"/>
      <c r="AE696" s="95"/>
      <c r="AF696" s="95"/>
      <c r="AG696" s="95"/>
      <c r="AH696" s="95"/>
      <c r="AI696" s="95"/>
      <c r="AJ696" s="95"/>
      <c r="AK696" s="95"/>
      <c r="AL696" s="95"/>
      <c r="AM696" s="95"/>
      <c r="AN696" s="95"/>
      <c r="AO696" s="95"/>
      <c r="AP696" s="95"/>
      <c r="AQ696" s="95"/>
      <c r="AR696" s="95"/>
      <c r="AS696" s="95"/>
      <c r="AT696" s="95"/>
      <c r="AU696" s="95"/>
      <c r="AV696" s="723"/>
      <c r="AW696" s="724"/>
    </row>
    <row r="697" spans="2:49" x14ac:dyDescent="0.25">
      <c r="B697" s="145"/>
      <c r="C697" s="145"/>
      <c r="D697" s="146"/>
      <c r="E697" s="98"/>
      <c r="F697" s="94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  <c r="AA697" s="95"/>
      <c r="AB697" s="95"/>
      <c r="AC697" s="95"/>
      <c r="AD697" s="95"/>
      <c r="AE697" s="95"/>
      <c r="AF697" s="95"/>
      <c r="AG697" s="95"/>
      <c r="AH697" s="95"/>
      <c r="AI697" s="95"/>
      <c r="AJ697" s="95"/>
      <c r="AK697" s="95"/>
      <c r="AL697" s="95"/>
      <c r="AM697" s="95"/>
      <c r="AN697" s="95"/>
      <c r="AO697" s="95"/>
      <c r="AP697" s="95"/>
      <c r="AQ697" s="95"/>
      <c r="AR697" s="95"/>
      <c r="AS697" s="95"/>
      <c r="AT697" s="95"/>
      <c r="AU697" s="95"/>
      <c r="AV697" s="723"/>
      <c r="AW697" s="724"/>
    </row>
    <row r="698" spans="2:49" x14ac:dyDescent="0.25">
      <c r="B698" s="98"/>
      <c r="C698" s="98"/>
      <c r="D698" s="147"/>
      <c r="E698" s="148"/>
      <c r="F698" s="149"/>
      <c r="G698" s="150"/>
      <c r="H698" s="150"/>
      <c r="I698" s="150"/>
      <c r="J698" s="150"/>
      <c r="K698" s="150"/>
      <c r="L698" s="150"/>
      <c r="M698" s="150"/>
      <c r="N698" s="150"/>
      <c r="O698" s="150"/>
      <c r="P698" s="150"/>
      <c r="Q698" s="150"/>
      <c r="R698" s="150"/>
      <c r="S698" s="150"/>
      <c r="T698" s="150"/>
      <c r="U698" s="150"/>
      <c r="V698" s="150"/>
      <c r="W698" s="150"/>
      <c r="X698" s="150"/>
      <c r="Y698" s="150"/>
      <c r="Z698" s="150"/>
      <c r="AA698" s="150"/>
      <c r="AB698" s="150"/>
      <c r="AC698" s="150"/>
      <c r="AD698" s="150"/>
      <c r="AE698" s="151"/>
      <c r="AF698" s="151"/>
      <c r="AG698" s="151"/>
      <c r="AH698" s="151"/>
      <c r="AI698" s="151"/>
      <c r="AJ698" s="151"/>
      <c r="AK698" s="151"/>
      <c r="AL698" s="151"/>
      <c r="AM698" s="151"/>
      <c r="AN698" s="151"/>
      <c r="AO698" s="151"/>
      <c r="AP698" s="151"/>
      <c r="AQ698" s="151"/>
      <c r="AR698" s="151"/>
      <c r="AS698" s="151"/>
      <c r="AT698" s="151"/>
      <c r="AU698" s="151"/>
      <c r="AV698" s="723"/>
      <c r="AW698" s="724"/>
    </row>
    <row r="699" spans="2:49" x14ac:dyDescent="0.25">
      <c r="B699" s="98"/>
      <c r="C699" s="98"/>
      <c r="D699" s="147"/>
      <c r="E699" s="148"/>
      <c r="F699" s="149"/>
      <c r="G699" s="148"/>
      <c r="H699" s="148"/>
      <c r="I699" s="148"/>
      <c r="J699" s="148"/>
      <c r="K699" s="148"/>
      <c r="L699" s="148"/>
      <c r="M699" s="148"/>
      <c r="N699" s="148"/>
      <c r="O699" s="148"/>
      <c r="P699" s="148"/>
      <c r="Q699" s="148"/>
      <c r="R699" s="148"/>
      <c r="S699" s="148"/>
      <c r="T699" s="148"/>
      <c r="U699" s="148"/>
      <c r="V699" s="148"/>
      <c r="W699" s="148"/>
      <c r="X699" s="148"/>
      <c r="Y699" s="148"/>
      <c r="Z699" s="148"/>
      <c r="AA699" s="148"/>
      <c r="AB699" s="148"/>
      <c r="AC699" s="148"/>
      <c r="AD699" s="148"/>
      <c r="AE699" s="148"/>
      <c r="AF699" s="148"/>
      <c r="AG699" s="148"/>
      <c r="AH699" s="148"/>
      <c r="AI699" s="148"/>
      <c r="AJ699" s="148"/>
      <c r="AK699" s="148"/>
      <c r="AL699" s="148"/>
      <c r="AM699" s="148"/>
      <c r="AN699" s="148"/>
      <c r="AO699" s="148"/>
      <c r="AP699" s="148"/>
      <c r="AQ699" s="148"/>
      <c r="AR699" s="148"/>
      <c r="AS699" s="148"/>
      <c r="AT699" s="148"/>
      <c r="AU699" s="148"/>
      <c r="AV699" s="723"/>
      <c r="AW699" s="724"/>
    </row>
    <row r="700" spans="2:49" x14ac:dyDescent="0.25">
      <c r="B700" s="98"/>
      <c r="C700" s="98"/>
      <c r="D700" s="147"/>
      <c r="E700" s="93"/>
      <c r="F700" s="152"/>
      <c r="G700" s="95"/>
      <c r="H700" s="153"/>
      <c r="I700" s="152"/>
      <c r="J700" s="152"/>
      <c r="K700" s="152"/>
      <c r="L700" s="152"/>
      <c r="M700" s="152"/>
      <c r="N700" s="152"/>
      <c r="O700" s="152"/>
      <c r="P700" s="152"/>
      <c r="Q700" s="152"/>
      <c r="R700" s="152"/>
      <c r="S700" s="153"/>
      <c r="T700" s="152"/>
      <c r="U700" s="152"/>
      <c r="V700" s="152"/>
      <c r="W700" s="152"/>
      <c r="X700" s="152"/>
      <c r="Y700" s="152"/>
      <c r="Z700" s="152"/>
      <c r="AA700" s="152"/>
      <c r="AB700" s="152"/>
      <c r="AC700" s="152"/>
      <c r="AD700" s="152"/>
      <c r="AE700" s="152"/>
      <c r="AF700" s="152"/>
      <c r="AG700" s="152"/>
      <c r="AH700" s="152"/>
      <c r="AI700" s="152"/>
      <c r="AJ700" s="152"/>
      <c r="AK700" s="152"/>
      <c r="AL700" s="152"/>
      <c r="AM700" s="152"/>
      <c r="AN700" s="152"/>
      <c r="AO700" s="152"/>
      <c r="AP700" s="152"/>
      <c r="AQ700" s="152"/>
      <c r="AR700" s="152"/>
      <c r="AS700" s="152"/>
      <c r="AT700" s="152"/>
      <c r="AU700" s="152"/>
      <c r="AV700" s="723"/>
      <c r="AW700" s="724"/>
    </row>
    <row r="701" spans="2:49" x14ac:dyDescent="0.25">
      <c r="B701" s="98"/>
      <c r="C701" s="98"/>
      <c r="D701" s="147"/>
      <c r="E701" s="148"/>
      <c r="F701" s="149"/>
      <c r="G701" s="148"/>
      <c r="H701" s="148"/>
      <c r="I701" s="148"/>
      <c r="J701" s="148"/>
      <c r="K701" s="148"/>
      <c r="L701" s="148"/>
      <c r="M701" s="148"/>
      <c r="N701" s="148"/>
      <c r="O701" s="148"/>
      <c r="P701" s="148"/>
      <c r="Q701" s="148"/>
      <c r="R701" s="148"/>
      <c r="S701" s="148"/>
      <c r="T701" s="148"/>
      <c r="U701" s="148"/>
      <c r="V701" s="148"/>
      <c r="W701" s="148"/>
      <c r="X701" s="148"/>
      <c r="Y701" s="148"/>
      <c r="Z701" s="148"/>
      <c r="AA701" s="148"/>
      <c r="AB701" s="148"/>
      <c r="AC701" s="148"/>
      <c r="AD701" s="148"/>
      <c r="AE701" s="148"/>
      <c r="AF701" s="148"/>
      <c r="AG701" s="148"/>
      <c r="AH701" s="148"/>
      <c r="AI701" s="148"/>
      <c r="AJ701" s="148"/>
      <c r="AK701" s="148"/>
      <c r="AL701" s="148"/>
      <c r="AM701" s="148"/>
      <c r="AN701" s="148"/>
      <c r="AO701" s="148"/>
      <c r="AP701" s="148"/>
      <c r="AQ701" s="148"/>
      <c r="AR701" s="148"/>
      <c r="AS701" s="148"/>
      <c r="AT701" s="148"/>
      <c r="AU701" s="148"/>
      <c r="AV701" s="723"/>
      <c r="AW701" s="724"/>
    </row>
    <row r="702" spans="2:49" x14ac:dyDescent="0.25">
      <c r="B702" s="154"/>
      <c r="C702" s="154"/>
      <c r="D702" s="155"/>
      <c r="E702" s="95"/>
      <c r="F702" s="94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  <c r="AA702" s="95"/>
      <c r="AB702" s="95"/>
      <c r="AC702" s="95"/>
      <c r="AD702" s="95"/>
      <c r="AE702" s="95"/>
      <c r="AF702" s="95"/>
      <c r="AG702" s="95"/>
      <c r="AH702" s="95"/>
      <c r="AI702" s="95"/>
      <c r="AJ702" s="95"/>
      <c r="AK702" s="95"/>
      <c r="AL702" s="95"/>
      <c r="AM702" s="95"/>
      <c r="AN702" s="95"/>
      <c r="AO702" s="95"/>
      <c r="AP702" s="95"/>
      <c r="AQ702" s="95"/>
      <c r="AR702" s="95"/>
      <c r="AS702" s="95"/>
      <c r="AT702" s="95"/>
      <c r="AU702" s="95"/>
      <c r="AV702" s="723"/>
      <c r="AW702" s="724"/>
    </row>
    <row r="703" spans="2:49" x14ac:dyDescent="0.25">
      <c r="B703" s="154"/>
      <c r="C703" s="154"/>
      <c r="D703" s="155"/>
      <c r="E703" s="95"/>
      <c r="F703" s="94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  <c r="AA703" s="95"/>
      <c r="AB703" s="95"/>
      <c r="AC703" s="95"/>
      <c r="AD703" s="95"/>
      <c r="AE703" s="95"/>
      <c r="AF703" s="95"/>
      <c r="AG703" s="95"/>
      <c r="AH703" s="95"/>
      <c r="AI703" s="95"/>
      <c r="AJ703" s="95"/>
      <c r="AK703" s="95"/>
      <c r="AL703" s="95"/>
      <c r="AM703" s="95"/>
      <c r="AN703" s="95"/>
      <c r="AO703" s="95"/>
      <c r="AP703" s="95"/>
      <c r="AQ703" s="95"/>
      <c r="AR703" s="95"/>
      <c r="AS703" s="95"/>
      <c r="AT703" s="95"/>
      <c r="AU703" s="95"/>
      <c r="AV703" s="723"/>
      <c r="AW703" s="724"/>
    </row>
    <row r="704" spans="2:49" x14ac:dyDescent="0.25">
      <c r="B704" s="145"/>
      <c r="C704" s="145"/>
      <c r="D704" s="146"/>
      <c r="E704" s="98"/>
      <c r="F704" s="94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  <c r="AA704" s="95"/>
      <c r="AB704" s="95"/>
      <c r="AC704" s="95"/>
      <c r="AD704" s="95"/>
      <c r="AE704" s="95"/>
      <c r="AF704" s="95"/>
      <c r="AG704" s="95"/>
      <c r="AH704" s="95"/>
      <c r="AI704" s="95"/>
      <c r="AJ704" s="95"/>
      <c r="AK704" s="95"/>
      <c r="AL704" s="95"/>
      <c r="AM704" s="95"/>
      <c r="AN704" s="95"/>
      <c r="AO704" s="95"/>
      <c r="AP704" s="95"/>
      <c r="AQ704" s="95"/>
      <c r="AR704" s="95"/>
      <c r="AS704" s="95"/>
      <c r="AT704" s="95"/>
      <c r="AU704" s="95"/>
      <c r="AV704" s="723"/>
      <c r="AW704" s="724"/>
    </row>
    <row r="705" spans="2:49" x14ac:dyDescent="0.25">
      <c r="B705" s="98"/>
      <c r="C705" s="98"/>
      <c r="D705" s="147"/>
      <c r="E705" s="148"/>
      <c r="F705" s="149"/>
      <c r="G705" s="150"/>
      <c r="H705" s="150"/>
      <c r="I705" s="150"/>
      <c r="J705" s="150"/>
      <c r="K705" s="150"/>
      <c r="L705" s="150"/>
      <c r="M705" s="150"/>
      <c r="N705" s="150"/>
      <c r="O705" s="150"/>
      <c r="P705" s="150"/>
      <c r="Q705" s="150"/>
      <c r="R705" s="150"/>
      <c r="S705" s="150"/>
      <c r="T705" s="150"/>
      <c r="U705" s="150"/>
      <c r="V705" s="150"/>
      <c r="W705" s="150"/>
      <c r="X705" s="150"/>
      <c r="Y705" s="150"/>
      <c r="Z705" s="150"/>
      <c r="AA705" s="150"/>
      <c r="AB705" s="150"/>
      <c r="AC705" s="150"/>
      <c r="AD705" s="150"/>
      <c r="AE705" s="151"/>
      <c r="AF705" s="151"/>
      <c r="AG705" s="151"/>
      <c r="AH705" s="151"/>
      <c r="AI705" s="151"/>
      <c r="AJ705" s="151"/>
      <c r="AK705" s="151"/>
      <c r="AL705" s="151"/>
      <c r="AM705" s="151"/>
      <c r="AN705" s="151"/>
      <c r="AO705" s="151"/>
      <c r="AP705" s="151"/>
      <c r="AQ705" s="151"/>
      <c r="AR705" s="151"/>
      <c r="AS705" s="151"/>
      <c r="AT705" s="151"/>
      <c r="AU705" s="151"/>
      <c r="AV705" s="723"/>
      <c r="AW705" s="724"/>
    </row>
    <row r="706" spans="2:49" x14ac:dyDescent="0.25">
      <c r="B706" s="98"/>
      <c r="C706" s="98"/>
      <c r="D706" s="147"/>
      <c r="E706" s="148"/>
      <c r="F706" s="149"/>
      <c r="G706" s="148"/>
      <c r="H706" s="148"/>
      <c r="I706" s="148"/>
      <c r="J706" s="148"/>
      <c r="K706" s="148"/>
      <c r="L706" s="148"/>
      <c r="M706" s="148"/>
      <c r="N706" s="148"/>
      <c r="O706" s="148"/>
      <c r="P706" s="148"/>
      <c r="Q706" s="148"/>
      <c r="R706" s="148"/>
      <c r="S706" s="148"/>
      <c r="T706" s="148"/>
      <c r="U706" s="148"/>
      <c r="V706" s="148"/>
      <c r="W706" s="148"/>
      <c r="X706" s="148"/>
      <c r="Y706" s="148"/>
      <c r="Z706" s="148"/>
      <c r="AA706" s="148"/>
      <c r="AB706" s="148"/>
      <c r="AC706" s="148"/>
      <c r="AD706" s="148"/>
      <c r="AE706" s="148"/>
      <c r="AF706" s="148"/>
      <c r="AG706" s="148"/>
      <c r="AH706" s="148"/>
      <c r="AI706" s="148"/>
      <c r="AJ706" s="148"/>
      <c r="AK706" s="148"/>
      <c r="AL706" s="148"/>
      <c r="AM706" s="148"/>
      <c r="AN706" s="148"/>
      <c r="AO706" s="148"/>
      <c r="AP706" s="148"/>
      <c r="AQ706" s="148"/>
      <c r="AR706" s="148"/>
      <c r="AS706" s="148"/>
      <c r="AT706" s="148"/>
      <c r="AU706" s="148"/>
      <c r="AV706" s="723"/>
      <c r="AW706" s="724"/>
    </row>
    <row r="707" spans="2:49" x14ac:dyDescent="0.25">
      <c r="B707" s="98"/>
      <c r="C707" s="98"/>
      <c r="D707" s="147"/>
      <c r="E707" s="93"/>
      <c r="F707" s="152"/>
      <c r="G707" s="95"/>
      <c r="H707" s="153"/>
      <c r="I707" s="152"/>
      <c r="J707" s="152"/>
      <c r="K707" s="152"/>
      <c r="L707" s="152"/>
      <c r="M707" s="152"/>
      <c r="N707" s="152"/>
      <c r="O707" s="152"/>
      <c r="P707" s="152"/>
      <c r="Q707" s="152"/>
      <c r="R707" s="152"/>
      <c r="S707" s="153"/>
      <c r="T707" s="152"/>
      <c r="U707" s="152"/>
      <c r="V707" s="152"/>
      <c r="W707" s="152"/>
      <c r="X707" s="152"/>
      <c r="Y707" s="152"/>
      <c r="Z707" s="152"/>
      <c r="AA707" s="152"/>
      <c r="AB707" s="152"/>
      <c r="AC707" s="152"/>
      <c r="AD707" s="152"/>
      <c r="AE707" s="152"/>
      <c r="AF707" s="152"/>
      <c r="AG707" s="152"/>
      <c r="AH707" s="152"/>
      <c r="AI707" s="152"/>
      <c r="AJ707" s="152"/>
      <c r="AK707" s="152"/>
      <c r="AL707" s="152"/>
      <c r="AM707" s="152"/>
      <c r="AN707" s="152"/>
      <c r="AO707" s="152"/>
      <c r="AP707" s="152"/>
      <c r="AQ707" s="152"/>
      <c r="AR707" s="152"/>
      <c r="AS707" s="152"/>
      <c r="AT707" s="152"/>
      <c r="AU707" s="152"/>
      <c r="AV707" s="723"/>
      <c r="AW707" s="724"/>
    </row>
    <row r="708" spans="2:49" x14ac:dyDescent="0.25">
      <c r="B708" s="98"/>
      <c r="C708" s="98"/>
      <c r="D708" s="147"/>
      <c r="E708" s="148"/>
      <c r="F708" s="149"/>
      <c r="G708" s="148"/>
      <c r="H708" s="148"/>
      <c r="I708" s="148"/>
      <c r="J708" s="148"/>
      <c r="K708" s="148"/>
      <c r="L708" s="148"/>
      <c r="M708" s="148"/>
      <c r="N708" s="148"/>
      <c r="O708" s="148"/>
      <c r="P708" s="148"/>
      <c r="Q708" s="148"/>
      <c r="R708" s="148"/>
      <c r="S708" s="148"/>
      <c r="T708" s="148"/>
      <c r="U708" s="148"/>
      <c r="V708" s="148"/>
      <c r="W708" s="148"/>
      <c r="X708" s="148"/>
      <c r="Y708" s="148"/>
      <c r="Z708" s="148"/>
      <c r="AA708" s="148"/>
      <c r="AB708" s="148"/>
      <c r="AC708" s="148"/>
      <c r="AD708" s="148"/>
      <c r="AE708" s="148"/>
      <c r="AF708" s="148"/>
      <c r="AG708" s="148"/>
      <c r="AH708" s="148"/>
      <c r="AI708" s="148"/>
      <c r="AJ708" s="148"/>
      <c r="AK708" s="148"/>
      <c r="AL708" s="148"/>
      <c r="AM708" s="148"/>
      <c r="AN708" s="148"/>
      <c r="AO708" s="148"/>
      <c r="AP708" s="148"/>
      <c r="AQ708" s="148"/>
      <c r="AR708" s="148"/>
      <c r="AS708" s="148"/>
      <c r="AT708" s="148"/>
      <c r="AU708" s="148"/>
      <c r="AV708" s="723"/>
      <c r="AW708" s="724"/>
    </row>
    <row r="709" spans="2:49" x14ac:dyDescent="0.25">
      <c r="B709" s="154"/>
      <c r="C709" s="154"/>
      <c r="D709" s="155"/>
      <c r="E709" s="95"/>
      <c r="F709" s="94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  <c r="AA709" s="95"/>
      <c r="AB709" s="95"/>
      <c r="AC709" s="95"/>
      <c r="AD709" s="95"/>
      <c r="AE709" s="95"/>
      <c r="AF709" s="95"/>
      <c r="AG709" s="95"/>
      <c r="AH709" s="95"/>
      <c r="AI709" s="95"/>
      <c r="AJ709" s="95"/>
      <c r="AK709" s="95"/>
      <c r="AL709" s="95"/>
      <c r="AM709" s="95"/>
      <c r="AN709" s="95"/>
      <c r="AO709" s="95"/>
      <c r="AP709" s="95"/>
      <c r="AQ709" s="95"/>
      <c r="AR709" s="95"/>
      <c r="AS709" s="95"/>
      <c r="AT709" s="95"/>
      <c r="AU709" s="95"/>
      <c r="AV709" s="723"/>
      <c r="AW709" s="724"/>
    </row>
    <row r="710" spans="2:49" x14ac:dyDescent="0.25">
      <c r="B710" s="154"/>
      <c r="C710" s="154"/>
      <c r="D710" s="155"/>
      <c r="E710" s="95"/>
      <c r="F710" s="94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  <c r="AA710" s="95"/>
      <c r="AB710" s="95"/>
      <c r="AC710" s="95"/>
      <c r="AD710" s="95"/>
      <c r="AE710" s="95"/>
      <c r="AF710" s="95"/>
      <c r="AG710" s="95"/>
      <c r="AH710" s="95"/>
      <c r="AI710" s="95"/>
      <c r="AJ710" s="95"/>
      <c r="AK710" s="95"/>
      <c r="AL710" s="95"/>
      <c r="AM710" s="95"/>
      <c r="AN710" s="95"/>
      <c r="AO710" s="95"/>
      <c r="AP710" s="95"/>
      <c r="AQ710" s="95"/>
      <c r="AR710" s="95"/>
      <c r="AS710" s="95"/>
      <c r="AT710" s="95"/>
      <c r="AU710" s="95"/>
      <c r="AV710" s="723"/>
      <c r="AW710" s="724"/>
    </row>
    <row r="711" spans="2:49" x14ac:dyDescent="0.25">
      <c r="B711" s="145"/>
      <c r="C711" s="145"/>
      <c r="D711" s="146"/>
      <c r="E711" s="98"/>
      <c r="F711" s="94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  <c r="AA711" s="95"/>
      <c r="AB711" s="95"/>
      <c r="AC711" s="95"/>
      <c r="AD711" s="95"/>
      <c r="AE711" s="95"/>
      <c r="AF711" s="95"/>
      <c r="AG711" s="95"/>
      <c r="AH711" s="95"/>
      <c r="AI711" s="95"/>
      <c r="AJ711" s="95"/>
      <c r="AK711" s="95"/>
      <c r="AL711" s="95"/>
      <c r="AM711" s="95"/>
      <c r="AN711" s="95"/>
      <c r="AO711" s="95"/>
      <c r="AP711" s="95"/>
      <c r="AQ711" s="95"/>
      <c r="AR711" s="95"/>
      <c r="AS711" s="95"/>
      <c r="AT711" s="95"/>
      <c r="AU711" s="95"/>
      <c r="AV711" s="723"/>
      <c r="AW711" s="724"/>
    </row>
    <row r="712" spans="2:49" x14ac:dyDescent="0.25">
      <c r="B712" s="98"/>
      <c r="C712" s="98"/>
      <c r="D712" s="147"/>
      <c r="E712" s="148"/>
      <c r="F712" s="149"/>
      <c r="G712" s="150"/>
      <c r="H712" s="150"/>
      <c r="I712" s="150"/>
      <c r="J712" s="150"/>
      <c r="K712" s="150"/>
      <c r="L712" s="150"/>
      <c r="M712" s="150"/>
      <c r="N712" s="150"/>
      <c r="O712" s="150"/>
      <c r="P712" s="150"/>
      <c r="Q712" s="150"/>
      <c r="R712" s="150"/>
      <c r="S712" s="150"/>
      <c r="T712" s="150"/>
      <c r="U712" s="150"/>
      <c r="V712" s="150"/>
      <c r="W712" s="150"/>
      <c r="X712" s="150"/>
      <c r="Y712" s="150"/>
      <c r="Z712" s="150"/>
      <c r="AA712" s="150"/>
      <c r="AB712" s="150"/>
      <c r="AC712" s="150"/>
      <c r="AD712" s="150"/>
      <c r="AE712" s="151"/>
      <c r="AF712" s="151"/>
      <c r="AG712" s="151"/>
      <c r="AH712" s="151"/>
      <c r="AI712" s="151"/>
      <c r="AJ712" s="151"/>
      <c r="AK712" s="151"/>
      <c r="AL712" s="151"/>
      <c r="AM712" s="151"/>
      <c r="AN712" s="151"/>
      <c r="AO712" s="151"/>
      <c r="AP712" s="151"/>
      <c r="AQ712" s="151"/>
      <c r="AR712" s="151"/>
      <c r="AS712" s="151"/>
      <c r="AT712" s="151"/>
      <c r="AU712" s="151"/>
      <c r="AV712" s="723"/>
      <c r="AW712" s="724"/>
    </row>
    <row r="713" spans="2:49" x14ac:dyDescent="0.25">
      <c r="B713" s="98"/>
      <c r="C713" s="98"/>
      <c r="D713" s="147"/>
      <c r="E713" s="148"/>
      <c r="F713" s="149"/>
      <c r="G713" s="148"/>
      <c r="H713" s="148"/>
      <c r="I713" s="148"/>
      <c r="J713" s="148"/>
      <c r="K713" s="148"/>
      <c r="L713" s="148"/>
      <c r="M713" s="148"/>
      <c r="N713" s="148"/>
      <c r="O713" s="148"/>
      <c r="P713" s="148"/>
      <c r="Q713" s="148"/>
      <c r="R713" s="148"/>
      <c r="S713" s="148"/>
      <c r="T713" s="148"/>
      <c r="U713" s="148"/>
      <c r="V713" s="148"/>
      <c r="W713" s="148"/>
      <c r="X713" s="148"/>
      <c r="Y713" s="148"/>
      <c r="Z713" s="148"/>
      <c r="AA713" s="148"/>
      <c r="AB713" s="148"/>
      <c r="AC713" s="148"/>
      <c r="AD713" s="148"/>
      <c r="AE713" s="148"/>
      <c r="AF713" s="148"/>
      <c r="AG713" s="148"/>
      <c r="AH713" s="148"/>
      <c r="AI713" s="148"/>
      <c r="AJ713" s="148"/>
      <c r="AK713" s="148"/>
      <c r="AL713" s="148"/>
      <c r="AM713" s="148"/>
      <c r="AN713" s="148"/>
      <c r="AO713" s="148"/>
      <c r="AP713" s="148"/>
      <c r="AQ713" s="148"/>
      <c r="AR713" s="148"/>
      <c r="AS713" s="148"/>
      <c r="AT713" s="148"/>
      <c r="AU713" s="148"/>
      <c r="AV713" s="723"/>
      <c r="AW713" s="724"/>
    </row>
    <row r="714" spans="2:49" x14ac:dyDescent="0.25">
      <c r="B714" s="98"/>
      <c r="C714" s="98"/>
      <c r="D714" s="147"/>
      <c r="E714" s="93"/>
      <c r="F714" s="152"/>
      <c r="G714" s="95"/>
      <c r="H714" s="153"/>
      <c r="I714" s="152"/>
      <c r="J714" s="152"/>
      <c r="K714" s="152"/>
      <c r="L714" s="152"/>
      <c r="M714" s="152"/>
      <c r="N714" s="152"/>
      <c r="O714" s="152"/>
      <c r="P714" s="152"/>
      <c r="Q714" s="152"/>
      <c r="R714" s="152"/>
      <c r="S714" s="153"/>
      <c r="T714" s="152"/>
      <c r="U714" s="152"/>
      <c r="V714" s="152"/>
      <c r="W714" s="152"/>
      <c r="X714" s="152"/>
      <c r="Y714" s="152"/>
      <c r="Z714" s="152"/>
      <c r="AA714" s="152"/>
      <c r="AB714" s="152"/>
      <c r="AC714" s="152"/>
      <c r="AD714" s="152"/>
      <c r="AE714" s="152"/>
      <c r="AF714" s="152"/>
      <c r="AG714" s="152"/>
      <c r="AH714" s="152"/>
      <c r="AI714" s="152"/>
      <c r="AJ714" s="152"/>
      <c r="AK714" s="152"/>
      <c r="AL714" s="152"/>
      <c r="AM714" s="152"/>
      <c r="AN714" s="152"/>
      <c r="AO714" s="152"/>
      <c r="AP714" s="152"/>
      <c r="AQ714" s="152"/>
      <c r="AR714" s="152"/>
      <c r="AS714" s="152"/>
      <c r="AT714" s="152"/>
      <c r="AU714" s="152"/>
      <c r="AV714" s="723"/>
      <c r="AW714" s="724"/>
    </row>
    <row r="715" spans="2:49" x14ac:dyDescent="0.25">
      <c r="B715" s="98"/>
      <c r="C715" s="98"/>
      <c r="D715" s="147"/>
      <c r="E715" s="148"/>
      <c r="F715" s="149"/>
      <c r="G715" s="148"/>
      <c r="H715" s="148"/>
      <c r="I715" s="148"/>
      <c r="J715" s="148"/>
      <c r="K715" s="148"/>
      <c r="L715" s="148"/>
      <c r="M715" s="148"/>
      <c r="N715" s="148"/>
      <c r="O715" s="148"/>
      <c r="P715" s="148"/>
      <c r="Q715" s="148"/>
      <c r="R715" s="148"/>
      <c r="S715" s="148"/>
      <c r="T715" s="148"/>
      <c r="U715" s="148"/>
      <c r="V715" s="148"/>
      <c r="W715" s="148"/>
      <c r="X715" s="148"/>
      <c r="Y715" s="148"/>
      <c r="Z715" s="148"/>
      <c r="AA715" s="148"/>
      <c r="AB715" s="148"/>
      <c r="AC715" s="148"/>
      <c r="AD715" s="148"/>
      <c r="AE715" s="148"/>
      <c r="AF715" s="148"/>
      <c r="AG715" s="148"/>
      <c r="AH715" s="148"/>
      <c r="AI715" s="148"/>
      <c r="AJ715" s="148"/>
      <c r="AK715" s="148"/>
      <c r="AL715" s="148"/>
      <c r="AM715" s="148"/>
      <c r="AN715" s="148"/>
      <c r="AO715" s="148"/>
      <c r="AP715" s="148"/>
      <c r="AQ715" s="148"/>
      <c r="AR715" s="148"/>
      <c r="AS715" s="148"/>
      <c r="AT715" s="148"/>
      <c r="AU715" s="148"/>
      <c r="AV715" s="723"/>
      <c r="AW715" s="724"/>
    </row>
    <row r="716" spans="2:49" x14ac:dyDescent="0.25">
      <c r="B716" s="154"/>
      <c r="C716" s="154"/>
      <c r="D716" s="155"/>
      <c r="E716" s="95"/>
      <c r="F716" s="94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  <c r="AA716" s="95"/>
      <c r="AB716" s="95"/>
      <c r="AC716" s="95"/>
      <c r="AD716" s="95"/>
      <c r="AE716" s="95"/>
      <c r="AF716" s="95"/>
      <c r="AG716" s="95"/>
      <c r="AH716" s="95"/>
      <c r="AI716" s="95"/>
      <c r="AJ716" s="95"/>
      <c r="AK716" s="95"/>
      <c r="AL716" s="95"/>
      <c r="AM716" s="95"/>
      <c r="AN716" s="95"/>
      <c r="AO716" s="95"/>
      <c r="AP716" s="95"/>
      <c r="AQ716" s="95"/>
      <c r="AR716" s="95"/>
      <c r="AS716" s="95"/>
      <c r="AT716" s="95"/>
      <c r="AU716" s="95"/>
      <c r="AV716" s="723"/>
      <c r="AW716" s="724"/>
    </row>
    <row r="717" spans="2:49" x14ac:dyDescent="0.25">
      <c r="B717" s="154"/>
      <c r="C717" s="154"/>
      <c r="D717" s="155"/>
      <c r="E717" s="95"/>
      <c r="F717" s="94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  <c r="AA717" s="95"/>
      <c r="AB717" s="95"/>
      <c r="AC717" s="95"/>
      <c r="AD717" s="95"/>
      <c r="AE717" s="95"/>
      <c r="AF717" s="95"/>
      <c r="AG717" s="95"/>
      <c r="AH717" s="95"/>
      <c r="AI717" s="95"/>
      <c r="AJ717" s="95"/>
      <c r="AK717" s="95"/>
      <c r="AL717" s="95"/>
      <c r="AM717" s="95"/>
      <c r="AN717" s="95"/>
      <c r="AO717" s="95"/>
      <c r="AP717" s="95"/>
      <c r="AQ717" s="95"/>
      <c r="AR717" s="95"/>
      <c r="AS717" s="95"/>
      <c r="AT717" s="95"/>
      <c r="AU717" s="95"/>
      <c r="AV717" s="723"/>
      <c r="AW717" s="724"/>
    </row>
    <row r="718" spans="2:49" x14ac:dyDescent="0.25">
      <c r="B718" s="145"/>
      <c r="C718" s="145"/>
      <c r="D718" s="146"/>
      <c r="E718" s="98"/>
      <c r="F718" s="94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  <c r="AA718" s="95"/>
      <c r="AB718" s="95"/>
      <c r="AC718" s="95"/>
      <c r="AD718" s="95"/>
      <c r="AE718" s="95"/>
      <c r="AF718" s="95"/>
      <c r="AG718" s="95"/>
      <c r="AH718" s="95"/>
      <c r="AI718" s="95"/>
      <c r="AJ718" s="95"/>
      <c r="AK718" s="95"/>
      <c r="AL718" s="95"/>
      <c r="AM718" s="95"/>
      <c r="AN718" s="95"/>
      <c r="AO718" s="95"/>
      <c r="AP718" s="95"/>
      <c r="AQ718" s="95"/>
      <c r="AR718" s="95"/>
      <c r="AS718" s="95"/>
      <c r="AT718" s="95"/>
      <c r="AU718" s="95"/>
      <c r="AV718" s="723"/>
      <c r="AW718" s="724"/>
    </row>
    <row r="719" spans="2:49" x14ac:dyDescent="0.25">
      <c r="B719" s="98"/>
      <c r="C719" s="98"/>
      <c r="D719" s="147"/>
      <c r="E719" s="148"/>
      <c r="F719" s="149"/>
      <c r="G719" s="150"/>
      <c r="H719" s="150"/>
      <c r="I719" s="150"/>
      <c r="J719" s="150"/>
      <c r="K719" s="150"/>
      <c r="L719" s="150"/>
      <c r="M719" s="150"/>
      <c r="N719" s="150"/>
      <c r="O719" s="150"/>
      <c r="P719" s="150"/>
      <c r="Q719" s="150"/>
      <c r="R719" s="150"/>
      <c r="S719" s="150"/>
      <c r="T719" s="150"/>
      <c r="U719" s="150"/>
      <c r="V719" s="150"/>
      <c r="W719" s="150"/>
      <c r="X719" s="150"/>
      <c r="Y719" s="150"/>
      <c r="Z719" s="150"/>
      <c r="AA719" s="150"/>
      <c r="AB719" s="150"/>
      <c r="AC719" s="150"/>
      <c r="AD719" s="150"/>
      <c r="AE719" s="151"/>
      <c r="AF719" s="151"/>
      <c r="AG719" s="151"/>
      <c r="AH719" s="151"/>
      <c r="AI719" s="151"/>
      <c r="AJ719" s="151"/>
      <c r="AK719" s="151"/>
      <c r="AL719" s="151"/>
      <c r="AM719" s="151"/>
      <c r="AN719" s="151"/>
      <c r="AO719" s="151"/>
      <c r="AP719" s="151"/>
      <c r="AQ719" s="151"/>
      <c r="AR719" s="151"/>
      <c r="AS719" s="151"/>
      <c r="AT719" s="151"/>
      <c r="AU719" s="151"/>
      <c r="AV719" s="723"/>
      <c r="AW719" s="724"/>
    </row>
    <row r="720" spans="2:49" x14ac:dyDescent="0.25">
      <c r="B720" s="98"/>
      <c r="C720" s="98"/>
      <c r="D720" s="147"/>
      <c r="E720" s="148"/>
      <c r="F720" s="149"/>
      <c r="G720" s="148"/>
      <c r="H720" s="148"/>
      <c r="I720" s="148"/>
      <c r="J720" s="148"/>
      <c r="K720" s="148"/>
      <c r="L720" s="148"/>
      <c r="M720" s="148"/>
      <c r="N720" s="148"/>
      <c r="O720" s="148"/>
      <c r="P720" s="148"/>
      <c r="Q720" s="148"/>
      <c r="R720" s="148"/>
      <c r="S720" s="148"/>
      <c r="T720" s="148"/>
      <c r="U720" s="148"/>
      <c r="V720" s="148"/>
      <c r="W720" s="148"/>
      <c r="X720" s="148"/>
      <c r="Y720" s="148"/>
      <c r="Z720" s="148"/>
      <c r="AA720" s="148"/>
      <c r="AB720" s="148"/>
      <c r="AC720" s="148"/>
      <c r="AD720" s="148"/>
      <c r="AE720" s="148"/>
      <c r="AF720" s="148"/>
      <c r="AG720" s="148"/>
      <c r="AH720" s="148"/>
      <c r="AI720" s="148"/>
      <c r="AJ720" s="148"/>
      <c r="AK720" s="148"/>
      <c r="AL720" s="148"/>
      <c r="AM720" s="148"/>
      <c r="AN720" s="148"/>
      <c r="AO720" s="148"/>
      <c r="AP720" s="148"/>
      <c r="AQ720" s="148"/>
      <c r="AR720" s="148"/>
      <c r="AS720" s="148"/>
      <c r="AT720" s="148"/>
      <c r="AU720" s="148"/>
      <c r="AV720" s="723"/>
      <c r="AW720" s="724"/>
    </row>
    <row r="721" spans="2:49" x14ac:dyDescent="0.25">
      <c r="B721" s="98"/>
      <c r="C721" s="98"/>
      <c r="D721" s="147"/>
      <c r="E721" s="93"/>
      <c r="F721" s="152"/>
      <c r="G721" s="95"/>
      <c r="H721" s="153"/>
      <c r="I721" s="152"/>
      <c r="J721" s="152"/>
      <c r="K721" s="152"/>
      <c r="L721" s="152"/>
      <c r="M721" s="152"/>
      <c r="N721" s="152"/>
      <c r="O721" s="152"/>
      <c r="P721" s="152"/>
      <c r="Q721" s="152"/>
      <c r="R721" s="152"/>
      <c r="S721" s="153"/>
      <c r="T721" s="152"/>
      <c r="U721" s="152"/>
      <c r="V721" s="152"/>
      <c r="W721" s="152"/>
      <c r="X721" s="152"/>
      <c r="Y721" s="152"/>
      <c r="Z721" s="152"/>
      <c r="AA721" s="152"/>
      <c r="AB721" s="152"/>
      <c r="AC721" s="152"/>
      <c r="AD721" s="152"/>
      <c r="AE721" s="152"/>
      <c r="AF721" s="152"/>
      <c r="AG721" s="152"/>
      <c r="AH721" s="152"/>
      <c r="AI721" s="152"/>
      <c r="AJ721" s="152"/>
      <c r="AK721" s="152"/>
      <c r="AL721" s="152"/>
      <c r="AM721" s="152"/>
      <c r="AN721" s="152"/>
      <c r="AO721" s="152"/>
      <c r="AP721" s="152"/>
      <c r="AQ721" s="152"/>
      <c r="AR721" s="152"/>
      <c r="AS721" s="152"/>
      <c r="AT721" s="152"/>
      <c r="AU721" s="152"/>
      <c r="AV721" s="723"/>
      <c r="AW721" s="724"/>
    </row>
    <row r="722" spans="2:49" x14ac:dyDescent="0.25">
      <c r="B722" s="98"/>
      <c r="C722" s="98"/>
      <c r="D722" s="147"/>
      <c r="E722" s="148"/>
      <c r="F722" s="149"/>
      <c r="G722" s="148"/>
      <c r="H722" s="148"/>
      <c r="I722" s="148"/>
      <c r="J722" s="148"/>
      <c r="K722" s="148"/>
      <c r="L722" s="148"/>
      <c r="M722" s="148"/>
      <c r="N722" s="148"/>
      <c r="O722" s="148"/>
      <c r="P722" s="148"/>
      <c r="Q722" s="148"/>
      <c r="R722" s="148"/>
      <c r="S722" s="148"/>
      <c r="T722" s="148"/>
      <c r="U722" s="148"/>
      <c r="V722" s="148"/>
      <c r="W722" s="148"/>
      <c r="X722" s="148"/>
      <c r="Y722" s="148"/>
      <c r="Z722" s="148"/>
      <c r="AA722" s="148"/>
      <c r="AB722" s="148"/>
      <c r="AC722" s="148"/>
      <c r="AD722" s="148"/>
      <c r="AE722" s="148"/>
      <c r="AF722" s="148"/>
      <c r="AG722" s="148"/>
      <c r="AH722" s="148"/>
      <c r="AI722" s="148"/>
      <c r="AJ722" s="148"/>
      <c r="AK722" s="148"/>
      <c r="AL722" s="148"/>
      <c r="AM722" s="148"/>
      <c r="AN722" s="148"/>
      <c r="AO722" s="148"/>
      <c r="AP722" s="148"/>
      <c r="AQ722" s="148"/>
      <c r="AR722" s="148"/>
      <c r="AS722" s="148"/>
      <c r="AT722" s="148"/>
      <c r="AU722" s="148"/>
      <c r="AV722" s="723"/>
      <c r="AW722" s="724"/>
    </row>
    <row r="723" spans="2:49" x14ac:dyDescent="0.25">
      <c r="B723" s="154"/>
      <c r="C723" s="154"/>
      <c r="D723" s="155"/>
      <c r="E723" s="95"/>
      <c r="F723" s="94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  <c r="AA723" s="95"/>
      <c r="AB723" s="95"/>
      <c r="AC723" s="95"/>
      <c r="AD723" s="95"/>
      <c r="AE723" s="95"/>
      <c r="AF723" s="95"/>
      <c r="AG723" s="95"/>
      <c r="AH723" s="95"/>
      <c r="AI723" s="95"/>
      <c r="AJ723" s="95"/>
      <c r="AK723" s="95"/>
      <c r="AL723" s="95"/>
      <c r="AM723" s="95"/>
      <c r="AN723" s="95"/>
      <c r="AO723" s="95"/>
      <c r="AP723" s="95"/>
      <c r="AQ723" s="95"/>
      <c r="AR723" s="95"/>
      <c r="AS723" s="95"/>
      <c r="AT723" s="95"/>
      <c r="AU723" s="95"/>
      <c r="AV723" s="723"/>
      <c r="AW723" s="724"/>
    </row>
    <row r="724" spans="2:49" x14ac:dyDescent="0.25">
      <c r="B724" s="154"/>
      <c r="C724" s="154"/>
      <c r="D724" s="155"/>
      <c r="E724" s="95"/>
      <c r="F724" s="94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  <c r="AA724" s="95"/>
      <c r="AB724" s="95"/>
      <c r="AC724" s="95"/>
      <c r="AD724" s="95"/>
      <c r="AE724" s="95"/>
      <c r="AF724" s="95"/>
      <c r="AG724" s="95"/>
      <c r="AH724" s="95"/>
      <c r="AI724" s="95"/>
      <c r="AJ724" s="95"/>
      <c r="AK724" s="95"/>
      <c r="AL724" s="95"/>
      <c r="AM724" s="95"/>
      <c r="AN724" s="95"/>
      <c r="AO724" s="95"/>
      <c r="AP724" s="95"/>
      <c r="AQ724" s="95"/>
      <c r="AR724" s="95"/>
      <c r="AS724" s="95"/>
      <c r="AT724" s="95"/>
      <c r="AU724" s="95"/>
      <c r="AV724" s="723"/>
      <c r="AW724" s="724"/>
    </row>
    <row r="725" spans="2:49" x14ac:dyDescent="0.25">
      <c r="B725" s="145"/>
      <c r="C725" s="145"/>
      <c r="D725" s="146"/>
      <c r="E725" s="98"/>
      <c r="F725" s="94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  <c r="AA725" s="95"/>
      <c r="AB725" s="95"/>
      <c r="AC725" s="95"/>
      <c r="AD725" s="95"/>
      <c r="AE725" s="95"/>
      <c r="AF725" s="95"/>
      <c r="AG725" s="95"/>
      <c r="AH725" s="95"/>
      <c r="AI725" s="95"/>
      <c r="AJ725" s="95"/>
      <c r="AK725" s="95"/>
      <c r="AL725" s="95"/>
      <c r="AM725" s="95"/>
      <c r="AN725" s="95"/>
      <c r="AO725" s="95"/>
      <c r="AP725" s="95"/>
      <c r="AQ725" s="95"/>
      <c r="AR725" s="95"/>
      <c r="AS725" s="95"/>
      <c r="AT725" s="95"/>
      <c r="AU725" s="95"/>
      <c r="AV725" s="723"/>
      <c r="AW725" s="724"/>
    </row>
    <row r="726" spans="2:49" x14ac:dyDescent="0.25">
      <c r="B726" s="98"/>
      <c r="C726" s="98"/>
      <c r="D726" s="147"/>
      <c r="E726" s="148"/>
      <c r="F726" s="149"/>
      <c r="G726" s="150"/>
      <c r="H726" s="150"/>
      <c r="I726" s="150"/>
      <c r="J726" s="150"/>
      <c r="K726" s="150"/>
      <c r="L726" s="150"/>
      <c r="M726" s="150"/>
      <c r="N726" s="150"/>
      <c r="O726" s="150"/>
      <c r="P726" s="150"/>
      <c r="Q726" s="150"/>
      <c r="R726" s="150"/>
      <c r="S726" s="150"/>
      <c r="T726" s="150"/>
      <c r="U726" s="150"/>
      <c r="V726" s="150"/>
      <c r="W726" s="150"/>
      <c r="X726" s="150"/>
      <c r="Y726" s="150"/>
      <c r="Z726" s="150"/>
      <c r="AA726" s="150"/>
      <c r="AB726" s="150"/>
      <c r="AC726" s="150"/>
      <c r="AD726" s="150"/>
      <c r="AE726" s="151"/>
      <c r="AF726" s="151"/>
      <c r="AG726" s="151"/>
      <c r="AH726" s="151"/>
      <c r="AI726" s="151"/>
      <c r="AJ726" s="151"/>
      <c r="AK726" s="151"/>
      <c r="AL726" s="151"/>
      <c r="AM726" s="151"/>
      <c r="AN726" s="151"/>
      <c r="AO726" s="151"/>
      <c r="AP726" s="151"/>
      <c r="AQ726" s="151"/>
      <c r="AR726" s="151"/>
      <c r="AS726" s="151"/>
      <c r="AT726" s="151"/>
      <c r="AU726" s="151"/>
      <c r="AV726" s="723"/>
      <c r="AW726" s="724"/>
    </row>
    <row r="727" spans="2:49" x14ac:dyDescent="0.25">
      <c r="B727" s="98"/>
      <c r="C727" s="98"/>
      <c r="D727" s="147"/>
      <c r="E727" s="148"/>
      <c r="F727" s="149"/>
      <c r="G727" s="148"/>
      <c r="H727" s="148"/>
      <c r="I727" s="148"/>
      <c r="J727" s="148"/>
      <c r="K727" s="148"/>
      <c r="L727" s="148"/>
      <c r="M727" s="148"/>
      <c r="N727" s="148"/>
      <c r="O727" s="148"/>
      <c r="P727" s="148"/>
      <c r="Q727" s="148"/>
      <c r="R727" s="148"/>
      <c r="S727" s="148"/>
      <c r="T727" s="148"/>
      <c r="U727" s="148"/>
      <c r="V727" s="148"/>
      <c r="W727" s="148"/>
      <c r="X727" s="148"/>
      <c r="Y727" s="148"/>
      <c r="Z727" s="148"/>
      <c r="AA727" s="148"/>
      <c r="AB727" s="148"/>
      <c r="AC727" s="148"/>
      <c r="AD727" s="148"/>
      <c r="AE727" s="148"/>
      <c r="AF727" s="148"/>
      <c r="AG727" s="148"/>
      <c r="AH727" s="148"/>
      <c r="AI727" s="148"/>
      <c r="AJ727" s="148"/>
      <c r="AK727" s="148"/>
      <c r="AL727" s="148"/>
      <c r="AM727" s="148"/>
      <c r="AN727" s="148"/>
      <c r="AO727" s="148"/>
      <c r="AP727" s="148"/>
      <c r="AQ727" s="148"/>
      <c r="AR727" s="148"/>
      <c r="AS727" s="148"/>
      <c r="AT727" s="148"/>
      <c r="AU727" s="148"/>
      <c r="AV727" s="723"/>
      <c r="AW727" s="724"/>
    </row>
    <row r="728" spans="2:49" x14ac:dyDescent="0.25">
      <c r="B728" s="98"/>
      <c r="C728" s="98"/>
      <c r="D728" s="147"/>
      <c r="E728" s="93"/>
      <c r="F728" s="152"/>
      <c r="G728" s="95"/>
      <c r="H728" s="153"/>
      <c r="I728" s="152"/>
      <c r="J728" s="152"/>
      <c r="K728" s="152"/>
      <c r="L728" s="152"/>
      <c r="M728" s="152"/>
      <c r="N728" s="152"/>
      <c r="O728" s="152"/>
      <c r="P728" s="152"/>
      <c r="Q728" s="152"/>
      <c r="R728" s="152"/>
      <c r="S728" s="153"/>
      <c r="T728" s="152"/>
      <c r="U728" s="152"/>
      <c r="V728" s="152"/>
      <c r="W728" s="152"/>
      <c r="X728" s="152"/>
      <c r="Y728" s="152"/>
      <c r="Z728" s="152"/>
      <c r="AA728" s="152"/>
      <c r="AB728" s="152"/>
      <c r="AC728" s="152"/>
      <c r="AD728" s="152"/>
      <c r="AE728" s="152"/>
      <c r="AF728" s="152"/>
      <c r="AG728" s="152"/>
      <c r="AH728" s="152"/>
      <c r="AI728" s="152"/>
      <c r="AJ728" s="152"/>
      <c r="AK728" s="152"/>
      <c r="AL728" s="152"/>
      <c r="AM728" s="152"/>
      <c r="AN728" s="152"/>
      <c r="AO728" s="152"/>
      <c r="AP728" s="152"/>
      <c r="AQ728" s="152"/>
      <c r="AR728" s="152"/>
      <c r="AS728" s="152"/>
      <c r="AT728" s="152"/>
      <c r="AU728" s="152"/>
      <c r="AV728" s="723"/>
      <c r="AW728" s="724"/>
    </row>
    <row r="729" spans="2:49" x14ac:dyDescent="0.25">
      <c r="B729" s="98"/>
      <c r="C729" s="98"/>
      <c r="D729" s="147"/>
      <c r="E729" s="148"/>
      <c r="F729" s="149"/>
      <c r="G729" s="148"/>
      <c r="H729" s="148"/>
      <c r="I729" s="148"/>
      <c r="J729" s="148"/>
      <c r="K729" s="148"/>
      <c r="L729" s="148"/>
      <c r="M729" s="148"/>
      <c r="N729" s="148"/>
      <c r="O729" s="148"/>
      <c r="P729" s="148"/>
      <c r="Q729" s="148"/>
      <c r="R729" s="148"/>
      <c r="S729" s="148"/>
      <c r="T729" s="148"/>
      <c r="U729" s="148"/>
      <c r="V729" s="148"/>
      <c r="W729" s="148"/>
      <c r="X729" s="148"/>
      <c r="Y729" s="148"/>
      <c r="Z729" s="148"/>
      <c r="AA729" s="148"/>
      <c r="AB729" s="148"/>
      <c r="AC729" s="148"/>
      <c r="AD729" s="148"/>
      <c r="AE729" s="148"/>
      <c r="AF729" s="148"/>
      <c r="AG729" s="148"/>
      <c r="AH729" s="148"/>
      <c r="AI729" s="148"/>
      <c r="AJ729" s="148"/>
      <c r="AK729" s="148"/>
      <c r="AL729" s="148"/>
      <c r="AM729" s="148"/>
      <c r="AN729" s="148"/>
      <c r="AO729" s="148"/>
      <c r="AP729" s="148"/>
      <c r="AQ729" s="148"/>
      <c r="AR729" s="148"/>
      <c r="AS729" s="148"/>
      <c r="AT729" s="148"/>
      <c r="AU729" s="148"/>
      <c r="AV729" s="723"/>
      <c r="AW729" s="724"/>
    </row>
    <row r="730" spans="2:49" x14ac:dyDescent="0.25">
      <c r="B730" s="154"/>
      <c r="C730" s="154"/>
      <c r="D730" s="155"/>
      <c r="E730" s="95"/>
      <c r="F730" s="94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  <c r="AA730" s="95"/>
      <c r="AB730" s="95"/>
      <c r="AC730" s="95"/>
      <c r="AD730" s="95"/>
      <c r="AE730" s="95"/>
      <c r="AF730" s="95"/>
      <c r="AG730" s="95"/>
      <c r="AH730" s="95"/>
      <c r="AI730" s="95"/>
      <c r="AJ730" s="95"/>
      <c r="AK730" s="95"/>
      <c r="AL730" s="95"/>
      <c r="AM730" s="95"/>
      <c r="AN730" s="95"/>
      <c r="AO730" s="95"/>
      <c r="AP730" s="95"/>
      <c r="AQ730" s="95"/>
      <c r="AR730" s="95"/>
      <c r="AS730" s="95"/>
      <c r="AT730" s="95"/>
      <c r="AU730" s="95"/>
      <c r="AV730" s="723"/>
      <c r="AW730" s="724"/>
    </row>
    <row r="731" spans="2:49" x14ac:dyDescent="0.25">
      <c r="B731" s="154"/>
      <c r="C731" s="154"/>
      <c r="D731" s="155"/>
      <c r="E731" s="95"/>
      <c r="F731" s="94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  <c r="AA731" s="95"/>
      <c r="AB731" s="95"/>
      <c r="AC731" s="95"/>
      <c r="AD731" s="95"/>
      <c r="AE731" s="95"/>
      <c r="AF731" s="95"/>
      <c r="AG731" s="95"/>
      <c r="AH731" s="95"/>
      <c r="AI731" s="95"/>
      <c r="AJ731" s="95"/>
      <c r="AK731" s="95"/>
      <c r="AL731" s="95"/>
      <c r="AM731" s="95"/>
      <c r="AN731" s="95"/>
      <c r="AO731" s="95"/>
      <c r="AP731" s="95"/>
      <c r="AQ731" s="95"/>
      <c r="AR731" s="95"/>
      <c r="AS731" s="95"/>
      <c r="AT731" s="95"/>
      <c r="AU731" s="95"/>
      <c r="AV731" s="723"/>
      <c r="AW731" s="724"/>
    </row>
    <row r="732" spans="2:49" x14ac:dyDescent="0.25">
      <c r="B732" s="145"/>
      <c r="C732" s="145"/>
      <c r="D732" s="146"/>
      <c r="E732" s="98"/>
      <c r="F732" s="94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  <c r="AA732" s="95"/>
      <c r="AB732" s="95"/>
      <c r="AC732" s="95"/>
      <c r="AD732" s="95"/>
      <c r="AE732" s="95"/>
      <c r="AF732" s="95"/>
      <c r="AG732" s="95"/>
      <c r="AH732" s="95"/>
      <c r="AI732" s="95"/>
      <c r="AJ732" s="95"/>
      <c r="AK732" s="95"/>
      <c r="AL732" s="95"/>
      <c r="AM732" s="95"/>
      <c r="AN732" s="95"/>
      <c r="AO732" s="95"/>
      <c r="AP732" s="95"/>
      <c r="AQ732" s="95"/>
      <c r="AR732" s="95"/>
      <c r="AS732" s="95"/>
      <c r="AT732" s="95"/>
      <c r="AU732" s="95"/>
      <c r="AV732" s="723"/>
      <c r="AW732" s="724"/>
    </row>
    <row r="733" spans="2:49" x14ac:dyDescent="0.25">
      <c r="B733" s="98"/>
      <c r="C733" s="98"/>
      <c r="D733" s="147"/>
      <c r="E733" s="148"/>
      <c r="F733" s="149"/>
      <c r="G733" s="150"/>
      <c r="H733" s="150"/>
      <c r="I733" s="150"/>
      <c r="J733" s="150"/>
      <c r="K733" s="150"/>
      <c r="L733" s="150"/>
      <c r="M733" s="150"/>
      <c r="N733" s="150"/>
      <c r="O733" s="150"/>
      <c r="P733" s="150"/>
      <c r="Q733" s="150"/>
      <c r="R733" s="150"/>
      <c r="S733" s="150"/>
      <c r="T733" s="150"/>
      <c r="U733" s="150"/>
      <c r="V733" s="150"/>
      <c r="W733" s="150"/>
      <c r="X733" s="150"/>
      <c r="Y733" s="150"/>
      <c r="Z733" s="150"/>
      <c r="AA733" s="150"/>
      <c r="AB733" s="150"/>
      <c r="AC733" s="150"/>
      <c r="AD733" s="150"/>
      <c r="AE733" s="151"/>
      <c r="AF733" s="151"/>
      <c r="AG733" s="151"/>
      <c r="AH733" s="151"/>
      <c r="AI733" s="151"/>
      <c r="AJ733" s="151"/>
      <c r="AK733" s="151"/>
      <c r="AL733" s="151"/>
      <c r="AM733" s="151"/>
      <c r="AN733" s="151"/>
      <c r="AO733" s="151"/>
      <c r="AP733" s="151"/>
      <c r="AQ733" s="151"/>
      <c r="AR733" s="151"/>
      <c r="AS733" s="151"/>
      <c r="AT733" s="151"/>
      <c r="AU733" s="151"/>
      <c r="AV733" s="723"/>
      <c r="AW733" s="724"/>
    </row>
    <row r="734" spans="2:49" x14ac:dyDescent="0.25">
      <c r="B734" s="98"/>
      <c r="C734" s="98"/>
      <c r="D734" s="147"/>
      <c r="E734" s="148"/>
      <c r="F734" s="149"/>
      <c r="G734" s="148"/>
      <c r="H734" s="148"/>
      <c r="I734" s="148"/>
      <c r="J734" s="148"/>
      <c r="K734" s="148"/>
      <c r="L734" s="148"/>
      <c r="M734" s="148"/>
      <c r="N734" s="148"/>
      <c r="O734" s="148"/>
      <c r="P734" s="148"/>
      <c r="Q734" s="148"/>
      <c r="R734" s="148"/>
      <c r="S734" s="148"/>
      <c r="T734" s="148"/>
      <c r="U734" s="148"/>
      <c r="V734" s="148"/>
      <c r="W734" s="148"/>
      <c r="X734" s="148"/>
      <c r="Y734" s="148"/>
      <c r="Z734" s="148"/>
      <c r="AA734" s="148"/>
      <c r="AB734" s="148"/>
      <c r="AC734" s="148"/>
      <c r="AD734" s="148"/>
      <c r="AE734" s="148"/>
      <c r="AF734" s="148"/>
      <c r="AG734" s="148"/>
      <c r="AH734" s="148"/>
      <c r="AI734" s="148"/>
      <c r="AJ734" s="148"/>
      <c r="AK734" s="148"/>
      <c r="AL734" s="148"/>
      <c r="AM734" s="148"/>
      <c r="AN734" s="148"/>
      <c r="AO734" s="148"/>
      <c r="AP734" s="148"/>
      <c r="AQ734" s="148"/>
      <c r="AR734" s="148"/>
      <c r="AS734" s="148"/>
      <c r="AT734" s="148"/>
      <c r="AU734" s="148"/>
      <c r="AV734" s="723"/>
      <c r="AW734" s="724"/>
    </row>
    <row r="735" spans="2:49" x14ac:dyDescent="0.25">
      <c r="B735" s="98"/>
      <c r="C735" s="98"/>
      <c r="D735" s="147"/>
      <c r="E735" s="93"/>
      <c r="F735" s="152"/>
      <c r="G735" s="95"/>
      <c r="H735" s="153"/>
      <c r="I735" s="152"/>
      <c r="J735" s="152"/>
      <c r="K735" s="152"/>
      <c r="L735" s="152"/>
      <c r="M735" s="152"/>
      <c r="N735" s="152"/>
      <c r="O735" s="152"/>
      <c r="P735" s="152"/>
      <c r="Q735" s="152"/>
      <c r="R735" s="152"/>
      <c r="S735" s="153"/>
      <c r="T735" s="152"/>
      <c r="U735" s="152"/>
      <c r="V735" s="152"/>
      <c r="W735" s="152"/>
      <c r="X735" s="152"/>
      <c r="Y735" s="152"/>
      <c r="Z735" s="152"/>
      <c r="AA735" s="152"/>
      <c r="AB735" s="152"/>
      <c r="AC735" s="152"/>
      <c r="AD735" s="152"/>
      <c r="AE735" s="152"/>
      <c r="AF735" s="152"/>
      <c r="AG735" s="152"/>
      <c r="AH735" s="152"/>
      <c r="AI735" s="152"/>
      <c r="AJ735" s="152"/>
      <c r="AK735" s="152"/>
      <c r="AL735" s="152"/>
      <c r="AM735" s="152"/>
      <c r="AN735" s="152"/>
      <c r="AO735" s="152"/>
      <c r="AP735" s="152"/>
      <c r="AQ735" s="152"/>
      <c r="AR735" s="152"/>
      <c r="AS735" s="152"/>
      <c r="AT735" s="152"/>
      <c r="AU735" s="152"/>
      <c r="AV735" s="723"/>
      <c r="AW735" s="724"/>
    </row>
    <row r="736" spans="2:49" x14ac:dyDescent="0.25">
      <c r="B736" s="98"/>
      <c r="C736" s="98"/>
      <c r="D736" s="147"/>
      <c r="E736" s="148"/>
      <c r="F736" s="149"/>
      <c r="G736" s="148"/>
      <c r="H736" s="148"/>
      <c r="I736" s="148"/>
      <c r="J736" s="148"/>
      <c r="K736" s="148"/>
      <c r="L736" s="148"/>
      <c r="M736" s="148"/>
      <c r="N736" s="148"/>
      <c r="O736" s="148"/>
      <c r="P736" s="148"/>
      <c r="Q736" s="148"/>
      <c r="R736" s="148"/>
      <c r="S736" s="148"/>
      <c r="T736" s="148"/>
      <c r="U736" s="148"/>
      <c r="V736" s="148"/>
      <c r="W736" s="148"/>
      <c r="X736" s="148"/>
      <c r="Y736" s="148"/>
      <c r="Z736" s="148"/>
      <c r="AA736" s="148"/>
      <c r="AB736" s="148"/>
      <c r="AC736" s="148"/>
      <c r="AD736" s="148"/>
      <c r="AE736" s="148"/>
      <c r="AF736" s="148"/>
      <c r="AG736" s="148"/>
      <c r="AH736" s="148"/>
      <c r="AI736" s="148"/>
      <c r="AJ736" s="148"/>
      <c r="AK736" s="148"/>
      <c r="AL736" s="148"/>
      <c r="AM736" s="148"/>
      <c r="AN736" s="148"/>
      <c r="AO736" s="148"/>
      <c r="AP736" s="148"/>
      <c r="AQ736" s="148"/>
      <c r="AR736" s="148"/>
      <c r="AS736" s="148"/>
      <c r="AT736" s="148"/>
      <c r="AU736" s="148"/>
      <c r="AV736" s="723"/>
      <c r="AW736" s="724"/>
    </row>
    <row r="737" spans="2:49" x14ac:dyDescent="0.25">
      <c r="B737" s="154"/>
      <c r="C737" s="154"/>
      <c r="D737" s="155"/>
      <c r="E737" s="95"/>
      <c r="F737" s="94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  <c r="AA737" s="95"/>
      <c r="AB737" s="95"/>
      <c r="AC737" s="95"/>
      <c r="AD737" s="95"/>
      <c r="AE737" s="95"/>
      <c r="AF737" s="95"/>
      <c r="AG737" s="95"/>
      <c r="AH737" s="95"/>
      <c r="AI737" s="95"/>
      <c r="AJ737" s="95"/>
      <c r="AK737" s="95"/>
      <c r="AL737" s="95"/>
      <c r="AM737" s="95"/>
      <c r="AN737" s="95"/>
      <c r="AO737" s="95"/>
      <c r="AP737" s="95"/>
      <c r="AQ737" s="95"/>
      <c r="AR737" s="95"/>
      <c r="AS737" s="95"/>
      <c r="AT737" s="95"/>
      <c r="AU737" s="95"/>
      <c r="AV737" s="723"/>
      <c r="AW737" s="724"/>
    </row>
    <row r="738" spans="2:49" x14ac:dyDescent="0.25">
      <c r="B738" s="154"/>
      <c r="C738" s="154"/>
      <c r="D738" s="155"/>
      <c r="E738" s="95"/>
      <c r="F738" s="94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  <c r="AA738" s="95"/>
      <c r="AB738" s="95"/>
      <c r="AC738" s="95"/>
      <c r="AD738" s="95"/>
      <c r="AE738" s="95"/>
      <c r="AF738" s="95"/>
      <c r="AG738" s="95"/>
      <c r="AH738" s="95"/>
      <c r="AI738" s="95"/>
      <c r="AJ738" s="95"/>
      <c r="AK738" s="95"/>
      <c r="AL738" s="95"/>
      <c r="AM738" s="95"/>
      <c r="AN738" s="95"/>
      <c r="AO738" s="95"/>
      <c r="AP738" s="95"/>
      <c r="AQ738" s="95"/>
      <c r="AR738" s="95"/>
      <c r="AS738" s="95"/>
      <c r="AT738" s="95"/>
      <c r="AU738" s="95"/>
      <c r="AV738" s="723"/>
      <c r="AW738" s="724"/>
    </row>
    <row r="739" spans="2:49" x14ac:dyDescent="0.25">
      <c r="B739" s="145"/>
      <c r="C739" s="145"/>
      <c r="D739" s="146"/>
      <c r="E739" s="98"/>
      <c r="F739" s="94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  <c r="AA739" s="95"/>
      <c r="AB739" s="95"/>
      <c r="AC739" s="95"/>
      <c r="AD739" s="95"/>
      <c r="AE739" s="95"/>
      <c r="AF739" s="95"/>
      <c r="AG739" s="95"/>
      <c r="AH739" s="95"/>
      <c r="AI739" s="95"/>
      <c r="AJ739" s="95"/>
      <c r="AK739" s="95"/>
      <c r="AL739" s="95"/>
      <c r="AM739" s="95"/>
      <c r="AN739" s="95"/>
      <c r="AO739" s="95"/>
      <c r="AP739" s="95"/>
      <c r="AQ739" s="95"/>
      <c r="AR739" s="95"/>
      <c r="AS739" s="95"/>
      <c r="AT739" s="95"/>
      <c r="AU739" s="95"/>
      <c r="AV739" s="723"/>
      <c r="AW739" s="724"/>
    </row>
    <row r="740" spans="2:49" x14ac:dyDescent="0.25">
      <c r="B740" s="98"/>
      <c r="C740" s="98"/>
      <c r="D740" s="147"/>
      <c r="E740" s="148"/>
      <c r="F740" s="149"/>
      <c r="G740" s="150"/>
      <c r="H740" s="150"/>
      <c r="I740" s="150"/>
      <c r="J740" s="150"/>
      <c r="K740" s="150"/>
      <c r="L740" s="150"/>
      <c r="M740" s="150"/>
      <c r="N740" s="150"/>
      <c r="O740" s="150"/>
      <c r="P740" s="150"/>
      <c r="Q740" s="150"/>
      <c r="R740" s="150"/>
      <c r="S740" s="150"/>
      <c r="T740" s="150"/>
      <c r="U740" s="150"/>
      <c r="V740" s="150"/>
      <c r="W740" s="150"/>
      <c r="X740" s="150"/>
      <c r="Y740" s="150"/>
      <c r="Z740" s="150"/>
      <c r="AA740" s="150"/>
      <c r="AB740" s="150"/>
      <c r="AC740" s="150"/>
      <c r="AD740" s="150"/>
      <c r="AE740" s="151"/>
      <c r="AF740" s="151"/>
      <c r="AG740" s="151"/>
      <c r="AH740" s="151"/>
      <c r="AI740" s="151"/>
      <c r="AJ740" s="151"/>
      <c r="AK740" s="151"/>
      <c r="AL740" s="151"/>
      <c r="AM740" s="151"/>
      <c r="AN740" s="151"/>
      <c r="AO740" s="151"/>
      <c r="AP740" s="151"/>
      <c r="AQ740" s="151"/>
      <c r="AR740" s="151"/>
      <c r="AS740" s="151"/>
      <c r="AT740" s="151"/>
      <c r="AU740" s="151"/>
      <c r="AV740" s="723"/>
      <c r="AW740" s="724"/>
    </row>
    <row r="741" spans="2:49" x14ac:dyDescent="0.25">
      <c r="B741" s="98"/>
      <c r="C741" s="98"/>
      <c r="D741" s="147"/>
      <c r="E741" s="148"/>
      <c r="F741" s="149"/>
      <c r="G741" s="148"/>
      <c r="H741" s="148"/>
      <c r="I741" s="148"/>
      <c r="J741" s="148"/>
      <c r="K741" s="148"/>
      <c r="L741" s="148"/>
      <c r="M741" s="148"/>
      <c r="N741" s="148"/>
      <c r="O741" s="148"/>
      <c r="P741" s="148"/>
      <c r="Q741" s="148"/>
      <c r="R741" s="148"/>
      <c r="S741" s="148"/>
      <c r="T741" s="148"/>
      <c r="U741" s="148"/>
      <c r="V741" s="148"/>
      <c r="W741" s="148"/>
      <c r="X741" s="148"/>
      <c r="Y741" s="148"/>
      <c r="Z741" s="148"/>
      <c r="AA741" s="148"/>
      <c r="AB741" s="148"/>
      <c r="AC741" s="148"/>
      <c r="AD741" s="148"/>
      <c r="AE741" s="148"/>
      <c r="AF741" s="148"/>
      <c r="AG741" s="148"/>
      <c r="AH741" s="148"/>
      <c r="AI741" s="148"/>
      <c r="AJ741" s="148"/>
      <c r="AK741" s="148"/>
      <c r="AL741" s="148"/>
      <c r="AM741" s="148"/>
      <c r="AN741" s="148"/>
      <c r="AO741" s="148"/>
      <c r="AP741" s="148"/>
      <c r="AQ741" s="148"/>
      <c r="AR741" s="148"/>
      <c r="AS741" s="148"/>
      <c r="AT741" s="148"/>
      <c r="AU741" s="148"/>
      <c r="AV741" s="723"/>
      <c r="AW741" s="724"/>
    </row>
    <row r="742" spans="2:49" x14ac:dyDescent="0.25">
      <c r="B742" s="98"/>
      <c r="C742" s="98"/>
      <c r="D742" s="147"/>
      <c r="E742" s="93"/>
      <c r="F742" s="152"/>
      <c r="G742" s="95"/>
      <c r="H742" s="153"/>
      <c r="I742" s="152"/>
      <c r="J742" s="152"/>
      <c r="K742" s="152"/>
      <c r="L742" s="152"/>
      <c r="M742" s="152"/>
      <c r="N742" s="152"/>
      <c r="O742" s="152"/>
      <c r="P742" s="152"/>
      <c r="Q742" s="152"/>
      <c r="R742" s="152"/>
      <c r="S742" s="153"/>
      <c r="T742" s="152"/>
      <c r="U742" s="152"/>
      <c r="V742" s="152"/>
      <c r="W742" s="152"/>
      <c r="X742" s="152"/>
      <c r="Y742" s="152"/>
      <c r="Z742" s="152"/>
      <c r="AA742" s="152"/>
      <c r="AB742" s="152"/>
      <c r="AC742" s="152"/>
      <c r="AD742" s="152"/>
      <c r="AE742" s="152"/>
      <c r="AF742" s="152"/>
      <c r="AG742" s="152"/>
      <c r="AH742" s="152"/>
      <c r="AI742" s="152"/>
      <c r="AJ742" s="152"/>
      <c r="AK742" s="152"/>
      <c r="AL742" s="152"/>
      <c r="AM742" s="152"/>
      <c r="AN742" s="152"/>
      <c r="AO742" s="152"/>
      <c r="AP742" s="152"/>
      <c r="AQ742" s="152"/>
      <c r="AR742" s="152"/>
      <c r="AS742" s="152"/>
      <c r="AT742" s="152"/>
      <c r="AU742" s="152"/>
      <c r="AV742" s="723"/>
      <c r="AW742" s="724"/>
    </row>
    <row r="743" spans="2:49" x14ac:dyDescent="0.25">
      <c r="B743" s="98"/>
      <c r="C743" s="98"/>
      <c r="D743" s="147"/>
      <c r="E743" s="148"/>
      <c r="F743" s="149"/>
      <c r="G743" s="148"/>
      <c r="H743" s="148"/>
      <c r="I743" s="148"/>
      <c r="J743" s="148"/>
      <c r="K743" s="148"/>
      <c r="L743" s="148"/>
      <c r="M743" s="148"/>
      <c r="N743" s="148"/>
      <c r="O743" s="148"/>
      <c r="P743" s="148"/>
      <c r="Q743" s="148"/>
      <c r="R743" s="148"/>
      <c r="S743" s="148"/>
      <c r="T743" s="148"/>
      <c r="U743" s="148"/>
      <c r="V743" s="148"/>
      <c r="W743" s="148"/>
      <c r="X743" s="148"/>
      <c r="Y743" s="148"/>
      <c r="Z743" s="148"/>
      <c r="AA743" s="148"/>
      <c r="AB743" s="148"/>
      <c r="AC743" s="148"/>
      <c r="AD743" s="148"/>
      <c r="AE743" s="148"/>
      <c r="AF743" s="148"/>
      <c r="AG743" s="148"/>
      <c r="AH743" s="148"/>
      <c r="AI743" s="148"/>
      <c r="AJ743" s="148"/>
      <c r="AK743" s="148"/>
      <c r="AL743" s="148"/>
      <c r="AM743" s="148"/>
      <c r="AN743" s="148"/>
      <c r="AO743" s="148"/>
      <c r="AP743" s="148"/>
      <c r="AQ743" s="148"/>
      <c r="AR743" s="148"/>
      <c r="AS743" s="148"/>
      <c r="AT743" s="148"/>
      <c r="AU743" s="148"/>
      <c r="AV743" s="723"/>
      <c r="AW743" s="724"/>
    </row>
    <row r="744" spans="2:49" x14ac:dyDescent="0.25">
      <c r="B744" s="154"/>
      <c r="C744" s="154"/>
      <c r="D744" s="155"/>
      <c r="E744" s="95"/>
      <c r="F744" s="94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  <c r="AA744" s="95"/>
      <c r="AB744" s="95"/>
      <c r="AC744" s="95"/>
      <c r="AD744" s="95"/>
      <c r="AE744" s="95"/>
      <c r="AF744" s="95"/>
      <c r="AG744" s="95"/>
      <c r="AH744" s="95"/>
      <c r="AI744" s="95"/>
      <c r="AJ744" s="95"/>
      <c r="AK744" s="95"/>
      <c r="AL744" s="95"/>
      <c r="AM744" s="95"/>
      <c r="AN744" s="95"/>
      <c r="AO744" s="95"/>
      <c r="AP744" s="95"/>
      <c r="AQ744" s="95"/>
      <c r="AR744" s="95"/>
      <c r="AS744" s="95"/>
      <c r="AT744" s="95"/>
      <c r="AU744" s="95"/>
      <c r="AV744" s="723"/>
      <c r="AW744" s="724"/>
    </row>
    <row r="745" spans="2:49" x14ac:dyDescent="0.25">
      <c r="B745" s="154"/>
      <c r="C745" s="154"/>
      <c r="D745" s="155"/>
      <c r="E745" s="95"/>
      <c r="F745" s="94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  <c r="AA745" s="95"/>
      <c r="AB745" s="95"/>
      <c r="AC745" s="95"/>
      <c r="AD745" s="95"/>
      <c r="AE745" s="95"/>
      <c r="AF745" s="95"/>
      <c r="AG745" s="95"/>
      <c r="AH745" s="95"/>
      <c r="AI745" s="95"/>
      <c r="AJ745" s="95"/>
      <c r="AK745" s="95"/>
      <c r="AL745" s="95"/>
      <c r="AM745" s="95"/>
      <c r="AN745" s="95"/>
      <c r="AO745" s="95"/>
      <c r="AP745" s="95"/>
      <c r="AQ745" s="95"/>
      <c r="AR745" s="95"/>
      <c r="AS745" s="95"/>
      <c r="AT745" s="95"/>
      <c r="AU745" s="95"/>
      <c r="AV745" s="723"/>
      <c r="AW745" s="724"/>
    </row>
    <row r="746" spans="2:49" x14ac:dyDescent="0.25">
      <c r="B746" s="145"/>
      <c r="C746" s="145"/>
      <c r="D746" s="146"/>
      <c r="E746" s="98"/>
      <c r="F746" s="94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  <c r="AA746" s="95"/>
      <c r="AB746" s="95"/>
      <c r="AC746" s="95"/>
      <c r="AD746" s="95"/>
      <c r="AE746" s="95"/>
      <c r="AF746" s="95"/>
      <c r="AG746" s="95"/>
      <c r="AH746" s="95"/>
      <c r="AI746" s="95"/>
      <c r="AJ746" s="95"/>
      <c r="AK746" s="95"/>
      <c r="AL746" s="95"/>
      <c r="AM746" s="95"/>
      <c r="AN746" s="95"/>
      <c r="AO746" s="95"/>
      <c r="AP746" s="95"/>
      <c r="AQ746" s="95"/>
      <c r="AR746" s="95"/>
      <c r="AS746" s="95"/>
      <c r="AT746" s="95"/>
      <c r="AU746" s="95"/>
      <c r="AV746" s="723"/>
      <c r="AW746" s="724"/>
    </row>
    <row r="747" spans="2:49" x14ac:dyDescent="0.25">
      <c r="B747" s="98"/>
      <c r="C747" s="98"/>
      <c r="D747" s="147"/>
      <c r="E747" s="148"/>
      <c r="F747" s="149"/>
      <c r="G747" s="150"/>
      <c r="H747" s="150"/>
      <c r="I747" s="150"/>
      <c r="J747" s="150"/>
      <c r="K747" s="150"/>
      <c r="L747" s="150"/>
      <c r="M747" s="150"/>
      <c r="N747" s="150"/>
      <c r="O747" s="150"/>
      <c r="P747" s="150"/>
      <c r="Q747" s="150"/>
      <c r="R747" s="150"/>
      <c r="S747" s="150"/>
      <c r="T747" s="150"/>
      <c r="U747" s="150"/>
      <c r="V747" s="150"/>
      <c r="W747" s="150"/>
      <c r="X747" s="150"/>
      <c r="Y747" s="150"/>
      <c r="Z747" s="150"/>
      <c r="AA747" s="150"/>
      <c r="AB747" s="150"/>
      <c r="AC747" s="150"/>
      <c r="AD747" s="150"/>
      <c r="AE747" s="151"/>
      <c r="AF747" s="151"/>
      <c r="AG747" s="151"/>
      <c r="AH747" s="151"/>
      <c r="AI747" s="151"/>
      <c r="AJ747" s="151"/>
      <c r="AK747" s="151"/>
      <c r="AL747" s="151"/>
      <c r="AM747" s="151"/>
      <c r="AN747" s="151"/>
      <c r="AO747" s="151"/>
      <c r="AP747" s="151"/>
      <c r="AQ747" s="151"/>
      <c r="AR747" s="151"/>
      <c r="AS747" s="151"/>
      <c r="AT747" s="151"/>
      <c r="AU747" s="151"/>
      <c r="AV747" s="723"/>
      <c r="AW747" s="724"/>
    </row>
    <row r="748" spans="2:49" x14ac:dyDescent="0.25">
      <c r="B748" s="98"/>
      <c r="C748" s="98"/>
      <c r="D748" s="147"/>
      <c r="E748" s="148"/>
      <c r="F748" s="149"/>
      <c r="G748" s="148"/>
      <c r="H748" s="148"/>
      <c r="I748" s="148"/>
      <c r="J748" s="148"/>
      <c r="K748" s="148"/>
      <c r="L748" s="148"/>
      <c r="M748" s="148"/>
      <c r="N748" s="148"/>
      <c r="O748" s="148"/>
      <c r="P748" s="148"/>
      <c r="Q748" s="148"/>
      <c r="R748" s="148"/>
      <c r="S748" s="148"/>
      <c r="T748" s="148"/>
      <c r="U748" s="148"/>
      <c r="V748" s="148"/>
      <c r="W748" s="148"/>
      <c r="X748" s="148"/>
      <c r="Y748" s="148"/>
      <c r="Z748" s="148"/>
      <c r="AA748" s="148"/>
      <c r="AB748" s="148"/>
      <c r="AC748" s="148"/>
      <c r="AD748" s="148"/>
      <c r="AE748" s="148"/>
      <c r="AF748" s="148"/>
      <c r="AG748" s="148"/>
      <c r="AH748" s="148"/>
      <c r="AI748" s="148"/>
      <c r="AJ748" s="148"/>
      <c r="AK748" s="148"/>
      <c r="AL748" s="148"/>
      <c r="AM748" s="148"/>
      <c r="AN748" s="148"/>
      <c r="AO748" s="148"/>
      <c r="AP748" s="148"/>
      <c r="AQ748" s="148"/>
      <c r="AR748" s="148"/>
      <c r="AS748" s="148"/>
      <c r="AT748" s="148"/>
      <c r="AU748" s="148"/>
      <c r="AV748" s="723"/>
      <c r="AW748" s="724"/>
    </row>
    <row r="749" spans="2:49" x14ac:dyDescent="0.25">
      <c r="B749" s="98"/>
      <c r="C749" s="98"/>
      <c r="D749" s="147"/>
      <c r="E749" s="93"/>
      <c r="F749" s="152"/>
      <c r="G749" s="95"/>
      <c r="H749" s="153"/>
      <c r="I749" s="152"/>
      <c r="J749" s="152"/>
      <c r="K749" s="152"/>
      <c r="L749" s="152"/>
      <c r="M749" s="152"/>
      <c r="N749" s="152"/>
      <c r="O749" s="152"/>
      <c r="P749" s="152"/>
      <c r="Q749" s="152"/>
      <c r="R749" s="152"/>
      <c r="S749" s="153"/>
      <c r="T749" s="152"/>
      <c r="U749" s="152"/>
      <c r="V749" s="152"/>
      <c r="W749" s="152"/>
      <c r="X749" s="152"/>
      <c r="Y749" s="152"/>
      <c r="Z749" s="152"/>
      <c r="AA749" s="152"/>
      <c r="AB749" s="152"/>
      <c r="AC749" s="152"/>
      <c r="AD749" s="152"/>
      <c r="AE749" s="152"/>
      <c r="AF749" s="152"/>
      <c r="AG749" s="152"/>
      <c r="AH749" s="152"/>
      <c r="AI749" s="152"/>
      <c r="AJ749" s="152"/>
      <c r="AK749" s="152"/>
      <c r="AL749" s="152"/>
      <c r="AM749" s="152"/>
      <c r="AN749" s="152"/>
      <c r="AO749" s="152"/>
      <c r="AP749" s="152"/>
      <c r="AQ749" s="152"/>
      <c r="AR749" s="152"/>
      <c r="AS749" s="152"/>
      <c r="AT749" s="152"/>
      <c r="AU749" s="152"/>
      <c r="AV749" s="723"/>
      <c r="AW749" s="724"/>
    </row>
    <row r="750" spans="2:49" x14ac:dyDescent="0.25">
      <c r="B750" s="98"/>
      <c r="C750" s="98"/>
      <c r="D750" s="147"/>
      <c r="E750" s="148"/>
      <c r="F750" s="149"/>
      <c r="G750" s="148"/>
      <c r="H750" s="148"/>
      <c r="I750" s="148"/>
      <c r="J750" s="148"/>
      <c r="K750" s="148"/>
      <c r="L750" s="148"/>
      <c r="M750" s="148"/>
      <c r="N750" s="148"/>
      <c r="O750" s="148"/>
      <c r="P750" s="148"/>
      <c r="Q750" s="148"/>
      <c r="R750" s="148"/>
      <c r="S750" s="148"/>
      <c r="T750" s="148"/>
      <c r="U750" s="148"/>
      <c r="V750" s="148"/>
      <c r="W750" s="148"/>
      <c r="X750" s="148"/>
      <c r="Y750" s="148"/>
      <c r="Z750" s="148"/>
      <c r="AA750" s="148"/>
      <c r="AB750" s="148"/>
      <c r="AC750" s="148"/>
      <c r="AD750" s="148"/>
      <c r="AE750" s="148"/>
      <c r="AF750" s="148"/>
      <c r="AG750" s="148"/>
      <c r="AH750" s="148"/>
      <c r="AI750" s="148"/>
      <c r="AJ750" s="148"/>
      <c r="AK750" s="148"/>
      <c r="AL750" s="148"/>
      <c r="AM750" s="148"/>
      <c r="AN750" s="148"/>
      <c r="AO750" s="148"/>
      <c r="AP750" s="148"/>
      <c r="AQ750" s="148"/>
      <c r="AR750" s="148"/>
      <c r="AS750" s="148"/>
      <c r="AT750" s="148"/>
      <c r="AU750" s="148"/>
      <c r="AV750" s="723"/>
      <c r="AW750" s="724"/>
    </row>
    <row r="751" spans="2:49" x14ac:dyDescent="0.25">
      <c r="B751" s="154"/>
      <c r="C751" s="154"/>
      <c r="D751" s="155"/>
      <c r="E751" s="95"/>
      <c r="F751" s="94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  <c r="AA751" s="95"/>
      <c r="AB751" s="95"/>
      <c r="AC751" s="95"/>
      <c r="AD751" s="95"/>
      <c r="AE751" s="95"/>
      <c r="AF751" s="95"/>
      <c r="AG751" s="95"/>
      <c r="AH751" s="95"/>
      <c r="AI751" s="95"/>
      <c r="AJ751" s="95"/>
      <c r="AK751" s="95"/>
      <c r="AL751" s="95"/>
      <c r="AM751" s="95"/>
      <c r="AN751" s="95"/>
      <c r="AO751" s="95"/>
      <c r="AP751" s="95"/>
      <c r="AQ751" s="95"/>
      <c r="AR751" s="95"/>
      <c r="AS751" s="95"/>
      <c r="AT751" s="95"/>
      <c r="AU751" s="95"/>
      <c r="AV751" s="723"/>
      <c r="AW751" s="724"/>
    </row>
    <row r="752" spans="2:49" x14ac:dyDescent="0.25">
      <c r="B752" s="154"/>
      <c r="C752" s="154"/>
      <c r="D752" s="155"/>
      <c r="E752" s="95"/>
      <c r="F752" s="94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  <c r="AA752" s="95"/>
      <c r="AB752" s="95"/>
      <c r="AC752" s="95"/>
      <c r="AD752" s="95"/>
      <c r="AE752" s="95"/>
      <c r="AF752" s="95"/>
      <c r="AG752" s="95"/>
      <c r="AH752" s="95"/>
      <c r="AI752" s="95"/>
      <c r="AJ752" s="95"/>
      <c r="AK752" s="95"/>
      <c r="AL752" s="95"/>
      <c r="AM752" s="95"/>
      <c r="AN752" s="95"/>
      <c r="AO752" s="95"/>
      <c r="AP752" s="95"/>
      <c r="AQ752" s="95"/>
      <c r="AR752" s="95"/>
      <c r="AS752" s="95"/>
      <c r="AT752" s="95"/>
      <c r="AU752" s="95"/>
      <c r="AV752" s="723"/>
      <c r="AW752" s="724"/>
    </row>
    <row r="753" spans="2:49" x14ac:dyDescent="0.25">
      <c r="B753" s="145"/>
      <c r="C753" s="145"/>
      <c r="D753" s="146"/>
      <c r="E753" s="98"/>
      <c r="F753" s="94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  <c r="AA753" s="95"/>
      <c r="AB753" s="95"/>
      <c r="AC753" s="95"/>
      <c r="AD753" s="95"/>
      <c r="AE753" s="95"/>
      <c r="AF753" s="95"/>
      <c r="AG753" s="95"/>
      <c r="AH753" s="95"/>
      <c r="AI753" s="95"/>
      <c r="AJ753" s="95"/>
      <c r="AK753" s="95"/>
      <c r="AL753" s="95"/>
      <c r="AM753" s="95"/>
      <c r="AN753" s="95"/>
      <c r="AO753" s="95"/>
      <c r="AP753" s="95"/>
      <c r="AQ753" s="95"/>
      <c r="AR753" s="95"/>
      <c r="AS753" s="95"/>
      <c r="AT753" s="95"/>
      <c r="AU753" s="95"/>
      <c r="AV753" s="723"/>
      <c r="AW753" s="724"/>
    </row>
    <row r="754" spans="2:49" x14ac:dyDescent="0.25">
      <c r="B754" s="98"/>
      <c r="C754" s="98"/>
      <c r="D754" s="147"/>
      <c r="E754" s="148"/>
      <c r="F754" s="149"/>
      <c r="G754" s="150"/>
      <c r="H754" s="150"/>
      <c r="I754" s="150"/>
      <c r="J754" s="150"/>
      <c r="K754" s="150"/>
      <c r="L754" s="150"/>
      <c r="M754" s="150"/>
      <c r="N754" s="150"/>
      <c r="O754" s="150"/>
      <c r="P754" s="150"/>
      <c r="Q754" s="150"/>
      <c r="R754" s="150"/>
      <c r="S754" s="150"/>
      <c r="T754" s="150"/>
      <c r="U754" s="150"/>
      <c r="V754" s="150"/>
      <c r="W754" s="150"/>
      <c r="X754" s="150"/>
      <c r="Y754" s="150"/>
      <c r="Z754" s="150"/>
      <c r="AA754" s="150"/>
      <c r="AB754" s="150"/>
      <c r="AC754" s="150"/>
      <c r="AD754" s="150"/>
      <c r="AE754" s="151"/>
      <c r="AF754" s="151"/>
      <c r="AG754" s="151"/>
      <c r="AH754" s="151"/>
      <c r="AI754" s="151"/>
      <c r="AJ754" s="151"/>
      <c r="AK754" s="151"/>
      <c r="AL754" s="151"/>
      <c r="AM754" s="151"/>
      <c r="AN754" s="151"/>
      <c r="AO754" s="151"/>
      <c r="AP754" s="151"/>
      <c r="AQ754" s="151"/>
      <c r="AR754" s="151"/>
      <c r="AS754" s="151"/>
      <c r="AT754" s="151"/>
      <c r="AU754" s="151"/>
      <c r="AV754" s="723"/>
      <c r="AW754" s="724"/>
    </row>
    <row r="755" spans="2:49" x14ac:dyDescent="0.25">
      <c r="B755" s="98"/>
      <c r="C755" s="98"/>
      <c r="D755" s="147"/>
      <c r="E755" s="148"/>
      <c r="F755" s="149"/>
      <c r="G755" s="148"/>
      <c r="H755" s="148"/>
      <c r="I755" s="148"/>
      <c r="J755" s="148"/>
      <c r="K755" s="148"/>
      <c r="L755" s="148"/>
      <c r="M755" s="148"/>
      <c r="N755" s="148"/>
      <c r="O755" s="148"/>
      <c r="P755" s="148"/>
      <c r="Q755" s="148"/>
      <c r="R755" s="148"/>
      <c r="S755" s="148"/>
      <c r="T755" s="148"/>
      <c r="U755" s="148"/>
      <c r="V755" s="148"/>
      <c r="W755" s="148"/>
      <c r="X755" s="148"/>
      <c r="Y755" s="148"/>
      <c r="Z755" s="148"/>
      <c r="AA755" s="148"/>
      <c r="AB755" s="148"/>
      <c r="AC755" s="148"/>
      <c r="AD755" s="148"/>
      <c r="AE755" s="148"/>
      <c r="AF755" s="148"/>
      <c r="AG755" s="148"/>
      <c r="AH755" s="148"/>
      <c r="AI755" s="148"/>
      <c r="AJ755" s="148"/>
      <c r="AK755" s="148"/>
      <c r="AL755" s="148"/>
      <c r="AM755" s="148"/>
      <c r="AN755" s="148"/>
      <c r="AO755" s="148"/>
      <c r="AP755" s="148"/>
      <c r="AQ755" s="148"/>
      <c r="AR755" s="148"/>
      <c r="AS755" s="148"/>
      <c r="AT755" s="148"/>
      <c r="AU755" s="148"/>
      <c r="AV755" s="723"/>
      <c r="AW755" s="724"/>
    </row>
    <row r="756" spans="2:49" x14ac:dyDescent="0.25">
      <c r="B756" s="98"/>
      <c r="C756" s="98"/>
      <c r="D756" s="147"/>
      <c r="E756" s="93"/>
      <c r="F756" s="152"/>
      <c r="G756" s="95"/>
      <c r="H756" s="153"/>
      <c r="I756" s="152"/>
      <c r="J756" s="152"/>
      <c r="K756" s="152"/>
      <c r="L756" s="152"/>
      <c r="M756" s="152"/>
      <c r="N756" s="152"/>
      <c r="O756" s="152"/>
      <c r="P756" s="152"/>
      <c r="Q756" s="152"/>
      <c r="R756" s="152"/>
      <c r="S756" s="153"/>
      <c r="T756" s="152"/>
      <c r="U756" s="152"/>
      <c r="V756" s="152"/>
      <c r="W756" s="152"/>
      <c r="X756" s="152"/>
      <c r="Y756" s="152"/>
      <c r="Z756" s="152"/>
      <c r="AA756" s="152"/>
      <c r="AB756" s="152"/>
      <c r="AC756" s="152"/>
      <c r="AD756" s="152"/>
      <c r="AE756" s="152"/>
      <c r="AF756" s="152"/>
      <c r="AG756" s="152"/>
      <c r="AH756" s="152"/>
      <c r="AI756" s="152"/>
      <c r="AJ756" s="152"/>
      <c r="AK756" s="152"/>
      <c r="AL756" s="152"/>
      <c r="AM756" s="152"/>
      <c r="AN756" s="152"/>
      <c r="AO756" s="152"/>
      <c r="AP756" s="152"/>
      <c r="AQ756" s="152"/>
      <c r="AR756" s="152"/>
      <c r="AS756" s="152"/>
      <c r="AT756" s="152"/>
      <c r="AU756" s="152"/>
      <c r="AV756" s="723"/>
      <c r="AW756" s="724"/>
    </row>
    <row r="757" spans="2:49" x14ac:dyDescent="0.25">
      <c r="B757" s="98"/>
      <c r="C757" s="98"/>
      <c r="D757" s="147"/>
      <c r="E757" s="148"/>
      <c r="F757" s="149"/>
      <c r="G757" s="148"/>
      <c r="H757" s="148"/>
      <c r="I757" s="148"/>
      <c r="J757" s="148"/>
      <c r="K757" s="148"/>
      <c r="L757" s="148"/>
      <c r="M757" s="148"/>
      <c r="N757" s="148"/>
      <c r="O757" s="148"/>
      <c r="P757" s="148"/>
      <c r="Q757" s="148"/>
      <c r="R757" s="148"/>
      <c r="S757" s="148"/>
      <c r="T757" s="148"/>
      <c r="U757" s="148"/>
      <c r="V757" s="148"/>
      <c r="W757" s="148"/>
      <c r="X757" s="148"/>
      <c r="Y757" s="148"/>
      <c r="Z757" s="148"/>
      <c r="AA757" s="148"/>
      <c r="AB757" s="148"/>
      <c r="AC757" s="148"/>
      <c r="AD757" s="148"/>
      <c r="AE757" s="148"/>
      <c r="AF757" s="148"/>
      <c r="AG757" s="148"/>
      <c r="AH757" s="148"/>
      <c r="AI757" s="148"/>
      <c r="AJ757" s="148"/>
      <c r="AK757" s="148"/>
      <c r="AL757" s="148"/>
      <c r="AM757" s="148"/>
      <c r="AN757" s="148"/>
      <c r="AO757" s="148"/>
      <c r="AP757" s="148"/>
      <c r="AQ757" s="148"/>
      <c r="AR757" s="148"/>
      <c r="AS757" s="148"/>
      <c r="AT757" s="148"/>
      <c r="AU757" s="148"/>
      <c r="AV757" s="723"/>
      <c r="AW757" s="724"/>
    </row>
    <row r="758" spans="2:49" x14ac:dyDescent="0.25">
      <c r="B758" s="154"/>
      <c r="C758" s="154"/>
      <c r="D758" s="155"/>
      <c r="E758" s="95"/>
      <c r="F758" s="94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  <c r="AA758" s="95"/>
      <c r="AB758" s="95"/>
      <c r="AC758" s="95"/>
      <c r="AD758" s="95"/>
      <c r="AE758" s="95"/>
      <c r="AF758" s="95"/>
      <c r="AG758" s="95"/>
      <c r="AH758" s="95"/>
      <c r="AI758" s="95"/>
      <c r="AJ758" s="95"/>
      <c r="AK758" s="95"/>
      <c r="AL758" s="95"/>
      <c r="AM758" s="95"/>
      <c r="AN758" s="95"/>
      <c r="AO758" s="95"/>
      <c r="AP758" s="95"/>
      <c r="AQ758" s="95"/>
      <c r="AR758" s="95"/>
      <c r="AS758" s="95"/>
      <c r="AT758" s="95"/>
      <c r="AU758" s="95"/>
      <c r="AV758" s="723"/>
      <c r="AW758" s="724"/>
    </row>
    <row r="759" spans="2:49" x14ac:dyDescent="0.25">
      <c r="B759" s="154"/>
      <c r="C759" s="154"/>
      <c r="D759" s="155"/>
      <c r="E759" s="95"/>
      <c r="F759" s="94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  <c r="AA759" s="95"/>
      <c r="AB759" s="95"/>
      <c r="AC759" s="95"/>
      <c r="AD759" s="95"/>
      <c r="AE759" s="95"/>
      <c r="AF759" s="95"/>
      <c r="AG759" s="95"/>
      <c r="AH759" s="95"/>
      <c r="AI759" s="95"/>
      <c r="AJ759" s="95"/>
      <c r="AK759" s="95"/>
      <c r="AL759" s="95"/>
      <c r="AM759" s="95"/>
      <c r="AN759" s="95"/>
      <c r="AO759" s="95"/>
      <c r="AP759" s="95"/>
      <c r="AQ759" s="95"/>
      <c r="AR759" s="95"/>
      <c r="AS759" s="95"/>
      <c r="AT759" s="95"/>
      <c r="AU759" s="95"/>
      <c r="AV759" s="723"/>
      <c r="AW759" s="724"/>
    </row>
    <row r="760" spans="2:49" x14ac:dyDescent="0.25">
      <c r="B760" s="145"/>
      <c r="C760" s="145"/>
      <c r="D760" s="146"/>
      <c r="E760" s="98"/>
      <c r="F760" s="94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  <c r="AA760" s="95"/>
      <c r="AB760" s="95"/>
      <c r="AC760" s="95"/>
      <c r="AD760" s="95"/>
      <c r="AE760" s="95"/>
      <c r="AF760" s="95"/>
      <c r="AG760" s="95"/>
      <c r="AH760" s="95"/>
      <c r="AI760" s="95"/>
      <c r="AJ760" s="95"/>
      <c r="AK760" s="95"/>
      <c r="AL760" s="95"/>
      <c r="AM760" s="95"/>
      <c r="AN760" s="95"/>
      <c r="AO760" s="95"/>
      <c r="AP760" s="95"/>
      <c r="AQ760" s="95"/>
      <c r="AR760" s="95"/>
      <c r="AS760" s="95"/>
      <c r="AT760" s="95"/>
      <c r="AU760" s="95"/>
      <c r="AV760" s="723"/>
      <c r="AW760" s="724"/>
    </row>
    <row r="761" spans="2:49" x14ac:dyDescent="0.25">
      <c r="B761" s="98"/>
      <c r="C761" s="98"/>
      <c r="D761" s="147"/>
      <c r="E761" s="148"/>
      <c r="F761" s="149"/>
      <c r="G761" s="150"/>
      <c r="H761" s="150"/>
      <c r="I761" s="150"/>
      <c r="J761" s="150"/>
      <c r="K761" s="150"/>
      <c r="L761" s="150"/>
      <c r="M761" s="150"/>
      <c r="N761" s="150"/>
      <c r="O761" s="150"/>
      <c r="P761" s="150"/>
      <c r="Q761" s="150"/>
      <c r="R761" s="150"/>
      <c r="S761" s="150"/>
      <c r="T761" s="150"/>
      <c r="U761" s="150"/>
      <c r="V761" s="150"/>
      <c r="W761" s="150"/>
      <c r="X761" s="150"/>
      <c r="Y761" s="150"/>
      <c r="Z761" s="150"/>
      <c r="AA761" s="150"/>
      <c r="AB761" s="150"/>
      <c r="AC761" s="150"/>
      <c r="AD761" s="150"/>
      <c r="AE761" s="151"/>
      <c r="AF761" s="151"/>
      <c r="AG761" s="151"/>
      <c r="AH761" s="151"/>
      <c r="AI761" s="151"/>
      <c r="AJ761" s="151"/>
      <c r="AK761" s="151"/>
      <c r="AL761" s="151"/>
      <c r="AM761" s="151"/>
      <c r="AN761" s="151"/>
      <c r="AO761" s="151"/>
      <c r="AP761" s="151"/>
      <c r="AQ761" s="151"/>
      <c r="AR761" s="151"/>
      <c r="AS761" s="151"/>
      <c r="AT761" s="151"/>
      <c r="AU761" s="151"/>
      <c r="AV761" s="723"/>
      <c r="AW761" s="724"/>
    </row>
    <row r="762" spans="2:49" x14ac:dyDescent="0.25">
      <c r="B762" s="98"/>
      <c r="C762" s="98"/>
      <c r="D762" s="147"/>
      <c r="E762" s="148"/>
      <c r="F762" s="149"/>
      <c r="G762" s="148"/>
      <c r="H762" s="148"/>
      <c r="I762" s="148"/>
      <c r="J762" s="148"/>
      <c r="K762" s="148"/>
      <c r="L762" s="148"/>
      <c r="M762" s="148"/>
      <c r="N762" s="148"/>
      <c r="O762" s="148"/>
      <c r="P762" s="148"/>
      <c r="Q762" s="148"/>
      <c r="R762" s="148"/>
      <c r="S762" s="148"/>
      <c r="T762" s="148"/>
      <c r="U762" s="148"/>
      <c r="V762" s="148"/>
      <c r="W762" s="148"/>
      <c r="X762" s="148"/>
      <c r="Y762" s="148"/>
      <c r="Z762" s="148"/>
      <c r="AA762" s="148"/>
      <c r="AB762" s="148"/>
      <c r="AC762" s="148"/>
      <c r="AD762" s="148"/>
      <c r="AE762" s="148"/>
      <c r="AF762" s="148"/>
      <c r="AG762" s="148"/>
      <c r="AH762" s="148"/>
      <c r="AI762" s="148"/>
      <c r="AJ762" s="148"/>
      <c r="AK762" s="148"/>
      <c r="AL762" s="148"/>
      <c r="AM762" s="148"/>
      <c r="AN762" s="148"/>
      <c r="AO762" s="148"/>
      <c r="AP762" s="148"/>
      <c r="AQ762" s="148"/>
      <c r="AR762" s="148"/>
      <c r="AS762" s="148"/>
      <c r="AT762" s="148"/>
      <c r="AU762" s="148"/>
      <c r="AV762" s="723"/>
      <c r="AW762" s="724"/>
    </row>
    <row r="763" spans="2:49" x14ac:dyDescent="0.25">
      <c r="B763" s="98"/>
      <c r="C763" s="98"/>
      <c r="D763" s="147"/>
      <c r="E763" s="93"/>
      <c r="F763" s="152"/>
      <c r="G763" s="95"/>
      <c r="H763" s="153"/>
      <c r="I763" s="152"/>
      <c r="J763" s="152"/>
      <c r="K763" s="152"/>
      <c r="L763" s="152"/>
      <c r="M763" s="152"/>
      <c r="N763" s="152"/>
      <c r="O763" s="152"/>
      <c r="P763" s="152"/>
      <c r="Q763" s="152"/>
      <c r="R763" s="152"/>
      <c r="S763" s="153"/>
      <c r="T763" s="152"/>
      <c r="U763" s="152"/>
      <c r="V763" s="152"/>
      <c r="W763" s="152"/>
      <c r="X763" s="152"/>
      <c r="Y763" s="152"/>
      <c r="Z763" s="152"/>
      <c r="AA763" s="152"/>
      <c r="AB763" s="152"/>
      <c r="AC763" s="152"/>
      <c r="AD763" s="152"/>
      <c r="AE763" s="152"/>
      <c r="AF763" s="152"/>
      <c r="AG763" s="152"/>
      <c r="AH763" s="152"/>
      <c r="AI763" s="152"/>
      <c r="AJ763" s="152"/>
      <c r="AK763" s="152"/>
      <c r="AL763" s="152"/>
      <c r="AM763" s="152"/>
      <c r="AN763" s="152"/>
      <c r="AO763" s="152"/>
      <c r="AP763" s="152"/>
      <c r="AQ763" s="152"/>
      <c r="AR763" s="152"/>
      <c r="AS763" s="152"/>
      <c r="AT763" s="152"/>
      <c r="AU763" s="152"/>
      <c r="AV763" s="723"/>
      <c r="AW763" s="724"/>
    </row>
    <row r="764" spans="2:49" x14ac:dyDescent="0.25">
      <c r="B764" s="98"/>
      <c r="C764" s="98"/>
      <c r="D764" s="147"/>
      <c r="E764" s="148"/>
      <c r="F764" s="149"/>
      <c r="G764" s="148"/>
      <c r="H764" s="148"/>
      <c r="I764" s="148"/>
      <c r="J764" s="148"/>
      <c r="K764" s="148"/>
      <c r="L764" s="148"/>
      <c r="M764" s="148"/>
      <c r="N764" s="148"/>
      <c r="O764" s="148"/>
      <c r="P764" s="148"/>
      <c r="Q764" s="148"/>
      <c r="R764" s="148"/>
      <c r="S764" s="148"/>
      <c r="T764" s="148"/>
      <c r="U764" s="148"/>
      <c r="V764" s="148"/>
      <c r="W764" s="148"/>
      <c r="X764" s="148"/>
      <c r="Y764" s="148"/>
      <c r="Z764" s="148"/>
      <c r="AA764" s="148"/>
      <c r="AB764" s="148"/>
      <c r="AC764" s="148"/>
      <c r="AD764" s="148"/>
      <c r="AE764" s="148"/>
      <c r="AF764" s="148"/>
      <c r="AG764" s="148"/>
      <c r="AH764" s="148"/>
      <c r="AI764" s="148"/>
      <c r="AJ764" s="148"/>
      <c r="AK764" s="148"/>
      <c r="AL764" s="148"/>
      <c r="AM764" s="148"/>
      <c r="AN764" s="148"/>
      <c r="AO764" s="148"/>
      <c r="AP764" s="148"/>
      <c r="AQ764" s="148"/>
      <c r="AR764" s="148"/>
      <c r="AS764" s="148"/>
      <c r="AT764" s="148"/>
      <c r="AU764" s="148"/>
      <c r="AV764" s="723"/>
      <c r="AW764" s="724"/>
    </row>
    <row r="765" spans="2:49" x14ac:dyDescent="0.25">
      <c r="B765" s="154"/>
      <c r="C765" s="154"/>
      <c r="D765" s="155"/>
      <c r="E765" s="95"/>
      <c r="F765" s="94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  <c r="AA765" s="95"/>
      <c r="AB765" s="95"/>
      <c r="AC765" s="95"/>
      <c r="AD765" s="95"/>
      <c r="AE765" s="95"/>
      <c r="AF765" s="95"/>
      <c r="AG765" s="95"/>
      <c r="AH765" s="95"/>
      <c r="AI765" s="95"/>
      <c r="AJ765" s="95"/>
      <c r="AK765" s="95"/>
      <c r="AL765" s="95"/>
      <c r="AM765" s="95"/>
      <c r="AN765" s="95"/>
      <c r="AO765" s="95"/>
      <c r="AP765" s="95"/>
      <c r="AQ765" s="95"/>
      <c r="AR765" s="95"/>
      <c r="AS765" s="95"/>
      <c r="AT765" s="95"/>
      <c r="AU765" s="95"/>
      <c r="AV765" s="723"/>
      <c r="AW765" s="724"/>
    </row>
    <row r="766" spans="2:49" x14ac:dyDescent="0.25">
      <c r="B766" s="154"/>
      <c r="C766" s="154"/>
      <c r="D766" s="155"/>
      <c r="E766" s="95"/>
      <c r="F766" s="94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  <c r="AA766" s="95"/>
      <c r="AB766" s="95"/>
      <c r="AC766" s="95"/>
      <c r="AD766" s="95"/>
      <c r="AE766" s="95"/>
      <c r="AF766" s="95"/>
      <c r="AG766" s="95"/>
      <c r="AH766" s="95"/>
      <c r="AI766" s="95"/>
      <c r="AJ766" s="95"/>
      <c r="AK766" s="95"/>
      <c r="AL766" s="95"/>
      <c r="AM766" s="95"/>
      <c r="AN766" s="95"/>
      <c r="AO766" s="95"/>
      <c r="AP766" s="95"/>
      <c r="AQ766" s="95"/>
      <c r="AR766" s="95"/>
      <c r="AS766" s="95"/>
      <c r="AT766" s="95"/>
      <c r="AU766" s="95"/>
      <c r="AV766" s="723"/>
      <c r="AW766" s="724"/>
    </row>
    <row r="767" spans="2:49" x14ac:dyDescent="0.25">
      <c r="B767" s="145"/>
      <c r="C767" s="145"/>
      <c r="D767" s="146"/>
      <c r="E767" s="98"/>
      <c r="F767" s="94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  <c r="AA767" s="95"/>
      <c r="AB767" s="95"/>
      <c r="AC767" s="95"/>
      <c r="AD767" s="95"/>
      <c r="AE767" s="95"/>
      <c r="AF767" s="95"/>
      <c r="AG767" s="95"/>
      <c r="AH767" s="95"/>
      <c r="AI767" s="95"/>
      <c r="AJ767" s="95"/>
      <c r="AK767" s="95"/>
      <c r="AL767" s="95"/>
      <c r="AM767" s="95"/>
      <c r="AN767" s="95"/>
      <c r="AO767" s="95"/>
      <c r="AP767" s="95"/>
      <c r="AQ767" s="95"/>
      <c r="AR767" s="95"/>
      <c r="AS767" s="95"/>
      <c r="AT767" s="95"/>
      <c r="AU767" s="95"/>
      <c r="AV767" s="723"/>
      <c r="AW767" s="724"/>
    </row>
    <row r="768" spans="2:49" x14ac:dyDescent="0.25">
      <c r="B768" s="98"/>
      <c r="C768" s="98"/>
      <c r="D768" s="147"/>
      <c r="E768" s="148"/>
      <c r="F768" s="149"/>
      <c r="G768" s="150"/>
      <c r="H768" s="150"/>
      <c r="I768" s="150"/>
      <c r="J768" s="150"/>
      <c r="K768" s="150"/>
      <c r="L768" s="150"/>
      <c r="M768" s="150"/>
      <c r="N768" s="150"/>
      <c r="O768" s="150"/>
      <c r="P768" s="150"/>
      <c r="Q768" s="150"/>
      <c r="R768" s="150"/>
      <c r="S768" s="150"/>
      <c r="T768" s="150"/>
      <c r="U768" s="150"/>
      <c r="V768" s="150"/>
      <c r="W768" s="150"/>
      <c r="X768" s="150"/>
      <c r="Y768" s="150"/>
      <c r="Z768" s="150"/>
      <c r="AA768" s="150"/>
      <c r="AB768" s="150"/>
      <c r="AC768" s="150"/>
      <c r="AD768" s="150"/>
      <c r="AE768" s="151"/>
      <c r="AF768" s="151"/>
      <c r="AG768" s="151"/>
      <c r="AH768" s="151"/>
      <c r="AI768" s="151"/>
      <c r="AJ768" s="151"/>
      <c r="AK768" s="151"/>
      <c r="AL768" s="151"/>
      <c r="AM768" s="151"/>
      <c r="AN768" s="151"/>
      <c r="AO768" s="151"/>
      <c r="AP768" s="151"/>
      <c r="AQ768" s="151"/>
      <c r="AR768" s="151"/>
      <c r="AS768" s="151"/>
      <c r="AT768" s="151"/>
      <c r="AU768" s="151"/>
      <c r="AV768" s="723"/>
      <c r="AW768" s="724"/>
    </row>
    <row r="769" spans="2:49" x14ac:dyDescent="0.25">
      <c r="B769" s="98"/>
      <c r="C769" s="98"/>
      <c r="D769" s="147"/>
      <c r="E769" s="148"/>
      <c r="F769" s="149"/>
      <c r="G769" s="148"/>
      <c r="H769" s="148"/>
      <c r="I769" s="148"/>
      <c r="J769" s="148"/>
      <c r="K769" s="148"/>
      <c r="L769" s="148"/>
      <c r="M769" s="148"/>
      <c r="N769" s="148"/>
      <c r="O769" s="148"/>
      <c r="P769" s="148"/>
      <c r="Q769" s="148"/>
      <c r="R769" s="148"/>
      <c r="S769" s="148"/>
      <c r="T769" s="148"/>
      <c r="U769" s="148"/>
      <c r="V769" s="148"/>
      <c r="W769" s="148"/>
      <c r="X769" s="148"/>
      <c r="Y769" s="148"/>
      <c r="Z769" s="148"/>
      <c r="AA769" s="148"/>
      <c r="AB769" s="148"/>
      <c r="AC769" s="148"/>
      <c r="AD769" s="148"/>
      <c r="AE769" s="148"/>
      <c r="AF769" s="148"/>
      <c r="AG769" s="148"/>
      <c r="AH769" s="148"/>
      <c r="AI769" s="148"/>
      <c r="AJ769" s="148"/>
      <c r="AK769" s="148"/>
      <c r="AL769" s="148"/>
      <c r="AM769" s="148"/>
      <c r="AN769" s="148"/>
      <c r="AO769" s="148"/>
      <c r="AP769" s="148"/>
      <c r="AQ769" s="148"/>
      <c r="AR769" s="148"/>
      <c r="AS769" s="148"/>
      <c r="AT769" s="148"/>
      <c r="AU769" s="148"/>
      <c r="AV769" s="723"/>
      <c r="AW769" s="724"/>
    </row>
    <row r="770" spans="2:49" x14ac:dyDescent="0.25">
      <c r="B770" s="98"/>
      <c r="C770" s="98"/>
      <c r="D770" s="147"/>
      <c r="E770" s="93"/>
      <c r="F770" s="152"/>
      <c r="G770" s="95"/>
      <c r="H770" s="153"/>
      <c r="I770" s="152"/>
      <c r="J770" s="152"/>
      <c r="K770" s="152"/>
      <c r="L770" s="152"/>
      <c r="M770" s="152"/>
      <c r="N770" s="152"/>
      <c r="O770" s="152"/>
      <c r="P770" s="152"/>
      <c r="Q770" s="152"/>
      <c r="R770" s="152"/>
      <c r="S770" s="153"/>
      <c r="T770" s="152"/>
      <c r="U770" s="152"/>
      <c r="V770" s="152"/>
      <c r="W770" s="152"/>
      <c r="X770" s="152"/>
      <c r="Y770" s="152"/>
      <c r="Z770" s="152"/>
      <c r="AA770" s="152"/>
      <c r="AB770" s="152"/>
      <c r="AC770" s="152"/>
      <c r="AD770" s="152"/>
      <c r="AE770" s="152"/>
      <c r="AF770" s="152"/>
      <c r="AG770" s="152"/>
      <c r="AH770" s="152"/>
      <c r="AI770" s="152"/>
      <c r="AJ770" s="152"/>
      <c r="AK770" s="152"/>
      <c r="AL770" s="152"/>
      <c r="AM770" s="152"/>
      <c r="AN770" s="152"/>
      <c r="AO770" s="152"/>
      <c r="AP770" s="152"/>
      <c r="AQ770" s="152"/>
      <c r="AR770" s="152"/>
      <c r="AS770" s="152"/>
      <c r="AT770" s="152"/>
      <c r="AU770" s="152"/>
      <c r="AV770" s="723"/>
      <c r="AW770" s="724"/>
    </row>
    <row r="771" spans="2:49" x14ac:dyDescent="0.25">
      <c r="B771" s="98"/>
      <c r="C771" s="98"/>
      <c r="D771" s="147"/>
      <c r="E771" s="148"/>
      <c r="F771" s="149"/>
      <c r="G771" s="148"/>
      <c r="H771" s="148"/>
      <c r="I771" s="148"/>
      <c r="J771" s="148"/>
      <c r="K771" s="148"/>
      <c r="L771" s="148"/>
      <c r="M771" s="148"/>
      <c r="N771" s="148"/>
      <c r="O771" s="148"/>
      <c r="P771" s="148"/>
      <c r="Q771" s="148"/>
      <c r="R771" s="148"/>
      <c r="S771" s="148"/>
      <c r="T771" s="148"/>
      <c r="U771" s="148"/>
      <c r="V771" s="148"/>
      <c r="W771" s="148"/>
      <c r="X771" s="148"/>
      <c r="Y771" s="148"/>
      <c r="Z771" s="148"/>
      <c r="AA771" s="148"/>
      <c r="AB771" s="148"/>
      <c r="AC771" s="148"/>
      <c r="AD771" s="148"/>
      <c r="AE771" s="148"/>
      <c r="AF771" s="148"/>
      <c r="AG771" s="148"/>
      <c r="AH771" s="148"/>
      <c r="AI771" s="148"/>
      <c r="AJ771" s="148"/>
      <c r="AK771" s="148"/>
      <c r="AL771" s="148"/>
      <c r="AM771" s="148"/>
      <c r="AN771" s="148"/>
      <c r="AO771" s="148"/>
      <c r="AP771" s="148"/>
      <c r="AQ771" s="148"/>
      <c r="AR771" s="148"/>
      <c r="AS771" s="148"/>
      <c r="AT771" s="148"/>
      <c r="AU771" s="148"/>
      <c r="AV771" s="723"/>
      <c r="AW771" s="724"/>
    </row>
    <row r="772" spans="2:49" x14ac:dyDescent="0.25">
      <c r="B772" s="154"/>
      <c r="C772" s="154"/>
      <c r="D772" s="155"/>
      <c r="E772" s="95"/>
      <c r="F772" s="94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  <c r="AA772" s="95"/>
      <c r="AB772" s="95"/>
      <c r="AC772" s="95"/>
      <c r="AD772" s="95"/>
      <c r="AE772" s="95"/>
      <c r="AF772" s="95"/>
      <c r="AG772" s="95"/>
      <c r="AH772" s="95"/>
      <c r="AI772" s="95"/>
      <c r="AJ772" s="95"/>
      <c r="AK772" s="95"/>
      <c r="AL772" s="95"/>
      <c r="AM772" s="95"/>
      <c r="AN772" s="95"/>
      <c r="AO772" s="95"/>
      <c r="AP772" s="95"/>
      <c r="AQ772" s="95"/>
      <c r="AR772" s="95"/>
      <c r="AS772" s="95"/>
      <c r="AT772" s="95"/>
      <c r="AU772" s="95"/>
      <c r="AV772" s="723"/>
      <c r="AW772" s="724"/>
    </row>
    <row r="773" spans="2:49" x14ac:dyDescent="0.25">
      <c r="B773" s="154"/>
      <c r="C773" s="154"/>
      <c r="D773" s="155"/>
      <c r="E773" s="95"/>
      <c r="F773" s="94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  <c r="AA773" s="95"/>
      <c r="AB773" s="95"/>
      <c r="AC773" s="95"/>
      <c r="AD773" s="95"/>
      <c r="AE773" s="95"/>
      <c r="AF773" s="95"/>
      <c r="AG773" s="95"/>
      <c r="AH773" s="95"/>
      <c r="AI773" s="95"/>
      <c r="AJ773" s="95"/>
      <c r="AK773" s="95"/>
      <c r="AL773" s="95"/>
      <c r="AM773" s="95"/>
      <c r="AN773" s="95"/>
      <c r="AO773" s="95"/>
      <c r="AP773" s="95"/>
      <c r="AQ773" s="95"/>
      <c r="AR773" s="95"/>
      <c r="AS773" s="95"/>
      <c r="AT773" s="95"/>
      <c r="AU773" s="95"/>
      <c r="AV773" s="723"/>
      <c r="AW773" s="724"/>
    </row>
    <row r="774" spans="2:49" x14ac:dyDescent="0.25">
      <c r="B774" s="145"/>
      <c r="C774" s="145"/>
      <c r="D774" s="146"/>
      <c r="E774" s="98"/>
      <c r="F774" s="94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  <c r="AA774" s="95"/>
      <c r="AB774" s="95"/>
      <c r="AC774" s="95"/>
      <c r="AD774" s="95"/>
      <c r="AE774" s="95"/>
      <c r="AF774" s="95"/>
      <c r="AG774" s="95"/>
      <c r="AH774" s="95"/>
      <c r="AI774" s="95"/>
      <c r="AJ774" s="95"/>
      <c r="AK774" s="95"/>
      <c r="AL774" s="95"/>
      <c r="AM774" s="95"/>
      <c r="AN774" s="95"/>
      <c r="AO774" s="95"/>
      <c r="AP774" s="95"/>
      <c r="AQ774" s="95"/>
      <c r="AR774" s="95"/>
      <c r="AS774" s="95"/>
      <c r="AT774" s="95"/>
      <c r="AU774" s="95"/>
      <c r="AV774" s="723"/>
      <c r="AW774" s="724"/>
    </row>
    <row r="775" spans="2:49" x14ac:dyDescent="0.25">
      <c r="B775" s="98"/>
      <c r="C775" s="98"/>
      <c r="D775" s="147"/>
      <c r="E775" s="148"/>
      <c r="F775" s="149"/>
      <c r="G775" s="150"/>
      <c r="H775" s="150"/>
      <c r="I775" s="150"/>
      <c r="J775" s="150"/>
      <c r="K775" s="150"/>
      <c r="L775" s="150"/>
      <c r="M775" s="150"/>
      <c r="N775" s="150"/>
      <c r="O775" s="150"/>
      <c r="P775" s="150"/>
      <c r="Q775" s="150"/>
      <c r="R775" s="150"/>
      <c r="S775" s="150"/>
      <c r="T775" s="150"/>
      <c r="U775" s="150"/>
      <c r="V775" s="150"/>
      <c r="W775" s="150"/>
      <c r="X775" s="150"/>
      <c r="Y775" s="150"/>
      <c r="Z775" s="150"/>
      <c r="AA775" s="150"/>
      <c r="AB775" s="150"/>
      <c r="AC775" s="150"/>
      <c r="AD775" s="150"/>
      <c r="AE775" s="151"/>
      <c r="AF775" s="151"/>
      <c r="AG775" s="151"/>
      <c r="AH775" s="151"/>
      <c r="AI775" s="151"/>
      <c r="AJ775" s="151"/>
      <c r="AK775" s="151"/>
      <c r="AL775" s="151"/>
      <c r="AM775" s="151"/>
      <c r="AN775" s="151"/>
      <c r="AO775" s="151"/>
      <c r="AP775" s="151"/>
      <c r="AQ775" s="151"/>
      <c r="AR775" s="151"/>
      <c r="AS775" s="151"/>
      <c r="AT775" s="151"/>
      <c r="AU775" s="151"/>
      <c r="AV775" s="723"/>
      <c r="AW775" s="724"/>
    </row>
    <row r="776" spans="2:49" x14ac:dyDescent="0.25">
      <c r="B776" s="98"/>
      <c r="C776" s="98"/>
      <c r="D776" s="147"/>
      <c r="E776" s="148"/>
      <c r="F776" s="149"/>
      <c r="G776" s="148"/>
      <c r="H776" s="148"/>
      <c r="I776" s="148"/>
      <c r="J776" s="148"/>
      <c r="K776" s="148"/>
      <c r="L776" s="148"/>
      <c r="M776" s="148"/>
      <c r="N776" s="148"/>
      <c r="O776" s="148"/>
      <c r="P776" s="148"/>
      <c r="Q776" s="148"/>
      <c r="R776" s="148"/>
      <c r="S776" s="148"/>
      <c r="T776" s="148"/>
      <c r="U776" s="148"/>
      <c r="V776" s="148"/>
      <c r="W776" s="148"/>
      <c r="X776" s="148"/>
      <c r="Y776" s="148"/>
      <c r="Z776" s="148"/>
      <c r="AA776" s="148"/>
      <c r="AB776" s="148"/>
      <c r="AC776" s="148"/>
      <c r="AD776" s="148"/>
      <c r="AE776" s="148"/>
      <c r="AF776" s="148"/>
      <c r="AG776" s="148"/>
      <c r="AH776" s="148"/>
      <c r="AI776" s="148"/>
      <c r="AJ776" s="148"/>
      <c r="AK776" s="148"/>
      <c r="AL776" s="148"/>
      <c r="AM776" s="148"/>
      <c r="AN776" s="148"/>
      <c r="AO776" s="148"/>
      <c r="AP776" s="148"/>
      <c r="AQ776" s="148"/>
      <c r="AR776" s="148"/>
      <c r="AS776" s="148"/>
      <c r="AT776" s="148"/>
      <c r="AU776" s="148"/>
      <c r="AV776" s="723"/>
      <c r="AW776" s="724"/>
    </row>
    <row r="777" spans="2:49" x14ac:dyDescent="0.25">
      <c r="B777" s="98"/>
      <c r="C777" s="98"/>
      <c r="D777" s="147"/>
      <c r="E777" s="93"/>
      <c r="F777" s="152"/>
      <c r="G777" s="95"/>
      <c r="H777" s="153"/>
      <c r="I777" s="152"/>
      <c r="J777" s="152"/>
      <c r="K777" s="152"/>
      <c r="L777" s="152"/>
      <c r="M777" s="152"/>
      <c r="N777" s="152"/>
      <c r="O777" s="152"/>
      <c r="P777" s="152"/>
      <c r="Q777" s="152"/>
      <c r="R777" s="152"/>
      <c r="S777" s="153"/>
      <c r="T777" s="152"/>
      <c r="U777" s="152"/>
      <c r="V777" s="152"/>
      <c r="W777" s="152"/>
      <c r="X777" s="152"/>
      <c r="Y777" s="152"/>
      <c r="Z777" s="152"/>
      <c r="AA777" s="152"/>
      <c r="AB777" s="152"/>
      <c r="AC777" s="152"/>
      <c r="AD777" s="152"/>
      <c r="AE777" s="152"/>
      <c r="AF777" s="152"/>
      <c r="AG777" s="152"/>
      <c r="AH777" s="152"/>
      <c r="AI777" s="152"/>
      <c r="AJ777" s="152"/>
      <c r="AK777" s="152"/>
      <c r="AL777" s="152"/>
      <c r="AM777" s="152"/>
      <c r="AN777" s="152"/>
      <c r="AO777" s="152"/>
      <c r="AP777" s="152"/>
      <c r="AQ777" s="152"/>
      <c r="AR777" s="152"/>
      <c r="AS777" s="152"/>
      <c r="AT777" s="152"/>
      <c r="AU777" s="152"/>
      <c r="AV777" s="723"/>
      <c r="AW777" s="724"/>
    </row>
    <row r="778" spans="2:49" x14ac:dyDescent="0.25">
      <c r="B778" s="98"/>
      <c r="C778" s="98"/>
      <c r="D778" s="147"/>
      <c r="E778" s="148"/>
      <c r="F778" s="149"/>
      <c r="G778" s="148"/>
      <c r="H778" s="148"/>
      <c r="I778" s="148"/>
      <c r="J778" s="148"/>
      <c r="K778" s="148"/>
      <c r="L778" s="148"/>
      <c r="M778" s="148"/>
      <c r="N778" s="148"/>
      <c r="O778" s="148"/>
      <c r="P778" s="148"/>
      <c r="Q778" s="148"/>
      <c r="R778" s="148"/>
      <c r="S778" s="148"/>
      <c r="T778" s="148"/>
      <c r="U778" s="148"/>
      <c r="V778" s="148"/>
      <c r="W778" s="148"/>
      <c r="X778" s="148"/>
      <c r="Y778" s="148"/>
      <c r="Z778" s="148"/>
      <c r="AA778" s="148"/>
      <c r="AB778" s="148"/>
      <c r="AC778" s="148"/>
      <c r="AD778" s="148"/>
      <c r="AE778" s="148"/>
      <c r="AF778" s="148"/>
      <c r="AG778" s="148"/>
      <c r="AH778" s="148"/>
      <c r="AI778" s="148"/>
      <c r="AJ778" s="148"/>
      <c r="AK778" s="148"/>
      <c r="AL778" s="148"/>
      <c r="AM778" s="148"/>
      <c r="AN778" s="148"/>
      <c r="AO778" s="148"/>
      <c r="AP778" s="148"/>
      <c r="AQ778" s="148"/>
      <c r="AR778" s="148"/>
      <c r="AS778" s="148"/>
      <c r="AT778" s="148"/>
      <c r="AU778" s="148"/>
      <c r="AV778" s="723"/>
      <c r="AW778" s="724"/>
    </row>
    <row r="779" spans="2:49" x14ac:dyDescent="0.25">
      <c r="B779" s="154"/>
      <c r="C779" s="154"/>
      <c r="D779" s="155"/>
      <c r="E779" s="95"/>
      <c r="F779" s="94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  <c r="AA779" s="95"/>
      <c r="AB779" s="95"/>
      <c r="AC779" s="95"/>
      <c r="AD779" s="95"/>
      <c r="AE779" s="95"/>
      <c r="AF779" s="95"/>
      <c r="AG779" s="95"/>
      <c r="AH779" s="95"/>
      <c r="AI779" s="95"/>
      <c r="AJ779" s="95"/>
      <c r="AK779" s="95"/>
      <c r="AL779" s="95"/>
      <c r="AM779" s="95"/>
      <c r="AN779" s="95"/>
      <c r="AO779" s="95"/>
      <c r="AP779" s="95"/>
      <c r="AQ779" s="95"/>
      <c r="AR779" s="95"/>
      <c r="AS779" s="95"/>
      <c r="AT779" s="95"/>
      <c r="AU779" s="95"/>
      <c r="AV779" s="723"/>
      <c r="AW779" s="724"/>
    </row>
    <row r="780" spans="2:49" x14ac:dyDescent="0.25">
      <c r="B780" s="154"/>
      <c r="C780" s="154"/>
      <c r="D780" s="155"/>
      <c r="E780" s="95"/>
      <c r="F780" s="94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  <c r="AA780" s="95"/>
      <c r="AB780" s="95"/>
      <c r="AC780" s="95"/>
      <c r="AD780" s="95"/>
      <c r="AE780" s="95"/>
      <c r="AF780" s="95"/>
      <c r="AG780" s="95"/>
      <c r="AH780" s="95"/>
      <c r="AI780" s="95"/>
      <c r="AJ780" s="95"/>
      <c r="AK780" s="95"/>
      <c r="AL780" s="95"/>
      <c r="AM780" s="95"/>
      <c r="AN780" s="95"/>
      <c r="AO780" s="95"/>
      <c r="AP780" s="95"/>
      <c r="AQ780" s="95"/>
      <c r="AR780" s="95"/>
      <c r="AS780" s="95"/>
      <c r="AT780" s="95"/>
      <c r="AU780" s="95"/>
      <c r="AV780" s="723"/>
      <c r="AW780" s="724"/>
    </row>
    <row r="781" spans="2:49" x14ac:dyDescent="0.25">
      <c r="B781" s="145"/>
      <c r="C781" s="145"/>
      <c r="D781" s="146"/>
      <c r="E781" s="98"/>
      <c r="F781" s="94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  <c r="AA781" s="95"/>
      <c r="AB781" s="95"/>
      <c r="AC781" s="95"/>
      <c r="AD781" s="95"/>
      <c r="AE781" s="95"/>
      <c r="AF781" s="95"/>
      <c r="AG781" s="95"/>
      <c r="AH781" s="95"/>
      <c r="AI781" s="95"/>
      <c r="AJ781" s="95"/>
      <c r="AK781" s="95"/>
      <c r="AL781" s="95"/>
      <c r="AM781" s="95"/>
      <c r="AN781" s="95"/>
      <c r="AO781" s="95"/>
      <c r="AP781" s="95"/>
      <c r="AQ781" s="95"/>
      <c r="AR781" s="95"/>
      <c r="AS781" s="95"/>
      <c r="AT781" s="95"/>
      <c r="AU781" s="95"/>
      <c r="AV781" s="723"/>
      <c r="AW781" s="724"/>
    </row>
    <row r="782" spans="2:49" x14ac:dyDescent="0.25">
      <c r="B782" s="98"/>
      <c r="C782" s="98"/>
      <c r="D782" s="147"/>
      <c r="E782" s="148"/>
      <c r="F782" s="149"/>
      <c r="G782" s="150"/>
      <c r="H782" s="150"/>
      <c r="I782" s="150"/>
      <c r="J782" s="150"/>
      <c r="K782" s="150"/>
      <c r="L782" s="150"/>
      <c r="M782" s="150"/>
      <c r="N782" s="150"/>
      <c r="O782" s="150"/>
      <c r="P782" s="150"/>
      <c r="Q782" s="150"/>
      <c r="R782" s="150"/>
      <c r="S782" s="150"/>
      <c r="T782" s="150"/>
      <c r="U782" s="150"/>
      <c r="V782" s="150"/>
      <c r="W782" s="150"/>
      <c r="X782" s="150"/>
      <c r="Y782" s="150"/>
      <c r="Z782" s="150"/>
      <c r="AA782" s="150"/>
      <c r="AB782" s="150"/>
      <c r="AC782" s="150"/>
      <c r="AD782" s="150"/>
      <c r="AE782" s="151"/>
      <c r="AF782" s="151"/>
      <c r="AG782" s="151"/>
      <c r="AH782" s="151"/>
      <c r="AI782" s="151"/>
      <c r="AJ782" s="151"/>
      <c r="AK782" s="151"/>
      <c r="AL782" s="151"/>
      <c r="AM782" s="151"/>
      <c r="AN782" s="151"/>
      <c r="AO782" s="151"/>
      <c r="AP782" s="151"/>
      <c r="AQ782" s="151"/>
      <c r="AR782" s="151"/>
      <c r="AS782" s="151"/>
      <c r="AT782" s="151"/>
      <c r="AU782" s="151"/>
      <c r="AV782" s="723"/>
      <c r="AW782" s="724"/>
    </row>
    <row r="783" spans="2:49" x14ac:dyDescent="0.25">
      <c r="B783" s="98"/>
      <c r="C783" s="98"/>
      <c r="D783" s="147"/>
      <c r="E783" s="148"/>
      <c r="F783" s="149"/>
      <c r="G783" s="148"/>
      <c r="H783" s="148"/>
      <c r="I783" s="148"/>
      <c r="J783" s="148"/>
      <c r="K783" s="148"/>
      <c r="L783" s="148"/>
      <c r="M783" s="148"/>
      <c r="N783" s="148"/>
      <c r="O783" s="148"/>
      <c r="P783" s="148"/>
      <c r="Q783" s="148"/>
      <c r="R783" s="148"/>
      <c r="S783" s="148"/>
      <c r="T783" s="148"/>
      <c r="U783" s="148"/>
      <c r="V783" s="148"/>
      <c r="W783" s="148"/>
      <c r="X783" s="148"/>
      <c r="Y783" s="148"/>
      <c r="Z783" s="148"/>
      <c r="AA783" s="148"/>
      <c r="AB783" s="148"/>
      <c r="AC783" s="148"/>
      <c r="AD783" s="148"/>
      <c r="AE783" s="148"/>
      <c r="AF783" s="148"/>
      <c r="AG783" s="148"/>
      <c r="AH783" s="148"/>
      <c r="AI783" s="148"/>
      <c r="AJ783" s="148"/>
      <c r="AK783" s="148"/>
      <c r="AL783" s="148"/>
      <c r="AM783" s="148"/>
      <c r="AN783" s="148"/>
      <c r="AO783" s="148"/>
      <c r="AP783" s="148"/>
      <c r="AQ783" s="148"/>
      <c r="AR783" s="148"/>
      <c r="AS783" s="148"/>
      <c r="AT783" s="148"/>
      <c r="AU783" s="148"/>
      <c r="AV783" s="723"/>
      <c r="AW783" s="724"/>
    </row>
    <row r="784" spans="2:49" x14ac:dyDescent="0.25">
      <c r="B784" s="98"/>
      <c r="C784" s="98"/>
      <c r="D784" s="147"/>
      <c r="E784" s="93"/>
      <c r="F784" s="152"/>
      <c r="G784" s="95"/>
      <c r="H784" s="153"/>
      <c r="I784" s="152"/>
      <c r="J784" s="152"/>
      <c r="K784" s="152"/>
      <c r="L784" s="152"/>
      <c r="M784" s="152"/>
      <c r="N784" s="152"/>
      <c r="O784" s="152"/>
      <c r="P784" s="152"/>
      <c r="Q784" s="152"/>
      <c r="R784" s="152"/>
      <c r="S784" s="153"/>
      <c r="T784" s="152"/>
      <c r="U784" s="152"/>
      <c r="V784" s="152"/>
      <c r="W784" s="152"/>
      <c r="X784" s="152"/>
      <c r="Y784" s="152"/>
      <c r="Z784" s="152"/>
      <c r="AA784" s="152"/>
      <c r="AB784" s="152"/>
      <c r="AC784" s="152"/>
      <c r="AD784" s="152"/>
      <c r="AE784" s="152"/>
      <c r="AF784" s="152"/>
      <c r="AG784" s="152"/>
      <c r="AH784" s="152"/>
      <c r="AI784" s="152"/>
      <c r="AJ784" s="152"/>
      <c r="AK784" s="152"/>
      <c r="AL784" s="152"/>
      <c r="AM784" s="152"/>
      <c r="AN784" s="152"/>
      <c r="AO784" s="152"/>
      <c r="AP784" s="152"/>
      <c r="AQ784" s="152"/>
      <c r="AR784" s="152"/>
      <c r="AS784" s="152"/>
      <c r="AT784" s="152"/>
      <c r="AU784" s="152"/>
      <c r="AV784" s="723"/>
      <c r="AW784" s="724"/>
    </row>
    <row r="785" spans="2:49" x14ac:dyDescent="0.25">
      <c r="B785" s="98"/>
      <c r="C785" s="98"/>
      <c r="D785" s="147"/>
      <c r="E785" s="148"/>
      <c r="F785" s="149"/>
      <c r="G785" s="148"/>
      <c r="H785" s="148"/>
      <c r="I785" s="148"/>
      <c r="J785" s="148"/>
      <c r="K785" s="148"/>
      <c r="L785" s="148"/>
      <c r="M785" s="148"/>
      <c r="N785" s="148"/>
      <c r="O785" s="148"/>
      <c r="P785" s="148"/>
      <c r="Q785" s="148"/>
      <c r="R785" s="148"/>
      <c r="S785" s="148"/>
      <c r="T785" s="148"/>
      <c r="U785" s="148"/>
      <c r="V785" s="148"/>
      <c r="W785" s="148"/>
      <c r="X785" s="148"/>
      <c r="Y785" s="148"/>
      <c r="Z785" s="148"/>
      <c r="AA785" s="148"/>
      <c r="AB785" s="148"/>
      <c r="AC785" s="148"/>
      <c r="AD785" s="148"/>
      <c r="AE785" s="148"/>
      <c r="AF785" s="148"/>
      <c r="AG785" s="148"/>
      <c r="AH785" s="148"/>
      <c r="AI785" s="148"/>
      <c r="AJ785" s="148"/>
      <c r="AK785" s="148"/>
      <c r="AL785" s="148"/>
      <c r="AM785" s="148"/>
      <c r="AN785" s="148"/>
      <c r="AO785" s="148"/>
      <c r="AP785" s="148"/>
      <c r="AQ785" s="148"/>
      <c r="AR785" s="148"/>
      <c r="AS785" s="148"/>
      <c r="AT785" s="148"/>
      <c r="AU785" s="148"/>
      <c r="AV785" s="723"/>
      <c r="AW785" s="724"/>
    </row>
    <row r="786" spans="2:49" x14ac:dyDescent="0.25">
      <c r="B786" s="154"/>
      <c r="C786" s="154"/>
      <c r="D786" s="155"/>
      <c r="E786" s="95"/>
      <c r="F786" s="94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  <c r="AA786" s="95"/>
      <c r="AB786" s="95"/>
      <c r="AC786" s="95"/>
      <c r="AD786" s="95"/>
      <c r="AE786" s="95"/>
      <c r="AF786" s="95"/>
      <c r="AG786" s="95"/>
      <c r="AH786" s="95"/>
      <c r="AI786" s="95"/>
      <c r="AJ786" s="95"/>
      <c r="AK786" s="95"/>
      <c r="AL786" s="95"/>
      <c r="AM786" s="95"/>
      <c r="AN786" s="95"/>
      <c r="AO786" s="95"/>
      <c r="AP786" s="95"/>
      <c r="AQ786" s="95"/>
      <c r="AR786" s="95"/>
      <c r="AS786" s="95"/>
      <c r="AT786" s="95"/>
      <c r="AU786" s="95"/>
      <c r="AV786" s="723"/>
      <c r="AW786" s="724"/>
    </row>
    <row r="787" spans="2:49" x14ac:dyDescent="0.25">
      <c r="B787" s="154"/>
      <c r="C787" s="154"/>
      <c r="D787" s="155"/>
      <c r="E787" s="95"/>
      <c r="F787" s="94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  <c r="AA787" s="95"/>
      <c r="AB787" s="95"/>
      <c r="AC787" s="95"/>
      <c r="AD787" s="95"/>
      <c r="AE787" s="95"/>
      <c r="AF787" s="95"/>
      <c r="AG787" s="95"/>
      <c r="AH787" s="95"/>
      <c r="AI787" s="95"/>
      <c r="AJ787" s="95"/>
      <c r="AK787" s="95"/>
      <c r="AL787" s="95"/>
      <c r="AM787" s="95"/>
      <c r="AN787" s="95"/>
      <c r="AO787" s="95"/>
      <c r="AP787" s="95"/>
      <c r="AQ787" s="95"/>
      <c r="AR787" s="95"/>
      <c r="AS787" s="95"/>
      <c r="AT787" s="95"/>
      <c r="AU787" s="95"/>
      <c r="AV787" s="723"/>
      <c r="AW787" s="724"/>
    </row>
    <row r="788" spans="2:49" x14ac:dyDescent="0.25">
      <c r="B788" s="145"/>
      <c r="C788" s="145"/>
      <c r="D788" s="146"/>
      <c r="E788" s="98"/>
      <c r="F788" s="94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  <c r="AA788" s="95"/>
      <c r="AB788" s="95"/>
      <c r="AC788" s="95"/>
      <c r="AD788" s="95"/>
      <c r="AE788" s="95"/>
      <c r="AF788" s="95"/>
      <c r="AG788" s="95"/>
      <c r="AH788" s="95"/>
      <c r="AI788" s="95"/>
      <c r="AJ788" s="95"/>
      <c r="AK788" s="95"/>
      <c r="AL788" s="95"/>
      <c r="AM788" s="95"/>
      <c r="AN788" s="95"/>
      <c r="AO788" s="95"/>
      <c r="AP788" s="95"/>
      <c r="AQ788" s="95"/>
      <c r="AR788" s="95"/>
      <c r="AS788" s="95"/>
      <c r="AT788" s="95"/>
      <c r="AU788" s="95"/>
      <c r="AV788" s="723"/>
      <c r="AW788" s="724"/>
    </row>
    <row r="789" spans="2:49" x14ac:dyDescent="0.25">
      <c r="B789" s="98"/>
      <c r="C789" s="98"/>
      <c r="D789" s="147"/>
      <c r="E789" s="148"/>
      <c r="F789" s="149"/>
      <c r="G789" s="150"/>
      <c r="H789" s="150"/>
      <c r="I789" s="150"/>
      <c r="J789" s="150"/>
      <c r="K789" s="150"/>
      <c r="L789" s="150"/>
      <c r="M789" s="150"/>
      <c r="N789" s="150"/>
      <c r="O789" s="150"/>
      <c r="P789" s="150"/>
      <c r="Q789" s="150"/>
      <c r="R789" s="150"/>
      <c r="S789" s="150"/>
      <c r="T789" s="150"/>
      <c r="U789" s="150"/>
      <c r="V789" s="150"/>
      <c r="W789" s="150"/>
      <c r="X789" s="150"/>
      <c r="Y789" s="150"/>
      <c r="Z789" s="150"/>
      <c r="AA789" s="150"/>
      <c r="AB789" s="150"/>
      <c r="AC789" s="150"/>
      <c r="AD789" s="150"/>
      <c r="AE789" s="151"/>
      <c r="AF789" s="151"/>
      <c r="AG789" s="151"/>
      <c r="AH789" s="151"/>
      <c r="AI789" s="151"/>
      <c r="AJ789" s="151"/>
      <c r="AK789" s="151"/>
      <c r="AL789" s="151"/>
      <c r="AM789" s="151"/>
      <c r="AN789" s="151"/>
      <c r="AO789" s="151"/>
      <c r="AP789" s="151"/>
      <c r="AQ789" s="151"/>
      <c r="AR789" s="151"/>
      <c r="AS789" s="151"/>
      <c r="AT789" s="151"/>
      <c r="AU789" s="151"/>
      <c r="AV789" s="723"/>
      <c r="AW789" s="724"/>
    </row>
    <row r="790" spans="2:49" x14ac:dyDescent="0.25">
      <c r="B790" s="98"/>
      <c r="C790" s="98"/>
      <c r="D790" s="147"/>
      <c r="E790" s="148"/>
      <c r="F790" s="149"/>
      <c r="G790" s="148"/>
      <c r="H790" s="148"/>
      <c r="I790" s="148"/>
      <c r="J790" s="148"/>
      <c r="K790" s="148"/>
      <c r="L790" s="148"/>
      <c r="M790" s="148"/>
      <c r="N790" s="148"/>
      <c r="O790" s="148"/>
      <c r="P790" s="148"/>
      <c r="Q790" s="148"/>
      <c r="R790" s="148"/>
      <c r="S790" s="148"/>
      <c r="T790" s="148"/>
      <c r="U790" s="148"/>
      <c r="V790" s="148"/>
      <c r="W790" s="148"/>
      <c r="X790" s="148"/>
      <c r="Y790" s="148"/>
      <c r="Z790" s="148"/>
      <c r="AA790" s="148"/>
      <c r="AB790" s="148"/>
      <c r="AC790" s="148"/>
      <c r="AD790" s="148"/>
      <c r="AE790" s="148"/>
      <c r="AF790" s="148"/>
      <c r="AG790" s="148"/>
      <c r="AH790" s="148"/>
      <c r="AI790" s="148"/>
      <c r="AJ790" s="148"/>
      <c r="AK790" s="148"/>
      <c r="AL790" s="148"/>
      <c r="AM790" s="148"/>
      <c r="AN790" s="148"/>
      <c r="AO790" s="148"/>
      <c r="AP790" s="148"/>
      <c r="AQ790" s="148"/>
      <c r="AR790" s="148"/>
      <c r="AS790" s="148"/>
      <c r="AT790" s="148"/>
      <c r="AU790" s="148"/>
      <c r="AV790" s="723"/>
      <c r="AW790" s="724"/>
    </row>
    <row r="791" spans="2:49" x14ac:dyDescent="0.25">
      <c r="B791" s="98"/>
      <c r="C791" s="98"/>
      <c r="D791" s="147"/>
      <c r="E791" s="93"/>
      <c r="F791" s="152"/>
      <c r="G791" s="95"/>
      <c r="H791" s="153"/>
      <c r="I791" s="152"/>
      <c r="J791" s="152"/>
      <c r="K791" s="152"/>
      <c r="L791" s="152"/>
      <c r="M791" s="152"/>
      <c r="N791" s="152"/>
      <c r="O791" s="152"/>
      <c r="P791" s="152"/>
      <c r="Q791" s="152"/>
      <c r="R791" s="152"/>
      <c r="S791" s="153"/>
      <c r="T791" s="152"/>
      <c r="U791" s="152"/>
      <c r="V791" s="152"/>
      <c r="W791" s="152"/>
      <c r="X791" s="152"/>
      <c r="Y791" s="152"/>
      <c r="Z791" s="152"/>
      <c r="AA791" s="152"/>
      <c r="AB791" s="152"/>
      <c r="AC791" s="152"/>
      <c r="AD791" s="152"/>
      <c r="AE791" s="152"/>
      <c r="AF791" s="152"/>
      <c r="AG791" s="152"/>
      <c r="AH791" s="152"/>
      <c r="AI791" s="152"/>
      <c r="AJ791" s="152"/>
      <c r="AK791" s="152"/>
      <c r="AL791" s="152"/>
      <c r="AM791" s="152"/>
      <c r="AN791" s="152"/>
      <c r="AO791" s="152"/>
      <c r="AP791" s="152"/>
      <c r="AQ791" s="152"/>
      <c r="AR791" s="152"/>
      <c r="AS791" s="152"/>
      <c r="AT791" s="152"/>
      <c r="AU791" s="152"/>
      <c r="AV791" s="723"/>
      <c r="AW791" s="724"/>
    </row>
    <row r="792" spans="2:49" x14ac:dyDescent="0.25">
      <c r="B792" s="98"/>
      <c r="C792" s="98"/>
      <c r="D792" s="147"/>
      <c r="E792" s="148"/>
      <c r="F792" s="149"/>
      <c r="G792" s="148"/>
      <c r="H792" s="148"/>
      <c r="I792" s="148"/>
      <c r="J792" s="148"/>
      <c r="K792" s="148"/>
      <c r="L792" s="148"/>
      <c r="M792" s="148"/>
      <c r="N792" s="148"/>
      <c r="O792" s="148"/>
      <c r="P792" s="148"/>
      <c r="Q792" s="148"/>
      <c r="R792" s="148"/>
      <c r="S792" s="148"/>
      <c r="T792" s="148"/>
      <c r="U792" s="148"/>
      <c r="V792" s="148"/>
      <c r="W792" s="148"/>
      <c r="X792" s="148"/>
      <c r="Y792" s="148"/>
      <c r="Z792" s="148"/>
      <c r="AA792" s="148"/>
      <c r="AB792" s="148"/>
      <c r="AC792" s="148"/>
      <c r="AD792" s="148"/>
      <c r="AE792" s="148"/>
      <c r="AF792" s="148"/>
      <c r="AG792" s="148"/>
      <c r="AH792" s="148"/>
      <c r="AI792" s="148"/>
      <c r="AJ792" s="148"/>
      <c r="AK792" s="148"/>
      <c r="AL792" s="148"/>
      <c r="AM792" s="148"/>
      <c r="AN792" s="148"/>
      <c r="AO792" s="148"/>
      <c r="AP792" s="148"/>
      <c r="AQ792" s="148"/>
      <c r="AR792" s="148"/>
      <c r="AS792" s="148"/>
      <c r="AT792" s="148"/>
      <c r="AU792" s="148"/>
      <c r="AV792" s="723"/>
      <c r="AW792" s="724"/>
    </row>
    <row r="793" spans="2:49" x14ac:dyDescent="0.25">
      <c r="B793" s="154"/>
      <c r="C793" s="154"/>
      <c r="D793" s="155"/>
      <c r="E793" s="95"/>
      <c r="F793" s="94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  <c r="AA793" s="95"/>
      <c r="AB793" s="95"/>
      <c r="AC793" s="95"/>
      <c r="AD793" s="95"/>
      <c r="AE793" s="95"/>
      <c r="AF793" s="95"/>
      <c r="AG793" s="95"/>
      <c r="AH793" s="95"/>
      <c r="AI793" s="95"/>
      <c r="AJ793" s="95"/>
      <c r="AK793" s="95"/>
      <c r="AL793" s="95"/>
      <c r="AM793" s="95"/>
      <c r="AN793" s="95"/>
      <c r="AO793" s="95"/>
      <c r="AP793" s="95"/>
      <c r="AQ793" s="95"/>
      <c r="AR793" s="95"/>
      <c r="AS793" s="95"/>
      <c r="AT793" s="95"/>
      <c r="AU793" s="95"/>
      <c r="AV793" s="723"/>
      <c r="AW793" s="724"/>
    </row>
    <row r="794" spans="2:49" x14ac:dyDescent="0.25">
      <c r="B794" s="154"/>
      <c r="C794" s="154"/>
      <c r="D794" s="155"/>
      <c r="E794" s="95"/>
      <c r="F794" s="94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  <c r="AA794" s="95"/>
      <c r="AB794" s="95"/>
      <c r="AC794" s="95"/>
      <c r="AD794" s="95"/>
      <c r="AE794" s="95"/>
      <c r="AF794" s="95"/>
      <c r="AG794" s="95"/>
      <c r="AH794" s="95"/>
      <c r="AI794" s="95"/>
      <c r="AJ794" s="95"/>
      <c r="AK794" s="95"/>
      <c r="AL794" s="95"/>
      <c r="AM794" s="95"/>
      <c r="AN794" s="95"/>
      <c r="AO794" s="95"/>
      <c r="AP794" s="95"/>
      <c r="AQ794" s="95"/>
      <c r="AR794" s="95"/>
      <c r="AS794" s="95"/>
      <c r="AT794" s="95"/>
      <c r="AU794" s="95"/>
      <c r="AV794" s="723"/>
      <c r="AW794" s="724"/>
    </row>
    <row r="795" spans="2:49" x14ac:dyDescent="0.25">
      <c r="B795" s="145"/>
      <c r="C795" s="145"/>
      <c r="D795" s="146"/>
      <c r="E795" s="98"/>
      <c r="F795" s="94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  <c r="AA795" s="95"/>
      <c r="AB795" s="95"/>
      <c r="AC795" s="95"/>
      <c r="AD795" s="95"/>
      <c r="AE795" s="95"/>
      <c r="AF795" s="95"/>
      <c r="AG795" s="95"/>
      <c r="AH795" s="95"/>
      <c r="AI795" s="95"/>
      <c r="AJ795" s="95"/>
      <c r="AK795" s="95"/>
      <c r="AL795" s="95"/>
      <c r="AM795" s="95"/>
      <c r="AN795" s="95"/>
      <c r="AO795" s="95"/>
      <c r="AP795" s="95"/>
      <c r="AQ795" s="95"/>
      <c r="AR795" s="95"/>
      <c r="AS795" s="95"/>
      <c r="AT795" s="95"/>
      <c r="AU795" s="95"/>
      <c r="AV795" s="723"/>
      <c r="AW795" s="724"/>
    </row>
    <row r="796" spans="2:49" x14ac:dyDescent="0.25">
      <c r="B796" s="98"/>
      <c r="C796" s="98"/>
      <c r="D796" s="147"/>
      <c r="E796" s="148"/>
      <c r="F796" s="149"/>
      <c r="G796" s="150"/>
      <c r="H796" s="150"/>
      <c r="I796" s="150"/>
      <c r="J796" s="150"/>
      <c r="K796" s="150"/>
      <c r="L796" s="150"/>
      <c r="M796" s="150"/>
      <c r="N796" s="150"/>
      <c r="O796" s="150"/>
      <c r="P796" s="150"/>
      <c r="Q796" s="150"/>
      <c r="R796" s="150"/>
      <c r="S796" s="150"/>
      <c r="T796" s="150"/>
      <c r="U796" s="150"/>
      <c r="V796" s="150"/>
      <c r="W796" s="150"/>
      <c r="X796" s="150"/>
      <c r="Y796" s="150"/>
      <c r="Z796" s="150"/>
      <c r="AA796" s="150"/>
      <c r="AB796" s="150"/>
      <c r="AC796" s="150"/>
      <c r="AD796" s="150"/>
      <c r="AE796" s="151"/>
      <c r="AF796" s="151"/>
      <c r="AG796" s="151"/>
      <c r="AH796" s="151"/>
      <c r="AI796" s="151"/>
      <c r="AJ796" s="151"/>
      <c r="AK796" s="151"/>
      <c r="AL796" s="151"/>
      <c r="AM796" s="151"/>
      <c r="AN796" s="151"/>
      <c r="AO796" s="151"/>
      <c r="AP796" s="151"/>
      <c r="AQ796" s="151"/>
      <c r="AR796" s="151"/>
      <c r="AS796" s="151"/>
      <c r="AT796" s="151"/>
      <c r="AU796" s="151"/>
      <c r="AV796" s="723"/>
      <c r="AW796" s="724"/>
    </row>
    <row r="797" spans="2:49" x14ac:dyDescent="0.25">
      <c r="B797" s="98"/>
      <c r="C797" s="98"/>
      <c r="D797" s="147"/>
      <c r="E797" s="148"/>
      <c r="F797" s="149"/>
      <c r="G797" s="148"/>
      <c r="H797" s="148"/>
      <c r="I797" s="148"/>
      <c r="J797" s="148"/>
      <c r="K797" s="148"/>
      <c r="L797" s="148"/>
      <c r="M797" s="148"/>
      <c r="N797" s="148"/>
      <c r="O797" s="148"/>
      <c r="P797" s="148"/>
      <c r="Q797" s="148"/>
      <c r="R797" s="148"/>
      <c r="S797" s="148"/>
      <c r="T797" s="148"/>
      <c r="U797" s="148"/>
      <c r="V797" s="148"/>
      <c r="W797" s="148"/>
      <c r="X797" s="148"/>
      <c r="Y797" s="148"/>
      <c r="Z797" s="148"/>
      <c r="AA797" s="148"/>
      <c r="AB797" s="148"/>
      <c r="AC797" s="148"/>
      <c r="AD797" s="148"/>
      <c r="AE797" s="148"/>
      <c r="AF797" s="148"/>
      <c r="AG797" s="148"/>
      <c r="AH797" s="148"/>
      <c r="AI797" s="148"/>
      <c r="AJ797" s="148"/>
      <c r="AK797" s="148"/>
      <c r="AL797" s="148"/>
      <c r="AM797" s="148"/>
      <c r="AN797" s="148"/>
      <c r="AO797" s="148"/>
      <c r="AP797" s="148"/>
      <c r="AQ797" s="148"/>
      <c r="AR797" s="148"/>
      <c r="AS797" s="148"/>
      <c r="AT797" s="148"/>
      <c r="AU797" s="148"/>
      <c r="AV797" s="723"/>
      <c r="AW797" s="724"/>
    </row>
    <row r="798" spans="2:49" x14ac:dyDescent="0.25">
      <c r="B798" s="98"/>
      <c r="C798" s="98"/>
      <c r="D798" s="147"/>
      <c r="E798" s="93"/>
      <c r="F798" s="152"/>
      <c r="G798" s="95"/>
      <c r="H798" s="153"/>
      <c r="I798" s="152"/>
      <c r="J798" s="152"/>
      <c r="K798" s="152"/>
      <c r="L798" s="152"/>
      <c r="M798" s="152"/>
      <c r="N798" s="152"/>
      <c r="O798" s="152"/>
      <c r="P798" s="152"/>
      <c r="Q798" s="152"/>
      <c r="R798" s="152"/>
      <c r="S798" s="153"/>
      <c r="T798" s="152"/>
      <c r="U798" s="152"/>
      <c r="V798" s="152"/>
      <c r="W798" s="152"/>
      <c r="X798" s="152"/>
      <c r="Y798" s="152"/>
      <c r="Z798" s="152"/>
      <c r="AA798" s="152"/>
      <c r="AB798" s="152"/>
      <c r="AC798" s="152"/>
      <c r="AD798" s="152"/>
      <c r="AE798" s="152"/>
      <c r="AF798" s="152"/>
      <c r="AG798" s="152"/>
      <c r="AH798" s="152"/>
      <c r="AI798" s="152"/>
      <c r="AJ798" s="152"/>
      <c r="AK798" s="152"/>
      <c r="AL798" s="152"/>
      <c r="AM798" s="152"/>
      <c r="AN798" s="152"/>
      <c r="AO798" s="152"/>
      <c r="AP798" s="152"/>
      <c r="AQ798" s="152"/>
      <c r="AR798" s="152"/>
      <c r="AS798" s="152"/>
      <c r="AT798" s="152"/>
      <c r="AU798" s="152"/>
      <c r="AV798" s="723"/>
      <c r="AW798" s="724"/>
    </row>
    <row r="799" spans="2:49" x14ac:dyDescent="0.25">
      <c r="B799" s="98"/>
      <c r="C799" s="98"/>
      <c r="D799" s="147"/>
      <c r="E799" s="148"/>
      <c r="F799" s="149"/>
      <c r="G799" s="148"/>
      <c r="H799" s="148"/>
      <c r="I799" s="148"/>
      <c r="J799" s="148"/>
      <c r="K799" s="148"/>
      <c r="L799" s="148"/>
      <c r="M799" s="148"/>
      <c r="N799" s="148"/>
      <c r="O799" s="148"/>
      <c r="P799" s="148"/>
      <c r="Q799" s="148"/>
      <c r="R799" s="148"/>
      <c r="S799" s="148"/>
      <c r="T799" s="148"/>
      <c r="U799" s="148"/>
      <c r="V799" s="148"/>
      <c r="W799" s="148"/>
      <c r="X799" s="148"/>
      <c r="Y799" s="148"/>
      <c r="Z799" s="148"/>
      <c r="AA799" s="148"/>
      <c r="AB799" s="148"/>
      <c r="AC799" s="148"/>
      <c r="AD799" s="148"/>
      <c r="AE799" s="148"/>
      <c r="AF799" s="148"/>
      <c r="AG799" s="148"/>
      <c r="AH799" s="148"/>
      <c r="AI799" s="148"/>
      <c r="AJ799" s="148"/>
      <c r="AK799" s="148"/>
      <c r="AL799" s="148"/>
      <c r="AM799" s="148"/>
      <c r="AN799" s="148"/>
      <c r="AO799" s="148"/>
      <c r="AP799" s="148"/>
      <c r="AQ799" s="148"/>
      <c r="AR799" s="148"/>
      <c r="AS799" s="148"/>
      <c r="AT799" s="148"/>
      <c r="AU799" s="148"/>
      <c r="AV799" s="723"/>
      <c r="AW799" s="724"/>
    </row>
    <row r="800" spans="2:49" x14ac:dyDescent="0.25">
      <c r="B800" s="154"/>
      <c r="C800" s="154"/>
      <c r="D800" s="155"/>
      <c r="E800" s="95"/>
      <c r="F800" s="94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  <c r="AA800" s="95"/>
      <c r="AB800" s="95"/>
      <c r="AC800" s="95"/>
      <c r="AD800" s="95"/>
      <c r="AE800" s="95"/>
      <c r="AF800" s="95"/>
      <c r="AG800" s="95"/>
      <c r="AH800" s="95"/>
      <c r="AI800" s="95"/>
      <c r="AJ800" s="95"/>
      <c r="AK800" s="95"/>
      <c r="AL800" s="95"/>
      <c r="AM800" s="95"/>
      <c r="AN800" s="95"/>
      <c r="AO800" s="95"/>
      <c r="AP800" s="95"/>
      <c r="AQ800" s="95"/>
      <c r="AR800" s="95"/>
      <c r="AS800" s="95"/>
      <c r="AT800" s="95"/>
      <c r="AU800" s="95"/>
      <c r="AV800" s="723"/>
      <c r="AW800" s="724"/>
    </row>
    <row r="801" spans="2:49" x14ac:dyDescent="0.25">
      <c r="B801" s="154"/>
      <c r="C801" s="154"/>
      <c r="D801" s="155"/>
      <c r="E801" s="95"/>
      <c r="F801" s="94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  <c r="AA801" s="95"/>
      <c r="AB801" s="95"/>
      <c r="AC801" s="95"/>
      <c r="AD801" s="95"/>
      <c r="AE801" s="95"/>
      <c r="AF801" s="95"/>
      <c r="AG801" s="95"/>
      <c r="AH801" s="95"/>
      <c r="AI801" s="95"/>
      <c r="AJ801" s="95"/>
      <c r="AK801" s="95"/>
      <c r="AL801" s="95"/>
      <c r="AM801" s="95"/>
      <c r="AN801" s="95"/>
      <c r="AO801" s="95"/>
      <c r="AP801" s="95"/>
      <c r="AQ801" s="95"/>
      <c r="AR801" s="95"/>
      <c r="AS801" s="95"/>
      <c r="AT801" s="95"/>
      <c r="AU801" s="95"/>
      <c r="AV801" s="723"/>
      <c r="AW801" s="724"/>
    </row>
    <row r="802" spans="2:49" x14ac:dyDescent="0.25">
      <c r="B802" s="145"/>
      <c r="C802" s="145"/>
      <c r="D802" s="146"/>
      <c r="E802" s="98"/>
      <c r="F802" s="94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  <c r="AA802" s="95"/>
      <c r="AB802" s="95"/>
      <c r="AC802" s="95"/>
      <c r="AD802" s="95"/>
      <c r="AE802" s="95"/>
      <c r="AF802" s="95"/>
      <c r="AG802" s="95"/>
      <c r="AH802" s="95"/>
      <c r="AI802" s="95"/>
      <c r="AJ802" s="95"/>
      <c r="AK802" s="95"/>
      <c r="AL802" s="95"/>
      <c r="AM802" s="95"/>
      <c r="AN802" s="95"/>
      <c r="AO802" s="95"/>
      <c r="AP802" s="95"/>
      <c r="AQ802" s="95"/>
      <c r="AR802" s="95"/>
      <c r="AS802" s="95"/>
      <c r="AT802" s="95"/>
      <c r="AU802" s="95"/>
      <c r="AV802" s="723"/>
      <c r="AW802" s="724"/>
    </row>
    <row r="803" spans="2:49" x14ac:dyDescent="0.25">
      <c r="B803" s="98"/>
      <c r="C803" s="98"/>
      <c r="D803" s="147"/>
      <c r="E803" s="148"/>
      <c r="F803" s="149"/>
      <c r="G803" s="150"/>
      <c r="H803" s="150"/>
      <c r="I803" s="150"/>
      <c r="J803" s="150"/>
      <c r="K803" s="150"/>
      <c r="L803" s="150"/>
      <c r="M803" s="150"/>
      <c r="N803" s="150"/>
      <c r="O803" s="150"/>
      <c r="P803" s="150"/>
      <c r="Q803" s="150"/>
      <c r="R803" s="150"/>
      <c r="S803" s="150"/>
      <c r="T803" s="150"/>
      <c r="U803" s="150"/>
      <c r="V803" s="150"/>
      <c r="W803" s="150"/>
      <c r="X803" s="150"/>
      <c r="Y803" s="150"/>
      <c r="Z803" s="150"/>
      <c r="AA803" s="150"/>
      <c r="AB803" s="150"/>
      <c r="AC803" s="150"/>
      <c r="AD803" s="150"/>
      <c r="AE803" s="151"/>
      <c r="AF803" s="151"/>
      <c r="AG803" s="151"/>
      <c r="AH803" s="151"/>
      <c r="AI803" s="151"/>
      <c r="AJ803" s="151"/>
      <c r="AK803" s="151"/>
      <c r="AL803" s="151"/>
      <c r="AM803" s="151"/>
      <c r="AN803" s="151"/>
      <c r="AO803" s="151"/>
      <c r="AP803" s="151"/>
      <c r="AQ803" s="151"/>
      <c r="AR803" s="151"/>
      <c r="AS803" s="151"/>
      <c r="AT803" s="151"/>
      <c r="AU803" s="151"/>
      <c r="AV803" s="723"/>
      <c r="AW803" s="724"/>
    </row>
    <row r="804" spans="2:49" x14ac:dyDescent="0.25">
      <c r="B804" s="98"/>
      <c r="C804" s="98"/>
      <c r="D804" s="147"/>
      <c r="E804" s="148"/>
      <c r="F804" s="149"/>
      <c r="G804" s="148"/>
      <c r="H804" s="148"/>
      <c r="I804" s="148"/>
      <c r="J804" s="148"/>
      <c r="K804" s="148"/>
      <c r="L804" s="148"/>
      <c r="M804" s="148"/>
      <c r="N804" s="148"/>
      <c r="O804" s="148"/>
      <c r="P804" s="148"/>
      <c r="Q804" s="148"/>
      <c r="R804" s="148"/>
      <c r="S804" s="148"/>
      <c r="T804" s="148"/>
      <c r="U804" s="148"/>
      <c r="V804" s="148"/>
      <c r="W804" s="148"/>
      <c r="X804" s="148"/>
      <c r="Y804" s="148"/>
      <c r="Z804" s="148"/>
      <c r="AA804" s="148"/>
      <c r="AB804" s="148"/>
      <c r="AC804" s="148"/>
      <c r="AD804" s="148"/>
      <c r="AE804" s="148"/>
      <c r="AF804" s="148"/>
      <c r="AG804" s="148"/>
      <c r="AH804" s="148"/>
      <c r="AI804" s="148"/>
      <c r="AJ804" s="148"/>
      <c r="AK804" s="148"/>
      <c r="AL804" s="148"/>
      <c r="AM804" s="148"/>
      <c r="AN804" s="148"/>
      <c r="AO804" s="148"/>
      <c r="AP804" s="148"/>
      <c r="AQ804" s="148"/>
      <c r="AR804" s="148"/>
      <c r="AS804" s="148"/>
      <c r="AT804" s="148"/>
      <c r="AU804" s="148"/>
      <c r="AV804" s="723"/>
      <c r="AW804" s="724"/>
    </row>
    <row r="805" spans="2:49" x14ac:dyDescent="0.25">
      <c r="B805" s="98"/>
      <c r="C805" s="98"/>
      <c r="D805" s="147"/>
      <c r="E805" s="93"/>
      <c r="F805" s="152"/>
      <c r="G805" s="95"/>
      <c r="H805" s="153"/>
      <c r="I805" s="152"/>
      <c r="J805" s="152"/>
      <c r="K805" s="152"/>
      <c r="L805" s="152"/>
      <c r="M805" s="152"/>
      <c r="N805" s="152"/>
      <c r="O805" s="152"/>
      <c r="P805" s="152"/>
      <c r="Q805" s="152"/>
      <c r="R805" s="152"/>
      <c r="S805" s="153"/>
      <c r="T805" s="152"/>
      <c r="U805" s="152"/>
      <c r="V805" s="152"/>
      <c r="W805" s="152"/>
      <c r="X805" s="152"/>
      <c r="Y805" s="152"/>
      <c r="Z805" s="152"/>
      <c r="AA805" s="152"/>
      <c r="AB805" s="152"/>
      <c r="AC805" s="152"/>
      <c r="AD805" s="152"/>
      <c r="AE805" s="152"/>
      <c r="AF805" s="152"/>
      <c r="AG805" s="152"/>
      <c r="AH805" s="152"/>
      <c r="AI805" s="152"/>
      <c r="AJ805" s="152"/>
      <c r="AK805" s="152"/>
      <c r="AL805" s="152"/>
      <c r="AM805" s="152"/>
      <c r="AN805" s="152"/>
      <c r="AO805" s="152"/>
      <c r="AP805" s="152"/>
      <c r="AQ805" s="152"/>
      <c r="AR805" s="152"/>
      <c r="AS805" s="152"/>
      <c r="AT805" s="152"/>
      <c r="AU805" s="152"/>
      <c r="AV805" s="723"/>
      <c r="AW805" s="724"/>
    </row>
    <row r="806" spans="2:49" x14ac:dyDescent="0.25">
      <c r="B806" s="98"/>
      <c r="C806" s="98"/>
      <c r="D806" s="147"/>
      <c r="E806" s="148"/>
      <c r="F806" s="149"/>
      <c r="G806" s="148"/>
      <c r="H806" s="148"/>
      <c r="I806" s="148"/>
      <c r="J806" s="148"/>
      <c r="K806" s="148"/>
      <c r="L806" s="148"/>
      <c r="M806" s="148"/>
      <c r="N806" s="148"/>
      <c r="O806" s="148"/>
      <c r="P806" s="148"/>
      <c r="Q806" s="148"/>
      <c r="R806" s="148"/>
      <c r="S806" s="148"/>
      <c r="T806" s="148"/>
      <c r="U806" s="148"/>
      <c r="V806" s="148"/>
      <c r="W806" s="148"/>
      <c r="X806" s="148"/>
      <c r="Y806" s="148"/>
      <c r="Z806" s="148"/>
      <c r="AA806" s="148"/>
      <c r="AB806" s="148"/>
      <c r="AC806" s="148"/>
      <c r="AD806" s="148"/>
      <c r="AE806" s="148"/>
      <c r="AF806" s="148"/>
      <c r="AG806" s="148"/>
      <c r="AH806" s="148"/>
      <c r="AI806" s="148"/>
      <c r="AJ806" s="148"/>
      <c r="AK806" s="148"/>
      <c r="AL806" s="148"/>
      <c r="AM806" s="148"/>
      <c r="AN806" s="148"/>
      <c r="AO806" s="148"/>
      <c r="AP806" s="148"/>
      <c r="AQ806" s="148"/>
      <c r="AR806" s="148"/>
      <c r="AS806" s="148"/>
      <c r="AT806" s="148"/>
      <c r="AU806" s="148"/>
      <c r="AV806" s="723"/>
      <c r="AW806" s="724"/>
    </row>
    <row r="807" spans="2:49" x14ac:dyDescent="0.25">
      <c r="B807" s="154"/>
      <c r="C807" s="154"/>
      <c r="D807" s="155"/>
      <c r="E807" s="95"/>
      <c r="F807" s="94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  <c r="AA807" s="95"/>
      <c r="AB807" s="95"/>
      <c r="AC807" s="95"/>
      <c r="AD807" s="95"/>
      <c r="AE807" s="95"/>
      <c r="AF807" s="95"/>
      <c r="AG807" s="95"/>
      <c r="AH807" s="95"/>
      <c r="AI807" s="95"/>
      <c r="AJ807" s="95"/>
      <c r="AK807" s="95"/>
      <c r="AL807" s="95"/>
      <c r="AM807" s="95"/>
      <c r="AN807" s="95"/>
      <c r="AO807" s="95"/>
      <c r="AP807" s="95"/>
      <c r="AQ807" s="95"/>
      <c r="AR807" s="95"/>
      <c r="AS807" s="95"/>
      <c r="AT807" s="95"/>
      <c r="AU807" s="95"/>
      <c r="AV807" s="723"/>
      <c r="AW807" s="724"/>
    </row>
    <row r="808" spans="2:49" x14ac:dyDescent="0.25">
      <c r="B808" s="154"/>
      <c r="C808" s="154"/>
      <c r="D808" s="155"/>
      <c r="E808" s="95"/>
      <c r="F808" s="94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  <c r="AA808" s="95"/>
      <c r="AB808" s="95"/>
      <c r="AC808" s="95"/>
      <c r="AD808" s="95"/>
      <c r="AE808" s="95"/>
      <c r="AF808" s="95"/>
      <c r="AG808" s="95"/>
      <c r="AH808" s="95"/>
      <c r="AI808" s="95"/>
      <c r="AJ808" s="95"/>
      <c r="AK808" s="95"/>
      <c r="AL808" s="95"/>
      <c r="AM808" s="95"/>
      <c r="AN808" s="95"/>
      <c r="AO808" s="95"/>
      <c r="AP808" s="95"/>
      <c r="AQ808" s="95"/>
      <c r="AR808" s="95"/>
      <c r="AS808" s="95"/>
      <c r="AT808" s="95"/>
      <c r="AU808" s="95"/>
      <c r="AV808" s="723"/>
      <c r="AW808" s="724"/>
    </row>
    <row r="809" spans="2:49" x14ac:dyDescent="0.25">
      <c r="B809" s="145"/>
      <c r="C809" s="145"/>
      <c r="D809" s="146"/>
      <c r="E809" s="98"/>
      <c r="F809" s="94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  <c r="AA809" s="95"/>
      <c r="AB809" s="95"/>
      <c r="AC809" s="95"/>
      <c r="AD809" s="95"/>
      <c r="AE809" s="95"/>
      <c r="AF809" s="95"/>
      <c r="AG809" s="95"/>
      <c r="AH809" s="95"/>
      <c r="AI809" s="95"/>
      <c r="AJ809" s="95"/>
      <c r="AK809" s="95"/>
      <c r="AL809" s="95"/>
      <c r="AM809" s="95"/>
      <c r="AN809" s="95"/>
      <c r="AO809" s="95"/>
      <c r="AP809" s="95"/>
      <c r="AQ809" s="95"/>
      <c r="AR809" s="95"/>
      <c r="AS809" s="95"/>
      <c r="AT809" s="95"/>
      <c r="AU809" s="95"/>
      <c r="AV809" s="723"/>
      <c r="AW809" s="724"/>
    </row>
    <row r="810" spans="2:49" x14ac:dyDescent="0.25">
      <c r="B810" s="98"/>
      <c r="C810" s="98"/>
      <c r="D810" s="147"/>
      <c r="E810" s="148"/>
      <c r="F810" s="149"/>
      <c r="G810" s="150"/>
      <c r="H810" s="150"/>
      <c r="I810" s="150"/>
      <c r="J810" s="150"/>
      <c r="K810" s="150"/>
      <c r="L810" s="150"/>
      <c r="M810" s="150"/>
      <c r="N810" s="150"/>
      <c r="O810" s="150"/>
      <c r="P810" s="150"/>
      <c r="Q810" s="150"/>
      <c r="R810" s="150"/>
      <c r="S810" s="150"/>
      <c r="T810" s="150"/>
      <c r="U810" s="150"/>
      <c r="V810" s="150"/>
      <c r="W810" s="150"/>
      <c r="X810" s="150"/>
      <c r="Y810" s="150"/>
      <c r="Z810" s="150"/>
      <c r="AA810" s="150"/>
      <c r="AB810" s="150"/>
      <c r="AC810" s="150"/>
      <c r="AD810" s="150"/>
      <c r="AE810" s="151"/>
      <c r="AF810" s="151"/>
      <c r="AG810" s="151"/>
      <c r="AH810" s="151"/>
      <c r="AI810" s="151"/>
      <c r="AJ810" s="151"/>
      <c r="AK810" s="151"/>
      <c r="AL810" s="151"/>
      <c r="AM810" s="151"/>
      <c r="AN810" s="151"/>
      <c r="AO810" s="151"/>
      <c r="AP810" s="151"/>
      <c r="AQ810" s="151"/>
      <c r="AR810" s="151"/>
      <c r="AS810" s="151"/>
      <c r="AT810" s="151"/>
      <c r="AU810" s="151"/>
      <c r="AV810" s="723"/>
      <c r="AW810" s="724"/>
    </row>
    <row r="811" spans="2:49" x14ac:dyDescent="0.25">
      <c r="B811" s="98"/>
      <c r="C811" s="98"/>
      <c r="D811" s="147"/>
      <c r="E811" s="148"/>
      <c r="F811" s="149"/>
      <c r="G811" s="148"/>
      <c r="H811" s="148"/>
      <c r="I811" s="148"/>
      <c r="J811" s="148"/>
      <c r="K811" s="148"/>
      <c r="L811" s="148"/>
      <c r="M811" s="148"/>
      <c r="N811" s="148"/>
      <c r="O811" s="148"/>
      <c r="P811" s="148"/>
      <c r="Q811" s="148"/>
      <c r="R811" s="148"/>
      <c r="S811" s="148"/>
      <c r="T811" s="148"/>
      <c r="U811" s="148"/>
      <c r="V811" s="148"/>
      <c r="W811" s="148"/>
      <c r="X811" s="148"/>
      <c r="Y811" s="148"/>
      <c r="Z811" s="148"/>
      <c r="AA811" s="148"/>
      <c r="AB811" s="148"/>
      <c r="AC811" s="148"/>
      <c r="AD811" s="148"/>
      <c r="AE811" s="148"/>
      <c r="AF811" s="148"/>
      <c r="AG811" s="148"/>
      <c r="AH811" s="148"/>
      <c r="AI811" s="148"/>
      <c r="AJ811" s="148"/>
      <c r="AK811" s="148"/>
      <c r="AL811" s="148"/>
      <c r="AM811" s="148"/>
      <c r="AN811" s="148"/>
      <c r="AO811" s="148"/>
      <c r="AP811" s="148"/>
      <c r="AQ811" s="148"/>
      <c r="AR811" s="148"/>
      <c r="AS811" s="148"/>
      <c r="AT811" s="148"/>
      <c r="AU811" s="148"/>
      <c r="AV811" s="723"/>
      <c r="AW811" s="724"/>
    </row>
    <row r="812" spans="2:49" x14ac:dyDescent="0.25">
      <c r="B812" s="98"/>
      <c r="C812" s="98"/>
      <c r="D812" s="147"/>
      <c r="E812" s="93"/>
      <c r="F812" s="152"/>
      <c r="G812" s="95"/>
      <c r="H812" s="153"/>
      <c r="I812" s="152"/>
      <c r="J812" s="152"/>
      <c r="K812" s="152"/>
      <c r="L812" s="152"/>
      <c r="M812" s="152"/>
      <c r="N812" s="152"/>
      <c r="O812" s="152"/>
      <c r="P812" s="152"/>
      <c r="Q812" s="152"/>
      <c r="R812" s="152"/>
      <c r="S812" s="153"/>
      <c r="T812" s="152"/>
      <c r="U812" s="152"/>
      <c r="V812" s="152"/>
      <c r="W812" s="152"/>
      <c r="X812" s="152"/>
      <c r="Y812" s="152"/>
      <c r="Z812" s="152"/>
      <c r="AA812" s="152"/>
      <c r="AB812" s="152"/>
      <c r="AC812" s="152"/>
      <c r="AD812" s="152"/>
      <c r="AE812" s="152"/>
      <c r="AF812" s="152"/>
      <c r="AG812" s="152"/>
      <c r="AH812" s="152"/>
      <c r="AI812" s="152"/>
      <c r="AJ812" s="152"/>
      <c r="AK812" s="152"/>
      <c r="AL812" s="152"/>
      <c r="AM812" s="152"/>
      <c r="AN812" s="152"/>
      <c r="AO812" s="152"/>
      <c r="AP812" s="152"/>
      <c r="AQ812" s="152"/>
      <c r="AR812" s="152"/>
      <c r="AS812" s="152"/>
      <c r="AT812" s="152"/>
      <c r="AU812" s="152"/>
      <c r="AV812" s="723"/>
      <c r="AW812" s="724"/>
    </row>
    <row r="813" spans="2:49" x14ac:dyDescent="0.25">
      <c r="B813" s="98"/>
      <c r="C813" s="98"/>
      <c r="D813" s="147"/>
      <c r="E813" s="148"/>
      <c r="F813" s="149"/>
      <c r="G813" s="148"/>
      <c r="H813" s="148"/>
      <c r="I813" s="148"/>
      <c r="J813" s="148"/>
      <c r="K813" s="148"/>
      <c r="L813" s="148"/>
      <c r="M813" s="148"/>
      <c r="N813" s="148"/>
      <c r="O813" s="148"/>
      <c r="P813" s="148"/>
      <c r="Q813" s="148"/>
      <c r="R813" s="148"/>
      <c r="S813" s="148"/>
      <c r="T813" s="148"/>
      <c r="U813" s="148"/>
      <c r="V813" s="148"/>
      <c r="W813" s="148"/>
      <c r="X813" s="148"/>
      <c r="Y813" s="148"/>
      <c r="Z813" s="148"/>
      <c r="AA813" s="148"/>
      <c r="AB813" s="148"/>
      <c r="AC813" s="148"/>
      <c r="AD813" s="148"/>
      <c r="AE813" s="148"/>
      <c r="AF813" s="148"/>
      <c r="AG813" s="148"/>
      <c r="AH813" s="148"/>
      <c r="AI813" s="148"/>
      <c r="AJ813" s="148"/>
      <c r="AK813" s="148"/>
      <c r="AL813" s="148"/>
      <c r="AM813" s="148"/>
      <c r="AN813" s="148"/>
      <c r="AO813" s="148"/>
      <c r="AP813" s="148"/>
      <c r="AQ813" s="148"/>
      <c r="AR813" s="148"/>
      <c r="AS813" s="148"/>
      <c r="AT813" s="148"/>
      <c r="AU813" s="148"/>
      <c r="AV813" s="723"/>
      <c r="AW813" s="724"/>
    </row>
    <row r="814" spans="2:49" x14ac:dyDescent="0.25">
      <c r="B814" s="154"/>
      <c r="C814" s="154"/>
      <c r="D814" s="155"/>
      <c r="E814" s="95"/>
      <c r="F814" s="94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  <c r="AA814" s="95"/>
      <c r="AB814" s="95"/>
      <c r="AC814" s="95"/>
      <c r="AD814" s="95"/>
      <c r="AE814" s="95"/>
      <c r="AF814" s="95"/>
      <c r="AG814" s="95"/>
      <c r="AH814" s="95"/>
      <c r="AI814" s="95"/>
      <c r="AJ814" s="95"/>
      <c r="AK814" s="95"/>
      <c r="AL814" s="95"/>
      <c r="AM814" s="95"/>
      <c r="AN814" s="95"/>
      <c r="AO814" s="95"/>
      <c r="AP814" s="95"/>
      <c r="AQ814" s="95"/>
      <c r="AR814" s="95"/>
      <c r="AS814" s="95"/>
      <c r="AT814" s="95"/>
      <c r="AU814" s="95"/>
      <c r="AV814" s="723"/>
      <c r="AW814" s="724"/>
    </row>
    <row r="815" spans="2:49" x14ac:dyDescent="0.25">
      <c r="B815" s="154"/>
      <c r="C815" s="154"/>
      <c r="D815" s="155"/>
      <c r="E815" s="95"/>
      <c r="F815" s="94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  <c r="AA815" s="95"/>
      <c r="AB815" s="95"/>
      <c r="AC815" s="95"/>
      <c r="AD815" s="95"/>
      <c r="AE815" s="95"/>
      <c r="AF815" s="95"/>
      <c r="AG815" s="95"/>
      <c r="AH815" s="95"/>
      <c r="AI815" s="95"/>
      <c r="AJ815" s="95"/>
      <c r="AK815" s="95"/>
      <c r="AL815" s="95"/>
      <c r="AM815" s="95"/>
      <c r="AN815" s="95"/>
      <c r="AO815" s="95"/>
      <c r="AP815" s="95"/>
      <c r="AQ815" s="95"/>
      <c r="AR815" s="95"/>
      <c r="AS815" s="95"/>
      <c r="AT815" s="95"/>
      <c r="AU815" s="95"/>
      <c r="AV815" s="723"/>
      <c r="AW815" s="724"/>
    </row>
    <row r="816" spans="2:49" x14ac:dyDescent="0.25">
      <c r="B816" s="145"/>
      <c r="C816" s="145"/>
      <c r="D816" s="146"/>
      <c r="E816" s="98"/>
      <c r="F816" s="94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  <c r="AA816" s="95"/>
      <c r="AB816" s="95"/>
      <c r="AC816" s="95"/>
      <c r="AD816" s="95"/>
      <c r="AE816" s="95"/>
      <c r="AF816" s="95"/>
      <c r="AG816" s="95"/>
      <c r="AH816" s="95"/>
      <c r="AI816" s="95"/>
      <c r="AJ816" s="95"/>
      <c r="AK816" s="95"/>
      <c r="AL816" s="95"/>
      <c r="AM816" s="95"/>
      <c r="AN816" s="95"/>
      <c r="AO816" s="95"/>
      <c r="AP816" s="95"/>
      <c r="AQ816" s="95"/>
      <c r="AR816" s="95"/>
      <c r="AS816" s="95"/>
      <c r="AT816" s="95"/>
      <c r="AU816" s="95"/>
      <c r="AV816" s="723"/>
      <c r="AW816" s="724"/>
    </row>
    <row r="817" spans="2:49" x14ac:dyDescent="0.25">
      <c r="B817" s="98"/>
      <c r="C817" s="98"/>
      <c r="D817" s="147"/>
      <c r="E817" s="148"/>
      <c r="F817" s="149"/>
      <c r="G817" s="150"/>
      <c r="H817" s="150"/>
      <c r="I817" s="150"/>
      <c r="J817" s="150"/>
      <c r="K817" s="150"/>
      <c r="L817" s="150"/>
      <c r="M817" s="150"/>
      <c r="N817" s="150"/>
      <c r="O817" s="150"/>
      <c r="P817" s="150"/>
      <c r="Q817" s="150"/>
      <c r="R817" s="150"/>
      <c r="S817" s="150"/>
      <c r="T817" s="150"/>
      <c r="U817" s="150"/>
      <c r="V817" s="150"/>
      <c r="W817" s="150"/>
      <c r="X817" s="150"/>
      <c r="Y817" s="150"/>
      <c r="Z817" s="150"/>
      <c r="AA817" s="150"/>
      <c r="AB817" s="150"/>
      <c r="AC817" s="150"/>
      <c r="AD817" s="150"/>
      <c r="AE817" s="151"/>
      <c r="AF817" s="151"/>
      <c r="AG817" s="151"/>
      <c r="AH817" s="151"/>
      <c r="AI817" s="151"/>
      <c r="AJ817" s="151"/>
      <c r="AK817" s="151"/>
      <c r="AL817" s="151"/>
      <c r="AM817" s="151"/>
      <c r="AN817" s="151"/>
      <c r="AO817" s="151"/>
      <c r="AP817" s="151"/>
      <c r="AQ817" s="151"/>
      <c r="AR817" s="151"/>
      <c r="AS817" s="151"/>
      <c r="AT817" s="151"/>
      <c r="AU817" s="151"/>
      <c r="AV817" s="723"/>
      <c r="AW817" s="724"/>
    </row>
    <row r="818" spans="2:49" x14ac:dyDescent="0.25">
      <c r="B818" s="98"/>
      <c r="C818" s="98"/>
      <c r="D818" s="147"/>
      <c r="E818" s="148"/>
      <c r="F818" s="149"/>
      <c r="G818" s="148"/>
      <c r="H818" s="148"/>
      <c r="I818" s="148"/>
      <c r="J818" s="148"/>
      <c r="K818" s="148"/>
      <c r="L818" s="148"/>
      <c r="M818" s="148"/>
      <c r="N818" s="148"/>
      <c r="O818" s="148"/>
      <c r="P818" s="148"/>
      <c r="Q818" s="148"/>
      <c r="R818" s="148"/>
      <c r="S818" s="148"/>
      <c r="T818" s="148"/>
      <c r="U818" s="148"/>
      <c r="V818" s="148"/>
      <c r="W818" s="148"/>
      <c r="X818" s="148"/>
      <c r="Y818" s="148"/>
      <c r="Z818" s="148"/>
      <c r="AA818" s="148"/>
      <c r="AB818" s="148"/>
      <c r="AC818" s="148"/>
      <c r="AD818" s="148"/>
      <c r="AE818" s="148"/>
      <c r="AF818" s="148"/>
      <c r="AG818" s="148"/>
      <c r="AH818" s="148"/>
      <c r="AI818" s="148"/>
      <c r="AJ818" s="148"/>
      <c r="AK818" s="148"/>
      <c r="AL818" s="148"/>
      <c r="AM818" s="148"/>
      <c r="AN818" s="148"/>
      <c r="AO818" s="148"/>
      <c r="AP818" s="148"/>
      <c r="AQ818" s="148"/>
      <c r="AR818" s="148"/>
      <c r="AS818" s="148"/>
      <c r="AT818" s="148"/>
      <c r="AU818" s="148"/>
      <c r="AV818" s="723"/>
      <c r="AW818" s="724"/>
    </row>
    <row r="819" spans="2:49" x14ac:dyDescent="0.25">
      <c r="B819" s="98"/>
      <c r="C819" s="98"/>
      <c r="D819" s="147"/>
      <c r="E819" s="93"/>
      <c r="F819" s="152"/>
      <c r="G819" s="95"/>
      <c r="H819" s="153"/>
      <c r="I819" s="152"/>
      <c r="J819" s="152"/>
      <c r="K819" s="152"/>
      <c r="L819" s="152"/>
      <c r="M819" s="152"/>
      <c r="N819" s="152"/>
      <c r="O819" s="152"/>
      <c r="P819" s="152"/>
      <c r="Q819" s="152"/>
      <c r="R819" s="152"/>
      <c r="S819" s="153"/>
      <c r="T819" s="152"/>
      <c r="U819" s="152"/>
      <c r="V819" s="152"/>
      <c r="W819" s="152"/>
      <c r="X819" s="152"/>
      <c r="Y819" s="152"/>
      <c r="Z819" s="152"/>
      <c r="AA819" s="152"/>
      <c r="AB819" s="152"/>
      <c r="AC819" s="152"/>
      <c r="AD819" s="152"/>
      <c r="AE819" s="152"/>
      <c r="AF819" s="152"/>
      <c r="AG819" s="152"/>
      <c r="AH819" s="152"/>
      <c r="AI819" s="152"/>
      <c r="AJ819" s="152"/>
      <c r="AK819" s="152"/>
      <c r="AL819" s="152"/>
      <c r="AM819" s="152"/>
      <c r="AN819" s="152"/>
      <c r="AO819" s="152"/>
      <c r="AP819" s="152"/>
      <c r="AQ819" s="152"/>
      <c r="AR819" s="152"/>
      <c r="AS819" s="152"/>
      <c r="AT819" s="152"/>
      <c r="AU819" s="152"/>
      <c r="AV819" s="723"/>
      <c r="AW819" s="724"/>
    </row>
    <row r="820" spans="2:49" x14ac:dyDescent="0.25">
      <c r="B820" s="98"/>
      <c r="C820" s="98"/>
      <c r="D820" s="147"/>
      <c r="E820" s="148"/>
      <c r="F820" s="149"/>
      <c r="G820" s="148"/>
      <c r="H820" s="148"/>
      <c r="I820" s="148"/>
      <c r="J820" s="148"/>
      <c r="K820" s="148"/>
      <c r="L820" s="148"/>
      <c r="M820" s="148"/>
      <c r="N820" s="148"/>
      <c r="O820" s="148"/>
      <c r="P820" s="148"/>
      <c r="Q820" s="148"/>
      <c r="R820" s="148"/>
      <c r="S820" s="148"/>
      <c r="T820" s="148"/>
      <c r="U820" s="148"/>
      <c r="V820" s="148"/>
      <c r="W820" s="148"/>
      <c r="X820" s="148"/>
      <c r="Y820" s="148"/>
      <c r="Z820" s="148"/>
      <c r="AA820" s="148"/>
      <c r="AB820" s="148"/>
      <c r="AC820" s="148"/>
      <c r="AD820" s="148"/>
      <c r="AE820" s="148"/>
      <c r="AF820" s="148"/>
      <c r="AG820" s="148"/>
      <c r="AH820" s="148"/>
      <c r="AI820" s="148"/>
      <c r="AJ820" s="148"/>
      <c r="AK820" s="148"/>
      <c r="AL820" s="148"/>
      <c r="AM820" s="148"/>
      <c r="AN820" s="148"/>
      <c r="AO820" s="148"/>
      <c r="AP820" s="148"/>
      <c r="AQ820" s="148"/>
      <c r="AR820" s="148"/>
      <c r="AS820" s="148"/>
      <c r="AT820" s="148"/>
      <c r="AU820" s="148"/>
      <c r="AV820" s="723"/>
      <c r="AW820" s="724"/>
    </row>
    <row r="821" spans="2:49" x14ac:dyDescent="0.25">
      <c r="B821" s="154"/>
      <c r="C821" s="154"/>
      <c r="D821" s="155"/>
      <c r="E821" s="95"/>
      <c r="F821" s="94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  <c r="AA821" s="95"/>
      <c r="AB821" s="95"/>
      <c r="AC821" s="95"/>
      <c r="AD821" s="95"/>
      <c r="AE821" s="95"/>
      <c r="AF821" s="95"/>
      <c r="AG821" s="95"/>
      <c r="AH821" s="95"/>
      <c r="AI821" s="95"/>
      <c r="AJ821" s="95"/>
      <c r="AK821" s="95"/>
      <c r="AL821" s="95"/>
      <c r="AM821" s="95"/>
      <c r="AN821" s="95"/>
      <c r="AO821" s="95"/>
      <c r="AP821" s="95"/>
      <c r="AQ821" s="95"/>
      <c r="AR821" s="95"/>
      <c r="AS821" s="95"/>
      <c r="AT821" s="95"/>
      <c r="AU821" s="95"/>
      <c r="AV821" s="723"/>
      <c r="AW821" s="724"/>
    </row>
    <row r="822" spans="2:49" x14ac:dyDescent="0.25">
      <c r="B822" s="154"/>
      <c r="C822" s="154"/>
      <c r="D822" s="155"/>
      <c r="E822" s="95"/>
      <c r="F822" s="94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  <c r="AA822" s="95"/>
      <c r="AB822" s="95"/>
      <c r="AC822" s="95"/>
      <c r="AD822" s="95"/>
      <c r="AE822" s="95"/>
      <c r="AF822" s="95"/>
      <c r="AG822" s="95"/>
      <c r="AH822" s="95"/>
      <c r="AI822" s="95"/>
      <c r="AJ822" s="95"/>
      <c r="AK822" s="95"/>
      <c r="AL822" s="95"/>
      <c r="AM822" s="95"/>
      <c r="AN822" s="95"/>
      <c r="AO822" s="95"/>
      <c r="AP822" s="95"/>
      <c r="AQ822" s="95"/>
      <c r="AR822" s="95"/>
      <c r="AS822" s="95"/>
      <c r="AT822" s="95"/>
      <c r="AU822" s="95"/>
      <c r="AV822" s="723"/>
      <c r="AW822" s="724"/>
    </row>
    <row r="823" spans="2:49" x14ac:dyDescent="0.25">
      <c r="B823" s="145"/>
      <c r="C823" s="145"/>
      <c r="D823" s="146"/>
      <c r="E823" s="98"/>
      <c r="F823" s="94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  <c r="AA823" s="95"/>
      <c r="AB823" s="95"/>
      <c r="AC823" s="95"/>
      <c r="AD823" s="95"/>
      <c r="AE823" s="95"/>
      <c r="AF823" s="95"/>
      <c r="AG823" s="95"/>
      <c r="AH823" s="95"/>
      <c r="AI823" s="95"/>
      <c r="AJ823" s="95"/>
      <c r="AK823" s="95"/>
      <c r="AL823" s="95"/>
      <c r="AM823" s="95"/>
      <c r="AN823" s="95"/>
      <c r="AO823" s="95"/>
      <c r="AP823" s="95"/>
      <c r="AQ823" s="95"/>
      <c r="AR823" s="95"/>
      <c r="AS823" s="95"/>
      <c r="AT823" s="95"/>
      <c r="AU823" s="95"/>
      <c r="AV823" s="723"/>
      <c r="AW823" s="724"/>
    </row>
    <row r="824" spans="2:49" x14ac:dyDescent="0.25">
      <c r="B824" s="98"/>
      <c r="C824" s="98"/>
      <c r="D824" s="147"/>
      <c r="E824" s="148"/>
      <c r="F824" s="149"/>
      <c r="G824" s="150"/>
      <c r="H824" s="150"/>
      <c r="I824" s="150"/>
      <c r="J824" s="150"/>
      <c r="K824" s="150"/>
      <c r="L824" s="150"/>
      <c r="M824" s="150"/>
      <c r="N824" s="150"/>
      <c r="O824" s="150"/>
      <c r="P824" s="150"/>
      <c r="Q824" s="150"/>
      <c r="R824" s="150"/>
      <c r="S824" s="150"/>
      <c r="T824" s="150"/>
      <c r="U824" s="150"/>
      <c r="V824" s="150"/>
      <c r="W824" s="150"/>
      <c r="X824" s="150"/>
      <c r="Y824" s="150"/>
      <c r="Z824" s="150"/>
      <c r="AA824" s="150"/>
      <c r="AB824" s="150"/>
      <c r="AC824" s="150"/>
      <c r="AD824" s="150"/>
      <c r="AE824" s="151"/>
      <c r="AF824" s="151"/>
      <c r="AG824" s="151"/>
      <c r="AH824" s="151"/>
      <c r="AI824" s="151"/>
      <c r="AJ824" s="151"/>
      <c r="AK824" s="151"/>
      <c r="AL824" s="151"/>
      <c r="AM824" s="151"/>
      <c r="AN824" s="151"/>
      <c r="AO824" s="151"/>
      <c r="AP824" s="151"/>
      <c r="AQ824" s="151"/>
      <c r="AR824" s="151"/>
      <c r="AS824" s="151"/>
      <c r="AT824" s="151"/>
      <c r="AU824" s="151"/>
      <c r="AV824" s="723"/>
      <c r="AW824" s="724"/>
    </row>
    <row r="825" spans="2:49" x14ac:dyDescent="0.25">
      <c r="B825" s="98"/>
      <c r="C825" s="98"/>
      <c r="D825" s="147"/>
      <c r="E825" s="148"/>
      <c r="F825" s="149"/>
      <c r="G825" s="148"/>
      <c r="H825" s="148"/>
      <c r="I825" s="148"/>
      <c r="J825" s="148"/>
      <c r="K825" s="148"/>
      <c r="L825" s="148"/>
      <c r="M825" s="148"/>
      <c r="N825" s="148"/>
      <c r="O825" s="148"/>
      <c r="P825" s="148"/>
      <c r="Q825" s="148"/>
      <c r="R825" s="148"/>
      <c r="S825" s="148"/>
      <c r="T825" s="148"/>
      <c r="U825" s="148"/>
      <c r="V825" s="148"/>
      <c r="W825" s="148"/>
      <c r="X825" s="148"/>
      <c r="Y825" s="148"/>
      <c r="Z825" s="148"/>
      <c r="AA825" s="148"/>
      <c r="AB825" s="148"/>
      <c r="AC825" s="148"/>
      <c r="AD825" s="148"/>
      <c r="AE825" s="148"/>
      <c r="AF825" s="148"/>
      <c r="AG825" s="148"/>
      <c r="AH825" s="148"/>
      <c r="AI825" s="148"/>
      <c r="AJ825" s="148"/>
      <c r="AK825" s="148"/>
      <c r="AL825" s="148"/>
      <c r="AM825" s="148"/>
      <c r="AN825" s="148"/>
      <c r="AO825" s="148"/>
      <c r="AP825" s="148"/>
      <c r="AQ825" s="148"/>
      <c r="AR825" s="148"/>
      <c r="AS825" s="148"/>
      <c r="AT825" s="148"/>
      <c r="AU825" s="148"/>
      <c r="AV825" s="723"/>
      <c r="AW825" s="724"/>
    </row>
    <row r="826" spans="2:49" x14ac:dyDescent="0.25">
      <c r="B826" s="98"/>
      <c r="C826" s="98"/>
      <c r="D826" s="147"/>
      <c r="E826" s="93"/>
      <c r="F826" s="152"/>
      <c r="G826" s="95"/>
      <c r="H826" s="153"/>
      <c r="I826" s="152"/>
      <c r="J826" s="152"/>
      <c r="K826" s="152"/>
      <c r="L826" s="152"/>
      <c r="M826" s="152"/>
      <c r="N826" s="152"/>
      <c r="O826" s="152"/>
      <c r="P826" s="152"/>
      <c r="Q826" s="152"/>
      <c r="R826" s="152"/>
      <c r="S826" s="153"/>
      <c r="T826" s="152"/>
      <c r="U826" s="152"/>
      <c r="V826" s="152"/>
      <c r="W826" s="152"/>
      <c r="X826" s="152"/>
      <c r="Y826" s="152"/>
      <c r="Z826" s="152"/>
      <c r="AA826" s="152"/>
      <c r="AB826" s="152"/>
      <c r="AC826" s="152"/>
      <c r="AD826" s="152"/>
      <c r="AE826" s="152"/>
      <c r="AF826" s="152"/>
      <c r="AG826" s="152"/>
      <c r="AH826" s="152"/>
      <c r="AI826" s="152"/>
      <c r="AJ826" s="152"/>
      <c r="AK826" s="152"/>
      <c r="AL826" s="152"/>
      <c r="AM826" s="152"/>
      <c r="AN826" s="152"/>
      <c r="AO826" s="152"/>
      <c r="AP826" s="152"/>
      <c r="AQ826" s="152"/>
      <c r="AR826" s="152"/>
      <c r="AS826" s="152"/>
      <c r="AT826" s="152"/>
      <c r="AU826" s="152"/>
      <c r="AV826" s="723"/>
      <c r="AW826" s="724"/>
    </row>
    <row r="827" spans="2:49" x14ac:dyDescent="0.25">
      <c r="B827" s="98"/>
      <c r="C827" s="98"/>
      <c r="D827" s="147"/>
      <c r="E827" s="148"/>
      <c r="F827" s="149"/>
      <c r="G827" s="148"/>
      <c r="H827" s="148"/>
      <c r="I827" s="148"/>
      <c r="J827" s="148"/>
      <c r="K827" s="148"/>
      <c r="L827" s="148"/>
      <c r="M827" s="148"/>
      <c r="N827" s="148"/>
      <c r="O827" s="148"/>
      <c r="P827" s="148"/>
      <c r="Q827" s="148"/>
      <c r="R827" s="148"/>
      <c r="S827" s="148"/>
      <c r="T827" s="148"/>
      <c r="U827" s="148"/>
      <c r="V827" s="148"/>
      <c r="W827" s="148"/>
      <c r="X827" s="148"/>
      <c r="Y827" s="148"/>
      <c r="Z827" s="148"/>
      <c r="AA827" s="148"/>
      <c r="AB827" s="148"/>
      <c r="AC827" s="148"/>
      <c r="AD827" s="148"/>
      <c r="AE827" s="148"/>
      <c r="AF827" s="148"/>
      <c r="AG827" s="148"/>
      <c r="AH827" s="148"/>
      <c r="AI827" s="148"/>
      <c r="AJ827" s="148"/>
      <c r="AK827" s="148"/>
      <c r="AL827" s="148"/>
      <c r="AM827" s="148"/>
      <c r="AN827" s="148"/>
      <c r="AO827" s="148"/>
      <c r="AP827" s="148"/>
      <c r="AQ827" s="148"/>
      <c r="AR827" s="148"/>
      <c r="AS827" s="148"/>
      <c r="AT827" s="148"/>
      <c r="AU827" s="148"/>
      <c r="AV827" s="723"/>
      <c r="AW827" s="724"/>
    </row>
    <row r="828" spans="2:49" x14ac:dyDescent="0.25">
      <c r="B828" s="154"/>
      <c r="C828" s="154"/>
      <c r="D828" s="155"/>
      <c r="E828" s="95"/>
      <c r="F828" s="94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  <c r="AA828" s="95"/>
      <c r="AB828" s="95"/>
      <c r="AC828" s="95"/>
      <c r="AD828" s="95"/>
      <c r="AE828" s="95"/>
      <c r="AF828" s="95"/>
      <c r="AG828" s="95"/>
      <c r="AH828" s="95"/>
      <c r="AI828" s="95"/>
      <c r="AJ828" s="95"/>
      <c r="AK828" s="95"/>
      <c r="AL828" s="95"/>
      <c r="AM828" s="95"/>
      <c r="AN828" s="95"/>
      <c r="AO828" s="95"/>
      <c r="AP828" s="95"/>
      <c r="AQ828" s="95"/>
      <c r="AR828" s="95"/>
      <c r="AS828" s="95"/>
      <c r="AT828" s="95"/>
      <c r="AU828" s="95"/>
      <c r="AV828" s="723"/>
      <c r="AW828" s="724"/>
    </row>
    <row r="829" spans="2:49" x14ac:dyDescent="0.25">
      <c r="B829" s="154"/>
      <c r="C829" s="154"/>
      <c r="D829" s="155"/>
      <c r="E829" s="95"/>
      <c r="F829" s="94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  <c r="AA829" s="95"/>
      <c r="AB829" s="95"/>
      <c r="AC829" s="95"/>
      <c r="AD829" s="95"/>
      <c r="AE829" s="95"/>
      <c r="AF829" s="95"/>
      <c r="AG829" s="95"/>
      <c r="AH829" s="95"/>
      <c r="AI829" s="95"/>
      <c r="AJ829" s="95"/>
      <c r="AK829" s="95"/>
      <c r="AL829" s="95"/>
      <c r="AM829" s="95"/>
      <c r="AN829" s="95"/>
      <c r="AO829" s="95"/>
      <c r="AP829" s="95"/>
      <c r="AQ829" s="95"/>
      <c r="AR829" s="95"/>
      <c r="AS829" s="95"/>
      <c r="AT829" s="95"/>
      <c r="AU829" s="95"/>
      <c r="AV829" s="723"/>
      <c r="AW829" s="724"/>
    </row>
    <row r="830" spans="2:49" x14ac:dyDescent="0.25">
      <c r="B830" s="145"/>
      <c r="C830" s="145"/>
      <c r="D830" s="146"/>
      <c r="E830" s="98"/>
      <c r="F830" s="94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  <c r="AA830" s="95"/>
      <c r="AB830" s="95"/>
      <c r="AC830" s="95"/>
      <c r="AD830" s="95"/>
      <c r="AE830" s="95"/>
      <c r="AF830" s="95"/>
      <c r="AG830" s="95"/>
      <c r="AH830" s="95"/>
      <c r="AI830" s="95"/>
      <c r="AJ830" s="95"/>
      <c r="AK830" s="95"/>
      <c r="AL830" s="95"/>
      <c r="AM830" s="95"/>
      <c r="AN830" s="95"/>
      <c r="AO830" s="95"/>
      <c r="AP830" s="95"/>
      <c r="AQ830" s="95"/>
      <c r="AR830" s="95"/>
      <c r="AS830" s="95"/>
      <c r="AT830" s="95"/>
      <c r="AU830" s="95"/>
      <c r="AV830" s="723"/>
      <c r="AW830" s="724"/>
    </row>
    <row r="831" spans="2:49" x14ac:dyDescent="0.25">
      <c r="B831" s="98"/>
      <c r="C831" s="98"/>
      <c r="D831" s="147"/>
      <c r="E831" s="148"/>
      <c r="F831" s="149"/>
      <c r="G831" s="150"/>
      <c r="H831" s="150"/>
      <c r="I831" s="150"/>
      <c r="J831" s="150"/>
      <c r="K831" s="150"/>
      <c r="L831" s="150"/>
      <c r="M831" s="150"/>
      <c r="N831" s="150"/>
      <c r="O831" s="150"/>
      <c r="P831" s="150"/>
      <c r="Q831" s="150"/>
      <c r="R831" s="150"/>
      <c r="S831" s="150"/>
      <c r="T831" s="150"/>
      <c r="U831" s="150"/>
      <c r="V831" s="150"/>
      <c r="W831" s="150"/>
      <c r="X831" s="150"/>
      <c r="Y831" s="150"/>
      <c r="Z831" s="150"/>
      <c r="AA831" s="150"/>
      <c r="AB831" s="150"/>
      <c r="AC831" s="150"/>
      <c r="AD831" s="150"/>
      <c r="AE831" s="151"/>
      <c r="AF831" s="151"/>
      <c r="AG831" s="151"/>
      <c r="AH831" s="151"/>
      <c r="AI831" s="151"/>
      <c r="AJ831" s="151"/>
      <c r="AK831" s="151"/>
      <c r="AL831" s="151"/>
      <c r="AM831" s="151"/>
      <c r="AN831" s="151"/>
      <c r="AO831" s="151"/>
      <c r="AP831" s="151"/>
      <c r="AQ831" s="151"/>
      <c r="AR831" s="151"/>
      <c r="AS831" s="151"/>
      <c r="AT831" s="151"/>
      <c r="AU831" s="151"/>
      <c r="AV831" s="723"/>
      <c r="AW831" s="724"/>
    </row>
    <row r="832" spans="2:49" x14ac:dyDescent="0.25">
      <c r="B832" s="98"/>
      <c r="C832" s="98"/>
      <c r="D832" s="147"/>
      <c r="E832" s="148"/>
      <c r="F832" s="149"/>
      <c r="G832" s="148"/>
      <c r="H832" s="148"/>
      <c r="I832" s="148"/>
      <c r="J832" s="148"/>
      <c r="K832" s="148"/>
      <c r="L832" s="148"/>
      <c r="M832" s="148"/>
      <c r="N832" s="148"/>
      <c r="O832" s="148"/>
      <c r="P832" s="148"/>
      <c r="Q832" s="148"/>
      <c r="R832" s="148"/>
      <c r="S832" s="148"/>
      <c r="T832" s="148"/>
      <c r="U832" s="148"/>
      <c r="V832" s="148"/>
      <c r="W832" s="148"/>
      <c r="X832" s="148"/>
      <c r="Y832" s="148"/>
      <c r="Z832" s="148"/>
      <c r="AA832" s="148"/>
      <c r="AB832" s="148"/>
      <c r="AC832" s="148"/>
      <c r="AD832" s="148"/>
      <c r="AE832" s="148"/>
      <c r="AF832" s="148"/>
      <c r="AG832" s="148"/>
      <c r="AH832" s="148"/>
      <c r="AI832" s="148"/>
      <c r="AJ832" s="148"/>
      <c r="AK832" s="148"/>
      <c r="AL832" s="148"/>
      <c r="AM832" s="148"/>
      <c r="AN832" s="148"/>
      <c r="AO832" s="148"/>
      <c r="AP832" s="148"/>
      <c r="AQ832" s="148"/>
      <c r="AR832" s="148"/>
      <c r="AS832" s="148"/>
      <c r="AT832" s="148"/>
      <c r="AU832" s="148"/>
      <c r="AV832" s="723"/>
      <c r="AW832" s="724"/>
    </row>
    <row r="833" spans="2:49" x14ac:dyDescent="0.25">
      <c r="B833" s="98"/>
      <c r="C833" s="98"/>
      <c r="D833" s="147"/>
      <c r="E833" s="93"/>
      <c r="F833" s="152"/>
      <c r="G833" s="95"/>
      <c r="H833" s="153"/>
      <c r="I833" s="152"/>
      <c r="J833" s="152"/>
      <c r="K833" s="152"/>
      <c r="L833" s="152"/>
      <c r="M833" s="152"/>
      <c r="N833" s="152"/>
      <c r="O833" s="152"/>
      <c r="P833" s="152"/>
      <c r="Q833" s="152"/>
      <c r="R833" s="152"/>
      <c r="S833" s="153"/>
      <c r="T833" s="152"/>
      <c r="U833" s="152"/>
      <c r="V833" s="152"/>
      <c r="W833" s="152"/>
      <c r="X833" s="152"/>
      <c r="Y833" s="152"/>
      <c r="Z833" s="152"/>
      <c r="AA833" s="152"/>
      <c r="AB833" s="152"/>
      <c r="AC833" s="152"/>
      <c r="AD833" s="152"/>
      <c r="AE833" s="152"/>
      <c r="AF833" s="152"/>
      <c r="AG833" s="152"/>
      <c r="AH833" s="152"/>
      <c r="AI833" s="152"/>
      <c r="AJ833" s="152"/>
      <c r="AK833" s="152"/>
      <c r="AL833" s="152"/>
      <c r="AM833" s="152"/>
      <c r="AN833" s="152"/>
      <c r="AO833" s="152"/>
      <c r="AP833" s="152"/>
      <c r="AQ833" s="152"/>
      <c r="AR833" s="152"/>
      <c r="AS833" s="152"/>
      <c r="AT833" s="152"/>
      <c r="AU833" s="152"/>
      <c r="AV833" s="723"/>
      <c r="AW833" s="724"/>
    </row>
    <row r="834" spans="2:49" x14ac:dyDescent="0.25">
      <c r="B834" s="98"/>
      <c r="C834" s="98"/>
      <c r="D834" s="147"/>
      <c r="E834" s="148"/>
      <c r="F834" s="149"/>
      <c r="G834" s="148"/>
      <c r="H834" s="148"/>
      <c r="I834" s="148"/>
      <c r="J834" s="148"/>
      <c r="K834" s="148"/>
      <c r="L834" s="148"/>
      <c r="M834" s="148"/>
      <c r="N834" s="148"/>
      <c r="O834" s="148"/>
      <c r="P834" s="148"/>
      <c r="Q834" s="148"/>
      <c r="R834" s="148"/>
      <c r="S834" s="148"/>
      <c r="T834" s="148"/>
      <c r="U834" s="148"/>
      <c r="V834" s="148"/>
      <c r="W834" s="148"/>
      <c r="X834" s="148"/>
      <c r="Y834" s="148"/>
      <c r="Z834" s="148"/>
      <c r="AA834" s="148"/>
      <c r="AB834" s="148"/>
      <c r="AC834" s="148"/>
      <c r="AD834" s="148"/>
      <c r="AE834" s="148"/>
      <c r="AF834" s="148"/>
      <c r="AG834" s="148"/>
      <c r="AH834" s="148"/>
      <c r="AI834" s="148"/>
      <c r="AJ834" s="148"/>
      <c r="AK834" s="148"/>
      <c r="AL834" s="148"/>
      <c r="AM834" s="148"/>
      <c r="AN834" s="148"/>
      <c r="AO834" s="148"/>
      <c r="AP834" s="148"/>
      <c r="AQ834" s="148"/>
      <c r="AR834" s="148"/>
      <c r="AS834" s="148"/>
      <c r="AT834" s="148"/>
      <c r="AU834" s="148"/>
      <c r="AV834" s="723"/>
      <c r="AW834" s="724"/>
    </row>
    <row r="835" spans="2:49" x14ac:dyDescent="0.25">
      <c r="B835" s="154"/>
      <c r="C835" s="154"/>
      <c r="D835" s="155"/>
      <c r="E835" s="95"/>
      <c r="F835" s="94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  <c r="AA835" s="95"/>
      <c r="AB835" s="95"/>
      <c r="AC835" s="95"/>
      <c r="AD835" s="95"/>
      <c r="AE835" s="95"/>
      <c r="AF835" s="95"/>
      <c r="AG835" s="95"/>
      <c r="AH835" s="95"/>
      <c r="AI835" s="95"/>
      <c r="AJ835" s="95"/>
      <c r="AK835" s="95"/>
      <c r="AL835" s="95"/>
      <c r="AM835" s="95"/>
      <c r="AN835" s="95"/>
      <c r="AO835" s="95"/>
      <c r="AP835" s="95"/>
      <c r="AQ835" s="95"/>
      <c r="AR835" s="95"/>
      <c r="AS835" s="95"/>
      <c r="AT835" s="95"/>
      <c r="AU835" s="95"/>
      <c r="AV835" s="723"/>
      <c r="AW835" s="724"/>
    </row>
    <row r="836" spans="2:49" x14ac:dyDescent="0.25">
      <c r="B836" s="154"/>
      <c r="C836" s="154"/>
      <c r="D836" s="155"/>
      <c r="E836" s="95"/>
      <c r="F836" s="94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  <c r="AA836" s="95"/>
      <c r="AB836" s="95"/>
      <c r="AC836" s="95"/>
      <c r="AD836" s="95"/>
      <c r="AE836" s="95"/>
      <c r="AF836" s="95"/>
      <c r="AG836" s="95"/>
      <c r="AH836" s="95"/>
      <c r="AI836" s="95"/>
      <c r="AJ836" s="95"/>
      <c r="AK836" s="95"/>
      <c r="AL836" s="95"/>
      <c r="AM836" s="95"/>
      <c r="AN836" s="95"/>
      <c r="AO836" s="95"/>
      <c r="AP836" s="95"/>
      <c r="AQ836" s="95"/>
      <c r="AR836" s="95"/>
      <c r="AS836" s="95"/>
      <c r="AT836" s="95"/>
      <c r="AU836" s="95"/>
      <c r="AV836" s="723"/>
      <c r="AW836" s="724"/>
    </row>
    <row r="837" spans="2:49" x14ac:dyDescent="0.25">
      <c r="B837" s="145"/>
      <c r="C837" s="145"/>
      <c r="D837" s="146"/>
      <c r="E837" s="98"/>
      <c r="F837" s="94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  <c r="AA837" s="95"/>
      <c r="AB837" s="95"/>
      <c r="AC837" s="95"/>
      <c r="AD837" s="95"/>
      <c r="AE837" s="95"/>
      <c r="AF837" s="95"/>
      <c r="AG837" s="95"/>
      <c r="AH837" s="95"/>
      <c r="AI837" s="95"/>
      <c r="AJ837" s="95"/>
      <c r="AK837" s="95"/>
      <c r="AL837" s="95"/>
      <c r="AM837" s="95"/>
      <c r="AN837" s="95"/>
      <c r="AO837" s="95"/>
      <c r="AP837" s="95"/>
      <c r="AQ837" s="95"/>
      <c r="AR837" s="95"/>
      <c r="AS837" s="95"/>
      <c r="AT837" s="95"/>
      <c r="AU837" s="95"/>
      <c r="AV837" s="723"/>
      <c r="AW837" s="724"/>
    </row>
    <row r="838" spans="2:49" x14ac:dyDescent="0.25">
      <c r="B838" s="98"/>
      <c r="C838" s="98"/>
      <c r="D838" s="147"/>
      <c r="E838" s="148"/>
      <c r="F838" s="149"/>
      <c r="G838" s="150"/>
      <c r="H838" s="150"/>
      <c r="I838" s="150"/>
      <c r="J838" s="150"/>
      <c r="K838" s="150"/>
      <c r="L838" s="150"/>
      <c r="M838" s="150"/>
      <c r="N838" s="150"/>
      <c r="O838" s="150"/>
      <c r="P838" s="150"/>
      <c r="Q838" s="150"/>
      <c r="R838" s="150"/>
      <c r="S838" s="150"/>
      <c r="T838" s="150"/>
      <c r="U838" s="150"/>
      <c r="V838" s="150"/>
      <c r="W838" s="150"/>
      <c r="X838" s="150"/>
      <c r="Y838" s="150"/>
      <c r="Z838" s="150"/>
      <c r="AA838" s="150"/>
      <c r="AB838" s="150"/>
      <c r="AC838" s="150"/>
      <c r="AD838" s="150"/>
      <c r="AE838" s="151"/>
      <c r="AF838" s="151"/>
      <c r="AG838" s="151"/>
      <c r="AH838" s="151"/>
      <c r="AI838" s="151"/>
      <c r="AJ838" s="151"/>
      <c r="AK838" s="151"/>
      <c r="AL838" s="151"/>
      <c r="AM838" s="151"/>
      <c r="AN838" s="151"/>
      <c r="AO838" s="151"/>
      <c r="AP838" s="151"/>
      <c r="AQ838" s="151"/>
      <c r="AR838" s="151"/>
      <c r="AS838" s="151"/>
      <c r="AT838" s="151"/>
      <c r="AU838" s="151"/>
      <c r="AV838" s="723"/>
      <c r="AW838" s="724"/>
    </row>
    <row r="839" spans="2:49" x14ac:dyDescent="0.25">
      <c r="B839" s="98"/>
      <c r="C839" s="98"/>
      <c r="D839" s="147"/>
      <c r="E839" s="148"/>
      <c r="F839" s="149"/>
      <c r="G839" s="148"/>
      <c r="H839" s="148"/>
      <c r="I839" s="148"/>
      <c r="J839" s="148"/>
      <c r="K839" s="148"/>
      <c r="L839" s="148"/>
      <c r="M839" s="148"/>
      <c r="N839" s="148"/>
      <c r="O839" s="148"/>
      <c r="P839" s="148"/>
      <c r="Q839" s="148"/>
      <c r="R839" s="148"/>
      <c r="S839" s="148"/>
      <c r="T839" s="148"/>
      <c r="U839" s="148"/>
      <c r="V839" s="148"/>
      <c r="W839" s="148"/>
      <c r="X839" s="148"/>
      <c r="Y839" s="148"/>
      <c r="Z839" s="148"/>
      <c r="AA839" s="148"/>
      <c r="AB839" s="148"/>
      <c r="AC839" s="148"/>
      <c r="AD839" s="148"/>
      <c r="AE839" s="148"/>
      <c r="AF839" s="148"/>
      <c r="AG839" s="148"/>
      <c r="AH839" s="148"/>
      <c r="AI839" s="148"/>
      <c r="AJ839" s="148"/>
      <c r="AK839" s="148"/>
      <c r="AL839" s="148"/>
      <c r="AM839" s="148"/>
      <c r="AN839" s="148"/>
      <c r="AO839" s="148"/>
      <c r="AP839" s="148"/>
      <c r="AQ839" s="148"/>
      <c r="AR839" s="148"/>
      <c r="AS839" s="148"/>
      <c r="AT839" s="148"/>
      <c r="AU839" s="148"/>
      <c r="AV839" s="723"/>
      <c r="AW839" s="724"/>
    </row>
    <row r="840" spans="2:49" x14ac:dyDescent="0.25">
      <c r="B840" s="98"/>
      <c r="C840" s="98"/>
      <c r="D840" s="147"/>
      <c r="E840" s="93"/>
      <c r="F840" s="152"/>
      <c r="G840" s="95"/>
      <c r="H840" s="153"/>
      <c r="I840" s="152"/>
      <c r="J840" s="152"/>
      <c r="K840" s="152"/>
      <c r="L840" s="152"/>
      <c r="M840" s="152"/>
      <c r="N840" s="152"/>
      <c r="O840" s="152"/>
      <c r="P840" s="152"/>
      <c r="Q840" s="152"/>
      <c r="R840" s="152"/>
      <c r="S840" s="153"/>
      <c r="T840" s="152"/>
      <c r="U840" s="152"/>
      <c r="V840" s="152"/>
      <c r="W840" s="152"/>
      <c r="X840" s="152"/>
      <c r="Y840" s="152"/>
      <c r="Z840" s="152"/>
      <c r="AA840" s="152"/>
      <c r="AB840" s="152"/>
      <c r="AC840" s="152"/>
      <c r="AD840" s="152"/>
      <c r="AE840" s="152"/>
      <c r="AF840" s="152"/>
      <c r="AG840" s="152"/>
      <c r="AH840" s="152"/>
      <c r="AI840" s="152"/>
      <c r="AJ840" s="152"/>
      <c r="AK840" s="152"/>
      <c r="AL840" s="152"/>
      <c r="AM840" s="152"/>
      <c r="AN840" s="152"/>
      <c r="AO840" s="152"/>
      <c r="AP840" s="152"/>
      <c r="AQ840" s="152"/>
      <c r="AR840" s="152"/>
      <c r="AS840" s="152"/>
      <c r="AT840" s="152"/>
      <c r="AU840" s="152"/>
      <c r="AV840" s="723"/>
      <c r="AW840" s="724"/>
    </row>
    <row r="841" spans="2:49" x14ac:dyDescent="0.25">
      <c r="B841" s="98"/>
      <c r="C841" s="98"/>
      <c r="D841" s="147"/>
      <c r="E841" s="148"/>
      <c r="F841" s="149"/>
      <c r="G841" s="148"/>
      <c r="H841" s="148"/>
      <c r="I841" s="148"/>
      <c r="J841" s="148"/>
      <c r="K841" s="148"/>
      <c r="L841" s="148"/>
      <c r="M841" s="148"/>
      <c r="N841" s="148"/>
      <c r="O841" s="148"/>
      <c r="P841" s="148"/>
      <c r="Q841" s="148"/>
      <c r="R841" s="148"/>
      <c r="S841" s="148"/>
      <c r="T841" s="148"/>
      <c r="U841" s="148"/>
      <c r="V841" s="148"/>
      <c r="W841" s="148"/>
      <c r="X841" s="148"/>
      <c r="Y841" s="148"/>
      <c r="Z841" s="148"/>
      <c r="AA841" s="148"/>
      <c r="AB841" s="148"/>
      <c r="AC841" s="148"/>
      <c r="AD841" s="148"/>
      <c r="AE841" s="148"/>
      <c r="AF841" s="148"/>
      <c r="AG841" s="148"/>
      <c r="AH841" s="148"/>
      <c r="AI841" s="148"/>
      <c r="AJ841" s="148"/>
      <c r="AK841" s="148"/>
      <c r="AL841" s="148"/>
      <c r="AM841" s="148"/>
      <c r="AN841" s="148"/>
      <c r="AO841" s="148"/>
      <c r="AP841" s="148"/>
      <c r="AQ841" s="148"/>
      <c r="AR841" s="148"/>
      <c r="AS841" s="148"/>
      <c r="AT841" s="148"/>
      <c r="AU841" s="148"/>
      <c r="AV841" s="723"/>
      <c r="AW841" s="724"/>
    </row>
    <row r="842" spans="2:49" x14ac:dyDescent="0.25">
      <c r="B842" s="154"/>
      <c r="C842" s="154"/>
      <c r="D842" s="155"/>
      <c r="E842" s="95"/>
      <c r="F842" s="94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  <c r="AA842" s="95"/>
      <c r="AB842" s="95"/>
      <c r="AC842" s="95"/>
      <c r="AD842" s="95"/>
      <c r="AE842" s="95"/>
      <c r="AF842" s="95"/>
      <c r="AG842" s="95"/>
      <c r="AH842" s="95"/>
      <c r="AI842" s="95"/>
      <c r="AJ842" s="95"/>
      <c r="AK842" s="95"/>
      <c r="AL842" s="95"/>
      <c r="AM842" s="95"/>
      <c r="AN842" s="95"/>
      <c r="AO842" s="95"/>
      <c r="AP842" s="95"/>
      <c r="AQ842" s="95"/>
      <c r="AR842" s="95"/>
      <c r="AS842" s="95"/>
      <c r="AT842" s="95"/>
      <c r="AU842" s="95"/>
      <c r="AV842" s="723"/>
      <c r="AW842" s="724"/>
    </row>
    <row r="843" spans="2:49" x14ac:dyDescent="0.25">
      <c r="B843" s="154"/>
      <c r="C843" s="154"/>
      <c r="D843" s="155"/>
      <c r="E843" s="95"/>
      <c r="F843" s="94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  <c r="AA843" s="95"/>
      <c r="AB843" s="95"/>
      <c r="AC843" s="95"/>
      <c r="AD843" s="95"/>
      <c r="AE843" s="95"/>
      <c r="AF843" s="95"/>
      <c r="AG843" s="95"/>
      <c r="AH843" s="95"/>
      <c r="AI843" s="95"/>
      <c r="AJ843" s="95"/>
      <c r="AK843" s="95"/>
      <c r="AL843" s="95"/>
      <c r="AM843" s="95"/>
      <c r="AN843" s="95"/>
      <c r="AO843" s="95"/>
      <c r="AP843" s="95"/>
      <c r="AQ843" s="95"/>
      <c r="AR843" s="95"/>
      <c r="AS843" s="95"/>
      <c r="AT843" s="95"/>
      <c r="AU843" s="95"/>
      <c r="AV843" s="723"/>
      <c r="AW843" s="724"/>
    </row>
    <row r="844" spans="2:49" x14ac:dyDescent="0.25">
      <c r="B844" s="145"/>
      <c r="C844" s="145"/>
      <c r="D844" s="146"/>
      <c r="E844" s="98"/>
      <c r="F844" s="94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  <c r="AA844" s="95"/>
      <c r="AB844" s="95"/>
      <c r="AC844" s="95"/>
      <c r="AD844" s="95"/>
      <c r="AE844" s="95"/>
      <c r="AF844" s="95"/>
      <c r="AG844" s="95"/>
      <c r="AH844" s="95"/>
      <c r="AI844" s="95"/>
      <c r="AJ844" s="95"/>
      <c r="AK844" s="95"/>
      <c r="AL844" s="95"/>
      <c r="AM844" s="95"/>
      <c r="AN844" s="95"/>
      <c r="AO844" s="95"/>
      <c r="AP844" s="95"/>
      <c r="AQ844" s="95"/>
      <c r="AR844" s="95"/>
      <c r="AS844" s="95"/>
      <c r="AT844" s="95"/>
      <c r="AU844" s="95"/>
      <c r="AV844" s="723"/>
      <c r="AW844" s="724"/>
    </row>
    <row r="845" spans="2:49" x14ac:dyDescent="0.25">
      <c r="B845" s="98"/>
      <c r="C845" s="98"/>
      <c r="D845" s="147"/>
      <c r="E845" s="148"/>
      <c r="F845" s="149"/>
      <c r="G845" s="150"/>
      <c r="H845" s="150"/>
      <c r="I845" s="150"/>
      <c r="J845" s="150"/>
      <c r="K845" s="150"/>
      <c r="L845" s="150"/>
      <c r="M845" s="150"/>
      <c r="N845" s="150"/>
      <c r="O845" s="150"/>
      <c r="P845" s="150"/>
      <c r="Q845" s="150"/>
      <c r="R845" s="150"/>
      <c r="S845" s="150"/>
      <c r="T845" s="150"/>
      <c r="U845" s="150"/>
      <c r="V845" s="150"/>
      <c r="W845" s="150"/>
      <c r="X845" s="150"/>
      <c r="Y845" s="150"/>
      <c r="Z845" s="150"/>
      <c r="AA845" s="150"/>
      <c r="AB845" s="150"/>
      <c r="AC845" s="150"/>
      <c r="AD845" s="150"/>
      <c r="AE845" s="151"/>
      <c r="AF845" s="151"/>
      <c r="AG845" s="151"/>
      <c r="AH845" s="151"/>
      <c r="AI845" s="151"/>
      <c r="AJ845" s="151"/>
      <c r="AK845" s="151"/>
      <c r="AL845" s="151"/>
      <c r="AM845" s="151"/>
      <c r="AN845" s="151"/>
      <c r="AO845" s="151"/>
      <c r="AP845" s="151"/>
      <c r="AQ845" s="151"/>
      <c r="AR845" s="151"/>
      <c r="AS845" s="151"/>
      <c r="AT845" s="151"/>
      <c r="AU845" s="151"/>
      <c r="AV845" s="723"/>
      <c r="AW845" s="724"/>
    </row>
    <row r="846" spans="2:49" x14ac:dyDescent="0.25">
      <c r="B846" s="98"/>
      <c r="C846" s="98"/>
      <c r="D846" s="147"/>
      <c r="E846" s="148"/>
      <c r="F846" s="149"/>
      <c r="G846" s="148"/>
      <c r="H846" s="148"/>
      <c r="I846" s="148"/>
      <c r="J846" s="148"/>
      <c r="K846" s="148"/>
      <c r="L846" s="148"/>
      <c r="M846" s="148"/>
      <c r="N846" s="148"/>
      <c r="O846" s="148"/>
      <c r="P846" s="148"/>
      <c r="Q846" s="148"/>
      <c r="R846" s="148"/>
      <c r="S846" s="148"/>
      <c r="T846" s="148"/>
      <c r="U846" s="148"/>
      <c r="V846" s="148"/>
      <c r="W846" s="148"/>
      <c r="X846" s="148"/>
      <c r="Y846" s="148"/>
      <c r="Z846" s="148"/>
      <c r="AA846" s="148"/>
      <c r="AB846" s="148"/>
      <c r="AC846" s="148"/>
      <c r="AD846" s="148"/>
      <c r="AE846" s="148"/>
      <c r="AF846" s="148"/>
      <c r="AG846" s="148"/>
      <c r="AH846" s="148"/>
      <c r="AI846" s="148"/>
      <c r="AJ846" s="148"/>
      <c r="AK846" s="148"/>
      <c r="AL846" s="148"/>
      <c r="AM846" s="148"/>
      <c r="AN846" s="148"/>
      <c r="AO846" s="148"/>
      <c r="AP846" s="148"/>
      <c r="AQ846" s="148"/>
      <c r="AR846" s="148"/>
      <c r="AS846" s="148"/>
      <c r="AT846" s="148"/>
      <c r="AU846" s="148"/>
      <c r="AV846" s="723"/>
      <c r="AW846" s="724"/>
    </row>
    <row r="847" spans="2:49" x14ac:dyDescent="0.25">
      <c r="B847" s="98"/>
      <c r="C847" s="98"/>
      <c r="D847" s="147"/>
      <c r="E847" s="93"/>
      <c r="F847" s="152"/>
      <c r="G847" s="95"/>
      <c r="H847" s="153"/>
      <c r="I847" s="152"/>
      <c r="J847" s="152"/>
      <c r="K847" s="152"/>
      <c r="L847" s="152"/>
      <c r="M847" s="152"/>
      <c r="N847" s="152"/>
      <c r="O847" s="152"/>
      <c r="P847" s="152"/>
      <c r="Q847" s="152"/>
      <c r="R847" s="152"/>
      <c r="S847" s="153"/>
      <c r="T847" s="152"/>
      <c r="U847" s="152"/>
      <c r="V847" s="152"/>
      <c r="W847" s="152"/>
      <c r="X847" s="152"/>
      <c r="Y847" s="152"/>
      <c r="Z847" s="152"/>
      <c r="AA847" s="152"/>
      <c r="AB847" s="152"/>
      <c r="AC847" s="152"/>
      <c r="AD847" s="152"/>
      <c r="AE847" s="152"/>
      <c r="AF847" s="152"/>
      <c r="AG847" s="152"/>
      <c r="AH847" s="152"/>
      <c r="AI847" s="152"/>
      <c r="AJ847" s="152"/>
      <c r="AK847" s="152"/>
      <c r="AL847" s="152"/>
      <c r="AM847" s="152"/>
      <c r="AN847" s="152"/>
      <c r="AO847" s="152"/>
      <c r="AP847" s="152"/>
      <c r="AQ847" s="152"/>
      <c r="AR847" s="152"/>
      <c r="AS847" s="152"/>
      <c r="AT847" s="152"/>
      <c r="AU847" s="152"/>
      <c r="AV847" s="723"/>
      <c r="AW847" s="724"/>
    </row>
    <row r="848" spans="2:49" x14ac:dyDescent="0.25">
      <c r="B848" s="98"/>
      <c r="C848" s="98"/>
      <c r="D848" s="147"/>
      <c r="E848" s="148"/>
      <c r="F848" s="149"/>
      <c r="G848" s="148"/>
      <c r="H848" s="148"/>
      <c r="I848" s="148"/>
      <c r="J848" s="148"/>
      <c r="K848" s="148"/>
      <c r="L848" s="148"/>
      <c r="M848" s="148"/>
      <c r="N848" s="148"/>
      <c r="O848" s="148"/>
      <c r="P848" s="148"/>
      <c r="Q848" s="148"/>
      <c r="R848" s="148"/>
      <c r="S848" s="148"/>
      <c r="T848" s="148"/>
      <c r="U848" s="148"/>
      <c r="V848" s="148"/>
      <c r="W848" s="148"/>
      <c r="X848" s="148"/>
      <c r="Y848" s="148"/>
      <c r="Z848" s="148"/>
      <c r="AA848" s="148"/>
      <c r="AB848" s="148"/>
      <c r="AC848" s="148"/>
      <c r="AD848" s="148"/>
      <c r="AE848" s="148"/>
      <c r="AF848" s="148"/>
      <c r="AG848" s="148"/>
      <c r="AH848" s="148"/>
      <c r="AI848" s="148"/>
      <c r="AJ848" s="148"/>
      <c r="AK848" s="148"/>
      <c r="AL848" s="148"/>
      <c r="AM848" s="148"/>
      <c r="AN848" s="148"/>
      <c r="AO848" s="148"/>
      <c r="AP848" s="148"/>
      <c r="AQ848" s="148"/>
      <c r="AR848" s="148"/>
      <c r="AS848" s="148"/>
      <c r="AT848" s="148"/>
      <c r="AU848" s="148"/>
      <c r="AV848" s="723"/>
      <c r="AW848" s="724"/>
    </row>
    <row r="849" spans="2:49" x14ac:dyDescent="0.25">
      <c r="B849" s="154"/>
      <c r="C849" s="154"/>
      <c r="D849" s="155"/>
      <c r="E849" s="95"/>
      <c r="F849" s="94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  <c r="AA849" s="95"/>
      <c r="AB849" s="95"/>
      <c r="AC849" s="95"/>
      <c r="AD849" s="95"/>
      <c r="AE849" s="95"/>
      <c r="AF849" s="95"/>
      <c r="AG849" s="95"/>
      <c r="AH849" s="95"/>
      <c r="AI849" s="95"/>
      <c r="AJ849" s="95"/>
      <c r="AK849" s="95"/>
      <c r="AL849" s="95"/>
      <c r="AM849" s="95"/>
      <c r="AN849" s="95"/>
      <c r="AO849" s="95"/>
      <c r="AP849" s="95"/>
      <c r="AQ849" s="95"/>
      <c r="AR849" s="95"/>
      <c r="AS849" s="95"/>
      <c r="AT849" s="95"/>
      <c r="AU849" s="95"/>
      <c r="AV849" s="723"/>
      <c r="AW849" s="724"/>
    </row>
    <row r="850" spans="2:49" x14ac:dyDescent="0.25">
      <c r="B850" s="154"/>
      <c r="C850" s="154"/>
      <c r="D850" s="155"/>
      <c r="E850" s="95"/>
      <c r="F850" s="94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  <c r="AA850" s="95"/>
      <c r="AB850" s="95"/>
      <c r="AC850" s="95"/>
      <c r="AD850" s="95"/>
      <c r="AE850" s="95"/>
      <c r="AF850" s="95"/>
      <c r="AG850" s="95"/>
      <c r="AH850" s="95"/>
      <c r="AI850" s="95"/>
      <c r="AJ850" s="95"/>
      <c r="AK850" s="95"/>
      <c r="AL850" s="95"/>
      <c r="AM850" s="95"/>
      <c r="AN850" s="95"/>
      <c r="AO850" s="95"/>
      <c r="AP850" s="95"/>
      <c r="AQ850" s="95"/>
      <c r="AR850" s="95"/>
      <c r="AS850" s="95"/>
      <c r="AT850" s="95"/>
      <c r="AU850" s="95"/>
      <c r="AV850" s="723"/>
      <c r="AW850" s="724"/>
    </row>
    <row r="851" spans="2:49" x14ac:dyDescent="0.25">
      <c r="B851" s="145"/>
      <c r="C851" s="145"/>
      <c r="D851" s="146"/>
      <c r="E851" s="98"/>
      <c r="F851" s="94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  <c r="AA851" s="95"/>
      <c r="AB851" s="95"/>
      <c r="AC851" s="95"/>
      <c r="AD851" s="95"/>
      <c r="AE851" s="95"/>
      <c r="AF851" s="95"/>
      <c r="AG851" s="95"/>
      <c r="AH851" s="95"/>
      <c r="AI851" s="95"/>
      <c r="AJ851" s="95"/>
      <c r="AK851" s="95"/>
      <c r="AL851" s="95"/>
      <c r="AM851" s="95"/>
      <c r="AN851" s="95"/>
      <c r="AO851" s="95"/>
      <c r="AP851" s="95"/>
      <c r="AQ851" s="95"/>
      <c r="AR851" s="95"/>
      <c r="AS851" s="95"/>
      <c r="AT851" s="95"/>
      <c r="AU851" s="95"/>
      <c r="AV851" s="723"/>
      <c r="AW851" s="724"/>
    </row>
    <row r="852" spans="2:49" x14ac:dyDescent="0.25">
      <c r="B852" s="98"/>
      <c r="C852" s="98"/>
      <c r="D852" s="147"/>
      <c r="E852" s="148"/>
      <c r="F852" s="149"/>
      <c r="G852" s="150"/>
      <c r="H852" s="150"/>
      <c r="I852" s="150"/>
      <c r="J852" s="150"/>
      <c r="K852" s="150"/>
      <c r="L852" s="150"/>
      <c r="M852" s="150"/>
      <c r="N852" s="150"/>
      <c r="O852" s="150"/>
      <c r="P852" s="150"/>
      <c r="Q852" s="150"/>
      <c r="R852" s="150"/>
      <c r="S852" s="150"/>
      <c r="T852" s="150"/>
      <c r="U852" s="150"/>
      <c r="V852" s="150"/>
      <c r="W852" s="150"/>
      <c r="X852" s="150"/>
      <c r="Y852" s="150"/>
      <c r="Z852" s="150"/>
      <c r="AA852" s="150"/>
      <c r="AB852" s="150"/>
      <c r="AC852" s="150"/>
      <c r="AD852" s="150"/>
      <c r="AE852" s="151"/>
      <c r="AF852" s="151"/>
      <c r="AG852" s="151"/>
      <c r="AH852" s="151"/>
      <c r="AI852" s="151"/>
      <c r="AJ852" s="151"/>
      <c r="AK852" s="151"/>
      <c r="AL852" s="151"/>
      <c r="AM852" s="151"/>
      <c r="AN852" s="151"/>
      <c r="AO852" s="151"/>
      <c r="AP852" s="151"/>
      <c r="AQ852" s="151"/>
      <c r="AR852" s="151"/>
      <c r="AS852" s="151"/>
      <c r="AT852" s="151"/>
      <c r="AU852" s="151"/>
      <c r="AV852" s="723"/>
      <c r="AW852" s="724"/>
    </row>
    <row r="853" spans="2:49" x14ac:dyDescent="0.25">
      <c r="B853" s="98"/>
      <c r="C853" s="98"/>
      <c r="D853" s="147"/>
      <c r="E853" s="148"/>
      <c r="F853" s="149"/>
      <c r="G853" s="148"/>
      <c r="H853" s="148"/>
      <c r="I853" s="148"/>
      <c r="J853" s="148"/>
      <c r="K853" s="148"/>
      <c r="L853" s="148"/>
      <c r="M853" s="148"/>
      <c r="N853" s="148"/>
      <c r="O853" s="148"/>
      <c r="P853" s="148"/>
      <c r="Q853" s="148"/>
      <c r="R853" s="148"/>
      <c r="S853" s="148"/>
      <c r="T853" s="148"/>
      <c r="U853" s="148"/>
      <c r="V853" s="148"/>
      <c r="W853" s="148"/>
      <c r="X853" s="148"/>
      <c r="Y853" s="148"/>
      <c r="Z853" s="148"/>
      <c r="AA853" s="148"/>
      <c r="AB853" s="148"/>
      <c r="AC853" s="148"/>
      <c r="AD853" s="148"/>
      <c r="AE853" s="148"/>
      <c r="AF853" s="148"/>
      <c r="AG853" s="148"/>
      <c r="AH853" s="148"/>
      <c r="AI853" s="148"/>
      <c r="AJ853" s="148"/>
      <c r="AK853" s="148"/>
      <c r="AL853" s="148"/>
      <c r="AM853" s="148"/>
      <c r="AN853" s="148"/>
      <c r="AO853" s="148"/>
      <c r="AP853" s="148"/>
      <c r="AQ853" s="148"/>
      <c r="AR853" s="148"/>
      <c r="AS853" s="148"/>
      <c r="AT853" s="148"/>
      <c r="AU853" s="148"/>
      <c r="AV853" s="723"/>
      <c r="AW853" s="724"/>
    </row>
    <row r="854" spans="2:49" x14ac:dyDescent="0.25">
      <c r="B854" s="98"/>
      <c r="C854" s="98"/>
      <c r="D854" s="147"/>
      <c r="E854" s="93"/>
      <c r="F854" s="152"/>
      <c r="G854" s="95"/>
      <c r="H854" s="153"/>
      <c r="I854" s="152"/>
      <c r="J854" s="152"/>
      <c r="K854" s="152"/>
      <c r="L854" s="152"/>
      <c r="M854" s="152"/>
      <c r="N854" s="152"/>
      <c r="O854" s="152"/>
      <c r="P854" s="152"/>
      <c r="Q854" s="152"/>
      <c r="R854" s="152"/>
      <c r="S854" s="153"/>
      <c r="T854" s="152"/>
      <c r="U854" s="152"/>
      <c r="V854" s="152"/>
      <c r="W854" s="152"/>
      <c r="X854" s="152"/>
      <c r="Y854" s="152"/>
      <c r="Z854" s="152"/>
      <c r="AA854" s="152"/>
      <c r="AB854" s="152"/>
      <c r="AC854" s="152"/>
      <c r="AD854" s="152"/>
      <c r="AE854" s="152"/>
      <c r="AF854" s="152"/>
      <c r="AG854" s="152"/>
      <c r="AH854" s="152"/>
      <c r="AI854" s="152"/>
      <c r="AJ854" s="152"/>
      <c r="AK854" s="152"/>
      <c r="AL854" s="152"/>
      <c r="AM854" s="152"/>
      <c r="AN854" s="152"/>
      <c r="AO854" s="152"/>
      <c r="AP854" s="152"/>
      <c r="AQ854" s="152"/>
      <c r="AR854" s="152"/>
      <c r="AS854" s="152"/>
      <c r="AT854" s="152"/>
      <c r="AU854" s="152"/>
      <c r="AV854" s="723"/>
      <c r="AW854" s="724"/>
    </row>
    <row r="855" spans="2:49" x14ac:dyDescent="0.25">
      <c r="B855" s="98"/>
      <c r="C855" s="98"/>
      <c r="D855" s="147"/>
      <c r="E855" s="148"/>
      <c r="F855" s="149"/>
      <c r="G855" s="148"/>
      <c r="H855" s="148"/>
      <c r="I855" s="148"/>
      <c r="J855" s="148"/>
      <c r="K855" s="148"/>
      <c r="L855" s="148"/>
      <c r="M855" s="148"/>
      <c r="N855" s="148"/>
      <c r="O855" s="148"/>
      <c r="P855" s="148"/>
      <c r="Q855" s="148"/>
      <c r="R855" s="148"/>
      <c r="S855" s="148"/>
      <c r="T855" s="148"/>
      <c r="U855" s="148"/>
      <c r="V855" s="148"/>
      <c r="W855" s="148"/>
      <c r="X855" s="148"/>
      <c r="Y855" s="148"/>
      <c r="Z855" s="148"/>
      <c r="AA855" s="148"/>
      <c r="AB855" s="148"/>
      <c r="AC855" s="148"/>
      <c r="AD855" s="148"/>
      <c r="AE855" s="148"/>
      <c r="AF855" s="148"/>
      <c r="AG855" s="148"/>
      <c r="AH855" s="148"/>
      <c r="AI855" s="148"/>
      <c r="AJ855" s="148"/>
      <c r="AK855" s="148"/>
      <c r="AL855" s="148"/>
      <c r="AM855" s="148"/>
      <c r="AN855" s="148"/>
      <c r="AO855" s="148"/>
      <c r="AP855" s="148"/>
      <c r="AQ855" s="148"/>
      <c r="AR855" s="148"/>
      <c r="AS855" s="148"/>
      <c r="AT855" s="148"/>
      <c r="AU855" s="148"/>
      <c r="AV855" s="723"/>
      <c r="AW855" s="724"/>
    </row>
    <row r="856" spans="2:49" x14ac:dyDescent="0.25">
      <c r="B856" s="154"/>
      <c r="C856" s="154"/>
      <c r="D856" s="155"/>
      <c r="E856" s="95"/>
      <c r="F856" s="94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  <c r="AA856" s="95"/>
      <c r="AB856" s="95"/>
      <c r="AC856" s="95"/>
      <c r="AD856" s="95"/>
      <c r="AE856" s="95"/>
      <c r="AF856" s="95"/>
      <c r="AG856" s="95"/>
      <c r="AH856" s="95"/>
      <c r="AI856" s="95"/>
      <c r="AJ856" s="95"/>
      <c r="AK856" s="95"/>
      <c r="AL856" s="95"/>
      <c r="AM856" s="95"/>
      <c r="AN856" s="95"/>
      <c r="AO856" s="95"/>
      <c r="AP856" s="95"/>
      <c r="AQ856" s="95"/>
      <c r="AR856" s="95"/>
      <c r="AS856" s="95"/>
      <c r="AT856" s="95"/>
      <c r="AU856" s="95"/>
      <c r="AV856" s="723"/>
      <c r="AW856" s="724"/>
    </row>
    <row r="857" spans="2:49" x14ac:dyDescent="0.25">
      <c r="B857" s="154"/>
      <c r="C857" s="154"/>
      <c r="D857" s="155"/>
      <c r="E857" s="95"/>
      <c r="F857" s="94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  <c r="AA857" s="95"/>
      <c r="AB857" s="95"/>
      <c r="AC857" s="95"/>
      <c r="AD857" s="95"/>
      <c r="AE857" s="95"/>
      <c r="AF857" s="95"/>
      <c r="AG857" s="95"/>
      <c r="AH857" s="95"/>
      <c r="AI857" s="95"/>
      <c r="AJ857" s="95"/>
      <c r="AK857" s="95"/>
      <c r="AL857" s="95"/>
      <c r="AM857" s="95"/>
      <c r="AN857" s="95"/>
      <c r="AO857" s="95"/>
      <c r="AP857" s="95"/>
      <c r="AQ857" s="95"/>
      <c r="AR857" s="95"/>
      <c r="AS857" s="95"/>
      <c r="AT857" s="95"/>
      <c r="AU857" s="95"/>
      <c r="AV857" s="723"/>
      <c r="AW857" s="724"/>
    </row>
    <row r="858" spans="2:49" x14ac:dyDescent="0.25">
      <c r="B858" s="145"/>
      <c r="C858" s="145"/>
      <c r="D858" s="146"/>
      <c r="E858" s="98"/>
      <c r="F858" s="94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  <c r="AA858" s="95"/>
      <c r="AB858" s="95"/>
      <c r="AC858" s="95"/>
      <c r="AD858" s="95"/>
      <c r="AE858" s="95"/>
      <c r="AF858" s="95"/>
      <c r="AG858" s="95"/>
      <c r="AH858" s="95"/>
      <c r="AI858" s="95"/>
      <c r="AJ858" s="95"/>
      <c r="AK858" s="95"/>
      <c r="AL858" s="95"/>
      <c r="AM858" s="95"/>
      <c r="AN858" s="95"/>
      <c r="AO858" s="95"/>
      <c r="AP858" s="95"/>
      <c r="AQ858" s="95"/>
      <c r="AR858" s="95"/>
      <c r="AS858" s="95"/>
      <c r="AT858" s="95"/>
      <c r="AU858" s="95"/>
      <c r="AV858" s="723"/>
      <c r="AW858" s="724"/>
    </row>
    <row r="859" spans="2:49" x14ac:dyDescent="0.25">
      <c r="B859" s="98"/>
      <c r="C859" s="98"/>
      <c r="D859" s="147"/>
      <c r="E859" s="148"/>
      <c r="F859" s="149"/>
      <c r="G859" s="150"/>
      <c r="H859" s="150"/>
      <c r="I859" s="150"/>
      <c r="J859" s="150"/>
      <c r="K859" s="150"/>
      <c r="L859" s="150"/>
      <c r="M859" s="150"/>
      <c r="N859" s="150"/>
      <c r="O859" s="150"/>
      <c r="P859" s="150"/>
      <c r="Q859" s="150"/>
      <c r="R859" s="150"/>
      <c r="S859" s="150"/>
      <c r="T859" s="150"/>
      <c r="U859" s="150"/>
      <c r="V859" s="150"/>
      <c r="W859" s="150"/>
      <c r="X859" s="150"/>
      <c r="Y859" s="150"/>
      <c r="Z859" s="150"/>
      <c r="AA859" s="150"/>
      <c r="AB859" s="150"/>
      <c r="AC859" s="150"/>
      <c r="AD859" s="150"/>
      <c r="AE859" s="151"/>
      <c r="AF859" s="151"/>
      <c r="AG859" s="151"/>
      <c r="AH859" s="151"/>
      <c r="AI859" s="151"/>
      <c r="AJ859" s="151"/>
      <c r="AK859" s="151"/>
      <c r="AL859" s="151"/>
      <c r="AM859" s="151"/>
      <c r="AN859" s="151"/>
      <c r="AO859" s="151"/>
      <c r="AP859" s="151"/>
      <c r="AQ859" s="151"/>
      <c r="AR859" s="151"/>
      <c r="AS859" s="151"/>
      <c r="AT859" s="151"/>
      <c r="AU859" s="151"/>
      <c r="AV859" s="723"/>
      <c r="AW859" s="724"/>
    </row>
    <row r="860" spans="2:49" x14ac:dyDescent="0.25">
      <c r="B860" s="98"/>
      <c r="C860" s="98"/>
      <c r="D860" s="147"/>
      <c r="E860" s="148"/>
      <c r="F860" s="149"/>
      <c r="G860" s="148"/>
      <c r="H860" s="148"/>
      <c r="I860" s="148"/>
      <c r="J860" s="148"/>
      <c r="K860" s="148"/>
      <c r="L860" s="148"/>
      <c r="M860" s="148"/>
      <c r="N860" s="148"/>
      <c r="O860" s="148"/>
      <c r="P860" s="148"/>
      <c r="Q860" s="148"/>
      <c r="R860" s="148"/>
      <c r="S860" s="148"/>
      <c r="T860" s="148"/>
      <c r="U860" s="148"/>
      <c r="V860" s="148"/>
      <c r="W860" s="148"/>
      <c r="X860" s="148"/>
      <c r="Y860" s="148"/>
      <c r="Z860" s="148"/>
      <c r="AA860" s="148"/>
      <c r="AB860" s="148"/>
      <c r="AC860" s="148"/>
      <c r="AD860" s="148"/>
      <c r="AE860" s="148"/>
      <c r="AF860" s="148"/>
      <c r="AG860" s="148"/>
      <c r="AH860" s="148"/>
      <c r="AI860" s="148"/>
      <c r="AJ860" s="148"/>
      <c r="AK860" s="148"/>
      <c r="AL860" s="148"/>
      <c r="AM860" s="148"/>
      <c r="AN860" s="148"/>
      <c r="AO860" s="148"/>
      <c r="AP860" s="148"/>
      <c r="AQ860" s="148"/>
      <c r="AR860" s="148"/>
      <c r="AS860" s="148"/>
      <c r="AT860" s="148"/>
      <c r="AU860" s="148"/>
      <c r="AV860" s="723"/>
      <c r="AW860" s="724"/>
    </row>
    <row r="861" spans="2:49" x14ac:dyDescent="0.25">
      <c r="B861" s="98"/>
      <c r="C861" s="98"/>
      <c r="D861" s="147"/>
      <c r="E861" s="93"/>
      <c r="F861" s="152"/>
      <c r="G861" s="95"/>
      <c r="H861" s="153"/>
      <c r="I861" s="152"/>
      <c r="J861" s="152"/>
      <c r="K861" s="152"/>
      <c r="L861" s="152"/>
      <c r="M861" s="152"/>
      <c r="N861" s="152"/>
      <c r="O861" s="152"/>
      <c r="P861" s="152"/>
      <c r="Q861" s="152"/>
      <c r="R861" s="152"/>
      <c r="S861" s="153"/>
      <c r="T861" s="152"/>
      <c r="U861" s="152"/>
      <c r="V861" s="152"/>
      <c r="W861" s="152"/>
      <c r="X861" s="152"/>
      <c r="Y861" s="152"/>
      <c r="Z861" s="152"/>
      <c r="AA861" s="152"/>
      <c r="AB861" s="152"/>
      <c r="AC861" s="152"/>
      <c r="AD861" s="152"/>
      <c r="AE861" s="152"/>
      <c r="AF861" s="152"/>
      <c r="AG861" s="152"/>
      <c r="AH861" s="152"/>
      <c r="AI861" s="152"/>
      <c r="AJ861" s="152"/>
      <c r="AK861" s="152"/>
      <c r="AL861" s="152"/>
      <c r="AM861" s="152"/>
      <c r="AN861" s="152"/>
      <c r="AO861" s="152"/>
      <c r="AP861" s="152"/>
      <c r="AQ861" s="152"/>
      <c r="AR861" s="152"/>
      <c r="AS861" s="152"/>
      <c r="AT861" s="152"/>
      <c r="AU861" s="152"/>
      <c r="AV861" s="723"/>
      <c r="AW861" s="724"/>
    </row>
    <row r="862" spans="2:49" x14ac:dyDescent="0.25">
      <c r="B862" s="98"/>
      <c r="C862" s="98"/>
      <c r="D862" s="147"/>
      <c r="E862" s="148"/>
      <c r="F862" s="149"/>
      <c r="G862" s="148"/>
      <c r="H862" s="148"/>
      <c r="I862" s="148"/>
      <c r="J862" s="148"/>
      <c r="K862" s="148"/>
      <c r="L862" s="148"/>
      <c r="M862" s="148"/>
      <c r="N862" s="148"/>
      <c r="O862" s="148"/>
      <c r="P862" s="148"/>
      <c r="Q862" s="148"/>
      <c r="R862" s="148"/>
      <c r="S862" s="148"/>
      <c r="T862" s="148"/>
      <c r="U862" s="148"/>
      <c r="V862" s="148"/>
      <c r="W862" s="148"/>
      <c r="X862" s="148"/>
      <c r="Y862" s="148"/>
      <c r="Z862" s="148"/>
      <c r="AA862" s="148"/>
      <c r="AB862" s="148"/>
      <c r="AC862" s="148"/>
      <c r="AD862" s="148"/>
      <c r="AE862" s="148"/>
      <c r="AF862" s="148"/>
      <c r="AG862" s="148"/>
      <c r="AH862" s="148"/>
      <c r="AI862" s="148"/>
      <c r="AJ862" s="148"/>
      <c r="AK862" s="148"/>
      <c r="AL862" s="148"/>
      <c r="AM862" s="148"/>
      <c r="AN862" s="148"/>
      <c r="AO862" s="148"/>
      <c r="AP862" s="148"/>
      <c r="AQ862" s="148"/>
      <c r="AR862" s="148"/>
      <c r="AS862" s="148"/>
      <c r="AT862" s="148"/>
      <c r="AU862" s="148"/>
      <c r="AV862" s="723"/>
      <c r="AW862" s="724"/>
    </row>
    <row r="863" spans="2:49" x14ac:dyDescent="0.25">
      <c r="B863" s="154"/>
      <c r="C863" s="154"/>
      <c r="D863" s="155"/>
      <c r="E863" s="95"/>
      <c r="F863" s="94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  <c r="AA863" s="95"/>
      <c r="AB863" s="95"/>
      <c r="AC863" s="95"/>
      <c r="AD863" s="95"/>
      <c r="AE863" s="95"/>
      <c r="AF863" s="95"/>
      <c r="AG863" s="95"/>
      <c r="AH863" s="95"/>
      <c r="AI863" s="95"/>
      <c r="AJ863" s="95"/>
      <c r="AK863" s="95"/>
      <c r="AL863" s="95"/>
      <c r="AM863" s="95"/>
      <c r="AN863" s="95"/>
      <c r="AO863" s="95"/>
      <c r="AP863" s="95"/>
      <c r="AQ863" s="95"/>
      <c r="AR863" s="95"/>
      <c r="AS863" s="95"/>
      <c r="AT863" s="95"/>
      <c r="AU863" s="95"/>
      <c r="AV863" s="723"/>
      <c r="AW863" s="724"/>
    </row>
    <row r="864" spans="2:49" x14ac:dyDescent="0.25">
      <c r="B864" s="154"/>
      <c r="C864" s="154"/>
      <c r="D864" s="155"/>
      <c r="E864" s="95"/>
      <c r="F864" s="94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  <c r="AA864" s="95"/>
      <c r="AB864" s="95"/>
      <c r="AC864" s="95"/>
      <c r="AD864" s="95"/>
      <c r="AE864" s="95"/>
      <c r="AF864" s="95"/>
      <c r="AG864" s="95"/>
      <c r="AH864" s="95"/>
      <c r="AI864" s="95"/>
      <c r="AJ864" s="95"/>
      <c r="AK864" s="95"/>
      <c r="AL864" s="95"/>
      <c r="AM864" s="95"/>
      <c r="AN864" s="95"/>
      <c r="AO864" s="95"/>
      <c r="AP864" s="95"/>
      <c r="AQ864" s="95"/>
      <c r="AR864" s="95"/>
      <c r="AS864" s="95"/>
      <c r="AT864" s="95"/>
      <c r="AU864" s="95"/>
      <c r="AV864" s="723"/>
      <c r="AW864" s="724"/>
    </row>
    <row r="865" spans="2:49" x14ac:dyDescent="0.25">
      <c r="B865" s="145"/>
      <c r="C865" s="145"/>
      <c r="D865" s="146"/>
      <c r="E865" s="98"/>
      <c r="F865" s="94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  <c r="AA865" s="95"/>
      <c r="AB865" s="95"/>
      <c r="AC865" s="95"/>
      <c r="AD865" s="95"/>
      <c r="AE865" s="95"/>
      <c r="AF865" s="95"/>
      <c r="AG865" s="95"/>
      <c r="AH865" s="95"/>
      <c r="AI865" s="95"/>
      <c r="AJ865" s="95"/>
      <c r="AK865" s="95"/>
      <c r="AL865" s="95"/>
      <c r="AM865" s="95"/>
      <c r="AN865" s="95"/>
      <c r="AO865" s="95"/>
      <c r="AP865" s="95"/>
      <c r="AQ865" s="95"/>
      <c r="AR865" s="95"/>
      <c r="AS865" s="95"/>
      <c r="AT865" s="95"/>
      <c r="AU865" s="95"/>
      <c r="AV865" s="723"/>
      <c r="AW865" s="724"/>
    </row>
    <row r="866" spans="2:49" x14ac:dyDescent="0.25">
      <c r="B866" s="98"/>
      <c r="C866" s="98"/>
      <c r="D866" s="147"/>
      <c r="E866" s="148"/>
      <c r="F866" s="149"/>
      <c r="G866" s="150"/>
      <c r="H866" s="150"/>
      <c r="I866" s="150"/>
      <c r="J866" s="150"/>
      <c r="K866" s="150"/>
      <c r="L866" s="150"/>
      <c r="M866" s="150"/>
      <c r="N866" s="150"/>
      <c r="O866" s="150"/>
      <c r="P866" s="150"/>
      <c r="Q866" s="150"/>
      <c r="R866" s="150"/>
      <c r="S866" s="150"/>
      <c r="T866" s="150"/>
      <c r="U866" s="150"/>
      <c r="V866" s="150"/>
      <c r="W866" s="150"/>
      <c r="X866" s="150"/>
      <c r="Y866" s="150"/>
      <c r="Z866" s="150"/>
      <c r="AA866" s="150"/>
      <c r="AB866" s="150"/>
      <c r="AC866" s="150"/>
      <c r="AD866" s="150"/>
      <c r="AE866" s="151"/>
      <c r="AF866" s="151"/>
      <c r="AG866" s="151"/>
      <c r="AH866" s="151"/>
      <c r="AI866" s="151"/>
      <c r="AJ866" s="151"/>
      <c r="AK866" s="151"/>
      <c r="AL866" s="151"/>
      <c r="AM866" s="151"/>
      <c r="AN866" s="151"/>
      <c r="AO866" s="151"/>
      <c r="AP866" s="151"/>
      <c r="AQ866" s="151"/>
      <c r="AR866" s="151"/>
      <c r="AS866" s="151"/>
      <c r="AT866" s="151"/>
      <c r="AU866" s="151"/>
      <c r="AV866" s="723"/>
      <c r="AW866" s="724"/>
    </row>
    <row r="867" spans="2:49" x14ac:dyDescent="0.25">
      <c r="B867" s="98"/>
      <c r="C867" s="98"/>
      <c r="D867" s="147"/>
      <c r="E867" s="148"/>
      <c r="F867" s="149"/>
      <c r="G867" s="148"/>
      <c r="H867" s="148"/>
      <c r="I867" s="148"/>
      <c r="J867" s="148"/>
      <c r="K867" s="148"/>
      <c r="L867" s="148"/>
      <c r="M867" s="148"/>
      <c r="N867" s="148"/>
      <c r="O867" s="148"/>
      <c r="P867" s="148"/>
      <c r="Q867" s="148"/>
      <c r="R867" s="148"/>
      <c r="S867" s="148"/>
      <c r="T867" s="148"/>
      <c r="U867" s="148"/>
      <c r="V867" s="148"/>
      <c r="W867" s="148"/>
      <c r="X867" s="148"/>
      <c r="Y867" s="148"/>
      <c r="Z867" s="148"/>
      <c r="AA867" s="148"/>
      <c r="AB867" s="148"/>
      <c r="AC867" s="148"/>
      <c r="AD867" s="148"/>
      <c r="AE867" s="148"/>
      <c r="AF867" s="148"/>
      <c r="AG867" s="148"/>
      <c r="AH867" s="148"/>
      <c r="AI867" s="148"/>
      <c r="AJ867" s="148"/>
      <c r="AK867" s="148"/>
      <c r="AL867" s="148"/>
      <c r="AM867" s="148"/>
      <c r="AN867" s="148"/>
      <c r="AO867" s="148"/>
      <c r="AP867" s="148"/>
      <c r="AQ867" s="148"/>
      <c r="AR867" s="148"/>
      <c r="AS867" s="148"/>
      <c r="AT867" s="148"/>
      <c r="AU867" s="148"/>
      <c r="AV867" s="723"/>
      <c r="AW867" s="724"/>
    </row>
    <row r="868" spans="2:49" x14ac:dyDescent="0.25">
      <c r="B868" s="98"/>
      <c r="C868" s="98"/>
      <c r="D868" s="147"/>
      <c r="E868" s="93"/>
      <c r="F868" s="152"/>
      <c r="G868" s="95"/>
      <c r="H868" s="153"/>
      <c r="I868" s="152"/>
      <c r="J868" s="152"/>
      <c r="K868" s="152"/>
      <c r="L868" s="152"/>
      <c r="M868" s="152"/>
      <c r="N868" s="152"/>
      <c r="O868" s="152"/>
      <c r="P868" s="152"/>
      <c r="Q868" s="152"/>
      <c r="R868" s="152"/>
      <c r="S868" s="153"/>
      <c r="T868" s="152"/>
      <c r="U868" s="152"/>
      <c r="V868" s="152"/>
      <c r="W868" s="152"/>
      <c r="X868" s="152"/>
      <c r="Y868" s="152"/>
      <c r="Z868" s="152"/>
      <c r="AA868" s="152"/>
      <c r="AB868" s="152"/>
      <c r="AC868" s="152"/>
      <c r="AD868" s="152"/>
      <c r="AE868" s="152"/>
      <c r="AF868" s="152"/>
      <c r="AG868" s="152"/>
      <c r="AH868" s="152"/>
      <c r="AI868" s="152"/>
      <c r="AJ868" s="152"/>
      <c r="AK868" s="152"/>
      <c r="AL868" s="152"/>
      <c r="AM868" s="152"/>
      <c r="AN868" s="152"/>
      <c r="AO868" s="152"/>
      <c r="AP868" s="152"/>
      <c r="AQ868" s="152"/>
      <c r="AR868" s="152"/>
      <c r="AS868" s="152"/>
      <c r="AT868" s="152"/>
      <c r="AU868" s="152"/>
      <c r="AV868" s="723"/>
      <c r="AW868" s="724"/>
    </row>
    <row r="869" spans="2:49" x14ac:dyDescent="0.25">
      <c r="B869" s="98"/>
      <c r="C869" s="98"/>
      <c r="D869" s="147"/>
      <c r="E869" s="148"/>
      <c r="F869" s="149"/>
      <c r="G869" s="148"/>
      <c r="H869" s="148"/>
      <c r="I869" s="148"/>
      <c r="J869" s="148"/>
      <c r="K869" s="148"/>
      <c r="L869" s="148"/>
      <c r="M869" s="148"/>
      <c r="N869" s="148"/>
      <c r="O869" s="148"/>
      <c r="P869" s="148"/>
      <c r="Q869" s="148"/>
      <c r="R869" s="148"/>
      <c r="S869" s="148"/>
      <c r="T869" s="148"/>
      <c r="U869" s="148"/>
      <c r="V869" s="148"/>
      <c r="W869" s="148"/>
      <c r="X869" s="148"/>
      <c r="Y869" s="148"/>
      <c r="Z869" s="148"/>
      <c r="AA869" s="148"/>
      <c r="AB869" s="148"/>
      <c r="AC869" s="148"/>
      <c r="AD869" s="148"/>
      <c r="AE869" s="148"/>
      <c r="AF869" s="148"/>
      <c r="AG869" s="148"/>
      <c r="AH869" s="148"/>
      <c r="AI869" s="148"/>
      <c r="AJ869" s="148"/>
      <c r="AK869" s="148"/>
      <c r="AL869" s="148"/>
      <c r="AM869" s="148"/>
      <c r="AN869" s="148"/>
      <c r="AO869" s="148"/>
      <c r="AP869" s="148"/>
      <c r="AQ869" s="148"/>
      <c r="AR869" s="148"/>
      <c r="AS869" s="148"/>
      <c r="AT869" s="148"/>
      <c r="AU869" s="148"/>
      <c r="AV869" s="723"/>
      <c r="AW869" s="724"/>
    </row>
    <row r="870" spans="2:49" x14ac:dyDescent="0.25">
      <c r="B870" s="154"/>
      <c r="C870" s="154"/>
      <c r="D870" s="155"/>
      <c r="E870" s="95"/>
      <c r="F870" s="94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  <c r="AA870" s="95"/>
      <c r="AB870" s="95"/>
      <c r="AC870" s="95"/>
      <c r="AD870" s="95"/>
      <c r="AE870" s="95"/>
      <c r="AF870" s="95"/>
      <c r="AG870" s="95"/>
      <c r="AH870" s="95"/>
      <c r="AI870" s="95"/>
      <c r="AJ870" s="95"/>
      <c r="AK870" s="95"/>
      <c r="AL870" s="95"/>
      <c r="AM870" s="95"/>
      <c r="AN870" s="95"/>
      <c r="AO870" s="95"/>
      <c r="AP870" s="95"/>
      <c r="AQ870" s="95"/>
      <c r="AR870" s="95"/>
      <c r="AS870" s="95"/>
      <c r="AT870" s="95"/>
      <c r="AU870" s="95"/>
      <c r="AV870" s="723"/>
      <c r="AW870" s="724"/>
    </row>
    <row r="871" spans="2:49" x14ac:dyDescent="0.25">
      <c r="B871" s="154"/>
      <c r="C871" s="154"/>
      <c r="D871" s="155"/>
      <c r="E871" s="95"/>
      <c r="F871" s="94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  <c r="AA871" s="95"/>
      <c r="AB871" s="95"/>
      <c r="AC871" s="95"/>
      <c r="AD871" s="95"/>
      <c r="AE871" s="95"/>
      <c r="AF871" s="95"/>
      <c r="AG871" s="95"/>
      <c r="AH871" s="95"/>
      <c r="AI871" s="95"/>
      <c r="AJ871" s="95"/>
      <c r="AK871" s="95"/>
      <c r="AL871" s="95"/>
      <c r="AM871" s="95"/>
      <c r="AN871" s="95"/>
      <c r="AO871" s="95"/>
      <c r="AP871" s="95"/>
      <c r="AQ871" s="95"/>
      <c r="AR871" s="95"/>
      <c r="AS871" s="95"/>
      <c r="AT871" s="95"/>
      <c r="AU871" s="95"/>
      <c r="AV871" s="723"/>
      <c r="AW871" s="724"/>
    </row>
    <row r="872" spans="2:49" x14ac:dyDescent="0.25">
      <c r="B872" s="145"/>
      <c r="C872" s="145"/>
      <c r="D872" s="146"/>
      <c r="E872" s="98"/>
      <c r="F872" s="94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  <c r="AA872" s="95"/>
      <c r="AB872" s="95"/>
      <c r="AC872" s="95"/>
      <c r="AD872" s="95"/>
      <c r="AE872" s="95"/>
      <c r="AF872" s="95"/>
      <c r="AG872" s="95"/>
      <c r="AH872" s="95"/>
      <c r="AI872" s="95"/>
      <c r="AJ872" s="95"/>
      <c r="AK872" s="95"/>
      <c r="AL872" s="95"/>
      <c r="AM872" s="95"/>
      <c r="AN872" s="95"/>
      <c r="AO872" s="95"/>
      <c r="AP872" s="95"/>
      <c r="AQ872" s="95"/>
      <c r="AR872" s="95"/>
      <c r="AS872" s="95"/>
      <c r="AT872" s="95"/>
      <c r="AU872" s="95"/>
      <c r="AV872" s="723"/>
      <c r="AW872" s="724"/>
    </row>
    <row r="873" spans="2:49" x14ac:dyDescent="0.25">
      <c r="B873" s="98"/>
      <c r="C873" s="98"/>
      <c r="D873" s="147"/>
      <c r="E873" s="148"/>
      <c r="F873" s="149"/>
      <c r="G873" s="150"/>
      <c r="H873" s="150"/>
      <c r="I873" s="150"/>
      <c r="J873" s="150"/>
      <c r="K873" s="150"/>
      <c r="L873" s="150"/>
      <c r="M873" s="150"/>
      <c r="N873" s="150"/>
      <c r="O873" s="150"/>
      <c r="P873" s="150"/>
      <c r="Q873" s="150"/>
      <c r="R873" s="150"/>
      <c r="S873" s="150"/>
      <c r="T873" s="150"/>
      <c r="U873" s="150"/>
      <c r="V873" s="150"/>
      <c r="W873" s="150"/>
      <c r="X873" s="150"/>
      <c r="Y873" s="150"/>
      <c r="Z873" s="150"/>
      <c r="AA873" s="150"/>
      <c r="AB873" s="150"/>
      <c r="AC873" s="150"/>
      <c r="AD873" s="150"/>
      <c r="AE873" s="151"/>
      <c r="AF873" s="151"/>
      <c r="AG873" s="151"/>
      <c r="AH873" s="151"/>
      <c r="AI873" s="151"/>
      <c r="AJ873" s="151"/>
      <c r="AK873" s="151"/>
      <c r="AL873" s="151"/>
      <c r="AM873" s="151"/>
      <c r="AN873" s="151"/>
      <c r="AO873" s="151"/>
      <c r="AP873" s="151"/>
      <c r="AQ873" s="151"/>
      <c r="AR873" s="151"/>
      <c r="AS873" s="151"/>
      <c r="AT873" s="151"/>
      <c r="AU873" s="151"/>
      <c r="AV873" s="723"/>
      <c r="AW873" s="724"/>
    </row>
    <row r="874" spans="2:49" x14ac:dyDescent="0.25">
      <c r="B874" s="98"/>
      <c r="C874" s="98"/>
      <c r="D874" s="147"/>
      <c r="E874" s="148"/>
      <c r="F874" s="149"/>
      <c r="G874" s="148"/>
      <c r="H874" s="148"/>
      <c r="I874" s="148"/>
      <c r="J874" s="148"/>
      <c r="K874" s="148"/>
      <c r="L874" s="148"/>
      <c r="M874" s="148"/>
      <c r="N874" s="148"/>
      <c r="O874" s="148"/>
      <c r="P874" s="148"/>
      <c r="Q874" s="148"/>
      <c r="R874" s="148"/>
      <c r="S874" s="148"/>
      <c r="T874" s="148"/>
      <c r="U874" s="148"/>
      <c r="V874" s="148"/>
      <c r="W874" s="148"/>
      <c r="X874" s="148"/>
      <c r="Y874" s="148"/>
      <c r="Z874" s="148"/>
      <c r="AA874" s="148"/>
      <c r="AB874" s="148"/>
      <c r="AC874" s="148"/>
      <c r="AD874" s="148"/>
      <c r="AE874" s="148"/>
      <c r="AF874" s="148"/>
      <c r="AG874" s="148"/>
      <c r="AH874" s="148"/>
      <c r="AI874" s="148"/>
      <c r="AJ874" s="148"/>
      <c r="AK874" s="148"/>
      <c r="AL874" s="148"/>
      <c r="AM874" s="148"/>
      <c r="AN874" s="148"/>
      <c r="AO874" s="148"/>
      <c r="AP874" s="148"/>
      <c r="AQ874" s="148"/>
      <c r="AR874" s="148"/>
      <c r="AS874" s="148"/>
      <c r="AT874" s="148"/>
      <c r="AU874" s="148"/>
      <c r="AV874" s="723"/>
      <c r="AW874" s="724"/>
    </row>
    <row r="875" spans="2:49" x14ac:dyDescent="0.25">
      <c r="B875" s="98"/>
      <c r="C875" s="98"/>
      <c r="D875" s="147"/>
      <c r="E875" s="93"/>
      <c r="F875" s="152"/>
      <c r="G875" s="95"/>
      <c r="H875" s="153"/>
      <c r="I875" s="152"/>
      <c r="J875" s="152"/>
      <c r="K875" s="152"/>
      <c r="L875" s="152"/>
      <c r="M875" s="152"/>
      <c r="N875" s="152"/>
      <c r="O875" s="152"/>
      <c r="P875" s="152"/>
      <c r="Q875" s="152"/>
      <c r="R875" s="152"/>
      <c r="S875" s="153"/>
      <c r="T875" s="152"/>
      <c r="U875" s="152"/>
      <c r="V875" s="152"/>
      <c r="W875" s="152"/>
      <c r="X875" s="152"/>
      <c r="Y875" s="152"/>
      <c r="Z875" s="152"/>
      <c r="AA875" s="152"/>
      <c r="AB875" s="152"/>
      <c r="AC875" s="152"/>
      <c r="AD875" s="152"/>
      <c r="AE875" s="152"/>
      <c r="AF875" s="152"/>
      <c r="AG875" s="152"/>
      <c r="AH875" s="152"/>
      <c r="AI875" s="152"/>
      <c r="AJ875" s="152"/>
      <c r="AK875" s="152"/>
      <c r="AL875" s="152"/>
      <c r="AM875" s="152"/>
      <c r="AN875" s="152"/>
      <c r="AO875" s="152"/>
      <c r="AP875" s="152"/>
      <c r="AQ875" s="152"/>
      <c r="AR875" s="152"/>
      <c r="AS875" s="152"/>
      <c r="AT875" s="152"/>
      <c r="AU875" s="152"/>
      <c r="AV875" s="723"/>
      <c r="AW875" s="724"/>
    </row>
    <row r="876" spans="2:49" x14ac:dyDescent="0.25">
      <c r="B876" s="98"/>
      <c r="C876" s="98"/>
      <c r="D876" s="147"/>
      <c r="E876" s="148"/>
      <c r="F876" s="149"/>
      <c r="G876" s="148"/>
      <c r="H876" s="148"/>
      <c r="I876" s="148"/>
      <c r="J876" s="148"/>
      <c r="K876" s="148"/>
      <c r="L876" s="148"/>
      <c r="M876" s="148"/>
      <c r="N876" s="148"/>
      <c r="O876" s="148"/>
      <c r="P876" s="148"/>
      <c r="Q876" s="148"/>
      <c r="R876" s="148"/>
      <c r="S876" s="148"/>
      <c r="T876" s="148"/>
      <c r="U876" s="148"/>
      <c r="V876" s="148"/>
      <c r="W876" s="148"/>
      <c r="X876" s="148"/>
      <c r="Y876" s="148"/>
      <c r="Z876" s="148"/>
      <c r="AA876" s="148"/>
      <c r="AB876" s="148"/>
      <c r="AC876" s="148"/>
      <c r="AD876" s="148"/>
      <c r="AE876" s="148"/>
      <c r="AF876" s="148"/>
      <c r="AG876" s="148"/>
      <c r="AH876" s="148"/>
      <c r="AI876" s="148"/>
      <c r="AJ876" s="148"/>
      <c r="AK876" s="148"/>
      <c r="AL876" s="148"/>
      <c r="AM876" s="148"/>
      <c r="AN876" s="148"/>
      <c r="AO876" s="148"/>
      <c r="AP876" s="148"/>
      <c r="AQ876" s="148"/>
      <c r="AR876" s="148"/>
      <c r="AS876" s="148"/>
      <c r="AT876" s="148"/>
      <c r="AU876" s="148"/>
      <c r="AV876" s="723"/>
      <c r="AW876" s="724"/>
    </row>
    <row r="877" spans="2:49" x14ac:dyDescent="0.25">
      <c r="B877" s="154"/>
      <c r="C877" s="154"/>
      <c r="D877" s="155"/>
      <c r="E877" s="95"/>
      <c r="F877" s="94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  <c r="AA877" s="95"/>
      <c r="AB877" s="95"/>
      <c r="AC877" s="95"/>
      <c r="AD877" s="95"/>
      <c r="AE877" s="95"/>
      <c r="AF877" s="95"/>
      <c r="AG877" s="95"/>
      <c r="AH877" s="95"/>
      <c r="AI877" s="95"/>
      <c r="AJ877" s="95"/>
      <c r="AK877" s="95"/>
      <c r="AL877" s="95"/>
      <c r="AM877" s="95"/>
      <c r="AN877" s="95"/>
      <c r="AO877" s="95"/>
      <c r="AP877" s="95"/>
      <c r="AQ877" s="95"/>
      <c r="AR877" s="95"/>
      <c r="AS877" s="95"/>
      <c r="AT877" s="95"/>
      <c r="AU877" s="95"/>
      <c r="AV877" s="723"/>
      <c r="AW877" s="724"/>
    </row>
    <row r="878" spans="2:49" x14ac:dyDescent="0.25">
      <c r="B878" s="154"/>
      <c r="C878" s="154"/>
      <c r="D878" s="155"/>
      <c r="E878" s="95"/>
      <c r="F878" s="94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  <c r="AA878" s="95"/>
      <c r="AB878" s="95"/>
      <c r="AC878" s="95"/>
      <c r="AD878" s="95"/>
      <c r="AE878" s="95"/>
      <c r="AF878" s="95"/>
      <c r="AG878" s="95"/>
      <c r="AH878" s="95"/>
      <c r="AI878" s="95"/>
      <c r="AJ878" s="95"/>
      <c r="AK878" s="95"/>
      <c r="AL878" s="95"/>
      <c r="AM878" s="95"/>
      <c r="AN878" s="95"/>
      <c r="AO878" s="95"/>
      <c r="AP878" s="95"/>
      <c r="AQ878" s="95"/>
      <c r="AR878" s="95"/>
      <c r="AS878" s="95"/>
      <c r="AT878" s="95"/>
      <c r="AU878" s="95"/>
      <c r="AV878" s="723"/>
      <c r="AW878" s="724"/>
    </row>
    <row r="879" spans="2:49" x14ac:dyDescent="0.25">
      <c r="B879" s="145"/>
      <c r="C879" s="145"/>
      <c r="D879" s="146"/>
      <c r="E879" s="98"/>
      <c r="F879" s="94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  <c r="AA879" s="95"/>
      <c r="AB879" s="95"/>
      <c r="AC879" s="95"/>
      <c r="AD879" s="95"/>
      <c r="AE879" s="95"/>
      <c r="AF879" s="95"/>
      <c r="AG879" s="95"/>
      <c r="AH879" s="95"/>
      <c r="AI879" s="95"/>
      <c r="AJ879" s="95"/>
      <c r="AK879" s="95"/>
      <c r="AL879" s="95"/>
      <c r="AM879" s="95"/>
      <c r="AN879" s="95"/>
      <c r="AO879" s="95"/>
      <c r="AP879" s="95"/>
      <c r="AQ879" s="95"/>
      <c r="AR879" s="95"/>
      <c r="AS879" s="95"/>
      <c r="AT879" s="95"/>
      <c r="AU879" s="95"/>
      <c r="AV879" s="723"/>
      <c r="AW879" s="724"/>
    </row>
    <row r="880" spans="2:49" x14ac:dyDescent="0.25">
      <c r="B880" s="98"/>
      <c r="C880" s="98"/>
      <c r="D880" s="147"/>
      <c r="E880" s="148"/>
      <c r="F880" s="149"/>
      <c r="G880" s="150"/>
      <c r="H880" s="150"/>
      <c r="I880" s="150"/>
      <c r="J880" s="150"/>
      <c r="K880" s="150"/>
      <c r="L880" s="150"/>
      <c r="M880" s="150"/>
      <c r="N880" s="150"/>
      <c r="O880" s="150"/>
      <c r="P880" s="150"/>
      <c r="Q880" s="150"/>
      <c r="R880" s="150"/>
      <c r="S880" s="150"/>
      <c r="T880" s="150"/>
      <c r="U880" s="150"/>
      <c r="V880" s="150"/>
      <c r="W880" s="150"/>
      <c r="X880" s="150"/>
      <c r="Y880" s="150"/>
      <c r="Z880" s="150"/>
      <c r="AA880" s="150"/>
      <c r="AB880" s="150"/>
      <c r="AC880" s="150"/>
      <c r="AD880" s="150"/>
      <c r="AE880" s="151"/>
      <c r="AF880" s="151"/>
      <c r="AG880" s="151"/>
      <c r="AH880" s="151"/>
      <c r="AI880" s="151"/>
      <c r="AJ880" s="151"/>
      <c r="AK880" s="151"/>
      <c r="AL880" s="151"/>
      <c r="AM880" s="151"/>
      <c r="AN880" s="151"/>
      <c r="AO880" s="151"/>
      <c r="AP880" s="151"/>
      <c r="AQ880" s="151"/>
      <c r="AR880" s="151"/>
      <c r="AS880" s="151"/>
      <c r="AT880" s="151"/>
      <c r="AU880" s="151"/>
      <c r="AV880" s="723"/>
      <c r="AW880" s="724"/>
    </row>
    <row r="881" spans="2:49" x14ac:dyDescent="0.25">
      <c r="B881" s="98"/>
      <c r="C881" s="98"/>
      <c r="D881" s="147"/>
      <c r="E881" s="148"/>
      <c r="F881" s="149"/>
      <c r="G881" s="148"/>
      <c r="H881" s="148"/>
      <c r="I881" s="148"/>
      <c r="J881" s="148"/>
      <c r="K881" s="148"/>
      <c r="L881" s="148"/>
      <c r="M881" s="148"/>
      <c r="N881" s="148"/>
      <c r="O881" s="148"/>
      <c r="P881" s="148"/>
      <c r="Q881" s="148"/>
      <c r="R881" s="148"/>
      <c r="S881" s="148"/>
      <c r="T881" s="148"/>
      <c r="U881" s="148"/>
      <c r="V881" s="148"/>
      <c r="W881" s="148"/>
      <c r="X881" s="148"/>
      <c r="Y881" s="148"/>
      <c r="Z881" s="148"/>
      <c r="AA881" s="148"/>
      <c r="AB881" s="148"/>
      <c r="AC881" s="148"/>
      <c r="AD881" s="148"/>
      <c r="AE881" s="148"/>
      <c r="AF881" s="148"/>
      <c r="AG881" s="148"/>
      <c r="AH881" s="148"/>
      <c r="AI881" s="148"/>
      <c r="AJ881" s="148"/>
      <c r="AK881" s="148"/>
      <c r="AL881" s="148"/>
      <c r="AM881" s="148"/>
      <c r="AN881" s="148"/>
      <c r="AO881" s="148"/>
      <c r="AP881" s="148"/>
      <c r="AQ881" s="148"/>
      <c r="AR881" s="148"/>
      <c r="AS881" s="148"/>
      <c r="AT881" s="148"/>
      <c r="AU881" s="148"/>
      <c r="AV881" s="723"/>
      <c r="AW881" s="724"/>
    </row>
    <row r="882" spans="2:49" x14ac:dyDescent="0.25">
      <c r="B882" s="98"/>
      <c r="C882" s="98"/>
      <c r="D882" s="147"/>
      <c r="E882" s="93"/>
      <c r="F882" s="152"/>
      <c r="G882" s="95"/>
      <c r="H882" s="153"/>
      <c r="I882" s="152"/>
      <c r="J882" s="152"/>
      <c r="K882" s="152"/>
      <c r="L882" s="152"/>
      <c r="M882" s="152"/>
      <c r="N882" s="152"/>
      <c r="O882" s="152"/>
      <c r="P882" s="152"/>
      <c r="Q882" s="152"/>
      <c r="R882" s="152"/>
      <c r="S882" s="153"/>
      <c r="T882" s="152"/>
      <c r="U882" s="152"/>
      <c r="V882" s="152"/>
      <c r="W882" s="152"/>
      <c r="X882" s="152"/>
      <c r="Y882" s="152"/>
      <c r="Z882" s="152"/>
      <c r="AA882" s="152"/>
      <c r="AB882" s="152"/>
      <c r="AC882" s="152"/>
      <c r="AD882" s="152"/>
      <c r="AE882" s="152"/>
      <c r="AF882" s="152"/>
      <c r="AG882" s="152"/>
      <c r="AH882" s="152"/>
      <c r="AI882" s="152"/>
      <c r="AJ882" s="152"/>
      <c r="AK882" s="152"/>
      <c r="AL882" s="152"/>
      <c r="AM882" s="152"/>
      <c r="AN882" s="152"/>
      <c r="AO882" s="152"/>
      <c r="AP882" s="152"/>
      <c r="AQ882" s="152"/>
      <c r="AR882" s="152"/>
      <c r="AS882" s="152"/>
      <c r="AT882" s="152"/>
      <c r="AU882" s="152"/>
      <c r="AV882" s="723"/>
      <c r="AW882" s="724"/>
    </row>
    <row r="883" spans="2:49" x14ac:dyDescent="0.25">
      <c r="B883" s="98"/>
      <c r="C883" s="98"/>
      <c r="D883" s="147"/>
      <c r="E883" s="148"/>
      <c r="F883" s="149"/>
      <c r="G883" s="148"/>
      <c r="H883" s="148"/>
      <c r="I883" s="148"/>
      <c r="J883" s="148"/>
      <c r="K883" s="148"/>
      <c r="L883" s="148"/>
      <c r="M883" s="148"/>
      <c r="N883" s="148"/>
      <c r="O883" s="148"/>
      <c r="P883" s="148"/>
      <c r="Q883" s="148"/>
      <c r="R883" s="148"/>
      <c r="S883" s="148"/>
      <c r="T883" s="148"/>
      <c r="U883" s="148"/>
      <c r="V883" s="148"/>
      <c r="W883" s="148"/>
      <c r="X883" s="148"/>
      <c r="Y883" s="148"/>
      <c r="Z883" s="148"/>
      <c r="AA883" s="148"/>
      <c r="AB883" s="148"/>
      <c r="AC883" s="148"/>
      <c r="AD883" s="148"/>
      <c r="AE883" s="148"/>
      <c r="AF883" s="148"/>
      <c r="AG883" s="148"/>
      <c r="AH883" s="148"/>
      <c r="AI883" s="148"/>
      <c r="AJ883" s="148"/>
      <c r="AK883" s="148"/>
      <c r="AL883" s="148"/>
      <c r="AM883" s="148"/>
      <c r="AN883" s="148"/>
      <c r="AO883" s="148"/>
      <c r="AP883" s="148"/>
      <c r="AQ883" s="148"/>
      <c r="AR883" s="148"/>
      <c r="AS883" s="148"/>
      <c r="AT883" s="148"/>
      <c r="AU883" s="148"/>
      <c r="AV883" s="723"/>
      <c r="AW883" s="724"/>
    </row>
    <row r="884" spans="2:49" x14ac:dyDescent="0.25">
      <c r="B884" s="154"/>
      <c r="C884" s="154"/>
      <c r="D884" s="155"/>
      <c r="E884" s="95"/>
      <c r="F884" s="94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  <c r="AA884" s="95"/>
      <c r="AB884" s="95"/>
      <c r="AC884" s="95"/>
      <c r="AD884" s="95"/>
      <c r="AE884" s="95"/>
      <c r="AF884" s="95"/>
      <c r="AG884" s="95"/>
      <c r="AH884" s="95"/>
      <c r="AI884" s="95"/>
      <c r="AJ884" s="95"/>
      <c r="AK884" s="95"/>
      <c r="AL884" s="95"/>
      <c r="AM884" s="95"/>
      <c r="AN884" s="95"/>
      <c r="AO884" s="95"/>
      <c r="AP884" s="95"/>
      <c r="AQ884" s="95"/>
      <c r="AR884" s="95"/>
      <c r="AS884" s="95"/>
      <c r="AT884" s="95"/>
      <c r="AU884" s="95"/>
      <c r="AV884" s="723"/>
      <c r="AW884" s="724"/>
    </row>
    <row r="885" spans="2:49" x14ac:dyDescent="0.25">
      <c r="B885" s="154"/>
      <c r="C885" s="154"/>
      <c r="D885" s="155"/>
      <c r="E885" s="95"/>
      <c r="F885" s="94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  <c r="AA885" s="95"/>
      <c r="AB885" s="95"/>
      <c r="AC885" s="95"/>
      <c r="AD885" s="95"/>
      <c r="AE885" s="95"/>
      <c r="AF885" s="95"/>
      <c r="AG885" s="95"/>
      <c r="AH885" s="95"/>
      <c r="AI885" s="95"/>
      <c r="AJ885" s="95"/>
      <c r="AK885" s="95"/>
      <c r="AL885" s="95"/>
      <c r="AM885" s="95"/>
      <c r="AN885" s="95"/>
      <c r="AO885" s="95"/>
      <c r="AP885" s="95"/>
      <c r="AQ885" s="95"/>
      <c r="AR885" s="95"/>
      <c r="AS885" s="95"/>
      <c r="AT885" s="95"/>
      <c r="AU885" s="95"/>
      <c r="AV885" s="723"/>
      <c r="AW885" s="724"/>
    </row>
    <row r="886" spans="2:49" x14ac:dyDescent="0.25">
      <c r="B886" s="145"/>
      <c r="C886" s="145"/>
      <c r="D886" s="146"/>
      <c r="E886" s="98"/>
      <c r="F886" s="94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  <c r="AA886" s="95"/>
      <c r="AB886" s="95"/>
      <c r="AC886" s="95"/>
      <c r="AD886" s="95"/>
      <c r="AE886" s="95"/>
      <c r="AF886" s="95"/>
      <c r="AG886" s="95"/>
      <c r="AH886" s="95"/>
      <c r="AI886" s="95"/>
      <c r="AJ886" s="95"/>
      <c r="AK886" s="95"/>
      <c r="AL886" s="95"/>
      <c r="AM886" s="95"/>
      <c r="AN886" s="95"/>
      <c r="AO886" s="95"/>
      <c r="AP886" s="95"/>
      <c r="AQ886" s="95"/>
      <c r="AR886" s="95"/>
      <c r="AS886" s="95"/>
      <c r="AT886" s="95"/>
      <c r="AU886" s="95"/>
      <c r="AV886" s="723"/>
      <c r="AW886" s="724"/>
    </row>
    <row r="887" spans="2:49" x14ac:dyDescent="0.25">
      <c r="B887" s="98"/>
      <c r="C887" s="98"/>
      <c r="D887" s="147"/>
      <c r="E887" s="148"/>
      <c r="F887" s="149"/>
      <c r="G887" s="150"/>
      <c r="H887" s="150"/>
      <c r="I887" s="150"/>
      <c r="J887" s="150"/>
      <c r="K887" s="150"/>
      <c r="L887" s="150"/>
      <c r="M887" s="150"/>
      <c r="N887" s="150"/>
      <c r="O887" s="150"/>
      <c r="P887" s="150"/>
      <c r="Q887" s="150"/>
      <c r="R887" s="150"/>
      <c r="S887" s="150"/>
      <c r="T887" s="150"/>
      <c r="U887" s="150"/>
      <c r="V887" s="150"/>
      <c r="W887" s="150"/>
      <c r="X887" s="150"/>
      <c r="Y887" s="150"/>
      <c r="Z887" s="150"/>
      <c r="AA887" s="150"/>
      <c r="AB887" s="150"/>
      <c r="AC887" s="150"/>
      <c r="AD887" s="150"/>
      <c r="AE887" s="151"/>
      <c r="AF887" s="151"/>
      <c r="AG887" s="151"/>
      <c r="AH887" s="151"/>
      <c r="AI887" s="151"/>
      <c r="AJ887" s="151"/>
      <c r="AK887" s="151"/>
      <c r="AL887" s="151"/>
      <c r="AM887" s="151"/>
      <c r="AN887" s="151"/>
      <c r="AO887" s="151"/>
      <c r="AP887" s="151"/>
      <c r="AQ887" s="151"/>
      <c r="AR887" s="151"/>
      <c r="AS887" s="151"/>
      <c r="AT887" s="151"/>
      <c r="AU887" s="151"/>
      <c r="AV887" s="723"/>
      <c r="AW887" s="724"/>
    </row>
    <row r="888" spans="2:49" x14ac:dyDescent="0.25">
      <c r="B888" s="98"/>
      <c r="C888" s="98"/>
      <c r="D888" s="147"/>
      <c r="E888" s="148"/>
      <c r="F888" s="149"/>
      <c r="G888" s="148"/>
      <c r="H888" s="148"/>
      <c r="I888" s="148"/>
      <c r="J888" s="148"/>
      <c r="K888" s="148"/>
      <c r="L888" s="148"/>
      <c r="M888" s="148"/>
      <c r="N888" s="148"/>
      <c r="O888" s="148"/>
      <c r="P888" s="148"/>
      <c r="Q888" s="148"/>
      <c r="R888" s="148"/>
      <c r="S888" s="148"/>
      <c r="T888" s="148"/>
      <c r="U888" s="148"/>
      <c r="V888" s="148"/>
      <c r="W888" s="148"/>
      <c r="X888" s="148"/>
      <c r="Y888" s="148"/>
      <c r="Z888" s="148"/>
      <c r="AA888" s="148"/>
      <c r="AB888" s="148"/>
      <c r="AC888" s="148"/>
      <c r="AD888" s="148"/>
      <c r="AE888" s="148"/>
      <c r="AF888" s="148"/>
      <c r="AG888" s="148"/>
      <c r="AH888" s="148"/>
      <c r="AI888" s="148"/>
      <c r="AJ888" s="148"/>
      <c r="AK888" s="148"/>
      <c r="AL888" s="148"/>
      <c r="AM888" s="148"/>
      <c r="AN888" s="148"/>
      <c r="AO888" s="148"/>
      <c r="AP888" s="148"/>
      <c r="AQ888" s="148"/>
      <c r="AR888" s="148"/>
      <c r="AS888" s="148"/>
      <c r="AT888" s="148"/>
      <c r="AU888" s="148"/>
      <c r="AV888" s="723"/>
      <c r="AW888" s="724"/>
    </row>
    <row r="889" spans="2:49" x14ac:dyDescent="0.25">
      <c r="B889" s="98"/>
      <c r="C889" s="98"/>
      <c r="D889" s="147"/>
      <c r="E889" s="93"/>
      <c r="F889" s="152"/>
      <c r="G889" s="95"/>
      <c r="H889" s="153"/>
      <c r="I889" s="152"/>
      <c r="J889" s="152"/>
      <c r="K889" s="152"/>
      <c r="L889" s="152"/>
      <c r="M889" s="152"/>
      <c r="N889" s="152"/>
      <c r="O889" s="152"/>
      <c r="P889" s="152"/>
      <c r="Q889" s="152"/>
      <c r="R889" s="152"/>
      <c r="S889" s="153"/>
      <c r="T889" s="152"/>
      <c r="U889" s="152"/>
      <c r="V889" s="152"/>
      <c r="W889" s="152"/>
      <c r="X889" s="152"/>
      <c r="Y889" s="152"/>
      <c r="Z889" s="152"/>
      <c r="AA889" s="152"/>
      <c r="AB889" s="152"/>
      <c r="AC889" s="152"/>
      <c r="AD889" s="152"/>
      <c r="AE889" s="152"/>
      <c r="AF889" s="152"/>
      <c r="AG889" s="152"/>
      <c r="AH889" s="152"/>
      <c r="AI889" s="152"/>
      <c r="AJ889" s="152"/>
      <c r="AK889" s="152"/>
      <c r="AL889" s="152"/>
      <c r="AM889" s="152"/>
      <c r="AN889" s="152"/>
      <c r="AO889" s="152"/>
      <c r="AP889" s="152"/>
      <c r="AQ889" s="152"/>
      <c r="AR889" s="152"/>
      <c r="AS889" s="152"/>
      <c r="AT889" s="152"/>
      <c r="AU889" s="152"/>
      <c r="AV889" s="723"/>
      <c r="AW889" s="724"/>
    </row>
    <row r="890" spans="2:49" x14ac:dyDescent="0.25">
      <c r="B890" s="98"/>
      <c r="C890" s="98"/>
      <c r="D890" s="147"/>
      <c r="E890" s="148"/>
      <c r="F890" s="149"/>
      <c r="G890" s="148"/>
      <c r="H890" s="148"/>
      <c r="I890" s="148"/>
      <c r="J890" s="148"/>
      <c r="K890" s="148"/>
      <c r="L890" s="148"/>
      <c r="M890" s="148"/>
      <c r="N890" s="148"/>
      <c r="O890" s="148"/>
      <c r="P890" s="148"/>
      <c r="Q890" s="148"/>
      <c r="R890" s="148"/>
      <c r="S890" s="148"/>
      <c r="T890" s="148"/>
      <c r="U890" s="148"/>
      <c r="V890" s="148"/>
      <c r="W890" s="148"/>
      <c r="X890" s="148"/>
      <c r="Y890" s="148"/>
      <c r="Z890" s="148"/>
      <c r="AA890" s="148"/>
      <c r="AB890" s="148"/>
      <c r="AC890" s="148"/>
      <c r="AD890" s="148"/>
      <c r="AE890" s="148"/>
      <c r="AF890" s="148"/>
      <c r="AG890" s="148"/>
      <c r="AH890" s="148"/>
      <c r="AI890" s="148"/>
      <c r="AJ890" s="148"/>
      <c r="AK890" s="148"/>
      <c r="AL890" s="148"/>
      <c r="AM890" s="148"/>
      <c r="AN890" s="148"/>
      <c r="AO890" s="148"/>
      <c r="AP890" s="148"/>
      <c r="AQ890" s="148"/>
      <c r="AR890" s="148"/>
      <c r="AS890" s="148"/>
      <c r="AT890" s="148"/>
      <c r="AU890" s="148"/>
      <c r="AV890" s="723"/>
      <c r="AW890" s="724"/>
    </row>
    <row r="891" spans="2:49" x14ac:dyDescent="0.25">
      <c r="B891" s="154"/>
      <c r="C891" s="154"/>
      <c r="D891" s="155"/>
      <c r="E891" s="95"/>
      <c r="F891" s="94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  <c r="AA891" s="95"/>
      <c r="AB891" s="95"/>
      <c r="AC891" s="95"/>
      <c r="AD891" s="95"/>
      <c r="AE891" s="95"/>
      <c r="AF891" s="95"/>
      <c r="AG891" s="95"/>
      <c r="AH891" s="95"/>
      <c r="AI891" s="95"/>
      <c r="AJ891" s="95"/>
      <c r="AK891" s="95"/>
      <c r="AL891" s="95"/>
      <c r="AM891" s="95"/>
      <c r="AN891" s="95"/>
      <c r="AO891" s="95"/>
      <c r="AP891" s="95"/>
      <c r="AQ891" s="95"/>
      <c r="AR891" s="95"/>
      <c r="AS891" s="95"/>
      <c r="AT891" s="95"/>
      <c r="AU891" s="95"/>
      <c r="AV891" s="723"/>
      <c r="AW891" s="724"/>
    </row>
    <row r="892" spans="2:49" x14ac:dyDescent="0.25">
      <c r="B892" s="154"/>
      <c r="C892" s="154"/>
      <c r="D892" s="155"/>
      <c r="E892" s="95"/>
      <c r="F892" s="94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  <c r="AA892" s="95"/>
      <c r="AB892" s="95"/>
      <c r="AC892" s="95"/>
      <c r="AD892" s="95"/>
      <c r="AE892" s="95"/>
      <c r="AF892" s="95"/>
      <c r="AG892" s="95"/>
      <c r="AH892" s="95"/>
      <c r="AI892" s="95"/>
      <c r="AJ892" s="95"/>
      <c r="AK892" s="95"/>
      <c r="AL892" s="95"/>
      <c r="AM892" s="95"/>
      <c r="AN892" s="95"/>
      <c r="AO892" s="95"/>
      <c r="AP892" s="95"/>
      <c r="AQ892" s="95"/>
      <c r="AR892" s="95"/>
      <c r="AS892" s="95"/>
      <c r="AT892" s="95"/>
      <c r="AU892" s="95"/>
      <c r="AV892" s="723"/>
      <c r="AW892" s="724"/>
    </row>
    <row r="893" spans="2:49" x14ac:dyDescent="0.25">
      <c r="B893" s="145"/>
      <c r="C893" s="145"/>
      <c r="D893" s="146"/>
      <c r="E893" s="98"/>
      <c r="F893" s="94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  <c r="AA893" s="95"/>
      <c r="AB893" s="95"/>
      <c r="AC893" s="95"/>
      <c r="AD893" s="95"/>
      <c r="AE893" s="95"/>
      <c r="AF893" s="95"/>
      <c r="AG893" s="95"/>
      <c r="AH893" s="95"/>
      <c r="AI893" s="95"/>
      <c r="AJ893" s="95"/>
      <c r="AK893" s="95"/>
      <c r="AL893" s="95"/>
      <c r="AM893" s="95"/>
      <c r="AN893" s="95"/>
      <c r="AO893" s="95"/>
      <c r="AP893" s="95"/>
      <c r="AQ893" s="95"/>
      <c r="AR893" s="95"/>
      <c r="AS893" s="95"/>
      <c r="AT893" s="95"/>
      <c r="AU893" s="95"/>
      <c r="AV893" s="723"/>
      <c r="AW893" s="724"/>
    </row>
    <row r="894" spans="2:49" x14ac:dyDescent="0.25">
      <c r="B894" s="98"/>
      <c r="C894" s="98"/>
      <c r="D894" s="147"/>
      <c r="E894" s="148"/>
      <c r="F894" s="149"/>
      <c r="G894" s="150"/>
      <c r="H894" s="150"/>
      <c r="I894" s="150"/>
      <c r="J894" s="150"/>
      <c r="K894" s="150"/>
      <c r="L894" s="150"/>
      <c r="M894" s="150"/>
      <c r="N894" s="150"/>
      <c r="O894" s="150"/>
      <c r="P894" s="150"/>
      <c r="Q894" s="150"/>
      <c r="R894" s="150"/>
      <c r="S894" s="150"/>
      <c r="T894" s="150"/>
      <c r="U894" s="150"/>
      <c r="V894" s="150"/>
      <c r="W894" s="150"/>
      <c r="X894" s="150"/>
      <c r="Y894" s="150"/>
      <c r="Z894" s="150"/>
      <c r="AA894" s="150"/>
      <c r="AB894" s="150"/>
      <c r="AC894" s="150"/>
      <c r="AD894" s="150"/>
      <c r="AE894" s="151"/>
      <c r="AF894" s="151"/>
      <c r="AG894" s="151"/>
      <c r="AH894" s="151"/>
      <c r="AI894" s="151"/>
      <c r="AJ894" s="151"/>
      <c r="AK894" s="151"/>
      <c r="AL894" s="151"/>
      <c r="AM894" s="151"/>
      <c r="AN894" s="151"/>
      <c r="AO894" s="151"/>
      <c r="AP894" s="151"/>
      <c r="AQ894" s="151"/>
      <c r="AR894" s="151"/>
      <c r="AS894" s="151"/>
      <c r="AT894" s="151"/>
      <c r="AU894" s="151"/>
      <c r="AV894" s="723"/>
      <c r="AW894" s="724"/>
    </row>
    <row r="895" spans="2:49" x14ac:dyDescent="0.25">
      <c r="B895" s="98"/>
      <c r="C895" s="98"/>
      <c r="D895" s="147"/>
      <c r="E895" s="148"/>
      <c r="F895" s="149"/>
      <c r="G895" s="148"/>
      <c r="H895" s="148"/>
      <c r="I895" s="148"/>
      <c r="J895" s="148"/>
      <c r="K895" s="148"/>
      <c r="L895" s="148"/>
      <c r="M895" s="148"/>
      <c r="N895" s="148"/>
      <c r="O895" s="148"/>
      <c r="P895" s="148"/>
      <c r="Q895" s="148"/>
      <c r="R895" s="148"/>
      <c r="S895" s="148"/>
      <c r="T895" s="148"/>
      <c r="U895" s="148"/>
      <c r="V895" s="148"/>
      <c r="W895" s="148"/>
      <c r="X895" s="148"/>
      <c r="Y895" s="148"/>
      <c r="Z895" s="148"/>
      <c r="AA895" s="148"/>
      <c r="AB895" s="148"/>
      <c r="AC895" s="148"/>
      <c r="AD895" s="148"/>
      <c r="AE895" s="148"/>
      <c r="AF895" s="148"/>
      <c r="AG895" s="148"/>
      <c r="AH895" s="148"/>
      <c r="AI895" s="148"/>
      <c r="AJ895" s="148"/>
      <c r="AK895" s="148"/>
      <c r="AL895" s="148"/>
      <c r="AM895" s="148"/>
      <c r="AN895" s="148"/>
      <c r="AO895" s="148"/>
      <c r="AP895" s="148"/>
      <c r="AQ895" s="148"/>
      <c r="AR895" s="148"/>
      <c r="AS895" s="148"/>
      <c r="AT895" s="148"/>
      <c r="AU895" s="148"/>
      <c r="AV895" s="723"/>
      <c r="AW895" s="724"/>
    </row>
    <row r="896" spans="2:49" x14ac:dyDescent="0.25">
      <c r="B896" s="98"/>
      <c r="C896" s="98"/>
      <c r="D896" s="147"/>
      <c r="E896" s="93"/>
      <c r="F896" s="152"/>
      <c r="G896" s="95"/>
      <c r="H896" s="153"/>
      <c r="I896" s="152"/>
      <c r="J896" s="152"/>
      <c r="K896" s="152"/>
      <c r="L896" s="152"/>
      <c r="M896" s="152"/>
      <c r="N896" s="152"/>
      <c r="O896" s="152"/>
      <c r="P896" s="152"/>
      <c r="Q896" s="152"/>
      <c r="R896" s="152"/>
      <c r="S896" s="153"/>
      <c r="T896" s="152"/>
      <c r="U896" s="152"/>
      <c r="V896" s="152"/>
      <c r="W896" s="152"/>
      <c r="X896" s="152"/>
      <c r="Y896" s="152"/>
      <c r="Z896" s="152"/>
      <c r="AA896" s="152"/>
      <c r="AB896" s="152"/>
      <c r="AC896" s="152"/>
      <c r="AD896" s="152"/>
      <c r="AE896" s="152"/>
      <c r="AF896" s="152"/>
      <c r="AG896" s="152"/>
      <c r="AH896" s="152"/>
      <c r="AI896" s="152"/>
      <c r="AJ896" s="152"/>
      <c r="AK896" s="152"/>
      <c r="AL896" s="152"/>
      <c r="AM896" s="152"/>
      <c r="AN896" s="152"/>
      <c r="AO896" s="152"/>
      <c r="AP896" s="152"/>
      <c r="AQ896" s="152"/>
      <c r="AR896" s="152"/>
      <c r="AS896" s="152"/>
      <c r="AT896" s="152"/>
      <c r="AU896" s="152"/>
      <c r="AV896" s="723"/>
      <c r="AW896" s="724"/>
    </row>
    <row r="897" spans="2:49" x14ac:dyDescent="0.25">
      <c r="B897" s="98"/>
      <c r="C897" s="98"/>
      <c r="D897" s="147"/>
      <c r="E897" s="148"/>
      <c r="F897" s="149"/>
      <c r="G897" s="148"/>
      <c r="H897" s="148"/>
      <c r="I897" s="148"/>
      <c r="J897" s="148"/>
      <c r="K897" s="148"/>
      <c r="L897" s="148"/>
      <c r="M897" s="148"/>
      <c r="N897" s="148"/>
      <c r="O897" s="148"/>
      <c r="P897" s="148"/>
      <c r="Q897" s="148"/>
      <c r="R897" s="148"/>
      <c r="S897" s="148"/>
      <c r="T897" s="148"/>
      <c r="U897" s="148"/>
      <c r="V897" s="148"/>
      <c r="W897" s="148"/>
      <c r="X897" s="148"/>
      <c r="Y897" s="148"/>
      <c r="Z897" s="148"/>
      <c r="AA897" s="148"/>
      <c r="AB897" s="148"/>
      <c r="AC897" s="148"/>
      <c r="AD897" s="148"/>
      <c r="AE897" s="148"/>
      <c r="AF897" s="148"/>
      <c r="AG897" s="148"/>
      <c r="AH897" s="148"/>
      <c r="AI897" s="148"/>
      <c r="AJ897" s="148"/>
      <c r="AK897" s="148"/>
      <c r="AL897" s="148"/>
      <c r="AM897" s="148"/>
      <c r="AN897" s="148"/>
      <c r="AO897" s="148"/>
      <c r="AP897" s="148"/>
      <c r="AQ897" s="148"/>
      <c r="AR897" s="148"/>
      <c r="AS897" s="148"/>
      <c r="AT897" s="148"/>
      <c r="AU897" s="148"/>
      <c r="AV897" s="723"/>
      <c r="AW897" s="724"/>
    </row>
    <row r="898" spans="2:49" x14ac:dyDescent="0.25">
      <c r="B898" s="154"/>
      <c r="C898" s="154"/>
      <c r="D898" s="155"/>
      <c r="E898" s="95"/>
      <c r="F898" s="94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  <c r="AA898" s="95"/>
      <c r="AB898" s="95"/>
      <c r="AC898" s="95"/>
      <c r="AD898" s="95"/>
      <c r="AE898" s="95"/>
      <c r="AF898" s="95"/>
      <c r="AG898" s="95"/>
      <c r="AH898" s="95"/>
      <c r="AI898" s="95"/>
      <c r="AJ898" s="95"/>
      <c r="AK898" s="95"/>
      <c r="AL898" s="95"/>
      <c r="AM898" s="95"/>
      <c r="AN898" s="95"/>
      <c r="AO898" s="95"/>
      <c r="AP898" s="95"/>
      <c r="AQ898" s="95"/>
      <c r="AR898" s="95"/>
      <c r="AS898" s="95"/>
      <c r="AT898" s="95"/>
      <c r="AU898" s="95"/>
      <c r="AV898" s="723"/>
      <c r="AW898" s="724"/>
    </row>
    <row r="899" spans="2:49" x14ac:dyDescent="0.25">
      <c r="B899" s="154"/>
      <c r="C899" s="154"/>
      <c r="D899" s="155"/>
      <c r="E899" s="95"/>
      <c r="F899" s="94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  <c r="AA899" s="95"/>
      <c r="AB899" s="95"/>
      <c r="AC899" s="95"/>
      <c r="AD899" s="95"/>
      <c r="AE899" s="95"/>
      <c r="AF899" s="95"/>
      <c r="AG899" s="95"/>
      <c r="AH899" s="95"/>
      <c r="AI899" s="95"/>
      <c r="AJ899" s="95"/>
      <c r="AK899" s="95"/>
      <c r="AL899" s="95"/>
      <c r="AM899" s="95"/>
      <c r="AN899" s="95"/>
      <c r="AO899" s="95"/>
      <c r="AP899" s="95"/>
      <c r="AQ899" s="95"/>
      <c r="AR899" s="95"/>
      <c r="AS899" s="95"/>
      <c r="AT899" s="95"/>
      <c r="AU899" s="95"/>
      <c r="AV899" s="723"/>
      <c r="AW899" s="724"/>
    </row>
    <row r="900" spans="2:49" x14ac:dyDescent="0.25">
      <c r="B900" s="145"/>
      <c r="C900" s="145"/>
      <c r="D900" s="146"/>
      <c r="E900" s="98"/>
      <c r="F900" s="94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  <c r="AA900" s="95"/>
      <c r="AB900" s="95"/>
      <c r="AC900" s="95"/>
      <c r="AD900" s="95"/>
      <c r="AE900" s="95"/>
      <c r="AF900" s="95"/>
      <c r="AG900" s="95"/>
      <c r="AH900" s="95"/>
      <c r="AI900" s="95"/>
      <c r="AJ900" s="95"/>
      <c r="AK900" s="95"/>
      <c r="AL900" s="95"/>
      <c r="AM900" s="95"/>
      <c r="AN900" s="95"/>
      <c r="AO900" s="95"/>
      <c r="AP900" s="95"/>
      <c r="AQ900" s="95"/>
      <c r="AR900" s="95"/>
      <c r="AS900" s="95"/>
      <c r="AT900" s="95"/>
      <c r="AU900" s="95"/>
      <c r="AV900" s="723"/>
      <c r="AW900" s="724"/>
    </row>
    <row r="901" spans="2:49" x14ac:dyDescent="0.25">
      <c r="B901" s="98"/>
      <c r="C901" s="98"/>
      <c r="D901" s="147"/>
      <c r="E901" s="148"/>
      <c r="F901" s="149"/>
      <c r="G901" s="150"/>
      <c r="H901" s="150"/>
      <c r="I901" s="150"/>
      <c r="J901" s="150"/>
      <c r="K901" s="150"/>
      <c r="L901" s="150"/>
      <c r="M901" s="150"/>
      <c r="N901" s="150"/>
      <c r="O901" s="150"/>
      <c r="P901" s="150"/>
      <c r="Q901" s="150"/>
      <c r="R901" s="150"/>
      <c r="S901" s="150"/>
      <c r="T901" s="150"/>
      <c r="U901" s="150"/>
      <c r="V901" s="150"/>
      <c r="W901" s="150"/>
      <c r="X901" s="150"/>
      <c r="Y901" s="150"/>
      <c r="Z901" s="150"/>
      <c r="AA901" s="150"/>
      <c r="AB901" s="150"/>
      <c r="AC901" s="150"/>
      <c r="AD901" s="150"/>
      <c r="AE901" s="151"/>
      <c r="AF901" s="151"/>
      <c r="AG901" s="151"/>
      <c r="AH901" s="151"/>
      <c r="AI901" s="151"/>
      <c r="AJ901" s="151"/>
      <c r="AK901" s="151"/>
      <c r="AL901" s="151"/>
      <c r="AM901" s="151"/>
      <c r="AN901" s="151"/>
      <c r="AO901" s="151"/>
      <c r="AP901" s="151"/>
      <c r="AQ901" s="151"/>
      <c r="AR901" s="151"/>
      <c r="AS901" s="151"/>
      <c r="AT901" s="151"/>
      <c r="AU901" s="151"/>
      <c r="AV901" s="723"/>
      <c r="AW901" s="724"/>
    </row>
    <row r="902" spans="2:49" x14ac:dyDescent="0.25">
      <c r="B902" s="98"/>
      <c r="C902" s="98"/>
      <c r="D902" s="147"/>
      <c r="E902" s="148"/>
      <c r="F902" s="149"/>
      <c r="G902" s="148"/>
      <c r="H902" s="148"/>
      <c r="I902" s="148"/>
      <c r="J902" s="148"/>
      <c r="K902" s="148"/>
      <c r="L902" s="148"/>
      <c r="M902" s="148"/>
      <c r="N902" s="148"/>
      <c r="O902" s="148"/>
      <c r="P902" s="148"/>
      <c r="Q902" s="148"/>
      <c r="R902" s="148"/>
      <c r="S902" s="148"/>
      <c r="T902" s="148"/>
      <c r="U902" s="148"/>
      <c r="V902" s="148"/>
      <c r="W902" s="148"/>
      <c r="X902" s="148"/>
      <c r="Y902" s="148"/>
      <c r="Z902" s="148"/>
      <c r="AA902" s="148"/>
      <c r="AB902" s="148"/>
      <c r="AC902" s="148"/>
      <c r="AD902" s="148"/>
      <c r="AE902" s="148"/>
      <c r="AF902" s="148"/>
      <c r="AG902" s="148"/>
      <c r="AH902" s="148"/>
      <c r="AI902" s="148"/>
      <c r="AJ902" s="148"/>
      <c r="AK902" s="148"/>
      <c r="AL902" s="148"/>
      <c r="AM902" s="148"/>
      <c r="AN902" s="148"/>
      <c r="AO902" s="148"/>
      <c r="AP902" s="148"/>
      <c r="AQ902" s="148"/>
      <c r="AR902" s="148"/>
      <c r="AS902" s="148"/>
      <c r="AT902" s="148"/>
      <c r="AU902" s="148"/>
      <c r="AV902" s="723"/>
      <c r="AW902" s="724"/>
    </row>
    <row r="903" spans="2:49" x14ac:dyDescent="0.25">
      <c r="B903" s="98"/>
      <c r="C903" s="98"/>
      <c r="D903" s="147"/>
      <c r="E903" s="93"/>
      <c r="F903" s="152"/>
      <c r="G903" s="95"/>
      <c r="H903" s="153"/>
      <c r="I903" s="152"/>
      <c r="J903" s="152"/>
      <c r="K903" s="152"/>
      <c r="L903" s="152"/>
      <c r="M903" s="152"/>
      <c r="N903" s="152"/>
      <c r="O903" s="152"/>
      <c r="P903" s="152"/>
      <c r="Q903" s="152"/>
      <c r="R903" s="152"/>
      <c r="S903" s="153"/>
      <c r="T903" s="152"/>
      <c r="U903" s="152"/>
      <c r="V903" s="152"/>
      <c r="W903" s="152"/>
      <c r="X903" s="152"/>
      <c r="Y903" s="152"/>
      <c r="Z903" s="152"/>
      <c r="AA903" s="152"/>
      <c r="AB903" s="152"/>
      <c r="AC903" s="152"/>
      <c r="AD903" s="152"/>
      <c r="AE903" s="152"/>
      <c r="AF903" s="152"/>
      <c r="AG903" s="152"/>
      <c r="AH903" s="152"/>
      <c r="AI903" s="152"/>
      <c r="AJ903" s="152"/>
      <c r="AK903" s="152"/>
      <c r="AL903" s="152"/>
      <c r="AM903" s="152"/>
      <c r="AN903" s="152"/>
      <c r="AO903" s="152"/>
      <c r="AP903" s="152"/>
      <c r="AQ903" s="152"/>
      <c r="AR903" s="152"/>
      <c r="AS903" s="152"/>
      <c r="AT903" s="152"/>
      <c r="AU903" s="152"/>
      <c r="AV903" s="723"/>
      <c r="AW903" s="724"/>
    </row>
    <row r="904" spans="2:49" x14ac:dyDescent="0.25">
      <c r="B904" s="98"/>
      <c r="C904" s="98"/>
      <c r="D904" s="147"/>
      <c r="E904" s="148"/>
      <c r="F904" s="149"/>
      <c r="G904" s="148"/>
      <c r="H904" s="148"/>
      <c r="I904" s="148"/>
      <c r="J904" s="148"/>
      <c r="K904" s="148"/>
      <c r="L904" s="148"/>
      <c r="M904" s="148"/>
      <c r="N904" s="148"/>
      <c r="O904" s="148"/>
      <c r="P904" s="148"/>
      <c r="Q904" s="148"/>
      <c r="R904" s="148"/>
      <c r="S904" s="148"/>
      <c r="T904" s="148"/>
      <c r="U904" s="148"/>
      <c r="V904" s="148"/>
      <c r="W904" s="148"/>
      <c r="X904" s="148"/>
      <c r="Y904" s="148"/>
      <c r="Z904" s="148"/>
      <c r="AA904" s="148"/>
      <c r="AB904" s="148"/>
      <c r="AC904" s="148"/>
      <c r="AD904" s="148"/>
      <c r="AE904" s="148"/>
      <c r="AF904" s="148"/>
      <c r="AG904" s="148"/>
      <c r="AH904" s="148"/>
      <c r="AI904" s="148"/>
      <c r="AJ904" s="148"/>
      <c r="AK904" s="148"/>
      <c r="AL904" s="148"/>
      <c r="AM904" s="148"/>
      <c r="AN904" s="148"/>
      <c r="AO904" s="148"/>
      <c r="AP904" s="148"/>
      <c r="AQ904" s="148"/>
      <c r="AR904" s="148"/>
      <c r="AS904" s="148"/>
      <c r="AT904" s="148"/>
      <c r="AU904" s="148"/>
      <c r="AV904" s="723"/>
      <c r="AW904" s="724"/>
    </row>
    <row r="905" spans="2:49" x14ac:dyDescent="0.25">
      <c r="B905" s="154"/>
      <c r="C905" s="154"/>
      <c r="D905" s="155"/>
      <c r="E905" s="95"/>
      <c r="F905" s="94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  <c r="AA905" s="95"/>
      <c r="AB905" s="95"/>
      <c r="AC905" s="95"/>
      <c r="AD905" s="95"/>
      <c r="AE905" s="95"/>
      <c r="AF905" s="95"/>
      <c r="AG905" s="95"/>
      <c r="AH905" s="95"/>
      <c r="AI905" s="95"/>
      <c r="AJ905" s="95"/>
      <c r="AK905" s="95"/>
      <c r="AL905" s="95"/>
      <c r="AM905" s="95"/>
      <c r="AN905" s="95"/>
      <c r="AO905" s="95"/>
      <c r="AP905" s="95"/>
      <c r="AQ905" s="95"/>
      <c r="AR905" s="95"/>
      <c r="AS905" s="95"/>
      <c r="AT905" s="95"/>
      <c r="AU905" s="95"/>
      <c r="AV905" s="723"/>
      <c r="AW905" s="724"/>
    </row>
    <row r="906" spans="2:49" x14ac:dyDescent="0.25">
      <c r="B906" s="154"/>
      <c r="C906" s="154"/>
      <c r="D906" s="155"/>
      <c r="E906" s="95"/>
      <c r="F906" s="94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  <c r="AA906" s="95"/>
      <c r="AB906" s="95"/>
      <c r="AC906" s="95"/>
      <c r="AD906" s="95"/>
      <c r="AE906" s="95"/>
      <c r="AF906" s="95"/>
      <c r="AG906" s="95"/>
      <c r="AH906" s="95"/>
      <c r="AI906" s="95"/>
      <c r="AJ906" s="95"/>
      <c r="AK906" s="95"/>
      <c r="AL906" s="95"/>
      <c r="AM906" s="95"/>
      <c r="AN906" s="95"/>
      <c r="AO906" s="95"/>
      <c r="AP906" s="95"/>
      <c r="AQ906" s="95"/>
      <c r="AR906" s="95"/>
      <c r="AS906" s="95"/>
      <c r="AT906" s="95"/>
      <c r="AU906" s="95"/>
      <c r="AV906" s="723"/>
      <c r="AW906" s="724"/>
    </row>
    <row r="907" spans="2:49" x14ac:dyDescent="0.25">
      <c r="B907" s="145"/>
      <c r="C907" s="145"/>
      <c r="D907" s="146"/>
      <c r="E907" s="98"/>
      <c r="F907" s="94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  <c r="AA907" s="95"/>
      <c r="AB907" s="95"/>
      <c r="AC907" s="95"/>
      <c r="AD907" s="95"/>
      <c r="AE907" s="95"/>
      <c r="AF907" s="95"/>
      <c r="AG907" s="95"/>
      <c r="AH907" s="95"/>
      <c r="AI907" s="95"/>
      <c r="AJ907" s="95"/>
      <c r="AK907" s="95"/>
      <c r="AL907" s="95"/>
      <c r="AM907" s="95"/>
      <c r="AN907" s="95"/>
      <c r="AO907" s="95"/>
      <c r="AP907" s="95"/>
      <c r="AQ907" s="95"/>
      <c r="AR907" s="95"/>
      <c r="AS907" s="95"/>
      <c r="AT907" s="95"/>
      <c r="AU907" s="95"/>
      <c r="AV907" s="723"/>
      <c r="AW907" s="724"/>
    </row>
    <row r="908" spans="2:49" x14ac:dyDescent="0.25">
      <c r="B908" s="98"/>
      <c r="C908" s="98"/>
      <c r="D908" s="147"/>
      <c r="E908" s="148"/>
      <c r="F908" s="149"/>
      <c r="G908" s="150"/>
      <c r="H908" s="150"/>
      <c r="I908" s="150"/>
      <c r="J908" s="150"/>
      <c r="K908" s="150"/>
      <c r="L908" s="150"/>
      <c r="M908" s="150"/>
      <c r="N908" s="150"/>
      <c r="O908" s="150"/>
      <c r="P908" s="150"/>
      <c r="Q908" s="150"/>
      <c r="R908" s="150"/>
      <c r="S908" s="150"/>
      <c r="T908" s="150"/>
      <c r="U908" s="150"/>
      <c r="V908" s="150"/>
      <c r="W908" s="150"/>
      <c r="X908" s="150"/>
      <c r="Y908" s="150"/>
      <c r="Z908" s="150"/>
      <c r="AA908" s="150"/>
      <c r="AB908" s="150"/>
      <c r="AC908" s="150"/>
      <c r="AD908" s="150"/>
      <c r="AE908" s="151"/>
      <c r="AF908" s="151"/>
      <c r="AG908" s="151"/>
      <c r="AH908" s="151"/>
      <c r="AI908" s="151"/>
      <c r="AJ908" s="151"/>
      <c r="AK908" s="151"/>
      <c r="AL908" s="151"/>
      <c r="AM908" s="151"/>
      <c r="AN908" s="151"/>
      <c r="AO908" s="151"/>
      <c r="AP908" s="151"/>
      <c r="AQ908" s="151"/>
      <c r="AR908" s="151"/>
      <c r="AS908" s="151"/>
      <c r="AT908" s="151"/>
      <c r="AU908" s="151"/>
      <c r="AV908" s="723"/>
      <c r="AW908" s="724"/>
    </row>
    <row r="909" spans="2:49" x14ac:dyDescent="0.25">
      <c r="B909" s="98"/>
      <c r="C909" s="98"/>
      <c r="D909" s="147"/>
      <c r="E909" s="148"/>
      <c r="F909" s="149"/>
      <c r="G909" s="148"/>
      <c r="H909" s="148"/>
      <c r="I909" s="148"/>
      <c r="J909" s="148"/>
      <c r="K909" s="148"/>
      <c r="L909" s="148"/>
      <c r="M909" s="148"/>
      <c r="N909" s="148"/>
      <c r="O909" s="148"/>
      <c r="P909" s="148"/>
      <c r="Q909" s="148"/>
      <c r="R909" s="148"/>
      <c r="S909" s="148"/>
      <c r="T909" s="148"/>
      <c r="U909" s="148"/>
      <c r="V909" s="148"/>
      <c r="W909" s="148"/>
      <c r="X909" s="148"/>
      <c r="Y909" s="148"/>
      <c r="Z909" s="148"/>
      <c r="AA909" s="148"/>
      <c r="AB909" s="148"/>
      <c r="AC909" s="148"/>
      <c r="AD909" s="148"/>
      <c r="AE909" s="148"/>
      <c r="AF909" s="148"/>
      <c r="AG909" s="148"/>
      <c r="AH909" s="148"/>
      <c r="AI909" s="148"/>
      <c r="AJ909" s="148"/>
      <c r="AK909" s="148"/>
      <c r="AL909" s="148"/>
      <c r="AM909" s="148"/>
      <c r="AN909" s="148"/>
      <c r="AO909" s="148"/>
      <c r="AP909" s="148"/>
      <c r="AQ909" s="148"/>
      <c r="AR909" s="148"/>
      <c r="AS909" s="148"/>
      <c r="AT909" s="148"/>
      <c r="AU909" s="148"/>
      <c r="AV909" s="723"/>
      <c r="AW909" s="724"/>
    </row>
    <row r="910" spans="2:49" x14ac:dyDescent="0.25">
      <c r="B910" s="98"/>
      <c r="C910" s="98"/>
      <c r="D910" s="147"/>
      <c r="E910" s="93"/>
      <c r="F910" s="152"/>
      <c r="G910" s="95"/>
      <c r="H910" s="153"/>
      <c r="I910" s="152"/>
      <c r="J910" s="152"/>
      <c r="K910" s="152"/>
      <c r="L910" s="152"/>
      <c r="M910" s="152"/>
      <c r="N910" s="152"/>
      <c r="O910" s="152"/>
      <c r="P910" s="152"/>
      <c r="Q910" s="152"/>
      <c r="R910" s="152"/>
      <c r="S910" s="153"/>
      <c r="T910" s="152"/>
      <c r="U910" s="152"/>
      <c r="V910" s="152"/>
      <c r="W910" s="152"/>
      <c r="X910" s="152"/>
      <c r="Y910" s="152"/>
      <c r="Z910" s="152"/>
      <c r="AA910" s="152"/>
      <c r="AB910" s="152"/>
      <c r="AC910" s="152"/>
      <c r="AD910" s="152"/>
      <c r="AE910" s="152"/>
      <c r="AF910" s="152"/>
      <c r="AG910" s="152"/>
      <c r="AH910" s="152"/>
      <c r="AI910" s="152"/>
      <c r="AJ910" s="152"/>
      <c r="AK910" s="152"/>
      <c r="AL910" s="152"/>
      <c r="AM910" s="152"/>
      <c r="AN910" s="152"/>
      <c r="AO910" s="152"/>
      <c r="AP910" s="152"/>
      <c r="AQ910" s="152"/>
      <c r="AR910" s="152"/>
      <c r="AS910" s="152"/>
      <c r="AT910" s="152"/>
      <c r="AU910" s="152"/>
      <c r="AV910" s="723"/>
      <c r="AW910" s="724"/>
    </row>
    <row r="911" spans="2:49" x14ac:dyDescent="0.25">
      <c r="B911" s="98"/>
      <c r="C911" s="98"/>
      <c r="D911" s="147"/>
      <c r="E911" s="148"/>
      <c r="F911" s="149"/>
      <c r="G911" s="148"/>
      <c r="H911" s="148"/>
      <c r="I911" s="148"/>
      <c r="J911" s="148"/>
      <c r="K911" s="148"/>
      <c r="L911" s="148"/>
      <c r="M911" s="148"/>
      <c r="N911" s="148"/>
      <c r="O911" s="148"/>
      <c r="P911" s="148"/>
      <c r="Q911" s="148"/>
      <c r="R911" s="148"/>
      <c r="S911" s="148"/>
      <c r="T911" s="148"/>
      <c r="U911" s="148"/>
      <c r="V911" s="148"/>
      <c r="W911" s="148"/>
      <c r="X911" s="148"/>
      <c r="Y911" s="148"/>
      <c r="Z911" s="148"/>
      <c r="AA911" s="148"/>
      <c r="AB911" s="148"/>
      <c r="AC911" s="148"/>
      <c r="AD911" s="148"/>
      <c r="AE911" s="148"/>
      <c r="AF911" s="148"/>
      <c r="AG911" s="148"/>
      <c r="AH911" s="148"/>
      <c r="AI911" s="148"/>
      <c r="AJ911" s="148"/>
      <c r="AK911" s="148"/>
      <c r="AL911" s="148"/>
      <c r="AM911" s="148"/>
      <c r="AN911" s="148"/>
      <c r="AO911" s="148"/>
      <c r="AP911" s="148"/>
      <c r="AQ911" s="148"/>
      <c r="AR911" s="148"/>
      <c r="AS911" s="148"/>
      <c r="AT911" s="148"/>
      <c r="AU911" s="148"/>
      <c r="AV911" s="723"/>
      <c r="AW911" s="724"/>
    </row>
    <row r="912" spans="2:49" x14ac:dyDescent="0.25">
      <c r="B912" s="154"/>
      <c r="C912" s="154"/>
      <c r="D912" s="155"/>
      <c r="E912" s="95"/>
      <c r="F912" s="94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  <c r="AA912" s="95"/>
      <c r="AB912" s="95"/>
      <c r="AC912" s="95"/>
      <c r="AD912" s="95"/>
      <c r="AE912" s="95"/>
      <c r="AF912" s="95"/>
      <c r="AG912" s="95"/>
      <c r="AH912" s="95"/>
      <c r="AI912" s="95"/>
      <c r="AJ912" s="95"/>
      <c r="AK912" s="95"/>
      <c r="AL912" s="95"/>
      <c r="AM912" s="95"/>
      <c r="AN912" s="95"/>
      <c r="AO912" s="95"/>
      <c r="AP912" s="95"/>
      <c r="AQ912" s="95"/>
      <c r="AR912" s="95"/>
      <c r="AS912" s="95"/>
      <c r="AT912" s="95"/>
      <c r="AU912" s="95"/>
      <c r="AV912" s="723"/>
      <c r="AW912" s="724"/>
    </row>
    <row r="913" spans="2:49" x14ac:dyDescent="0.25">
      <c r="B913" s="154"/>
      <c r="C913" s="154"/>
      <c r="D913" s="155"/>
      <c r="E913" s="95"/>
      <c r="F913" s="94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  <c r="AA913" s="95"/>
      <c r="AB913" s="95"/>
      <c r="AC913" s="95"/>
      <c r="AD913" s="95"/>
      <c r="AE913" s="95"/>
      <c r="AF913" s="95"/>
      <c r="AG913" s="95"/>
      <c r="AH913" s="95"/>
      <c r="AI913" s="95"/>
      <c r="AJ913" s="95"/>
      <c r="AK913" s="95"/>
      <c r="AL913" s="95"/>
      <c r="AM913" s="95"/>
      <c r="AN913" s="95"/>
      <c r="AO913" s="95"/>
      <c r="AP913" s="95"/>
      <c r="AQ913" s="95"/>
      <c r="AR913" s="95"/>
      <c r="AS913" s="95"/>
      <c r="AT913" s="95"/>
      <c r="AU913" s="95"/>
      <c r="AV913" s="723"/>
      <c r="AW913" s="724"/>
    </row>
    <row r="914" spans="2:49" x14ac:dyDescent="0.25">
      <c r="B914" s="145"/>
      <c r="C914" s="145"/>
      <c r="D914" s="146"/>
      <c r="E914" s="98"/>
      <c r="F914" s="94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  <c r="AA914" s="95"/>
      <c r="AB914" s="95"/>
      <c r="AC914" s="95"/>
      <c r="AD914" s="95"/>
      <c r="AE914" s="95"/>
      <c r="AF914" s="95"/>
      <c r="AG914" s="95"/>
      <c r="AH914" s="95"/>
      <c r="AI914" s="95"/>
      <c r="AJ914" s="95"/>
      <c r="AK914" s="95"/>
      <c r="AL914" s="95"/>
      <c r="AM914" s="95"/>
      <c r="AN914" s="95"/>
      <c r="AO914" s="95"/>
      <c r="AP914" s="95"/>
      <c r="AQ914" s="95"/>
      <c r="AR914" s="95"/>
      <c r="AS914" s="95"/>
      <c r="AT914" s="95"/>
      <c r="AU914" s="95"/>
      <c r="AV914" s="723"/>
      <c r="AW914" s="724"/>
    </row>
    <row r="915" spans="2:49" x14ac:dyDescent="0.25">
      <c r="B915" s="98"/>
      <c r="C915" s="98"/>
      <c r="D915" s="147"/>
      <c r="E915" s="148"/>
      <c r="F915" s="149"/>
      <c r="G915" s="150"/>
      <c r="H915" s="150"/>
      <c r="I915" s="150"/>
      <c r="J915" s="150"/>
      <c r="K915" s="150"/>
      <c r="L915" s="150"/>
      <c r="M915" s="150"/>
      <c r="N915" s="150"/>
      <c r="O915" s="150"/>
      <c r="P915" s="150"/>
      <c r="Q915" s="150"/>
      <c r="R915" s="150"/>
      <c r="S915" s="150"/>
      <c r="T915" s="150"/>
      <c r="U915" s="150"/>
      <c r="V915" s="150"/>
      <c r="W915" s="150"/>
      <c r="X915" s="150"/>
      <c r="Y915" s="150"/>
      <c r="Z915" s="150"/>
      <c r="AA915" s="150"/>
      <c r="AB915" s="150"/>
      <c r="AC915" s="150"/>
      <c r="AD915" s="150"/>
      <c r="AE915" s="151"/>
      <c r="AF915" s="151"/>
      <c r="AG915" s="151"/>
      <c r="AH915" s="151"/>
      <c r="AI915" s="151"/>
      <c r="AJ915" s="151"/>
      <c r="AK915" s="151"/>
      <c r="AL915" s="151"/>
      <c r="AM915" s="151"/>
      <c r="AN915" s="151"/>
      <c r="AO915" s="151"/>
      <c r="AP915" s="151"/>
      <c r="AQ915" s="151"/>
      <c r="AR915" s="151"/>
      <c r="AS915" s="151"/>
      <c r="AT915" s="151"/>
      <c r="AU915" s="151"/>
      <c r="AV915" s="723"/>
      <c r="AW915" s="724"/>
    </row>
    <row r="916" spans="2:49" x14ac:dyDescent="0.25">
      <c r="B916" s="98"/>
      <c r="C916" s="98"/>
      <c r="D916" s="147"/>
      <c r="E916" s="148"/>
      <c r="F916" s="149"/>
      <c r="G916" s="148"/>
      <c r="H916" s="148"/>
      <c r="I916" s="148"/>
      <c r="J916" s="148"/>
      <c r="K916" s="148"/>
      <c r="L916" s="148"/>
      <c r="M916" s="148"/>
      <c r="N916" s="148"/>
      <c r="O916" s="148"/>
      <c r="P916" s="148"/>
      <c r="Q916" s="148"/>
      <c r="R916" s="148"/>
      <c r="S916" s="148"/>
      <c r="T916" s="148"/>
      <c r="U916" s="148"/>
      <c r="V916" s="148"/>
      <c r="W916" s="148"/>
      <c r="X916" s="148"/>
      <c r="Y916" s="148"/>
      <c r="Z916" s="148"/>
      <c r="AA916" s="148"/>
      <c r="AB916" s="148"/>
      <c r="AC916" s="148"/>
      <c r="AD916" s="148"/>
      <c r="AE916" s="148"/>
      <c r="AF916" s="148"/>
      <c r="AG916" s="148"/>
      <c r="AH916" s="148"/>
      <c r="AI916" s="148"/>
      <c r="AJ916" s="148"/>
      <c r="AK916" s="148"/>
      <c r="AL916" s="148"/>
      <c r="AM916" s="148"/>
      <c r="AN916" s="148"/>
      <c r="AO916" s="148"/>
      <c r="AP916" s="148"/>
      <c r="AQ916" s="148"/>
      <c r="AR916" s="148"/>
      <c r="AS916" s="148"/>
      <c r="AT916" s="148"/>
      <c r="AU916" s="148"/>
      <c r="AV916" s="723"/>
      <c r="AW916" s="724"/>
    </row>
    <row r="917" spans="2:49" x14ac:dyDescent="0.25">
      <c r="B917" s="98"/>
      <c r="C917" s="98"/>
      <c r="D917" s="147"/>
      <c r="E917" s="93"/>
      <c r="F917" s="152"/>
      <c r="G917" s="95"/>
      <c r="H917" s="153"/>
      <c r="I917" s="152"/>
      <c r="J917" s="152"/>
      <c r="K917" s="152"/>
      <c r="L917" s="152"/>
      <c r="M917" s="152"/>
      <c r="N917" s="152"/>
      <c r="O917" s="152"/>
      <c r="P917" s="152"/>
      <c r="Q917" s="152"/>
      <c r="R917" s="152"/>
      <c r="S917" s="153"/>
      <c r="T917" s="152"/>
      <c r="U917" s="152"/>
      <c r="V917" s="152"/>
      <c r="W917" s="152"/>
      <c r="X917" s="152"/>
      <c r="Y917" s="152"/>
      <c r="Z917" s="152"/>
      <c r="AA917" s="152"/>
      <c r="AB917" s="152"/>
      <c r="AC917" s="152"/>
      <c r="AD917" s="152"/>
      <c r="AE917" s="152"/>
      <c r="AF917" s="152"/>
      <c r="AG917" s="152"/>
      <c r="AH917" s="152"/>
      <c r="AI917" s="152"/>
      <c r="AJ917" s="152"/>
      <c r="AK917" s="152"/>
      <c r="AL917" s="152"/>
      <c r="AM917" s="152"/>
      <c r="AN917" s="152"/>
      <c r="AO917" s="152"/>
      <c r="AP917" s="152"/>
      <c r="AQ917" s="152"/>
      <c r="AR917" s="152"/>
      <c r="AS917" s="152"/>
      <c r="AT917" s="152"/>
      <c r="AU917" s="152"/>
      <c r="AV917" s="723"/>
      <c r="AW917" s="724"/>
    </row>
    <row r="918" spans="2:49" x14ac:dyDescent="0.25">
      <c r="B918" s="98"/>
      <c r="C918" s="98"/>
      <c r="D918" s="147"/>
      <c r="E918" s="148"/>
      <c r="F918" s="149"/>
      <c r="G918" s="148"/>
      <c r="H918" s="148"/>
      <c r="I918" s="148"/>
      <c r="J918" s="148"/>
      <c r="K918" s="148"/>
      <c r="L918" s="148"/>
      <c r="M918" s="148"/>
      <c r="N918" s="148"/>
      <c r="O918" s="148"/>
      <c r="P918" s="148"/>
      <c r="Q918" s="148"/>
      <c r="R918" s="148"/>
      <c r="S918" s="148"/>
      <c r="T918" s="148"/>
      <c r="U918" s="148"/>
      <c r="V918" s="148"/>
      <c r="W918" s="148"/>
      <c r="X918" s="148"/>
      <c r="Y918" s="148"/>
      <c r="Z918" s="148"/>
      <c r="AA918" s="148"/>
      <c r="AB918" s="148"/>
      <c r="AC918" s="148"/>
      <c r="AD918" s="148"/>
      <c r="AE918" s="148"/>
      <c r="AF918" s="148"/>
      <c r="AG918" s="148"/>
      <c r="AH918" s="148"/>
      <c r="AI918" s="148"/>
      <c r="AJ918" s="148"/>
      <c r="AK918" s="148"/>
      <c r="AL918" s="148"/>
      <c r="AM918" s="148"/>
      <c r="AN918" s="148"/>
      <c r="AO918" s="148"/>
      <c r="AP918" s="148"/>
      <c r="AQ918" s="148"/>
      <c r="AR918" s="148"/>
      <c r="AS918" s="148"/>
      <c r="AT918" s="148"/>
      <c r="AU918" s="148"/>
      <c r="AV918" s="723"/>
      <c r="AW918" s="724"/>
    </row>
    <row r="919" spans="2:49" x14ac:dyDescent="0.25">
      <c r="B919" s="154"/>
      <c r="C919" s="154"/>
      <c r="D919" s="155"/>
      <c r="E919" s="95"/>
      <c r="F919" s="94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  <c r="AA919" s="95"/>
      <c r="AB919" s="95"/>
      <c r="AC919" s="95"/>
      <c r="AD919" s="95"/>
      <c r="AE919" s="95"/>
      <c r="AF919" s="95"/>
      <c r="AG919" s="95"/>
      <c r="AH919" s="95"/>
      <c r="AI919" s="95"/>
      <c r="AJ919" s="95"/>
      <c r="AK919" s="95"/>
      <c r="AL919" s="95"/>
      <c r="AM919" s="95"/>
      <c r="AN919" s="95"/>
      <c r="AO919" s="95"/>
      <c r="AP919" s="95"/>
      <c r="AQ919" s="95"/>
      <c r="AR919" s="95"/>
      <c r="AS919" s="95"/>
      <c r="AT919" s="95"/>
      <c r="AU919" s="95"/>
      <c r="AV919" s="723"/>
      <c r="AW919" s="724"/>
    </row>
    <row r="920" spans="2:49" x14ac:dyDescent="0.25">
      <c r="B920" s="154"/>
      <c r="C920" s="154"/>
      <c r="D920" s="155"/>
      <c r="E920" s="95"/>
      <c r="F920" s="94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  <c r="AA920" s="95"/>
      <c r="AB920" s="95"/>
      <c r="AC920" s="95"/>
      <c r="AD920" s="95"/>
      <c r="AE920" s="95"/>
      <c r="AF920" s="95"/>
      <c r="AG920" s="95"/>
      <c r="AH920" s="95"/>
      <c r="AI920" s="95"/>
      <c r="AJ920" s="95"/>
      <c r="AK920" s="95"/>
      <c r="AL920" s="95"/>
      <c r="AM920" s="95"/>
      <c r="AN920" s="95"/>
      <c r="AO920" s="95"/>
      <c r="AP920" s="95"/>
      <c r="AQ920" s="95"/>
      <c r="AR920" s="95"/>
      <c r="AS920" s="95"/>
      <c r="AT920" s="95"/>
      <c r="AU920" s="95"/>
      <c r="AV920" s="723"/>
      <c r="AW920" s="724"/>
    </row>
    <row r="921" spans="2:49" x14ac:dyDescent="0.25">
      <c r="B921" s="145"/>
      <c r="C921" s="145"/>
      <c r="D921" s="146"/>
      <c r="E921" s="98"/>
      <c r="F921" s="94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  <c r="AA921" s="95"/>
      <c r="AB921" s="95"/>
      <c r="AC921" s="95"/>
      <c r="AD921" s="95"/>
      <c r="AE921" s="95"/>
      <c r="AF921" s="95"/>
      <c r="AG921" s="95"/>
      <c r="AH921" s="95"/>
      <c r="AI921" s="95"/>
      <c r="AJ921" s="95"/>
      <c r="AK921" s="95"/>
      <c r="AL921" s="95"/>
      <c r="AM921" s="95"/>
      <c r="AN921" s="95"/>
      <c r="AO921" s="95"/>
      <c r="AP921" s="95"/>
      <c r="AQ921" s="95"/>
      <c r="AR921" s="95"/>
      <c r="AS921" s="95"/>
      <c r="AT921" s="95"/>
      <c r="AU921" s="95"/>
      <c r="AV921" s="723"/>
      <c r="AW921" s="724"/>
    </row>
    <row r="922" spans="2:49" x14ac:dyDescent="0.25">
      <c r="B922" s="98"/>
      <c r="C922" s="98"/>
      <c r="D922" s="147"/>
      <c r="E922" s="148"/>
      <c r="F922" s="149"/>
      <c r="G922" s="150"/>
      <c r="H922" s="150"/>
      <c r="I922" s="150"/>
      <c r="J922" s="150"/>
      <c r="K922" s="150"/>
      <c r="L922" s="150"/>
      <c r="M922" s="150"/>
      <c r="N922" s="150"/>
      <c r="O922" s="150"/>
      <c r="P922" s="150"/>
      <c r="Q922" s="150"/>
      <c r="R922" s="150"/>
      <c r="S922" s="150"/>
      <c r="T922" s="150"/>
      <c r="U922" s="150"/>
      <c r="V922" s="150"/>
      <c r="W922" s="150"/>
      <c r="X922" s="150"/>
      <c r="Y922" s="150"/>
      <c r="Z922" s="150"/>
      <c r="AA922" s="150"/>
      <c r="AB922" s="150"/>
      <c r="AC922" s="150"/>
      <c r="AD922" s="150"/>
      <c r="AE922" s="151"/>
      <c r="AF922" s="151"/>
      <c r="AG922" s="151"/>
      <c r="AH922" s="151"/>
      <c r="AI922" s="151"/>
      <c r="AJ922" s="151"/>
      <c r="AK922" s="151"/>
      <c r="AL922" s="151"/>
      <c r="AM922" s="151"/>
      <c r="AN922" s="151"/>
      <c r="AO922" s="151"/>
      <c r="AP922" s="151"/>
      <c r="AQ922" s="151"/>
      <c r="AR922" s="151"/>
      <c r="AS922" s="151"/>
      <c r="AT922" s="151"/>
      <c r="AU922" s="151"/>
      <c r="AV922" s="723"/>
      <c r="AW922" s="724"/>
    </row>
    <row r="923" spans="2:49" x14ac:dyDescent="0.25">
      <c r="B923" s="98"/>
      <c r="C923" s="98"/>
      <c r="D923" s="147"/>
      <c r="E923" s="148"/>
      <c r="F923" s="149"/>
      <c r="G923" s="148"/>
      <c r="H923" s="148"/>
      <c r="I923" s="148"/>
      <c r="J923" s="148"/>
      <c r="K923" s="148"/>
      <c r="L923" s="148"/>
      <c r="M923" s="148"/>
      <c r="N923" s="148"/>
      <c r="O923" s="148"/>
      <c r="P923" s="148"/>
      <c r="Q923" s="148"/>
      <c r="R923" s="148"/>
      <c r="S923" s="148"/>
      <c r="T923" s="148"/>
      <c r="U923" s="148"/>
      <c r="V923" s="148"/>
      <c r="W923" s="148"/>
      <c r="X923" s="148"/>
      <c r="Y923" s="148"/>
      <c r="Z923" s="148"/>
      <c r="AA923" s="148"/>
      <c r="AB923" s="148"/>
      <c r="AC923" s="148"/>
      <c r="AD923" s="148"/>
      <c r="AE923" s="148"/>
      <c r="AF923" s="148"/>
      <c r="AG923" s="148"/>
      <c r="AH923" s="148"/>
      <c r="AI923" s="148"/>
      <c r="AJ923" s="148"/>
      <c r="AK923" s="148"/>
      <c r="AL923" s="148"/>
      <c r="AM923" s="148"/>
      <c r="AN923" s="148"/>
      <c r="AO923" s="148"/>
      <c r="AP923" s="148"/>
      <c r="AQ923" s="148"/>
      <c r="AR923" s="148"/>
      <c r="AS923" s="148"/>
      <c r="AT923" s="148"/>
      <c r="AU923" s="148"/>
      <c r="AV923" s="723"/>
      <c r="AW923" s="724"/>
    </row>
    <row r="924" spans="2:49" x14ac:dyDescent="0.25">
      <c r="B924" s="98"/>
      <c r="C924" s="98"/>
      <c r="D924" s="147"/>
      <c r="E924" s="93"/>
      <c r="F924" s="152"/>
      <c r="G924" s="95"/>
      <c r="H924" s="153"/>
      <c r="I924" s="152"/>
      <c r="J924" s="152"/>
      <c r="K924" s="152"/>
      <c r="L924" s="152"/>
      <c r="M924" s="152"/>
      <c r="N924" s="152"/>
      <c r="O924" s="152"/>
      <c r="P924" s="152"/>
      <c r="Q924" s="152"/>
      <c r="R924" s="152"/>
      <c r="S924" s="153"/>
      <c r="T924" s="152"/>
      <c r="U924" s="152"/>
      <c r="V924" s="152"/>
      <c r="W924" s="152"/>
      <c r="X924" s="152"/>
      <c r="Y924" s="152"/>
      <c r="Z924" s="152"/>
      <c r="AA924" s="152"/>
      <c r="AB924" s="152"/>
      <c r="AC924" s="152"/>
      <c r="AD924" s="152"/>
      <c r="AE924" s="152"/>
      <c r="AF924" s="152"/>
      <c r="AG924" s="152"/>
      <c r="AH924" s="152"/>
      <c r="AI924" s="152"/>
      <c r="AJ924" s="152"/>
      <c r="AK924" s="152"/>
      <c r="AL924" s="152"/>
      <c r="AM924" s="152"/>
      <c r="AN924" s="152"/>
      <c r="AO924" s="152"/>
      <c r="AP924" s="152"/>
      <c r="AQ924" s="152"/>
      <c r="AR924" s="152"/>
      <c r="AS924" s="152"/>
      <c r="AT924" s="152"/>
      <c r="AU924" s="152"/>
      <c r="AV924" s="723"/>
      <c r="AW924" s="724"/>
    </row>
    <row r="925" spans="2:49" x14ac:dyDescent="0.25">
      <c r="B925" s="98"/>
      <c r="C925" s="98"/>
      <c r="D925" s="147"/>
      <c r="E925" s="148"/>
      <c r="F925" s="149"/>
      <c r="G925" s="148"/>
      <c r="H925" s="148"/>
      <c r="I925" s="148"/>
      <c r="J925" s="148"/>
      <c r="K925" s="148"/>
      <c r="L925" s="148"/>
      <c r="M925" s="148"/>
      <c r="N925" s="148"/>
      <c r="O925" s="148"/>
      <c r="P925" s="148"/>
      <c r="Q925" s="148"/>
      <c r="R925" s="148"/>
      <c r="S925" s="148"/>
      <c r="T925" s="148"/>
      <c r="U925" s="148"/>
      <c r="V925" s="148"/>
      <c r="W925" s="148"/>
      <c r="X925" s="148"/>
      <c r="Y925" s="148"/>
      <c r="Z925" s="148"/>
      <c r="AA925" s="148"/>
      <c r="AB925" s="148"/>
      <c r="AC925" s="148"/>
      <c r="AD925" s="148"/>
      <c r="AE925" s="148"/>
      <c r="AF925" s="148"/>
      <c r="AG925" s="148"/>
      <c r="AH925" s="148"/>
      <c r="AI925" s="148"/>
      <c r="AJ925" s="148"/>
      <c r="AK925" s="148"/>
      <c r="AL925" s="148"/>
      <c r="AM925" s="148"/>
      <c r="AN925" s="148"/>
      <c r="AO925" s="148"/>
      <c r="AP925" s="148"/>
      <c r="AQ925" s="148"/>
      <c r="AR925" s="148"/>
      <c r="AS925" s="148"/>
      <c r="AT925" s="148"/>
      <c r="AU925" s="148"/>
      <c r="AV925" s="723"/>
      <c r="AW925" s="724"/>
    </row>
    <row r="926" spans="2:49" x14ac:dyDescent="0.25">
      <c r="B926" s="154"/>
      <c r="C926" s="154"/>
      <c r="D926" s="155"/>
      <c r="E926" s="95"/>
      <c r="F926" s="94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  <c r="AA926" s="95"/>
      <c r="AB926" s="95"/>
      <c r="AC926" s="95"/>
      <c r="AD926" s="95"/>
      <c r="AE926" s="95"/>
      <c r="AF926" s="95"/>
      <c r="AG926" s="95"/>
      <c r="AH926" s="95"/>
      <c r="AI926" s="95"/>
      <c r="AJ926" s="95"/>
      <c r="AK926" s="95"/>
      <c r="AL926" s="95"/>
      <c r="AM926" s="95"/>
      <c r="AN926" s="95"/>
      <c r="AO926" s="95"/>
      <c r="AP926" s="95"/>
      <c r="AQ926" s="95"/>
      <c r="AR926" s="95"/>
      <c r="AS926" s="95"/>
      <c r="AT926" s="95"/>
      <c r="AU926" s="95"/>
      <c r="AV926" s="723"/>
      <c r="AW926" s="724"/>
    </row>
    <row r="927" spans="2:49" x14ac:dyDescent="0.25">
      <c r="B927" s="154"/>
      <c r="C927" s="154"/>
      <c r="D927" s="155"/>
      <c r="E927" s="95"/>
      <c r="F927" s="94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  <c r="AA927" s="95"/>
      <c r="AB927" s="95"/>
      <c r="AC927" s="95"/>
      <c r="AD927" s="95"/>
      <c r="AE927" s="95"/>
      <c r="AF927" s="95"/>
      <c r="AG927" s="95"/>
      <c r="AH927" s="95"/>
      <c r="AI927" s="95"/>
      <c r="AJ927" s="95"/>
      <c r="AK927" s="95"/>
      <c r="AL927" s="95"/>
      <c r="AM927" s="95"/>
      <c r="AN927" s="95"/>
      <c r="AO927" s="95"/>
      <c r="AP927" s="95"/>
      <c r="AQ927" s="95"/>
      <c r="AR927" s="95"/>
      <c r="AS927" s="95"/>
      <c r="AT927" s="95"/>
      <c r="AU927" s="95"/>
      <c r="AV927" s="723"/>
      <c r="AW927" s="724"/>
    </row>
    <row r="928" spans="2:49" x14ac:dyDescent="0.25">
      <c r="B928" s="145"/>
      <c r="C928" s="145"/>
      <c r="D928" s="146"/>
      <c r="E928" s="98"/>
      <c r="F928" s="94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  <c r="AA928" s="95"/>
      <c r="AB928" s="95"/>
      <c r="AC928" s="95"/>
      <c r="AD928" s="95"/>
      <c r="AE928" s="95"/>
      <c r="AF928" s="95"/>
      <c r="AG928" s="95"/>
      <c r="AH928" s="95"/>
      <c r="AI928" s="95"/>
      <c r="AJ928" s="95"/>
      <c r="AK928" s="95"/>
      <c r="AL928" s="95"/>
      <c r="AM928" s="95"/>
      <c r="AN928" s="95"/>
      <c r="AO928" s="95"/>
      <c r="AP928" s="95"/>
      <c r="AQ928" s="95"/>
      <c r="AR928" s="95"/>
      <c r="AS928" s="95"/>
      <c r="AT928" s="95"/>
      <c r="AU928" s="95"/>
      <c r="AV928" s="723"/>
      <c r="AW928" s="724"/>
    </row>
    <row r="929" spans="2:49" x14ac:dyDescent="0.25">
      <c r="B929" s="98"/>
      <c r="C929" s="98"/>
      <c r="D929" s="147"/>
      <c r="E929" s="148"/>
      <c r="F929" s="149"/>
      <c r="G929" s="150"/>
      <c r="H929" s="150"/>
      <c r="I929" s="150"/>
      <c r="J929" s="150"/>
      <c r="K929" s="150"/>
      <c r="L929" s="150"/>
      <c r="M929" s="150"/>
      <c r="N929" s="150"/>
      <c r="O929" s="150"/>
      <c r="P929" s="150"/>
      <c r="Q929" s="150"/>
      <c r="R929" s="150"/>
      <c r="S929" s="150"/>
      <c r="T929" s="150"/>
      <c r="U929" s="150"/>
      <c r="V929" s="150"/>
      <c r="W929" s="150"/>
      <c r="X929" s="150"/>
      <c r="Y929" s="150"/>
      <c r="Z929" s="150"/>
      <c r="AA929" s="150"/>
      <c r="AB929" s="150"/>
      <c r="AC929" s="150"/>
      <c r="AD929" s="150"/>
      <c r="AE929" s="151"/>
      <c r="AF929" s="151"/>
      <c r="AG929" s="151"/>
      <c r="AH929" s="151"/>
      <c r="AI929" s="151"/>
      <c r="AJ929" s="151"/>
      <c r="AK929" s="151"/>
      <c r="AL929" s="151"/>
      <c r="AM929" s="151"/>
      <c r="AN929" s="151"/>
      <c r="AO929" s="151"/>
      <c r="AP929" s="151"/>
      <c r="AQ929" s="151"/>
      <c r="AR929" s="151"/>
      <c r="AS929" s="151"/>
      <c r="AT929" s="151"/>
      <c r="AU929" s="151"/>
      <c r="AV929" s="723"/>
      <c r="AW929" s="724"/>
    </row>
    <row r="930" spans="2:49" x14ac:dyDescent="0.25">
      <c r="B930" s="98"/>
      <c r="C930" s="98"/>
      <c r="D930" s="147"/>
      <c r="E930" s="148"/>
      <c r="F930" s="149"/>
      <c r="G930" s="148"/>
      <c r="H930" s="148"/>
      <c r="I930" s="148"/>
      <c r="J930" s="148"/>
      <c r="K930" s="148"/>
      <c r="L930" s="148"/>
      <c r="M930" s="148"/>
      <c r="N930" s="148"/>
      <c r="O930" s="148"/>
      <c r="P930" s="148"/>
      <c r="Q930" s="148"/>
      <c r="R930" s="148"/>
      <c r="S930" s="148"/>
      <c r="T930" s="148"/>
      <c r="U930" s="148"/>
      <c r="V930" s="148"/>
      <c r="W930" s="148"/>
      <c r="X930" s="148"/>
      <c r="Y930" s="148"/>
      <c r="Z930" s="148"/>
      <c r="AA930" s="148"/>
      <c r="AB930" s="148"/>
      <c r="AC930" s="148"/>
      <c r="AD930" s="148"/>
      <c r="AE930" s="148"/>
      <c r="AF930" s="148"/>
      <c r="AG930" s="148"/>
      <c r="AH930" s="148"/>
      <c r="AI930" s="148"/>
      <c r="AJ930" s="148"/>
      <c r="AK930" s="148"/>
      <c r="AL930" s="148"/>
      <c r="AM930" s="148"/>
      <c r="AN930" s="148"/>
      <c r="AO930" s="148"/>
      <c r="AP930" s="148"/>
      <c r="AQ930" s="148"/>
      <c r="AR930" s="148"/>
      <c r="AS930" s="148"/>
      <c r="AT930" s="148"/>
      <c r="AU930" s="148"/>
      <c r="AV930" s="723"/>
      <c r="AW930" s="724"/>
    </row>
    <row r="931" spans="2:49" x14ac:dyDescent="0.25">
      <c r="B931" s="98"/>
      <c r="C931" s="98"/>
      <c r="D931" s="147"/>
      <c r="E931" s="93"/>
      <c r="F931" s="152"/>
      <c r="G931" s="95"/>
      <c r="H931" s="153"/>
      <c r="I931" s="152"/>
      <c r="J931" s="152"/>
      <c r="K931" s="152"/>
      <c r="L931" s="152"/>
      <c r="M931" s="152"/>
      <c r="N931" s="152"/>
      <c r="O931" s="152"/>
      <c r="P931" s="152"/>
      <c r="Q931" s="152"/>
      <c r="R931" s="152"/>
      <c r="S931" s="153"/>
      <c r="T931" s="152"/>
      <c r="U931" s="152"/>
      <c r="V931" s="152"/>
      <c r="W931" s="152"/>
      <c r="X931" s="152"/>
      <c r="Y931" s="152"/>
      <c r="Z931" s="152"/>
      <c r="AA931" s="152"/>
      <c r="AB931" s="152"/>
      <c r="AC931" s="152"/>
      <c r="AD931" s="152"/>
      <c r="AE931" s="152"/>
      <c r="AF931" s="152"/>
      <c r="AG931" s="152"/>
      <c r="AH931" s="152"/>
      <c r="AI931" s="152"/>
      <c r="AJ931" s="152"/>
      <c r="AK931" s="152"/>
      <c r="AL931" s="152"/>
      <c r="AM931" s="152"/>
      <c r="AN931" s="152"/>
      <c r="AO931" s="152"/>
      <c r="AP931" s="152"/>
      <c r="AQ931" s="152"/>
      <c r="AR931" s="152"/>
      <c r="AS931" s="152"/>
      <c r="AT931" s="152"/>
      <c r="AU931" s="152"/>
      <c r="AV931" s="723"/>
      <c r="AW931" s="724"/>
    </row>
    <row r="932" spans="2:49" x14ac:dyDescent="0.25">
      <c r="B932" s="98"/>
      <c r="C932" s="98"/>
      <c r="D932" s="147"/>
      <c r="E932" s="148"/>
      <c r="F932" s="149"/>
      <c r="G932" s="148"/>
      <c r="H932" s="148"/>
      <c r="I932" s="148"/>
      <c r="J932" s="148"/>
      <c r="K932" s="148"/>
      <c r="L932" s="148"/>
      <c r="M932" s="148"/>
      <c r="N932" s="148"/>
      <c r="O932" s="148"/>
      <c r="P932" s="148"/>
      <c r="Q932" s="148"/>
      <c r="R932" s="148"/>
      <c r="S932" s="148"/>
      <c r="T932" s="148"/>
      <c r="U932" s="148"/>
      <c r="V932" s="148"/>
      <c r="W932" s="148"/>
      <c r="X932" s="148"/>
      <c r="Y932" s="148"/>
      <c r="Z932" s="148"/>
      <c r="AA932" s="148"/>
      <c r="AB932" s="148"/>
      <c r="AC932" s="148"/>
      <c r="AD932" s="148"/>
      <c r="AE932" s="148"/>
      <c r="AF932" s="148"/>
      <c r="AG932" s="148"/>
      <c r="AH932" s="148"/>
      <c r="AI932" s="148"/>
      <c r="AJ932" s="148"/>
      <c r="AK932" s="148"/>
      <c r="AL932" s="148"/>
      <c r="AM932" s="148"/>
      <c r="AN932" s="148"/>
      <c r="AO932" s="148"/>
      <c r="AP932" s="148"/>
      <c r="AQ932" s="148"/>
      <c r="AR932" s="148"/>
      <c r="AS932" s="148"/>
      <c r="AT932" s="148"/>
      <c r="AU932" s="148"/>
      <c r="AV932" s="723"/>
      <c r="AW932" s="724"/>
    </row>
    <row r="933" spans="2:49" x14ac:dyDescent="0.25">
      <c r="B933" s="154"/>
      <c r="C933" s="154"/>
      <c r="D933" s="155"/>
      <c r="E933" s="95"/>
      <c r="F933" s="94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  <c r="AA933" s="95"/>
      <c r="AB933" s="95"/>
      <c r="AC933" s="95"/>
      <c r="AD933" s="95"/>
      <c r="AE933" s="95"/>
      <c r="AF933" s="95"/>
      <c r="AG933" s="95"/>
      <c r="AH933" s="95"/>
      <c r="AI933" s="95"/>
      <c r="AJ933" s="95"/>
      <c r="AK933" s="95"/>
      <c r="AL933" s="95"/>
      <c r="AM933" s="95"/>
      <c r="AN933" s="95"/>
      <c r="AO933" s="95"/>
      <c r="AP933" s="95"/>
      <c r="AQ933" s="95"/>
      <c r="AR933" s="95"/>
      <c r="AS933" s="95"/>
      <c r="AT933" s="95"/>
      <c r="AU933" s="95"/>
      <c r="AV933" s="723"/>
      <c r="AW933" s="724"/>
    </row>
    <row r="934" spans="2:49" x14ac:dyDescent="0.25">
      <c r="B934" s="154"/>
      <c r="C934" s="154"/>
      <c r="D934" s="155"/>
      <c r="E934" s="95"/>
      <c r="F934" s="94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  <c r="AA934" s="95"/>
      <c r="AB934" s="95"/>
      <c r="AC934" s="95"/>
      <c r="AD934" s="95"/>
      <c r="AE934" s="95"/>
      <c r="AF934" s="95"/>
      <c r="AG934" s="95"/>
      <c r="AH934" s="95"/>
      <c r="AI934" s="95"/>
      <c r="AJ934" s="95"/>
      <c r="AK934" s="95"/>
      <c r="AL934" s="95"/>
      <c r="AM934" s="95"/>
      <c r="AN934" s="95"/>
      <c r="AO934" s="95"/>
      <c r="AP934" s="95"/>
      <c r="AQ934" s="95"/>
      <c r="AR934" s="95"/>
      <c r="AS934" s="95"/>
      <c r="AT934" s="95"/>
      <c r="AU934" s="95"/>
      <c r="AV934" s="723"/>
      <c r="AW934" s="724"/>
    </row>
    <row r="935" spans="2:49" x14ac:dyDescent="0.25">
      <c r="B935" s="145"/>
      <c r="C935" s="145"/>
      <c r="D935" s="146"/>
      <c r="E935" s="98"/>
      <c r="F935" s="94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  <c r="AA935" s="95"/>
      <c r="AB935" s="95"/>
      <c r="AC935" s="95"/>
      <c r="AD935" s="95"/>
      <c r="AE935" s="95"/>
      <c r="AF935" s="95"/>
      <c r="AG935" s="95"/>
      <c r="AH935" s="95"/>
      <c r="AI935" s="95"/>
      <c r="AJ935" s="95"/>
      <c r="AK935" s="95"/>
      <c r="AL935" s="95"/>
      <c r="AM935" s="95"/>
      <c r="AN935" s="95"/>
      <c r="AO935" s="95"/>
      <c r="AP935" s="95"/>
      <c r="AQ935" s="95"/>
      <c r="AR935" s="95"/>
      <c r="AS935" s="95"/>
      <c r="AT935" s="95"/>
      <c r="AU935" s="95"/>
      <c r="AV935" s="723"/>
      <c r="AW935" s="724"/>
    </row>
    <row r="936" spans="2:49" x14ac:dyDescent="0.25">
      <c r="B936" s="98"/>
      <c r="C936" s="98"/>
      <c r="D936" s="147"/>
      <c r="E936" s="148"/>
      <c r="F936" s="149"/>
      <c r="G936" s="150"/>
      <c r="H936" s="150"/>
      <c r="I936" s="150"/>
      <c r="J936" s="150"/>
      <c r="K936" s="150"/>
      <c r="L936" s="150"/>
      <c r="M936" s="150"/>
      <c r="N936" s="150"/>
      <c r="O936" s="150"/>
      <c r="P936" s="150"/>
      <c r="Q936" s="150"/>
      <c r="R936" s="150"/>
      <c r="S936" s="150"/>
      <c r="T936" s="150"/>
      <c r="U936" s="150"/>
      <c r="V936" s="150"/>
      <c r="W936" s="150"/>
      <c r="X936" s="150"/>
      <c r="Y936" s="150"/>
      <c r="Z936" s="150"/>
      <c r="AA936" s="150"/>
      <c r="AB936" s="150"/>
      <c r="AC936" s="150"/>
      <c r="AD936" s="150"/>
      <c r="AE936" s="151"/>
      <c r="AF936" s="151"/>
      <c r="AG936" s="151"/>
      <c r="AH936" s="151"/>
      <c r="AI936" s="151"/>
      <c r="AJ936" s="151"/>
      <c r="AK936" s="151"/>
      <c r="AL936" s="151"/>
      <c r="AM936" s="151"/>
      <c r="AN936" s="151"/>
      <c r="AO936" s="151"/>
      <c r="AP936" s="151"/>
      <c r="AQ936" s="151"/>
      <c r="AR936" s="151"/>
      <c r="AS936" s="151"/>
      <c r="AT936" s="151"/>
      <c r="AU936" s="151"/>
      <c r="AV936" s="723"/>
      <c r="AW936" s="724"/>
    </row>
    <row r="937" spans="2:49" x14ac:dyDescent="0.25">
      <c r="B937" s="98"/>
      <c r="C937" s="98"/>
      <c r="D937" s="147"/>
      <c r="E937" s="148"/>
      <c r="F937" s="149"/>
      <c r="G937" s="148"/>
      <c r="H937" s="148"/>
      <c r="I937" s="148"/>
      <c r="J937" s="148"/>
      <c r="K937" s="148"/>
      <c r="L937" s="148"/>
      <c r="M937" s="148"/>
      <c r="N937" s="148"/>
      <c r="O937" s="148"/>
      <c r="P937" s="148"/>
      <c r="Q937" s="148"/>
      <c r="R937" s="148"/>
      <c r="S937" s="148"/>
      <c r="T937" s="148"/>
      <c r="U937" s="148"/>
      <c r="V937" s="148"/>
      <c r="W937" s="148"/>
      <c r="X937" s="148"/>
      <c r="Y937" s="148"/>
      <c r="Z937" s="148"/>
      <c r="AA937" s="148"/>
      <c r="AB937" s="148"/>
      <c r="AC937" s="148"/>
      <c r="AD937" s="148"/>
      <c r="AE937" s="148"/>
      <c r="AF937" s="148"/>
      <c r="AG937" s="148"/>
      <c r="AH937" s="148"/>
      <c r="AI937" s="148"/>
      <c r="AJ937" s="148"/>
      <c r="AK937" s="148"/>
      <c r="AL937" s="148"/>
      <c r="AM937" s="148"/>
      <c r="AN937" s="148"/>
      <c r="AO937" s="148"/>
      <c r="AP937" s="148"/>
      <c r="AQ937" s="148"/>
      <c r="AR937" s="148"/>
      <c r="AS937" s="148"/>
      <c r="AT937" s="148"/>
      <c r="AU937" s="148"/>
      <c r="AV937" s="723"/>
      <c r="AW937" s="724"/>
    </row>
    <row r="938" spans="2:49" x14ac:dyDescent="0.25">
      <c r="B938" s="98"/>
      <c r="C938" s="98"/>
      <c r="D938" s="147"/>
      <c r="E938" s="93"/>
      <c r="F938" s="152"/>
      <c r="G938" s="95"/>
      <c r="H938" s="153"/>
      <c r="I938" s="152"/>
      <c r="J938" s="152"/>
      <c r="K938" s="152"/>
      <c r="L938" s="152"/>
      <c r="M938" s="152"/>
      <c r="N938" s="152"/>
      <c r="O938" s="152"/>
      <c r="P938" s="152"/>
      <c r="Q938" s="152"/>
      <c r="R938" s="152"/>
      <c r="S938" s="153"/>
      <c r="T938" s="152"/>
      <c r="U938" s="152"/>
      <c r="V938" s="152"/>
      <c r="W938" s="152"/>
      <c r="X938" s="152"/>
      <c r="Y938" s="152"/>
      <c r="Z938" s="152"/>
      <c r="AA938" s="152"/>
      <c r="AB938" s="152"/>
      <c r="AC938" s="152"/>
      <c r="AD938" s="152"/>
      <c r="AE938" s="152"/>
      <c r="AF938" s="152"/>
      <c r="AG938" s="152"/>
      <c r="AH938" s="152"/>
      <c r="AI938" s="152"/>
      <c r="AJ938" s="152"/>
      <c r="AK938" s="152"/>
      <c r="AL938" s="152"/>
      <c r="AM938" s="152"/>
      <c r="AN938" s="152"/>
      <c r="AO938" s="152"/>
      <c r="AP938" s="152"/>
      <c r="AQ938" s="152"/>
      <c r="AR938" s="152"/>
      <c r="AS938" s="152"/>
      <c r="AT938" s="152"/>
      <c r="AU938" s="152"/>
      <c r="AV938" s="723"/>
      <c r="AW938" s="724"/>
    </row>
    <row r="939" spans="2:49" x14ac:dyDescent="0.25">
      <c r="B939" s="98"/>
      <c r="C939" s="98"/>
      <c r="D939" s="147"/>
      <c r="E939" s="148"/>
      <c r="F939" s="149"/>
      <c r="G939" s="148"/>
      <c r="H939" s="148"/>
      <c r="I939" s="148"/>
      <c r="J939" s="148"/>
      <c r="K939" s="148"/>
      <c r="L939" s="148"/>
      <c r="M939" s="148"/>
      <c r="N939" s="148"/>
      <c r="O939" s="148"/>
      <c r="P939" s="148"/>
      <c r="Q939" s="148"/>
      <c r="R939" s="148"/>
      <c r="S939" s="148"/>
      <c r="T939" s="148"/>
      <c r="U939" s="148"/>
      <c r="V939" s="148"/>
      <c r="W939" s="148"/>
      <c r="X939" s="148"/>
      <c r="Y939" s="148"/>
      <c r="Z939" s="148"/>
      <c r="AA939" s="148"/>
      <c r="AB939" s="148"/>
      <c r="AC939" s="148"/>
      <c r="AD939" s="148"/>
      <c r="AE939" s="148"/>
      <c r="AF939" s="148"/>
      <c r="AG939" s="148"/>
      <c r="AH939" s="148"/>
      <c r="AI939" s="148"/>
      <c r="AJ939" s="148"/>
      <c r="AK939" s="148"/>
      <c r="AL939" s="148"/>
      <c r="AM939" s="148"/>
      <c r="AN939" s="148"/>
      <c r="AO939" s="148"/>
      <c r="AP939" s="148"/>
      <c r="AQ939" s="148"/>
      <c r="AR939" s="148"/>
      <c r="AS939" s="148"/>
      <c r="AT939" s="148"/>
      <c r="AU939" s="148"/>
      <c r="AV939" s="723"/>
      <c r="AW939" s="724"/>
    </row>
    <row r="940" spans="2:49" x14ac:dyDescent="0.25">
      <c r="B940" s="154"/>
      <c r="C940" s="154"/>
      <c r="D940" s="155"/>
      <c r="E940" s="95"/>
      <c r="F940" s="94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  <c r="AA940" s="95"/>
      <c r="AB940" s="95"/>
      <c r="AC940" s="95"/>
      <c r="AD940" s="95"/>
      <c r="AE940" s="95"/>
      <c r="AF940" s="95"/>
      <c r="AG940" s="95"/>
      <c r="AH940" s="95"/>
      <c r="AI940" s="95"/>
      <c r="AJ940" s="95"/>
      <c r="AK940" s="95"/>
      <c r="AL940" s="95"/>
      <c r="AM940" s="95"/>
      <c r="AN940" s="95"/>
      <c r="AO940" s="95"/>
      <c r="AP940" s="95"/>
      <c r="AQ940" s="95"/>
      <c r="AR940" s="95"/>
      <c r="AS940" s="95"/>
      <c r="AT940" s="95"/>
      <c r="AU940" s="95"/>
      <c r="AV940" s="723"/>
      <c r="AW940" s="724"/>
    </row>
    <row r="941" spans="2:49" x14ac:dyDescent="0.25">
      <c r="B941" s="154"/>
      <c r="C941" s="154"/>
      <c r="D941" s="155"/>
      <c r="E941" s="95"/>
      <c r="F941" s="94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  <c r="AA941" s="95"/>
      <c r="AB941" s="95"/>
      <c r="AC941" s="95"/>
      <c r="AD941" s="95"/>
      <c r="AE941" s="95"/>
      <c r="AF941" s="95"/>
      <c r="AG941" s="95"/>
      <c r="AH941" s="95"/>
      <c r="AI941" s="95"/>
      <c r="AJ941" s="95"/>
      <c r="AK941" s="95"/>
      <c r="AL941" s="95"/>
      <c r="AM941" s="95"/>
      <c r="AN941" s="95"/>
      <c r="AO941" s="95"/>
      <c r="AP941" s="95"/>
      <c r="AQ941" s="95"/>
      <c r="AR941" s="95"/>
      <c r="AS941" s="95"/>
      <c r="AT941" s="95"/>
      <c r="AU941" s="95"/>
      <c r="AV941" s="723"/>
      <c r="AW941" s="724"/>
    </row>
    <row r="942" spans="2:49" x14ac:dyDescent="0.25">
      <c r="B942" s="145"/>
      <c r="C942" s="145"/>
      <c r="D942" s="146"/>
      <c r="E942" s="98"/>
      <c r="F942" s="94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  <c r="AA942" s="95"/>
      <c r="AB942" s="95"/>
      <c r="AC942" s="95"/>
      <c r="AD942" s="95"/>
      <c r="AE942" s="95"/>
      <c r="AF942" s="95"/>
      <c r="AG942" s="95"/>
      <c r="AH942" s="95"/>
      <c r="AI942" s="95"/>
      <c r="AJ942" s="95"/>
      <c r="AK942" s="95"/>
      <c r="AL942" s="95"/>
      <c r="AM942" s="95"/>
      <c r="AN942" s="95"/>
      <c r="AO942" s="95"/>
      <c r="AP942" s="95"/>
      <c r="AQ942" s="95"/>
      <c r="AR942" s="95"/>
      <c r="AS942" s="95"/>
      <c r="AT942" s="95"/>
      <c r="AU942" s="95"/>
      <c r="AV942" s="723"/>
      <c r="AW942" s="724"/>
    </row>
    <row r="943" spans="2:49" x14ac:dyDescent="0.25">
      <c r="B943" s="98"/>
      <c r="C943" s="98"/>
      <c r="D943" s="147"/>
      <c r="E943" s="148"/>
      <c r="F943" s="149"/>
      <c r="G943" s="150"/>
      <c r="H943" s="150"/>
      <c r="I943" s="150"/>
      <c r="J943" s="150"/>
      <c r="K943" s="150"/>
      <c r="L943" s="150"/>
      <c r="M943" s="150"/>
      <c r="N943" s="150"/>
      <c r="O943" s="150"/>
      <c r="P943" s="150"/>
      <c r="Q943" s="150"/>
      <c r="R943" s="150"/>
      <c r="S943" s="150"/>
      <c r="T943" s="150"/>
      <c r="U943" s="150"/>
      <c r="V943" s="150"/>
      <c r="W943" s="150"/>
      <c r="X943" s="150"/>
      <c r="Y943" s="150"/>
      <c r="Z943" s="150"/>
      <c r="AA943" s="150"/>
      <c r="AB943" s="150"/>
      <c r="AC943" s="150"/>
      <c r="AD943" s="150"/>
      <c r="AE943" s="151"/>
      <c r="AF943" s="151"/>
      <c r="AG943" s="151"/>
      <c r="AH943" s="151"/>
      <c r="AI943" s="151"/>
      <c r="AJ943" s="151"/>
      <c r="AK943" s="151"/>
      <c r="AL943" s="151"/>
      <c r="AM943" s="151"/>
      <c r="AN943" s="151"/>
      <c r="AO943" s="151"/>
      <c r="AP943" s="151"/>
      <c r="AQ943" s="151"/>
      <c r="AR943" s="151"/>
      <c r="AS943" s="151"/>
      <c r="AT943" s="151"/>
      <c r="AU943" s="151"/>
      <c r="AV943" s="723"/>
      <c r="AW943" s="724"/>
    </row>
    <row r="944" spans="2:49" x14ac:dyDescent="0.25">
      <c r="B944" s="98"/>
      <c r="C944" s="98"/>
      <c r="D944" s="147"/>
      <c r="E944" s="148"/>
      <c r="F944" s="149"/>
      <c r="G944" s="148"/>
      <c r="H944" s="148"/>
      <c r="I944" s="148"/>
      <c r="J944" s="148"/>
      <c r="K944" s="148"/>
      <c r="L944" s="148"/>
      <c r="M944" s="148"/>
      <c r="N944" s="148"/>
      <c r="O944" s="148"/>
      <c r="P944" s="148"/>
      <c r="Q944" s="148"/>
      <c r="R944" s="148"/>
      <c r="S944" s="148"/>
      <c r="T944" s="148"/>
      <c r="U944" s="148"/>
      <c r="V944" s="148"/>
      <c r="W944" s="148"/>
      <c r="X944" s="148"/>
      <c r="Y944" s="148"/>
      <c r="Z944" s="148"/>
      <c r="AA944" s="148"/>
      <c r="AB944" s="148"/>
      <c r="AC944" s="148"/>
      <c r="AD944" s="148"/>
      <c r="AE944" s="148"/>
      <c r="AF944" s="148"/>
      <c r="AG944" s="148"/>
      <c r="AH944" s="148"/>
      <c r="AI944" s="148"/>
      <c r="AJ944" s="148"/>
      <c r="AK944" s="148"/>
      <c r="AL944" s="148"/>
      <c r="AM944" s="148"/>
      <c r="AN944" s="148"/>
      <c r="AO944" s="148"/>
      <c r="AP944" s="148"/>
      <c r="AQ944" s="148"/>
      <c r="AR944" s="148"/>
      <c r="AS944" s="148"/>
      <c r="AT944" s="148"/>
      <c r="AU944" s="148"/>
      <c r="AV944" s="723"/>
      <c r="AW944" s="724"/>
    </row>
    <row r="945" spans="2:49" x14ac:dyDescent="0.25">
      <c r="B945" s="98"/>
      <c r="C945" s="98"/>
      <c r="D945" s="147"/>
      <c r="E945" s="93"/>
      <c r="F945" s="152"/>
      <c r="G945" s="95"/>
      <c r="H945" s="153"/>
      <c r="I945" s="152"/>
      <c r="J945" s="152"/>
      <c r="K945" s="152"/>
      <c r="L945" s="152"/>
      <c r="M945" s="152"/>
      <c r="N945" s="152"/>
      <c r="O945" s="152"/>
      <c r="P945" s="152"/>
      <c r="Q945" s="152"/>
      <c r="R945" s="152"/>
      <c r="S945" s="153"/>
      <c r="T945" s="152"/>
      <c r="U945" s="152"/>
      <c r="V945" s="152"/>
      <c r="W945" s="152"/>
      <c r="X945" s="152"/>
      <c r="Y945" s="152"/>
      <c r="Z945" s="152"/>
      <c r="AA945" s="152"/>
      <c r="AB945" s="152"/>
      <c r="AC945" s="152"/>
      <c r="AD945" s="152"/>
      <c r="AE945" s="152"/>
      <c r="AF945" s="152"/>
      <c r="AG945" s="152"/>
      <c r="AH945" s="152"/>
      <c r="AI945" s="152"/>
      <c r="AJ945" s="152"/>
      <c r="AK945" s="152"/>
      <c r="AL945" s="152"/>
      <c r="AM945" s="152"/>
      <c r="AN945" s="152"/>
      <c r="AO945" s="152"/>
      <c r="AP945" s="152"/>
      <c r="AQ945" s="152"/>
      <c r="AR945" s="152"/>
      <c r="AS945" s="152"/>
      <c r="AT945" s="152"/>
      <c r="AU945" s="152"/>
      <c r="AV945" s="723"/>
      <c r="AW945" s="724"/>
    </row>
    <row r="946" spans="2:49" x14ac:dyDescent="0.25">
      <c r="B946" s="98"/>
      <c r="C946" s="98"/>
      <c r="D946" s="147"/>
      <c r="E946" s="148"/>
      <c r="F946" s="149"/>
      <c r="G946" s="148"/>
      <c r="H946" s="148"/>
      <c r="I946" s="148"/>
      <c r="J946" s="148"/>
      <c r="K946" s="148"/>
      <c r="L946" s="148"/>
      <c r="M946" s="148"/>
      <c r="N946" s="148"/>
      <c r="O946" s="148"/>
      <c r="P946" s="148"/>
      <c r="Q946" s="148"/>
      <c r="R946" s="148"/>
      <c r="S946" s="148"/>
      <c r="T946" s="148"/>
      <c r="U946" s="148"/>
      <c r="V946" s="148"/>
      <c r="W946" s="148"/>
      <c r="X946" s="148"/>
      <c r="Y946" s="148"/>
      <c r="Z946" s="148"/>
      <c r="AA946" s="148"/>
      <c r="AB946" s="148"/>
      <c r="AC946" s="148"/>
      <c r="AD946" s="148"/>
      <c r="AE946" s="148"/>
      <c r="AF946" s="148"/>
      <c r="AG946" s="148"/>
      <c r="AH946" s="148"/>
      <c r="AI946" s="148"/>
      <c r="AJ946" s="148"/>
      <c r="AK946" s="148"/>
      <c r="AL946" s="148"/>
      <c r="AM946" s="148"/>
      <c r="AN946" s="148"/>
      <c r="AO946" s="148"/>
      <c r="AP946" s="148"/>
      <c r="AQ946" s="148"/>
      <c r="AR946" s="148"/>
      <c r="AS946" s="148"/>
      <c r="AT946" s="148"/>
      <c r="AU946" s="148"/>
      <c r="AV946" s="723"/>
      <c r="AW946" s="724"/>
    </row>
    <row r="947" spans="2:49" x14ac:dyDescent="0.25">
      <c r="B947" s="154"/>
      <c r="C947" s="154"/>
      <c r="D947" s="155"/>
      <c r="E947" s="95"/>
      <c r="F947" s="94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  <c r="AA947" s="95"/>
      <c r="AB947" s="95"/>
      <c r="AC947" s="95"/>
      <c r="AD947" s="95"/>
      <c r="AE947" s="95"/>
      <c r="AF947" s="95"/>
      <c r="AG947" s="95"/>
      <c r="AH947" s="95"/>
      <c r="AI947" s="95"/>
      <c r="AJ947" s="95"/>
      <c r="AK947" s="95"/>
      <c r="AL947" s="95"/>
      <c r="AM947" s="95"/>
      <c r="AN947" s="95"/>
      <c r="AO947" s="95"/>
      <c r="AP947" s="95"/>
      <c r="AQ947" s="95"/>
      <c r="AR947" s="95"/>
      <c r="AS947" s="95"/>
      <c r="AT947" s="95"/>
      <c r="AU947" s="95"/>
      <c r="AV947" s="723"/>
      <c r="AW947" s="724"/>
    </row>
    <row r="948" spans="2:49" x14ac:dyDescent="0.25">
      <c r="B948" s="154"/>
      <c r="C948" s="154"/>
      <c r="D948" s="155"/>
      <c r="E948" s="95"/>
      <c r="F948" s="94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  <c r="AA948" s="95"/>
      <c r="AB948" s="95"/>
      <c r="AC948" s="95"/>
      <c r="AD948" s="95"/>
      <c r="AE948" s="95"/>
      <c r="AF948" s="95"/>
      <c r="AG948" s="95"/>
      <c r="AH948" s="95"/>
      <c r="AI948" s="95"/>
      <c r="AJ948" s="95"/>
      <c r="AK948" s="95"/>
      <c r="AL948" s="95"/>
      <c r="AM948" s="95"/>
      <c r="AN948" s="95"/>
      <c r="AO948" s="95"/>
      <c r="AP948" s="95"/>
      <c r="AQ948" s="95"/>
      <c r="AR948" s="95"/>
      <c r="AS948" s="95"/>
      <c r="AT948" s="95"/>
      <c r="AU948" s="95"/>
      <c r="AV948" s="723"/>
      <c r="AW948" s="724"/>
    </row>
    <row r="949" spans="2:49" x14ac:dyDescent="0.25">
      <c r="B949" s="145"/>
      <c r="C949" s="145"/>
      <c r="D949" s="146"/>
      <c r="E949" s="98"/>
      <c r="F949" s="94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  <c r="AA949" s="95"/>
      <c r="AB949" s="95"/>
      <c r="AC949" s="95"/>
      <c r="AD949" s="95"/>
      <c r="AE949" s="95"/>
      <c r="AF949" s="95"/>
      <c r="AG949" s="95"/>
      <c r="AH949" s="95"/>
      <c r="AI949" s="95"/>
      <c r="AJ949" s="95"/>
      <c r="AK949" s="95"/>
      <c r="AL949" s="95"/>
      <c r="AM949" s="95"/>
      <c r="AN949" s="95"/>
      <c r="AO949" s="95"/>
      <c r="AP949" s="95"/>
      <c r="AQ949" s="95"/>
      <c r="AR949" s="95"/>
      <c r="AS949" s="95"/>
      <c r="AT949" s="95"/>
      <c r="AU949" s="95"/>
      <c r="AV949" s="723"/>
      <c r="AW949" s="724"/>
    </row>
    <row r="950" spans="2:49" x14ac:dyDescent="0.25">
      <c r="B950" s="98"/>
      <c r="C950" s="98"/>
      <c r="D950" s="147"/>
      <c r="E950" s="148"/>
      <c r="F950" s="149"/>
      <c r="G950" s="150"/>
      <c r="H950" s="150"/>
      <c r="I950" s="150"/>
      <c r="J950" s="150"/>
      <c r="K950" s="150"/>
      <c r="L950" s="150"/>
      <c r="M950" s="150"/>
      <c r="N950" s="150"/>
      <c r="O950" s="150"/>
      <c r="P950" s="150"/>
      <c r="Q950" s="150"/>
      <c r="R950" s="150"/>
      <c r="S950" s="150"/>
      <c r="T950" s="150"/>
      <c r="U950" s="150"/>
      <c r="V950" s="150"/>
      <c r="W950" s="150"/>
      <c r="X950" s="150"/>
      <c r="Y950" s="150"/>
      <c r="Z950" s="150"/>
      <c r="AA950" s="150"/>
      <c r="AB950" s="150"/>
      <c r="AC950" s="150"/>
      <c r="AD950" s="150"/>
      <c r="AE950" s="151"/>
      <c r="AF950" s="151"/>
      <c r="AG950" s="151"/>
      <c r="AH950" s="151"/>
      <c r="AI950" s="151"/>
      <c r="AJ950" s="151"/>
      <c r="AK950" s="151"/>
      <c r="AL950" s="151"/>
      <c r="AM950" s="151"/>
      <c r="AN950" s="151"/>
      <c r="AO950" s="151"/>
      <c r="AP950" s="151"/>
      <c r="AQ950" s="151"/>
      <c r="AR950" s="151"/>
      <c r="AS950" s="151"/>
      <c r="AT950" s="151"/>
      <c r="AU950" s="151"/>
      <c r="AV950" s="723"/>
      <c r="AW950" s="724"/>
    </row>
    <row r="951" spans="2:49" x14ac:dyDescent="0.25">
      <c r="B951" s="98"/>
      <c r="C951" s="98"/>
      <c r="D951" s="147"/>
      <c r="E951" s="148"/>
      <c r="F951" s="149"/>
      <c r="G951" s="148"/>
      <c r="H951" s="148"/>
      <c r="I951" s="148"/>
      <c r="J951" s="148"/>
      <c r="K951" s="148"/>
      <c r="L951" s="148"/>
      <c r="M951" s="148"/>
      <c r="N951" s="148"/>
      <c r="O951" s="148"/>
      <c r="P951" s="148"/>
      <c r="Q951" s="148"/>
      <c r="R951" s="148"/>
      <c r="S951" s="148"/>
      <c r="T951" s="148"/>
      <c r="U951" s="148"/>
      <c r="V951" s="148"/>
      <c r="W951" s="148"/>
      <c r="X951" s="148"/>
      <c r="Y951" s="148"/>
      <c r="Z951" s="148"/>
      <c r="AA951" s="148"/>
      <c r="AB951" s="148"/>
      <c r="AC951" s="148"/>
      <c r="AD951" s="148"/>
      <c r="AE951" s="148"/>
      <c r="AF951" s="148"/>
      <c r="AG951" s="148"/>
      <c r="AH951" s="148"/>
      <c r="AI951" s="148"/>
      <c r="AJ951" s="148"/>
      <c r="AK951" s="148"/>
      <c r="AL951" s="148"/>
      <c r="AM951" s="148"/>
      <c r="AN951" s="148"/>
      <c r="AO951" s="148"/>
      <c r="AP951" s="148"/>
      <c r="AQ951" s="148"/>
      <c r="AR951" s="148"/>
      <c r="AS951" s="148"/>
      <c r="AT951" s="148"/>
      <c r="AU951" s="148"/>
      <c r="AV951" s="723"/>
      <c r="AW951" s="724"/>
    </row>
    <row r="952" spans="2:49" x14ac:dyDescent="0.25">
      <c r="B952" s="98"/>
      <c r="C952" s="98"/>
      <c r="D952" s="147"/>
      <c r="E952" s="93"/>
      <c r="F952" s="152"/>
      <c r="G952" s="95"/>
      <c r="H952" s="153"/>
      <c r="I952" s="152"/>
      <c r="J952" s="152"/>
      <c r="K952" s="152"/>
      <c r="L952" s="152"/>
      <c r="M952" s="152"/>
      <c r="N952" s="152"/>
      <c r="O952" s="152"/>
      <c r="P952" s="152"/>
      <c r="Q952" s="152"/>
      <c r="R952" s="152"/>
      <c r="S952" s="153"/>
      <c r="T952" s="152"/>
      <c r="U952" s="152"/>
      <c r="V952" s="152"/>
      <c r="W952" s="152"/>
      <c r="X952" s="152"/>
      <c r="Y952" s="152"/>
      <c r="Z952" s="152"/>
      <c r="AA952" s="152"/>
      <c r="AB952" s="152"/>
      <c r="AC952" s="152"/>
      <c r="AD952" s="152"/>
      <c r="AE952" s="152"/>
      <c r="AF952" s="152"/>
      <c r="AG952" s="152"/>
      <c r="AH952" s="152"/>
      <c r="AI952" s="152"/>
      <c r="AJ952" s="152"/>
      <c r="AK952" s="152"/>
      <c r="AL952" s="152"/>
      <c r="AM952" s="152"/>
      <c r="AN952" s="152"/>
      <c r="AO952" s="152"/>
      <c r="AP952" s="152"/>
      <c r="AQ952" s="152"/>
      <c r="AR952" s="152"/>
      <c r="AS952" s="152"/>
      <c r="AT952" s="152"/>
      <c r="AU952" s="152"/>
      <c r="AV952" s="723"/>
      <c r="AW952" s="724"/>
    </row>
    <row r="953" spans="2:49" x14ac:dyDescent="0.25">
      <c r="B953" s="98"/>
      <c r="C953" s="98"/>
      <c r="D953" s="147"/>
      <c r="E953" s="148"/>
      <c r="F953" s="149"/>
      <c r="G953" s="148"/>
      <c r="H953" s="148"/>
      <c r="I953" s="148"/>
      <c r="J953" s="148"/>
      <c r="K953" s="148"/>
      <c r="L953" s="148"/>
      <c r="M953" s="148"/>
      <c r="N953" s="148"/>
      <c r="O953" s="148"/>
      <c r="P953" s="148"/>
      <c r="Q953" s="148"/>
      <c r="R953" s="148"/>
      <c r="S953" s="148"/>
      <c r="T953" s="148"/>
      <c r="U953" s="148"/>
      <c r="V953" s="148"/>
      <c r="W953" s="148"/>
      <c r="X953" s="148"/>
      <c r="Y953" s="148"/>
      <c r="Z953" s="148"/>
      <c r="AA953" s="148"/>
      <c r="AB953" s="148"/>
      <c r="AC953" s="148"/>
      <c r="AD953" s="148"/>
      <c r="AE953" s="148"/>
      <c r="AF953" s="148"/>
      <c r="AG953" s="148"/>
      <c r="AH953" s="148"/>
      <c r="AI953" s="148"/>
      <c r="AJ953" s="148"/>
      <c r="AK953" s="148"/>
      <c r="AL953" s="148"/>
      <c r="AM953" s="148"/>
      <c r="AN953" s="148"/>
      <c r="AO953" s="148"/>
      <c r="AP953" s="148"/>
      <c r="AQ953" s="148"/>
      <c r="AR953" s="148"/>
      <c r="AS953" s="148"/>
      <c r="AT953" s="148"/>
      <c r="AU953" s="148"/>
      <c r="AV953" s="723"/>
      <c r="AW953" s="724"/>
    </row>
    <row r="954" spans="2:49" x14ac:dyDescent="0.25">
      <c r="B954" s="154"/>
      <c r="C954" s="154"/>
      <c r="D954" s="155"/>
      <c r="E954" s="95"/>
      <c r="F954" s="94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  <c r="AA954" s="95"/>
      <c r="AB954" s="95"/>
      <c r="AC954" s="95"/>
      <c r="AD954" s="95"/>
      <c r="AE954" s="95"/>
      <c r="AF954" s="95"/>
      <c r="AG954" s="95"/>
      <c r="AH954" s="95"/>
      <c r="AI954" s="95"/>
      <c r="AJ954" s="95"/>
      <c r="AK954" s="95"/>
      <c r="AL954" s="95"/>
      <c r="AM954" s="95"/>
      <c r="AN954" s="95"/>
      <c r="AO954" s="95"/>
      <c r="AP954" s="95"/>
      <c r="AQ954" s="95"/>
      <c r="AR954" s="95"/>
      <c r="AS954" s="95"/>
      <c r="AT954" s="95"/>
      <c r="AU954" s="95"/>
      <c r="AV954" s="723"/>
      <c r="AW954" s="724"/>
    </row>
    <row r="955" spans="2:49" x14ac:dyDescent="0.25">
      <c r="B955" s="154"/>
      <c r="C955" s="154"/>
      <c r="D955" s="155"/>
      <c r="E955" s="95"/>
      <c r="F955" s="94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  <c r="AA955" s="95"/>
      <c r="AB955" s="95"/>
      <c r="AC955" s="95"/>
      <c r="AD955" s="95"/>
      <c r="AE955" s="95"/>
      <c r="AF955" s="95"/>
      <c r="AG955" s="95"/>
      <c r="AH955" s="95"/>
      <c r="AI955" s="95"/>
      <c r="AJ955" s="95"/>
      <c r="AK955" s="95"/>
      <c r="AL955" s="95"/>
      <c r="AM955" s="95"/>
      <c r="AN955" s="95"/>
      <c r="AO955" s="95"/>
      <c r="AP955" s="95"/>
      <c r="AQ955" s="95"/>
      <c r="AR955" s="95"/>
      <c r="AS955" s="95"/>
      <c r="AT955" s="95"/>
      <c r="AU955" s="95"/>
      <c r="AV955" s="723"/>
      <c r="AW955" s="724"/>
    </row>
    <row r="956" spans="2:49" x14ac:dyDescent="0.25">
      <c r="B956" s="145"/>
      <c r="C956" s="145"/>
      <c r="D956" s="146"/>
      <c r="E956" s="98"/>
      <c r="F956" s="94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  <c r="AA956" s="95"/>
      <c r="AB956" s="95"/>
      <c r="AC956" s="95"/>
      <c r="AD956" s="95"/>
      <c r="AE956" s="95"/>
      <c r="AF956" s="95"/>
      <c r="AG956" s="95"/>
      <c r="AH956" s="95"/>
      <c r="AI956" s="95"/>
      <c r="AJ956" s="95"/>
      <c r="AK956" s="95"/>
      <c r="AL956" s="95"/>
      <c r="AM956" s="95"/>
      <c r="AN956" s="95"/>
      <c r="AO956" s="95"/>
      <c r="AP956" s="95"/>
      <c r="AQ956" s="95"/>
      <c r="AR956" s="95"/>
      <c r="AS956" s="95"/>
      <c r="AT956" s="95"/>
      <c r="AU956" s="95"/>
      <c r="AV956" s="723"/>
      <c r="AW956" s="724"/>
    </row>
    <row r="957" spans="2:49" x14ac:dyDescent="0.25">
      <c r="B957" s="98"/>
      <c r="C957" s="98"/>
      <c r="D957" s="147"/>
      <c r="E957" s="148"/>
      <c r="F957" s="149"/>
      <c r="G957" s="150"/>
      <c r="H957" s="150"/>
      <c r="I957" s="150"/>
      <c r="J957" s="150"/>
      <c r="K957" s="150"/>
      <c r="L957" s="150"/>
      <c r="M957" s="150"/>
      <c r="N957" s="150"/>
      <c r="O957" s="150"/>
      <c r="P957" s="150"/>
      <c r="Q957" s="150"/>
      <c r="R957" s="150"/>
      <c r="S957" s="150"/>
      <c r="T957" s="150"/>
      <c r="U957" s="150"/>
      <c r="V957" s="150"/>
      <c r="W957" s="150"/>
      <c r="X957" s="150"/>
      <c r="Y957" s="150"/>
      <c r="Z957" s="150"/>
      <c r="AA957" s="150"/>
      <c r="AB957" s="150"/>
      <c r="AC957" s="150"/>
      <c r="AD957" s="150"/>
      <c r="AE957" s="151"/>
      <c r="AF957" s="151"/>
      <c r="AG957" s="151"/>
      <c r="AH957" s="151"/>
      <c r="AI957" s="151"/>
      <c r="AJ957" s="151"/>
      <c r="AK957" s="151"/>
      <c r="AL957" s="151"/>
      <c r="AM957" s="151"/>
      <c r="AN957" s="151"/>
      <c r="AO957" s="151"/>
      <c r="AP957" s="151"/>
      <c r="AQ957" s="151"/>
      <c r="AR957" s="151"/>
      <c r="AS957" s="151"/>
      <c r="AT957" s="151"/>
      <c r="AU957" s="151"/>
      <c r="AV957" s="723"/>
      <c r="AW957" s="724"/>
    </row>
    <row r="958" spans="2:49" x14ac:dyDescent="0.25">
      <c r="B958" s="98"/>
      <c r="C958" s="98"/>
      <c r="D958" s="147"/>
      <c r="E958" s="148"/>
      <c r="F958" s="149"/>
      <c r="G958" s="148"/>
      <c r="H958" s="148"/>
      <c r="I958" s="148"/>
      <c r="J958" s="148"/>
      <c r="K958" s="148"/>
      <c r="L958" s="148"/>
      <c r="M958" s="148"/>
      <c r="N958" s="148"/>
      <c r="O958" s="148"/>
      <c r="P958" s="148"/>
      <c r="Q958" s="148"/>
      <c r="R958" s="148"/>
      <c r="S958" s="148"/>
      <c r="T958" s="148"/>
      <c r="U958" s="148"/>
      <c r="V958" s="148"/>
      <c r="W958" s="148"/>
      <c r="X958" s="148"/>
      <c r="Y958" s="148"/>
      <c r="Z958" s="148"/>
      <c r="AA958" s="148"/>
      <c r="AB958" s="148"/>
      <c r="AC958" s="148"/>
      <c r="AD958" s="148"/>
      <c r="AE958" s="148"/>
      <c r="AF958" s="148"/>
      <c r="AG958" s="148"/>
      <c r="AH958" s="148"/>
      <c r="AI958" s="148"/>
      <c r="AJ958" s="148"/>
      <c r="AK958" s="148"/>
      <c r="AL958" s="148"/>
      <c r="AM958" s="148"/>
      <c r="AN958" s="148"/>
      <c r="AO958" s="148"/>
      <c r="AP958" s="148"/>
      <c r="AQ958" s="148"/>
      <c r="AR958" s="148"/>
      <c r="AS958" s="148"/>
      <c r="AT958" s="148"/>
      <c r="AU958" s="148"/>
      <c r="AV958" s="723"/>
      <c r="AW958" s="724"/>
    </row>
    <row r="959" spans="2:49" x14ac:dyDescent="0.25">
      <c r="B959" s="98"/>
      <c r="C959" s="98"/>
      <c r="D959" s="147"/>
      <c r="E959" s="93"/>
      <c r="F959" s="152"/>
      <c r="G959" s="95"/>
      <c r="H959" s="153"/>
      <c r="I959" s="152"/>
      <c r="J959" s="152"/>
      <c r="K959" s="152"/>
      <c r="L959" s="152"/>
      <c r="M959" s="152"/>
      <c r="N959" s="152"/>
      <c r="O959" s="152"/>
      <c r="P959" s="152"/>
      <c r="Q959" s="152"/>
      <c r="R959" s="152"/>
      <c r="S959" s="153"/>
      <c r="T959" s="152"/>
      <c r="U959" s="152"/>
      <c r="V959" s="152"/>
      <c r="W959" s="152"/>
      <c r="X959" s="152"/>
      <c r="Y959" s="152"/>
      <c r="Z959" s="152"/>
      <c r="AA959" s="152"/>
      <c r="AB959" s="152"/>
      <c r="AC959" s="152"/>
      <c r="AD959" s="152"/>
      <c r="AE959" s="152"/>
      <c r="AF959" s="152"/>
      <c r="AG959" s="152"/>
      <c r="AH959" s="152"/>
      <c r="AI959" s="152"/>
      <c r="AJ959" s="152"/>
      <c r="AK959" s="152"/>
      <c r="AL959" s="152"/>
      <c r="AM959" s="152"/>
      <c r="AN959" s="152"/>
      <c r="AO959" s="152"/>
      <c r="AP959" s="152"/>
      <c r="AQ959" s="152"/>
      <c r="AR959" s="152"/>
      <c r="AS959" s="152"/>
      <c r="AT959" s="152"/>
      <c r="AU959" s="152"/>
      <c r="AV959" s="723"/>
      <c r="AW959" s="724"/>
    </row>
    <row r="960" spans="2:49" x14ac:dyDescent="0.25">
      <c r="B960" s="98"/>
      <c r="C960" s="98"/>
      <c r="D960" s="147"/>
      <c r="E960" s="148"/>
      <c r="F960" s="149"/>
      <c r="G960" s="148"/>
      <c r="H960" s="148"/>
      <c r="I960" s="148"/>
      <c r="J960" s="148"/>
      <c r="K960" s="148"/>
      <c r="L960" s="148"/>
      <c r="M960" s="148"/>
      <c r="N960" s="148"/>
      <c r="O960" s="148"/>
      <c r="P960" s="148"/>
      <c r="Q960" s="148"/>
      <c r="R960" s="148"/>
      <c r="S960" s="148"/>
      <c r="T960" s="148"/>
      <c r="U960" s="148"/>
      <c r="V960" s="148"/>
      <c r="W960" s="148"/>
      <c r="X960" s="148"/>
      <c r="Y960" s="148"/>
      <c r="Z960" s="148"/>
      <c r="AA960" s="148"/>
      <c r="AB960" s="148"/>
      <c r="AC960" s="148"/>
      <c r="AD960" s="148"/>
      <c r="AE960" s="148"/>
      <c r="AF960" s="148"/>
      <c r="AG960" s="148"/>
      <c r="AH960" s="148"/>
      <c r="AI960" s="148"/>
      <c r="AJ960" s="148"/>
      <c r="AK960" s="148"/>
      <c r="AL960" s="148"/>
      <c r="AM960" s="148"/>
      <c r="AN960" s="148"/>
      <c r="AO960" s="148"/>
      <c r="AP960" s="148"/>
      <c r="AQ960" s="148"/>
      <c r="AR960" s="148"/>
      <c r="AS960" s="148"/>
      <c r="AT960" s="148"/>
      <c r="AU960" s="148"/>
      <c r="AV960" s="723"/>
      <c r="AW960" s="724"/>
    </row>
    <row r="961" spans="2:49" x14ac:dyDescent="0.25">
      <c r="B961" s="154"/>
      <c r="C961" s="154"/>
      <c r="D961" s="155"/>
      <c r="E961" s="95"/>
      <c r="F961" s="94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  <c r="AA961" s="95"/>
      <c r="AB961" s="95"/>
      <c r="AC961" s="95"/>
      <c r="AD961" s="95"/>
      <c r="AE961" s="95"/>
      <c r="AF961" s="95"/>
      <c r="AG961" s="95"/>
      <c r="AH961" s="95"/>
      <c r="AI961" s="95"/>
      <c r="AJ961" s="95"/>
      <c r="AK961" s="95"/>
      <c r="AL961" s="95"/>
      <c r="AM961" s="95"/>
      <c r="AN961" s="95"/>
      <c r="AO961" s="95"/>
      <c r="AP961" s="95"/>
      <c r="AQ961" s="95"/>
      <c r="AR961" s="95"/>
      <c r="AS961" s="95"/>
      <c r="AT961" s="95"/>
      <c r="AU961" s="95"/>
      <c r="AV961" s="723"/>
      <c r="AW961" s="724"/>
    </row>
    <row r="962" spans="2:49" x14ac:dyDescent="0.25">
      <c r="B962" s="154"/>
      <c r="C962" s="154"/>
      <c r="D962" s="155"/>
      <c r="E962" s="95"/>
      <c r="F962" s="94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  <c r="AA962" s="95"/>
      <c r="AB962" s="95"/>
      <c r="AC962" s="95"/>
      <c r="AD962" s="95"/>
      <c r="AE962" s="95"/>
      <c r="AF962" s="95"/>
      <c r="AG962" s="95"/>
      <c r="AH962" s="95"/>
      <c r="AI962" s="95"/>
      <c r="AJ962" s="95"/>
      <c r="AK962" s="95"/>
      <c r="AL962" s="95"/>
      <c r="AM962" s="95"/>
      <c r="AN962" s="95"/>
      <c r="AO962" s="95"/>
      <c r="AP962" s="95"/>
      <c r="AQ962" s="95"/>
      <c r="AR962" s="95"/>
      <c r="AS962" s="95"/>
      <c r="AT962" s="95"/>
      <c r="AU962" s="95"/>
      <c r="AV962" s="723"/>
      <c r="AW962" s="724"/>
    </row>
    <row r="963" spans="2:49" x14ac:dyDescent="0.25">
      <c r="B963" s="145"/>
      <c r="C963" s="145"/>
      <c r="D963" s="146"/>
      <c r="E963" s="98"/>
      <c r="F963" s="94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  <c r="AA963" s="95"/>
      <c r="AB963" s="95"/>
      <c r="AC963" s="95"/>
      <c r="AD963" s="95"/>
      <c r="AE963" s="95"/>
      <c r="AF963" s="95"/>
      <c r="AG963" s="95"/>
      <c r="AH963" s="95"/>
      <c r="AI963" s="95"/>
      <c r="AJ963" s="95"/>
      <c r="AK963" s="95"/>
      <c r="AL963" s="95"/>
      <c r="AM963" s="95"/>
      <c r="AN963" s="95"/>
      <c r="AO963" s="95"/>
      <c r="AP963" s="95"/>
      <c r="AQ963" s="95"/>
      <c r="AR963" s="95"/>
      <c r="AS963" s="95"/>
      <c r="AT963" s="95"/>
      <c r="AU963" s="95"/>
      <c r="AV963" s="723"/>
      <c r="AW963" s="724"/>
    </row>
    <row r="964" spans="2:49" x14ac:dyDescent="0.25">
      <c r="B964" s="98"/>
      <c r="C964" s="98"/>
      <c r="D964" s="147"/>
      <c r="E964" s="148"/>
      <c r="F964" s="149"/>
      <c r="G964" s="150"/>
      <c r="H964" s="150"/>
      <c r="I964" s="150"/>
      <c r="J964" s="150"/>
      <c r="K964" s="150"/>
      <c r="L964" s="150"/>
      <c r="M964" s="150"/>
      <c r="N964" s="150"/>
      <c r="O964" s="150"/>
      <c r="P964" s="150"/>
      <c r="Q964" s="150"/>
      <c r="R964" s="150"/>
      <c r="S964" s="150"/>
      <c r="T964" s="150"/>
      <c r="U964" s="150"/>
      <c r="V964" s="150"/>
      <c r="W964" s="150"/>
      <c r="X964" s="150"/>
      <c r="Y964" s="150"/>
      <c r="Z964" s="150"/>
      <c r="AA964" s="150"/>
      <c r="AB964" s="150"/>
      <c r="AC964" s="150"/>
      <c r="AD964" s="150"/>
      <c r="AE964" s="151"/>
      <c r="AF964" s="151"/>
      <c r="AG964" s="151"/>
      <c r="AH964" s="151"/>
      <c r="AI964" s="151"/>
      <c r="AJ964" s="151"/>
      <c r="AK964" s="151"/>
      <c r="AL964" s="151"/>
      <c r="AM964" s="151"/>
      <c r="AN964" s="151"/>
      <c r="AO964" s="151"/>
      <c r="AP964" s="151"/>
      <c r="AQ964" s="151"/>
      <c r="AR964" s="151"/>
      <c r="AS964" s="151"/>
      <c r="AT964" s="151"/>
      <c r="AU964" s="151"/>
      <c r="AV964" s="723"/>
      <c r="AW964" s="724"/>
    </row>
    <row r="965" spans="2:49" x14ac:dyDescent="0.25">
      <c r="B965" s="98"/>
      <c r="C965" s="98"/>
      <c r="D965" s="147"/>
      <c r="E965" s="148"/>
      <c r="F965" s="149"/>
      <c r="G965" s="148"/>
      <c r="H965" s="148"/>
      <c r="I965" s="148"/>
      <c r="J965" s="148"/>
      <c r="K965" s="148"/>
      <c r="L965" s="148"/>
      <c r="M965" s="148"/>
      <c r="N965" s="148"/>
      <c r="O965" s="148"/>
      <c r="P965" s="148"/>
      <c r="Q965" s="148"/>
      <c r="R965" s="148"/>
      <c r="S965" s="148"/>
      <c r="T965" s="148"/>
      <c r="U965" s="148"/>
      <c r="V965" s="148"/>
      <c r="W965" s="148"/>
      <c r="X965" s="148"/>
      <c r="Y965" s="148"/>
      <c r="Z965" s="148"/>
      <c r="AA965" s="148"/>
      <c r="AB965" s="148"/>
      <c r="AC965" s="148"/>
      <c r="AD965" s="148"/>
      <c r="AE965" s="148"/>
      <c r="AF965" s="148"/>
      <c r="AG965" s="148"/>
      <c r="AH965" s="148"/>
      <c r="AI965" s="148"/>
      <c r="AJ965" s="148"/>
      <c r="AK965" s="148"/>
      <c r="AL965" s="148"/>
      <c r="AM965" s="148"/>
      <c r="AN965" s="148"/>
      <c r="AO965" s="148"/>
      <c r="AP965" s="148"/>
      <c r="AQ965" s="148"/>
      <c r="AR965" s="148"/>
      <c r="AS965" s="148"/>
      <c r="AT965" s="148"/>
      <c r="AU965" s="148"/>
      <c r="AV965" s="723"/>
      <c r="AW965" s="724"/>
    </row>
    <row r="966" spans="2:49" x14ac:dyDescent="0.25">
      <c r="B966" s="98"/>
      <c r="C966" s="98"/>
      <c r="D966" s="147"/>
      <c r="E966" s="93"/>
      <c r="F966" s="152"/>
      <c r="G966" s="95"/>
      <c r="H966" s="153"/>
      <c r="I966" s="152"/>
      <c r="J966" s="152"/>
      <c r="K966" s="152"/>
      <c r="L966" s="152"/>
      <c r="M966" s="152"/>
      <c r="N966" s="152"/>
      <c r="O966" s="152"/>
      <c r="P966" s="152"/>
      <c r="Q966" s="152"/>
      <c r="R966" s="152"/>
      <c r="S966" s="153"/>
      <c r="T966" s="152"/>
      <c r="U966" s="152"/>
      <c r="V966" s="152"/>
      <c r="W966" s="152"/>
      <c r="X966" s="152"/>
      <c r="Y966" s="152"/>
      <c r="Z966" s="152"/>
      <c r="AA966" s="152"/>
      <c r="AB966" s="152"/>
      <c r="AC966" s="152"/>
      <c r="AD966" s="152"/>
      <c r="AE966" s="152"/>
      <c r="AF966" s="152"/>
      <c r="AG966" s="152"/>
      <c r="AH966" s="152"/>
      <c r="AI966" s="152"/>
      <c r="AJ966" s="152"/>
      <c r="AK966" s="152"/>
      <c r="AL966" s="152"/>
      <c r="AM966" s="152"/>
      <c r="AN966" s="152"/>
      <c r="AO966" s="152"/>
      <c r="AP966" s="152"/>
      <c r="AQ966" s="152"/>
      <c r="AR966" s="152"/>
      <c r="AS966" s="152"/>
      <c r="AT966" s="152"/>
      <c r="AU966" s="152"/>
      <c r="AV966" s="723"/>
      <c r="AW966" s="724"/>
    </row>
    <row r="967" spans="2:49" x14ac:dyDescent="0.25">
      <c r="B967" s="98"/>
      <c r="C967" s="98"/>
      <c r="D967" s="147"/>
      <c r="E967" s="148"/>
      <c r="F967" s="149"/>
      <c r="G967" s="148"/>
      <c r="H967" s="148"/>
      <c r="I967" s="148"/>
      <c r="J967" s="148"/>
      <c r="K967" s="148"/>
      <c r="L967" s="148"/>
      <c r="M967" s="148"/>
      <c r="N967" s="148"/>
      <c r="O967" s="148"/>
      <c r="P967" s="148"/>
      <c r="Q967" s="148"/>
      <c r="R967" s="148"/>
      <c r="S967" s="148"/>
      <c r="T967" s="148"/>
      <c r="U967" s="148"/>
      <c r="V967" s="148"/>
      <c r="W967" s="148"/>
      <c r="X967" s="148"/>
      <c r="Y967" s="148"/>
      <c r="Z967" s="148"/>
      <c r="AA967" s="148"/>
      <c r="AB967" s="148"/>
      <c r="AC967" s="148"/>
      <c r="AD967" s="148"/>
      <c r="AE967" s="148"/>
      <c r="AF967" s="148"/>
      <c r="AG967" s="148"/>
      <c r="AH967" s="148"/>
      <c r="AI967" s="148"/>
      <c r="AJ967" s="148"/>
      <c r="AK967" s="148"/>
      <c r="AL967" s="148"/>
      <c r="AM967" s="148"/>
      <c r="AN967" s="148"/>
      <c r="AO967" s="148"/>
      <c r="AP967" s="148"/>
      <c r="AQ967" s="148"/>
      <c r="AR967" s="148"/>
      <c r="AS967" s="148"/>
      <c r="AT967" s="148"/>
      <c r="AU967" s="148"/>
      <c r="AV967" s="723"/>
      <c r="AW967" s="724"/>
    </row>
    <row r="968" spans="2:49" x14ac:dyDescent="0.25">
      <c r="B968" s="154"/>
      <c r="C968" s="154"/>
      <c r="D968" s="155"/>
      <c r="E968" s="95"/>
      <c r="F968" s="94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  <c r="AA968" s="95"/>
      <c r="AB968" s="95"/>
      <c r="AC968" s="95"/>
      <c r="AD968" s="95"/>
      <c r="AE968" s="95"/>
      <c r="AF968" s="95"/>
      <c r="AG968" s="95"/>
      <c r="AH968" s="95"/>
      <c r="AI968" s="95"/>
      <c r="AJ968" s="95"/>
      <c r="AK968" s="95"/>
      <c r="AL968" s="95"/>
      <c r="AM968" s="95"/>
      <c r="AN968" s="95"/>
      <c r="AO968" s="95"/>
      <c r="AP968" s="95"/>
      <c r="AQ968" s="95"/>
      <c r="AR968" s="95"/>
      <c r="AS968" s="95"/>
      <c r="AT968" s="95"/>
      <c r="AU968" s="95"/>
      <c r="AV968" s="723"/>
      <c r="AW968" s="724"/>
    </row>
    <row r="969" spans="2:49" x14ac:dyDescent="0.25">
      <c r="B969" s="154"/>
      <c r="C969" s="154"/>
      <c r="D969" s="155"/>
      <c r="E969" s="95"/>
      <c r="F969" s="94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  <c r="AA969" s="95"/>
      <c r="AB969" s="95"/>
      <c r="AC969" s="95"/>
      <c r="AD969" s="95"/>
      <c r="AE969" s="95"/>
      <c r="AF969" s="95"/>
      <c r="AG969" s="95"/>
      <c r="AH969" s="95"/>
      <c r="AI969" s="95"/>
      <c r="AJ969" s="95"/>
      <c r="AK969" s="95"/>
      <c r="AL969" s="95"/>
      <c r="AM969" s="95"/>
      <c r="AN969" s="95"/>
      <c r="AO969" s="95"/>
      <c r="AP969" s="95"/>
      <c r="AQ969" s="95"/>
      <c r="AR969" s="95"/>
      <c r="AS969" s="95"/>
      <c r="AT969" s="95"/>
      <c r="AU969" s="95"/>
      <c r="AV969" s="723"/>
      <c r="AW969" s="724"/>
    </row>
    <row r="970" spans="2:49" x14ac:dyDescent="0.25">
      <c r="B970" s="145"/>
      <c r="C970" s="145"/>
      <c r="D970" s="146"/>
      <c r="E970" s="98"/>
      <c r="F970" s="94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  <c r="AA970" s="95"/>
      <c r="AB970" s="95"/>
      <c r="AC970" s="95"/>
      <c r="AD970" s="95"/>
      <c r="AE970" s="95"/>
      <c r="AF970" s="95"/>
      <c r="AG970" s="95"/>
      <c r="AH970" s="95"/>
      <c r="AI970" s="95"/>
      <c r="AJ970" s="95"/>
      <c r="AK970" s="95"/>
      <c r="AL970" s="95"/>
      <c r="AM970" s="95"/>
      <c r="AN970" s="95"/>
      <c r="AO970" s="95"/>
      <c r="AP970" s="95"/>
      <c r="AQ970" s="95"/>
      <c r="AR970" s="95"/>
      <c r="AS970" s="95"/>
      <c r="AT970" s="95"/>
      <c r="AU970" s="95"/>
      <c r="AV970" s="723"/>
      <c r="AW970" s="724"/>
    </row>
    <row r="971" spans="2:49" x14ac:dyDescent="0.25">
      <c r="B971" s="98"/>
      <c r="C971" s="98"/>
      <c r="D971" s="147"/>
      <c r="E971" s="148"/>
      <c r="F971" s="149"/>
      <c r="G971" s="150"/>
      <c r="H971" s="150"/>
      <c r="I971" s="150"/>
      <c r="J971" s="150"/>
      <c r="K971" s="150"/>
      <c r="L971" s="150"/>
      <c r="M971" s="150"/>
      <c r="N971" s="150"/>
      <c r="O971" s="150"/>
      <c r="P971" s="150"/>
      <c r="Q971" s="150"/>
      <c r="R971" s="150"/>
      <c r="S971" s="150"/>
      <c r="T971" s="150"/>
      <c r="U971" s="150"/>
      <c r="V971" s="150"/>
      <c r="W971" s="150"/>
      <c r="X971" s="150"/>
      <c r="Y971" s="150"/>
      <c r="Z971" s="150"/>
      <c r="AA971" s="150"/>
      <c r="AB971" s="150"/>
      <c r="AC971" s="150"/>
      <c r="AD971" s="150"/>
      <c r="AE971" s="151"/>
      <c r="AF971" s="151"/>
      <c r="AG971" s="151"/>
      <c r="AH971" s="151"/>
      <c r="AI971" s="151"/>
      <c r="AJ971" s="151"/>
      <c r="AK971" s="151"/>
      <c r="AL971" s="151"/>
      <c r="AM971" s="151"/>
      <c r="AN971" s="151"/>
      <c r="AO971" s="151"/>
      <c r="AP971" s="151"/>
      <c r="AQ971" s="151"/>
      <c r="AR971" s="151"/>
      <c r="AS971" s="151"/>
      <c r="AT971" s="151"/>
      <c r="AU971" s="151"/>
      <c r="AV971" s="723"/>
      <c r="AW971" s="724"/>
    </row>
    <row r="972" spans="2:49" x14ac:dyDescent="0.25">
      <c r="B972" s="98"/>
      <c r="C972" s="98"/>
      <c r="D972" s="147"/>
      <c r="E972" s="148"/>
      <c r="F972" s="149"/>
      <c r="G972" s="148"/>
      <c r="H972" s="148"/>
      <c r="I972" s="148"/>
      <c r="J972" s="148"/>
      <c r="K972" s="148"/>
      <c r="L972" s="148"/>
      <c r="M972" s="148"/>
      <c r="N972" s="148"/>
      <c r="O972" s="148"/>
      <c r="P972" s="148"/>
      <c r="Q972" s="148"/>
      <c r="R972" s="148"/>
      <c r="S972" s="148"/>
      <c r="T972" s="148"/>
      <c r="U972" s="148"/>
      <c r="V972" s="148"/>
      <c r="W972" s="148"/>
      <c r="X972" s="148"/>
      <c r="Y972" s="148"/>
      <c r="Z972" s="148"/>
      <c r="AA972" s="148"/>
      <c r="AB972" s="148"/>
      <c r="AC972" s="148"/>
      <c r="AD972" s="148"/>
      <c r="AE972" s="148"/>
      <c r="AF972" s="148"/>
      <c r="AG972" s="148"/>
      <c r="AH972" s="148"/>
      <c r="AI972" s="148"/>
      <c r="AJ972" s="148"/>
      <c r="AK972" s="148"/>
      <c r="AL972" s="148"/>
      <c r="AM972" s="148"/>
      <c r="AN972" s="148"/>
      <c r="AO972" s="148"/>
      <c r="AP972" s="148"/>
      <c r="AQ972" s="148"/>
      <c r="AR972" s="148"/>
      <c r="AS972" s="148"/>
      <c r="AT972" s="148"/>
      <c r="AU972" s="148"/>
      <c r="AV972" s="723"/>
      <c r="AW972" s="724"/>
    </row>
    <row r="973" spans="2:49" x14ac:dyDescent="0.25">
      <c r="B973" s="98"/>
      <c r="C973" s="98"/>
      <c r="D973" s="147"/>
      <c r="E973" s="93"/>
      <c r="F973" s="152"/>
      <c r="G973" s="95"/>
      <c r="H973" s="153"/>
      <c r="I973" s="152"/>
      <c r="J973" s="152"/>
      <c r="K973" s="152"/>
      <c r="L973" s="152"/>
      <c r="M973" s="152"/>
      <c r="N973" s="152"/>
      <c r="O973" s="152"/>
      <c r="P973" s="152"/>
      <c r="Q973" s="152"/>
      <c r="R973" s="152"/>
      <c r="S973" s="153"/>
      <c r="T973" s="152"/>
      <c r="U973" s="152"/>
      <c r="V973" s="152"/>
      <c r="W973" s="152"/>
      <c r="X973" s="152"/>
      <c r="Y973" s="152"/>
      <c r="Z973" s="152"/>
      <c r="AA973" s="152"/>
      <c r="AB973" s="152"/>
      <c r="AC973" s="152"/>
      <c r="AD973" s="152"/>
      <c r="AE973" s="152"/>
      <c r="AF973" s="152"/>
      <c r="AG973" s="152"/>
      <c r="AH973" s="152"/>
      <c r="AI973" s="152"/>
      <c r="AJ973" s="152"/>
      <c r="AK973" s="152"/>
      <c r="AL973" s="152"/>
      <c r="AM973" s="152"/>
      <c r="AN973" s="152"/>
      <c r="AO973" s="152"/>
      <c r="AP973" s="152"/>
      <c r="AQ973" s="152"/>
      <c r="AR973" s="152"/>
      <c r="AS973" s="152"/>
      <c r="AT973" s="152"/>
      <c r="AU973" s="152"/>
      <c r="AV973" s="723"/>
      <c r="AW973" s="724"/>
    </row>
    <row r="974" spans="2:49" x14ac:dyDescent="0.25">
      <c r="B974" s="98"/>
      <c r="C974" s="98"/>
      <c r="D974" s="147"/>
      <c r="E974" s="148"/>
      <c r="F974" s="149"/>
      <c r="G974" s="148"/>
      <c r="H974" s="148"/>
      <c r="I974" s="148"/>
      <c r="J974" s="148"/>
      <c r="K974" s="148"/>
      <c r="L974" s="148"/>
      <c r="M974" s="148"/>
      <c r="N974" s="148"/>
      <c r="O974" s="148"/>
      <c r="P974" s="148"/>
      <c r="Q974" s="148"/>
      <c r="R974" s="148"/>
      <c r="S974" s="148"/>
      <c r="T974" s="148"/>
      <c r="U974" s="148"/>
      <c r="V974" s="148"/>
      <c r="W974" s="148"/>
      <c r="X974" s="148"/>
      <c r="Y974" s="148"/>
      <c r="Z974" s="148"/>
      <c r="AA974" s="148"/>
      <c r="AB974" s="148"/>
      <c r="AC974" s="148"/>
      <c r="AD974" s="148"/>
      <c r="AE974" s="148"/>
      <c r="AF974" s="148"/>
      <c r="AG974" s="148"/>
      <c r="AH974" s="148"/>
      <c r="AI974" s="148"/>
      <c r="AJ974" s="148"/>
      <c r="AK974" s="148"/>
      <c r="AL974" s="148"/>
      <c r="AM974" s="148"/>
      <c r="AN974" s="148"/>
      <c r="AO974" s="148"/>
      <c r="AP974" s="148"/>
      <c r="AQ974" s="148"/>
      <c r="AR974" s="148"/>
      <c r="AS974" s="148"/>
      <c r="AT974" s="148"/>
      <c r="AU974" s="148"/>
      <c r="AV974" s="723"/>
      <c r="AW974" s="724"/>
    </row>
    <row r="975" spans="2:49" x14ac:dyDescent="0.25">
      <c r="B975" s="154"/>
      <c r="C975" s="154"/>
      <c r="D975" s="155"/>
      <c r="E975" s="95"/>
      <c r="F975" s="94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  <c r="AA975" s="95"/>
      <c r="AB975" s="95"/>
      <c r="AC975" s="95"/>
      <c r="AD975" s="95"/>
      <c r="AE975" s="95"/>
      <c r="AF975" s="95"/>
      <c r="AG975" s="95"/>
      <c r="AH975" s="95"/>
      <c r="AI975" s="95"/>
      <c r="AJ975" s="95"/>
      <c r="AK975" s="95"/>
      <c r="AL975" s="95"/>
      <c r="AM975" s="95"/>
      <c r="AN975" s="95"/>
      <c r="AO975" s="95"/>
      <c r="AP975" s="95"/>
      <c r="AQ975" s="95"/>
      <c r="AR975" s="95"/>
      <c r="AS975" s="95"/>
      <c r="AT975" s="95"/>
      <c r="AU975" s="95"/>
      <c r="AV975" s="723"/>
      <c r="AW975" s="724"/>
    </row>
    <row r="976" spans="2:49" x14ac:dyDescent="0.25">
      <c r="B976" s="154"/>
      <c r="C976" s="154"/>
      <c r="D976" s="155"/>
      <c r="E976" s="95"/>
      <c r="F976" s="94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  <c r="AA976" s="95"/>
      <c r="AB976" s="95"/>
      <c r="AC976" s="95"/>
      <c r="AD976" s="95"/>
      <c r="AE976" s="95"/>
      <c r="AF976" s="95"/>
      <c r="AG976" s="95"/>
      <c r="AH976" s="95"/>
      <c r="AI976" s="95"/>
      <c r="AJ976" s="95"/>
      <c r="AK976" s="95"/>
      <c r="AL976" s="95"/>
      <c r="AM976" s="95"/>
      <c r="AN976" s="95"/>
      <c r="AO976" s="95"/>
      <c r="AP976" s="95"/>
      <c r="AQ976" s="95"/>
      <c r="AR976" s="95"/>
      <c r="AS976" s="95"/>
      <c r="AT976" s="95"/>
      <c r="AU976" s="95"/>
      <c r="AV976" s="723"/>
      <c r="AW976" s="724"/>
    </row>
    <row r="977" spans="2:49" x14ac:dyDescent="0.25">
      <c r="B977" s="145"/>
      <c r="C977" s="145"/>
      <c r="D977" s="146"/>
      <c r="E977" s="98"/>
      <c r="F977" s="94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  <c r="AA977" s="95"/>
      <c r="AB977" s="95"/>
      <c r="AC977" s="95"/>
      <c r="AD977" s="95"/>
      <c r="AE977" s="95"/>
      <c r="AF977" s="95"/>
      <c r="AG977" s="95"/>
      <c r="AH977" s="95"/>
      <c r="AI977" s="95"/>
      <c r="AJ977" s="95"/>
      <c r="AK977" s="95"/>
      <c r="AL977" s="95"/>
      <c r="AM977" s="95"/>
      <c r="AN977" s="95"/>
      <c r="AO977" s="95"/>
      <c r="AP977" s="95"/>
      <c r="AQ977" s="95"/>
      <c r="AR977" s="95"/>
      <c r="AS977" s="95"/>
      <c r="AT977" s="95"/>
      <c r="AU977" s="95"/>
      <c r="AV977" s="723"/>
      <c r="AW977" s="724"/>
    </row>
    <row r="978" spans="2:49" x14ac:dyDescent="0.25">
      <c r="B978" s="98"/>
      <c r="C978" s="98"/>
      <c r="D978" s="147"/>
      <c r="E978" s="148"/>
      <c r="F978" s="149"/>
      <c r="G978" s="150"/>
      <c r="H978" s="150"/>
      <c r="I978" s="150"/>
      <c r="J978" s="150"/>
      <c r="K978" s="150"/>
      <c r="L978" s="150"/>
      <c r="M978" s="150"/>
      <c r="N978" s="150"/>
      <c r="O978" s="150"/>
      <c r="P978" s="150"/>
      <c r="Q978" s="150"/>
      <c r="R978" s="150"/>
      <c r="S978" s="150"/>
      <c r="T978" s="150"/>
      <c r="U978" s="150"/>
      <c r="V978" s="150"/>
      <c r="W978" s="150"/>
      <c r="X978" s="150"/>
      <c r="Y978" s="150"/>
      <c r="Z978" s="150"/>
      <c r="AA978" s="150"/>
      <c r="AB978" s="150"/>
      <c r="AC978" s="150"/>
      <c r="AD978" s="150"/>
      <c r="AE978" s="151"/>
      <c r="AF978" s="151"/>
      <c r="AG978" s="151"/>
      <c r="AH978" s="151"/>
      <c r="AI978" s="151"/>
      <c r="AJ978" s="151"/>
      <c r="AK978" s="151"/>
      <c r="AL978" s="151"/>
      <c r="AM978" s="151"/>
      <c r="AN978" s="151"/>
      <c r="AO978" s="151"/>
      <c r="AP978" s="151"/>
      <c r="AQ978" s="151"/>
      <c r="AR978" s="151"/>
      <c r="AS978" s="151"/>
      <c r="AT978" s="151"/>
      <c r="AU978" s="151"/>
      <c r="AV978" s="723"/>
      <c r="AW978" s="724"/>
    </row>
    <row r="979" spans="2:49" x14ac:dyDescent="0.25">
      <c r="B979" s="98"/>
      <c r="C979" s="98"/>
      <c r="D979" s="147"/>
      <c r="E979" s="148"/>
      <c r="F979" s="149"/>
      <c r="G979" s="148"/>
      <c r="H979" s="148"/>
      <c r="I979" s="148"/>
      <c r="J979" s="148"/>
      <c r="K979" s="148"/>
      <c r="L979" s="148"/>
      <c r="M979" s="148"/>
      <c r="N979" s="148"/>
      <c r="O979" s="148"/>
      <c r="P979" s="148"/>
      <c r="Q979" s="148"/>
      <c r="R979" s="148"/>
      <c r="S979" s="148"/>
      <c r="T979" s="148"/>
      <c r="U979" s="148"/>
      <c r="V979" s="148"/>
      <c r="W979" s="148"/>
      <c r="X979" s="148"/>
      <c r="Y979" s="148"/>
      <c r="Z979" s="148"/>
      <c r="AA979" s="148"/>
      <c r="AB979" s="148"/>
      <c r="AC979" s="148"/>
      <c r="AD979" s="148"/>
      <c r="AE979" s="148"/>
      <c r="AF979" s="148"/>
      <c r="AG979" s="148"/>
      <c r="AH979" s="148"/>
      <c r="AI979" s="148"/>
      <c r="AJ979" s="148"/>
      <c r="AK979" s="148"/>
      <c r="AL979" s="148"/>
      <c r="AM979" s="148"/>
      <c r="AN979" s="148"/>
      <c r="AO979" s="148"/>
      <c r="AP979" s="148"/>
      <c r="AQ979" s="148"/>
      <c r="AR979" s="148"/>
      <c r="AS979" s="148"/>
      <c r="AT979" s="148"/>
      <c r="AU979" s="148"/>
      <c r="AV979" s="723"/>
      <c r="AW979" s="724"/>
    </row>
    <row r="980" spans="2:49" x14ac:dyDescent="0.25">
      <c r="B980" s="98"/>
      <c r="C980" s="98"/>
      <c r="D980" s="147"/>
      <c r="E980" s="93"/>
      <c r="F980" s="152"/>
      <c r="G980" s="95"/>
      <c r="H980" s="153"/>
      <c r="I980" s="152"/>
      <c r="J980" s="152"/>
      <c r="K980" s="152"/>
      <c r="L980" s="152"/>
      <c r="M980" s="152"/>
      <c r="N980" s="152"/>
      <c r="O980" s="152"/>
      <c r="P980" s="152"/>
      <c r="Q980" s="152"/>
      <c r="R980" s="152"/>
      <c r="S980" s="153"/>
      <c r="T980" s="152"/>
      <c r="U980" s="152"/>
      <c r="V980" s="152"/>
      <c r="W980" s="152"/>
      <c r="X980" s="152"/>
      <c r="Y980" s="152"/>
      <c r="Z980" s="152"/>
      <c r="AA980" s="152"/>
      <c r="AB980" s="152"/>
      <c r="AC980" s="152"/>
      <c r="AD980" s="152"/>
      <c r="AE980" s="152"/>
      <c r="AF980" s="152"/>
      <c r="AG980" s="152"/>
      <c r="AH980" s="152"/>
      <c r="AI980" s="152"/>
      <c r="AJ980" s="152"/>
      <c r="AK980" s="152"/>
      <c r="AL980" s="152"/>
      <c r="AM980" s="152"/>
      <c r="AN980" s="152"/>
      <c r="AO980" s="152"/>
      <c r="AP980" s="152"/>
      <c r="AQ980" s="152"/>
      <c r="AR980" s="152"/>
      <c r="AS980" s="152"/>
      <c r="AT980" s="152"/>
      <c r="AU980" s="152"/>
      <c r="AV980" s="723"/>
      <c r="AW980" s="724"/>
    </row>
    <row r="981" spans="2:49" x14ac:dyDescent="0.25">
      <c r="B981" s="98"/>
      <c r="C981" s="98"/>
      <c r="D981" s="147"/>
      <c r="E981" s="148"/>
      <c r="F981" s="149"/>
      <c r="G981" s="148"/>
      <c r="H981" s="148"/>
      <c r="I981" s="148"/>
      <c r="J981" s="148"/>
      <c r="K981" s="148"/>
      <c r="L981" s="148"/>
      <c r="M981" s="148"/>
      <c r="N981" s="148"/>
      <c r="O981" s="148"/>
      <c r="P981" s="148"/>
      <c r="Q981" s="148"/>
      <c r="R981" s="148"/>
      <c r="S981" s="148"/>
      <c r="T981" s="148"/>
      <c r="U981" s="148"/>
      <c r="V981" s="148"/>
      <c r="W981" s="148"/>
      <c r="X981" s="148"/>
      <c r="Y981" s="148"/>
      <c r="Z981" s="148"/>
      <c r="AA981" s="148"/>
      <c r="AB981" s="148"/>
      <c r="AC981" s="148"/>
      <c r="AD981" s="148"/>
      <c r="AE981" s="148"/>
      <c r="AF981" s="148"/>
      <c r="AG981" s="148"/>
      <c r="AH981" s="148"/>
      <c r="AI981" s="148"/>
      <c r="AJ981" s="148"/>
      <c r="AK981" s="148"/>
      <c r="AL981" s="148"/>
      <c r="AM981" s="148"/>
      <c r="AN981" s="148"/>
      <c r="AO981" s="148"/>
      <c r="AP981" s="148"/>
      <c r="AQ981" s="148"/>
      <c r="AR981" s="148"/>
      <c r="AS981" s="148"/>
      <c r="AT981" s="148"/>
      <c r="AU981" s="148"/>
      <c r="AV981" s="723"/>
      <c r="AW981" s="724"/>
    </row>
    <row r="982" spans="2:49" x14ac:dyDescent="0.25">
      <c r="B982" s="154"/>
      <c r="C982" s="154"/>
      <c r="D982" s="155"/>
      <c r="E982" s="95"/>
      <c r="F982" s="94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  <c r="AA982" s="95"/>
      <c r="AB982" s="95"/>
      <c r="AC982" s="95"/>
      <c r="AD982" s="95"/>
      <c r="AE982" s="95"/>
      <c r="AF982" s="95"/>
      <c r="AG982" s="95"/>
      <c r="AH982" s="95"/>
      <c r="AI982" s="95"/>
      <c r="AJ982" s="95"/>
      <c r="AK982" s="95"/>
      <c r="AL982" s="95"/>
      <c r="AM982" s="95"/>
      <c r="AN982" s="95"/>
      <c r="AO982" s="95"/>
      <c r="AP982" s="95"/>
      <c r="AQ982" s="95"/>
      <c r="AR982" s="95"/>
      <c r="AS982" s="95"/>
      <c r="AT982" s="95"/>
      <c r="AU982" s="95"/>
      <c r="AV982" s="723"/>
      <c r="AW982" s="724"/>
    </row>
    <row r="983" spans="2:49" x14ac:dyDescent="0.25">
      <c r="B983" s="154"/>
      <c r="C983" s="154"/>
      <c r="D983" s="155"/>
      <c r="E983" s="95"/>
      <c r="F983" s="94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  <c r="AA983" s="95"/>
      <c r="AB983" s="95"/>
      <c r="AC983" s="95"/>
      <c r="AD983" s="95"/>
      <c r="AE983" s="95"/>
      <c r="AF983" s="95"/>
      <c r="AG983" s="95"/>
      <c r="AH983" s="95"/>
      <c r="AI983" s="95"/>
      <c r="AJ983" s="95"/>
      <c r="AK983" s="95"/>
      <c r="AL983" s="95"/>
      <c r="AM983" s="95"/>
      <c r="AN983" s="95"/>
      <c r="AO983" s="95"/>
      <c r="AP983" s="95"/>
      <c r="AQ983" s="95"/>
      <c r="AR983" s="95"/>
      <c r="AS983" s="95"/>
      <c r="AT983" s="95"/>
      <c r="AU983" s="95"/>
      <c r="AV983" s="723"/>
      <c r="AW983" s="724"/>
    </row>
    <row r="984" spans="2:49" x14ac:dyDescent="0.25">
      <c r="B984" s="145"/>
      <c r="C984" s="145"/>
      <c r="D984" s="146"/>
      <c r="E984" s="98"/>
      <c r="F984" s="94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  <c r="AA984" s="95"/>
      <c r="AB984" s="95"/>
      <c r="AC984" s="95"/>
      <c r="AD984" s="95"/>
      <c r="AE984" s="95"/>
      <c r="AF984" s="95"/>
      <c r="AG984" s="95"/>
      <c r="AH984" s="95"/>
      <c r="AI984" s="95"/>
      <c r="AJ984" s="95"/>
      <c r="AK984" s="95"/>
      <c r="AL984" s="95"/>
      <c r="AM984" s="95"/>
      <c r="AN984" s="95"/>
      <c r="AO984" s="95"/>
      <c r="AP984" s="95"/>
      <c r="AQ984" s="95"/>
      <c r="AR984" s="95"/>
      <c r="AS984" s="95"/>
      <c r="AT984" s="95"/>
      <c r="AU984" s="95"/>
      <c r="AV984" s="723"/>
      <c r="AW984" s="724"/>
    </row>
    <row r="985" spans="2:49" x14ac:dyDescent="0.25">
      <c r="B985" s="98"/>
      <c r="C985" s="98"/>
      <c r="D985" s="147"/>
      <c r="E985" s="148"/>
      <c r="F985" s="149"/>
      <c r="G985" s="150"/>
      <c r="H985" s="150"/>
      <c r="I985" s="150"/>
      <c r="J985" s="150"/>
      <c r="K985" s="150"/>
      <c r="L985" s="150"/>
      <c r="M985" s="150"/>
      <c r="N985" s="150"/>
      <c r="O985" s="150"/>
      <c r="P985" s="150"/>
      <c r="Q985" s="150"/>
      <c r="R985" s="150"/>
      <c r="S985" s="150"/>
      <c r="T985" s="150"/>
      <c r="U985" s="150"/>
      <c r="V985" s="150"/>
      <c r="W985" s="150"/>
      <c r="X985" s="150"/>
      <c r="Y985" s="150"/>
      <c r="Z985" s="150"/>
      <c r="AA985" s="150"/>
      <c r="AB985" s="150"/>
      <c r="AC985" s="150"/>
      <c r="AD985" s="150"/>
      <c r="AE985" s="151"/>
      <c r="AF985" s="151"/>
      <c r="AG985" s="151"/>
      <c r="AH985" s="151"/>
      <c r="AI985" s="151"/>
      <c r="AJ985" s="151"/>
      <c r="AK985" s="151"/>
      <c r="AL985" s="151"/>
      <c r="AM985" s="151"/>
      <c r="AN985" s="151"/>
      <c r="AO985" s="151"/>
      <c r="AP985" s="151"/>
      <c r="AQ985" s="151"/>
      <c r="AR985" s="151"/>
      <c r="AS985" s="151"/>
      <c r="AT985" s="151"/>
      <c r="AU985" s="151"/>
      <c r="AV985" s="723"/>
      <c r="AW985" s="724"/>
    </row>
    <row r="986" spans="2:49" x14ac:dyDescent="0.25">
      <c r="B986" s="98"/>
      <c r="C986" s="98"/>
      <c r="D986" s="147"/>
      <c r="E986" s="148"/>
      <c r="F986" s="149"/>
      <c r="G986" s="148"/>
      <c r="H986" s="148"/>
      <c r="I986" s="148"/>
      <c r="J986" s="148"/>
      <c r="K986" s="148"/>
      <c r="L986" s="148"/>
      <c r="M986" s="148"/>
      <c r="N986" s="148"/>
      <c r="O986" s="148"/>
      <c r="P986" s="148"/>
      <c r="Q986" s="148"/>
      <c r="R986" s="148"/>
      <c r="S986" s="148"/>
      <c r="T986" s="148"/>
      <c r="U986" s="148"/>
      <c r="V986" s="148"/>
      <c r="W986" s="148"/>
      <c r="X986" s="148"/>
      <c r="Y986" s="148"/>
      <c r="Z986" s="148"/>
      <c r="AA986" s="148"/>
      <c r="AB986" s="148"/>
      <c r="AC986" s="148"/>
      <c r="AD986" s="148"/>
      <c r="AE986" s="148"/>
      <c r="AF986" s="148"/>
      <c r="AG986" s="148"/>
      <c r="AH986" s="148"/>
      <c r="AI986" s="148"/>
      <c r="AJ986" s="148"/>
      <c r="AK986" s="148"/>
      <c r="AL986" s="148"/>
      <c r="AM986" s="148"/>
      <c r="AN986" s="148"/>
      <c r="AO986" s="148"/>
      <c r="AP986" s="148"/>
      <c r="AQ986" s="148"/>
      <c r="AR986" s="148"/>
      <c r="AS986" s="148"/>
      <c r="AT986" s="148"/>
      <c r="AU986" s="148"/>
      <c r="AV986" s="723"/>
      <c r="AW986" s="724"/>
    </row>
    <row r="987" spans="2:49" x14ac:dyDescent="0.25">
      <c r="B987" s="98"/>
      <c r="C987" s="98"/>
      <c r="D987" s="147"/>
      <c r="E987" s="93"/>
      <c r="F987" s="152"/>
      <c r="G987" s="95"/>
      <c r="H987" s="153"/>
      <c r="I987" s="152"/>
      <c r="J987" s="152"/>
      <c r="K987" s="152"/>
      <c r="L987" s="152"/>
      <c r="M987" s="152"/>
      <c r="N987" s="152"/>
      <c r="O987" s="152"/>
      <c r="P987" s="152"/>
      <c r="Q987" s="152"/>
      <c r="R987" s="152"/>
      <c r="S987" s="153"/>
      <c r="T987" s="152"/>
      <c r="U987" s="152"/>
      <c r="V987" s="152"/>
      <c r="W987" s="152"/>
      <c r="X987" s="152"/>
      <c r="Y987" s="152"/>
      <c r="Z987" s="152"/>
      <c r="AA987" s="152"/>
      <c r="AB987" s="152"/>
      <c r="AC987" s="152"/>
      <c r="AD987" s="152"/>
      <c r="AE987" s="152"/>
      <c r="AF987" s="152"/>
      <c r="AG987" s="152"/>
      <c r="AH987" s="152"/>
      <c r="AI987" s="152"/>
      <c r="AJ987" s="152"/>
      <c r="AK987" s="152"/>
      <c r="AL987" s="152"/>
      <c r="AM987" s="152"/>
      <c r="AN987" s="152"/>
      <c r="AO987" s="152"/>
      <c r="AP987" s="152"/>
      <c r="AQ987" s="152"/>
      <c r="AR987" s="152"/>
      <c r="AS987" s="152"/>
      <c r="AT987" s="152"/>
      <c r="AU987" s="152"/>
      <c r="AV987" s="723"/>
      <c r="AW987" s="724"/>
    </row>
    <row r="988" spans="2:49" x14ac:dyDescent="0.25">
      <c r="B988" s="98"/>
      <c r="C988" s="98"/>
      <c r="D988" s="147"/>
      <c r="E988" s="148"/>
      <c r="F988" s="149"/>
      <c r="G988" s="148"/>
      <c r="H988" s="148"/>
      <c r="I988" s="148"/>
      <c r="J988" s="148"/>
      <c r="K988" s="148"/>
      <c r="L988" s="148"/>
      <c r="M988" s="148"/>
      <c r="N988" s="148"/>
      <c r="O988" s="148"/>
      <c r="P988" s="148"/>
      <c r="Q988" s="148"/>
      <c r="R988" s="148"/>
      <c r="S988" s="148"/>
      <c r="T988" s="148"/>
      <c r="U988" s="148"/>
      <c r="V988" s="148"/>
      <c r="W988" s="148"/>
      <c r="X988" s="148"/>
      <c r="Y988" s="148"/>
      <c r="Z988" s="148"/>
      <c r="AA988" s="148"/>
      <c r="AB988" s="148"/>
      <c r="AC988" s="148"/>
      <c r="AD988" s="148"/>
      <c r="AE988" s="148"/>
      <c r="AF988" s="148"/>
      <c r="AG988" s="148"/>
      <c r="AH988" s="148"/>
      <c r="AI988" s="148"/>
      <c r="AJ988" s="148"/>
      <c r="AK988" s="148"/>
      <c r="AL988" s="148"/>
      <c r="AM988" s="148"/>
      <c r="AN988" s="148"/>
      <c r="AO988" s="148"/>
      <c r="AP988" s="148"/>
      <c r="AQ988" s="148"/>
      <c r="AR988" s="148"/>
      <c r="AS988" s="148"/>
      <c r="AT988" s="148"/>
      <c r="AU988" s="148"/>
      <c r="AV988" s="723"/>
      <c r="AW988" s="724"/>
    </row>
    <row r="989" spans="2:49" x14ac:dyDescent="0.25">
      <c r="B989" s="154"/>
      <c r="C989" s="154"/>
      <c r="D989" s="155"/>
      <c r="E989" s="95"/>
      <c r="F989" s="94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  <c r="AA989" s="95"/>
      <c r="AB989" s="95"/>
      <c r="AC989" s="95"/>
      <c r="AD989" s="95"/>
      <c r="AE989" s="95"/>
      <c r="AF989" s="95"/>
      <c r="AG989" s="95"/>
      <c r="AH989" s="95"/>
      <c r="AI989" s="95"/>
      <c r="AJ989" s="95"/>
      <c r="AK989" s="95"/>
      <c r="AL989" s="95"/>
      <c r="AM989" s="95"/>
      <c r="AN989" s="95"/>
      <c r="AO989" s="95"/>
      <c r="AP989" s="95"/>
      <c r="AQ989" s="95"/>
      <c r="AR989" s="95"/>
      <c r="AS989" s="95"/>
      <c r="AT989" s="95"/>
      <c r="AU989" s="95"/>
      <c r="AV989" s="723"/>
      <c r="AW989" s="724"/>
    </row>
    <row r="990" spans="2:49" x14ac:dyDescent="0.25">
      <c r="B990" s="154"/>
      <c r="C990" s="154"/>
      <c r="D990" s="155"/>
      <c r="E990" s="95"/>
      <c r="F990" s="94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  <c r="AA990" s="95"/>
      <c r="AB990" s="95"/>
      <c r="AC990" s="95"/>
      <c r="AD990" s="95"/>
      <c r="AE990" s="95"/>
      <c r="AF990" s="95"/>
      <c r="AG990" s="95"/>
      <c r="AH990" s="95"/>
      <c r="AI990" s="95"/>
      <c r="AJ990" s="95"/>
      <c r="AK990" s="95"/>
      <c r="AL990" s="95"/>
      <c r="AM990" s="95"/>
      <c r="AN990" s="95"/>
      <c r="AO990" s="95"/>
      <c r="AP990" s="95"/>
      <c r="AQ990" s="95"/>
      <c r="AR990" s="95"/>
      <c r="AS990" s="95"/>
      <c r="AT990" s="95"/>
      <c r="AU990" s="95"/>
      <c r="AV990" s="723"/>
      <c r="AW990" s="724"/>
    </row>
    <row r="991" spans="2:49" x14ac:dyDescent="0.25">
      <c r="B991" s="145"/>
      <c r="C991" s="145"/>
      <c r="D991" s="146"/>
      <c r="E991" s="98"/>
      <c r="F991" s="94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  <c r="AA991" s="95"/>
      <c r="AB991" s="95"/>
      <c r="AC991" s="95"/>
      <c r="AD991" s="95"/>
      <c r="AE991" s="95"/>
      <c r="AF991" s="95"/>
      <c r="AG991" s="95"/>
      <c r="AH991" s="95"/>
      <c r="AI991" s="95"/>
      <c r="AJ991" s="95"/>
      <c r="AK991" s="95"/>
      <c r="AL991" s="95"/>
      <c r="AM991" s="95"/>
      <c r="AN991" s="95"/>
      <c r="AO991" s="95"/>
      <c r="AP991" s="95"/>
      <c r="AQ991" s="95"/>
      <c r="AR991" s="95"/>
      <c r="AS991" s="95"/>
      <c r="AT991" s="95"/>
      <c r="AU991" s="95"/>
      <c r="AV991" s="723"/>
      <c r="AW991" s="724"/>
    </row>
    <row r="992" spans="2:49" x14ac:dyDescent="0.25">
      <c r="B992" s="98"/>
      <c r="C992" s="98"/>
      <c r="D992" s="147"/>
      <c r="E992" s="148"/>
      <c r="F992" s="149"/>
      <c r="G992" s="150"/>
      <c r="H992" s="150"/>
      <c r="I992" s="150"/>
      <c r="J992" s="150"/>
      <c r="K992" s="150"/>
      <c r="L992" s="150"/>
      <c r="M992" s="150"/>
      <c r="N992" s="150"/>
      <c r="O992" s="150"/>
      <c r="P992" s="150"/>
      <c r="Q992" s="150"/>
      <c r="R992" s="150"/>
      <c r="S992" s="150"/>
      <c r="T992" s="150"/>
      <c r="U992" s="150"/>
      <c r="V992" s="150"/>
      <c r="W992" s="150"/>
      <c r="X992" s="150"/>
      <c r="Y992" s="150"/>
      <c r="Z992" s="150"/>
      <c r="AA992" s="150"/>
      <c r="AB992" s="150"/>
      <c r="AC992" s="150"/>
      <c r="AD992" s="150"/>
      <c r="AE992" s="151"/>
      <c r="AF992" s="151"/>
      <c r="AG992" s="151"/>
      <c r="AH992" s="151"/>
      <c r="AI992" s="151"/>
      <c r="AJ992" s="151"/>
      <c r="AK992" s="151"/>
      <c r="AL992" s="151"/>
      <c r="AM992" s="151"/>
      <c r="AN992" s="151"/>
      <c r="AO992" s="151"/>
      <c r="AP992" s="151"/>
      <c r="AQ992" s="151"/>
      <c r="AR992" s="151"/>
      <c r="AS992" s="151"/>
      <c r="AT992" s="151"/>
      <c r="AU992" s="151"/>
      <c r="AV992" s="723"/>
      <c r="AW992" s="724"/>
    </row>
    <row r="993" spans="2:49" x14ac:dyDescent="0.25">
      <c r="B993" s="98"/>
      <c r="C993" s="98"/>
      <c r="D993" s="147"/>
      <c r="E993" s="148"/>
      <c r="F993" s="149"/>
      <c r="G993" s="148"/>
      <c r="H993" s="148"/>
      <c r="I993" s="148"/>
      <c r="J993" s="148"/>
      <c r="K993" s="148"/>
      <c r="L993" s="148"/>
      <c r="M993" s="148"/>
      <c r="N993" s="148"/>
      <c r="O993" s="148"/>
      <c r="P993" s="148"/>
      <c r="Q993" s="148"/>
      <c r="R993" s="148"/>
      <c r="S993" s="148"/>
      <c r="T993" s="148"/>
      <c r="U993" s="148"/>
      <c r="V993" s="148"/>
      <c r="W993" s="148"/>
      <c r="X993" s="148"/>
      <c r="Y993" s="148"/>
      <c r="Z993" s="148"/>
      <c r="AA993" s="148"/>
      <c r="AB993" s="148"/>
      <c r="AC993" s="148"/>
      <c r="AD993" s="148"/>
      <c r="AE993" s="148"/>
      <c r="AF993" s="148"/>
      <c r="AG993" s="148"/>
      <c r="AH993" s="148"/>
      <c r="AI993" s="148"/>
      <c r="AJ993" s="148"/>
      <c r="AK993" s="148"/>
      <c r="AL993" s="148"/>
      <c r="AM993" s="148"/>
      <c r="AN993" s="148"/>
      <c r="AO993" s="148"/>
      <c r="AP993" s="148"/>
      <c r="AQ993" s="148"/>
      <c r="AR993" s="148"/>
      <c r="AS993" s="148"/>
      <c r="AT993" s="148"/>
      <c r="AU993" s="148"/>
      <c r="AV993" s="723"/>
      <c r="AW993" s="724"/>
    </row>
    <row r="994" spans="2:49" x14ac:dyDescent="0.25">
      <c r="B994" s="98"/>
      <c r="C994" s="98"/>
      <c r="D994" s="147"/>
      <c r="E994" s="93"/>
      <c r="F994" s="152"/>
      <c r="G994" s="95"/>
      <c r="H994" s="153"/>
      <c r="I994" s="152"/>
      <c r="J994" s="152"/>
      <c r="K994" s="152"/>
      <c r="L994" s="152"/>
      <c r="M994" s="152"/>
      <c r="N994" s="152"/>
      <c r="O994" s="152"/>
      <c r="P994" s="152"/>
      <c r="Q994" s="152"/>
      <c r="R994" s="152"/>
      <c r="S994" s="153"/>
      <c r="T994" s="152"/>
      <c r="U994" s="152"/>
      <c r="V994" s="152"/>
      <c r="W994" s="152"/>
      <c r="X994" s="152"/>
      <c r="Y994" s="152"/>
      <c r="Z994" s="152"/>
      <c r="AA994" s="152"/>
      <c r="AB994" s="152"/>
      <c r="AC994" s="152"/>
      <c r="AD994" s="152"/>
      <c r="AE994" s="152"/>
      <c r="AF994" s="152"/>
      <c r="AG994" s="152"/>
      <c r="AH994" s="152"/>
      <c r="AI994" s="152"/>
      <c r="AJ994" s="152"/>
      <c r="AK994" s="152"/>
      <c r="AL994" s="152"/>
      <c r="AM994" s="152"/>
      <c r="AN994" s="152"/>
      <c r="AO994" s="152"/>
      <c r="AP994" s="152"/>
      <c r="AQ994" s="152"/>
      <c r="AR994" s="152"/>
      <c r="AS994" s="152"/>
      <c r="AT994" s="152"/>
      <c r="AU994" s="152"/>
      <c r="AV994" s="723"/>
      <c r="AW994" s="724"/>
    </row>
    <row r="995" spans="2:49" x14ac:dyDescent="0.25">
      <c r="B995" s="98"/>
      <c r="C995" s="98"/>
      <c r="D995" s="147"/>
      <c r="E995" s="148"/>
      <c r="F995" s="149"/>
      <c r="G995" s="148"/>
      <c r="H995" s="148"/>
      <c r="I995" s="148"/>
      <c r="J995" s="148"/>
      <c r="K995" s="148"/>
      <c r="L995" s="148"/>
      <c r="M995" s="148"/>
      <c r="N995" s="148"/>
      <c r="O995" s="148"/>
      <c r="P995" s="148"/>
      <c r="Q995" s="148"/>
      <c r="R995" s="148"/>
      <c r="S995" s="148"/>
      <c r="T995" s="148"/>
      <c r="U995" s="148"/>
      <c r="V995" s="148"/>
      <c r="W995" s="148"/>
      <c r="X995" s="148"/>
      <c r="Y995" s="148"/>
      <c r="Z995" s="148"/>
      <c r="AA995" s="148"/>
      <c r="AB995" s="148"/>
      <c r="AC995" s="148"/>
      <c r="AD995" s="148"/>
      <c r="AE995" s="148"/>
      <c r="AF995" s="148"/>
      <c r="AG995" s="148"/>
      <c r="AH995" s="148"/>
      <c r="AI995" s="148"/>
      <c r="AJ995" s="148"/>
      <c r="AK995" s="148"/>
      <c r="AL995" s="148"/>
      <c r="AM995" s="148"/>
      <c r="AN995" s="148"/>
      <c r="AO995" s="148"/>
      <c r="AP995" s="148"/>
      <c r="AQ995" s="148"/>
      <c r="AR995" s="148"/>
      <c r="AS995" s="148"/>
      <c r="AT995" s="148"/>
      <c r="AU995" s="148"/>
      <c r="AV995" s="723"/>
      <c r="AW995" s="724"/>
    </row>
    <row r="996" spans="2:49" x14ac:dyDescent="0.25">
      <c r="B996" s="154"/>
      <c r="C996" s="154"/>
      <c r="D996" s="155"/>
      <c r="E996" s="95"/>
      <c r="F996" s="94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  <c r="AA996" s="95"/>
      <c r="AB996" s="95"/>
      <c r="AC996" s="95"/>
      <c r="AD996" s="95"/>
      <c r="AE996" s="95"/>
      <c r="AF996" s="95"/>
      <c r="AG996" s="95"/>
      <c r="AH996" s="95"/>
      <c r="AI996" s="95"/>
      <c r="AJ996" s="95"/>
      <c r="AK996" s="95"/>
      <c r="AL996" s="95"/>
      <c r="AM996" s="95"/>
      <c r="AN996" s="95"/>
      <c r="AO996" s="95"/>
      <c r="AP996" s="95"/>
      <c r="AQ996" s="95"/>
      <c r="AR996" s="95"/>
      <c r="AS996" s="95"/>
      <c r="AT996" s="95"/>
      <c r="AU996" s="95"/>
      <c r="AV996" s="723"/>
      <c r="AW996" s="724"/>
    </row>
    <row r="997" spans="2:49" x14ac:dyDescent="0.25">
      <c r="B997" s="154"/>
      <c r="C997" s="154"/>
      <c r="D997" s="155"/>
      <c r="E997" s="95"/>
      <c r="F997" s="94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  <c r="AA997" s="95"/>
      <c r="AB997" s="95"/>
      <c r="AC997" s="95"/>
      <c r="AD997" s="95"/>
      <c r="AE997" s="95"/>
      <c r="AF997" s="95"/>
      <c r="AG997" s="95"/>
      <c r="AH997" s="95"/>
      <c r="AI997" s="95"/>
      <c r="AJ997" s="95"/>
      <c r="AK997" s="95"/>
      <c r="AL997" s="95"/>
      <c r="AM997" s="95"/>
      <c r="AN997" s="95"/>
      <c r="AO997" s="95"/>
      <c r="AP997" s="95"/>
      <c r="AQ997" s="95"/>
      <c r="AR997" s="95"/>
      <c r="AS997" s="95"/>
      <c r="AT997" s="95"/>
      <c r="AU997" s="95"/>
      <c r="AV997" s="723"/>
      <c r="AW997" s="724"/>
    </row>
    <row r="998" spans="2:49" x14ac:dyDescent="0.25">
      <c r="B998" s="145"/>
      <c r="C998" s="145"/>
      <c r="D998" s="146"/>
      <c r="E998" s="98"/>
      <c r="F998" s="94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  <c r="AA998" s="95"/>
      <c r="AB998" s="95"/>
      <c r="AC998" s="95"/>
      <c r="AD998" s="95"/>
      <c r="AE998" s="95"/>
      <c r="AF998" s="95"/>
      <c r="AG998" s="95"/>
      <c r="AH998" s="95"/>
      <c r="AI998" s="95"/>
      <c r="AJ998" s="95"/>
      <c r="AK998" s="95"/>
      <c r="AL998" s="95"/>
      <c r="AM998" s="95"/>
      <c r="AN998" s="95"/>
      <c r="AO998" s="95"/>
      <c r="AP998" s="95"/>
      <c r="AQ998" s="95"/>
      <c r="AR998" s="95"/>
      <c r="AS998" s="95"/>
      <c r="AT998" s="95"/>
      <c r="AU998" s="95"/>
      <c r="AV998" s="723"/>
      <c r="AW998" s="724"/>
    </row>
    <row r="999" spans="2:49" x14ac:dyDescent="0.25">
      <c r="B999" s="98"/>
      <c r="C999" s="98"/>
      <c r="D999" s="147"/>
      <c r="E999" s="148"/>
      <c r="F999" s="149"/>
      <c r="G999" s="150"/>
      <c r="H999" s="150"/>
      <c r="I999" s="150"/>
      <c r="J999" s="150"/>
      <c r="K999" s="150"/>
      <c r="L999" s="150"/>
      <c r="M999" s="150"/>
      <c r="N999" s="150"/>
      <c r="O999" s="150"/>
      <c r="P999" s="150"/>
      <c r="Q999" s="150"/>
      <c r="R999" s="150"/>
      <c r="S999" s="150"/>
      <c r="T999" s="150"/>
      <c r="U999" s="150"/>
      <c r="V999" s="150"/>
      <c r="W999" s="150"/>
      <c r="X999" s="150"/>
      <c r="Y999" s="150"/>
      <c r="Z999" s="150"/>
      <c r="AA999" s="150"/>
      <c r="AB999" s="150"/>
      <c r="AC999" s="150"/>
      <c r="AD999" s="150"/>
      <c r="AE999" s="151"/>
      <c r="AF999" s="151"/>
      <c r="AG999" s="151"/>
      <c r="AH999" s="151"/>
      <c r="AI999" s="151"/>
      <c r="AJ999" s="151"/>
      <c r="AK999" s="151"/>
      <c r="AL999" s="151"/>
      <c r="AM999" s="151"/>
      <c r="AN999" s="151"/>
      <c r="AO999" s="151"/>
      <c r="AP999" s="151"/>
      <c r="AQ999" s="151"/>
      <c r="AR999" s="151"/>
      <c r="AS999" s="151"/>
      <c r="AT999" s="151"/>
      <c r="AU999" s="151"/>
      <c r="AV999" s="723"/>
      <c r="AW999" s="724"/>
    </row>
    <row r="1000" spans="2:49" x14ac:dyDescent="0.25">
      <c r="B1000" s="98"/>
      <c r="C1000" s="98"/>
      <c r="D1000" s="147"/>
      <c r="E1000" s="148"/>
      <c r="F1000" s="149"/>
      <c r="G1000" s="148"/>
      <c r="H1000" s="148"/>
      <c r="I1000" s="148"/>
      <c r="J1000" s="148"/>
      <c r="K1000" s="148"/>
      <c r="L1000" s="148"/>
      <c r="M1000" s="148"/>
      <c r="N1000" s="148"/>
      <c r="O1000" s="148"/>
      <c r="P1000" s="148"/>
      <c r="Q1000" s="148"/>
      <c r="R1000" s="148"/>
      <c r="S1000" s="148"/>
      <c r="T1000" s="148"/>
      <c r="U1000" s="148"/>
      <c r="V1000" s="148"/>
      <c r="W1000" s="148"/>
      <c r="X1000" s="148"/>
      <c r="Y1000" s="148"/>
      <c r="Z1000" s="148"/>
      <c r="AA1000" s="148"/>
      <c r="AB1000" s="148"/>
      <c r="AC1000" s="148"/>
      <c r="AD1000" s="148"/>
      <c r="AE1000" s="148"/>
      <c r="AF1000" s="148"/>
      <c r="AG1000" s="148"/>
      <c r="AH1000" s="148"/>
      <c r="AI1000" s="148"/>
      <c r="AJ1000" s="148"/>
      <c r="AK1000" s="148"/>
      <c r="AL1000" s="148"/>
      <c r="AM1000" s="148"/>
      <c r="AN1000" s="148"/>
      <c r="AO1000" s="148"/>
      <c r="AP1000" s="148"/>
      <c r="AQ1000" s="148"/>
      <c r="AR1000" s="148"/>
      <c r="AS1000" s="148"/>
      <c r="AT1000" s="148"/>
      <c r="AU1000" s="148"/>
      <c r="AV1000" s="723"/>
      <c r="AW1000" s="724"/>
    </row>
    <row r="1001" spans="2:49" x14ac:dyDescent="0.25">
      <c r="B1001" s="98"/>
      <c r="C1001" s="98"/>
      <c r="D1001" s="147"/>
      <c r="E1001" s="93"/>
      <c r="F1001" s="152"/>
      <c r="G1001" s="95"/>
      <c r="H1001" s="153"/>
      <c r="I1001" s="152"/>
      <c r="J1001" s="152"/>
      <c r="K1001" s="152"/>
      <c r="L1001" s="152"/>
      <c r="M1001" s="152"/>
      <c r="N1001" s="152"/>
      <c r="O1001" s="152"/>
      <c r="P1001" s="152"/>
      <c r="Q1001" s="152"/>
      <c r="R1001" s="152"/>
      <c r="S1001" s="153"/>
      <c r="T1001" s="152"/>
      <c r="U1001" s="152"/>
      <c r="V1001" s="152"/>
      <c r="W1001" s="152"/>
      <c r="X1001" s="152"/>
      <c r="Y1001" s="152"/>
      <c r="Z1001" s="152"/>
      <c r="AA1001" s="152"/>
      <c r="AB1001" s="152"/>
      <c r="AC1001" s="152"/>
      <c r="AD1001" s="152"/>
      <c r="AE1001" s="152"/>
      <c r="AF1001" s="152"/>
      <c r="AG1001" s="152"/>
      <c r="AH1001" s="152"/>
      <c r="AI1001" s="152"/>
      <c r="AJ1001" s="152"/>
      <c r="AK1001" s="152"/>
      <c r="AL1001" s="152"/>
      <c r="AM1001" s="152"/>
      <c r="AN1001" s="152"/>
      <c r="AO1001" s="152"/>
      <c r="AP1001" s="152"/>
      <c r="AQ1001" s="152"/>
      <c r="AR1001" s="152"/>
      <c r="AS1001" s="152"/>
      <c r="AT1001" s="152"/>
      <c r="AU1001" s="152"/>
      <c r="AV1001" s="723"/>
      <c r="AW1001" s="724"/>
    </row>
    <row r="1002" spans="2:49" x14ac:dyDescent="0.25">
      <c r="B1002" s="98"/>
      <c r="C1002" s="98"/>
      <c r="D1002" s="147"/>
      <c r="E1002" s="148"/>
      <c r="F1002" s="149"/>
      <c r="G1002" s="148"/>
      <c r="H1002" s="148"/>
      <c r="I1002" s="148"/>
      <c r="J1002" s="148"/>
      <c r="K1002" s="148"/>
      <c r="L1002" s="148"/>
      <c r="M1002" s="148"/>
      <c r="N1002" s="148"/>
      <c r="O1002" s="148"/>
      <c r="P1002" s="148"/>
      <c r="Q1002" s="148"/>
      <c r="R1002" s="148"/>
      <c r="S1002" s="148"/>
      <c r="T1002" s="148"/>
      <c r="U1002" s="148"/>
      <c r="V1002" s="148"/>
      <c r="W1002" s="148"/>
      <c r="X1002" s="148"/>
      <c r="Y1002" s="148"/>
      <c r="Z1002" s="148"/>
      <c r="AA1002" s="148"/>
      <c r="AB1002" s="148"/>
      <c r="AC1002" s="148"/>
      <c r="AD1002" s="148"/>
      <c r="AE1002" s="148"/>
      <c r="AF1002" s="148"/>
      <c r="AG1002" s="148"/>
      <c r="AH1002" s="148"/>
      <c r="AI1002" s="148"/>
      <c r="AJ1002" s="148"/>
      <c r="AK1002" s="148"/>
      <c r="AL1002" s="148"/>
      <c r="AM1002" s="148"/>
      <c r="AN1002" s="148"/>
      <c r="AO1002" s="148"/>
      <c r="AP1002" s="148"/>
      <c r="AQ1002" s="148"/>
      <c r="AR1002" s="148"/>
      <c r="AS1002" s="148"/>
      <c r="AT1002" s="148"/>
      <c r="AU1002" s="148"/>
      <c r="AV1002" s="723"/>
      <c r="AW1002" s="724"/>
    </row>
    <row r="1003" spans="2:49" x14ac:dyDescent="0.25">
      <c r="B1003" s="154"/>
      <c r="C1003" s="154"/>
      <c r="D1003" s="155"/>
      <c r="E1003" s="95"/>
      <c r="F1003" s="94"/>
      <c r="G1003" s="95"/>
      <c r="H1003" s="95"/>
      <c r="I1003" s="95"/>
      <c r="J1003" s="95"/>
      <c r="K1003" s="95"/>
      <c r="L1003" s="95"/>
      <c r="M1003" s="95"/>
      <c r="N1003" s="95"/>
      <c r="O1003" s="95"/>
      <c r="P1003" s="95"/>
      <c r="Q1003" s="95"/>
      <c r="R1003" s="95"/>
      <c r="S1003" s="95"/>
      <c r="T1003" s="95"/>
      <c r="U1003" s="95"/>
      <c r="V1003" s="95"/>
      <c r="W1003" s="95"/>
      <c r="X1003" s="95"/>
      <c r="Y1003" s="95"/>
      <c r="Z1003" s="95"/>
      <c r="AA1003" s="95"/>
      <c r="AB1003" s="95"/>
      <c r="AC1003" s="95"/>
      <c r="AD1003" s="95"/>
      <c r="AE1003" s="95"/>
      <c r="AF1003" s="95"/>
      <c r="AG1003" s="95"/>
      <c r="AH1003" s="95"/>
      <c r="AI1003" s="95"/>
      <c r="AJ1003" s="95"/>
      <c r="AK1003" s="95"/>
      <c r="AL1003" s="95"/>
      <c r="AM1003" s="95"/>
      <c r="AN1003" s="95"/>
      <c r="AO1003" s="95"/>
      <c r="AP1003" s="95"/>
      <c r="AQ1003" s="95"/>
      <c r="AR1003" s="95"/>
      <c r="AS1003" s="95"/>
      <c r="AT1003" s="95"/>
      <c r="AU1003" s="95"/>
      <c r="AV1003" s="723"/>
      <c r="AW1003" s="724"/>
    </row>
    <row r="1004" spans="2:49" x14ac:dyDescent="0.25">
      <c r="B1004" s="154"/>
      <c r="C1004" s="154"/>
      <c r="D1004" s="155"/>
      <c r="E1004" s="95"/>
      <c r="F1004" s="94"/>
      <c r="G1004" s="95"/>
      <c r="H1004" s="95"/>
      <c r="I1004" s="95"/>
      <c r="J1004" s="95"/>
      <c r="K1004" s="95"/>
      <c r="L1004" s="95"/>
      <c r="M1004" s="95"/>
      <c r="N1004" s="95"/>
      <c r="O1004" s="95"/>
      <c r="P1004" s="95"/>
      <c r="Q1004" s="95"/>
      <c r="R1004" s="95"/>
      <c r="S1004" s="95"/>
      <c r="T1004" s="95"/>
      <c r="U1004" s="95"/>
      <c r="V1004" s="95"/>
      <c r="W1004" s="95"/>
      <c r="X1004" s="95"/>
      <c r="Y1004" s="95"/>
      <c r="Z1004" s="95"/>
      <c r="AA1004" s="95"/>
      <c r="AB1004" s="95"/>
      <c r="AC1004" s="95"/>
      <c r="AD1004" s="95"/>
      <c r="AE1004" s="95"/>
      <c r="AF1004" s="95"/>
      <c r="AG1004" s="95"/>
      <c r="AH1004" s="95"/>
      <c r="AI1004" s="95"/>
      <c r="AJ1004" s="95"/>
      <c r="AK1004" s="95"/>
      <c r="AL1004" s="95"/>
      <c r="AM1004" s="95"/>
      <c r="AN1004" s="95"/>
      <c r="AO1004" s="95"/>
      <c r="AP1004" s="95"/>
      <c r="AQ1004" s="95"/>
      <c r="AR1004" s="95"/>
      <c r="AS1004" s="95"/>
      <c r="AT1004" s="95"/>
      <c r="AU1004" s="95"/>
      <c r="AV1004" s="723"/>
      <c r="AW1004" s="724"/>
    </row>
    <row r="1005" spans="2:49" x14ac:dyDescent="0.25">
      <c r="B1005" s="145"/>
      <c r="C1005" s="145"/>
      <c r="D1005" s="146"/>
      <c r="E1005" s="98"/>
      <c r="F1005" s="94"/>
      <c r="G1005" s="95"/>
      <c r="H1005" s="95"/>
      <c r="I1005" s="95"/>
      <c r="J1005" s="95"/>
      <c r="K1005" s="95"/>
      <c r="L1005" s="95"/>
      <c r="M1005" s="95"/>
      <c r="N1005" s="95"/>
      <c r="O1005" s="95"/>
      <c r="P1005" s="95"/>
      <c r="Q1005" s="95"/>
      <c r="R1005" s="95"/>
      <c r="S1005" s="95"/>
      <c r="T1005" s="95"/>
      <c r="U1005" s="95"/>
      <c r="V1005" s="95"/>
      <c r="W1005" s="95"/>
      <c r="X1005" s="95"/>
      <c r="Y1005" s="95"/>
      <c r="Z1005" s="95"/>
      <c r="AA1005" s="95"/>
      <c r="AB1005" s="95"/>
      <c r="AC1005" s="95"/>
      <c r="AD1005" s="95"/>
      <c r="AE1005" s="95"/>
      <c r="AF1005" s="95"/>
      <c r="AG1005" s="95"/>
      <c r="AH1005" s="95"/>
      <c r="AI1005" s="95"/>
      <c r="AJ1005" s="95"/>
      <c r="AK1005" s="95"/>
      <c r="AL1005" s="95"/>
      <c r="AM1005" s="95"/>
      <c r="AN1005" s="95"/>
      <c r="AO1005" s="95"/>
      <c r="AP1005" s="95"/>
      <c r="AQ1005" s="95"/>
      <c r="AR1005" s="95"/>
      <c r="AS1005" s="95"/>
      <c r="AT1005" s="95"/>
      <c r="AU1005" s="95"/>
      <c r="AV1005" s="723"/>
      <c r="AW1005" s="724"/>
    </row>
    <row r="1006" spans="2:49" x14ac:dyDescent="0.25">
      <c r="B1006" s="98"/>
      <c r="C1006" s="98"/>
      <c r="D1006" s="147"/>
      <c r="E1006" s="148"/>
      <c r="F1006" s="149"/>
      <c r="G1006" s="150"/>
      <c r="H1006" s="150"/>
      <c r="I1006" s="150"/>
      <c r="J1006" s="150"/>
      <c r="K1006" s="150"/>
      <c r="L1006" s="150"/>
      <c r="M1006" s="150"/>
      <c r="N1006" s="150"/>
      <c r="O1006" s="150"/>
      <c r="P1006" s="150"/>
      <c r="Q1006" s="150"/>
      <c r="R1006" s="150"/>
      <c r="S1006" s="150"/>
      <c r="T1006" s="150"/>
      <c r="U1006" s="150"/>
      <c r="V1006" s="150"/>
      <c r="W1006" s="150"/>
      <c r="X1006" s="150"/>
      <c r="Y1006" s="150"/>
      <c r="Z1006" s="150"/>
      <c r="AA1006" s="150"/>
      <c r="AB1006" s="150"/>
      <c r="AC1006" s="150"/>
      <c r="AD1006" s="150"/>
      <c r="AE1006" s="151"/>
      <c r="AF1006" s="151"/>
      <c r="AG1006" s="151"/>
      <c r="AH1006" s="151"/>
      <c r="AI1006" s="151"/>
      <c r="AJ1006" s="151"/>
      <c r="AK1006" s="151"/>
      <c r="AL1006" s="151"/>
      <c r="AM1006" s="151"/>
      <c r="AN1006" s="151"/>
      <c r="AO1006" s="151"/>
      <c r="AP1006" s="151"/>
      <c r="AQ1006" s="151"/>
      <c r="AR1006" s="151"/>
      <c r="AS1006" s="151"/>
      <c r="AT1006" s="151"/>
      <c r="AU1006" s="151"/>
      <c r="AV1006" s="723"/>
      <c r="AW1006" s="724"/>
    </row>
    <row r="1007" spans="2:49" x14ac:dyDescent="0.25">
      <c r="B1007" s="98"/>
      <c r="C1007" s="98"/>
      <c r="D1007" s="147"/>
      <c r="E1007" s="148"/>
      <c r="F1007" s="149"/>
      <c r="G1007" s="148"/>
      <c r="H1007" s="148"/>
      <c r="I1007" s="148"/>
      <c r="J1007" s="148"/>
      <c r="K1007" s="148"/>
      <c r="L1007" s="148"/>
      <c r="M1007" s="148"/>
      <c r="N1007" s="148"/>
      <c r="O1007" s="148"/>
      <c r="P1007" s="148"/>
      <c r="Q1007" s="148"/>
      <c r="R1007" s="148"/>
      <c r="S1007" s="148"/>
      <c r="T1007" s="148"/>
      <c r="U1007" s="148"/>
      <c r="V1007" s="148"/>
      <c r="W1007" s="148"/>
      <c r="X1007" s="148"/>
      <c r="Y1007" s="148"/>
      <c r="Z1007" s="148"/>
      <c r="AA1007" s="148"/>
      <c r="AB1007" s="148"/>
      <c r="AC1007" s="148"/>
      <c r="AD1007" s="148"/>
      <c r="AE1007" s="148"/>
      <c r="AF1007" s="148"/>
      <c r="AG1007" s="148"/>
      <c r="AH1007" s="148"/>
      <c r="AI1007" s="148"/>
      <c r="AJ1007" s="148"/>
      <c r="AK1007" s="148"/>
      <c r="AL1007" s="148"/>
      <c r="AM1007" s="148"/>
      <c r="AN1007" s="148"/>
      <c r="AO1007" s="148"/>
      <c r="AP1007" s="148"/>
      <c r="AQ1007" s="148"/>
      <c r="AR1007" s="148"/>
      <c r="AS1007" s="148"/>
      <c r="AT1007" s="148"/>
      <c r="AU1007" s="148"/>
      <c r="AV1007" s="723"/>
      <c r="AW1007" s="724"/>
    </row>
    <row r="1008" spans="2:49" x14ac:dyDescent="0.25">
      <c r="B1008" s="98"/>
      <c r="C1008" s="98"/>
      <c r="D1008" s="147"/>
      <c r="E1008" s="93"/>
      <c r="F1008" s="152"/>
      <c r="G1008" s="95"/>
      <c r="H1008" s="153"/>
      <c r="I1008" s="152"/>
      <c r="J1008" s="152"/>
      <c r="K1008" s="152"/>
      <c r="L1008" s="152"/>
      <c r="M1008" s="152"/>
      <c r="N1008" s="152"/>
      <c r="O1008" s="152"/>
      <c r="P1008" s="152"/>
      <c r="Q1008" s="152"/>
      <c r="R1008" s="152"/>
      <c r="S1008" s="153"/>
      <c r="T1008" s="152"/>
      <c r="U1008" s="152"/>
      <c r="V1008" s="152"/>
      <c r="W1008" s="152"/>
      <c r="X1008" s="152"/>
      <c r="Y1008" s="152"/>
      <c r="Z1008" s="152"/>
      <c r="AA1008" s="152"/>
      <c r="AB1008" s="152"/>
      <c r="AC1008" s="152"/>
      <c r="AD1008" s="152"/>
      <c r="AE1008" s="152"/>
      <c r="AF1008" s="152"/>
      <c r="AG1008" s="152"/>
      <c r="AH1008" s="152"/>
      <c r="AI1008" s="152"/>
      <c r="AJ1008" s="152"/>
      <c r="AK1008" s="152"/>
      <c r="AL1008" s="152"/>
      <c r="AM1008" s="152"/>
      <c r="AN1008" s="152"/>
      <c r="AO1008" s="152"/>
      <c r="AP1008" s="152"/>
      <c r="AQ1008" s="152"/>
      <c r="AR1008" s="152"/>
      <c r="AS1008" s="152"/>
      <c r="AT1008" s="152"/>
      <c r="AU1008" s="152"/>
      <c r="AV1008" s="723"/>
      <c r="AW1008" s="724"/>
    </row>
    <row r="1009" spans="2:49" x14ac:dyDescent="0.25">
      <c r="B1009" s="98"/>
      <c r="C1009" s="98"/>
      <c r="D1009" s="147"/>
      <c r="E1009" s="148"/>
      <c r="F1009" s="149"/>
      <c r="G1009" s="148"/>
      <c r="H1009" s="148"/>
      <c r="I1009" s="148"/>
      <c r="J1009" s="148"/>
      <c r="K1009" s="148"/>
      <c r="L1009" s="148"/>
      <c r="M1009" s="148"/>
      <c r="N1009" s="148"/>
      <c r="O1009" s="148"/>
      <c r="P1009" s="148"/>
      <c r="Q1009" s="148"/>
      <c r="R1009" s="148"/>
      <c r="S1009" s="148"/>
      <c r="T1009" s="148"/>
      <c r="U1009" s="148"/>
      <c r="V1009" s="148"/>
      <c r="W1009" s="148"/>
      <c r="X1009" s="148"/>
      <c r="Y1009" s="148"/>
      <c r="Z1009" s="148"/>
      <c r="AA1009" s="148"/>
      <c r="AB1009" s="148"/>
      <c r="AC1009" s="148"/>
      <c r="AD1009" s="148"/>
      <c r="AE1009" s="148"/>
      <c r="AF1009" s="148"/>
      <c r="AG1009" s="148"/>
      <c r="AH1009" s="148"/>
      <c r="AI1009" s="148"/>
      <c r="AJ1009" s="148"/>
      <c r="AK1009" s="148"/>
      <c r="AL1009" s="148"/>
      <c r="AM1009" s="148"/>
      <c r="AN1009" s="148"/>
      <c r="AO1009" s="148"/>
      <c r="AP1009" s="148"/>
      <c r="AQ1009" s="148"/>
      <c r="AR1009" s="148"/>
      <c r="AS1009" s="148"/>
      <c r="AT1009" s="148"/>
      <c r="AU1009" s="148"/>
      <c r="AV1009" s="723"/>
      <c r="AW1009" s="724"/>
    </row>
    <row r="1010" spans="2:49" x14ac:dyDescent="0.25">
      <c r="B1010" s="154"/>
      <c r="C1010" s="154"/>
      <c r="D1010" s="155"/>
      <c r="E1010" s="95"/>
      <c r="F1010" s="94"/>
      <c r="G1010" s="95"/>
      <c r="H1010" s="95"/>
      <c r="I1010" s="95"/>
      <c r="J1010" s="95"/>
      <c r="K1010" s="95"/>
      <c r="L1010" s="95"/>
      <c r="M1010" s="95"/>
      <c r="N1010" s="95"/>
      <c r="O1010" s="95"/>
      <c r="P1010" s="95"/>
      <c r="Q1010" s="95"/>
      <c r="R1010" s="95"/>
      <c r="S1010" s="95"/>
      <c r="T1010" s="95"/>
      <c r="U1010" s="95"/>
      <c r="V1010" s="95"/>
      <c r="W1010" s="95"/>
      <c r="X1010" s="95"/>
      <c r="Y1010" s="95"/>
      <c r="Z1010" s="95"/>
      <c r="AA1010" s="95"/>
      <c r="AB1010" s="95"/>
      <c r="AC1010" s="95"/>
      <c r="AD1010" s="95"/>
      <c r="AE1010" s="95"/>
      <c r="AF1010" s="95"/>
      <c r="AG1010" s="95"/>
      <c r="AH1010" s="95"/>
      <c r="AI1010" s="95"/>
      <c r="AJ1010" s="95"/>
      <c r="AK1010" s="95"/>
      <c r="AL1010" s="95"/>
      <c r="AM1010" s="95"/>
      <c r="AN1010" s="95"/>
      <c r="AO1010" s="95"/>
      <c r="AP1010" s="95"/>
      <c r="AQ1010" s="95"/>
      <c r="AR1010" s="95"/>
      <c r="AS1010" s="95"/>
      <c r="AT1010" s="95"/>
      <c r="AU1010" s="95"/>
      <c r="AV1010" s="723"/>
      <c r="AW1010" s="724"/>
    </row>
    <row r="1011" spans="2:49" x14ac:dyDescent="0.25">
      <c r="B1011" s="154"/>
      <c r="C1011" s="154"/>
      <c r="D1011" s="155"/>
      <c r="E1011" s="95"/>
      <c r="F1011" s="94"/>
      <c r="G1011" s="95"/>
      <c r="H1011" s="95"/>
      <c r="I1011" s="95"/>
      <c r="J1011" s="95"/>
      <c r="K1011" s="95"/>
      <c r="L1011" s="95"/>
      <c r="M1011" s="95"/>
      <c r="N1011" s="95"/>
      <c r="O1011" s="95"/>
      <c r="P1011" s="95"/>
      <c r="Q1011" s="95"/>
      <c r="R1011" s="95"/>
      <c r="S1011" s="95"/>
      <c r="T1011" s="95"/>
      <c r="U1011" s="95"/>
      <c r="V1011" s="95"/>
      <c r="W1011" s="95"/>
      <c r="X1011" s="95"/>
      <c r="Y1011" s="95"/>
      <c r="Z1011" s="95"/>
      <c r="AA1011" s="95"/>
      <c r="AB1011" s="95"/>
      <c r="AC1011" s="95"/>
      <c r="AD1011" s="95"/>
      <c r="AE1011" s="95"/>
      <c r="AF1011" s="95"/>
      <c r="AG1011" s="95"/>
      <c r="AH1011" s="95"/>
      <c r="AI1011" s="95"/>
      <c r="AJ1011" s="95"/>
      <c r="AK1011" s="95"/>
      <c r="AL1011" s="95"/>
      <c r="AM1011" s="95"/>
      <c r="AN1011" s="95"/>
      <c r="AO1011" s="95"/>
      <c r="AP1011" s="95"/>
      <c r="AQ1011" s="95"/>
      <c r="AR1011" s="95"/>
      <c r="AS1011" s="95"/>
      <c r="AT1011" s="95"/>
      <c r="AU1011" s="95"/>
      <c r="AV1011" s="723"/>
      <c r="AW1011" s="724"/>
    </row>
    <row r="1012" spans="2:49" x14ac:dyDescent="0.25">
      <c r="B1012" s="145"/>
      <c r="C1012" s="145"/>
      <c r="D1012" s="146"/>
      <c r="E1012" s="98"/>
      <c r="F1012" s="94"/>
      <c r="G1012" s="95"/>
      <c r="H1012" s="95"/>
      <c r="I1012" s="95"/>
      <c r="J1012" s="95"/>
      <c r="K1012" s="95"/>
      <c r="L1012" s="95"/>
      <c r="M1012" s="95"/>
      <c r="N1012" s="95"/>
      <c r="O1012" s="95"/>
      <c r="P1012" s="95"/>
      <c r="Q1012" s="95"/>
      <c r="R1012" s="95"/>
      <c r="S1012" s="95"/>
      <c r="T1012" s="95"/>
      <c r="U1012" s="95"/>
      <c r="V1012" s="95"/>
      <c r="W1012" s="95"/>
      <c r="X1012" s="95"/>
      <c r="Y1012" s="95"/>
      <c r="Z1012" s="95"/>
      <c r="AA1012" s="95"/>
      <c r="AB1012" s="95"/>
      <c r="AC1012" s="95"/>
      <c r="AD1012" s="95"/>
      <c r="AE1012" s="95"/>
      <c r="AF1012" s="95"/>
      <c r="AG1012" s="95"/>
      <c r="AH1012" s="95"/>
      <c r="AI1012" s="95"/>
      <c r="AJ1012" s="95"/>
      <c r="AK1012" s="95"/>
      <c r="AL1012" s="95"/>
      <c r="AM1012" s="95"/>
      <c r="AN1012" s="95"/>
      <c r="AO1012" s="95"/>
      <c r="AP1012" s="95"/>
      <c r="AQ1012" s="95"/>
      <c r="AR1012" s="95"/>
      <c r="AS1012" s="95"/>
      <c r="AT1012" s="95"/>
      <c r="AU1012" s="95"/>
      <c r="AV1012" s="723"/>
      <c r="AW1012" s="724"/>
    </row>
    <row r="1013" spans="2:49" x14ac:dyDescent="0.25">
      <c r="B1013" s="98"/>
      <c r="C1013" s="98"/>
      <c r="D1013" s="147"/>
      <c r="E1013" s="148"/>
      <c r="F1013" s="149"/>
      <c r="G1013" s="150"/>
      <c r="H1013" s="150"/>
      <c r="I1013" s="150"/>
      <c r="J1013" s="150"/>
      <c r="K1013" s="150"/>
      <c r="L1013" s="150"/>
      <c r="M1013" s="150"/>
      <c r="N1013" s="150"/>
      <c r="O1013" s="150"/>
      <c r="P1013" s="150"/>
      <c r="Q1013" s="150"/>
      <c r="R1013" s="150"/>
      <c r="S1013" s="150"/>
      <c r="T1013" s="150"/>
      <c r="U1013" s="150"/>
      <c r="V1013" s="150"/>
      <c r="W1013" s="150"/>
      <c r="X1013" s="150"/>
      <c r="Y1013" s="150"/>
      <c r="Z1013" s="150"/>
      <c r="AA1013" s="150"/>
      <c r="AB1013" s="150"/>
      <c r="AC1013" s="150"/>
      <c r="AD1013" s="150"/>
      <c r="AE1013" s="151"/>
      <c r="AF1013" s="151"/>
      <c r="AG1013" s="151"/>
      <c r="AH1013" s="151"/>
      <c r="AI1013" s="151"/>
      <c r="AJ1013" s="151"/>
      <c r="AK1013" s="151"/>
      <c r="AL1013" s="151"/>
      <c r="AM1013" s="151"/>
      <c r="AN1013" s="151"/>
      <c r="AO1013" s="151"/>
      <c r="AP1013" s="151"/>
      <c r="AQ1013" s="151"/>
      <c r="AR1013" s="151"/>
      <c r="AS1013" s="151"/>
      <c r="AT1013" s="151"/>
      <c r="AU1013" s="151"/>
      <c r="AV1013" s="723"/>
      <c r="AW1013" s="724"/>
    </row>
    <row r="1014" spans="2:49" x14ac:dyDescent="0.25">
      <c r="B1014" s="98"/>
      <c r="C1014" s="98"/>
      <c r="D1014" s="147"/>
      <c r="E1014" s="148"/>
      <c r="F1014" s="149"/>
      <c r="G1014" s="148"/>
      <c r="H1014" s="148"/>
      <c r="I1014" s="148"/>
      <c r="J1014" s="148"/>
      <c r="K1014" s="148"/>
      <c r="L1014" s="148"/>
      <c r="M1014" s="148"/>
      <c r="N1014" s="148"/>
      <c r="O1014" s="148"/>
      <c r="P1014" s="148"/>
      <c r="Q1014" s="148"/>
      <c r="R1014" s="148"/>
      <c r="S1014" s="148"/>
      <c r="T1014" s="148"/>
      <c r="U1014" s="148"/>
      <c r="V1014" s="148"/>
      <c r="W1014" s="148"/>
      <c r="X1014" s="148"/>
      <c r="Y1014" s="148"/>
      <c r="Z1014" s="148"/>
      <c r="AA1014" s="148"/>
      <c r="AB1014" s="148"/>
      <c r="AC1014" s="148"/>
      <c r="AD1014" s="148"/>
      <c r="AE1014" s="148"/>
      <c r="AF1014" s="148"/>
      <c r="AG1014" s="148"/>
      <c r="AH1014" s="148"/>
      <c r="AI1014" s="148"/>
      <c r="AJ1014" s="148"/>
      <c r="AK1014" s="148"/>
      <c r="AL1014" s="148"/>
      <c r="AM1014" s="148"/>
      <c r="AN1014" s="148"/>
      <c r="AO1014" s="148"/>
      <c r="AP1014" s="148"/>
      <c r="AQ1014" s="148"/>
      <c r="AR1014" s="148"/>
      <c r="AS1014" s="148"/>
      <c r="AT1014" s="148"/>
      <c r="AU1014" s="148"/>
      <c r="AV1014" s="723"/>
      <c r="AW1014" s="724"/>
    </row>
    <row r="1015" spans="2:49" x14ac:dyDescent="0.25">
      <c r="B1015" s="98"/>
      <c r="C1015" s="98"/>
      <c r="D1015" s="147"/>
      <c r="E1015" s="93"/>
      <c r="F1015" s="152"/>
      <c r="G1015" s="95"/>
      <c r="H1015" s="153"/>
      <c r="I1015" s="152"/>
      <c r="J1015" s="152"/>
      <c r="K1015" s="152"/>
      <c r="L1015" s="152"/>
      <c r="M1015" s="152"/>
      <c r="N1015" s="152"/>
      <c r="O1015" s="152"/>
      <c r="P1015" s="152"/>
      <c r="Q1015" s="152"/>
      <c r="R1015" s="152"/>
      <c r="S1015" s="153"/>
      <c r="T1015" s="152"/>
      <c r="U1015" s="152"/>
      <c r="V1015" s="152"/>
      <c r="W1015" s="152"/>
      <c r="X1015" s="152"/>
      <c r="Y1015" s="152"/>
      <c r="Z1015" s="152"/>
      <c r="AA1015" s="152"/>
      <c r="AB1015" s="152"/>
      <c r="AC1015" s="152"/>
      <c r="AD1015" s="152"/>
      <c r="AE1015" s="152"/>
      <c r="AF1015" s="152"/>
      <c r="AG1015" s="152"/>
      <c r="AH1015" s="152"/>
      <c r="AI1015" s="152"/>
      <c r="AJ1015" s="152"/>
      <c r="AK1015" s="152"/>
      <c r="AL1015" s="152"/>
      <c r="AM1015" s="152"/>
      <c r="AN1015" s="152"/>
      <c r="AO1015" s="152"/>
      <c r="AP1015" s="152"/>
      <c r="AQ1015" s="152"/>
      <c r="AR1015" s="152"/>
      <c r="AS1015" s="152"/>
      <c r="AT1015" s="152"/>
      <c r="AU1015" s="152"/>
      <c r="AV1015" s="723"/>
      <c r="AW1015" s="724"/>
    </row>
    <row r="1016" spans="2:49" x14ac:dyDescent="0.25">
      <c r="B1016" s="98"/>
      <c r="C1016" s="98"/>
      <c r="D1016" s="147"/>
      <c r="E1016" s="148"/>
      <c r="F1016" s="149"/>
      <c r="G1016" s="148"/>
      <c r="H1016" s="148"/>
      <c r="I1016" s="148"/>
      <c r="J1016" s="148"/>
      <c r="K1016" s="148"/>
      <c r="L1016" s="148"/>
      <c r="M1016" s="148"/>
      <c r="N1016" s="148"/>
      <c r="O1016" s="148"/>
      <c r="P1016" s="148"/>
      <c r="Q1016" s="148"/>
      <c r="R1016" s="148"/>
      <c r="S1016" s="148"/>
      <c r="T1016" s="148"/>
      <c r="U1016" s="148"/>
      <c r="V1016" s="148"/>
      <c r="W1016" s="148"/>
      <c r="X1016" s="148"/>
      <c r="Y1016" s="148"/>
      <c r="Z1016" s="148"/>
      <c r="AA1016" s="148"/>
      <c r="AB1016" s="148"/>
      <c r="AC1016" s="148"/>
      <c r="AD1016" s="148"/>
      <c r="AE1016" s="148"/>
      <c r="AF1016" s="148"/>
      <c r="AG1016" s="148"/>
      <c r="AH1016" s="148"/>
      <c r="AI1016" s="148"/>
      <c r="AJ1016" s="148"/>
      <c r="AK1016" s="148"/>
      <c r="AL1016" s="148"/>
      <c r="AM1016" s="148"/>
      <c r="AN1016" s="148"/>
      <c r="AO1016" s="148"/>
      <c r="AP1016" s="148"/>
      <c r="AQ1016" s="148"/>
      <c r="AR1016" s="148"/>
      <c r="AS1016" s="148"/>
      <c r="AT1016" s="148"/>
      <c r="AU1016" s="148"/>
      <c r="AV1016" s="723"/>
      <c r="AW1016" s="724"/>
    </row>
    <row r="1017" spans="2:49" x14ac:dyDescent="0.25">
      <c r="B1017" s="154"/>
      <c r="C1017" s="154"/>
      <c r="D1017" s="155"/>
      <c r="E1017" s="95"/>
      <c r="F1017" s="94"/>
      <c r="G1017" s="95"/>
      <c r="H1017" s="95"/>
      <c r="I1017" s="95"/>
      <c r="J1017" s="95"/>
      <c r="K1017" s="95"/>
      <c r="L1017" s="95"/>
      <c r="M1017" s="95"/>
      <c r="N1017" s="95"/>
      <c r="O1017" s="95"/>
      <c r="P1017" s="95"/>
      <c r="Q1017" s="95"/>
      <c r="R1017" s="95"/>
      <c r="S1017" s="95"/>
      <c r="T1017" s="95"/>
      <c r="U1017" s="95"/>
      <c r="V1017" s="95"/>
      <c r="W1017" s="95"/>
      <c r="X1017" s="95"/>
      <c r="Y1017" s="95"/>
      <c r="Z1017" s="95"/>
      <c r="AA1017" s="95"/>
      <c r="AB1017" s="95"/>
      <c r="AC1017" s="95"/>
      <c r="AD1017" s="95"/>
      <c r="AE1017" s="95"/>
      <c r="AF1017" s="95"/>
      <c r="AG1017" s="95"/>
      <c r="AH1017" s="95"/>
      <c r="AI1017" s="95"/>
      <c r="AJ1017" s="95"/>
      <c r="AK1017" s="95"/>
      <c r="AL1017" s="95"/>
      <c r="AM1017" s="95"/>
      <c r="AN1017" s="95"/>
      <c r="AO1017" s="95"/>
      <c r="AP1017" s="95"/>
      <c r="AQ1017" s="95"/>
      <c r="AR1017" s="95"/>
      <c r="AS1017" s="95"/>
      <c r="AT1017" s="95"/>
      <c r="AU1017" s="95"/>
      <c r="AV1017" s="723"/>
      <c r="AW1017" s="724"/>
    </row>
    <row r="1018" spans="2:49" x14ac:dyDescent="0.25">
      <c r="B1018" s="154"/>
      <c r="C1018" s="154"/>
      <c r="D1018" s="155"/>
      <c r="E1018" s="95"/>
      <c r="F1018" s="94"/>
      <c r="G1018" s="95"/>
      <c r="H1018" s="95"/>
      <c r="I1018" s="95"/>
      <c r="J1018" s="95"/>
      <c r="K1018" s="95"/>
      <c r="L1018" s="95"/>
      <c r="M1018" s="95"/>
      <c r="N1018" s="95"/>
      <c r="O1018" s="95"/>
      <c r="P1018" s="95"/>
      <c r="Q1018" s="95"/>
      <c r="R1018" s="95"/>
      <c r="S1018" s="95"/>
      <c r="T1018" s="95"/>
      <c r="U1018" s="95"/>
      <c r="V1018" s="95"/>
      <c r="W1018" s="95"/>
      <c r="X1018" s="95"/>
      <c r="Y1018" s="95"/>
      <c r="Z1018" s="95"/>
      <c r="AA1018" s="95"/>
      <c r="AB1018" s="95"/>
      <c r="AC1018" s="95"/>
      <c r="AD1018" s="95"/>
      <c r="AE1018" s="95"/>
      <c r="AF1018" s="95"/>
      <c r="AG1018" s="95"/>
      <c r="AH1018" s="95"/>
      <c r="AI1018" s="95"/>
      <c r="AJ1018" s="95"/>
      <c r="AK1018" s="95"/>
      <c r="AL1018" s="95"/>
      <c r="AM1018" s="95"/>
      <c r="AN1018" s="95"/>
      <c r="AO1018" s="95"/>
      <c r="AP1018" s="95"/>
      <c r="AQ1018" s="95"/>
      <c r="AR1018" s="95"/>
      <c r="AS1018" s="95"/>
      <c r="AT1018" s="95"/>
      <c r="AU1018" s="95"/>
      <c r="AV1018" s="723"/>
      <c r="AW1018" s="724"/>
    </row>
    <row r="1019" spans="2:49" x14ac:dyDescent="0.25">
      <c r="B1019" s="145"/>
      <c r="C1019" s="145"/>
      <c r="D1019" s="146"/>
      <c r="E1019" s="98"/>
      <c r="F1019" s="94"/>
      <c r="G1019" s="95"/>
      <c r="H1019" s="95"/>
      <c r="I1019" s="95"/>
      <c r="J1019" s="95"/>
      <c r="K1019" s="95"/>
      <c r="L1019" s="95"/>
      <c r="M1019" s="95"/>
      <c r="N1019" s="95"/>
      <c r="O1019" s="95"/>
      <c r="P1019" s="95"/>
      <c r="Q1019" s="95"/>
      <c r="R1019" s="95"/>
      <c r="S1019" s="95"/>
      <c r="T1019" s="95"/>
      <c r="U1019" s="95"/>
      <c r="V1019" s="95"/>
      <c r="W1019" s="95"/>
      <c r="X1019" s="95"/>
      <c r="Y1019" s="95"/>
      <c r="Z1019" s="95"/>
      <c r="AA1019" s="95"/>
      <c r="AB1019" s="95"/>
      <c r="AC1019" s="95"/>
      <c r="AD1019" s="95"/>
      <c r="AE1019" s="95"/>
      <c r="AF1019" s="95"/>
      <c r="AG1019" s="95"/>
      <c r="AH1019" s="95"/>
      <c r="AI1019" s="95"/>
      <c r="AJ1019" s="95"/>
      <c r="AK1019" s="95"/>
      <c r="AL1019" s="95"/>
      <c r="AM1019" s="95"/>
      <c r="AN1019" s="95"/>
      <c r="AO1019" s="95"/>
      <c r="AP1019" s="95"/>
      <c r="AQ1019" s="95"/>
      <c r="AR1019" s="95"/>
      <c r="AS1019" s="95"/>
      <c r="AT1019" s="95"/>
      <c r="AU1019" s="95"/>
      <c r="AV1019" s="723"/>
      <c r="AW1019" s="724"/>
    </row>
    <row r="1020" spans="2:49" x14ac:dyDescent="0.25">
      <c r="B1020" s="98"/>
      <c r="C1020" s="98"/>
      <c r="D1020" s="147"/>
      <c r="E1020" s="148"/>
      <c r="F1020" s="149"/>
      <c r="G1020" s="150"/>
      <c r="H1020" s="150"/>
      <c r="I1020" s="150"/>
      <c r="J1020" s="150"/>
      <c r="K1020" s="150"/>
      <c r="L1020" s="150"/>
      <c r="M1020" s="150"/>
      <c r="N1020" s="150"/>
      <c r="O1020" s="150"/>
      <c r="P1020" s="150"/>
      <c r="Q1020" s="150"/>
      <c r="R1020" s="150"/>
      <c r="S1020" s="150"/>
      <c r="T1020" s="150"/>
      <c r="U1020" s="150"/>
      <c r="V1020" s="150"/>
      <c r="W1020" s="150"/>
      <c r="X1020" s="150"/>
      <c r="Y1020" s="150"/>
      <c r="Z1020" s="150"/>
      <c r="AA1020" s="150"/>
      <c r="AB1020" s="150"/>
      <c r="AC1020" s="150"/>
      <c r="AD1020" s="150"/>
      <c r="AE1020" s="151"/>
      <c r="AF1020" s="151"/>
      <c r="AG1020" s="151"/>
      <c r="AH1020" s="151"/>
      <c r="AI1020" s="151"/>
      <c r="AJ1020" s="151"/>
      <c r="AK1020" s="151"/>
      <c r="AL1020" s="151"/>
      <c r="AM1020" s="151"/>
      <c r="AN1020" s="151"/>
      <c r="AO1020" s="151"/>
      <c r="AP1020" s="151"/>
      <c r="AQ1020" s="151"/>
      <c r="AR1020" s="151"/>
      <c r="AS1020" s="151"/>
      <c r="AT1020" s="151"/>
      <c r="AU1020" s="151"/>
      <c r="AV1020" s="723"/>
      <c r="AW1020" s="724"/>
    </row>
    <row r="1021" spans="2:49" x14ac:dyDescent="0.25">
      <c r="B1021" s="98"/>
      <c r="C1021" s="98"/>
      <c r="D1021" s="147"/>
      <c r="E1021" s="148"/>
      <c r="F1021" s="149"/>
      <c r="G1021" s="148"/>
      <c r="H1021" s="148"/>
      <c r="I1021" s="148"/>
      <c r="J1021" s="148"/>
      <c r="K1021" s="148"/>
      <c r="L1021" s="148"/>
      <c r="M1021" s="148"/>
      <c r="N1021" s="148"/>
      <c r="O1021" s="148"/>
      <c r="P1021" s="148"/>
      <c r="Q1021" s="148"/>
      <c r="R1021" s="148"/>
      <c r="S1021" s="148"/>
      <c r="T1021" s="148"/>
      <c r="U1021" s="148"/>
      <c r="V1021" s="148"/>
      <c r="W1021" s="148"/>
      <c r="X1021" s="148"/>
      <c r="Y1021" s="148"/>
      <c r="Z1021" s="148"/>
      <c r="AA1021" s="148"/>
      <c r="AB1021" s="148"/>
      <c r="AC1021" s="148"/>
      <c r="AD1021" s="148"/>
      <c r="AE1021" s="148"/>
      <c r="AF1021" s="148"/>
      <c r="AG1021" s="148"/>
      <c r="AH1021" s="148"/>
      <c r="AI1021" s="148"/>
      <c r="AJ1021" s="148"/>
      <c r="AK1021" s="148"/>
      <c r="AL1021" s="148"/>
      <c r="AM1021" s="148"/>
      <c r="AN1021" s="148"/>
      <c r="AO1021" s="148"/>
      <c r="AP1021" s="148"/>
      <c r="AQ1021" s="148"/>
      <c r="AR1021" s="148"/>
      <c r="AS1021" s="148"/>
      <c r="AT1021" s="148"/>
      <c r="AU1021" s="148"/>
      <c r="AV1021" s="723"/>
      <c r="AW1021" s="724"/>
    </row>
    <row r="1022" spans="2:49" x14ac:dyDescent="0.25">
      <c r="B1022" s="98"/>
      <c r="C1022" s="98"/>
      <c r="D1022" s="147"/>
      <c r="E1022" s="93"/>
      <c r="F1022" s="152"/>
      <c r="G1022" s="95"/>
      <c r="H1022" s="153"/>
      <c r="I1022" s="152"/>
      <c r="J1022" s="152"/>
      <c r="K1022" s="152"/>
      <c r="L1022" s="152"/>
      <c r="M1022" s="152"/>
      <c r="N1022" s="152"/>
      <c r="O1022" s="152"/>
      <c r="P1022" s="152"/>
      <c r="Q1022" s="152"/>
      <c r="R1022" s="152"/>
      <c r="S1022" s="153"/>
      <c r="T1022" s="152"/>
      <c r="U1022" s="152"/>
      <c r="V1022" s="152"/>
      <c r="W1022" s="152"/>
      <c r="X1022" s="152"/>
      <c r="Y1022" s="152"/>
      <c r="Z1022" s="152"/>
      <c r="AA1022" s="152"/>
      <c r="AB1022" s="152"/>
      <c r="AC1022" s="152"/>
      <c r="AD1022" s="152"/>
      <c r="AE1022" s="152"/>
      <c r="AF1022" s="152"/>
      <c r="AG1022" s="152"/>
      <c r="AH1022" s="152"/>
      <c r="AI1022" s="152"/>
      <c r="AJ1022" s="152"/>
      <c r="AK1022" s="152"/>
      <c r="AL1022" s="152"/>
      <c r="AM1022" s="152"/>
      <c r="AN1022" s="152"/>
      <c r="AO1022" s="152"/>
      <c r="AP1022" s="152"/>
      <c r="AQ1022" s="152"/>
      <c r="AR1022" s="152"/>
      <c r="AS1022" s="152"/>
      <c r="AT1022" s="152"/>
      <c r="AU1022" s="152"/>
      <c r="AV1022" s="723"/>
      <c r="AW1022" s="724"/>
    </row>
    <row r="1023" spans="2:49" x14ac:dyDescent="0.25">
      <c r="B1023" s="98"/>
      <c r="C1023" s="98"/>
      <c r="D1023" s="147"/>
      <c r="E1023" s="148"/>
      <c r="F1023" s="149"/>
      <c r="G1023" s="148"/>
      <c r="H1023" s="148"/>
      <c r="I1023" s="148"/>
      <c r="J1023" s="148"/>
      <c r="K1023" s="148"/>
      <c r="L1023" s="148"/>
      <c r="M1023" s="148"/>
      <c r="N1023" s="148"/>
      <c r="O1023" s="148"/>
      <c r="P1023" s="148"/>
      <c r="Q1023" s="148"/>
      <c r="R1023" s="148"/>
      <c r="S1023" s="148"/>
      <c r="T1023" s="148"/>
      <c r="U1023" s="148"/>
      <c r="V1023" s="148"/>
      <c r="W1023" s="148"/>
      <c r="X1023" s="148"/>
      <c r="Y1023" s="148"/>
      <c r="Z1023" s="148"/>
      <c r="AA1023" s="148"/>
      <c r="AB1023" s="148"/>
      <c r="AC1023" s="148"/>
      <c r="AD1023" s="148"/>
      <c r="AE1023" s="148"/>
      <c r="AF1023" s="148"/>
      <c r="AG1023" s="148"/>
      <c r="AH1023" s="148"/>
      <c r="AI1023" s="148"/>
      <c r="AJ1023" s="148"/>
      <c r="AK1023" s="148"/>
      <c r="AL1023" s="148"/>
      <c r="AM1023" s="148"/>
      <c r="AN1023" s="148"/>
      <c r="AO1023" s="148"/>
      <c r="AP1023" s="148"/>
      <c r="AQ1023" s="148"/>
      <c r="AR1023" s="148"/>
      <c r="AS1023" s="148"/>
      <c r="AT1023" s="148"/>
      <c r="AU1023" s="148"/>
      <c r="AV1023" s="723"/>
      <c r="AW1023" s="724"/>
    </row>
    <row r="1024" spans="2:49" x14ac:dyDescent="0.25">
      <c r="B1024" s="154"/>
      <c r="C1024" s="154"/>
      <c r="D1024" s="155"/>
      <c r="E1024" s="95"/>
      <c r="F1024" s="94"/>
      <c r="G1024" s="95"/>
      <c r="H1024" s="95"/>
      <c r="I1024" s="95"/>
      <c r="J1024" s="95"/>
      <c r="K1024" s="95"/>
      <c r="L1024" s="95"/>
      <c r="M1024" s="95"/>
      <c r="N1024" s="95"/>
      <c r="O1024" s="95"/>
      <c r="P1024" s="95"/>
      <c r="Q1024" s="95"/>
      <c r="R1024" s="95"/>
      <c r="S1024" s="95"/>
      <c r="T1024" s="95"/>
      <c r="U1024" s="95"/>
      <c r="V1024" s="95"/>
      <c r="W1024" s="95"/>
      <c r="X1024" s="95"/>
      <c r="Y1024" s="95"/>
      <c r="Z1024" s="95"/>
      <c r="AA1024" s="95"/>
      <c r="AB1024" s="95"/>
      <c r="AC1024" s="95"/>
      <c r="AD1024" s="95"/>
      <c r="AE1024" s="95"/>
      <c r="AF1024" s="95"/>
      <c r="AG1024" s="95"/>
      <c r="AH1024" s="95"/>
      <c r="AI1024" s="95"/>
      <c r="AJ1024" s="95"/>
      <c r="AK1024" s="95"/>
      <c r="AL1024" s="95"/>
      <c r="AM1024" s="95"/>
      <c r="AN1024" s="95"/>
      <c r="AO1024" s="95"/>
      <c r="AP1024" s="95"/>
      <c r="AQ1024" s="95"/>
      <c r="AR1024" s="95"/>
      <c r="AS1024" s="95"/>
      <c r="AT1024" s="95"/>
      <c r="AU1024" s="95"/>
      <c r="AV1024" s="723"/>
      <c r="AW1024" s="724"/>
    </row>
    <row r="1025" spans="2:49" x14ac:dyDescent="0.25">
      <c r="B1025" s="154"/>
      <c r="C1025" s="154"/>
      <c r="D1025" s="155"/>
      <c r="E1025" s="95"/>
      <c r="F1025" s="94"/>
      <c r="G1025" s="95"/>
      <c r="H1025" s="95"/>
      <c r="I1025" s="95"/>
      <c r="J1025" s="95"/>
      <c r="K1025" s="95"/>
      <c r="L1025" s="95"/>
      <c r="M1025" s="95"/>
      <c r="N1025" s="95"/>
      <c r="O1025" s="95"/>
      <c r="P1025" s="95"/>
      <c r="Q1025" s="95"/>
      <c r="R1025" s="95"/>
      <c r="S1025" s="95"/>
      <c r="T1025" s="95"/>
      <c r="U1025" s="95"/>
      <c r="V1025" s="95"/>
      <c r="W1025" s="95"/>
      <c r="X1025" s="95"/>
      <c r="Y1025" s="95"/>
      <c r="Z1025" s="95"/>
      <c r="AA1025" s="95"/>
      <c r="AB1025" s="95"/>
      <c r="AC1025" s="95"/>
      <c r="AD1025" s="95"/>
      <c r="AE1025" s="95"/>
      <c r="AF1025" s="95"/>
      <c r="AG1025" s="95"/>
      <c r="AH1025" s="95"/>
      <c r="AI1025" s="95"/>
      <c r="AJ1025" s="95"/>
      <c r="AK1025" s="95"/>
      <c r="AL1025" s="95"/>
      <c r="AM1025" s="95"/>
      <c r="AN1025" s="95"/>
      <c r="AO1025" s="95"/>
      <c r="AP1025" s="95"/>
      <c r="AQ1025" s="95"/>
      <c r="AR1025" s="95"/>
      <c r="AS1025" s="95"/>
      <c r="AT1025" s="95"/>
      <c r="AU1025" s="95"/>
      <c r="AV1025" s="723"/>
      <c r="AW1025" s="724"/>
    </row>
    <row r="1026" spans="2:49" x14ac:dyDescent="0.25">
      <c r="B1026" s="145"/>
      <c r="C1026" s="145"/>
      <c r="D1026" s="146"/>
      <c r="E1026" s="98"/>
      <c r="F1026" s="94"/>
      <c r="G1026" s="95"/>
      <c r="H1026" s="95"/>
      <c r="I1026" s="95"/>
      <c r="J1026" s="95"/>
      <c r="K1026" s="95"/>
      <c r="L1026" s="95"/>
      <c r="M1026" s="95"/>
      <c r="N1026" s="95"/>
      <c r="O1026" s="95"/>
      <c r="P1026" s="95"/>
      <c r="Q1026" s="95"/>
      <c r="R1026" s="95"/>
      <c r="S1026" s="95"/>
      <c r="T1026" s="95"/>
      <c r="U1026" s="95"/>
      <c r="V1026" s="95"/>
      <c r="W1026" s="95"/>
      <c r="X1026" s="95"/>
      <c r="Y1026" s="95"/>
      <c r="Z1026" s="95"/>
      <c r="AA1026" s="95"/>
      <c r="AB1026" s="95"/>
      <c r="AC1026" s="95"/>
      <c r="AD1026" s="95"/>
      <c r="AE1026" s="95"/>
      <c r="AF1026" s="95"/>
      <c r="AG1026" s="95"/>
      <c r="AH1026" s="95"/>
      <c r="AI1026" s="95"/>
      <c r="AJ1026" s="95"/>
      <c r="AK1026" s="95"/>
      <c r="AL1026" s="95"/>
      <c r="AM1026" s="95"/>
      <c r="AN1026" s="95"/>
      <c r="AO1026" s="95"/>
      <c r="AP1026" s="95"/>
      <c r="AQ1026" s="95"/>
      <c r="AR1026" s="95"/>
      <c r="AS1026" s="95"/>
      <c r="AT1026" s="95"/>
      <c r="AU1026" s="95"/>
      <c r="AV1026" s="723"/>
      <c r="AW1026" s="724"/>
    </row>
    <row r="1027" spans="2:49" x14ac:dyDescent="0.25">
      <c r="B1027" s="98"/>
      <c r="C1027" s="98"/>
      <c r="D1027" s="147"/>
      <c r="E1027" s="148"/>
      <c r="F1027" s="149"/>
      <c r="G1027" s="150"/>
      <c r="H1027" s="150"/>
      <c r="I1027" s="150"/>
      <c r="J1027" s="150"/>
      <c r="K1027" s="150"/>
      <c r="L1027" s="150"/>
      <c r="M1027" s="150"/>
      <c r="N1027" s="150"/>
      <c r="O1027" s="150"/>
      <c r="P1027" s="150"/>
      <c r="Q1027" s="150"/>
      <c r="R1027" s="150"/>
      <c r="S1027" s="150"/>
      <c r="T1027" s="150"/>
      <c r="U1027" s="150"/>
      <c r="V1027" s="150"/>
      <c r="W1027" s="150"/>
      <c r="X1027" s="150"/>
      <c r="Y1027" s="150"/>
      <c r="Z1027" s="150"/>
      <c r="AA1027" s="150"/>
      <c r="AB1027" s="150"/>
      <c r="AC1027" s="150"/>
      <c r="AD1027" s="150"/>
      <c r="AE1027" s="151"/>
      <c r="AF1027" s="151"/>
      <c r="AG1027" s="151"/>
      <c r="AH1027" s="151"/>
      <c r="AI1027" s="151"/>
      <c r="AJ1027" s="151"/>
      <c r="AK1027" s="151"/>
      <c r="AL1027" s="151"/>
      <c r="AM1027" s="151"/>
      <c r="AN1027" s="151"/>
      <c r="AO1027" s="151"/>
      <c r="AP1027" s="151"/>
      <c r="AQ1027" s="151"/>
      <c r="AR1027" s="151"/>
      <c r="AS1027" s="151"/>
      <c r="AT1027" s="151"/>
      <c r="AU1027" s="151"/>
      <c r="AV1027" s="723"/>
      <c r="AW1027" s="724"/>
    </row>
    <row r="1028" spans="2:49" x14ac:dyDescent="0.25">
      <c r="B1028" s="98"/>
      <c r="C1028" s="98"/>
      <c r="D1028" s="147"/>
      <c r="E1028" s="148"/>
      <c r="F1028" s="149"/>
      <c r="G1028" s="148"/>
      <c r="H1028" s="148"/>
      <c r="I1028" s="148"/>
      <c r="J1028" s="148"/>
      <c r="K1028" s="148"/>
      <c r="L1028" s="148"/>
      <c r="M1028" s="148"/>
      <c r="N1028" s="148"/>
      <c r="O1028" s="148"/>
      <c r="P1028" s="148"/>
      <c r="Q1028" s="148"/>
      <c r="R1028" s="148"/>
      <c r="S1028" s="148"/>
      <c r="T1028" s="148"/>
      <c r="U1028" s="148"/>
      <c r="V1028" s="148"/>
      <c r="W1028" s="148"/>
      <c r="X1028" s="148"/>
      <c r="Y1028" s="148"/>
      <c r="Z1028" s="148"/>
      <c r="AA1028" s="148"/>
      <c r="AB1028" s="148"/>
      <c r="AC1028" s="148"/>
      <c r="AD1028" s="148"/>
      <c r="AE1028" s="148"/>
      <c r="AF1028" s="148"/>
      <c r="AG1028" s="148"/>
      <c r="AH1028" s="148"/>
      <c r="AI1028" s="148"/>
      <c r="AJ1028" s="148"/>
      <c r="AK1028" s="148"/>
      <c r="AL1028" s="148"/>
      <c r="AM1028" s="148"/>
      <c r="AN1028" s="148"/>
      <c r="AO1028" s="148"/>
      <c r="AP1028" s="148"/>
      <c r="AQ1028" s="148"/>
      <c r="AR1028" s="148"/>
      <c r="AS1028" s="148"/>
      <c r="AT1028" s="148"/>
      <c r="AU1028" s="148"/>
      <c r="AV1028" s="723"/>
      <c r="AW1028" s="724"/>
    </row>
    <row r="1029" spans="2:49" x14ac:dyDescent="0.25">
      <c r="B1029" s="98"/>
      <c r="C1029" s="98"/>
      <c r="D1029" s="147"/>
      <c r="E1029" s="93"/>
      <c r="F1029" s="152"/>
      <c r="G1029" s="95"/>
      <c r="H1029" s="153"/>
      <c r="I1029" s="152"/>
      <c r="J1029" s="152"/>
      <c r="K1029" s="152"/>
      <c r="L1029" s="152"/>
      <c r="M1029" s="152"/>
      <c r="N1029" s="152"/>
      <c r="O1029" s="152"/>
      <c r="P1029" s="152"/>
      <c r="Q1029" s="152"/>
      <c r="R1029" s="152"/>
      <c r="S1029" s="153"/>
      <c r="T1029" s="152"/>
      <c r="U1029" s="152"/>
      <c r="V1029" s="152"/>
      <c r="W1029" s="152"/>
      <c r="X1029" s="152"/>
      <c r="Y1029" s="152"/>
      <c r="Z1029" s="152"/>
      <c r="AA1029" s="152"/>
      <c r="AB1029" s="152"/>
      <c r="AC1029" s="152"/>
      <c r="AD1029" s="152"/>
      <c r="AE1029" s="152"/>
      <c r="AF1029" s="152"/>
      <c r="AG1029" s="152"/>
      <c r="AH1029" s="152"/>
      <c r="AI1029" s="152"/>
      <c r="AJ1029" s="152"/>
      <c r="AK1029" s="152"/>
      <c r="AL1029" s="152"/>
      <c r="AM1029" s="152"/>
      <c r="AN1029" s="152"/>
      <c r="AO1029" s="152"/>
      <c r="AP1029" s="152"/>
      <c r="AQ1029" s="152"/>
      <c r="AR1029" s="152"/>
      <c r="AS1029" s="152"/>
      <c r="AT1029" s="152"/>
      <c r="AU1029" s="152"/>
      <c r="AV1029" s="723"/>
      <c r="AW1029" s="724"/>
    </row>
    <row r="1030" spans="2:49" x14ac:dyDescent="0.25">
      <c r="B1030" s="98"/>
      <c r="C1030" s="98"/>
      <c r="D1030" s="147"/>
      <c r="E1030" s="148"/>
      <c r="F1030" s="149"/>
      <c r="G1030" s="148"/>
      <c r="H1030" s="148"/>
      <c r="I1030" s="148"/>
      <c r="J1030" s="148"/>
      <c r="K1030" s="148"/>
      <c r="L1030" s="148"/>
      <c r="M1030" s="148"/>
      <c r="N1030" s="148"/>
      <c r="O1030" s="148"/>
      <c r="P1030" s="148"/>
      <c r="Q1030" s="148"/>
      <c r="R1030" s="148"/>
      <c r="S1030" s="148"/>
      <c r="T1030" s="148"/>
      <c r="U1030" s="148"/>
      <c r="V1030" s="148"/>
      <c r="W1030" s="148"/>
      <c r="X1030" s="148"/>
      <c r="Y1030" s="148"/>
      <c r="Z1030" s="148"/>
      <c r="AA1030" s="148"/>
      <c r="AB1030" s="148"/>
      <c r="AC1030" s="148"/>
      <c r="AD1030" s="148"/>
      <c r="AE1030" s="148"/>
      <c r="AF1030" s="148"/>
      <c r="AG1030" s="148"/>
      <c r="AH1030" s="148"/>
      <c r="AI1030" s="148"/>
      <c r="AJ1030" s="148"/>
      <c r="AK1030" s="148"/>
      <c r="AL1030" s="148"/>
      <c r="AM1030" s="148"/>
      <c r="AN1030" s="148"/>
      <c r="AO1030" s="148"/>
      <c r="AP1030" s="148"/>
      <c r="AQ1030" s="148"/>
      <c r="AR1030" s="148"/>
      <c r="AS1030" s="148"/>
      <c r="AT1030" s="148"/>
      <c r="AU1030" s="148"/>
      <c r="AV1030" s="723"/>
      <c r="AW1030" s="724"/>
    </row>
    <row r="1031" spans="2:49" x14ac:dyDescent="0.25">
      <c r="B1031" s="154"/>
      <c r="C1031" s="154"/>
      <c r="D1031" s="155"/>
      <c r="E1031" s="95"/>
      <c r="F1031" s="94"/>
      <c r="G1031" s="95"/>
      <c r="H1031" s="95"/>
      <c r="I1031" s="95"/>
      <c r="J1031" s="95"/>
      <c r="K1031" s="95"/>
      <c r="L1031" s="95"/>
      <c r="M1031" s="95"/>
      <c r="N1031" s="95"/>
      <c r="O1031" s="95"/>
      <c r="P1031" s="95"/>
      <c r="Q1031" s="95"/>
      <c r="R1031" s="95"/>
      <c r="S1031" s="95"/>
      <c r="T1031" s="95"/>
      <c r="U1031" s="95"/>
      <c r="V1031" s="95"/>
      <c r="W1031" s="95"/>
      <c r="X1031" s="95"/>
      <c r="Y1031" s="95"/>
      <c r="Z1031" s="95"/>
      <c r="AA1031" s="95"/>
      <c r="AB1031" s="95"/>
      <c r="AC1031" s="95"/>
      <c r="AD1031" s="95"/>
      <c r="AE1031" s="95"/>
      <c r="AF1031" s="95"/>
      <c r="AG1031" s="95"/>
      <c r="AH1031" s="95"/>
      <c r="AI1031" s="95"/>
      <c r="AJ1031" s="95"/>
      <c r="AK1031" s="95"/>
      <c r="AL1031" s="95"/>
      <c r="AM1031" s="95"/>
      <c r="AN1031" s="95"/>
      <c r="AO1031" s="95"/>
      <c r="AP1031" s="95"/>
      <c r="AQ1031" s="95"/>
      <c r="AR1031" s="95"/>
      <c r="AS1031" s="95"/>
      <c r="AT1031" s="95"/>
      <c r="AU1031" s="95"/>
      <c r="AV1031" s="723"/>
      <c r="AW1031" s="724"/>
    </row>
    <row r="1032" spans="2:49" x14ac:dyDescent="0.25">
      <c r="B1032" s="154"/>
      <c r="C1032" s="154"/>
      <c r="D1032" s="155"/>
      <c r="E1032" s="95"/>
      <c r="F1032" s="94"/>
      <c r="G1032" s="95"/>
      <c r="H1032" s="95"/>
      <c r="I1032" s="95"/>
      <c r="J1032" s="95"/>
      <c r="K1032" s="95"/>
      <c r="L1032" s="95"/>
      <c r="M1032" s="95"/>
      <c r="N1032" s="95"/>
      <c r="O1032" s="95"/>
      <c r="P1032" s="95"/>
      <c r="Q1032" s="95"/>
      <c r="R1032" s="95"/>
      <c r="S1032" s="95"/>
      <c r="T1032" s="95"/>
      <c r="U1032" s="95"/>
      <c r="V1032" s="95"/>
      <c r="W1032" s="95"/>
      <c r="X1032" s="95"/>
      <c r="Y1032" s="95"/>
      <c r="Z1032" s="95"/>
      <c r="AA1032" s="95"/>
      <c r="AB1032" s="95"/>
      <c r="AC1032" s="95"/>
      <c r="AD1032" s="95"/>
      <c r="AE1032" s="95"/>
      <c r="AF1032" s="95"/>
      <c r="AG1032" s="95"/>
      <c r="AH1032" s="95"/>
      <c r="AI1032" s="95"/>
      <c r="AJ1032" s="95"/>
      <c r="AK1032" s="95"/>
      <c r="AL1032" s="95"/>
      <c r="AM1032" s="95"/>
      <c r="AN1032" s="95"/>
      <c r="AO1032" s="95"/>
      <c r="AP1032" s="95"/>
      <c r="AQ1032" s="95"/>
      <c r="AR1032" s="95"/>
      <c r="AS1032" s="95"/>
      <c r="AT1032" s="95"/>
      <c r="AU1032" s="95"/>
      <c r="AV1032" s="723"/>
      <c r="AW1032" s="724"/>
    </row>
    <row r="1033" spans="2:49" x14ac:dyDescent="0.25">
      <c r="B1033" s="145"/>
      <c r="C1033" s="145"/>
      <c r="D1033" s="146"/>
      <c r="E1033" s="98"/>
      <c r="F1033" s="94"/>
      <c r="G1033" s="95"/>
      <c r="H1033" s="95"/>
      <c r="I1033" s="95"/>
      <c r="J1033" s="95"/>
      <c r="K1033" s="95"/>
      <c r="L1033" s="95"/>
      <c r="M1033" s="95"/>
      <c r="N1033" s="95"/>
      <c r="O1033" s="95"/>
      <c r="P1033" s="95"/>
      <c r="Q1033" s="95"/>
      <c r="R1033" s="95"/>
      <c r="S1033" s="95"/>
      <c r="T1033" s="95"/>
      <c r="U1033" s="95"/>
      <c r="V1033" s="95"/>
      <c r="W1033" s="95"/>
      <c r="X1033" s="95"/>
      <c r="Y1033" s="95"/>
      <c r="Z1033" s="95"/>
      <c r="AA1033" s="95"/>
      <c r="AB1033" s="95"/>
      <c r="AC1033" s="95"/>
      <c r="AD1033" s="95"/>
      <c r="AE1033" s="95"/>
      <c r="AF1033" s="95"/>
      <c r="AG1033" s="95"/>
      <c r="AH1033" s="95"/>
      <c r="AI1033" s="95"/>
      <c r="AJ1033" s="95"/>
      <c r="AK1033" s="95"/>
      <c r="AL1033" s="95"/>
      <c r="AM1033" s="95"/>
      <c r="AN1033" s="95"/>
      <c r="AO1033" s="95"/>
      <c r="AP1033" s="95"/>
      <c r="AQ1033" s="95"/>
      <c r="AR1033" s="95"/>
      <c r="AS1033" s="95"/>
      <c r="AT1033" s="95"/>
      <c r="AU1033" s="95"/>
      <c r="AV1033" s="723"/>
      <c r="AW1033" s="724"/>
    </row>
    <row r="1034" spans="2:49" x14ac:dyDescent="0.25">
      <c r="B1034" s="98"/>
      <c r="C1034" s="98"/>
      <c r="D1034" s="147"/>
      <c r="E1034" s="148"/>
      <c r="F1034" s="149"/>
      <c r="G1034" s="150"/>
      <c r="H1034" s="150"/>
      <c r="I1034" s="150"/>
      <c r="J1034" s="150"/>
      <c r="K1034" s="150"/>
      <c r="L1034" s="150"/>
      <c r="M1034" s="150"/>
      <c r="N1034" s="150"/>
      <c r="O1034" s="150"/>
      <c r="P1034" s="150"/>
      <c r="Q1034" s="150"/>
      <c r="R1034" s="150"/>
      <c r="S1034" s="150"/>
      <c r="T1034" s="150"/>
      <c r="U1034" s="150"/>
      <c r="V1034" s="150"/>
      <c r="W1034" s="150"/>
      <c r="X1034" s="150"/>
      <c r="Y1034" s="150"/>
      <c r="Z1034" s="150"/>
      <c r="AA1034" s="150"/>
      <c r="AB1034" s="150"/>
      <c r="AC1034" s="150"/>
      <c r="AD1034" s="150"/>
      <c r="AE1034" s="151"/>
      <c r="AF1034" s="151"/>
      <c r="AG1034" s="151"/>
      <c r="AH1034" s="151"/>
      <c r="AI1034" s="151"/>
      <c r="AJ1034" s="151"/>
      <c r="AK1034" s="151"/>
      <c r="AL1034" s="151"/>
      <c r="AM1034" s="151"/>
      <c r="AN1034" s="151"/>
      <c r="AO1034" s="151"/>
      <c r="AP1034" s="151"/>
      <c r="AQ1034" s="151"/>
      <c r="AR1034" s="151"/>
      <c r="AS1034" s="151"/>
      <c r="AT1034" s="151"/>
      <c r="AU1034" s="151"/>
      <c r="AV1034" s="723"/>
      <c r="AW1034" s="724"/>
    </row>
    <row r="1035" spans="2:49" x14ac:dyDescent="0.25">
      <c r="B1035" s="98"/>
      <c r="C1035" s="98"/>
      <c r="D1035" s="147"/>
      <c r="E1035" s="148"/>
      <c r="F1035" s="149"/>
      <c r="G1035" s="148"/>
      <c r="H1035" s="148"/>
      <c r="I1035" s="148"/>
      <c r="J1035" s="148"/>
      <c r="K1035" s="148"/>
      <c r="L1035" s="148"/>
      <c r="M1035" s="148"/>
      <c r="N1035" s="148"/>
      <c r="O1035" s="148"/>
      <c r="P1035" s="148"/>
      <c r="Q1035" s="148"/>
      <c r="R1035" s="148"/>
      <c r="S1035" s="148"/>
      <c r="T1035" s="148"/>
      <c r="U1035" s="148"/>
      <c r="V1035" s="148"/>
      <c r="W1035" s="148"/>
      <c r="X1035" s="148"/>
      <c r="Y1035" s="148"/>
      <c r="Z1035" s="148"/>
      <c r="AA1035" s="148"/>
      <c r="AB1035" s="148"/>
      <c r="AC1035" s="148"/>
      <c r="AD1035" s="148"/>
      <c r="AE1035" s="148"/>
      <c r="AF1035" s="148"/>
      <c r="AG1035" s="148"/>
      <c r="AH1035" s="148"/>
      <c r="AI1035" s="148"/>
      <c r="AJ1035" s="148"/>
      <c r="AK1035" s="148"/>
      <c r="AL1035" s="148"/>
      <c r="AM1035" s="148"/>
      <c r="AN1035" s="148"/>
      <c r="AO1035" s="148"/>
      <c r="AP1035" s="148"/>
      <c r="AQ1035" s="148"/>
      <c r="AR1035" s="148"/>
      <c r="AS1035" s="148"/>
      <c r="AT1035" s="148"/>
      <c r="AU1035" s="148"/>
      <c r="AV1035" s="723"/>
      <c r="AW1035" s="724"/>
    </row>
    <row r="1036" spans="2:49" x14ac:dyDescent="0.25">
      <c r="B1036" s="98"/>
      <c r="C1036" s="98"/>
      <c r="D1036" s="147"/>
      <c r="E1036" s="93"/>
      <c r="F1036" s="152"/>
      <c r="G1036" s="95"/>
      <c r="H1036" s="153"/>
      <c r="I1036" s="152"/>
      <c r="J1036" s="152"/>
      <c r="K1036" s="152"/>
      <c r="L1036" s="152"/>
      <c r="M1036" s="152"/>
      <c r="N1036" s="152"/>
      <c r="O1036" s="152"/>
      <c r="P1036" s="152"/>
      <c r="Q1036" s="152"/>
      <c r="R1036" s="152"/>
      <c r="S1036" s="153"/>
      <c r="T1036" s="152"/>
      <c r="U1036" s="152"/>
      <c r="V1036" s="152"/>
      <c r="W1036" s="152"/>
      <c r="X1036" s="152"/>
      <c r="Y1036" s="152"/>
      <c r="Z1036" s="152"/>
      <c r="AA1036" s="152"/>
      <c r="AB1036" s="152"/>
      <c r="AC1036" s="152"/>
      <c r="AD1036" s="152"/>
      <c r="AE1036" s="152"/>
      <c r="AF1036" s="152"/>
      <c r="AG1036" s="152"/>
      <c r="AH1036" s="152"/>
      <c r="AI1036" s="152"/>
      <c r="AJ1036" s="152"/>
      <c r="AK1036" s="152"/>
      <c r="AL1036" s="152"/>
      <c r="AM1036" s="152"/>
      <c r="AN1036" s="152"/>
      <c r="AO1036" s="152"/>
      <c r="AP1036" s="152"/>
      <c r="AQ1036" s="152"/>
      <c r="AR1036" s="152"/>
      <c r="AS1036" s="152"/>
      <c r="AT1036" s="152"/>
      <c r="AU1036" s="152"/>
      <c r="AV1036" s="723"/>
      <c r="AW1036" s="724"/>
    </row>
    <row r="1037" spans="2:49" x14ac:dyDescent="0.25">
      <c r="B1037" s="98"/>
      <c r="C1037" s="98"/>
      <c r="D1037" s="147"/>
      <c r="E1037" s="148"/>
      <c r="F1037" s="149"/>
      <c r="G1037" s="148"/>
      <c r="H1037" s="148"/>
      <c r="I1037" s="148"/>
      <c r="J1037" s="148"/>
      <c r="K1037" s="148"/>
      <c r="L1037" s="148"/>
      <c r="M1037" s="148"/>
      <c r="N1037" s="148"/>
      <c r="O1037" s="148"/>
      <c r="P1037" s="148"/>
      <c r="Q1037" s="148"/>
      <c r="R1037" s="148"/>
      <c r="S1037" s="148"/>
      <c r="T1037" s="148"/>
      <c r="U1037" s="148"/>
      <c r="V1037" s="148"/>
      <c r="W1037" s="148"/>
      <c r="X1037" s="148"/>
      <c r="Y1037" s="148"/>
      <c r="Z1037" s="148"/>
      <c r="AA1037" s="148"/>
      <c r="AB1037" s="148"/>
      <c r="AC1037" s="148"/>
      <c r="AD1037" s="148"/>
      <c r="AE1037" s="148"/>
      <c r="AF1037" s="148"/>
      <c r="AG1037" s="148"/>
      <c r="AH1037" s="148"/>
      <c r="AI1037" s="148"/>
      <c r="AJ1037" s="148"/>
      <c r="AK1037" s="148"/>
      <c r="AL1037" s="148"/>
      <c r="AM1037" s="148"/>
      <c r="AN1037" s="148"/>
      <c r="AO1037" s="148"/>
      <c r="AP1037" s="148"/>
      <c r="AQ1037" s="148"/>
      <c r="AR1037" s="148"/>
      <c r="AS1037" s="148"/>
      <c r="AT1037" s="148"/>
      <c r="AU1037" s="148"/>
      <c r="AV1037" s="723"/>
      <c r="AW1037" s="724"/>
    </row>
    <row r="1038" spans="2:49" x14ac:dyDescent="0.25">
      <c r="B1038" s="154"/>
      <c r="C1038" s="154"/>
      <c r="D1038" s="155"/>
      <c r="E1038" s="95"/>
      <c r="F1038" s="94"/>
      <c r="G1038" s="95"/>
      <c r="H1038" s="95"/>
      <c r="I1038" s="95"/>
      <c r="J1038" s="95"/>
      <c r="K1038" s="95"/>
      <c r="L1038" s="95"/>
      <c r="M1038" s="95"/>
      <c r="N1038" s="95"/>
      <c r="O1038" s="95"/>
      <c r="P1038" s="95"/>
      <c r="Q1038" s="95"/>
      <c r="R1038" s="95"/>
      <c r="S1038" s="95"/>
      <c r="T1038" s="95"/>
      <c r="U1038" s="95"/>
      <c r="V1038" s="95"/>
      <c r="W1038" s="95"/>
      <c r="X1038" s="95"/>
      <c r="Y1038" s="95"/>
      <c r="Z1038" s="95"/>
      <c r="AA1038" s="95"/>
      <c r="AB1038" s="95"/>
      <c r="AC1038" s="95"/>
      <c r="AD1038" s="95"/>
      <c r="AE1038" s="95"/>
      <c r="AF1038" s="95"/>
      <c r="AG1038" s="95"/>
      <c r="AH1038" s="95"/>
      <c r="AI1038" s="95"/>
      <c r="AJ1038" s="95"/>
      <c r="AK1038" s="95"/>
      <c r="AL1038" s="95"/>
      <c r="AM1038" s="95"/>
      <c r="AN1038" s="95"/>
      <c r="AO1038" s="95"/>
      <c r="AP1038" s="95"/>
      <c r="AQ1038" s="95"/>
      <c r="AR1038" s="95"/>
      <c r="AS1038" s="95"/>
      <c r="AT1038" s="95"/>
      <c r="AU1038" s="95"/>
      <c r="AV1038" s="723"/>
      <c r="AW1038" s="724"/>
    </row>
    <row r="1039" spans="2:49" x14ac:dyDescent="0.25">
      <c r="B1039" s="154"/>
      <c r="C1039" s="154"/>
      <c r="D1039" s="155"/>
      <c r="E1039" s="95"/>
      <c r="F1039" s="94"/>
      <c r="G1039" s="95"/>
      <c r="H1039" s="95"/>
      <c r="I1039" s="95"/>
      <c r="J1039" s="95"/>
      <c r="K1039" s="95"/>
      <c r="L1039" s="95"/>
      <c r="M1039" s="95"/>
      <c r="N1039" s="95"/>
      <c r="O1039" s="95"/>
      <c r="P1039" s="95"/>
      <c r="Q1039" s="95"/>
      <c r="R1039" s="95"/>
      <c r="S1039" s="95"/>
      <c r="T1039" s="95"/>
      <c r="U1039" s="95"/>
      <c r="V1039" s="95"/>
      <c r="W1039" s="95"/>
      <c r="X1039" s="95"/>
      <c r="Y1039" s="95"/>
      <c r="Z1039" s="95"/>
      <c r="AA1039" s="95"/>
      <c r="AB1039" s="95"/>
      <c r="AC1039" s="95"/>
      <c r="AD1039" s="95"/>
      <c r="AE1039" s="95"/>
      <c r="AF1039" s="95"/>
      <c r="AG1039" s="95"/>
      <c r="AH1039" s="95"/>
      <c r="AI1039" s="95"/>
      <c r="AJ1039" s="95"/>
      <c r="AK1039" s="95"/>
      <c r="AL1039" s="95"/>
      <c r="AM1039" s="95"/>
      <c r="AN1039" s="95"/>
      <c r="AO1039" s="95"/>
      <c r="AP1039" s="95"/>
      <c r="AQ1039" s="95"/>
      <c r="AR1039" s="95"/>
      <c r="AS1039" s="95"/>
      <c r="AT1039" s="95"/>
      <c r="AU1039" s="95"/>
      <c r="AV1039" s="723"/>
      <c r="AW1039" s="724"/>
    </row>
    <row r="1040" spans="2:49" x14ac:dyDescent="0.25">
      <c r="B1040" s="145"/>
      <c r="C1040" s="145"/>
      <c r="D1040" s="146"/>
      <c r="E1040" s="98"/>
      <c r="F1040" s="94"/>
      <c r="G1040" s="95"/>
      <c r="H1040" s="95"/>
      <c r="I1040" s="95"/>
      <c r="J1040" s="95"/>
      <c r="K1040" s="95"/>
      <c r="L1040" s="95"/>
      <c r="M1040" s="95"/>
      <c r="N1040" s="95"/>
      <c r="O1040" s="95"/>
      <c r="P1040" s="95"/>
      <c r="Q1040" s="95"/>
      <c r="R1040" s="95"/>
      <c r="S1040" s="95"/>
      <c r="T1040" s="95"/>
      <c r="U1040" s="95"/>
      <c r="V1040" s="95"/>
      <c r="W1040" s="95"/>
      <c r="X1040" s="95"/>
      <c r="Y1040" s="95"/>
      <c r="Z1040" s="95"/>
      <c r="AA1040" s="95"/>
      <c r="AB1040" s="95"/>
      <c r="AC1040" s="95"/>
      <c r="AD1040" s="95"/>
      <c r="AE1040" s="95"/>
      <c r="AF1040" s="95"/>
      <c r="AG1040" s="95"/>
      <c r="AH1040" s="95"/>
      <c r="AI1040" s="95"/>
      <c r="AJ1040" s="95"/>
      <c r="AK1040" s="95"/>
      <c r="AL1040" s="95"/>
      <c r="AM1040" s="95"/>
      <c r="AN1040" s="95"/>
      <c r="AO1040" s="95"/>
      <c r="AP1040" s="95"/>
      <c r="AQ1040" s="95"/>
      <c r="AR1040" s="95"/>
      <c r="AS1040" s="95"/>
      <c r="AT1040" s="95"/>
      <c r="AU1040" s="95"/>
      <c r="AV1040" s="723"/>
      <c r="AW1040" s="724"/>
    </row>
    <row r="1041" spans="2:49" x14ac:dyDescent="0.25">
      <c r="B1041" s="98"/>
      <c r="C1041" s="98"/>
      <c r="D1041" s="147"/>
      <c r="E1041" s="148"/>
      <c r="F1041" s="149"/>
      <c r="G1041" s="150"/>
      <c r="H1041" s="150"/>
      <c r="I1041" s="150"/>
      <c r="J1041" s="150"/>
      <c r="K1041" s="150"/>
      <c r="L1041" s="150"/>
      <c r="M1041" s="150"/>
      <c r="N1041" s="150"/>
      <c r="O1041" s="150"/>
      <c r="P1041" s="150"/>
      <c r="Q1041" s="150"/>
      <c r="R1041" s="150"/>
      <c r="S1041" s="150"/>
      <c r="T1041" s="150"/>
      <c r="U1041" s="150"/>
      <c r="V1041" s="150"/>
      <c r="W1041" s="150"/>
      <c r="X1041" s="150"/>
      <c r="Y1041" s="150"/>
      <c r="Z1041" s="150"/>
      <c r="AA1041" s="150"/>
      <c r="AB1041" s="150"/>
      <c r="AC1041" s="150"/>
      <c r="AD1041" s="150"/>
      <c r="AE1041" s="151"/>
      <c r="AF1041" s="151"/>
      <c r="AG1041" s="151"/>
      <c r="AH1041" s="151"/>
      <c r="AI1041" s="151"/>
      <c r="AJ1041" s="151"/>
      <c r="AK1041" s="151"/>
      <c r="AL1041" s="151"/>
      <c r="AM1041" s="151"/>
      <c r="AN1041" s="151"/>
      <c r="AO1041" s="151"/>
      <c r="AP1041" s="151"/>
      <c r="AQ1041" s="151"/>
      <c r="AR1041" s="151"/>
      <c r="AS1041" s="151"/>
      <c r="AT1041" s="151"/>
      <c r="AU1041" s="151"/>
      <c r="AV1041" s="723"/>
      <c r="AW1041" s="724"/>
    </row>
    <row r="1042" spans="2:49" x14ac:dyDescent="0.25">
      <c r="B1042" s="98"/>
      <c r="C1042" s="98"/>
      <c r="D1042" s="147"/>
      <c r="E1042" s="148"/>
      <c r="F1042" s="149"/>
      <c r="G1042" s="148"/>
      <c r="H1042" s="148"/>
      <c r="I1042" s="148"/>
      <c r="J1042" s="148"/>
      <c r="K1042" s="148"/>
      <c r="L1042" s="148"/>
      <c r="M1042" s="148"/>
      <c r="N1042" s="148"/>
      <c r="O1042" s="148"/>
      <c r="P1042" s="148"/>
      <c r="Q1042" s="148"/>
      <c r="R1042" s="148"/>
      <c r="S1042" s="148"/>
      <c r="T1042" s="148"/>
      <c r="U1042" s="148"/>
      <c r="V1042" s="148"/>
      <c r="W1042" s="148"/>
      <c r="X1042" s="148"/>
      <c r="Y1042" s="148"/>
      <c r="Z1042" s="148"/>
      <c r="AA1042" s="148"/>
      <c r="AB1042" s="148"/>
      <c r="AC1042" s="148"/>
      <c r="AD1042" s="148"/>
      <c r="AE1042" s="148"/>
      <c r="AF1042" s="148"/>
      <c r="AG1042" s="148"/>
      <c r="AH1042" s="148"/>
      <c r="AI1042" s="148"/>
      <c r="AJ1042" s="148"/>
      <c r="AK1042" s="148"/>
      <c r="AL1042" s="148"/>
      <c r="AM1042" s="148"/>
      <c r="AN1042" s="148"/>
      <c r="AO1042" s="148"/>
      <c r="AP1042" s="148"/>
      <c r="AQ1042" s="148"/>
      <c r="AR1042" s="148"/>
      <c r="AS1042" s="148"/>
      <c r="AT1042" s="148"/>
      <c r="AU1042" s="148"/>
      <c r="AV1042" s="723"/>
      <c r="AW1042" s="724"/>
    </row>
    <row r="1043" spans="2:49" x14ac:dyDescent="0.25">
      <c r="B1043" s="98"/>
      <c r="C1043" s="98"/>
      <c r="D1043" s="147"/>
      <c r="E1043" s="93"/>
      <c r="F1043" s="152"/>
      <c r="G1043" s="95"/>
      <c r="H1043" s="153"/>
      <c r="I1043" s="152"/>
      <c r="J1043" s="152"/>
      <c r="K1043" s="152"/>
      <c r="L1043" s="152"/>
      <c r="M1043" s="152"/>
      <c r="N1043" s="152"/>
      <c r="O1043" s="152"/>
      <c r="P1043" s="152"/>
      <c r="Q1043" s="152"/>
      <c r="R1043" s="152"/>
      <c r="S1043" s="153"/>
      <c r="T1043" s="152"/>
      <c r="U1043" s="152"/>
      <c r="V1043" s="152"/>
      <c r="W1043" s="152"/>
      <c r="X1043" s="152"/>
      <c r="Y1043" s="152"/>
      <c r="Z1043" s="152"/>
      <c r="AA1043" s="152"/>
      <c r="AB1043" s="152"/>
      <c r="AC1043" s="152"/>
      <c r="AD1043" s="152"/>
      <c r="AE1043" s="152"/>
      <c r="AF1043" s="152"/>
      <c r="AG1043" s="152"/>
      <c r="AH1043" s="152"/>
      <c r="AI1043" s="152"/>
      <c r="AJ1043" s="152"/>
      <c r="AK1043" s="152"/>
      <c r="AL1043" s="152"/>
      <c r="AM1043" s="152"/>
      <c r="AN1043" s="152"/>
      <c r="AO1043" s="152"/>
      <c r="AP1043" s="152"/>
      <c r="AQ1043" s="152"/>
      <c r="AR1043" s="152"/>
      <c r="AS1043" s="152"/>
      <c r="AT1043" s="152"/>
      <c r="AU1043" s="152"/>
      <c r="AV1043" s="723"/>
      <c r="AW1043" s="724"/>
    </row>
    <row r="1044" spans="2:49" x14ac:dyDescent="0.25">
      <c r="B1044" s="98"/>
      <c r="C1044" s="98"/>
      <c r="D1044" s="147"/>
      <c r="E1044" s="148"/>
      <c r="F1044" s="149"/>
      <c r="G1044" s="148"/>
      <c r="H1044" s="148"/>
      <c r="I1044" s="148"/>
      <c r="J1044" s="148"/>
      <c r="K1044" s="148"/>
      <c r="L1044" s="148"/>
      <c r="M1044" s="148"/>
      <c r="N1044" s="148"/>
      <c r="O1044" s="148"/>
      <c r="P1044" s="148"/>
      <c r="Q1044" s="148"/>
      <c r="R1044" s="148"/>
      <c r="S1044" s="148"/>
      <c r="T1044" s="148"/>
      <c r="U1044" s="148"/>
      <c r="V1044" s="148"/>
      <c r="W1044" s="148"/>
      <c r="X1044" s="148"/>
      <c r="Y1044" s="148"/>
      <c r="Z1044" s="148"/>
      <c r="AA1044" s="148"/>
      <c r="AB1044" s="148"/>
      <c r="AC1044" s="148"/>
      <c r="AD1044" s="148"/>
      <c r="AE1044" s="148"/>
      <c r="AF1044" s="148"/>
      <c r="AG1044" s="148"/>
      <c r="AH1044" s="148"/>
      <c r="AI1044" s="148"/>
      <c r="AJ1044" s="148"/>
      <c r="AK1044" s="148"/>
      <c r="AL1044" s="148"/>
      <c r="AM1044" s="148"/>
      <c r="AN1044" s="148"/>
      <c r="AO1044" s="148"/>
      <c r="AP1044" s="148"/>
      <c r="AQ1044" s="148"/>
      <c r="AR1044" s="148"/>
      <c r="AS1044" s="148"/>
      <c r="AT1044" s="148"/>
      <c r="AU1044" s="148"/>
      <c r="AV1044" s="723"/>
      <c r="AW1044" s="724"/>
    </row>
    <row r="1045" spans="2:49" x14ac:dyDescent="0.25">
      <c r="B1045" s="154"/>
      <c r="C1045" s="154"/>
      <c r="D1045" s="155"/>
      <c r="E1045" s="95"/>
      <c r="F1045" s="94"/>
      <c r="G1045" s="95"/>
      <c r="H1045" s="95"/>
      <c r="I1045" s="95"/>
      <c r="J1045" s="95"/>
      <c r="K1045" s="95"/>
      <c r="L1045" s="95"/>
      <c r="M1045" s="95"/>
      <c r="N1045" s="95"/>
      <c r="O1045" s="95"/>
      <c r="P1045" s="95"/>
      <c r="Q1045" s="95"/>
      <c r="R1045" s="95"/>
      <c r="S1045" s="95"/>
      <c r="T1045" s="95"/>
      <c r="U1045" s="95"/>
      <c r="V1045" s="95"/>
      <c r="W1045" s="95"/>
      <c r="X1045" s="95"/>
      <c r="Y1045" s="95"/>
      <c r="Z1045" s="95"/>
      <c r="AA1045" s="95"/>
      <c r="AB1045" s="95"/>
      <c r="AC1045" s="95"/>
      <c r="AD1045" s="95"/>
      <c r="AE1045" s="95"/>
      <c r="AF1045" s="95"/>
      <c r="AG1045" s="95"/>
      <c r="AH1045" s="95"/>
      <c r="AI1045" s="95"/>
      <c r="AJ1045" s="95"/>
      <c r="AK1045" s="95"/>
      <c r="AL1045" s="95"/>
      <c r="AM1045" s="95"/>
      <c r="AN1045" s="95"/>
      <c r="AO1045" s="95"/>
      <c r="AP1045" s="95"/>
      <c r="AQ1045" s="95"/>
      <c r="AR1045" s="95"/>
      <c r="AS1045" s="95"/>
      <c r="AT1045" s="95"/>
      <c r="AU1045" s="95"/>
      <c r="AV1045" s="723"/>
      <c r="AW1045" s="724"/>
    </row>
    <row r="1046" spans="2:49" x14ac:dyDescent="0.25">
      <c r="B1046" s="154"/>
      <c r="C1046" s="154"/>
      <c r="D1046" s="155"/>
      <c r="E1046" s="95"/>
      <c r="F1046" s="94"/>
      <c r="G1046" s="95"/>
      <c r="H1046" s="95"/>
      <c r="I1046" s="95"/>
      <c r="J1046" s="95"/>
      <c r="K1046" s="95"/>
      <c r="L1046" s="95"/>
      <c r="M1046" s="95"/>
      <c r="N1046" s="95"/>
      <c r="O1046" s="95"/>
      <c r="P1046" s="95"/>
      <c r="Q1046" s="95"/>
      <c r="R1046" s="95"/>
      <c r="S1046" s="95"/>
      <c r="T1046" s="95"/>
      <c r="U1046" s="95"/>
      <c r="V1046" s="95"/>
      <c r="W1046" s="95"/>
      <c r="X1046" s="95"/>
      <c r="Y1046" s="95"/>
      <c r="Z1046" s="95"/>
      <c r="AA1046" s="95"/>
      <c r="AB1046" s="95"/>
      <c r="AC1046" s="95"/>
      <c r="AD1046" s="95"/>
      <c r="AE1046" s="95"/>
      <c r="AF1046" s="95"/>
      <c r="AG1046" s="95"/>
      <c r="AH1046" s="95"/>
      <c r="AI1046" s="95"/>
      <c r="AJ1046" s="95"/>
      <c r="AK1046" s="95"/>
      <c r="AL1046" s="95"/>
      <c r="AM1046" s="95"/>
      <c r="AN1046" s="95"/>
      <c r="AO1046" s="95"/>
      <c r="AP1046" s="95"/>
      <c r="AQ1046" s="95"/>
      <c r="AR1046" s="95"/>
      <c r="AS1046" s="95"/>
      <c r="AT1046" s="95"/>
      <c r="AU1046" s="95"/>
      <c r="AV1046" s="723"/>
      <c r="AW1046" s="724"/>
    </row>
    <row r="1047" spans="2:49" x14ac:dyDescent="0.25">
      <c r="B1047" s="145"/>
      <c r="C1047" s="145"/>
      <c r="D1047" s="146"/>
      <c r="E1047" s="98"/>
      <c r="F1047" s="94"/>
      <c r="G1047" s="95"/>
      <c r="H1047" s="95"/>
      <c r="I1047" s="95"/>
      <c r="J1047" s="95"/>
      <c r="K1047" s="95"/>
      <c r="L1047" s="95"/>
      <c r="M1047" s="95"/>
      <c r="N1047" s="95"/>
      <c r="O1047" s="95"/>
      <c r="P1047" s="95"/>
      <c r="Q1047" s="95"/>
      <c r="R1047" s="95"/>
      <c r="S1047" s="95"/>
      <c r="T1047" s="95"/>
      <c r="U1047" s="95"/>
      <c r="V1047" s="95"/>
      <c r="W1047" s="95"/>
      <c r="X1047" s="95"/>
      <c r="Y1047" s="95"/>
      <c r="Z1047" s="95"/>
      <c r="AA1047" s="95"/>
      <c r="AB1047" s="95"/>
      <c r="AC1047" s="95"/>
      <c r="AD1047" s="95"/>
      <c r="AE1047" s="95"/>
      <c r="AF1047" s="95"/>
      <c r="AG1047" s="95"/>
      <c r="AH1047" s="95"/>
      <c r="AI1047" s="95"/>
      <c r="AJ1047" s="95"/>
      <c r="AK1047" s="95"/>
      <c r="AL1047" s="95"/>
      <c r="AM1047" s="95"/>
      <c r="AN1047" s="95"/>
      <c r="AO1047" s="95"/>
      <c r="AP1047" s="95"/>
      <c r="AQ1047" s="95"/>
      <c r="AR1047" s="95"/>
      <c r="AS1047" s="95"/>
      <c r="AT1047" s="95"/>
      <c r="AU1047" s="95"/>
      <c r="AV1047" s="723"/>
      <c r="AW1047" s="724"/>
    </row>
    <row r="1048" spans="2:49" x14ac:dyDescent="0.25">
      <c r="B1048" s="98"/>
      <c r="C1048" s="98"/>
      <c r="D1048" s="147"/>
      <c r="E1048" s="148"/>
      <c r="F1048" s="149"/>
      <c r="G1048" s="150"/>
      <c r="H1048" s="150"/>
      <c r="I1048" s="150"/>
      <c r="J1048" s="150"/>
      <c r="K1048" s="150"/>
      <c r="L1048" s="150"/>
      <c r="M1048" s="150"/>
      <c r="N1048" s="150"/>
      <c r="O1048" s="150"/>
      <c r="P1048" s="150"/>
      <c r="Q1048" s="150"/>
      <c r="R1048" s="150"/>
      <c r="S1048" s="150"/>
      <c r="T1048" s="150"/>
      <c r="U1048" s="150"/>
      <c r="V1048" s="150"/>
      <c r="W1048" s="150"/>
      <c r="X1048" s="150"/>
      <c r="Y1048" s="150"/>
      <c r="Z1048" s="150"/>
      <c r="AA1048" s="150"/>
      <c r="AB1048" s="150"/>
      <c r="AC1048" s="150"/>
      <c r="AD1048" s="150"/>
      <c r="AE1048" s="151"/>
      <c r="AF1048" s="151"/>
      <c r="AG1048" s="151"/>
      <c r="AH1048" s="151"/>
      <c r="AI1048" s="151"/>
      <c r="AJ1048" s="151"/>
      <c r="AK1048" s="151"/>
      <c r="AL1048" s="151"/>
      <c r="AM1048" s="151"/>
      <c r="AN1048" s="151"/>
      <c r="AO1048" s="151"/>
      <c r="AP1048" s="151"/>
      <c r="AQ1048" s="151"/>
      <c r="AR1048" s="151"/>
      <c r="AS1048" s="151"/>
      <c r="AT1048" s="151"/>
      <c r="AU1048" s="151"/>
      <c r="AV1048" s="723"/>
      <c r="AW1048" s="724"/>
    </row>
    <row r="1049" spans="2:49" x14ac:dyDescent="0.25">
      <c r="B1049" s="98"/>
      <c r="C1049" s="98"/>
      <c r="D1049" s="147"/>
      <c r="E1049" s="148"/>
      <c r="F1049" s="149"/>
      <c r="G1049" s="148"/>
      <c r="H1049" s="148"/>
      <c r="I1049" s="148"/>
      <c r="J1049" s="148"/>
      <c r="K1049" s="148"/>
      <c r="L1049" s="148"/>
      <c r="M1049" s="148"/>
      <c r="N1049" s="148"/>
      <c r="O1049" s="148"/>
      <c r="P1049" s="148"/>
      <c r="Q1049" s="148"/>
      <c r="R1049" s="148"/>
      <c r="S1049" s="148"/>
      <c r="T1049" s="148"/>
      <c r="U1049" s="148"/>
      <c r="V1049" s="148"/>
      <c r="W1049" s="148"/>
      <c r="X1049" s="148"/>
      <c r="Y1049" s="148"/>
      <c r="Z1049" s="148"/>
      <c r="AA1049" s="148"/>
      <c r="AB1049" s="148"/>
      <c r="AC1049" s="148"/>
      <c r="AD1049" s="148"/>
      <c r="AE1049" s="148"/>
      <c r="AF1049" s="148"/>
      <c r="AG1049" s="148"/>
      <c r="AH1049" s="148"/>
      <c r="AI1049" s="148"/>
      <c r="AJ1049" s="148"/>
      <c r="AK1049" s="148"/>
      <c r="AL1049" s="148"/>
      <c r="AM1049" s="148"/>
      <c r="AN1049" s="148"/>
      <c r="AO1049" s="148"/>
      <c r="AP1049" s="148"/>
      <c r="AQ1049" s="148"/>
      <c r="AR1049" s="148"/>
      <c r="AS1049" s="148"/>
      <c r="AT1049" s="148"/>
      <c r="AU1049" s="148"/>
      <c r="AV1049" s="723"/>
      <c r="AW1049" s="724"/>
    </row>
    <row r="1050" spans="2:49" x14ac:dyDescent="0.25">
      <c r="B1050" s="98"/>
      <c r="C1050" s="98"/>
      <c r="D1050" s="147"/>
      <c r="E1050" s="93"/>
      <c r="F1050" s="152"/>
      <c r="G1050" s="95"/>
      <c r="H1050" s="153"/>
      <c r="I1050" s="152"/>
      <c r="J1050" s="152"/>
      <c r="K1050" s="152"/>
      <c r="L1050" s="152"/>
      <c r="M1050" s="152"/>
      <c r="N1050" s="152"/>
      <c r="O1050" s="152"/>
      <c r="P1050" s="152"/>
      <c r="Q1050" s="152"/>
      <c r="R1050" s="152"/>
      <c r="S1050" s="153"/>
      <c r="T1050" s="152"/>
      <c r="U1050" s="152"/>
      <c r="V1050" s="152"/>
      <c r="W1050" s="152"/>
      <c r="X1050" s="152"/>
      <c r="Y1050" s="152"/>
      <c r="Z1050" s="152"/>
      <c r="AA1050" s="152"/>
      <c r="AB1050" s="152"/>
      <c r="AC1050" s="152"/>
      <c r="AD1050" s="152"/>
      <c r="AE1050" s="152"/>
      <c r="AF1050" s="152"/>
      <c r="AG1050" s="152"/>
      <c r="AH1050" s="152"/>
      <c r="AI1050" s="152"/>
      <c r="AJ1050" s="152"/>
      <c r="AK1050" s="152"/>
      <c r="AL1050" s="152"/>
      <c r="AM1050" s="152"/>
      <c r="AN1050" s="152"/>
      <c r="AO1050" s="152"/>
      <c r="AP1050" s="152"/>
      <c r="AQ1050" s="152"/>
      <c r="AR1050" s="152"/>
      <c r="AS1050" s="152"/>
      <c r="AT1050" s="152"/>
      <c r="AU1050" s="152"/>
      <c r="AV1050" s="723"/>
      <c r="AW1050" s="724"/>
    </row>
    <row r="1051" spans="2:49" x14ac:dyDescent="0.25">
      <c r="B1051" s="98"/>
      <c r="C1051" s="98"/>
      <c r="D1051" s="147"/>
      <c r="E1051" s="148"/>
      <c r="F1051" s="149"/>
      <c r="G1051" s="148"/>
      <c r="H1051" s="148"/>
      <c r="I1051" s="148"/>
      <c r="J1051" s="148"/>
      <c r="K1051" s="148"/>
      <c r="L1051" s="148"/>
      <c r="M1051" s="148"/>
      <c r="N1051" s="148"/>
      <c r="O1051" s="148"/>
      <c r="P1051" s="148"/>
      <c r="Q1051" s="148"/>
      <c r="R1051" s="148"/>
      <c r="S1051" s="148"/>
      <c r="T1051" s="148"/>
      <c r="U1051" s="148"/>
      <c r="V1051" s="148"/>
      <c r="W1051" s="148"/>
      <c r="X1051" s="148"/>
      <c r="Y1051" s="148"/>
      <c r="Z1051" s="148"/>
      <c r="AA1051" s="148"/>
      <c r="AB1051" s="148"/>
      <c r="AC1051" s="148"/>
      <c r="AD1051" s="148"/>
      <c r="AE1051" s="148"/>
      <c r="AF1051" s="148"/>
      <c r="AG1051" s="148"/>
      <c r="AH1051" s="148"/>
      <c r="AI1051" s="148"/>
      <c r="AJ1051" s="148"/>
      <c r="AK1051" s="148"/>
      <c r="AL1051" s="148"/>
      <c r="AM1051" s="148"/>
      <c r="AN1051" s="148"/>
      <c r="AO1051" s="148"/>
      <c r="AP1051" s="148"/>
      <c r="AQ1051" s="148"/>
      <c r="AR1051" s="148"/>
      <c r="AS1051" s="148"/>
      <c r="AT1051" s="148"/>
      <c r="AU1051" s="148"/>
      <c r="AV1051" s="723"/>
      <c r="AW1051" s="724"/>
    </row>
    <row r="1052" spans="2:49" x14ac:dyDescent="0.25">
      <c r="B1052" s="154"/>
      <c r="C1052" s="154"/>
      <c r="D1052" s="155"/>
      <c r="E1052" s="95"/>
      <c r="F1052" s="94"/>
      <c r="G1052" s="95"/>
      <c r="H1052" s="95"/>
      <c r="I1052" s="95"/>
      <c r="J1052" s="95"/>
      <c r="K1052" s="95"/>
      <c r="L1052" s="95"/>
      <c r="M1052" s="95"/>
      <c r="N1052" s="95"/>
      <c r="O1052" s="95"/>
      <c r="P1052" s="95"/>
      <c r="Q1052" s="95"/>
      <c r="R1052" s="95"/>
      <c r="S1052" s="95"/>
      <c r="T1052" s="95"/>
      <c r="U1052" s="95"/>
      <c r="V1052" s="95"/>
      <c r="W1052" s="95"/>
      <c r="X1052" s="95"/>
      <c r="Y1052" s="95"/>
      <c r="Z1052" s="95"/>
      <c r="AA1052" s="95"/>
      <c r="AB1052" s="95"/>
      <c r="AC1052" s="95"/>
      <c r="AD1052" s="95"/>
      <c r="AE1052" s="95"/>
      <c r="AF1052" s="95"/>
      <c r="AG1052" s="95"/>
      <c r="AH1052" s="95"/>
      <c r="AI1052" s="95"/>
      <c r="AJ1052" s="95"/>
      <c r="AK1052" s="95"/>
      <c r="AL1052" s="95"/>
      <c r="AM1052" s="95"/>
      <c r="AN1052" s="95"/>
      <c r="AO1052" s="95"/>
      <c r="AP1052" s="95"/>
      <c r="AQ1052" s="95"/>
      <c r="AR1052" s="95"/>
      <c r="AS1052" s="95"/>
      <c r="AT1052" s="95"/>
      <c r="AU1052" s="95"/>
      <c r="AV1052" s="723"/>
      <c r="AW1052" s="724"/>
    </row>
    <row r="1053" spans="2:49" x14ac:dyDescent="0.25">
      <c r="B1053" s="154"/>
      <c r="C1053" s="154"/>
      <c r="D1053" s="155"/>
      <c r="E1053" s="95"/>
      <c r="F1053" s="94"/>
      <c r="G1053" s="95"/>
      <c r="H1053" s="95"/>
      <c r="I1053" s="95"/>
      <c r="J1053" s="95"/>
      <c r="K1053" s="95"/>
      <c r="L1053" s="95"/>
      <c r="M1053" s="95"/>
      <c r="N1053" s="95"/>
      <c r="O1053" s="95"/>
      <c r="P1053" s="95"/>
      <c r="Q1053" s="95"/>
      <c r="R1053" s="95"/>
      <c r="S1053" s="95"/>
      <c r="T1053" s="95"/>
      <c r="U1053" s="95"/>
      <c r="V1053" s="95"/>
      <c r="W1053" s="95"/>
      <c r="X1053" s="95"/>
      <c r="Y1053" s="95"/>
      <c r="Z1053" s="95"/>
      <c r="AA1053" s="95"/>
      <c r="AB1053" s="95"/>
      <c r="AC1053" s="95"/>
      <c r="AD1053" s="95"/>
      <c r="AE1053" s="95"/>
      <c r="AF1053" s="95"/>
      <c r="AG1053" s="95"/>
      <c r="AH1053" s="95"/>
      <c r="AI1053" s="95"/>
      <c r="AJ1053" s="95"/>
      <c r="AK1053" s="95"/>
      <c r="AL1053" s="95"/>
      <c r="AM1053" s="95"/>
      <c r="AN1053" s="95"/>
      <c r="AO1053" s="95"/>
      <c r="AP1053" s="95"/>
      <c r="AQ1053" s="95"/>
      <c r="AR1053" s="95"/>
      <c r="AS1053" s="95"/>
      <c r="AT1053" s="95"/>
      <c r="AU1053" s="95"/>
      <c r="AV1053" s="723"/>
      <c r="AW1053" s="724"/>
    </row>
    <row r="1054" spans="2:49" x14ac:dyDescent="0.25">
      <c r="B1054" s="145"/>
      <c r="C1054" s="145"/>
      <c r="D1054" s="146"/>
      <c r="E1054" s="98"/>
      <c r="F1054" s="94"/>
      <c r="G1054" s="95"/>
      <c r="H1054" s="95"/>
      <c r="I1054" s="95"/>
      <c r="J1054" s="95"/>
      <c r="K1054" s="95"/>
      <c r="L1054" s="95"/>
      <c r="M1054" s="95"/>
      <c r="N1054" s="95"/>
      <c r="O1054" s="95"/>
      <c r="P1054" s="95"/>
      <c r="Q1054" s="95"/>
      <c r="R1054" s="95"/>
      <c r="S1054" s="95"/>
      <c r="T1054" s="95"/>
      <c r="U1054" s="95"/>
      <c r="V1054" s="95"/>
      <c r="W1054" s="95"/>
      <c r="X1054" s="95"/>
      <c r="Y1054" s="95"/>
      <c r="Z1054" s="95"/>
      <c r="AA1054" s="95"/>
      <c r="AB1054" s="95"/>
      <c r="AC1054" s="95"/>
      <c r="AD1054" s="95"/>
      <c r="AE1054" s="95"/>
      <c r="AF1054" s="95"/>
      <c r="AG1054" s="95"/>
      <c r="AH1054" s="95"/>
      <c r="AI1054" s="95"/>
      <c r="AJ1054" s="95"/>
      <c r="AK1054" s="95"/>
      <c r="AL1054" s="95"/>
      <c r="AM1054" s="95"/>
      <c r="AN1054" s="95"/>
      <c r="AO1054" s="95"/>
      <c r="AP1054" s="95"/>
      <c r="AQ1054" s="95"/>
      <c r="AR1054" s="95"/>
      <c r="AS1054" s="95"/>
      <c r="AT1054" s="95"/>
      <c r="AU1054" s="95"/>
      <c r="AV1054" s="723"/>
      <c r="AW1054" s="724"/>
    </row>
    <row r="1055" spans="2:49" x14ac:dyDescent="0.25">
      <c r="B1055" s="98"/>
      <c r="C1055" s="98"/>
      <c r="D1055" s="147"/>
      <c r="E1055" s="148"/>
      <c r="F1055" s="149"/>
      <c r="G1055" s="150"/>
      <c r="H1055" s="150"/>
      <c r="I1055" s="150"/>
      <c r="J1055" s="150"/>
      <c r="K1055" s="150"/>
      <c r="L1055" s="150"/>
      <c r="M1055" s="150"/>
      <c r="N1055" s="150"/>
      <c r="O1055" s="150"/>
      <c r="P1055" s="150"/>
      <c r="Q1055" s="150"/>
      <c r="R1055" s="150"/>
      <c r="S1055" s="150"/>
      <c r="T1055" s="150"/>
      <c r="U1055" s="150"/>
      <c r="V1055" s="150"/>
      <c r="W1055" s="150"/>
      <c r="X1055" s="150"/>
      <c r="Y1055" s="150"/>
      <c r="Z1055" s="150"/>
      <c r="AA1055" s="150"/>
      <c r="AB1055" s="150"/>
      <c r="AC1055" s="150"/>
      <c r="AD1055" s="150"/>
      <c r="AE1055" s="151"/>
      <c r="AF1055" s="151"/>
      <c r="AG1055" s="151"/>
      <c r="AH1055" s="151"/>
      <c r="AI1055" s="151"/>
      <c r="AJ1055" s="151"/>
      <c r="AK1055" s="151"/>
      <c r="AL1055" s="151"/>
      <c r="AM1055" s="151"/>
      <c r="AN1055" s="151"/>
      <c r="AO1055" s="151"/>
      <c r="AP1055" s="151"/>
      <c r="AQ1055" s="151"/>
      <c r="AR1055" s="151"/>
      <c r="AS1055" s="151"/>
      <c r="AT1055" s="151"/>
      <c r="AU1055" s="151"/>
      <c r="AV1055" s="723"/>
      <c r="AW1055" s="724"/>
    </row>
    <row r="1056" spans="2:49" x14ac:dyDescent="0.25">
      <c r="B1056" s="98"/>
      <c r="C1056" s="98"/>
      <c r="D1056" s="147"/>
      <c r="E1056" s="148"/>
      <c r="F1056" s="149"/>
      <c r="G1056" s="148"/>
      <c r="H1056" s="148"/>
      <c r="I1056" s="148"/>
      <c r="J1056" s="148"/>
      <c r="K1056" s="148"/>
      <c r="L1056" s="148"/>
      <c r="M1056" s="148"/>
      <c r="N1056" s="148"/>
      <c r="O1056" s="148"/>
      <c r="P1056" s="148"/>
      <c r="Q1056" s="148"/>
      <c r="R1056" s="148"/>
      <c r="S1056" s="148"/>
      <c r="T1056" s="148"/>
      <c r="U1056" s="148"/>
      <c r="V1056" s="148"/>
      <c r="W1056" s="148"/>
      <c r="X1056" s="148"/>
      <c r="Y1056" s="148"/>
      <c r="Z1056" s="148"/>
      <c r="AA1056" s="148"/>
      <c r="AB1056" s="148"/>
      <c r="AC1056" s="148"/>
      <c r="AD1056" s="148"/>
      <c r="AE1056" s="148"/>
      <c r="AF1056" s="148"/>
      <c r="AG1056" s="148"/>
      <c r="AH1056" s="148"/>
      <c r="AI1056" s="148"/>
      <c r="AJ1056" s="148"/>
      <c r="AK1056" s="148"/>
      <c r="AL1056" s="148"/>
      <c r="AM1056" s="148"/>
      <c r="AN1056" s="148"/>
      <c r="AO1056" s="148"/>
      <c r="AP1056" s="148"/>
      <c r="AQ1056" s="148"/>
      <c r="AR1056" s="148"/>
      <c r="AS1056" s="148"/>
      <c r="AT1056" s="148"/>
      <c r="AU1056" s="148"/>
      <c r="AV1056" s="723"/>
      <c r="AW1056" s="724"/>
    </row>
    <row r="1057" spans="2:49" x14ac:dyDescent="0.25">
      <c r="B1057" s="98"/>
      <c r="C1057" s="98"/>
      <c r="D1057" s="147"/>
      <c r="E1057" s="93"/>
      <c r="F1057" s="152"/>
      <c r="G1057" s="95"/>
      <c r="H1057" s="153"/>
      <c r="I1057" s="152"/>
      <c r="J1057" s="152"/>
      <c r="K1057" s="152"/>
      <c r="L1057" s="152"/>
      <c r="M1057" s="152"/>
      <c r="N1057" s="152"/>
      <c r="O1057" s="152"/>
      <c r="P1057" s="152"/>
      <c r="Q1057" s="152"/>
      <c r="R1057" s="152"/>
      <c r="S1057" s="153"/>
      <c r="T1057" s="152"/>
      <c r="U1057" s="152"/>
      <c r="V1057" s="152"/>
      <c r="W1057" s="152"/>
      <c r="X1057" s="152"/>
      <c r="Y1057" s="152"/>
      <c r="Z1057" s="152"/>
      <c r="AA1057" s="152"/>
      <c r="AB1057" s="152"/>
      <c r="AC1057" s="152"/>
      <c r="AD1057" s="152"/>
      <c r="AE1057" s="152"/>
      <c r="AF1057" s="152"/>
      <c r="AG1057" s="152"/>
      <c r="AH1057" s="152"/>
      <c r="AI1057" s="152"/>
      <c r="AJ1057" s="152"/>
      <c r="AK1057" s="152"/>
      <c r="AL1057" s="152"/>
      <c r="AM1057" s="152"/>
      <c r="AN1057" s="152"/>
      <c r="AO1057" s="152"/>
      <c r="AP1057" s="152"/>
      <c r="AQ1057" s="152"/>
      <c r="AR1057" s="152"/>
      <c r="AS1057" s="152"/>
      <c r="AT1057" s="152"/>
      <c r="AU1057" s="152"/>
      <c r="AV1057" s="723"/>
      <c r="AW1057" s="724"/>
    </row>
    <row r="1058" spans="2:49" x14ac:dyDescent="0.25">
      <c r="B1058" s="98"/>
      <c r="C1058" s="98"/>
      <c r="D1058" s="147"/>
      <c r="E1058" s="148"/>
      <c r="F1058" s="149"/>
      <c r="G1058" s="148"/>
      <c r="H1058" s="148"/>
      <c r="I1058" s="148"/>
      <c r="J1058" s="148"/>
      <c r="K1058" s="148"/>
      <c r="L1058" s="148"/>
      <c r="M1058" s="148"/>
      <c r="N1058" s="148"/>
      <c r="O1058" s="148"/>
      <c r="P1058" s="148"/>
      <c r="Q1058" s="148"/>
      <c r="R1058" s="148"/>
      <c r="S1058" s="148"/>
      <c r="T1058" s="148"/>
      <c r="U1058" s="148"/>
      <c r="V1058" s="148"/>
      <c r="W1058" s="148"/>
      <c r="X1058" s="148"/>
      <c r="Y1058" s="148"/>
      <c r="Z1058" s="148"/>
      <c r="AA1058" s="148"/>
      <c r="AB1058" s="148"/>
      <c r="AC1058" s="148"/>
      <c r="AD1058" s="148"/>
      <c r="AE1058" s="148"/>
      <c r="AF1058" s="148"/>
      <c r="AG1058" s="148"/>
      <c r="AH1058" s="148"/>
      <c r="AI1058" s="148"/>
      <c r="AJ1058" s="148"/>
      <c r="AK1058" s="148"/>
      <c r="AL1058" s="148"/>
      <c r="AM1058" s="148"/>
      <c r="AN1058" s="148"/>
      <c r="AO1058" s="148"/>
      <c r="AP1058" s="148"/>
      <c r="AQ1058" s="148"/>
      <c r="AR1058" s="148"/>
      <c r="AS1058" s="148"/>
      <c r="AT1058" s="148"/>
      <c r="AU1058" s="148"/>
      <c r="AV1058" s="723"/>
      <c r="AW1058" s="724"/>
    </row>
    <row r="1059" spans="2:49" x14ac:dyDescent="0.25">
      <c r="B1059" s="154"/>
      <c r="C1059" s="154"/>
      <c r="D1059" s="155"/>
      <c r="E1059" s="95"/>
      <c r="F1059" s="94"/>
      <c r="G1059" s="95"/>
      <c r="H1059" s="95"/>
      <c r="I1059" s="95"/>
      <c r="J1059" s="95"/>
      <c r="K1059" s="95"/>
      <c r="L1059" s="95"/>
      <c r="M1059" s="95"/>
      <c r="N1059" s="95"/>
      <c r="O1059" s="95"/>
      <c r="P1059" s="95"/>
      <c r="Q1059" s="95"/>
      <c r="R1059" s="95"/>
      <c r="S1059" s="95"/>
      <c r="T1059" s="95"/>
      <c r="U1059" s="95"/>
      <c r="V1059" s="95"/>
      <c r="W1059" s="95"/>
      <c r="X1059" s="95"/>
      <c r="Y1059" s="95"/>
      <c r="Z1059" s="95"/>
      <c r="AA1059" s="95"/>
      <c r="AB1059" s="95"/>
      <c r="AC1059" s="95"/>
      <c r="AD1059" s="95"/>
      <c r="AE1059" s="95"/>
      <c r="AF1059" s="95"/>
      <c r="AG1059" s="95"/>
      <c r="AH1059" s="95"/>
      <c r="AI1059" s="95"/>
      <c r="AJ1059" s="95"/>
      <c r="AK1059" s="95"/>
      <c r="AL1059" s="95"/>
      <c r="AM1059" s="95"/>
      <c r="AN1059" s="95"/>
      <c r="AO1059" s="95"/>
      <c r="AP1059" s="95"/>
      <c r="AQ1059" s="95"/>
      <c r="AR1059" s="95"/>
      <c r="AS1059" s="95"/>
      <c r="AT1059" s="95"/>
      <c r="AU1059" s="95"/>
      <c r="AV1059" s="723"/>
      <c r="AW1059" s="724"/>
    </row>
    <row r="1060" spans="2:49" x14ac:dyDescent="0.25">
      <c r="B1060" s="154"/>
      <c r="C1060" s="154"/>
      <c r="D1060" s="155"/>
      <c r="E1060" s="95"/>
      <c r="F1060" s="94"/>
      <c r="G1060" s="95"/>
      <c r="H1060" s="95"/>
      <c r="I1060" s="95"/>
      <c r="J1060" s="95"/>
      <c r="K1060" s="95"/>
      <c r="L1060" s="95"/>
      <c r="M1060" s="95"/>
      <c r="N1060" s="95"/>
      <c r="O1060" s="95"/>
      <c r="P1060" s="95"/>
      <c r="Q1060" s="95"/>
      <c r="R1060" s="95"/>
      <c r="S1060" s="95"/>
      <c r="T1060" s="95"/>
      <c r="U1060" s="95"/>
      <c r="V1060" s="95"/>
      <c r="W1060" s="95"/>
      <c r="X1060" s="95"/>
      <c r="Y1060" s="95"/>
      <c r="Z1060" s="95"/>
      <c r="AA1060" s="95"/>
      <c r="AB1060" s="95"/>
      <c r="AC1060" s="95"/>
      <c r="AD1060" s="95"/>
      <c r="AE1060" s="95"/>
      <c r="AF1060" s="95"/>
      <c r="AG1060" s="95"/>
      <c r="AH1060" s="95"/>
      <c r="AI1060" s="95"/>
      <c r="AJ1060" s="95"/>
      <c r="AK1060" s="95"/>
      <c r="AL1060" s="95"/>
      <c r="AM1060" s="95"/>
      <c r="AN1060" s="95"/>
      <c r="AO1060" s="95"/>
      <c r="AP1060" s="95"/>
      <c r="AQ1060" s="95"/>
      <c r="AR1060" s="95"/>
      <c r="AS1060" s="95"/>
      <c r="AT1060" s="95"/>
      <c r="AU1060" s="95"/>
      <c r="AV1060" s="723"/>
      <c r="AW1060" s="724"/>
    </row>
    <row r="1061" spans="2:49" x14ac:dyDescent="0.25">
      <c r="B1061" s="145"/>
      <c r="C1061" s="145"/>
      <c r="D1061" s="146"/>
      <c r="E1061" s="98"/>
      <c r="F1061" s="94"/>
      <c r="G1061" s="95"/>
      <c r="H1061" s="95"/>
      <c r="I1061" s="95"/>
      <c r="J1061" s="95"/>
      <c r="K1061" s="95"/>
      <c r="L1061" s="95"/>
      <c r="M1061" s="95"/>
      <c r="N1061" s="95"/>
      <c r="O1061" s="95"/>
      <c r="P1061" s="95"/>
      <c r="Q1061" s="95"/>
      <c r="R1061" s="95"/>
      <c r="S1061" s="95"/>
      <c r="T1061" s="95"/>
      <c r="U1061" s="95"/>
      <c r="V1061" s="95"/>
      <c r="W1061" s="95"/>
      <c r="X1061" s="95"/>
      <c r="Y1061" s="95"/>
      <c r="Z1061" s="95"/>
      <c r="AA1061" s="95"/>
      <c r="AB1061" s="95"/>
      <c r="AC1061" s="95"/>
      <c r="AD1061" s="95"/>
      <c r="AE1061" s="95"/>
      <c r="AF1061" s="95"/>
      <c r="AG1061" s="95"/>
      <c r="AH1061" s="95"/>
      <c r="AI1061" s="95"/>
      <c r="AJ1061" s="95"/>
      <c r="AK1061" s="95"/>
      <c r="AL1061" s="95"/>
      <c r="AM1061" s="95"/>
      <c r="AN1061" s="95"/>
      <c r="AO1061" s="95"/>
      <c r="AP1061" s="95"/>
      <c r="AQ1061" s="95"/>
      <c r="AR1061" s="95"/>
      <c r="AS1061" s="95"/>
      <c r="AT1061" s="95"/>
      <c r="AU1061" s="95"/>
      <c r="AV1061" s="723"/>
      <c r="AW1061" s="724"/>
    </row>
    <row r="1062" spans="2:49" x14ac:dyDescent="0.25">
      <c r="B1062" s="98"/>
      <c r="C1062" s="98"/>
      <c r="D1062" s="147"/>
      <c r="E1062" s="148"/>
      <c r="F1062" s="149"/>
      <c r="G1062" s="150"/>
      <c r="H1062" s="150"/>
      <c r="I1062" s="150"/>
      <c r="J1062" s="150"/>
      <c r="K1062" s="150"/>
      <c r="L1062" s="150"/>
      <c r="M1062" s="150"/>
      <c r="N1062" s="150"/>
      <c r="O1062" s="150"/>
      <c r="P1062" s="150"/>
      <c r="Q1062" s="150"/>
      <c r="R1062" s="150"/>
      <c r="S1062" s="150"/>
      <c r="T1062" s="150"/>
      <c r="U1062" s="150"/>
      <c r="V1062" s="150"/>
      <c r="W1062" s="150"/>
      <c r="X1062" s="150"/>
      <c r="Y1062" s="150"/>
      <c r="Z1062" s="150"/>
      <c r="AA1062" s="150"/>
      <c r="AB1062" s="150"/>
      <c r="AC1062" s="150"/>
      <c r="AD1062" s="150"/>
      <c r="AE1062" s="151"/>
      <c r="AF1062" s="151"/>
      <c r="AG1062" s="151"/>
      <c r="AH1062" s="151"/>
      <c r="AI1062" s="151"/>
      <c r="AJ1062" s="151"/>
      <c r="AK1062" s="151"/>
      <c r="AL1062" s="151"/>
      <c r="AM1062" s="151"/>
      <c r="AN1062" s="151"/>
      <c r="AO1062" s="151"/>
      <c r="AP1062" s="151"/>
      <c r="AQ1062" s="151"/>
      <c r="AR1062" s="151"/>
      <c r="AS1062" s="151"/>
      <c r="AT1062" s="151"/>
      <c r="AU1062" s="151"/>
      <c r="AV1062" s="723"/>
      <c r="AW1062" s="724"/>
    </row>
    <row r="1063" spans="2:49" x14ac:dyDescent="0.25">
      <c r="B1063" s="98"/>
      <c r="C1063" s="98"/>
      <c r="D1063" s="147"/>
      <c r="E1063" s="148"/>
      <c r="F1063" s="149"/>
      <c r="G1063" s="148"/>
      <c r="H1063" s="148"/>
      <c r="I1063" s="148"/>
      <c r="J1063" s="148"/>
      <c r="K1063" s="148"/>
      <c r="L1063" s="148"/>
      <c r="M1063" s="148"/>
      <c r="N1063" s="148"/>
      <c r="O1063" s="148"/>
      <c r="P1063" s="148"/>
      <c r="Q1063" s="148"/>
      <c r="R1063" s="148"/>
      <c r="S1063" s="148"/>
      <c r="T1063" s="148"/>
      <c r="U1063" s="148"/>
      <c r="V1063" s="148"/>
      <c r="W1063" s="148"/>
      <c r="X1063" s="148"/>
      <c r="Y1063" s="148"/>
      <c r="Z1063" s="148"/>
      <c r="AA1063" s="148"/>
      <c r="AB1063" s="148"/>
      <c r="AC1063" s="148"/>
      <c r="AD1063" s="148"/>
      <c r="AE1063" s="148"/>
      <c r="AF1063" s="148"/>
      <c r="AG1063" s="148"/>
      <c r="AH1063" s="148"/>
      <c r="AI1063" s="148"/>
      <c r="AJ1063" s="148"/>
      <c r="AK1063" s="148"/>
      <c r="AL1063" s="148"/>
      <c r="AM1063" s="148"/>
      <c r="AN1063" s="148"/>
      <c r="AO1063" s="148"/>
      <c r="AP1063" s="148"/>
      <c r="AQ1063" s="148"/>
      <c r="AR1063" s="148"/>
      <c r="AS1063" s="148"/>
      <c r="AT1063" s="148"/>
      <c r="AU1063" s="148"/>
      <c r="AV1063" s="723"/>
      <c r="AW1063" s="724"/>
    </row>
    <row r="1064" spans="2:49" x14ac:dyDescent="0.25">
      <c r="B1064" s="98"/>
      <c r="C1064" s="98"/>
      <c r="D1064" s="147"/>
      <c r="E1064" s="93"/>
      <c r="F1064" s="152"/>
      <c r="G1064" s="95"/>
      <c r="H1064" s="153"/>
      <c r="I1064" s="152"/>
      <c r="J1064" s="152"/>
      <c r="K1064" s="152"/>
      <c r="L1064" s="152"/>
      <c r="M1064" s="152"/>
      <c r="N1064" s="152"/>
      <c r="O1064" s="152"/>
      <c r="P1064" s="152"/>
      <c r="Q1064" s="152"/>
      <c r="R1064" s="152"/>
      <c r="S1064" s="153"/>
      <c r="T1064" s="152"/>
      <c r="U1064" s="152"/>
      <c r="V1064" s="152"/>
      <c r="W1064" s="152"/>
      <c r="X1064" s="152"/>
      <c r="Y1064" s="152"/>
      <c r="Z1064" s="152"/>
      <c r="AA1064" s="152"/>
      <c r="AB1064" s="152"/>
      <c r="AC1064" s="152"/>
      <c r="AD1064" s="152"/>
      <c r="AE1064" s="152"/>
      <c r="AF1064" s="152"/>
      <c r="AG1064" s="152"/>
      <c r="AH1064" s="152"/>
      <c r="AI1064" s="152"/>
      <c r="AJ1064" s="152"/>
      <c r="AK1064" s="152"/>
      <c r="AL1064" s="152"/>
      <c r="AM1064" s="152"/>
      <c r="AN1064" s="152"/>
      <c r="AO1064" s="152"/>
      <c r="AP1064" s="152"/>
      <c r="AQ1064" s="152"/>
      <c r="AR1064" s="152"/>
      <c r="AS1064" s="152"/>
      <c r="AT1064" s="152"/>
      <c r="AU1064" s="152"/>
      <c r="AV1064" s="723"/>
      <c r="AW1064" s="724"/>
    </row>
    <row r="1065" spans="2:49" x14ac:dyDescent="0.25">
      <c r="B1065" s="98"/>
      <c r="C1065" s="98"/>
      <c r="D1065" s="147"/>
      <c r="E1065" s="148"/>
      <c r="F1065" s="149"/>
      <c r="G1065" s="148"/>
      <c r="H1065" s="148"/>
      <c r="I1065" s="148"/>
      <c r="J1065" s="148"/>
      <c r="K1065" s="148"/>
      <c r="L1065" s="148"/>
      <c r="M1065" s="148"/>
      <c r="N1065" s="148"/>
      <c r="O1065" s="148"/>
      <c r="P1065" s="148"/>
      <c r="Q1065" s="148"/>
      <c r="R1065" s="148"/>
      <c r="S1065" s="148"/>
      <c r="T1065" s="148"/>
      <c r="U1065" s="148"/>
      <c r="V1065" s="148"/>
      <c r="W1065" s="148"/>
      <c r="X1065" s="148"/>
      <c r="Y1065" s="148"/>
      <c r="Z1065" s="148"/>
      <c r="AA1065" s="148"/>
      <c r="AB1065" s="148"/>
      <c r="AC1065" s="148"/>
      <c r="AD1065" s="148"/>
      <c r="AE1065" s="148"/>
      <c r="AF1065" s="148"/>
      <c r="AG1065" s="148"/>
      <c r="AH1065" s="148"/>
      <c r="AI1065" s="148"/>
      <c r="AJ1065" s="148"/>
      <c r="AK1065" s="148"/>
      <c r="AL1065" s="148"/>
      <c r="AM1065" s="148"/>
      <c r="AN1065" s="148"/>
      <c r="AO1065" s="148"/>
      <c r="AP1065" s="148"/>
      <c r="AQ1065" s="148"/>
      <c r="AR1065" s="148"/>
      <c r="AS1065" s="148"/>
      <c r="AT1065" s="148"/>
      <c r="AU1065" s="148"/>
      <c r="AV1065" s="723"/>
      <c r="AW1065" s="724"/>
    </row>
    <row r="1066" spans="2:49" x14ac:dyDescent="0.25">
      <c r="B1066" s="154"/>
      <c r="C1066" s="154"/>
      <c r="D1066" s="155"/>
      <c r="E1066" s="95"/>
      <c r="F1066" s="94"/>
      <c r="G1066" s="95"/>
      <c r="H1066" s="95"/>
      <c r="I1066" s="95"/>
      <c r="J1066" s="95"/>
      <c r="K1066" s="95"/>
      <c r="L1066" s="95"/>
      <c r="M1066" s="95"/>
      <c r="N1066" s="95"/>
      <c r="O1066" s="95"/>
      <c r="P1066" s="95"/>
      <c r="Q1066" s="95"/>
      <c r="R1066" s="95"/>
      <c r="S1066" s="95"/>
      <c r="T1066" s="95"/>
      <c r="U1066" s="95"/>
      <c r="V1066" s="95"/>
      <c r="W1066" s="95"/>
      <c r="X1066" s="95"/>
      <c r="Y1066" s="95"/>
      <c r="Z1066" s="95"/>
      <c r="AA1066" s="95"/>
      <c r="AB1066" s="95"/>
      <c r="AC1066" s="95"/>
      <c r="AD1066" s="95"/>
      <c r="AE1066" s="95"/>
      <c r="AF1066" s="95"/>
      <c r="AG1066" s="95"/>
      <c r="AH1066" s="95"/>
      <c r="AI1066" s="95"/>
      <c r="AJ1066" s="95"/>
      <c r="AK1066" s="95"/>
      <c r="AL1066" s="95"/>
      <c r="AM1066" s="95"/>
      <c r="AN1066" s="95"/>
      <c r="AO1066" s="95"/>
      <c r="AP1066" s="95"/>
      <c r="AQ1066" s="95"/>
      <c r="AR1066" s="95"/>
      <c r="AS1066" s="95"/>
      <c r="AT1066" s="95"/>
      <c r="AU1066" s="95"/>
      <c r="AV1066" s="723"/>
      <c r="AW1066" s="724"/>
    </row>
    <row r="1067" spans="2:49" x14ac:dyDescent="0.25">
      <c r="B1067" s="154"/>
      <c r="C1067" s="154"/>
      <c r="D1067" s="155"/>
      <c r="E1067" s="95"/>
      <c r="F1067" s="94"/>
      <c r="G1067" s="95"/>
      <c r="H1067" s="95"/>
      <c r="I1067" s="95"/>
      <c r="J1067" s="95"/>
      <c r="K1067" s="95"/>
      <c r="L1067" s="95"/>
      <c r="M1067" s="95"/>
      <c r="N1067" s="95"/>
      <c r="O1067" s="95"/>
      <c r="P1067" s="95"/>
      <c r="Q1067" s="95"/>
      <c r="R1067" s="95"/>
      <c r="S1067" s="95"/>
      <c r="T1067" s="95"/>
      <c r="U1067" s="95"/>
      <c r="V1067" s="95"/>
      <c r="W1067" s="95"/>
      <c r="X1067" s="95"/>
      <c r="Y1067" s="95"/>
      <c r="Z1067" s="95"/>
      <c r="AA1067" s="95"/>
      <c r="AB1067" s="95"/>
      <c r="AC1067" s="95"/>
      <c r="AD1067" s="95"/>
      <c r="AE1067" s="95"/>
      <c r="AF1067" s="95"/>
      <c r="AG1067" s="95"/>
      <c r="AH1067" s="95"/>
      <c r="AI1067" s="95"/>
      <c r="AJ1067" s="95"/>
      <c r="AK1067" s="95"/>
      <c r="AL1067" s="95"/>
      <c r="AM1067" s="95"/>
      <c r="AN1067" s="95"/>
      <c r="AO1067" s="95"/>
      <c r="AP1067" s="95"/>
      <c r="AQ1067" s="95"/>
      <c r="AR1067" s="95"/>
      <c r="AS1067" s="95"/>
      <c r="AT1067" s="95"/>
      <c r="AU1067" s="95"/>
      <c r="AV1067" s="723"/>
      <c r="AW1067" s="724"/>
    </row>
    <row r="1068" spans="2:49" x14ac:dyDescent="0.25">
      <c r="B1068" s="145"/>
      <c r="C1068" s="145"/>
      <c r="D1068" s="146"/>
      <c r="E1068" s="98"/>
      <c r="F1068" s="94"/>
      <c r="G1068" s="95"/>
      <c r="H1068" s="95"/>
      <c r="I1068" s="95"/>
      <c r="J1068" s="95"/>
      <c r="K1068" s="95"/>
      <c r="L1068" s="95"/>
      <c r="M1068" s="95"/>
      <c r="N1068" s="95"/>
      <c r="O1068" s="95"/>
      <c r="P1068" s="95"/>
      <c r="Q1068" s="95"/>
      <c r="R1068" s="95"/>
      <c r="S1068" s="95"/>
      <c r="T1068" s="95"/>
      <c r="U1068" s="95"/>
      <c r="V1068" s="95"/>
      <c r="W1068" s="95"/>
      <c r="X1068" s="95"/>
      <c r="Y1068" s="95"/>
      <c r="Z1068" s="95"/>
      <c r="AA1068" s="95"/>
      <c r="AB1068" s="95"/>
      <c r="AC1068" s="95"/>
      <c r="AD1068" s="95"/>
      <c r="AE1068" s="95"/>
      <c r="AF1068" s="95"/>
      <c r="AG1068" s="95"/>
      <c r="AH1068" s="95"/>
      <c r="AI1068" s="95"/>
      <c r="AJ1068" s="95"/>
      <c r="AK1068" s="95"/>
      <c r="AL1068" s="95"/>
      <c r="AM1068" s="95"/>
      <c r="AN1068" s="95"/>
      <c r="AO1068" s="95"/>
      <c r="AP1068" s="95"/>
      <c r="AQ1068" s="95"/>
      <c r="AR1068" s="95"/>
      <c r="AS1068" s="95"/>
      <c r="AT1068" s="95"/>
      <c r="AU1068" s="95"/>
      <c r="AV1068" s="723"/>
      <c r="AW1068" s="724"/>
    </row>
    <row r="1069" spans="2:49" x14ac:dyDescent="0.25">
      <c r="B1069" s="98"/>
      <c r="C1069" s="98"/>
      <c r="D1069" s="147"/>
      <c r="E1069" s="148"/>
      <c r="F1069" s="149"/>
      <c r="G1069" s="150"/>
      <c r="H1069" s="150"/>
      <c r="I1069" s="150"/>
      <c r="J1069" s="150"/>
      <c r="K1069" s="150"/>
      <c r="L1069" s="150"/>
      <c r="M1069" s="150"/>
      <c r="N1069" s="150"/>
      <c r="O1069" s="150"/>
      <c r="P1069" s="150"/>
      <c r="Q1069" s="150"/>
      <c r="R1069" s="150"/>
      <c r="S1069" s="150"/>
      <c r="T1069" s="150"/>
      <c r="U1069" s="150"/>
      <c r="V1069" s="150"/>
      <c r="W1069" s="150"/>
      <c r="X1069" s="150"/>
      <c r="Y1069" s="150"/>
      <c r="Z1069" s="150"/>
      <c r="AA1069" s="150"/>
      <c r="AB1069" s="150"/>
      <c r="AC1069" s="150"/>
      <c r="AD1069" s="150"/>
      <c r="AE1069" s="151"/>
      <c r="AF1069" s="151"/>
      <c r="AG1069" s="151"/>
      <c r="AH1069" s="151"/>
      <c r="AI1069" s="151"/>
      <c r="AJ1069" s="151"/>
      <c r="AK1069" s="151"/>
      <c r="AL1069" s="151"/>
      <c r="AM1069" s="151"/>
      <c r="AN1069" s="151"/>
      <c r="AO1069" s="151"/>
      <c r="AP1069" s="151"/>
      <c r="AQ1069" s="151"/>
      <c r="AR1069" s="151"/>
      <c r="AS1069" s="151"/>
      <c r="AT1069" s="151"/>
      <c r="AU1069" s="151"/>
      <c r="AV1069" s="723"/>
      <c r="AW1069" s="724"/>
    </row>
    <row r="1070" spans="2:49" x14ac:dyDescent="0.25">
      <c r="B1070" s="98"/>
      <c r="C1070" s="98"/>
      <c r="D1070" s="147"/>
      <c r="E1070" s="148"/>
      <c r="F1070" s="149"/>
      <c r="G1070" s="148"/>
      <c r="H1070" s="148"/>
      <c r="I1070" s="148"/>
      <c r="J1070" s="148"/>
      <c r="K1070" s="148"/>
      <c r="L1070" s="148"/>
      <c r="M1070" s="148"/>
      <c r="N1070" s="148"/>
      <c r="O1070" s="148"/>
      <c r="P1070" s="148"/>
      <c r="Q1070" s="148"/>
      <c r="R1070" s="148"/>
      <c r="S1070" s="148"/>
      <c r="T1070" s="148"/>
      <c r="U1070" s="148"/>
      <c r="V1070" s="148"/>
      <c r="W1070" s="148"/>
      <c r="X1070" s="148"/>
      <c r="Y1070" s="148"/>
      <c r="Z1070" s="148"/>
      <c r="AA1070" s="148"/>
      <c r="AB1070" s="148"/>
      <c r="AC1070" s="148"/>
      <c r="AD1070" s="148"/>
      <c r="AE1070" s="148"/>
      <c r="AF1070" s="148"/>
      <c r="AG1070" s="148"/>
      <c r="AH1070" s="148"/>
      <c r="AI1070" s="148"/>
      <c r="AJ1070" s="148"/>
      <c r="AK1070" s="148"/>
      <c r="AL1070" s="148"/>
      <c r="AM1070" s="148"/>
      <c r="AN1070" s="148"/>
      <c r="AO1070" s="148"/>
      <c r="AP1070" s="148"/>
      <c r="AQ1070" s="148"/>
      <c r="AR1070" s="148"/>
      <c r="AS1070" s="148"/>
      <c r="AT1070" s="148"/>
      <c r="AU1070" s="148"/>
      <c r="AV1070" s="723"/>
      <c r="AW1070" s="724"/>
    </row>
    <row r="1071" spans="2:49" x14ac:dyDescent="0.25">
      <c r="B1071" s="98"/>
      <c r="C1071" s="98"/>
      <c r="D1071" s="147"/>
      <c r="E1071" s="93"/>
      <c r="F1071" s="152"/>
      <c r="G1071" s="95"/>
      <c r="H1071" s="153"/>
      <c r="I1071" s="152"/>
      <c r="J1071" s="152"/>
      <c r="K1071" s="152"/>
      <c r="L1071" s="152"/>
      <c r="M1071" s="152"/>
      <c r="N1071" s="152"/>
      <c r="O1071" s="152"/>
      <c r="P1071" s="152"/>
      <c r="Q1071" s="152"/>
      <c r="R1071" s="152"/>
      <c r="S1071" s="153"/>
      <c r="T1071" s="152"/>
      <c r="U1071" s="152"/>
      <c r="V1071" s="152"/>
      <c r="W1071" s="152"/>
      <c r="X1071" s="152"/>
      <c r="Y1071" s="152"/>
      <c r="Z1071" s="152"/>
      <c r="AA1071" s="152"/>
      <c r="AB1071" s="152"/>
      <c r="AC1071" s="152"/>
      <c r="AD1071" s="152"/>
      <c r="AE1071" s="152"/>
      <c r="AF1071" s="152"/>
      <c r="AG1071" s="152"/>
      <c r="AH1071" s="152"/>
      <c r="AI1071" s="152"/>
      <c r="AJ1071" s="152"/>
      <c r="AK1071" s="152"/>
      <c r="AL1071" s="152"/>
      <c r="AM1071" s="152"/>
      <c r="AN1071" s="152"/>
      <c r="AO1071" s="152"/>
      <c r="AP1071" s="152"/>
      <c r="AQ1071" s="152"/>
      <c r="AR1071" s="152"/>
      <c r="AS1071" s="152"/>
      <c r="AT1071" s="152"/>
      <c r="AU1071" s="152"/>
      <c r="AV1071" s="723"/>
      <c r="AW1071" s="724"/>
    </row>
    <row r="1072" spans="2:49" x14ac:dyDescent="0.25">
      <c r="B1072" s="98"/>
      <c r="C1072" s="98"/>
      <c r="D1072" s="147"/>
      <c r="E1072" s="148"/>
      <c r="F1072" s="149"/>
      <c r="G1072" s="148"/>
      <c r="H1072" s="148"/>
      <c r="I1072" s="148"/>
      <c r="J1072" s="148"/>
      <c r="K1072" s="148"/>
      <c r="L1072" s="148"/>
      <c r="M1072" s="148"/>
      <c r="N1072" s="148"/>
      <c r="O1072" s="148"/>
      <c r="P1072" s="148"/>
      <c r="Q1072" s="148"/>
      <c r="R1072" s="148"/>
      <c r="S1072" s="148"/>
      <c r="T1072" s="148"/>
      <c r="U1072" s="148"/>
      <c r="V1072" s="148"/>
      <c r="W1072" s="148"/>
      <c r="X1072" s="148"/>
      <c r="Y1072" s="148"/>
      <c r="Z1072" s="148"/>
      <c r="AA1072" s="148"/>
      <c r="AB1072" s="148"/>
      <c r="AC1072" s="148"/>
      <c r="AD1072" s="148"/>
      <c r="AE1072" s="148"/>
      <c r="AF1072" s="148"/>
      <c r="AG1072" s="148"/>
      <c r="AH1072" s="148"/>
      <c r="AI1072" s="148"/>
      <c r="AJ1072" s="148"/>
      <c r="AK1072" s="148"/>
      <c r="AL1072" s="148"/>
      <c r="AM1072" s="148"/>
      <c r="AN1072" s="148"/>
      <c r="AO1072" s="148"/>
      <c r="AP1072" s="148"/>
      <c r="AQ1072" s="148"/>
      <c r="AR1072" s="148"/>
      <c r="AS1072" s="148"/>
      <c r="AT1072" s="148"/>
      <c r="AU1072" s="148"/>
      <c r="AV1072" s="723"/>
      <c r="AW1072" s="724"/>
    </row>
    <row r="1073" spans="2:49" x14ac:dyDescent="0.25">
      <c r="B1073" s="154"/>
      <c r="C1073" s="154"/>
      <c r="D1073" s="155"/>
      <c r="E1073" s="95"/>
      <c r="F1073" s="94"/>
      <c r="G1073" s="95"/>
      <c r="H1073" s="95"/>
      <c r="I1073" s="95"/>
      <c r="J1073" s="95"/>
      <c r="K1073" s="95"/>
      <c r="L1073" s="95"/>
      <c r="M1073" s="95"/>
      <c r="N1073" s="95"/>
      <c r="O1073" s="95"/>
      <c r="P1073" s="95"/>
      <c r="Q1073" s="95"/>
      <c r="R1073" s="95"/>
      <c r="S1073" s="95"/>
      <c r="T1073" s="95"/>
      <c r="U1073" s="95"/>
      <c r="V1073" s="95"/>
      <c r="W1073" s="95"/>
      <c r="X1073" s="95"/>
      <c r="Y1073" s="95"/>
      <c r="Z1073" s="95"/>
      <c r="AA1073" s="95"/>
      <c r="AB1073" s="95"/>
      <c r="AC1073" s="95"/>
      <c r="AD1073" s="95"/>
      <c r="AE1073" s="95"/>
      <c r="AF1073" s="95"/>
      <c r="AG1073" s="95"/>
      <c r="AH1073" s="95"/>
      <c r="AI1073" s="95"/>
      <c r="AJ1073" s="95"/>
      <c r="AK1073" s="95"/>
      <c r="AL1073" s="95"/>
      <c r="AM1073" s="95"/>
      <c r="AN1073" s="95"/>
      <c r="AO1073" s="95"/>
      <c r="AP1073" s="95"/>
      <c r="AQ1073" s="95"/>
      <c r="AR1073" s="95"/>
      <c r="AS1073" s="95"/>
      <c r="AT1073" s="95"/>
      <c r="AU1073" s="95"/>
      <c r="AV1073" s="723"/>
      <c r="AW1073" s="724"/>
    </row>
    <row r="1074" spans="2:49" x14ac:dyDescent="0.25">
      <c r="B1074" s="154"/>
      <c r="C1074" s="154"/>
      <c r="D1074" s="155"/>
      <c r="E1074" s="95"/>
      <c r="F1074" s="94"/>
      <c r="G1074" s="95"/>
      <c r="H1074" s="95"/>
      <c r="I1074" s="95"/>
      <c r="J1074" s="95"/>
      <c r="K1074" s="95"/>
      <c r="L1074" s="95"/>
      <c r="M1074" s="95"/>
      <c r="N1074" s="95"/>
      <c r="O1074" s="95"/>
      <c r="P1074" s="95"/>
      <c r="Q1074" s="95"/>
      <c r="R1074" s="95"/>
      <c r="S1074" s="95"/>
      <c r="T1074" s="95"/>
      <c r="U1074" s="95"/>
      <c r="V1074" s="95"/>
      <c r="W1074" s="95"/>
      <c r="X1074" s="95"/>
      <c r="Y1074" s="95"/>
      <c r="Z1074" s="95"/>
      <c r="AA1074" s="95"/>
      <c r="AB1074" s="95"/>
      <c r="AC1074" s="95"/>
      <c r="AD1074" s="95"/>
      <c r="AE1074" s="95"/>
      <c r="AF1074" s="95"/>
      <c r="AG1074" s="95"/>
      <c r="AH1074" s="95"/>
      <c r="AI1074" s="95"/>
      <c r="AJ1074" s="95"/>
      <c r="AK1074" s="95"/>
      <c r="AL1074" s="95"/>
      <c r="AM1074" s="95"/>
      <c r="AN1074" s="95"/>
      <c r="AO1074" s="95"/>
      <c r="AP1074" s="95"/>
      <c r="AQ1074" s="95"/>
      <c r="AR1074" s="95"/>
      <c r="AS1074" s="95"/>
      <c r="AT1074" s="95"/>
      <c r="AU1074" s="95"/>
      <c r="AV1074" s="723"/>
      <c r="AW1074" s="724"/>
    </row>
    <row r="1075" spans="2:49" x14ac:dyDescent="0.25">
      <c r="B1075" s="145"/>
      <c r="C1075" s="145"/>
      <c r="D1075" s="146"/>
      <c r="E1075" s="98"/>
      <c r="F1075" s="94"/>
      <c r="G1075" s="95"/>
      <c r="H1075" s="95"/>
      <c r="I1075" s="95"/>
      <c r="J1075" s="95"/>
      <c r="K1075" s="95"/>
      <c r="L1075" s="95"/>
      <c r="M1075" s="95"/>
      <c r="N1075" s="95"/>
      <c r="O1075" s="95"/>
      <c r="P1075" s="95"/>
      <c r="Q1075" s="95"/>
      <c r="R1075" s="95"/>
      <c r="S1075" s="95"/>
      <c r="T1075" s="95"/>
      <c r="U1075" s="95"/>
      <c r="V1075" s="95"/>
      <c r="W1075" s="95"/>
      <c r="X1075" s="95"/>
      <c r="Y1075" s="95"/>
      <c r="Z1075" s="95"/>
      <c r="AA1075" s="95"/>
      <c r="AB1075" s="95"/>
      <c r="AC1075" s="95"/>
      <c r="AD1075" s="95"/>
      <c r="AE1075" s="95"/>
      <c r="AF1075" s="95"/>
      <c r="AG1075" s="95"/>
      <c r="AH1075" s="95"/>
      <c r="AI1075" s="95"/>
      <c r="AJ1075" s="95"/>
      <c r="AK1075" s="95"/>
      <c r="AL1075" s="95"/>
      <c r="AM1075" s="95"/>
      <c r="AN1075" s="95"/>
      <c r="AO1075" s="95"/>
      <c r="AP1075" s="95"/>
      <c r="AQ1075" s="95"/>
      <c r="AR1075" s="95"/>
      <c r="AS1075" s="95"/>
      <c r="AT1075" s="95"/>
      <c r="AU1075" s="95"/>
      <c r="AV1075" s="723"/>
      <c r="AW1075" s="724"/>
    </row>
    <row r="1076" spans="2:49" x14ac:dyDescent="0.25">
      <c r="B1076" s="98"/>
      <c r="C1076" s="98"/>
      <c r="D1076" s="147"/>
      <c r="E1076" s="148"/>
      <c r="F1076" s="149"/>
      <c r="G1076" s="150"/>
      <c r="H1076" s="150"/>
      <c r="I1076" s="150"/>
      <c r="J1076" s="150"/>
      <c r="K1076" s="150"/>
      <c r="L1076" s="150"/>
      <c r="M1076" s="150"/>
      <c r="N1076" s="150"/>
      <c r="O1076" s="150"/>
      <c r="P1076" s="150"/>
      <c r="Q1076" s="150"/>
      <c r="R1076" s="150"/>
      <c r="S1076" s="150"/>
      <c r="T1076" s="150"/>
      <c r="U1076" s="150"/>
      <c r="V1076" s="150"/>
      <c r="W1076" s="150"/>
      <c r="X1076" s="150"/>
      <c r="Y1076" s="150"/>
      <c r="Z1076" s="150"/>
      <c r="AA1076" s="150"/>
      <c r="AB1076" s="150"/>
      <c r="AC1076" s="150"/>
      <c r="AD1076" s="150"/>
      <c r="AE1076" s="151"/>
      <c r="AF1076" s="151"/>
      <c r="AG1076" s="151"/>
      <c r="AH1076" s="151"/>
      <c r="AI1076" s="151"/>
      <c r="AJ1076" s="151"/>
      <c r="AK1076" s="151"/>
      <c r="AL1076" s="151"/>
      <c r="AM1076" s="151"/>
      <c r="AN1076" s="151"/>
      <c r="AO1076" s="151"/>
      <c r="AP1076" s="151"/>
      <c r="AQ1076" s="151"/>
      <c r="AR1076" s="151"/>
      <c r="AS1076" s="151"/>
      <c r="AT1076" s="151"/>
      <c r="AU1076" s="151"/>
      <c r="AV1076" s="723"/>
      <c r="AW1076" s="724"/>
    </row>
    <row r="1077" spans="2:49" x14ac:dyDescent="0.25">
      <c r="B1077" s="98"/>
      <c r="C1077" s="98"/>
      <c r="D1077" s="147"/>
      <c r="E1077" s="148"/>
      <c r="F1077" s="149"/>
      <c r="G1077" s="148"/>
      <c r="H1077" s="148"/>
      <c r="I1077" s="148"/>
      <c r="J1077" s="148"/>
      <c r="K1077" s="148"/>
      <c r="L1077" s="148"/>
      <c r="M1077" s="148"/>
      <c r="N1077" s="148"/>
      <c r="O1077" s="148"/>
      <c r="P1077" s="148"/>
      <c r="Q1077" s="148"/>
      <c r="R1077" s="148"/>
      <c r="S1077" s="148"/>
      <c r="T1077" s="148"/>
      <c r="U1077" s="148"/>
      <c r="V1077" s="148"/>
      <c r="W1077" s="148"/>
      <c r="X1077" s="148"/>
      <c r="Y1077" s="148"/>
      <c r="Z1077" s="148"/>
      <c r="AA1077" s="148"/>
      <c r="AB1077" s="148"/>
      <c r="AC1077" s="148"/>
      <c r="AD1077" s="148"/>
      <c r="AE1077" s="148"/>
      <c r="AF1077" s="148"/>
      <c r="AG1077" s="148"/>
      <c r="AH1077" s="148"/>
      <c r="AI1077" s="148"/>
      <c r="AJ1077" s="148"/>
      <c r="AK1077" s="148"/>
      <c r="AL1077" s="148"/>
      <c r="AM1077" s="148"/>
      <c r="AN1077" s="148"/>
      <c r="AO1077" s="148"/>
      <c r="AP1077" s="148"/>
      <c r="AQ1077" s="148"/>
      <c r="AR1077" s="148"/>
      <c r="AS1077" s="148"/>
      <c r="AT1077" s="148"/>
      <c r="AU1077" s="148"/>
      <c r="AV1077" s="723"/>
      <c r="AW1077" s="724"/>
    </row>
    <row r="1078" spans="2:49" x14ac:dyDescent="0.25">
      <c r="B1078" s="98"/>
      <c r="C1078" s="98"/>
      <c r="D1078" s="147"/>
      <c r="E1078" s="93"/>
      <c r="F1078" s="152"/>
      <c r="G1078" s="95"/>
      <c r="H1078" s="153"/>
      <c r="I1078" s="152"/>
      <c r="J1078" s="152"/>
      <c r="K1078" s="152"/>
      <c r="L1078" s="152"/>
      <c r="M1078" s="152"/>
      <c r="N1078" s="152"/>
      <c r="O1078" s="152"/>
      <c r="P1078" s="152"/>
      <c r="Q1078" s="152"/>
      <c r="R1078" s="152"/>
      <c r="S1078" s="153"/>
      <c r="T1078" s="152"/>
      <c r="U1078" s="152"/>
      <c r="V1078" s="152"/>
      <c r="W1078" s="152"/>
      <c r="X1078" s="152"/>
      <c r="Y1078" s="152"/>
      <c r="Z1078" s="152"/>
      <c r="AA1078" s="152"/>
      <c r="AB1078" s="152"/>
      <c r="AC1078" s="152"/>
      <c r="AD1078" s="152"/>
      <c r="AE1078" s="152"/>
      <c r="AF1078" s="152"/>
      <c r="AG1078" s="152"/>
      <c r="AH1078" s="152"/>
      <c r="AI1078" s="152"/>
      <c r="AJ1078" s="152"/>
      <c r="AK1078" s="152"/>
      <c r="AL1078" s="152"/>
      <c r="AM1078" s="152"/>
      <c r="AN1078" s="152"/>
      <c r="AO1078" s="152"/>
      <c r="AP1078" s="152"/>
      <c r="AQ1078" s="152"/>
      <c r="AR1078" s="152"/>
      <c r="AS1078" s="152"/>
      <c r="AT1078" s="152"/>
      <c r="AU1078" s="152"/>
      <c r="AV1078" s="723"/>
      <c r="AW1078" s="724"/>
    </row>
    <row r="1079" spans="2:49" x14ac:dyDescent="0.25">
      <c r="B1079" s="98"/>
      <c r="C1079" s="98"/>
      <c r="D1079" s="147"/>
      <c r="E1079" s="148"/>
      <c r="F1079" s="149"/>
      <c r="G1079" s="148"/>
      <c r="H1079" s="148"/>
      <c r="I1079" s="148"/>
      <c r="J1079" s="148"/>
      <c r="K1079" s="148"/>
      <c r="L1079" s="148"/>
      <c r="M1079" s="148"/>
      <c r="N1079" s="148"/>
      <c r="O1079" s="148"/>
      <c r="P1079" s="148"/>
      <c r="Q1079" s="148"/>
      <c r="R1079" s="148"/>
      <c r="S1079" s="148"/>
      <c r="T1079" s="148"/>
      <c r="U1079" s="148"/>
      <c r="V1079" s="148"/>
      <c r="W1079" s="148"/>
      <c r="X1079" s="148"/>
      <c r="Y1079" s="148"/>
      <c r="Z1079" s="148"/>
      <c r="AA1079" s="148"/>
      <c r="AB1079" s="148"/>
      <c r="AC1079" s="148"/>
      <c r="AD1079" s="148"/>
      <c r="AE1079" s="148"/>
      <c r="AF1079" s="148"/>
      <c r="AG1079" s="148"/>
      <c r="AH1079" s="148"/>
      <c r="AI1079" s="148"/>
      <c r="AJ1079" s="148"/>
      <c r="AK1079" s="148"/>
      <c r="AL1079" s="148"/>
      <c r="AM1079" s="148"/>
      <c r="AN1079" s="148"/>
      <c r="AO1079" s="148"/>
      <c r="AP1079" s="148"/>
      <c r="AQ1079" s="148"/>
      <c r="AR1079" s="148"/>
      <c r="AS1079" s="148"/>
      <c r="AT1079" s="148"/>
      <c r="AU1079" s="148"/>
      <c r="AV1079" s="723"/>
      <c r="AW1079" s="724"/>
    </row>
    <row r="1080" spans="2:49" x14ac:dyDescent="0.25">
      <c r="B1080" s="154"/>
      <c r="C1080" s="154"/>
      <c r="D1080" s="155"/>
      <c r="E1080" s="95"/>
      <c r="F1080" s="94"/>
      <c r="G1080" s="95"/>
      <c r="H1080" s="95"/>
      <c r="I1080" s="95"/>
      <c r="J1080" s="95"/>
      <c r="K1080" s="95"/>
      <c r="L1080" s="95"/>
      <c r="M1080" s="95"/>
      <c r="N1080" s="95"/>
      <c r="O1080" s="95"/>
      <c r="P1080" s="95"/>
      <c r="Q1080" s="95"/>
      <c r="R1080" s="95"/>
      <c r="S1080" s="95"/>
      <c r="T1080" s="95"/>
      <c r="U1080" s="95"/>
      <c r="V1080" s="95"/>
      <c r="W1080" s="95"/>
      <c r="X1080" s="95"/>
      <c r="Y1080" s="95"/>
      <c r="Z1080" s="95"/>
      <c r="AA1080" s="95"/>
      <c r="AB1080" s="95"/>
      <c r="AC1080" s="95"/>
      <c r="AD1080" s="95"/>
      <c r="AE1080" s="95"/>
      <c r="AF1080" s="95"/>
      <c r="AG1080" s="95"/>
      <c r="AH1080" s="95"/>
      <c r="AI1080" s="95"/>
      <c r="AJ1080" s="95"/>
      <c r="AK1080" s="95"/>
      <c r="AL1080" s="95"/>
      <c r="AM1080" s="95"/>
      <c r="AN1080" s="95"/>
      <c r="AO1080" s="95"/>
      <c r="AP1080" s="95"/>
      <c r="AQ1080" s="95"/>
      <c r="AR1080" s="95"/>
      <c r="AS1080" s="95"/>
      <c r="AT1080" s="95"/>
      <c r="AU1080" s="95"/>
      <c r="AV1080" s="723"/>
      <c r="AW1080" s="724"/>
    </row>
    <row r="1081" spans="2:49" x14ac:dyDescent="0.25">
      <c r="B1081" s="154"/>
      <c r="C1081" s="154"/>
      <c r="D1081" s="155"/>
      <c r="E1081" s="95"/>
      <c r="F1081" s="94"/>
      <c r="G1081" s="95"/>
      <c r="H1081" s="95"/>
      <c r="I1081" s="95"/>
      <c r="J1081" s="95"/>
      <c r="K1081" s="95"/>
      <c r="L1081" s="95"/>
      <c r="M1081" s="95"/>
      <c r="N1081" s="95"/>
      <c r="O1081" s="95"/>
      <c r="P1081" s="95"/>
      <c r="Q1081" s="95"/>
      <c r="R1081" s="95"/>
      <c r="S1081" s="95"/>
      <c r="T1081" s="95"/>
      <c r="U1081" s="95"/>
      <c r="V1081" s="95"/>
      <c r="W1081" s="95"/>
      <c r="X1081" s="95"/>
      <c r="Y1081" s="95"/>
      <c r="Z1081" s="95"/>
      <c r="AA1081" s="95"/>
      <c r="AB1081" s="95"/>
      <c r="AC1081" s="95"/>
      <c r="AD1081" s="95"/>
      <c r="AE1081" s="95"/>
      <c r="AF1081" s="95"/>
      <c r="AG1081" s="95"/>
      <c r="AH1081" s="95"/>
      <c r="AI1081" s="95"/>
      <c r="AJ1081" s="95"/>
      <c r="AK1081" s="95"/>
      <c r="AL1081" s="95"/>
      <c r="AM1081" s="95"/>
      <c r="AN1081" s="95"/>
      <c r="AO1081" s="95"/>
      <c r="AP1081" s="95"/>
      <c r="AQ1081" s="95"/>
      <c r="AR1081" s="95"/>
      <c r="AS1081" s="95"/>
      <c r="AT1081" s="95"/>
      <c r="AU1081" s="95"/>
      <c r="AV1081" s="723"/>
      <c r="AW1081" s="724"/>
    </row>
    <row r="1082" spans="2:49" x14ac:dyDescent="0.25">
      <c r="B1082" s="145"/>
      <c r="C1082" s="145"/>
      <c r="D1082" s="146"/>
      <c r="E1082" s="98"/>
      <c r="F1082" s="94"/>
      <c r="G1082" s="95"/>
      <c r="H1082" s="95"/>
      <c r="I1082" s="95"/>
      <c r="J1082" s="95"/>
      <c r="K1082" s="95"/>
      <c r="L1082" s="95"/>
      <c r="M1082" s="95"/>
      <c r="N1082" s="95"/>
      <c r="O1082" s="95"/>
      <c r="P1082" s="95"/>
      <c r="Q1082" s="95"/>
      <c r="R1082" s="95"/>
      <c r="S1082" s="95"/>
      <c r="T1082" s="95"/>
      <c r="U1082" s="95"/>
      <c r="V1082" s="95"/>
      <c r="W1082" s="95"/>
      <c r="X1082" s="95"/>
      <c r="Y1082" s="95"/>
      <c r="Z1082" s="95"/>
      <c r="AA1082" s="95"/>
      <c r="AB1082" s="95"/>
      <c r="AC1082" s="95"/>
      <c r="AD1082" s="95"/>
      <c r="AE1082" s="95"/>
      <c r="AF1082" s="95"/>
      <c r="AG1082" s="95"/>
      <c r="AH1082" s="95"/>
      <c r="AI1082" s="95"/>
      <c r="AJ1082" s="95"/>
      <c r="AK1082" s="95"/>
      <c r="AL1082" s="95"/>
      <c r="AM1082" s="95"/>
      <c r="AN1082" s="95"/>
      <c r="AO1082" s="95"/>
      <c r="AP1082" s="95"/>
      <c r="AQ1082" s="95"/>
      <c r="AR1082" s="95"/>
      <c r="AS1082" s="95"/>
      <c r="AT1082" s="95"/>
      <c r="AU1082" s="95"/>
      <c r="AV1082" s="723"/>
      <c r="AW1082" s="724"/>
    </row>
    <row r="1083" spans="2:49" x14ac:dyDescent="0.25">
      <c r="B1083" s="98"/>
      <c r="C1083" s="98"/>
      <c r="D1083" s="147"/>
      <c r="E1083" s="148"/>
      <c r="F1083" s="149"/>
      <c r="G1083" s="150"/>
      <c r="H1083" s="150"/>
      <c r="I1083" s="150"/>
      <c r="J1083" s="150"/>
      <c r="K1083" s="150"/>
      <c r="L1083" s="150"/>
      <c r="M1083" s="150"/>
      <c r="N1083" s="150"/>
      <c r="O1083" s="150"/>
      <c r="P1083" s="150"/>
      <c r="Q1083" s="150"/>
      <c r="R1083" s="150"/>
      <c r="S1083" s="150"/>
      <c r="T1083" s="150"/>
      <c r="U1083" s="150"/>
      <c r="V1083" s="150"/>
      <c r="W1083" s="150"/>
      <c r="X1083" s="150"/>
      <c r="Y1083" s="150"/>
      <c r="Z1083" s="150"/>
      <c r="AA1083" s="150"/>
      <c r="AB1083" s="150"/>
      <c r="AC1083" s="150"/>
      <c r="AD1083" s="150"/>
      <c r="AE1083" s="151"/>
      <c r="AF1083" s="151"/>
      <c r="AG1083" s="151"/>
      <c r="AH1083" s="151"/>
      <c r="AI1083" s="151"/>
      <c r="AJ1083" s="151"/>
      <c r="AK1083" s="151"/>
      <c r="AL1083" s="151"/>
      <c r="AM1083" s="151"/>
      <c r="AN1083" s="151"/>
      <c r="AO1083" s="151"/>
      <c r="AP1083" s="151"/>
      <c r="AQ1083" s="151"/>
      <c r="AR1083" s="151"/>
      <c r="AS1083" s="151"/>
      <c r="AT1083" s="151"/>
      <c r="AU1083" s="151"/>
      <c r="AV1083" s="723"/>
      <c r="AW1083" s="724"/>
    </row>
    <row r="1084" spans="2:49" x14ac:dyDescent="0.25">
      <c r="B1084" s="98"/>
      <c r="C1084" s="98"/>
      <c r="D1084" s="147"/>
      <c r="E1084" s="148"/>
      <c r="F1084" s="149"/>
      <c r="G1084" s="148"/>
      <c r="H1084" s="148"/>
      <c r="I1084" s="148"/>
      <c r="J1084" s="148"/>
      <c r="K1084" s="148"/>
      <c r="L1084" s="148"/>
      <c r="M1084" s="148"/>
      <c r="N1084" s="148"/>
      <c r="O1084" s="148"/>
      <c r="P1084" s="148"/>
      <c r="Q1084" s="148"/>
      <c r="R1084" s="148"/>
      <c r="S1084" s="148"/>
      <c r="T1084" s="148"/>
      <c r="U1084" s="148"/>
      <c r="V1084" s="148"/>
      <c r="W1084" s="148"/>
      <c r="X1084" s="148"/>
      <c r="Y1084" s="148"/>
      <c r="Z1084" s="148"/>
      <c r="AA1084" s="148"/>
      <c r="AB1084" s="148"/>
      <c r="AC1084" s="148"/>
      <c r="AD1084" s="148"/>
      <c r="AE1084" s="148"/>
      <c r="AF1084" s="148"/>
      <c r="AG1084" s="148"/>
      <c r="AH1084" s="148"/>
      <c r="AI1084" s="148"/>
      <c r="AJ1084" s="148"/>
      <c r="AK1084" s="148"/>
      <c r="AL1084" s="148"/>
      <c r="AM1084" s="148"/>
      <c r="AN1084" s="148"/>
      <c r="AO1084" s="148"/>
      <c r="AP1084" s="148"/>
      <c r="AQ1084" s="148"/>
      <c r="AR1084" s="148"/>
      <c r="AS1084" s="148"/>
      <c r="AT1084" s="148"/>
      <c r="AU1084" s="148"/>
      <c r="AV1084" s="723"/>
      <c r="AW1084" s="724"/>
    </row>
    <row r="1085" spans="2:49" x14ac:dyDescent="0.25">
      <c r="B1085" s="98"/>
      <c r="C1085" s="98"/>
      <c r="D1085" s="147"/>
      <c r="E1085" s="93"/>
      <c r="F1085" s="152"/>
      <c r="G1085" s="95"/>
      <c r="H1085" s="153"/>
      <c r="I1085" s="152"/>
      <c r="J1085" s="152"/>
      <c r="K1085" s="152"/>
      <c r="L1085" s="152"/>
      <c r="M1085" s="152"/>
      <c r="N1085" s="152"/>
      <c r="O1085" s="152"/>
      <c r="P1085" s="152"/>
      <c r="Q1085" s="152"/>
      <c r="R1085" s="152"/>
      <c r="S1085" s="153"/>
      <c r="T1085" s="152"/>
      <c r="U1085" s="152"/>
      <c r="V1085" s="152"/>
      <c r="W1085" s="152"/>
      <c r="X1085" s="152"/>
      <c r="Y1085" s="152"/>
      <c r="Z1085" s="152"/>
      <c r="AA1085" s="152"/>
      <c r="AB1085" s="152"/>
      <c r="AC1085" s="152"/>
      <c r="AD1085" s="152"/>
      <c r="AE1085" s="152"/>
      <c r="AF1085" s="152"/>
      <c r="AG1085" s="152"/>
      <c r="AH1085" s="152"/>
      <c r="AI1085" s="152"/>
      <c r="AJ1085" s="152"/>
      <c r="AK1085" s="152"/>
      <c r="AL1085" s="152"/>
      <c r="AM1085" s="152"/>
      <c r="AN1085" s="152"/>
      <c r="AO1085" s="152"/>
      <c r="AP1085" s="152"/>
      <c r="AQ1085" s="152"/>
      <c r="AR1085" s="152"/>
      <c r="AS1085" s="152"/>
      <c r="AT1085" s="152"/>
      <c r="AU1085" s="152"/>
      <c r="AV1085" s="723"/>
      <c r="AW1085" s="724"/>
    </row>
    <row r="1086" spans="2:49" x14ac:dyDescent="0.25">
      <c r="B1086" s="98"/>
      <c r="C1086" s="98"/>
      <c r="D1086" s="147"/>
      <c r="E1086" s="148"/>
      <c r="F1086" s="149"/>
      <c r="G1086" s="148"/>
      <c r="H1086" s="148"/>
      <c r="I1086" s="148"/>
      <c r="J1086" s="148"/>
      <c r="K1086" s="148"/>
      <c r="L1086" s="148"/>
      <c r="M1086" s="148"/>
      <c r="N1086" s="148"/>
      <c r="O1086" s="148"/>
      <c r="P1086" s="148"/>
      <c r="Q1086" s="148"/>
      <c r="R1086" s="148"/>
      <c r="S1086" s="148"/>
      <c r="T1086" s="148"/>
      <c r="U1086" s="148"/>
      <c r="V1086" s="148"/>
      <c r="W1086" s="148"/>
      <c r="X1086" s="148"/>
      <c r="Y1086" s="148"/>
      <c r="Z1086" s="148"/>
      <c r="AA1086" s="148"/>
      <c r="AB1086" s="148"/>
      <c r="AC1086" s="148"/>
      <c r="AD1086" s="148"/>
      <c r="AE1086" s="148"/>
      <c r="AF1086" s="148"/>
      <c r="AG1086" s="148"/>
      <c r="AH1086" s="148"/>
      <c r="AI1086" s="148"/>
      <c r="AJ1086" s="148"/>
      <c r="AK1086" s="148"/>
      <c r="AL1086" s="148"/>
      <c r="AM1086" s="148"/>
      <c r="AN1086" s="148"/>
      <c r="AO1086" s="148"/>
      <c r="AP1086" s="148"/>
      <c r="AQ1086" s="148"/>
      <c r="AR1086" s="148"/>
      <c r="AS1086" s="148"/>
      <c r="AT1086" s="148"/>
      <c r="AU1086" s="148"/>
      <c r="AV1086" s="723"/>
      <c r="AW1086" s="724"/>
    </row>
    <row r="1087" spans="2:49" x14ac:dyDescent="0.25">
      <c r="B1087" s="154"/>
      <c r="C1087" s="154"/>
      <c r="D1087" s="155"/>
      <c r="E1087" s="95"/>
      <c r="F1087" s="94"/>
      <c r="G1087" s="95"/>
      <c r="H1087" s="95"/>
      <c r="I1087" s="95"/>
      <c r="J1087" s="95"/>
      <c r="K1087" s="95"/>
      <c r="L1087" s="95"/>
      <c r="M1087" s="95"/>
      <c r="N1087" s="95"/>
      <c r="O1087" s="95"/>
      <c r="P1087" s="95"/>
      <c r="Q1087" s="95"/>
      <c r="R1087" s="95"/>
      <c r="S1087" s="95"/>
      <c r="T1087" s="95"/>
      <c r="U1087" s="95"/>
      <c r="V1087" s="95"/>
      <c r="W1087" s="95"/>
      <c r="X1087" s="95"/>
      <c r="Y1087" s="95"/>
      <c r="Z1087" s="95"/>
      <c r="AA1087" s="95"/>
      <c r="AB1087" s="95"/>
      <c r="AC1087" s="95"/>
      <c r="AD1087" s="95"/>
      <c r="AE1087" s="95"/>
      <c r="AF1087" s="95"/>
      <c r="AG1087" s="95"/>
      <c r="AH1087" s="95"/>
      <c r="AI1087" s="95"/>
      <c r="AJ1087" s="95"/>
      <c r="AK1087" s="95"/>
      <c r="AL1087" s="95"/>
      <c r="AM1087" s="95"/>
      <c r="AN1087" s="95"/>
      <c r="AO1087" s="95"/>
      <c r="AP1087" s="95"/>
      <c r="AQ1087" s="95"/>
      <c r="AR1087" s="95"/>
      <c r="AS1087" s="95"/>
      <c r="AT1087" s="95"/>
      <c r="AU1087" s="95"/>
      <c r="AV1087" s="723"/>
      <c r="AW1087" s="724"/>
    </row>
    <row r="1088" spans="2:49" x14ac:dyDescent="0.25">
      <c r="B1088" s="154"/>
      <c r="C1088" s="154"/>
      <c r="D1088" s="155"/>
      <c r="E1088" s="95"/>
      <c r="F1088" s="94"/>
      <c r="G1088" s="95"/>
      <c r="H1088" s="95"/>
      <c r="I1088" s="95"/>
      <c r="J1088" s="95"/>
      <c r="K1088" s="95"/>
      <c r="L1088" s="95"/>
      <c r="M1088" s="95"/>
      <c r="N1088" s="95"/>
      <c r="O1088" s="95"/>
      <c r="P1088" s="95"/>
      <c r="Q1088" s="95"/>
      <c r="R1088" s="95"/>
      <c r="S1088" s="95"/>
      <c r="T1088" s="95"/>
      <c r="U1088" s="95"/>
      <c r="V1088" s="95"/>
      <c r="W1088" s="95"/>
      <c r="X1088" s="95"/>
      <c r="Y1088" s="95"/>
      <c r="Z1088" s="95"/>
      <c r="AA1088" s="95"/>
      <c r="AB1088" s="95"/>
      <c r="AC1088" s="95"/>
      <c r="AD1088" s="95"/>
      <c r="AE1088" s="95"/>
      <c r="AF1088" s="95"/>
      <c r="AG1088" s="95"/>
      <c r="AH1088" s="95"/>
      <c r="AI1088" s="95"/>
      <c r="AJ1088" s="95"/>
      <c r="AK1088" s="95"/>
      <c r="AL1088" s="95"/>
      <c r="AM1088" s="95"/>
      <c r="AN1088" s="95"/>
      <c r="AO1088" s="95"/>
      <c r="AP1088" s="95"/>
      <c r="AQ1088" s="95"/>
      <c r="AR1088" s="95"/>
      <c r="AS1088" s="95"/>
      <c r="AT1088" s="95"/>
      <c r="AU1088" s="95"/>
      <c r="AV1088" s="723"/>
      <c r="AW1088" s="724"/>
    </row>
    <row r="1089" spans="2:49" x14ac:dyDescent="0.25">
      <c r="B1089" s="145"/>
      <c r="C1089" s="145"/>
      <c r="D1089" s="146"/>
      <c r="E1089" s="98"/>
      <c r="F1089" s="94"/>
      <c r="G1089" s="95"/>
      <c r="H1089" s="95"/>
      <c r="I1089" s="95"/>
      <c r="J1089" s="95"/>
      <c r="K1089" s="95"/>
      <c r="L1089" s="95"/>
      <c r="M1089" s="95"/>
      <c r="N1089" s="95"/>
      <c r="O1089" s="95"/>
      <c r="P1089" s="95"/>
      <c r="Q1089" s="95"/>
      <c r="R1089" s="95"/>
      <c r="S1089" s="95"/>
      <c r="T1089" s="95"/>
      <c r="U1089" s="95"/>
      <c r="V1089" s="95"/>
      <c r="W1089" s="95"/>
      <c r="X1089" s="95"/>
      <c r="Y1089" s="95"/>
      <c r="Z1089" s="95"/>
      <c r="AA1089" s="95"/>
      <c r="AB1089" s="95"/>
      <c r="AC1089" s="95"/>
      <c r="AD1089" s="95"/>
      <c r="AE1089" s="95"/>
      <c r="AF1089" s="95"/>
      <c r="AG1089" s="95"/>
      <c r="AH1089" s="95"/>
      <c r="AI1089" s="95"/>
      <c r="AJ1089" s="95"/>
      <c r="AK1089" s="95"/>
      <c r="AL1089" s="95"/>
      <c r="AM1089" s="95"/>
      <c r="AN1089" s="95"/>
      <c r="AO1089" s="95"/>
      <c r="AP1089" s="95"/>
      <c r="AQ1089" s="95"/>
      <c r="AR1089" s="95"/>
      <c r="AS1089" s="95"/>
      <c r="AT1089" s="95"/>
      <c r="AU1089" s="95"/>
      <c r="AV1089" s="723"/>
      <c r="AW1089" s="724"/>
    </row>
    <row r="1090" spans="2:49" x14ac:dyDescent="0.25">
      <c r="B1090" s="98"/>
      <c r="C1090" s="98"/>
      <c r="D1090" s="147"/>
      <c r="E1090" s="148"/>
      <c r="F1090" s="149"/>
      <c r="G1090" s="150"/>
      <c r="H1090" s="150"/>
      <c r="I1090" s="150"/>
      <c r="J1090" s="150"/>
      <c r="K1090" s="150"/>
      <c r="L1090" s="150"/>
      <c r="M1090" s="150"/>
      <c r="N1090" s="150"/>
      <c r="O1090" s="150"/>
      <c r="P1090" s="150"/>
      <c r="Q1090" s="150"/>
      <c r="R1090" s="150"/>
      <c r="S1090" s="150"/>
      <c r="T1090" s="150"/>
      <c r="U1090" s="150"/>
      <c r="V1090" s="150"/>
      <c r="W1090" s="150"/>
      <c r="X1090" s="150"/>
      <c r="Y1090" s="150"/>
      <c r="Z1090" s="150"/>
      <c r="AA1090" s="150"/>
      <c r="AB1090" s="150"/>
      <c r="AC1090" s="150"/>
      <c r="AD1090" s="150"/>
      <c r="AE1090" s="151"/>
      <c r="AF1090" s="151"/>
      <c r="AG1090" s="151"/>
      <c r="AH1090" s="151"/>
      <c r="AI1090" s="151"/>
      <c r="AJ1090" s="151"/>
      <c r="AK1090" s="151"/>
      <c r="AL1090" s="151"/>
      <c r="AM1090" s="151"/>
      <c r="AN1090" s="151"/>
      <c r="AO1090" s="151"/>
      <c r="AP1090" s="151"/>
      <c r="AQ1090" s="151"/>
      <c r="AR1090" s="151"/>
      <c r="AS1090" s="151"/>
      <c r="AT1090" s="151"/>
      <c r="AU1090" s="151"/>
      <c r="AV1090" s="723"/>
      <c r="AW1090" s="724"/>
    </row>
    <row r="1091" spans="2:49" x14ac:dyDescent="0.25">
      <c r="B1091" s="98"/>
      <c r="C1091" s="98"/>
      <c r="D1091" s="147"/>
      <c r="E1091" s="148"/>
      <c r="F1091" s="149"/>
      <c r="G1091" s="148"/>
      <c r="H1091" s="148"/>
      <c r="I1091" s="148"/>
      <c r="J1091" s="148"/>
      <c r="K1091" s="148"/>
      <c r="L1091" s="148"/>
      <c r="M1091" s="148"/>
      <c r="N1091" s="148"/>
      <c r="O1091" s="148"/>
      <c r="P1091" s="148"/>
      <c r="Q1091" s="148"/>
      <c r="R1091" s="148"/>
      <c r="S1091" s="148"/>
      <c r="T1091" s="148"/>
      <c r="U1091" s="148"/>
      <c r="V1091" s="148"/>
      <c r="W1091" s="148"/>
      <c r="X1091" s="148"/>
      <c r="Y1091" s="148"/>
      <c r="Z1091" s="148"/>
      <c r="AA1091" s="148"/>
      <c r="AB1091" s="148"/>
      <c r="AC1091" s="148"/>
      <c r="AD1091" s="148"/>
      <c r="AE1091" s="148"/>
      <c r="AF1091" s="148"/>
      <c r="AG1091" s="148"/>
      <c r="AH1091" s="148"/>
      <c r="AI1091" s="148"/>
      <c r="AJ1091" s="148"/>
      <c r="AK1091" s="148"/>
      <c r="AL1091" s="148"/>
      <c r="AM1091" s="148"/>
      <c r="AN1091" s="148"/>
      <c r="AO1091" s="148"/>
      <c r="AP1091" s="148"/>
      <c r="AQ1091" s="148"/>
      <c r="AR1091" s="148"/>
      <c r="AS1091" s="148"/>
      <c r="AT1091" s="148"/>
      <c r="AU1091" s="148"/>
      <c r="AV1091" s="723"/>
      <c r="AW1091" s="724"/>
    </row>
    <row r="1092" spans="2:49" x14ac:dyDescent="0.25">
      <c r="B1092" s="98"/>
      <c r="C1092" s="98"/>
      <c r="D1092" s="147"/>
      <c r="E1092" s="93"/>
      <c r="F1092" s="152"/>
      <c r="G1092" s="95"/>
      <c r="H1092" s="153"/>
      <c r="I1092" s="152"/>
      <c r="J1092" s="152"/>
      <c r="K1092" s="152"/>
      <c r="L1092" s="152"/>
      <c r="M1092" s="152"/>
      <c r="N1092" s="152"/>
      <c r="O1092" s="152"/>
      <c r="P1092" s="152"/>
      <c r="Q1092" s="152"/>
      <c r="R1092" s="152"/>
      <c r="S1092" s="153"/>
      <c r="T1092" s="152"/>
      <c r="U1092" s="152"/>
      <c r="V1092" s="152"/>
      <c r="W1092" s="152"/>
      <c r="X1092" s="152"/>
      <c r="Y1092" s="152"/>
      <c r="Z1092" s="152"/>
      <c r="AA1092" s="152"/>
      <c r="AB1092" s="152"/>
      <c r="AC1092" s="152"/>
      <c r="AD1092" s="152"/>
      <c r="AE1092" s="152"/>
      <c r="AF1092" s="152"/>
      <c r="AG1092" s="152"/>
      <c r="AH1092" s="152"/>
      <c r="AI1092" s="152"/>
      <c r="AJ1092" s="152"/>
      <c r="AK1092" s="152"/>
      <c r="AL1092" s="152"/>
      <c r="AM1092" s="152"/>
      <c r="AN1092" s="152"/>
      <c r="AO1092" s="152"/>
      <c r="AP1092" s="152"/>
      <c r="AQ1092" s="152"/>
      <c r="AR1092" s="152"/>
      <c r="AS1092" s="152"/>
      <c r="AT1092" s="152"/>
      <c r="AU1092" s="152"/>
      <c r="AV1092" s="723"/>
      <c r="AW1092" s="724"/>
    </row>
    <row r="1093" spans="2:49" x14ac:dyDescent="0.25">
      <c r="B1093" s="98"/>
      <c r="C1093" s="98"/>
      <c r="D1093" s="147"/>
      <c r="E1093" s="148"/>
      <c r="F1093" s="149"/>
      <c r="G1093" s="148"/>
      <c r="H1093" s="148"/>
      <c r="I1093" s="148"/>
      <c r="J1093" s="148"/>
      <c r="K1093" s="148"/>
      <c r="L1093" s="148"/>
      <c r="M1093" s="148"/>
      <c r="N1093" s="148"/>
      <c r="O1093" s="148"/>
      <c r="P1093" s="148"/>
      <c r="Q1093" s="148"/>
      <c r="R1093" s="148"/>
      <c r="S1093" s="148"/>
      <c r="T1093" s="148"/>
      <c r="U1093" s="148"/>
      <c r="V1093" s="148"/>
      <c r="W1093" s="148"/>
      <c r="X1093" s="148"/>
      <c r="Y1093" s="148"/>
      <c r="Z1093" s="148"/>
      <c r="AA1093" s="148"/>
      <c r="AB1093" s="148"/>
      <c r="AC1093" s="148"/>
      <c r="AD1093" s="148"/>
      <c r="AE1093" s="148"/>
      <c r="AF1093" s="148"/>
      <c r="AG1093" s="148"/>
      <c r="AH1093" s="148"/>
      <c r="AI1093" s="148"/>
      <c r="AJ1093" s="148"/>
      <c r="AK1093" s="148"/>
      <c r="AL1093" s="148"/>
      <c r="AM1093" s="148"/>
      <c r="AN1093" s="148"/>
      <c r="AO1093" s="148"/>
      <c r="AP1093" s="148"/>
      <c r="AQ1093" s="148"/>
      <c r="AR1093" s="148"/>
      <c r="AS1093" s="148"/>
      <c r="AT1093" s="148"/>
      <c r="AU1093" s="148"/>
      <c r="AV1093" s="723"/>
      <c r="AW1093" s="724"/>
    </row>
    <row r="1094" spans="2:49" x14ac:dyDescent="0.25">
      <c r="B1094" s="154"/>
      <c r="C1094" s="154"/>
      <c r="D1094" s="155"/>
      <c r="E1094" s="95"/>
      <c r="F1094" s="94"/>
      <c r="G1094" s="95"/>
      <c r="H1094" s="95"/>
      <c r="I1094" s="95"/>
      <c r="J1094" s="95"/>
      <c r="K1094" s="95"/>
      <c r="L1094" s="95"/>
      <c r="M1094" s="95"/>
      <c r="N1094" s="95"/>
      <c r="O1094" s="95"/>
      <c r="P1094" s="95"/>
      <c r="Q1094" s="95"/>
      <c r="R1094" s="95"/>
      <c r="S1094" s="95"/>
      <c r="T1094" s="95"/>
      <c r="U1094" s="95"/>
      <c r="V1094" s="95"/>
      <c r="W1094" s="95"/>
      <c r="X1094" s="95"/>
      <c r="Y1094" s="95"/>
      <c r="Z1094" s="95"/>
      <c r="AA1094" s="95"/>
      <c r="AB1094" s="95"/>
      <c r="AC1094" s="95"/>
      <c r="AD1094" s="95"/>
      <c r="AE1094" s="95"/>
      <c r="AF1094" s="95"/>
      <c r="AG1094" s="95"/>
      <c r="AH1094" s="95"/>
      <c r="AI1094" s="95"/>
      <c r="AJ1094" s="95"/>
      <c r="AK1094" s="95"/>
      <c r="AL1094" s="95"/>
      <c r="AM1094" s="95"/>
      <c r="AN1094" s="95"/>
      <c r="AO1094" s="95"/>
      <c r="AP1094" s="95"/>
      <c r="AQ1094" s="95"/>
      <c r="AR1094" s="95"/>
      <c r="AS1094" s="95"/>
      <c r="AT1094" s="95"/>
      <c r="AU1094" s="95"/>
      <c r="AV1094" s="723"/>
      <c r="AW1094" s="724"/>
    </row>
    <row r="1095" spans="2:49" x14ac:dyDescent="0.25">
      <c r="B1095" s="154"/>
      <c r="C1095" s="154"/>
      <c r="D1095" s="155"/>
      <c r="E1095" s="95"/>
      <c r="F1095" s="94"/>
      <c r="G1095" s="95"/>
      <c r="H1095" s="95"/>
      <c r="I1095" s="95"/>
      <c r="J1095" s="95"/>
      <c r="K1095" s="95"/>
      <c r="L1095" s="95"/>
      <c r="M1095" s="95"/>
      <c r="N1095" s="95"/>
      <c r="O1095" s="95"/>
      <c r="P1095" s="95"/>
      <c r="Q1095" s="95"/>
      <c r="R1095" s="95"/>
      <c r="S1095" s="95"/>
      <c r="T1095" s="95"/>
      <c r="U1095" s="95"/>
      <c r="V1095" s="95"/>
      <c r="W1095" s="95"/>
      <c r="X1095" s="95"/>
      <c r="Y1095" s="95"/>
      <c r="Z1095" s="95"/>
      <c r="AA1095" s="95"/>
      <c r="AB1095" s="95"/>
      <c r="AC1095" s="95"/>
      <c r="AD1095" s="95"/>
      <c r="AE1095" s="95"/>
      <c r="AF1095" s="95"/>
      <c r="AG1095" s="95"/>
      <c r="AH1095" s="95"/>
      <c r="AI1095" s="95"/>
      <c r="AJ1095" s="95"/>
      <c r="AK1095" s="95"/>
      <c r="AL1095" s="95"/>
      <c r="AM1095" s="95"/>
      <c r="AN1095" s="95"/>
      <c r="AO1095" s="95"/>
      <c r="AP1095" s="95"/>
      <c r="AQ1095" s="95"/>
      <c r="AR1095" s="95"/>
      <c r="AS1095" s="95"/>
      <c r="AT1095" s="95"/>
      <c r="AU1095" s="95"/>
      <c r="AV1095" s="723"/>
      <c r="AW1095" s="724"/>
    </row>
    <row r="1096" spans="2:49" x14ac:dyDescent="0.25">
      <c r="B1096" s="145"/>
      <c r="C1096" s="145"/>
      <c r="D1096" s="146"/>
      <c r="E1096" s="98"/>
      <c r="F1096" s="94"/>
      <c r="G1096" s="95"/>
      <c r="H1096" s="95"/>
      <c r="I1096" s="95"/>
      <c r="J1096" s="95"/>
      <c r="K1096" s="95"/>
      <c r="L1096" s="95"/>
      <c r="M1096" s="95"/>
      <c r="N1096" s="95"/>
      <c r="O1096" s="95"/>
      <c r="P1096" s="95"/>
      <c r="Q1096" s="95"/>
      <c r="R1096" s="95"/>
      <c r="S1096" s="95"/>
      <c r="T1096" s="95"/>
      <c r="U1096" s="95"/>
      <c r="V1096" s="95"/>
      <c r="W1096" s="95"/>
      <c r="X1096" s="95"/>
      <c r="Y1096" s="95"/>
      <c r="Z1096" s="95"/>
      <c r="AA1096" s="95"/>
      <c r="AB1096" s="95"/>
      <c r="AC1096" s="95"/>
      <c r="AD1096" s="95"/>
      <c r="AE1096" s="95"/>
      <c r="AF1096" s="95"/>
      <c r="AG1096" s="95"/>
      <c r="AH1096" s="95"/>
      <c r="AI1096" s="95"/>
      <c r="AJ1096" s="95"/>
      <c r="AK1096" s="95"/>
      <c r="AL1096" s="95"/>
      <c r="AM1096" s="95"/>
      <c r="AN1096" s="95"/>
      <c r="AO1096" s="95"/>
      <c r="AP1096" s="95"/>
      <c r="AQ1096" s="95"/>
      <c r="AR1096" s="95"/>
      <c r="AS1096" s="95"/>
      <c r="AT1096" s="95"/>
      <c r="AU1096" s="95"/>
      <c r="AV1096" s="723"/>
      <c r="AW1096" s="724"/>
    </row>
    <row r="1097" spans="2:49" x14ac:dyDescent="0.25">
      <c r="B1097" s="98"/>
      <c r="C1097" s="98"/>
      <c r="D1097" s="147"/>
      <c r="E1097" s="148"/>
      <c r="F1097" s="149"/>
      <c r="G1097" s="150"/>
      <c r="H1097" s="150"/>
      <c r="I1097" s="150"/>
      <c r="J1097" s="150"/>
      <c r="K1097" s="150"/>
      <c r="L1097" s="150"/>
      <c r="M1097" s="150"/>
      <c r="N1097" s="150"/>
      <c r="O1097" s="150"/>
      <c r="P1097" s="150"/>
      <c r="Q1097" s="150"/>
      <c r="R1097" s="150"/>
      <c r="S1097" s="150"/>
      <c r="T1097" s="150"/>
      <c r="U1097" s="150"/>
      <c r="V1097" s="150"/>
      <c r="W1097" s="150"/>
      <c r="X1097" s="150"/>
      <c r="Y1097" s="150"/>
      <c r="Z1097" s="150"/>
      <c r="AA1097" s="150"/>
      <c r="AB1097" s="150"/>
      <c r="AC1097" s="150"/>
      <c r="AD1097" s="150"/>
      <c r="AE1097" s="151"/>
      <c r="AF1097" s="151"/>
      <c r="AG1097" s="151"/>
      <c r="AH1097" s="151"/>
      <c r="AI1097" s="151"/>
      <c r="AJ1097" s="151"/>
      <c r="AK1097" s="151"/>
      <c r="AL1097" s="151"/>
      <c r="AM1097" s="151"/>
      <c r="AN1097" s="151"/>
      <c r="AO1097" s="151"/>
      <c r="AP1097" s="151"/>
      <c r="AQ1097" s="151"/>
      <c r="AR1097" s="151"/>
      <c r="AS1097" s="151"/>
      <c r="AT1097" s="151"/>
      <c r="AU1097" s="151"/>
      <c r="AV1097" s="723"/>
      <c r="AW1097" s="724"/>
    </row>
    <row r="1098" spans="2:49" x14ac:dyDescent="0.25">
      <c r="B1098" s="98"/>
      <c r="C1098" s="98"/>
      <c r="D1098" s="147"/>
      <c r="E1098" s="148"/>
      <c r="F1098" s="149"/>
      <c r="G1098" s="148"/>
      <c r="H1098" s="148"/>
      <c r="I1098" s="148"/>
      <c r="J1098" s="148"/>
      <c r="K1098" s="148"/>
      <c r="L1098" s="148"/>
      <c r="M1098" s="148"/>
      <c r="N1098" s="148"/>
      <c r="O1098" s="148"/>
      <c r="P1098" s="148"/>
      <c r="Q1098" s="148"/>
      <c r="R1098" s="148"/>
      <c r="S1098" s="148"/>
      <c r="T1098" s="148"/>
      <c r="U1098" s="148"/>
      <c r="V1098" s="148"/>
      <c r="W1098" s="148"/>
      <c r="X1098" s="148"/>
      <c r="Y1098" s="148"/>
      <c r="Z1098" s="148"/>
      <c r="AA1098" s="148"/>
      <c r="AB1098" s="148"/>
      <c r="AC1098" s="148"/>
      <c r="AD1098" s="148"/>
      <c r="AE1098" s="148"/>
      <c r="AF1098" s="148"/>
      <c r="AG1098" s="148"/>
      <c r="AH1098" s="148"/>
      <c r="AI1098" s="148"/>
      <c r="AJ1098" s="148"/>
      <c r="AK1098" s="148"/>
      <c r="AL1098" s="148"/>
      <c r="AM1098" s="148"/>
      <c r="AN1098" s="148"/>
      <c r="AO1098" s="148"/>
      <c r="AP1098" s="148"/>
      <c r="AQ1098" s="148"/>
      <c r="AR1098" s="148"/>
      <c r="AS1098" s="148"/>
      <c r="AT1098" s="148"/>
      <c r="AU1098" s="148"/>
      <c r="AV1098" s="723"/>
      <c r="AW1098" s="724"/>
    </row>
    <row r="1099" spans="2:49" x14ac:dyDescent="0.25">
      <c r="B1099" s="98"/>
      <c r="C1099" s="98"/>
      <c r="D1099" s="147"/>
      <c r="E1099" s="93"/>
      <c r="F1099" s="152"/>
      <c r="G1099" s="95"/>
      <c r="H1099" s="153"/>
      <c r="I1099" s="152"/>
      <c r="J1099" s="152"/>
      <c r="K1099" s="152"/>
      <c r="L1099" s="152"/>
      <c r="M1099" s="152"/>
      <c r="N1099" s="152"/>
      <c r="O1099" s="152"/>
      <c r="P1099" s="152"/>
      <c r="Q1099" s="152"/>
      <c r="R1099" s="152"/>
      <c r="S1099" s="153"/>
      <c r="T1099" s="152"/>
      <c r="U1099" s="152"/>
      <c r="V1099" s="152"/>
      <c r="W1099" s="152"/>
      <c r="X1099" s="152"/>
      <c r="Y1099" s="152"/>
      <c r="Z1099" s="152"/>
      <c r="AA1099" s="152"/>
      <c r="AB1099" s="152"/>
      <c r="AC1099" s="152"/>
      <c r="AD1099" s="152"/>
      <c r="AE1099" s="152"/>
      <c r="AF1099" s="152"/>
      <c r="AG1099" s="152"/>
      <c r="AH1099" s="152"/>
      <c r="AI1099" s="152"/>
      <c r="AJ1099" s="152"/>
      <c r="AK1099" s="152"/>
      <c r="AL1099" s="152"/>
      <c r="AM1099" s="152"/>
      <c r="AN1099" s="152"/>
      <c r="AO1099" s="152"/>
      <c r="AP1099" s="152"/>
      <c r="AQ1099" s="152"/>
      <c r="AR1099" s="152"/>
      <c r="AS1099" s="152"/>
      <c r="AT1099" s="152"/>
      <c r="AU1099" s="152"/>
      <c r="AV1099" s="723"/>
      <c r="AW1099" s="724"/>
    </row>
    <row r="1100" spans="2:49" x14ac:dyDescent="0.25">
      <c r="B1100" s="98"/>
      <c r="C1100" s="98"/>
      <c r="D1100" s="147"/>
      <c r="E1100" s="148"/>
      <c r="F1100" s="149"/>
      <c r="G1100" s="148"/>
      <c r="H1100" s="148"/>
      <c r="I1100" s="148"/>
      <c r="J1100" s="148"/>
      <c r="K1100" s="148"/>
      <c r="L1100" s="148"/>
      <c r="M1100" s="148"/>
      <c r="N1100" s="148"/>
      <c r="O1100" s="148"/>
      <c r="P1100" s="148"/>
      <c r="Q1100" s="148"/>
      <c r="R1100" s="148"/>
      <c r="S1100" s="148"/>
      <c r="T1100" s="148"/>
      <c r="U1100" s="148"/>
      <c r="V1100" s="148"/>
      <c r="W1100" s="148"/>
      <c r="X1100" s="148"/>
      <c r="Y1100" s="148"/>
      <c r="Z1100" s="148"/>
      <c r="AA1100" s="148"/>
      <c r="AB1100" s="148"/>
      <c r="AC1100" s="148"/>
      <c r="AD1100" s="148"/>
      <c r="AE1100" s="148"/>
      <c r="AF1100" s="148"/>
      <c r="AG1100" s="148"/>
      <c r="AH1100" s="148"/>
      <c r="AI1100" s="148"/>
      <c r="AJ1100" s="148"/>
      <c r="AK1100" s="148"/>
      <c r="AL1100" s="148"/>
      <c r="AM1100" s="148"/>
      <c r="AN1100" s="148"/>
      <c r="AO1100" s="148"/>
      <c r="AP1100" s="148"/>
      <c r="AQ1100" s="148"/>
      <c r="AR1100" s="148"/>
      <c r="AS1100" s="148"/>
      <c r="AT1100" s="148"/>
      <c r="AU1100" s="148"/>
      <c r="AV1100" s="723"/>
      <c r="AW1100" s="724"/>
    </row>
    <row r="1101" spans="2:49" x14ac:dyDescent="0.25">
      <c r="B1101" s="154"/>
      <c r="C1101" s="154"/>
      <c r="D1101" s="155"/>
      <c r="E1101" s="95"/>
      <c r="F1101" s="94"/>
      <c r="G1101" s="95"/>
      <c r="H1101" s="95"/>
      <c r="I1101" s="95"/>
      <c r="J1101" s="95"/>
      <c r="K1101" s="95"/>
      <c r="L1101" s="95"/>
      <c r="M1101" s="95"/>
      <c r="N1101" s="95"/>
      <c r="O1101" s="95"/>
      <c r="P1101" s="95"/>
      <c r="Q1101" s="95"/>
      <c r="R1101" s="95"/>
      <c r="S1101" s="95"/>
      <c r="T1101" s="95"/>
      <c r="U1101" s="95"/>
      <c r="V1101" s="95"/>
      <c r="W1101" s="95"/>
      <c r="X1101" s="95"/>
      <c r="Y1101" s="95"/>
      <c r="Z1101" s="95"/>
      <c r="AA1101" s="95"/>
      <c r="AB1101" s="95"/>
      <c r="AC1101" s="95"/>
      <c r="AD1101" s="95"/>
      <c r="AE1101" s="95"/>
      <c r="AF1101" s="95"/>
      <c r="AG1101" s="95"/>
      <c r="AH1101" s="95"/>
      <c r="AI1101" s="95"/>
      <c r="AJ1101" s="95"/>
      <c r="AK1101" s="95"/>
      <c r="AL1101" s="95"/>
      <c r="AM1101" s="95"/>
      <c r="AN1101" s="95"/>
      <c r="AO1101" s="95"/>
      <c r="AP1101" s="95"/>
      <c r="AQ1101" s="95"/>
      <c r="AR1101" s="95"/>
      <c r="AS1101" s="95"/>
      <c r="AT1101" s="95"/>
      <c r="AU1101" s="95"/>
      <c r="AV1101" s="723"/>
      <c r="AW1101" s="724"/>
    </row>
    <row r="1102" spans="2:49" x14ac:dyDescent="0.25">
      <c r="B1102" s="154"/>
      <c r="C1102" s="154"/>
      <c r="D1102" s="155"/>
      <c r="E1102" s="95"/>
      <c r="F1102" s="94"/>
      <c r="G1102" s="95"/>
      <c r="H1102" s="95"/>
      <c r="I1102" s="95"/>
      <c r="J1102" s="95"/>
      <c r="K1102" s="95"/>
      <c r="L1102" s="95"/>
      <c r="M1102" s="95"/>
      <c r="N1102" s="95"/>
      <c r="O1102" s="95"/>
      <c r="P1102" s="95"/>
      <c r="Q1102" s="95"/>
      <c r="R1102" s="95"/>
      <c r="S1102" s="95"/>
      <c r="T1102" s="95"/>
      <c r="U1102" s="95"/>
      <c r="V1102" s="95"/>
      <c r="W1102" s="95"/>
      <c r="X1102" s="95"/>
      <c r="Y1102" s="95"/>
      <c r="Z1102" s="95"/>
      <c r="AA1102" s="95"/>
      <c r="AB1102" s="95"/>
      <c r="AC1102" s="95"/>
      <c r="AD1102" s="95"/>
      <c r="AE1102" s="95"/>
      <c r="AF1102" s="95"/>
      <c r="AG1102" s="95"/>
      <c r="AH1102" s="95"/>
      <c r="AI1102" s="95"/>
      <c r="AJ1102" s="95"/>
      <c r="AK1102" s="95"/>
      <c r="AL1102" s="95"/>
      <c r="AM1102" s="95"/>
      <c r="AN1102" s="95"/>
      <c r="AO1102" s="95"/>
      <c r="AP1102" s="95"/>
      <c r="AQ1102" s="95"/>
      <c r="AR1102" s="95"/>
      <c r="AS1102" s="95"/>
      <c r="AT1102" s="95"/>
      <c r="AU1102" s="95"/>
      <c r="AV1102" s="723"/>
      <c r="AW1102" s="724"/>
    </row>
    <row r="1103" spans="2:49" x14ac:dyDescent="0.25">
      <c r="B1103" s="145"/>
      <c r="C1103" s="145"/>
      <c r="D1103" s="146"/>
      <c r="E1103" s="98"/>
      <c r="F1103" s="94"/>
      <c r="G1103" s="95"/>
      <c r="H1103" s="95"/>
      <c r="I1103" s="95"/>
      <c r="J1103" s="95"/>
      <c r="K1103" s="95"/>
      <c r="L1103" s="95"/>
      <c r="M1103" s="95"/>
      <c r="N1103" s="95"/>
      <c r="O1103" s="95"/>
      <c r="P1103" s="95"/>
      <c r="Q1103" s="95"/>
      <c r="R1103" s="95"/>
      <c r="S1103" s="95"/>
      <c r="T1103" s="95"/>
      <c r="U1103" s="95"/>
      <c r="V1103" s="95"/>
      <c r="W1103" s="95"/>
      <c r="X1103" s="95"/>
      <c r="Y1103" s="95"/>
      <c r="Z1103" s="95"/>
      <c r="AA1103" s="95"/>
      <c r="AB1103" s="95"/>
      <c r="AC1103" s="95"/>
      <c r="AD1103" s="95"/>
      <c r="AE1103" s="95"/>
      <c r="AF1103" s="95"/>
      <c r="AG1103" s="95"/>
      <c r="AH1103" s="95"/>
      <c r="AI1103" s="95"/>
      <c r="AJ1103" s="95"/>
      <c r="AK1103" s="95"/>
      <c r="AL1103" s="95"/>
      <c r="AM1103" s="95"/>
      <c r="AN1103" s="95"/>
      <c r="AO1103" s="95"/>
      <c r="AP1103" s="95"/>
      <c r="AQ1103" s="95"/>
      <c r="AR1103" s="95"/>
      <c r="AS1103" s="95"/>
      <c r="AT1103" s="95"/>
      <c r="AU1103" s="95"/>
      <c r="AV1103" s="723"/>
      <c r="AW1103" s="724"/>
    </row>
    <row r="1104" spans="2:49" x14ac:dyDescent="0.25">
      <c r="B1104" s="98"/>
      <c r="C1104" s="98"/>
      <c r="D1104" s="147"/>
      <c r="E1104" s="148"/>
      <c r="F1104" s="149"/>
      <c r="G1104" s="150"/>
      <c r="H1104" s="150"/>
      <c r="I1104" s="150"/>
      <c r="J1104" s="150"/>
      <c r="K1104" s="150"/>
      <c r="L1104" s="150"/>
      <c r="M1104" s="150"/>
      <c r="N1104" s="150"/>
      <c r="O1104" s="150"/>
      <c r="P1104" s="150"/>
      <c r="Q1104" s="150"/>
      <c r="R1104" s="150"/>
      <c r="S1104" s="150"/>
      <c r="T1104" s="150"/>
      <c r="U1104" s="150"/>
      <c r="V1104" s="150"/>
      <c r="W1104" s="150"/>
      <c r="X1104" s="150"/>
      <c r="Y1104" s="150"/>
      <c r="Z1104" s="150"/>
      <c r="AA1104" s="150"/>
      <c r="AB1104" s="150"/>
      <c r="AC1104" s="150"/>
      <c r="AD1104" s="150"/>
      <c r="AE1104" s="151"/>
      <c r="AF1104" s="151"/>
      <c r="AG1104" s="151"/>
      <c r="AH1104" s="151"/>
      <c r="AI1104" s="151"/>
      <c r="AJ1104" s="151"/>
      <c r="AK1104" s="151"/>
      <c r="AL1104" s="151"/>
      <c r="AM1104" s="151"/>
      <c r="AN1104" s="151"/>
      <c r="AO1104" s="151"/>
      <c r="AP1104" s="151"/>
      <c r="AQ1104" s="151"/>
      <c r="AR1104" s="151"/>
      <c r="AS1104" s="151"/>
      <c r="AT1104" s="151"/>
      <c r="AU1104" s="151"/>
      <c r="AV1104" s="723"/>
      <c r="AW1104" s="724"/>
    </row>
    <row r="1105" spans="2:49" x14ac:dyDescent="0.25">
      <c r="B1105" s="98"/>
      <c r="C1105" s="98"/>
      <c r="D1105" s="147"/>
      <c r="E1105" s="148"/>
      <c r="F1105" s="149"/>
      <c r="G1105" s="148"/>
      <c r="H1105" s="148"/>
      <c r="I1105" s="148"/>
      <c r="J1105" s="148"/>
      <c r="K1105" s="148"/>
      <c r="L1105" s="148"/>
      <c r="M1105" s="148"/>
      <c r="N1105" s="148"/>
      <c r="O1105" s="148"/>
      <c r="P1105" s="148"/>
      <c r="Q1105" s="148"/>
      <c r="R1105" s="148"/>
      <c r="S1105" s="148"/>
      <c r="T1105" s="148"/>
      <c r="U1105" s="148"/>
      <c r="V1105" s="148"/>
      <c r="W1105" s="148"/>
      <c r="X1105" s="148"/>
      <c r="Y1105" s="148"/>
      <c r="Z1105" s="148"/>
      <c r="AA1105" s="148"/>
      <c r="AB1105" s="148"/>
      <c r="AC1105" s="148"/>
      <c r="AD1105" s="148"/>
      <c r="AE1105" s="148"/>
      <c r="AF1105" s="148"/>
      <c r="AG1105" s="148"/>
      <c r="AH1105" s="148"/>
      <c r="AI1105" s="148"/>
      <c r="AJ1105" s="148"/>
      <c r="AK1105" s="148"/>
      <c r="AL1105" s="148"/>
      <c r="AM1105" s="148"/>
      <c r="AN1105" s="148"/>
      <c r="AO1105" s="148"/>
      <c r="AP1105" s="148"/>
      <c r="AQ1105" s="148"/>
      <c r="AR1105" s="148"/>
      <c r="AS1105" s="148"/>
      <c r="AT1105" s="148"/>
      <c r="AU1105" s="148"/>
      <c r="AV1105" s="723"/>
      <c r="AW1105" s="724"/>
    </row>
    <row r="1106" spans="2:49" x14ac:dyDescent="0.25">
      <c r="B1106" s="98"/>
      <c r="C1106" s="98"/>
      <c r="D1106" s="147"/>
      <c r="E1106" s="93"/>
      <c r="F1106" s="152"/>
      <c r="G1106" s="95"/>
      <c r="H1106" s="153"/>
      <c r="I1106" s="152"/>
      <c r="J1106" s="152"/>
      <c r="K1106" s="152"/>
      <c r="L1106" s="152"/>
      <c r="M1106" s="152"/>
      <c r="N1106" s="152"/>
      <c r="O1106" s="152"/>
      <c r="P1106" s="152"/>
      <c r="Q1106" s="152"/>
      <c r="R1106" s="152"/>
      <c r="S1106" s="153"/>
      <c r="T1106" s="152"/>
      <c r="U1106" s="152"/>
      <c r="V1106" s="152"/>
      <c r="W1106" s="152"/>
      <c r="X1106" s="152"/>
      <c r="Y1106" s="152"/>
      <c r="Z1106" s="152"/>
      <c r="AA1106" s="152"/>
      <c r="AB1106" s="152"/>
      <c r="AC1106" s="152"/>
      <c r="AD1106" s="152"/>
      <c r="AE1106" s="152"/>
      <c r="AF1106" s="152"/>
      <c r="AG1106" s="152"/>
      <c r="AH1106" s="152"/>
      <c r="AI1106" s="152"/>
      <c r="AJ1106" s="152"/>
      <c r="AK1106" s="152"/>
      <c r="AL1106" s="152"/>
      <c r="AM1106" s="152"/>
      <c r="AN1106" s="152"/>
      <c r="AO1106" s="152"/>
      <c r="AP1106" s="152"/>
      <c r="AQ1106" s="152"/>
      <c r="AR1106" s="152"/>
      <c r="AS1106" s="152"/>
      <c r="AT1106" s="152"/>
      <c r="AU1106" s="152"/>
      <c r="AV1106" s="723"/>
      <c r="AW1106" s="724"/>
    </row>
    <row r="1107" spans="2:49" x14ac:dyDescent="0.25">
      <c r="B1107" s="98"/>
      <c r="C1107" s="98"/>
      <c r="D1107" s="147"/>
      <c r="E1107" s="148"/>
      <c r="F1107" s="149"/>
      <c r="G1107" s="148"/>
      <c r="H1107" s="148"/>
      <c r="I1107" s="148"/>
      <c r="J1107" s="148"/>
      <c r="K1107" s="148"/>
      <c r="L1107" s="148"/>
      <c r="M1107" s="148"/>
      <c r="N1107" s="148"/>
      <c r="O1107" s="148"/>
      <c r="P1107" s="148"/>
      <c r="Q1107" s="148"/>
      <c r="R1107" s="148"/>
      <c r="S1107" s="148"/>
      <c r="T1107" s="148"/>
      <c r="U1107" s="148"/>
      <c r="V1107" s="148"/>
      <c r="W1107" s="148"/>
      <c r="X1107" s="148"/>
      <c r="Y1107" s="148"/>
      <c r="Z1107" s="148"/>
      <c r="AA1107" s="148"/>
      <c r="AB1107" s="148"/>
      <c r="AC1107" s="148"/>
      <c r="AD1107" s="148"/>
      <c r="AE1107" s="148"/>
      <c r="AF1107" s="148"/>
      <c r="AG1107" s="148"/>
      <c r="AH1107" s="148"/>
      <c r="AI1107" s="148"/>
      <c r="AJ1107" s="148"/>
      <c r="AK1107" s="148"/>
      <c r="AL1107" s="148"/>
      <c r="AM1107" s="148"/>
      <c r="AN1107" s="148"/>
      <c r="AO1107" s="148"/>
      <c r="AP1107" s="148"/>
      <c r="AQ1107" s="148"/>
      <c r="AR1107" s="148"/>
      <c r="AS1107" s="148"/>
      <c r="AT1107" s="148"/>
      <c r="AU1107" s="148"/>
      <c r="AV1107" s="723"/>
      <c r="AW1107" s="724"/>
    </row>
    <row r="1108" spans="2:49" x14ac:dyDescent="0.25">
      <c r="B1108" s="154"/>
      <c r="C1108" s="154"/>
      <c r="D1108" s="155"/>
      <c r="E1108" s="95"/>
      <c r="F1108" s="94"/>
      <c r="G1108" s="95"/>
      <c r="H1108" s="95"/>
      <c r="I1108" s="95"/>
      <c r="J1108" s="95"/>
      <c r="K1108" s="95"/>
      <c r="L1108" s="95"/>
      <c r="M1108" s="95"/>
      <c r="N1108" s="95"/>
      <c r="O1108" s="95"/>
      <c r="P1108" s="95"/>
      <c r="Q1108" s="95"/>
      <c r="R1108" s="95"/>
      <c r="S1108" s="95"/>
      <c r="T1108" s="95"/>
      <c r="U1108" s="95"/>
      <c r="V1108" s="95"/>
      <c r="W1108" s="95"/>
      <c r="X1108" s="95"/>
      <c r="Y1108" s="95"/>
      <c r="Z1108" s="95"/>
      <c r="AA1108" s="95"/>
      <c r="AB1108" s="95"/>
      <c r="AC1108" s="95"/>
      <c r="AD1108" s="95"/>
      <c r="AE1108" s="95"/>
      <c r="AF1108" s="95"/>
      <c r="AG1108" s="95"/>
      <c r="AH1108" s="95"/>
      <c r="AI1108" s="95"/>
      <c r="AJ1108" s="95"/>
      <c r="AK1108" s="95"/>
      <c r="AL1108" s="95"/>
      <c r="AM1108" s="95"/>
      <c r="AN1108" s="95"/>
      <c r="AO1108" s="95"/>
      <c r="AP1108" s="95"/>
      <c r="AQ1108" s="95"/>
      <c r="AR1108" s="95"/>
      <c r="AS1108" s="95"/>
      <c r="AT1108" s="95"/>
      <c r="AU1108" s="95"/>
      <c r="AV1108" s="723"/>
      <c r="AW1108" s="724"/>
    </row>
    <row r="1109" spans="2:49" x14ac:dyDescent="0.25">
      <c r="B1109" s="154"/>
      <c r="C1109" s="154"/>
      <c r="D1109" s="155"/>
      <c r="E1109" s="95"/>
      <c r="F1109" s="94"/>
      <c r="G1109" s="95"/>
      <c r="H1109" s="95"/>
      <c r="I1109" s="95"/>
      <c r="J1109" s="95"/>
      <c r="K1109" s="95"/>
      <c r="L1109" s="95"/>
      <c r="M1109" s="95"/>
      <c r="N1109" s="95"/>
      <c r="O1109" s="95"/>
      <c r="P1109" s="95"/>
      <c r="Q1109" s="95"/>
      <c r="R1109" s="95"/>
      <c r="S1109" s="95"/>
      <c r="T1109" s="95"/>
      <c r="U1109" s="95"/>
      <c r="V1109" s="95"/>
      <c r="W1109" s="95"/>
      <c r="X1109" s="95"/>
      <c r="Y1109" s="95"/>
      <c r="Z1109" s="95"/>
      <c r="AA1109" s="95"/>
      <c r="AB1109" s="95"/>
      <c r="AC1109" s="95"/>
      <c r="AD1109" s="95"/>
      <c r="AE1109" s="95"/>
      <c r="AF1109" s="95"/>
      <c r="AG1109" s="95"/>
      <c r="AH1109" s="95"/>
      <c r="AI1109" s="95"/>
      <c r="AJ1109" s="95"/>
      <c r="AK1109" s="95"/>
      <c r="AL1109" s="95"/>
      <c r="AM1109" s="95"/>
      <c r="AN1109" s="95"/>
      <c r="AO1109" s="95"/>
      <c r="AP1109" s="95"/>
      <c r="AQ1109" s="95"/>
      <c r="AR1109" s="95"/>
      <c r="AS1109" s="95"/>
      <c r="AT1109" s="95"/>
      <c r="AU1109" s="95"/>
      <c r="AV1109" s="723"/>
      <c r="AW1109" s="724"/>
    </row>
    <row r="1110" spans="2:49" x14ac:dyDescent="0.25">
      <c r="B1110" s="145"/>
      <c r="C1110" s="145"/>
      <c r="D1110" s="146"/>
      <c r="E1110" s="98"/>
      <c r="F1110" s="94"/>
      <c r="G1110" s="95"/>
      <c r="H1110" s="95"/>
      <c r="I1110" s="95"/>
      <c r="J1110" s="95"/>
      <c r="K1110" s="95"/>
      <c r="L1110" s="95"/>
      <c r="M1110" s="95"/>
      <c r="N1110" s="95"/>
      <c r="O1110" s="95"/>
      <c r="P1110" s="95"/>
      <c r="Q1110" s="95"/>
      <c r="R1110" s="95"/>
      <c r="S1110" s="95"/>
      <c r="T1110" s="95"/>
      <c r="U1110" s="95"/>
      <c r="V1110" s="95"/>
      <c r="W1110" s="95"/>
      <c r="X1110" s="95"/>
      <c r="Y1110" s="95"/>
      <c r="Z1110" s="95"/>
      <c r="AA1110" s="95"/>
      <c r="AB1110" s="95"/>
      <c r="AC1110" s="95"/>
      <c r="AD1110" s="95"/>
      <c r="AE1110" s="95"/>
      <c r="AF1110" s="95"/>
      <c r="AG1110" s="95"/>
      <c r="AH1110" s="95"/>
      <c r="AI1110" s="95"/>
      <c r="AJ1110" s="95"/>
      <c r="AK1110" s="95"/>
      <c r="AL1110" s="95"/>
      <c r="AM1110" s="95"/>
      <c r="AN1110" s="95"/>
      <c r="AO1110" s="95"/>
      <c r="AP1110" s="95"/>
      <c r="AQ1110" s="95"/>
      <c r="AR1110" s="95"/>
      <c r="AS1110" s="95"/>
      <c r="AT1110" s="95"/>
      <c r="AU1110" s="95"/>
      <c r="AV1110" s="723"/>
      <c r="AW1110" s="724"/>
    </row>
    <row r="1111" spans="2:49" x14ac:dyDescent="0.25">
      <c r="B1111" s="98"/>
      <c r="C1111" s="98"/>
      <c r="D1111" s="147"/>
      <c r="E1111" s="148"/>
      <c r="F1111" s="149"/>
      <c r="G1111" s="150"/>
      <c r="H1111" s="150"/>
      <c r="I1111" s="150"/>
      <c r="J1111" s="150"/>
      <c r="K1111" s="150"/>
      <c r="L1111" s="150"/>
      <c r="M1111" s="150"/>
      <c r="N1111" s="150"/>
      <c r="O1111" s="150"/>
      <c r="P1111" s="150"/>
      <c r="Q1111" s="150"/>
      <c r="R1111" s="150"/>
      <c r="S1111" s="150"/>
      <c r="T1111" s="150"/>
      <c r="U1111" s="150"/>
      <c r="V1111" s="150"/>
      <c r="W1111" s="150"/>
      <c r="X1111" s="150"/>
      <c r="Y1111" s="150"/>
      <c r="Z1111" s="150"/>
      <c r="AA1111" s="150"/>
      <c r="AB1111" s="150"/>
      <c r="AC1111" s="150"/>
      <c r="AD1111" s="150"/>
      <c r="AE1111" s="151"/>
      <c r="AF1111" s="151"/>
      <c r="AG1111" s="151"/>
      <c r="AH1111" s="151"/>
      <c r="AI1111" s="151"/>
      <c r="AJ1111" s="151"/>
      <c r="AK1111" s="151"/>
      <c r="AL1111" s="151"/>
      <c r="AM1111" s="151"/>
      <c r="AN1111" s="151"/>
      <c r="AO1111" s="151"/>
      <c r="AP1111" s="151"/>
      <c r="AQ1111" s="151"/>
      <c r="AR1111" s="151"/>
      <c r="AS1111" s="151"/>
      <c r="AT1111" s="151"/>
      <c r="AU1111" s="151"/>
      <c r="AV1111" s="723"/>
      <c r="AW1111" s="724"/>
    </row>
    <row r="1112" spans="2:49" x14ac:dyDescent="0.25">
      <c r="B1112" s="98"/>
      <c r="C1112" s="98"/>
      <c r="D1112" s="147"/>
      <c r="E1112" s="148"/>
      <c r="F1112" s="149"/>
      <c r="G1112" s="148"/>
      <c r="H1112" s="148"/>
      <c r="I1112" s="148"/>
      <c r="J1112" s="148"/>
      <c r="K1112" s="148"/>
      <c r="L1112" s="148"/>
      <c r="M1112" s="148"/>
      <c r="N1112" s="148"/>
      <c r="O1112" s="148"/>
      <c r="P1112" s="148"/>
      <c r="Q1112" s="148"/>
      <c r="R1112" s="148"/>
      <c r="S1112" s="148"/>
      <c r="T1112" s="148"/>
      <c r="U1112" s="148"/>
      <c r="V1112" s="148"/>
      <c r="W1112" s="148"/>
      <c r="X1112" s="148"/>
      <c r="Y1112" s="148"/>
      <c r="Z1112" s="148"/>
      <c r="AA1112" s="148"/>
      <c r="AB1112" s="148"/>
      <c r="AC1112" s="148"/>
      <c r="AD1112" s="148"/>
      <c r="AE1112" s="148"/>
      <c r="AF1112" s="148"/>
      <c r="AG1112" s="148"/>
      <c r="AH1112" s="148"/>
      <c r="AI1112" s="148"/>
      <c r="AJ1112" s="148"/>
      <c r="AK1112" s="148"/>
      <c r="AL1112" s="148"/>
      <c r="AM1112" s="148"/>
      <c r="AN1112" s="148"/>
      <c r="AO1112" s="148"/>
      <c r="AP1112" s="148"/>
      <c r="AQ1112" s="148"/>
      <c r="AR1112" s="148"/>
      <c r="AS1112" s="148"/>
      <c r="AT1112" s="148"/>
      <c r="AU1112" s="148"/>
      <c r="AV1112" s="723"/>
      <c r="AW1112" s="724"/>
    </row>
    <row r="1113" spans="2:49" x14ac:dyDescent="0.25">
      <c r="B1113" s="98"/>
      <c r="C1113" s="98"/>
      <c r="D1113" s="147"/>
      <c r="E1113" s="93"/>
      <c r="F1113" s="152"/>
      <c r="G1113" s="95"/>
      <c r="H1113" s="153"/>
      <c r="I1113" s="152"/>
      <c r="J1113" s="152"/>
      <c r="K1113" s="152"/>
      <c r="L1113" s="152"/>
      <c r="M1113" s="152"/>
      <c r="N1113" s="152"/>
      <c r="O1113" s="152"/>
      <c r="P1113" s="152"/>
      <c r="Q1113" s="152"/>
      <c r="R1113" s="152"/>
      <c r="S1113" s="153"/>
      <c r="T1113" s="152"/>
      <c r="U1113" s="152"/>
      <c r="V1113" s="152"/>
      <c r="W1113" s="152"/>
      <c r="X1113" s="152"/>
      <c r="Y1113" s="152"/>
      <c r="Z1113" s="152"/>
      <c r="AA1113" s="152"/>
      <c r="AB1113" s="152"/>
      <c r="AC1113" s="152"/>
      <c r="AD1113" s="152"/>
      <c r="AE1113" s="152"/>
      <c r="AF1113" s="152"/>
      <c r="AG1113" s="152"/>
      <c r="AH1113" s="152"/>
      <c r="AI1113" s="152"/>
      <c r="AJ1113" s="152"/>
      <c r="AK1113" s="152"/>
      <c r="AL1113" s="152"/>
      <c r="AM1113" s="152"/>
      <c r="AN1113" s="152"/>
      <c r="AO1113" s="152"/>
      <c r="AP1113" s="152"/>
      <c r="AQ1113" s="152"/>
      <c r="AR1113" s="152"/>
      <c r="AS1113" s="152"/>
      <c r="AT1113" s="152"/>
      <c r="AU1113" s="152"/>
      <c r="AV1113" s="723"/>
      <c r="AW1113" s="724"/>
    </row>
    <row r="1114" spans="2:49" x14ac:dyDescent="0.25">
      <c r="B1114" s="98"/>
      <c r="C1114" s="98"/>
      <c r="D1114" s="147"/>
      <c r="E1114" s="148"/>
      <c r="F1114" s="149"/>
      <c r="G1114" s="148"/>
      <c r="H1114" s="148"/>
      <c r="I1114" s="148"/>
      <c r="J1114" s="148"/>
      <c r="K1114" s="148"/>
      <c r="L1114" s="148"/>
      <c r="M1114" s="148"/>
      <c r="N1114" s="148"/>
      <c r="O1114" s="148"/>
      <c r="P1114" s="148"/>
      <c r="Q1114" s="148"/>
      <c r="R1114" s="148"/>
      <c r="S1114" s="148"/>
      <c r="T1114" s="148"/>
      <c r="U1114" s="148"/>
      <c r="V1114" s="148"/>
      <c r="W1114" s="148"/>
      <c r="X1114" s="148"/>
      <c r="Y1114" s="148"/>
      <c r="Z1114" s="148"/>
      <c r="AA1114" s="148"/>
      <c r="AB1114" s="148"/>
      <c r="AC1114" s="148"/>
      <c r="AD1114" s="148"/>
      <c r="AE1114" s="148"/>
      <c r="AF1114" s="148"/>
      <c r="AG1114" s="148"/>
      <c r="AH1114" s="148"/>
      <c r="AI1114" s="148"/>
      <c r="AJ1114" s="148"/>
      <c r="AK1114" s="148"/>
      <c r="AL1114" s="148"/>
      <c r="AM1114" s="148"/>
      <c r="AN1114" s="148"/>
      <c r="AO1114" s="148"/>
      <c r="AP1114" s="148"/>
      <c r="AQ1114" s="148"/>
      <c r="AR1114" s="148"/>
      <c r="AS1114" s="148"/>
      <c r="AT1114" s="148"/>
      <c r="AU1114" s="148"/>
      <c r="AV1114" s="723"/>
      <c r="AW1114" s="724"/>
    </row>
    <row r="1115" spans="2:49" x14ac:dyDescent="0.25">
      <c r="B1115" s="154"/>
      <c r="C1115" s="154"/>
      <c r="D1115" s="155"/>
      <c r="E1115" s="95"/>
      <c r="F1115" s="94"/>
      <c r="G1115" s="95"/>
      <c r="H1115" s="95"/>
      <c r="I1115" s="95"/>
      <c r="J1115" s="95"/>
      <c r="K1115" s="95"/>
      <c r="L1115" s="95"/>
      <c r="M1115" s="95"/>
      <c r="N1115" s="95"/>
      <c r="O1115" s="95"/>
      <c r="P1115" s="95"/>
      <c r="Q1115" s="95"/>
      <c r="R1115" s="95"/>
      <c r="S1115" s="95"/>
      <c r="T1115" s="95"/>
      <c r="U1115" s="95"/>
      <c r="V1115" s="95"/>
      <c r="W1115" s="95"/>
      <c r="X1115" s="95"/>
      <c r="Y1115" s="95"/>
      <c r="Z1115" s="95"/>
      <c r="AA1115" s="95"/>
      <c r="AB1115" s="95"/>
      <c r="AC1115" s="95"/>
      <c r="AD1115" s="95"/>
      <c r="AE1115" s="95"/>
      <c r="AF1115" s="95"/>
      <c r="AG1115" s="95"/>
      <c r="AH1115" s="95"/>
      <c r="AI1115" s="95"/>
      <c r="AJ1115" s="95"/>
      <c r="AK1115" s="95"/>
      <c r="AL1115" s="95"/>
      <c r="AM1115" s="95"/>
      <c r="AN1115" s="95"/>
      <c r="AO1115" s="95"/>
      <c r="AP1115" s="95"/>
      <c r="AQ1115" s="95"/>
      <c r="AR1115" s="95"/>
      <c r="AS1115" s="95"/>
      <c r="AT1115" s="95"/>
      <c r="AU1115" s="95"/>
      <c r="AV1115" s="723"/>
      <c r="AW1115" s="724"/>
    </row>
    <row r="1116" spans="2:49" x14ac:dyDescent="0.25">
      <c r="B1116" s="154"/>
      <c r="C1116" s="154"/>
      <c r="D1116" s="155"/>
      <c r="E1116" s="95"/>
      <c r="F1116" s="94"/>
      <c r="G1116" s="95"/>
      <c r="H1116" s="95"/>
      <c r="I1116" s="95"/>
      <c r="J1116" s="95"/>
      <c r="K1116" s="95"/>
      <c r="L1116" s="95"/>
      <c r="M1116" s="95"/>
      <c r="N1116" s="95"/>
      <c r="O1116" s="95"/>
      <c r="P1116" s="95"/>
      <c r="Q1116" s="95"/>
      <c r="R1116" s="95"/>
      <c r="S1116" s="95"/>
      <c r="T1116" s="95"/>
      <c r="U1116" s="95"/>
      <c r="V1116" s="95"/>
      <c r="W1116" s="95"/>
      <c r="X1116" s="95"/>
      <c r="Y1116" s="95"/>
      <c r="Z1116" s="95"/>
      <c r="AA1116" s="95"/>
      <c r="AB1116" s="95"/>
      <c r="AC1116" s="95"/>
      <c r="AD1116" s="95"/>
      <c r="AE1116" s="95"/>
      <c r="AF1116" s="95"/>
      <c r="AG1116" s="95"/>
      <c r="AH1116" s="95"/>
      <c r="AI1116" s="95"/>
      <c r="AJ1116" s="95"/>
      <c r="AK1116" s="95"/>
      <c r="AL1116" s="95"/>
      <c r="AM1116" s="95"/>
      <c r="AN1116" s="95"/>
      <c r="AO1116" s="95"/>
      <c r="AP1116" s="95"/>
      <c r="AQ1116" s="95"/>
      <c r="AR1116" s="95"/>
      <c r="AS1116" s="95"/>
      <c r="AT1116" s="95"/>
      <c r="AU1116" s="95"/>
      <c r="AV1116" s="723"/>
      <c r="AW1116" s="724"/>
    </row>
    <row r="1117" spans="2:49" x14ac:dyDescent="0.25">
      <c r="B1117" s="145"/>
      <c r="C1117" s="145"/>
      <c r="D1117" s="146"/>
      <c r="E1117" s="98"/>
      <c r="F1117" s="94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95"/>
      <c r="S1117" s="95"/>
      <c r="T1117" s="95"/>
      <c r="U1117" s="95"/>
      <c r="V1117" s="95"/>
      <c r="W1117" s="95"/>
      <c r="X1117" s="95"/>
      <c r="Y1117" s="95"/>
      <c r="Z1117" s="95"/>
      <c r="AA1117" s="95"/>
      <c r="AB1117" s="95"/>
      <c r="AC1117" s="95"/>
      <c r="AD1117" s="95"/>
      <c r="AE1117" s="95"/>
      <c r="AF1117" s="95"/>
      <c r="AG1117" s="95"/>
      <c r="AH1117" s="95"/>
      <c r="AI1117" s="95"/>
      <c r="AJ1117" s="95"/>
      <c r="AK1117" s="95"/>
      <c r="AL1117" s="95"/>
      <c r="AM1117" s="95"/>
      <c r="AN1117" s="95"/>
      <c r="AO1117" s="95"/>
      <c r="AP1117" s="95"/>
      <c r="AQ1117" s="95"/>
      <c r="AR1117" s="95"/>
      <c r="AS1117" s="95"/>
      <c r="AT1117" s="95"/>
      <c r="AU1117" s="95"/>
      <c r="AV1117" s="723"/>
      <c r="AW1117" s="724"/>
    </row>
    <row r="1118" spans="2:49" x14ac:dyDescent="0.25">
      <c r="B1118" s="98"/>
      <c r="C1118" s="98"/>
      <c r="D1118" s="147"/>
      <c r="E1118" s="148"/>
      <c r="F1118" s="149"/>
      <c r="G1118" s="150"/>
      <c r="H1118" s="150"/>
      <c r="I1118" s="150"/>
      <c r="J1118" s="150"/>
      <c r="K1118" s="150"/>
      <c r="L1118" s="150"/>
      <c r="M1118" s="150"/>
      <c r="N1118" s="150"/>
      <c r="O1118" s="150"/>
      <c r="P1118" s="150"/>
      <c r="Q1118" s="150"/>
      <c r="R1118" s="150"/>
      <c r="S1118" s="150"/>
      <c r="T1118" s="150"/>
      <c r="U1118" s="150"/>
      <c r="V1118" s="150"/>
      <c r="W1118" s="150"/>
      <c r="X1118" s="150"/>
      <c r="Y1118" s="150"/>
      <c r="Z1118" s="150"/>
      <c r="AA1118" s="150"/>
      <c r="AB1118" s="150"/>
      <c r="AC1118" s="150"/>
      <c r="AD1118" s="150"/>
      <c r="AE1118" s="151"/>
      <c r="AF1118" s="151"/>
      <c r="AG1118" s="151"/>
      <c r="AH1118" s="151"/>
      <c r="AI1118" s="151"/>
      <c r="AJ1118" s="151"/>
      <c r="AK1118" s="151"/>
      <c r="AL1118" s="151"/>
      <c r="AM1118" s="151"/>
      <c r="AN1118" s="151"/>
      <c r="AO1118" s="151"/>
      <c r="AP1118" s="151"/>
      <c r="AQ1118" s="151"/>
      <c r="AR1118" s="151"/>
      <c r="AS1118" s="151"/>
      <c r="AT1118" s="151"/>
      <c r="AU1118" s="151"/>
      <c r="AV1118" s="723"/>
      <c r="AW1118" s="724"/>
    </row>
    <row r="1119" spans="2:49" x14ac:dyDescent="0.25">
      <c r="B1119" s="98"/>
      <c r="C1119" s="98"/>
      <c r="D1119" s="147"/>
      <c r="E1119" s="148"/>
      <c r="F1119" s="149"/>
      <c r="G1119" s="148"/>
      <c r="H1119" s="148"/>
      <c r="I1119" s="148"/>
      <c r="J1119" s="148"/>
      <c r="K1119" s="148"/>
      <c r="L1119" s="148"/>
      <c r="M1119" s="148"/>
      <c r="N1119" s="148"/>
      <c r="O1119" s="148"/>
      <c r="P1119" s="148"/>
      <c r="Q1119" s="148"/>
      <c r="R1119" s="148"/>
      <c r="S1119" s="148"/>
      <c r="T1119" s="148"/>
      <c r="U1119" s="148"/>
      <c r="V1119" s="148"/>
      <c r="W1119" s="148"/>
      <c r="X1119" s="148"/>
      <c r="Y1119" s="148"/>
      <c r="Z1119" s="148"/>
      <c r="AA1119" s="148"/>
      <c r="AB1119" s="148"/>
      <c r="AC1119" s="148"/>
      <c r="AD1119" s="148"/>
      <c r="AE1119" s="148"/>
      <c r="AF1119" s="148"/>
      <c r="AG1119" s="148"/>
      <c r="AH1119" s="148"/>
      <c r="AI1119" s="148"/>
      <c r="AJ1119" s="148"/>
      <c r="AK1119" s="148"/>
      <c r="AL1119" s="148"/>
      <c r="AM1119" s="148"/>
      <c r="AN1119" s="148"/>
      <c r="AO1119" s="148"/>
      <c r="AP1119" s="148"/>
      <c r="AQ1119" s="148"/>
      <c r="AR1119" s="148"/>
      <c r="AS1119" s="148"/>
      <c r="AT1119" s="148"/>
      <c r="AU1119" s="148"/>
      <c r="AV1119" s="723"/>
      <c r="AW1119" s="724"/>
    </row>
    <row r="1120" spans="2:49" x14ac:dyDescent="0.25">
      <c r="B1120" s="98"/>
      <c r="C1120" s="98"/>
      <c r="D1120" s="147"/>
      <c r="E1120" s="93"/>
      <c r="F1120" s="152"/>
      <c r="G1120" s="95"/>
      <c r="H1120" s="153"/>
      <c r="I1120" s="152"/>
      <c r="J1120" s="152"/>
      <c r="K1120" s="152"/>
      <c r="L1120" s="152"/>
      <c r="M1120" s="152"/>
      <c r="N1120" s="152"/>
      <c r="O1120" s="152"/>
      <c r="P1120" s="152"/>
      <c r="Q1120" s="152"/>
      <c r="R1120" s="152"/>
      <c r="S1120" s="153"/>
      <c r="T1120" s="152"/>
      <c r="U1120" s="152"/>
      <c r="V1120" s="152"/>
      <c r="W1120" s="152"/>
      <c r="X1120" s="152"/>
      <c r="Y1120" s="152"/>
      <c r="Z1120" s="152"/>
      <c r="AA1120" s="152"/>
      <c r="AB1120" s="152"/>
      <c r="AC1120" s="152"/>
      <c r="AD1120" s="152"/>
      <c r="AE1120" s="152"/>
      <c r="AF1120" s="152"/>
      <c r="AG1120" s="152"/>
      <c r="AH1120" s="152"/>
      <c r="AI1120" s="152"/>
      <c r="AJ1120" s="152"/>
      <c r="AK1120" s="152"/>
      <c r="AL1120" s="152"/>
      <c r="AM1120" s="152"/>
      <c r="AN1120" s="152"/>
      <c r="AO1120" s="152"/>
      <c r="AP1120" s="152"/>
      <c r="AQ1120" s="152"/>
      <c r="AR1120" s="152"/>
      <c r="AS1120" s="152"/>
      <c r="AT1120" s="152"/>
      <c r="AU1120" s="152"/>
      <c r="AV1120" s="723"/>
      <c r="AW1120" s="724"/>
    </row>
    <row r="1121" spans="2:49" x14ac:dyDescent="0.25">
      <c r="B1121" s="98"/>
      <c r="C1121" s="98"/>
      <c r="D1121" s="147"/>
      <c r="E1121" s="148"/>
      <c r="F1121" s="149"/>
      <c r="G1121" s="148"/>
      <c r="H1121" s="148"/>
      <c r="I1121" s="148"/>
      <c r="J1121" s="148"/>
      <c r="K1121" s="148"/>
      <c r="L1121" s="148"/>
      <c r="M1121" s="148"/>
      <c r="N1121" s="148"/>
      <c r="O1121" s="148"/>
      <c r="P1121" s="148"/>
      <c r="Q1121" s="148"/>
      <c r="R1121" s="148"/>
      <c r="S1121" s="148"/>
      <c r="T1121" s="148"/>
      <c r="U1121" s="148"/>
      <c r="V1121" s="148"/>
      <c r="W1121" s="148"/>
      <c r="X1121" s="148"/>
      <c r="Y1121" s="148"/>
      <c r="Z1121" s="148"/>
      <c r="AA1121" s="148"/>
      <c r="AB1121" s="148"/>
      <c r="AC1121" s="148"/>
      <c r="AD1121" s="148"/>
      <c r="AE1121" s="148"/>
      <c r="AF1121" s="148"/>
      <c r="AG1121" s="148"/>
      <c r="AH1121" s="148"/>
      <c r="AI1121" s="148"/>
      <c r="AJ1121" s="148"/>
      <c r="AK1121" s="148"/>
      <c r="AL1121" s="148"/>
      <c r="AM1121" s="148"/>
      <c r="AN1121" s="148"/>
      <c r="AO1121" s="148"/>
      <c r="AP1121" s="148"/>
      <c r="AQ1121" s="148"/>
      <c r="AR1121" s="148"/>
      <c r="AS1121" s="148"/>
      <c r="AT1121" s="148"/>
      <c r="AU1121" s="148"/>
      <c r="AV1121" s="723"/>
      <c r="AW1121" s="724"/>
    </row>
    <row r="1122" spans="2:49" x14ac:dyDescent="0.25">
      <c r="B1122" s="154"/>
      <c r="C1122" s="154"/>
      <c r="D1122" s="155"/>
      <c r="E1122" s="95"/>
      <c r="F1122" s="94"/>
      <c r="G1122" s="95"/>
      <c r="H1122" s="95"/>
      <c r="I1122" s="95"/>
      <c r="J1122" s="95"/>
      <c r="K1122" s="95"/>
      <c r="L1122" s="95"/>
      <c r="M1122" s="95"/>
      <c r="N1122" s="95"/>
      <c r="O1122" s="95"/>
      <c r="P1122" s="95"/>
      <c r="Q1122" s="95"/>
      <c r="R1122" s="95"/>
      <c r="S1122" s="95"/>
      <c r="T1122" s="95"/>
      <c r="U1122" s="95"/>
      <c r="V1122" s="95"/>
      <c r="W1122" s="95"/>
      <c r="X1122" s="95"/>
      <c r="Y1122" s="95"/>
      <c r="Z1122" s="95"/>
      <c r="AA1122" s="95"/>
      <c r="AB1122" s="95"/>
      <c r="AC1122" s="95"/>
      <c r="AD1122" s="95"/>
      <c r="AE1122" s="95"/>
      <c r="AF1122" s="95"/>
      <c r="AG1122" s="95"/>
      <c r="AH1122" s="95"/>
      <c r="AI1122" s="95"/>
      <c r="AJ1122" s="95"/>
      <c r="AK1122" s="95"/>
      <c r="AL1122" s="95"/>
      <c r="AM1122" s="95"/>
      <c r="AN1122" s="95"/>
      <c r="AO1122" s="95"/>
      <c r="AP1122" s="95"/>
      <c r="AQ1122" s="95"/>
      <c r="AR1122" s="95"/>
      <c r="AS1122" s="95"/>
      <c r="AT1122" s="95"/>
      <c r="AU1122" s="95"/>
      <c r="AV1122" s="723"/>
      <c r="AW1122" s="724"/>
    </row>
    <row r="1123" spans="2:49" x14ac:dyDescent="0.25">
      <c r="B1123" s="154"/>
      <c r="C1123" s="154"/>
      <c r="D1123" s="155"/>
      <c r="E1123" s="95"/>
      <c r="F1123" s="94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95"/>
      <c r="S1123" s="95"/>
      <c r="T1123" s="95"/>
      <c r="U1123" s="95"/>
      <c r="V1123" s="95"/>
      <c r="W1123" s="95"/>
      <c r="X1123" s="95"/>
      <c r="Y1123" s="95"/>
      <c r="Z1123" s="95"/>
      <c r="AA1123" s="95"/>
      <c r="AB1123" s="95"/>
      <c r="AC1123" s="95"/>
      <c r="AD1123" s="95"/>
      <c r="AE1123" s="95"/>
      <c r="AF1123" s="95"/>
      <c r="AG1123" s="95"/>
      <c r="AH1123" s="95"/>
      <c r="AI1123" s="95"/>
      <c r="AJ1123" s="95"/>
      <c r="AK1123" s="95"/>
      <c r="AL1123" s="95"/>
      <c r="AM1123" s="95"/>
      <c r="AN1123" s="95"/>
      <c r="AO1123" s="95"/>
      <c r="AP1123" s="95"/>
      <c r="AQ1123" s="95"/>
      <c r="AR1123" s="95"/>
      <c r="AS1123" s="95"/>
      <c r="AT1123" s="95"/>
      <c r="AU1123" s="95"/>
      <c r="AV1123" s="723"/>
      <c r="AW1123" s="724"/>
    </row>
    <row r="1124" spans="2:49" x14ac:dyDescent="0.25">
      <c r="B1124" s="145"/>
      <c r="C1124" s="145"/>
      <c r="D1124" s="146"/>
      <c r="E1124" s="98"/>
      <c r="F1124" s="94"/>
      <c r="G1124" s="95"/>
      <c r="H1124" s="95"/>
      <c r="I1124" s="95"/>
      <c r="J1124" s="95"/>
      <c r="K1124" s="95"/>
      <c r="L1124" s="95"/>
      <c r="M1124" s="95"/>
      <c r="N1124" s="95"/>
      <c r="O1124" s="95"/>
      <c r="P1124" s="95"/>
      <c r="Q1124" s="95"/>
      <c r="R1124" s="95"/>
      <c r="S1124" s="95"/>
      <c r="T1124" s="95"/>
      <c r="U1124" s="95"/>
      <c r="V1124" s="95"/>
      <c r="W1124" s="95"/>
      <c r="X1124" s="95"/>
      <c r="Y1124" s="95"/>
      <c r="Z1124" s="95"/>
      <c r="AA1124" s="95"/>
      <c r="AB1124" s="95"/>
      <c r="AC1124" s="95"/>
      <c r="AD1124" s="95"/>
      <c r="AE1124" s="95"/>
      <c r="AF1124" s="95"/>
      <c r="AG1124" s="95"/>
      <c r="AH1124" s="95"/>
      <c r="AI1124" s="95"/>
      <c r="AJ1124" s="95"/>
      <c r="AK1124" s="95"/>
      <c r="AL1124" s="95"/>
      <c r="AM1124" s="95"/>
      <c r="AN1124" s="95"/>
      <c r="AO1124" s="95"/>
      <c r="AP1124" s="95"/>
      <c r="AQ1124" s="95"/>
      <c r="AR1124" s="95"/>
      <c r="AS1124" s="95"/>
      <c r="AT1124" s="95"/>
      <c r="AU1124" s="95"/>
      <c r="AV1124" s="723"/>
      <c r="AW1124" s="724"/>
    </row>
    <row r="1125" spans="2:49" x14ac:dyDescent="0.25">
      <c r="B1125" s="98"/>
      <c r="C1125" s="98"/>
      <c r="D1125" s="147"/>
      <c r="E1125" s="148"/>
      <c r="F1125" s="149"/>
      <c r="G1125" s="150"/>
      <c r="H1125" s="150"/>
      <c r="I1125" s="150"/>
      <c r="J1125" s="150"/>
      <c r="K1125" s="150"/>
      <c r="L1125" s="150"/>
      <c r="M1125" s="150"/>
      <c r="N1125" s="150"/>
      <c r="O1125" s="150"/>
      <c r="P1125" s="150"/>
      <c r="Q1125" s="150"/>
      <c r="R1125" s="150"/>
      <c r="S1125" s="150"/>
      <c r="T1125" s="150"/>
      <c r="U1125" s="150"/>
      <c r="V1125" s="150"/>
      <c r="W1125" s="150"/>
      <c r="X1125" s="150"/>
      <c r="Y1125" s="150"/>
      <c r="Z1125" s="150"/>
      <c r="AA1125" s="150"/>
      <c r="AB1125" s="150"/>
      <c r="AC1125" s="150"/>
      <c r="AD1125" s="150"/>
      <c r="AE1125" s="151"/>
      <c r="AF1125" s="151"/>
      <c r="AG1125" s="151"/>
      <c r="AH1125" s="151"/>
      <c r="AI1125" s="151"/>
      <c r="AJ1125" s="151"/>
      <c r="AK1125" s="151"/>
      <c r="AL1125" s="151"/>
      <c r="AM1125" s="151"/>
      <c r="AN1125" s="151"/>
      <c r="AO1125" s="151"/>
      <c r="AP1125" s="151"/>
      <c r="AQ1125" s="151"/>
      <c r="AR1125" s="151"/>
      <c r="AS1125" s="151"/>
      <c r="AT1125" s="151"/>
      <c r="AU1125" s="151"/>
      <c r="AV1125" s="723"/>
      <c r="AW1125" s="724"/>
    </row>
    <row r="1126" spans="2:49" x14ac:dyDescent="0.25">
      <c r="B1126" s="98"/>
      <c r="C1126" s="98"/>
      <c r="D1126" s="147"/>
      <c r="E1126" s="148"/>
      <c r="F1126" s="149"/>
      <c r="G1126" s="148"/>
      <c r="H1126" s="148"/>
      <c r="I1126" s="148"/>
      <c r="J1126" s="148"/>
      <c r="K1126" s="148"/>
      <c r="L1126" s="148"/>
      <c r="M1126" s="148"/>
      <c r="N1126" s="148"/>
      <c r="O1126" s="148"/>
      <c r="P1126" s="148"/>
      <c r="Q1126" s="148"/>
      <c r="R1126" s="148"/>
      <c r="S1126" s="148"/>
      <c r="T1126" s="148"/>
      <c r="U1126" s="148"/>
      <c r="V1126" s="148"/>
      <c r="W1126" s="148"/>
      <c r="X1126" s="148"/>
      <c r="Y1126" s="148"/>
      <c r="Z1126" s="148"/>
      <c r="AA1126" s="148"/>
      <c r="AB1126" s="148"/>
      <c r="AC1126" s="148"/>
      <c r="AD1126" s="148"/>
      <c r="AE1126" s="148"/>
      <c r="AF1126" s="148"/>
      <c r="AG1126" s="148"/>
      <c r="AH1126" s="148"/>
      <c r="AI1126" s="148"/>
      <c r="AJ1126" s="148"/>
      <c r="AK1126" s="148"/>
      <c r="AL1126" s="148"/>
      <c r="AM1126" s="148"/>
      <c r="AN1126" s="148"/>
      <c r="AO1126" s="148"/>
      <c r="AP1126" s="148"/>
      <c r="AQ1126" s="148"/>
      <c r="AR1126" s="148"/>
      <c r="AS1126" s="148"/>
      <c r="AT1126" s="148"/>
      <c r="AU1126" s="148"/>
      <c r="AV1126" s="723"/>
      <c r="AW1126" s="724"/>
    </row>
    <row r="1127" spans="2:49" x14ac:dyDescent="0.25">
      <c r="B1127" s="98"/>
      <c r="C1127" s="98"/>
      <c r="D1127" s="147"/>
      <c r="E1127" s="93"/>
      <c r="F1127" s="152"/>
      <c r="G1127" s="95"/>
      <c r="H1127" s="153"/>
      <c r="I1127" s="152"/>
      <c r="J1127" s="152"/>
      <c r="K1127" s="152"/>
      <c r="L1127" s="152"/>
      <c r="M1127" s="152"/>
      <c r="N1127" s="152"/>
      <c r="O1127" s="152"/>
      <c r="P1127" s="152"/>
      <c r="Q1127" s="152"/>
      <c r="R1127" s="152"/>
      <c r="S1127" s="153"/>
      <c r="T1127" s="152"/>
      <c r="U1127" s="152"/>
      <c r="V1127" s="152"/>
      <c r="W1127" s="152"/>
      <c r="X1127" s="152"/>
      <c r="Y1127" s="152"/>
      <c r="Z1127" s="152"/>
      <c r="AA1127" s="152"/>
      <c r="AB1127" s="152"/>
      <c r="AC1127" s="152"/>
      <c r="AD1127" s="152"/>
      <c r="AE1127" s="152"/>
      <c r="AF1127" s="152"/>
      <c r="AG1127" s="152"/>
      <c r="AH1127" s="152"/>
      <c r="AI1127" s="152"/>
      <c r="AJ1127" s="152"/>
      <c r="AK1127" s="152"/>
      <c r="AL1127" s="152"/>
      <c r="AM1127" s="152"/>
      <c r="AN1127" s="152"/>
      <c r="AO1127" s="152"/>
      <c r="AP1127" s="152"/>
      <c r="AQ1127" s="152"/>
      <c r="AR1127" s="152"/>
      <c r="AS1127" s="152"/>
      <c r="AT1127" s="152"/>
      <c r="AU1127" s="152"/>
      <c r="AV1127" s="723"/>
      <c r="AW1127" s="724"/>
    </row>
    <row r="1128" spans="2:49" x14ac:dyDescent="0.25">
      <c r="B1128" s="98"/>
      <c r="C1128" s="98"/>
      <c r="D1128" s="147"/>
      <c r="E1128" s="148"/>
      <c r="F1128" s="149"/>
      <c r="G1128" s="148"/>
      <c r="H1128" s="148"/>
      <c r="I1128" s="148"/>
      <c r="J1128" s="148"/>
      <c r="K1128" s="148"/>
      <c r="L1128" s="148"/>
      <c r="M1128" s="148"/>
      <c r="N1128" s="148"/>
      <c r="O1128" s="148"/>
      <c r="P1128" s="148"/>
      <c r="Q1128" s="148"/>
      <c r="R1128" s="148"/>
      <c r="S1128" s="148"/>
      <c r="T1128" s="148"/>
      <c r="U1128" s="148"/>
      <c r="V1128" s="148"/>
      <c r="W1128" s="148"/>
      <c r="X1128" s="148"/>
      <c r="Y1128" s="148"/>
      <c r="Z1128" s="148"/>
      <c r="AA1128" s="148"/>
      <c r="AB1128" s="148"/>
      <c r="AC1128" s="148"/>
      <c r="AD1128" s="148"/>
      <c r="AE1128" s="148"/>
      <c r="AF1128" s="148"/>
      <c r="AG1128" s="148"/>
      <c r="AH1128" s="148"/>
      <c r="AI1128" s="148"/>
      <c r="AJ1128" s="148"/>
      <c r="AK1128" s="148"/>
      <c r="AL1128" s="148"/>
      <c r="AM1128" s="148"/>
      <c r="AN1128" s="148"/>
      <c r="AO1128" s="148"/>
      <c r="AP1128" s="148"/>
      <c r="AQ1128" s="148"/>
      <c r="AR1128" s="148"/>
      <c r="AS1128" s="148"/>
      <c r="AT1128" s="148"/>
      <c r="AU1128" s="148"/>
      <c r="AV1128" s="723"/>
      <c r="AW1128" s="724"/>
    </row>
    <row r="1129" spans="2:49" x14ac:dyDescent="0.25">
      <c r="B1129" s="154"/>
      <c r="C1129" s="154"/>
      <c r="D1129" s="155"/>
      <c r="E1129" s="95"/>
      <c r="F1129" s="94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95"/>
      <c r="S1129" s="95"/>
      <c r="T1129" s="95"/>
      <c r="U1129" s="95"/>
      <c r="V1129" s="95"/>
      <c r="W1129" s="95"/>
      <c r="X1129" s="95"/>
      <c r="Y1129" s="95"/>
      <c r="Z1129" s="95"/>
      <c r="AA1129" s="95"/>
      <c r="AB1129" s="95"/>
      <c r="AC1129" s="95"/>
      <c r="AD1129" s="95"/>
      <c r="AE1129" s="95"/>
      <c r="AF1129" s="95"/>
      <c r="AG1129" s="95"/>
      <c r="AH1129" s="95"/>
      <c r="AI1129" s="95"/>
      <c r="AJ1129" s="95"/>
      <c r="AK1129" s="95"/>
      <c r="AL1129" s="95"/>
      <c r="AM1129" s="95"/>
      <c r="AN1129" s="95"/>
      <c r="AO1129" s="95"/>
      <c r="AP1129" s="95"/>
      <c r="AQ1129" s="95"/>
      <c r="AR1129" s="95"/>
      <c r="AS1129" s="95"/>
      <c r="AT1129" s="95"/>
      <c r="AU1129" s="95"/>
      <c r="AV1129" s="723"/>
      <c r="AW1129" s="724"/>
    </row>
    <row r="1130" spans="2:49" x14ac:dyDescent="0.25">
      <c r="B1130" s="154"/>
      <c r="C1130" s="154"/>
      <c r="D1130" s="155"/>
      <c r="E1130" s="95"/>
      <c r="F1130" s="94"/>
      <c r="G1130" s="95"/>
      <c r="H1130" s="95"/>
      <c r="I1130" s="95"/>
      <c r="J1130" s="95"/>
      <c r="K1130" s="95"/>
      <c r="L1130" s="95"/>
      <c r="M1130" s="95"/>
      <c r="N1130" s="95"/>
      <c r="O1130" s="95"/>
      <c r="P1130" s="95"/>
      <c r="Q1130" s="95"/>
      <c r="R1130" s="95"/>
      <c r="S1130" s="95"/>
      <c r="T1130" s="95"/>
      <c r="U1130" s="95"/>
      <c r="V1130" s="95"/>
      <c r="W1130" s="95"/>
      <c r="X1130" s="95"/>
      <c r="Y1130" s="95"/>
      <c r="Z1130" s="95"/>
      <c r="AA1130" s="95"/>
      <c r="AB1130" s="95"/>
      <c r="AC1130" s="95"/>
      <c r="AD1130" s="95"/>
      <c r="AE1130" s="95"/>
      <c r="AF1130" s="95"/>
      <c r="AG1130" s="95"/>
      <c r="AH1130" s="95"/>
      <c r="AI1130" s="95"/>
      <c r="AJ1130" s="95"/>
      <c r="AK1130" s="95"/>
      <c r="AL1130" s="95"/>
      <c r="AM1130" s="95"/>
      <c r="AN1130" s="95"/>
      <c r="AO1130" s="95"/>
      <c r="AP1130" s="95"/>
      <c r="AQ1130" s="95"/>
      <c r="AR1130" s="95"/>
      <c r="AS1130" s="95"/>
      <c r="AT1130" s="95"/>
      <c r="AU1130" s="95"/>
      <c r="AV1130" s="723"/>
      <c r="AW1130" s="724"/>
    </row>
    <row r="1131" spans="2:49" x14ac:dyDescent="0.25">
      <c r="B1131" s="145"/>
      <c r="C1131" s="145"/>
      <c r="D1131" s="146"/>
      <c r="E1131" s="98"/>
      <c r="F1131" s="94"/>
      <c r="G1131" s="95"/>
      <c r="H1131" s="95"/>
      <c r="I1131" s="95"/>
      <c r="J1131" s="95"/>
      <c r="K1131" s="95"/>
      <c r="L1131" s="95"/>
      <c r="M1131" s="95"/>
      <c r="N1131" s="95"/>
      <c r="O1131" s="95"/>
      <c r="P1131" s="95"/>
      <c r="Q1131" s="95"/>
      <c r="R1131" s="95"/>
      <c r="S1131" s="95"/>
      <c r="T1131" s="95"/>
      <c r="U1131" s="95"/>
      <c r="V1131" s="95"/>
      <c r="W1131" s="95"/>
      <c r="X1131" s="95"/>
      <c r="Y1131" s="95"/>
      <c r="Z1131" s="95"/>
      <c r="AA1131" s="95"/>
      <c r="AB1131" s="95"/>
      <c r="AC1131" s="95"/>
      <c r="AD1131" s="95"/>
      <c r="AE1131" s="95"/>
      <c r="AF1131" s="95"/>
      <c r="AG1131" s="95"/>
      <c r="AH1131" s="95"/>
      <c r="AI1131" s="95"/>
      <c r="AJ1131" s="95"/>
      <c r="AK1131" s="95"/>
      <c r="AL1131" s="95"/>
      <c r="AM1131" s="95"/>
      <c r="AN1131" s="95"/>
      <c r="AO1131" s="95"/>
      <c r="AP1131" s="95"/>
      <c r="AQ1131" s="95"/>
      <c r="AR1131" s="95"/>
      <c r="AS1131" s="95"/>
      <c r="AT1131" s="95"/>
      <c r="AU1131" s="95"/>
      <c r="AV1131" s="723"/>
      <c r="AW1131" s="724"/>
    </row>
    <row r="1132" spans="2:49" x14ac:dyDescent="0.25">
      <c r="B1132" s="98"/>
      <c r="C1132" s="98"/>
      <c r="D1132" s="147"/>
      <c r="E1132" s="148"/>
      <c r="F1132" s="149"/>
      <c r="G1132" s="150"/>
      <c r="H1132" s="150"/>
      <c r="I1132" s="150"/>
      <c r="J1132" s="150"/>
      <c r="K1132" s="150"/>
      <c r="L1132" s="150"/>
      <c r="M1132" s="150"/>
      <c r="N1132" s="150"/>
      <c r="O1132" s="150"/>
      <c r="P1132" s="150"/>
      <c r="Q1132" s="150"/>
      <c r="R1132" s="150"/>
      <c r="S1132" s="150"/>
      <c r="T1132" s="150"/>
      <c r="U1132" s="150"/>
      <c r="V1132" s="150"/>
      <c r="W1132" s="150"/>
      <c r="X1132" s="150"/>
      <c r="Y1132" s="150"/>
      <c r="Z1132" s="150"/>
      <c r="AA1132" s="150"/>
      <c r="AB1132" s="150"/>
      <c r="AC1132" s="150"/>
      <c r="AD1132" s="150"/>
      <c r="AE1132" s="151"/>
      <c r="AF1132" s="151"/>
      <c r="AG1132" s="151"/>
      <c r="AH1132" s="151"/>
      <c r="AI1132" s="151"/>
      <c r="AJ1132" s="151"/>
      <c r="AK1132" s="151"/>
      <c r="AL1132" s="151"/>
      <c r="AM1132" s="151"/>
      <c r="AN1132" s="151"/>
      <c r="AO1132" s="151"/>
      <c r="AP1132" s="151"/>
      <c r="AQ1132" s="151"/>
      <c r="AR1132" s="151"/>
      <c r="AS1132" s="151"/>
      <c r="AT1132" s="151"/>
      <c r="AU1132" s="151"/>
      <c r="AV1132" s="723"/>
      <c r="AW1132" s="724"/>
    </row>
    <row r="1133" spans="2:49" x14ac:dyDescent="0.25">
      <c r="B1133" s="98"/>
      <c r="C1133" s="98"/>
      <c r="D1133" s="147"/>
      <c r="E1133" s="148"/>
      <c r="F1133" s="149"/>
      <c r="G1133" s="148"/>
      <c r="H1133" s="148"/>
      <c r="I1133" s="148"/>
      <c r="J1133" s="148"/>
      <c r="K1133" s="148"/>
      <c r="L1133" s="148"/>
      <c r="M1133" s="148"/>
      <c r="N1133" s="148"/>
      <c r="O1133" s="148"/>
      <c r="P1133" s="148"/>
      <c r="Q1133" s="148"/>
      <c r="R1133" s="148"/>
      <c r="S1133" s="148"/>
      <c r="T1133" s="148"/>
      <c r="U1133" s="148"/>
      <c r="V1133" s="148"/>
      <c r="W1133" s="148"/>
      <c r="X1133" s="148"/>
      <c r="Y1133" s="148"/>
      <c r="Z1133" s="148"/>
      <c r="AA1133" s="148"/>
      <c r="AB1133" s="148"/>
      <c r="AC1133" s="148"/>
      <c r="AD1133" s="148"/>
      <c r="AE1133" s="148"/>
      <c r="AF1133" s="148"/>
      <c r="AG1133" s="148"/>
      <c r="AH1133" s="148"/>
      <c r="AI1133" s="148"/>
      <c r="AJ1133" s="148"/>
      <c r="AK1133" s="148"/>
      <c r="AL1133" s="148"/>
      <c r="AM1133" s="148"/>
      <c r="AN1133" s="148"/>
      <c r="AO1133" s="148"/>
      <c r="AP1133" s="148"/>
      <c r="AQ1133" s="148"/>
      <c r="AR1133" s="148"/>
      <c r="AS1133" s="148"/>
      <c r="AT1133" s="148"/>
      <c r="AU1133" s="148"/>
      <c r="AV1133" s="723"/>
      <c r="AW1133" s="724"/>
    </row>
    <row r="1134" spans="2:49" x14ac:dyDescent="0.25">
      <c r="B1134" s="98"/>
      <c r="C1134" s="98"/>
      <c r="D1134" s="147"/>
      <c r="E1134" s="93"/>
      <c r="F1134" s="152"/>
      <c r="G1134" s="95"/>
      <c r="H1134" s="153"/>
      <c r="I1134" s="152"/>
      <c r="J1134" s="152"/>
      <c r="K1134" s="152"/>
      <c r="L1134" s="152"/>
      <c r="M1134" s="152"/>
      <c r="N1134" s="152"/>
      <c r="O1134" s="152"/>
      <c r="P1134" s="152"/>
      <c r="Q1134" s="152"/>
      <c r="R1134" s="152"/>
      <c r="S1134" s="153"/>
      <c r="T1134" s="152"/>
      <c r="U1134" s="152"/>
      <c r="V1134" s="152"/>
      <c r="W1134" s="152"/>
      <c r="X1134" s="152"/>
      <c r="Y1134" s="152"/>
      <c r="Z1134" s="152"/>
      <c r="AA1134" s="152"/>
      <c r="AB1134" s="152"/>
      <c r="AC1134" s="152"/>
      <c r="AD1134" s="152"/>
      <c r="AE1134" s="152"/>
      <c r="AF1134" s="152"/>
      <c r="AG1134" s="152"/>
      <c r="AH1134" s="152"/>
      <c r="AI1134" s="152"/>
      <c r="AJ1134" s="152"/>
      <c r="AK1134" s="152"/>
      <c r="AL1134" s="152"/>
      <c r="AM1134" s="152"/>
      <c r="AN1134" s="152"/>
      <c r="AO1134" s="152"/>
      <c r="AP1134" s="152"/>
      <c r="AQ1134" s="152"/>
      <c r="AR1134" s="152"/>
      <c r="AS1134" s="152"/>
      <c r="AT1134" s="152"/>
      <c r="AU1134" s="152"/>
      <c r="AV1134" s="723"/>
      <c r="AW1134" s="724"/>
    </row>
    <row r="1135" spans="2:49" x14ac:dyDescent="0.25">
      <c r="B1135" s="98"/>
      <c r="C1135" s="98"/>
      <c r="D1135" s="147"/>
      <c r="E1135" s="148"/>
      <c r="F1135" s="149"/>
      <c r="G1135" s="148"/>
      <c r="H1135" s="148"/>
      <c r="I1135" s="148"/>
      <c r="J1135" s="148"/>
      <c r="K1135" s="148"/>
      <c r="L1135" s="148"/>
      <c r="M1135" s="148"/>
      <c r="N1135" s="148"/>
      <c r="O1135" s="148"/>
      <c r="P1135" s="148"/>
      <c r="Q1135" s="148"/>
      <c r="R1135" s="148"/>
      <c r="S1135" s="148"/>
      <c r="T1135" s="148"/>
      <c r="U1135" s="148"/>
      <c r="V1135" s="148"/>
      <c r="W1135" s="148"/>
      <c r="X1135" s="148"/>
      <c r="Y1135" s="148"/>
      <c r="Z1135" s="148"/>
      <c r="AA1135" s="148"/>
      <c r="AB1135" s="148"/>
      <c r="AC1135" s="148"/>
      <c r="AD1135" s="148"/>
      <c r="AE1135" s="148"/>
      <c r="AF1135" s="148"/>
      <c r="AG1135" s="148"/>
      <c r="AH1135" s="148"/>
      <c r="AI1135" s="148"/>
      <c r="AJ1135" s="148"/>
      <c r="AK1135" s="148"/>
      <c r="AL1135" s="148"/>
      <c r="AM1135" s="148"/>
      <c r="AN1135" s="148"/>
      <c r="AO1135" s="148"/>
      <c r="AP1135" s="148"/>
      <c r="AQ1135" s="148"/>
      <c r="AR1135" s="148"/>
      <c r="AS1135" s="148"/>
      <c r="AT1135" s="148"/>
      <c r="AU1135" s="148"/>
      <c r="AV1135" s="723"/>
      <c r="AW1135" s="724"/>
    </row>
    <row r="1136" spans="2:49" x14ac:dyDescent="0.25">
      <c r="B1136" s="154"/>
      <c r="C1136" s="154"/>
      <c r="D1136" s="155"/>
      <c r="E1136" s="95"/>
      <c r="F1136" s="94"/>
      <c r="G1136" s="95"/>
      <c r="H1136" s="95"/>
      <c r="I1136" s="95"/>
      <c r="J1136" s="95"/>
      <c r="K1136" s="95"/>
      <c r="L1136" s="95"/>
      <c r="M1136" s="95"/>
      <c r="N1136" s="95"/>
      <c r="O1136" s="95"/>
      <c r="P1136" s="95"/>
      <c r="Q1136" s="95"/>
      <c r="R1136" s="95"/>
      <c r="S1136" s="95"/>
      <c r="T1136" s="95"/>
      <c r="U1136" s="95"/>
      <c r="V1136" s="95"/>
      <c r="W1136" s="95"/>
      <c r="X1136" s="95"/>
      <c r="Y1136" s="95"/>
      <c r="Z1136" s="95"/>
      <c r="AA1136" s="95"/>
      <c r="AB1136" s="95"/>
      <c r="AC1136" s="95"/>
      <c r="AD1136" s="95"/>
      <c r="AE1136" s="95"/>
      <c r="AF1136" s="95"/>
      <c r="AG1136" s="95"/>
      <c r="AH1136" s="95"/>
      <c r="AI1136" s="95"/>
      <c r="AJ1136" s="95"/>
      <c r="AK1136" s="95"/>
      <c r="AL1136" s="95"/>
      <c r="AM1136" s="95"/>
      <c r="AN1136" s="95"/>
      <c r="AO1136" s="95"/>
      <c r="AP1136" s="95"/>
      <c r="AQ1136" s="95"/>
      <c r="AR1136" s="95"/>
      <c r="AS1136" s="95"/>
      <c r="AT1136" s="95"/>
      <c r="AU1136" s="95"/>
      <c r="AV1136" s="723"/>
      <c r="AW1136" s="724"/>
    </row>
    <row r="1137" spans="2:49" x14ac:dyDescent="0.25">
      <c r="B1137" s="154"/>
      <c r="C1137" s="154"/>
      <c r="D1137" s="155"/>
      <c r="E1137" s="95"/>
      <c r="F1137" s="94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95"/>
      <c r="S1137" s="95"/>
      <c r="T1137" s="95"/>
      <c r="U1137" s="95"/>
      <c r="V1137" s="95"/>
      <c r="W1137" s="95"/>
      <c r="X1137" s="95"/>
      <c r="Y1137" s="95"/>
      <c r="Z1137" s="95"/>
      <c r="AA1137" s="95"/>
      <c r="AB1137" s="95"/>
      <c r="AC1137" s="95"/>
      <c r="AD1137" s="95"/>
      <c r="AE1137" s="95"/>
      <c r="AF1137" s="95"/>
      <c r="AG1137" s="95"/>
      <c r="AH1137" s="95"/>
      <c r="AI1137" s="95"/>
      <c r="AJ1137" s="95"/>
      <c r="AK1137" s="95"/>
      <c r="AL1137" s="95"/>
      <c r="AM1137" s="95"/>
      <c r="AN1137" s="95"/>
      <c r="AO1137" s="95"/>
      <c r="AP1137" s="95"/>
      <c r="AQ1137" s="95"/>
      <c r="AR1137" s="95"/>
      <c r="AS1137" s="95"/>
      <c r="AT1137" s="95"/>
      <c r="AU1137" s="95"/>
      <c r="AV1137" s="723"/>
      <c r="AW1137" s="724"/>
    </row>
    <row r="1138" spans="2:49" x14ac:dyDescent="0.25">
      <c r="B1138" s="145"/>
      <c r="C1138" s="145"/>
      <c r="D1138" s="146"/>
      <c r="E1138" s="98"/>
      <c r="F1138" s="94"/>
      <c r="G1138" s="95"/>
      <c r="H1138" s="95"/>
      <c r="I1138" s="95"/>
      <c r="J1138" s="95"/>
      <c r="K1138" s="95"/>
      <c r="L1138" s="95"/>
      <c r="M1138" s="95"/>
      <c r="N1138" s="95"/>
      <c r="O1138" s="95"/>
      <c r="P1138" s="95"/>
      <c r="Q1138" s="95"/>
      <c r="R1138" s="95"/>
      <c r="S1138" s="95"/>
      <c r="T1138" s="95"/>
      <c r="U1138" s="95"/>
      <c r="V1138" s="95"/>
      <c r="W1138" s="95"/>
      <c r="X1138" s="95"/>
      <c r="Y1138" s="95"/>
      <c r="Z1138" s="95"/>
      <c r="AA1138" s="95"/>
      <c r="AB1138" s="95"/>
      <c r="AC1138" s="95"/>
      <c r="AD1138" s="95"/>
      <c r="AE1138" s="95"/>
      <c r="AF1138" s="95"/>
      <c r="AG1138" s="95"/>
      <c r="AH1138" s="95"/>
      <c r="AI1138" s="95"/>
      <c r="AJ1138" s="95"/>
      <c r="AK1138" s="95"/>
      <c r="AL1138" s="95"/>
      <c r="AM1138" s="95"/>
      <c r="AN1138" s="95"/>
      <c r="AO1138" s="95"/>
      <c r="AP1138" s="95"/>
      <c r="AQ1138" s="95"/>
      <c r="AR1138" s="95"/>
      <c r="AS1138" s="95"/>
      <c r="AT1138" s="95"/>
      <c r="AU1138" s="95"/>
      <c r="AV1138" s="723"/>
      <c r="AW1138" s="724"/>
    </row>
    <row r="1139" spans="2:49" x14ac:dyDescent="0.25">
      <c r="B1139" s="98"/>
      <c r="C1139" s="98"/>
      <c r="D1139" s="147"/>
      <c r="E1139" s="148"/>
      <c r="F1139" s="149"/>
      <c r="G1139" s="150"/>
      <c r="H1139" s="150"/>
      <c r="I1139" s="150"/>
      <c r="J1139" s="150"/>
      <c r="K1139" s="150"/>
      <c r="L1139" s="150"/>
      <c r="M1139" s="150"/>
      <c r="N1139" s="150"/>
      <c r="O1139" s="150"/>
      <c r="P1139" s="150"/>
      <c r="Q1139" s="150"/>
      <c r="R1139" s="150"/>
      <c r="S1139" s="150"/>
      <c r="T1139" s="150"/>
      <c r="U1139" s="150"/>
      <c r="V1139" s="150"/>
      <c r="W1139" s="150"/>
      <c r="X1139" s="150"/>
      <c r="Y1139" s="150"/>
      <c r="Z1139" s="150"/>
      <c r="AA1139" s="150"/>
      <c r="AB1139" s="150"/>
      <c r="AC1139" s="150"/>
      <c r="AD1139" s="150"/>
      <c r="AE1139" s="151"/>
      <c r="AF1139" s="151"/>
      <c r="AG1139" s="151"/>
      <c r="AH1139" s="151"/>
      <c r="AI1139" s="151"/>
      <c r="AJ1139" s="151"/>
      <c r="AK1139" s="151"/>
      <c r="AL1139" s="151"/>
      <c r="AM1139" s="151"/>
      <c r="AN1139" s="151"/>
      <c r="AO1139" s="151"/>
      <c r="AP1139" s="151"/>
      <c r="AQ1139" s="151"/>
      <c r="AR1139" s="151"/>
      <c r="AS1139" s="151"/>
      <c r="AT1139" s="151"/>
      <c r="AU1139" s="151"/>
      <c r="AV1139" s="723"/>
      <c r="AW1139" s="724"/>
    </row>
    <row r="1140" spans="2:49" x14ac:dyDescent="0.25">
      <c r="B1140" s="98"/>
      <c r="C1140" s="98"/>
      <c r="D1140" s="147"/>
      <c r="E1140" s="148"/>
      <c r="F1140" s="149"/>
      <c r="G1140" s="148"/>
      <c r="H1140" s="148"/>
      <c r="I1140" s="148"/>
      <c r="J1140" s="148"/>
      <c r="K1140" s="148"/>
      <c r="L1140" s="148"/>
      <c r="M1140" s="148"/>
      <c r="N1140" s="148"/>
      <c r="O1140" s="148"/>
      <c r="P1140" s="148"/>
      <c r="Q1140" s="148"/>
      <c r="R1140" s="148"/>
      <c r="S1140" s="148"/>
      <c r="T1140" s="148"/>
      <c r="U1140" s="148"/>
      <c r="V1140" s="148"/>
      <c r="W1140" s="148"/>
      <c r="X1140" s="148"/>
      <c r="Y1140" s="148"/>
      <c r="Z1140" s="148"/>
      <c r="AA1140" s="148"/>
      <c r="AB1140" s="148"/>
      <c r="AC1140" s="148"/>
      <c r="AD1140" s="148"/>
      <c r="AE1140" s="148"/>
      <c r="AF1140" s="148"/>
      <c r="AG1140" s="148"/>
      <c r="AH1140" s="148"/>
      <c r="AI1140" s="148"/>
      <c r="AJ1140" s="148"/>
      <c r="AK1140" s="148"/>
      <c r="AL1140" s="148"/>
      <c r="AM1140" s="148"/>
      <c r="AN1140" s="148"/>
      <c r="AO1140" s="148"/>
      <c r="AP1140" s="148"/>
      <c r="AQ1140" s="148"/>
      <c r="AR1140" s="148"/>
      <c r="AS1140" s="148"/>
      <c r="AT1140" s="148"/>
      <c r="AU1140" s="148"/>
      <c r="AV1140" s="723"/>
      <c r="AW1140" s="724"/>
    </row>
    <row r="1141" spans="2:49" x14ac:dyDescent="0.25">
      <c r="B1141" s="98"/>
      <c r="C1141" s="98"/>
      <c r="D1141" s="147"/>
      <c r="E1141" s="93"/>
      <c r="F1141" s="152"/>
      <c r="G1141" s="95"/>
      <c r="H1141" s="153"/>
      <c r="I1141" s="152"/>
      <c r="J1141" s="152"/>
      <c r="K1141" s="152"/>
      <c r="L1141" s="152"/>
      <c r="M1141" s="152"/>
      <c r="N1141" s="152"/>
      <c r="O1141" s="152"/>
      <c r="P1141" s="152"/>
      <c r="Q1141" s="152"/>
      <c r="R1141" s="152"/>
      <c r="S1141" s="153"/>
      <c r="T1141" s="152"/>
      <c r="U1141" s="152"/>
      <c r="V1141" s="152"/>
      <c r="W1141" s="152"/>
      <c r="X1141" s="152"/>
      <c r="Y1141" s="152"/>
      <c r="Z1141" s="152"/>
      <c r="AA1141" s="152"/>
      <c r="AB1141" s="152"/>
      <c r="AC1141" s="152"/>
      <c r="AD1141" s="152"/>
      <c r="AE1141" s="152"/>
      <c r="AF1141" s="152"/>
      <c r="AG1141" s="152"/>
      <c r="AH1141" s="152"/>
      <c r="AI1141" s="152"/>
      <c r="AJ1141" s="152"/>
      <c r="AK1141" s="152"/>
      <c r="AL1141" s="152"/>
      <c r="AM1141" s="152"/>
      <c r="AN1141" s="152"/>
      <c r="AO1141" s="152"/>
      <c r="AP1141" s="152"/>
      <c r="AQ1141" s="152"/>
      <c r="AR1141" s="152"/>
      <c r="AS1141" s="152"/>
      <c r="AT1141" s="152"/>
      <c r="AU1141" s="152"/>
      <c r="AV1141" s="723"/>
      <c r="AW1141" s="724"/>
    </row>
    <row r="1142" spans="2:49" x14ac:dyDescent="0.25">
      <c r="B1142" s="98"/>
      <c r="C1142" s="98"/>
      <c r="D1142" s="147"/>
      <c r="E1142" s="148"/>
      <c r="F1142" s="149"/>
      <c r="G1142" s="148"/>
      <c r="H1142" s="148"/>
      <c r="I1142" s="148"/>
      <c r="J1142" s="148"/>
      <c r="K1142" s="148"/>
      <c r="L1142" s="148"/>
      <c r="M1142" s="148"/>
      <c r="N1142" s="148"/>
      <c r="O1142" s="148"/>
      <c r="P1142" s="148"/>
      <c r="Q1142" s="148"/>
      <c r="R1142" s="148"/>
      <c r="S1142" s="148"/>
      <c r="T1142" s="148"/>
      <c r="U1142" s="148"/>
      <c r="V1142" s="148"/>
      <c r="W1142" s="148"/>
      <c r="X1142" s="148"/>
      <c r="Y1142" s="148"/>
      <c r="Z1142" s="148"/>
      <c r="AA1142" s="148"/>
      <c r="AB1142" s="148"/>
      <c r="AC1142" s="148"/>
      <c r="AD1142" s="148"/>
      <c r="AE1142" s="148"/>
      <c r="AF1142" s="148"/>
      <c r="AG1142" s="148"/>
      <c r="AH1142" s="148"/>
      <c r="AI1142" s="148"/>
      <c r="AJ1142" s="148"/>
      <c r="AK1142" s="148"/>
      <c r="AL1142" s="148"/>
      <c r="AM1142" s="148"/>
      <c r="AN1142" s="148"/>
      <c r="AO1142" s="148"/>
      <c r="AP1142" s="148"/>
      <c r="AQ1142" s="148"/>
      <c r="AR1142" s="148"/>
      <c r="AS1142" s="148"/>
      <c r="AT1142" s="148"/>
      <c r="AU1142" s="148"/>
      <c r="AV1142" s="723"/>
      <c r="AW1142" s="724"/>
    </row>
    <row r="1143" spans="2:49" x14ac:dyDescent="0.25">
      <c r="B1143" s="154"/>
      <c r="C1143" s="154"/>
      <c r="D1143" s="155"/>
      <c r="E1143" s="95"/>
      <c r="F1143" s="94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95"/>
      <c r="S1143" s="95"/>
      <c r="T1143" s="95"/>
      <c r="U1143" s="95"/>
      <c r="V1143" s="95"/>
      <c r="W1143" s="95"/>
      <c r="X1143" s="95"/>
      <c r="Y1143" s="95"/>
      <c r="Z1143" s="95"/>
      <c r="AA1143" s="95"/>
      <c r="AB1143" s="95"/>
      <c r="AC1143" s="95"/>
      <c r="AD1143" s="95"/>
      <c r="AE1143" s="95"/>
      <c r="AF1143" s="95"/>
      <c r="AG1143" s="95"/>
      <c r="AH1143" s="95"/>
      <c r="AI1143" s="95"/>
      <c r="AJ1143" s="95"/>
      <c r="AK1143" s="95"/>
      <c r="AL1143" s="95"/>
      <c r="AM1143" s="95"/>
      <c r="AN1143" s="95"/>
      <c r="AO1143" s="95"/>
      <c r="AP1143" s="95"/>
      <c r="AQ1143" s="95"/>
      <c r="AR1143" s="95"/>
      <c r="AS1143" s="95"/>
      <c r="AT1143" s="95"/>
      <c r="AU1143" s="95"/>
      <c r="AV1143" s="723"/>
      <c r="AW1143" s="724"/>
    </row>
    <row r="1144" spans="2:49" x14ac:dyDescent="0.25">
      <c r="B1144" s="154"/>
      <c r="C1144" s="154"/>
      <c r="D1144" s="155"/>
      <c r="E1144" s="95"/>
      <c r="F1144" s="94"/>
      <c r="G1144" s="95"/>
      <c r="H1144" s="95"/>
      <c r="I1144" s="95"/>
      <c r="J1144" s="95"/>
      <c r="K1144" s="95"/>
      <c r="L1144" s="95"/>
      <c r="M1144" s="95"/>
      <c r="N1144" s="95"/>
      <c r="O1144" s="95"/>
      <c r="P1144" s="95"/>
      <c r="Q1144" s="95"/>
      <c r="R1144" s="95"/>
      <c r="S1144" s="95"/>
      <c r="T1144" s="95"/>
      <c r="U1144" s="95"/>
      <c r="V1144" s="95"/>
      <c r="W1144" s="95"/>
      <c r="X1144" s="95"/>
      <c r="Y1144" s="95"/>
      <c r="Z1144" s="95"/>
      <c r="AA1144" s="95"/>
      <c r="AB1144" s="95"/>
      <c r="AC1144" s="95"/>
      <c r="AD1144" s="95"/>
      <c r="AE1144" s="95"/>
      <c r="AF1144" s="95"/>
      <c r="AG1144" s="95"/>
      <c r="AH1144" s="95"/>
      <c r="AI1144" s="95"/>
      <c r="AJ1144" s="95"/>
      <c r="AK1144" s="95"/>
      <c r="AL1144" s="95"/>
      <c r="AM1144" s="95"/>
      <c r="AN1144" s="95"/>
      <c r="AO1144" s="95"/>
      <c r="AP1144" s="95"/>
      <c r="AQ1144" s="95"/>
      <c r="AR1144" s="95"/>
      <c r="AS1144" s="95"/>
      <c r="AT1144" s="95"/>
      <c r="AU1144" s="95"/>
      <c r="AV1144" s="723"/>
      <c r="AW1144" s="724"/>
    </row>
    <row r="1145" spans="2:49" x14ac:dyDescent="0.25">
      <c r="B1145" s="145"/>
      <c r="C1145" s="145"/>
      <c r="D1145" s="146"/>
      <c r="E1145" s="98"/>
      <c r="F1145" s="94"/>
      <c r="G1145" s="95"/>
      <c r="H1145" s="95"/>
      <c r="I1145" s="95"/>
      <c r="J1145" s="95"/>
      <c r="K1145" s="95"/>
      <c r="L1145" s="95"/>
      <c r="M1145" s="95"/>
      <c r="N1145" s="95"/>
      <c r="O1145" s="95"/>
      <c r="P1145" s="95"/>
      <c r="Q1145" s="95"/>
      <c r="R1145" s="95"/>
      <c r="S1145" s="95"/>
      <c r="T1145" s="95"/>
      <c r="U1145" s="95"/>
      <c r="V1145" s="95"/>
      <c r="W1145" s="95"/>
      <c r="X1145" s="95"/>
      <c r="Y1145" s="95"/>
      <c r="Z1145" s="95"/>
      <c r="AA1145" s="95"/>
      <c r="AB1145" s="95"/>
      <c r="AC1145" s="95"/>
      <c r="AD1145" s="95"/>
      <c r="AE1145" s="95"/>
      <c r="AF1145" s="95"/>
      <c r="AG1145" s="95"/>
      <c r="AH1145" s="95"/>
      <c r="AI1145" s="95"/>
      <c r="AJ1145" s="95"/>
      <c r="AK1145" s="95"/>
      <c r="AL1145" s="95"/>
      <c r="AM1145" s="95"/>
      <c r="AN1145" s="95"/>
      <c r="AO1145" s="95"/>
      <c r="AP1145" s="95"/>
      <c r="AQ1145" s="95"/>
      <c r="AR1145" s="95"/>
      <c r="AS1145" s="95"/>
      <c r="AT1145" s="95"/>
      <c r="AU1145" s="95"/>
      <c r="AV1145" s="723"/>
      <c r="AW1145" s="724"/>
    </row>
    <row r="1146" spans="2:49" x14ac:dyDescent="0.25">
      <c r="B1146" s="98"/>
      <c r="C1146" s="98"/>
      <c r="D1146" s="147"/>
      <c r="E1146" s="148"/>
      <c r="F1146" s="149"/>
      <c r="G1146" s="150"/>
      <c r="H1146" s="150"/>
      <c r="I1146" s="150"/>
      <c r="J1146" s="150"/>
      <c r="K1146" s="150"/>
      <c r="L1146" s="150"/>
      <c r="M1146" s="150"/>
      <c r="N1146" s="150"/>
      <c r="O1146" s="150"/>
      <c r="P1146" s="150"/>
      <c r="Q1146" s="150"/>
      <c r="R1146" s="150"/>
      <c r="S1146" s="150"/>
      <c r="T1146" s="150"/>
      <c r="U1146" s="150"/>
      <c r="V1146" s="150"/>
      <c r="W1146" s="150"/>
      <c r="X1146" s="150"/>
      <c r="Y1146" s="150"/>
      <c r="Z1146" s="150"/>
      <c r="AA1146" s="150"/>
      <c r="AB1146" s="150"/>
      <c r="AC1146" s="150"/>
      <c r="AD1146" s="150"/>
      <c r="AE1146" s="151"/>
      <c r="AF1146" s="151"/>
      <c r="AG1146" s="151"/>
      <c r="AH1146" s="151"/>
      <c r="AI1146" s="151"/>
      <c r="AJ1146" s="151"/>
      <c r="AK1146" s="151"/>
      <c r="AL1146" s="151"/>
      <c r="AM1146" s="151"/>
      <c r="AN1146" s="151"/>
      <c r="AO1146" s="151"/>
      <c r="AP1146" s="151"/>
      <c r="AQ1146" s="151"/>
      <c r="AR1146" s="151"/>
      <c r="AS1146" s="151"/>
      <c r="AT1146" s="151"/>
      <c r="AU1146" s="151"/>
      <c r="AV1146" s="723"/>
      <c r="AW1146" s="724"/>
    </row>
    <row r="1147" spans="2:49" x14ac:dyDescent="0.25">
      <c r="B1147" s="98"/>
      <c r="C1147" s="98"/>
      <c r="D1147" s="147"/>
      <c r="E1147" s="148"/>
      <c r="F1147" s="149"/>
      <c r="G1147" s="148"/>
      <c r="H1147" s="148"/>
      <c r="I1147" s="148"/>
      <c r="J1147" s="148"/>
      <c r="K1147" s="148"/>
      <c r="L1147" s="148"/>
      <c r="M1147" s="148"/>
      <c r="N1147" s="148"/>
      <c r="O1147" s="148"/>
      <c r="P1147" s="148"/>
      <c r="Q1147" s="148"/>
      <c r="R1147" s="148"/>
      <c r="S1147" s="148"/>
      <c r="T1147" s="148"/>
      <c r="U1147" s="148"/>
      <c r="V1147" s="148"/>
      <c r="W1147" s="148"/>
      <c r="X1147" s="148"/>
      <c r="Y1147" s="148"/>
      <c r="Z1147" s="148"/>
      <c r="AA1147" s="148"/>
      <c r="AB1147" s="148"/>
      <c r="AC1147" s="148"/>
      <c r="AD1147" s="148"/>
      <c r="AE1147" s="148"/>
      <c r="AF1147" s="148"/>
      <c r="AG1147" s="148"/>
      <c r="AH1147" s="148"/>
      <c r="AI1147" s="148"/>
      <c r="AJ1147" s="148"/>
      <c r="AK1147" s="148"/>
      <c r="AL1147" s="148"/>
      <c r="AM1147" s="148"/>
      <c r="AN1147" s="148"/>
      <c r="AO1147" s="148"/>
      <c r="AP1147" s="148"/>
      <c r="AQ1147" s="148"/>
      <c r="AR1147" s="148"/>
      <c r="AS1147" s="148"/>
      <c r="AT1147" s="148"/>
      <c r="AU1147" s="148"/>
      <c r="AV1147" s="723"/>
      <c r="AW1147" s="724"/>
    </row>
    <row r="1148" spans="2:49" x14ac:dyDescent="0.25">
      <c r="B1148" s="98"/>
      <c r="C1148" s="98"/>
      <c r="D1148" s="147"/>
      <c r="E1148" s="93"/>
      <c r="F1148" s="152"/>
      <c r="G1148" s="95"/>
      <c r="H1148" s="153"/>
      <c r="I1148" s="152"/>
      <c r="J1148" s="152"/>
      <c r="K1148" s="152"/>
      <c r="L1148" s="152"/>
      <c r="M1148" s="152"/>
      <c r="N1148" s="152"/>
      <c r="O1148" s="152"/>
      <c r="P1148" s="152"/>
      <c r="Q1148" s="152"/>
      <c r="R1148" s="152"/>
      <c r="S1148" s="153"/>
      <c r="T1148" s="152"/>
      <c r="U1148" s="152"/>
      <c r="V1148" s="152"/>
      <c r="W1148" s="152"/>
      <c r="X1148" s="152"/>
      <c r="Y1148" s="152"/>
      <c r="Z1148" s="152"/>
      <c r="AA1148" s="152"/>
      <c r="AB1148" s="152"/>
      <c r="AC1148" s="152"/>
      <c r="AD1148" s="152"/>
      <c r="AE1148" s="152"/>
      <c r="AF1148" s="152"/>
      <c r="AG1148" s="152"/>
      <c r="AH1148" s="152"/>
      <c r="AI1148" s="152"/>
      <c r="AJ1148" s="152"/>
      <c r="AK1148" s="152"/>
      <c r="AL1148" s="152"/>
      <c r="AM1148" s="152"/>
      <c r="AN1148" s="152"/>
      <c r="AO1148" s="152"/>
      <c r="AP1148" s="152"/>
      <c r="AQ1148" s="152"/>
      <c r="AR1148" s="152"/>
      <c r="AS1148" s="152"/>
      <c r="AT1148" s="152"/>
      <c r="AU1148" s="152"/>
      <c r="AV1148" s="723"/>
      <c r="AW1148" s="724"/>
    </row>
    <row r="1149" spans="2:49" x14ac:dyDescent="0.25">
      <c r="B1149" s="98"/>
      <c r="C1149" s="98"/>
      <c r="D1149" s="147"/>
      <c r="E1149" s="148"/>
      <c r="F1149" s="149"/>
      <c r="G1149" s="148"/>
      <c r="H1149" s="148"/>
      <c r="I1149" s="148"/>
      <c r="J1149" s="148"/>
      <c r="K1149" s="148"/>
      <c r="L1149" s="148"/>
      <c r="M1149" s="148"/>
      <c r="N1149" s="148"/>
      <c r="O1149" s="148"/>
      <c r="P1149" s="148"/>
      <c r="Q1149" s="148"/>
      <c r="R1149" s="148"/>
      <c r="S1149" s="148"/>
      <c r="T1149" s="148"/>
      <c r="U1149" s="148"/>
      <c r="V1149" s="148"/>
      <c r="W1149" s="148"/>
      <c r="X1149" s="148"/>
      <c r="Y1149" s="148"/>
      <c r="Z1149" s="148"/>
      <c r="AA1149" s="148"/>
      <c r="AB1149" s="148"/>
      <c r="AC1149" s="148"/>
      <c r="AD1149" s="148"/>
      <c r="AE1149" s="148"/>
      <c r="AF1149" s="148"/>
      <c r="AG1149" s="148"/>
      <c r="AH1149" s="148"/>
      <c r="AI1149" s="148"/>
      <c r="AJ1149" s="148"/>
      <c r="AK1149" s="148"/>
      <c r="AL1149" s="148"/>
      <c r="AM1149" s="148"/>
      <c r="AN1149" s="148"/>
      <c r="AO1149" s="148"/>
      <c r="AP1149" s="148"/>
      <c r="AQ1149" s="148"/>
      <c r="AR1149" s="148"/>
      <c r="AS1149" s="148"/>
      <c r="AT1149" s="148"/>
      <c r="AU1149" s="148"/>
      <c r="AV1149" s="723"/>
      <c r="AW1149" s="724"/>
    </row>
    <row r="1150" spans="2:49" x14ac:dyDescent="0.25">
      <c r="B1150" s="154"/>
      <c r="C1150" s="154"/>
      <c r="D1150" s="155"/>
      <c r="E1150" s="95"/>
      <c r="F1150" s="94"/>
      <c r="G1150" s="95"/>
      <c r="H1150" s="95"/>
      <c r="I1150" s="95"/>
      <c r="J1150" s="95"/>
      <c r="K1150" s="95"/>
      <c r="L1150" s="95"/>
      <c r="M1150" s="95"/>
      <c r="N1150" s="95"/>
      <c r="O1150" s="95"/>
      <c r="P1150" s="95"/>
      <c r="Q1150" s="95"/>
      <c r="R1150" s="95"/>
      <c r="S1150" s="95"/>
      <c r="T1150" s="95"/>
      <c r="U1150" s="95"/>
      <c r="V1150" s="95"/>
      <c r="W1150" s="95"/>
      <c r="X1150" s="95"/>
      <c r="Y1150" s="95"/>
      <c r="Z1150" s="95"/>
      <c r="AA1150" s="95"/>
      <c r="AB1150" s="95"/>
      <c r="AC1150" s="95"/>
      <c r="AD1150" s="95"/>
      <c r="AE1150" s="95"/>
      <c r="AF1150" s="95"/>
      <c r="AG1150" s="95"/>
      <c r="AH1150" s="95"/>
      <c r="AI1150" s="95"/>
      <c r="AJ1150" s="95"/>
      <c r="AK1150" s="95"/>
      <c r="AL1150" s="95"/>
      <c r="AM1150" s="95"/>
      <c r="AN1150" s="95"/>
      <c r="AO1150" s="95"/>
      <c r="AP1150" s="95"/>
      <c r="AQ1150" s="95"/>
      <c r="AR1150" s="95"/>
      <c r="AS1150" s="95"/>
      <c r="AT1150" s="95"/>
      <c r="AU1150" s="95"/>
      <c r="AV1150" s="723"/>
      <c r="AW1150" s="724"/>
    </row>
    <row r="1151" spans="2:49" x14ac:dyDescent="0.25">
      <c r="B1151" s="154"/>
      <c r="C1151" s="154"/>
      <c r="D1151" s="155"/>
      <c r="E1151" s="95"/>
      <c r="F1151" s="94"/>
      <c r="G1151" s="95"/>
      <c r="H1151" s="95"/>
      <c r="I1151" s="95"/>
      <c r="J1151" s="95"/>
      <c r="K1151" s="95"/>
      <c r="L1151" s="95"/>
      <c r="M1151" s="95"/>
      <c r="N1151" s="95"/>
      <c r="O1151" s="95"/>
      <c r="P1151" s="95"/>
      <c r="Q1151" s="95"/>
      <c r="R1151" s="95"/>
      <c r="S1151" s="95"/>
      <c r="T1151" s="95"/>
      <c r="U1151" s="95"/>
      <c r="V1151" s="95"/>
      <c r="W1151" s="95"/>
      <c r="X1151" s="95"/>
      <c r="Y1151" s="95"/>
      <c r="Z1151" s="95"/>
      <c r="AA1151" s="95"/>
      <c r="AB1151" s="95"/>
      <c r="AC1151" s="95"/>
      <c r="AD1151" s="95"/>
      <c r="AE1151" s="95"/>
      <c r="AF1151" s="95"/>
      <c r="AG1151" s="95"/>
      <c r="AH1151" s="95"/>
      <c r="AI1151" s="95"/>
      <c r="AJ1151" s="95"/>
      <c r="AK1151" s="95"/>
      <c r="AL1151" s="95"/>
      <c r="AM1151" s="95"/>
      <c r="AN1151" s="95"/>
      <c r="AO1151" s="95"/>
      <c r="AP1151" s="95"/>
      <c r="AQ1151" s="95"/>
      <c r="AR1151" s="95"/>
      <c r="AS1151" s="95"/>
      <c r="AT1151" s="95"/>
      <c r="AU1151" s="95"/>
      <c r="AV1151" s="723"/>
      <c r="AW1151" s="724"/>
    </row>
    <row r="1152" spans="2:49" x14ac:dyDescent="0.25">
      <c r="B1152" s="145"/>
      <c r="C1152" s="145"/>
      <c r="D1152" s="146"/>
      <c r="E1152" s="98"/>
      <c r="F1152" s="94"/>
      <c r="G1152" s="95"/>
      <c r="H1152" s="95"/>
      <c r="I1152" s="95"/>
      <c r="J1152" s="95"/>
      <c r="K1152" s="95"/>
      <c r="L1152" s="95"/>
      <c r="M1152" s="95"/>
      <c r="N1152" s="95"/>
      <c r="O1152" s="95"/>
      <c r="P1152" s="95"/>
      <c r="Q1152" s="95"/>
      <c r="R1152" s="95"/>
      <c r="S1152" s="95"/>
      <c r="T1152" s="95"/>
      <c r="U1152" s="95"/>
      <c r="V1152" s="95"/>
      <c r="W1152" s="95"/>
      <c r="X1152" s="95"/>
      <c r="Y1152" s="95"/>
      <c r="Z1152" s="95"/>
      <c r="AA1152" s="95"/>
      <c r="AB1152" s="95"/>
      <c r="AC1152" s="95"/>
      <c r="AD1152" s="95"/>
      <c r="AE1152" s="95"/>
      <c r="AF1152" s="95"/>
      <c r="AG1152" s="95"/>
      <c r="AH1152" s="95"/>
      <c r="AI1152" s="95"/>
      <c r="AJ1152" s="95"/>
      <c r="AK1152" s="95"/>
      <c r="AL1152" s="95"/>
      <c r="AM1152" s="95"/>
      <c r="AN1152" s="95"/>
      <c r="AO1152" s="95"/>
      <c r="AP1152" s="95"/>
      <c r="AQ1152" s="95"/>
      <c r="AR1152" s="95"/>
      <c r="AS1152" s="95"/>
      <c r="AT1152" s="95"/>
      <c r="AU1152" s="95"/>
      <c r="AV1152" s="723"/>
      <c r="AW1152" s="724"/>
    </row>
    <row r="1153" spans="2:49" x14ac:dyDescent="0.25">
      <c r="B1153" s="98"/>
      <c r="C1153" s="98"/>
      <c r="D1153" s="147"/>
      <c r="E1153" s="148"/>
      <c r="F1153" s="149"/>
      <c r="G1153" s="150"/>
      <c r="H1153" s="150"/>
      <c r="I1153" s="150"/>
      <c r="J1153" s="150"/>
      <c r="K1153" s="150"/>
      <c r="L1153" s="150"/>
      <c r="M1153" s="150"/>
      <c r="N1153" s="150"/>
      <c r="O1153" s="150"/>
      <c r="P1153" s="150"/>
      <c r="Q1153" s="150"/>
      <c r="R1153" s="150"/>
      <c r="S1153" s="150"/>
      <c r="T1153" s="150"/>
      <c r="U1153" s="150"/>
      <c r="V1153" s="150"/>
      <c r="W1153" s="150"/>
      <c r="X1153" s="150"/>
      <c r="Y1153" s="150"/>
      <c r="Z1153" s="150"/>
      <c r="AA1153" s="150"/>
      <c r="AB1153" s="150"/>
      <c r="AC1153" s="150"/>
      <c r="AD1153" s="150"/>
      <c r="AE1153" s="151"/>
      <c r="AF1153" s="151"/>
      <c r="AG1153" s="151"/>
      <c r="AH1153" s="151"/>
      <c r="AI1153" s="151"/>
      <c r="AJ1153" s="151"/>
      <c r="AK1153" s="151"/>
      <c r="AL1153" s="151"/>
      <c r="AM1153" s="151"/>
      <c r="AN1153" s="151"/>
      <c r="AO1153" s="151"/>
      <c r="AP1153" s="151"/>
      <c r="AQ1153" s="151"/>
      <c r="AR1153" s="151"/>
      <c r="AS1153" s="151"/>
      <c r="AT1153" s="151"/>
      <c r="AU1153" s="151"/>
      <c r="AV1153" s="723"/>
      <c r="AW1153" s="724"/>
    </row>
    <row r="1154" spans="2:49" x14ac:dyDescent="0.25">
      <c r="B1154" s="98"/>
      <c r="C1154" s="98"/>
      <c r="D1154" s="147"/>
      <c r="E1154" s="148"/>
      <c r="F1154" s="149"/>
      <c r="G1154" s="148"/>
      <c r="H1154" s="148"/>
      <c r="I1154" s="148"/>
      <c r="J1154" s="148"/>
      <c r="K1154" s="148"/>
      <c r="L1154" s="148"/>
      <c r="M1154" s="148"/>
      <c r="N1154" s="148"/>
      <c r="O1154" s="148"/>
      <c r="P1154" s="148"/>
      <c r="Q1154" s="148"/>
      <c r="R1154" s="148"/>
      <c r="S1154" s="148"/>
      <c r="T1154" s="148"/>
      <c r="U1154" s="148"/>
      <c r="V1154" s="148"/>
      <c r="W1154" s="148"/>
      <c r="X1154" s="148"/>
      <c r="Y1154" s="148"/>
      <c r="Z1154" s="148"/>
      <c r="AA1154" s="148"/>
      <c r="AB1154" s="148"/>
      <c r="AC1154" s="148"/>
      <c r="AD1154" s="148"/>
      <c r="AE1154" s="148"/>
      <c r="AF1154" s="148"/>
      <c r="AG1154" s="148"/>
      <c r="AH1154" s="148"/>
      <c r="AI1154" s="148"/>
      <c r="AJ1154" s="148"/>
      <c r="AK1154" s="148"/>
      <c r="AL1154" s="148"/>
      <c r="AM1154" s="148"/>
      <c r="AN1154" s="148"/>
      <c r="AO1154" s="148"/>
      <c r="AP1154" s="148"/>
      <c r="AQ1154" s="148"/>
      <c r="AR1154" s="148"/>
      <c r="AS1154" s="148"/>
      <c r="AT1154" s="148"/>
      <c r="AU1154" s="148"/>
      <c r="AV1154" s="723"/>
      <c r="AW1154" s="724"/>
    </row>
    <row r="1155" spans="2:49" x14ac:dyDescent="0.25">
      <c r="B1155" s="98"/>
      <c r="C1155" s="98"/>
      <c r="D1155" s="147"/>
      <c r="E1155" s="93"/>
      <c r="F1155" s="152"/>
      <c r="G1155" s="95"/>
      <c r="H1155" s="153"/>
      <c r="I1155" s="152"/>
      <c r="J1155" s="152"/>
      <c r="K1155" s="152"/>
      <c r="L1155" s="152"/>
      <c r="M1155" s="152"/>
      <c r="N1155" s="152"/>
      <c r="O1155" s="152"/>
      <c r="P1155" s="152"/>
      <c r="Q1155" s="152"/>
      <c r="R1155" s="152"/>
      <c r="S1155" s="153"/>
      <c r="T1155" s="152"/>
      <c r="U1155" s="152"/>
      <c r="V1155" s="152"/>
      <c r="W1155" s="152"/>
      <c r="X1155" s="152"/>
      <c r="Y1155" s="152"/>
      <c r="Z1155" s="152"/>
      <c r="AA1155" s="152"/>
      <c r="AB1155" s="152"/>
      <c r="AC1155" s="152"/>
      <c r="AD1155" s="152"/>
      <c r="AE1155" s="152"/>
      <c r="AF1155" s="152"/>
      <c r="AG1155" s="152"/>
      <c r="AH1155" s="152"/>
      <c r="AI1155" s="152"/>
      <c r="AJ1155" s="152"/>
      <c r="AK1155" s="152"/>
      <c r="AL1155" s="152"/>
      <c r="AM1155" s="152"/>
      <c r="AN1155" s="152"/>
      <c r="AO1155" s="152"/>
      <c r="AP1155" s="152"/>
      <c r="AQ1155" s="152"/>
      <c r="AR1155" s="152"/>
      <c r="AS1155" s="152"/>
      <c r="AT1155" s="152"/>
      <c r="AU1155" s="152"/>
      <c r="AV1155" s="723"/>
      <c r="AW1155" s="724"/>
    </row>
    <row r="1156" spans="2:49" x14ac:dyDescent="0.25">
      <c r="B1156" s="98"/>
      <c r="C1156" s="98"/>
      <c r="D1156" s="147"/>
      <c r="E1156" s="148"/>
      <c r="F1156" s="149"/>
      <c r="G1156" s="148"/>
      <c r="H1156" s="148"/>
      <c r="I1156" s="148"/>
      <c r="J1156" s="148"/>
      <c r="K1156" s="148"/>
      <c r="L1156" s="148"/>
      <c r="M1156" s="148"/>
      <c r="N1156" s="148"/>
      <c r="O1156" s="148"/>
      <c r="P1156" s="148"/>
      <c r="Q1156" s="148"/>
      <c r="R1156" s="148"/>
      <c r="S1156" s="148"/>
      <c r="T1156" s="148"/>
      <c r="U1156" s="148"/>
      <c r="V1156" s="148"/>
      <c r="W1156" s="148"/>
      <c r="X1156" s="148"/>
      <c r="Y1156" s="148"/>
      <c r="Z1156" s="148"/>
      <c r="AA1156" s="148"/>
      <c r="AB1156" s="148"/>
      <c r="AC1156" s="148"/>
      <c r="AD1156" s="148"/>
      <c r="AE1156" s="148"/>
      <c r="AF1156" s="148"/>
      <c r="AG1156" s="148"/>
      <c r="AH1156" s="148"/>
      <c r="AI1156" s="148"/>
      <c r="AJ1156" s="148"/>
      <c r="AK1156" s="148"/>
      <c r="AL1156" s="148"/>
      <c r="AM1156" s="148"/>
      <c r="AN1156" s="148"/>
      <c r="AO1156" s="148"/>
      <c r="AP1156" s="148"/>
      <c r="AQ1156" s="148"/>
      <c r="AR1156" s="148"/>
      <c r="AS1156" s="148"/>
      <c r="AT1156" s="148"/>
      <c r="AU1156" s="148"/>
      <c r="AV1156" s="723"/>
      <c r="AW1156" s="724"/>
    </row>
    <row r="1157" spans="2:49" x14ac:dyDescent="0.25">
      <c r="B1157" s="154"/>
      <c r="C1157" s="154"/>
      <c r="D1157" s="155"/>
      <c r="E1157" s="95"/>
      <c r="F1157" s="94"/>
      <c r="G1157" s="95"/>
      <c r="H1157" s="95"/>
      <c r="I1157" s="95"/>
      <c r="J1157" s="95"/>
      <c r="K1157" s="95"/>
      <c r="L1157" s="95"/>
      <c r="M1157" s="95"/>
      <c r="N1157" s="95"/>
      <c r="O1157" s="95"/>
      <c r="P1157" s="95"/>
      <c r="Q1157" s="95"/>
      <c r="R1157" s="95"/>
      <c r="S1157" s="95"/>
      <c r="T1157" s="95"/>
      <c r="U1157" s="95"/>
      <c r="V1157" s="95"/>
      <c r="W1157" s="95"/>
      <c r="X1157" s="95"/>
      <c r="Y1157" s="95"/>
      <c r="Z1157" s="95"/>
      <c r="AA1157" s="95"/>
      <c r="AB1157" s="95"/>
      <c r="AC1157" s="95"/>
      <c r="AD1157" s="95"/>
      <c r="AE1157" s="95"/>
      <c r="AF1157" s="95"/>
      <c r="AG1157" s="95"/>
      <c r="AH1157" s="95"/>
      <c r="AI1157" s="95"/>
      <c r="AJ1157" s="95"/>
      <c r="AK1157" s="95"/>
      <c r="AL1157" s="95"/>
      <c r="AM1157" s="95"/>
      <c r="AN1157" s="95"/>
      <c r="AO1157" s="95"/>
      <c r="AP1157" s="95"/>
      <c r="AQ1157" s="95"/>
      <c r="AR1157" s="95"/>
      <c r="AS1157" s="95"/>
      <c r="AT1157" s="95"/>
      <c r="AU1157" s="95"/>
      <c r="AV1157" s="723"/>
      <c r="AW1157" s="724"/>
    </row>
    <row r="1158" spans="2:49" x14ac:dyDescent="0.25">
      <c r="B1158" s="154"/>
      <c r="C1158" s="154"/>
      <c r="D1158" s="155"/>
      <c r="E1158" s="95"/>
      <c r="F1158" s="94"/>
      <c r="G1158" s="95"/>
      <c r="H1158" s="95"/>
      <c r="I1158" s="95"/>
      <c r="J1158" s="95"/>
      <c r="K1158" s="95"/>
      <c r="L1158" s="95"/>
      <c r="M1158" s="95"/>
      <c r="N1158" s="95"/>
      <c r="O1158" s="95"/>
      <c r="P1158" s="95"/>
      <c r="Q1158" s="95"/>
      <c r="R1158" s="95"/>
      <c r="S1158" s="95"/>
      <c r="T1158" s="95"/>
      <c r="U1158" s="95"/>
      <c r="V1158" s="95"/>
      <c r="W1158" s="95"/>
      <c r="X1158" s="95"/>
      <c r="Y1158" s="95"/>
      <c r="Z1158" s="95"/>
      <c r="AA1158" s="95"/>
      <c r="AB1158" s="95"/>
      <c r="AC1158" s="95"/>
      <c r="AD1158" s="95"/>
      <c r="AE1158" s="95"/>
      <c r="AF1158" s="95"/>
      <c r="AG1158" s="95"/>
      <c r="AH1158" s="95"/>
      <c r="AI1158" s="95"/>
      <c r="AJ1158" s="95"/>
      <c r="AK1158" s="95"/>
      <c r="AL1158" s="95"/>
      <c r="AM1158" s="95"/>
      <c r="AN1158" s="95"/>
      <c r="AO1158" s="95"/>
      <c r="AP1158" s="95"/>
      <c r="AQ1158" s="95"/>
      <c r="AR1158" s="95"/>
      <c r="AS1158" s="95"/>
      <c r="AT1158" s="95"/>
      <c r="AU1158" s="95"/>
      <c r="AV1158" s="723"/>
      <c r="AW1158" s="724"/>
    </row>
    <row r="1159" spans="2:49" x14ac:dyDescent="0.25">
      <c r="B1159" s="145"/>
      <c r="C1159" s="145"/>
      <c r="D1159" s="146"/>
      <c r="E1159" s="98"/>
      <c r="F1159" s="94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95"/>
      <c r="S1159" s="95"/>
      <c r="T1159" s="95"/>
      <c r="U1159" s="95"/>
      <c r="V1159" s="95"/>
      <c r="W1159" s="95"/>
      <c r="X1159" s="95"/>
      <c r="Y1159" s="95"/>
      <c r="Z1159" s="95"/>
      <c r="AA1159" s="95"/>
      <c r="AB1159" s="95"/>
      <c r="AC1159" s="95"/>
      <c r="AD1159" s="95"/>
      <c r="AE1159" s="95"/>
      <c r="AF1159" s="95"/>
      <c r="AG1159" s="95"/>
      <c r="AH1159" s="95"/>
      <c r="AI1159" s="95"/>
      <c r="AJ1159" s="95"/>
      <c r="AK1159" s="95"/>
      <c r="AL1159" s="95"/>
      <c r="AM1159" s="95"/>
      <c r="AN1159" s="95"/>
      <c r="AO1159" s="95"/>
      <c r="AP1159" s="95"/>
      <c r="AQ1159" s="95"/>
      <c r="AR1159" s="95"/>
      <c r="AS1159" s="95"/>
      <c r="AT1159" s="95"/>
      <c r="AU1159" s="95"/>
      <c r="AV1159" s="723"/>
      <c r="AW1159" s="724"/>
    </row>
    <row r="1160" spans="2:49" x14ac:dyDescent="0.25">
      <c r="B1160" s="98"/>
      <c r="C1160" s="98"/>
      <c r="D1160" s="147"/>
      <c r="E1160" s="148"/>
      <c r="F1160" s="149"/>
      <c r="G1160" s="150"/>
      <c r="H1160" s="150"/>
      <c r="I1160" s="150"/>
      <c r="J1160" s="150"/>
      <c r="K1160" s="150"/>
      <c r="L1160" s="150"/>
      <c r="M1160" s="150"/>
      <c r="N1160" s="150"/>
      <c r="O1160" s="150"/>
      <c r="P1160" s="150"/>
      <c r="Q1160" s="150"/>
      <c r="R1160" s="150"/>
      <c r="S1160" s="150"/>
      <c r="T1160" s="150"/>
      <c r="U1160" s="150"/>
      <c r="V1160" s="150"/>
      <c r="W1160" s="150"/>
      <c r="X1160" s="150"/>
      <c r="Y1160" s="150"/>
      <c r="Z1160" s="150"/>
      <c r="AA1160" s="150"/>
      <c r="AB1160" s="150"/>
      <c r="AC1160" s="150"/>
      <c r="AD1160" s="150"/>
      <c r="AE1160" s="151"/>
      <c r="AF1160" s="151"/>
      <c r="AG1160" s="151"/>
      <c r="AH1160" s="151"/>
      <c r="AI1160" s="151"/>
      <c r="AJ1160" s="151"/>
      <c r="AK1160" s="151"/>
      <c r="AL1160" s="151"/>
      <c r="AM1160" s="151"/>
      <c r="AN1160" s="151"/>
      <c r="AO1160" s="151"/>
      <c r="AP1160" s="151"/>
      <c r="AQ1160" s="151"/>
      <c r="AR1160" s="151"/>
      <c r="AS1160" s="151"/>
      <c r="AT1160" s="151"/>
      <c r="AU1160" s="151"/>
      <c r="AV1160" s="723"/>
      <c r="AW1160" s="724"/>
    </row>
    <row r="1161" spans="2:49" x14ac:dyDescent="0.25">
      <c r="B1161" s="98"/>
      <c r="C1161" s="98"/>
      <c r="D1161" s="147"/>
      <c r="E1161" s="148"/>
      <c r="F1161" s="149"/>
      <c r="G1161" s="148"/>
      <c r="H1161" s="148"/>
      <c r="I1161" s="148"/>
      <c r="J1161" s="148"/>
      <c r="K1161" s="148"/>
      <c r="L1161" s="148"/>
      <c r="M1161" s="148"/>
      <c r="N1161" s="148"/>
      <c r="O1161" s="148"/>
      <c r="P1161" s="148"/>
      <c r="Q1161" s="148"/>
      <c r="R1161" s="148"/>
      <c r="S1161" s="148"/>
      <c r="T1161" s="148"/>
      <c r="U1161" s="148"/>
      <c r="V1161" s="148"/>
      <c r="W1161" s="148"/>
      <c r="X1161" s="148"/>
      <c r="Y1161" s="148"/>
      <c r="Z1161" s="148"/>
      <c r="AA1161" s="148"/>
      <c r="AB1161" s="148"/>
      <c r="AC1161" s="148"/>
      <c r="AD1161" s="148"/>
      <c r="AE1161" s="148"/>
      <c r="AF1161" s="148"/>
      <c r="AG1161" s="148"/>
      <c r="AH1161" s="148"/>
      <c r="AI1161" s="148"/>
      <c r="AJ1161" s="148"/>
      <c r="AK1161" s="148"/>
      <c r="AL1161" s="148"/>
      <c r="AM1161" s="148"/>
      <c r="AN1161" s="148"/>
      <c r="AO1161" s="148"/>
      <c r="AP1161" s="148"/>
      <c r="AQ1161" s="148"/>
      <c r="AR1161" s="148"/>
      <c r="AS1161" s="148"/>
      <c r="AT1161" s="148"/>
      <c r="AU1161" s="148"/>
      <c r="AV1161" s="723"/>
      <c r="AW1161" s="724"/>
    </row>
    <row r="1162" spans="2:49" x14ac:dyDescent="0.25">
      <c r="B1162" s="98"/>
      <c r="C1162" s="98"/>
      <c r="D1162" s="147"/>
      <c r="E1162" s="93"/>
      <c r="F1162" s="152"/>
      <c r="G1162" s="95"/>
      <c r="H1162" s="153"/>
      <c r="I1162" s="152"/>
      <c r="J1162" s="152"/>
      <c r="K1162" s="152"/>
      <c r="L1162" s="152"/>
      <c r="M1162" s="152"/>
      <c r="N1162" s="152"/>
      <c r="O1162" s="152"/>
      <c r="P1162" s="152"/>
      <c r="Q1162" s="152"/>
      <c r="R1162" s="152"/>
      <c r="S1162" s="153"/>
      <c r="T1162" s="152"/>
      <c r="U1162" s="152"/>
      <c r="V1162" s="152"/>
      <c r="W1162" s="152"/>
      <c r="X1162" s="152"/>
      <c r="Y1162" s="152"/>
      <c r="Z1162" s="152"/>
      <c r="AA1162" s="152"/>
      <c r="AB1162" s="152"/>
      <c r="AC1162" s="152"/>
      <c r="AD1162" s="152"/>
      <c r="AE1162" s="152"/>
      <c r="AF1162" s="152"/>
      <c r="AG1162" s="152"/>
      <c r="AH1162" s="152"/>
      <c r="AI1162" s="152"/>
      <c r="AJ1162" s="152"/>
      <c r="AK1162" s="152"/>
      <c r="AL1162" s="152"/>
      <c r="AM1162" s="152"/>
      <c r="AN1162" s="152"/>
      <c r="AO1162" s="152"/>
      <c r="AP1162" s="152"/>
      <c r="AQ1162" s="152"/>
      <c r="AR1162" s="152"/>
      <c r="AS1162" s="152"/>
      <c r="AT1162" s="152"/>
      <c r="AU1162" s="152"/>
      <c r="AV1162" s="723"/>
      <c r="AW1162" s="724"/>
    </row>
    <row r="1163" spans="2:49" x14ac:dyDescent="0.25">
      <c r="B1163" s="98"/>
      <c r="C1163" s="98"/>
      <c r="D1163" s="147"/>
      <c r="E1163" s="148"/>
      <c r="F1163" s="149"/>
      <c r="G1163" s="148"/>
      <c r="H1163" s="148"/>
      <c r="I1163" s="148"/>
      <c r="J1163" s="148"/>
      <c r="K1163" s="148"/>
      <c r="L1163" s="148"/>
      <c r="M1163" s="148"/>
      <c r="N1163" s="148"/>
      <c r="O1163" s="148"/>
      <c r="P1163" s="148"/>
      <c r="Q1163" s="148"/>
      <c r="R1163" s="148"/>
      <c r="S1163" s="148"/>
      <c r="T1163" s="148"/>
      <c r="U1163" s="148"/>
      <c r="V1163" s="148"/>
      <c r="W1163" s="148"/>
      <c r="X1163" s="148"/>
      <c r="Y1163" s="148"/>
      <c r="Z1163" s="148"/>
      <c r="AA1163" s="148"/>
      <c r="AB1163" s="148"/>
      <c r="AC1163" s="148"/>
      <c r="AD1163" s="148"/>
      <c r="AE1163" s="148"/>
      <c r="AF1163" s="148"/>
      <c r="AG1163" s="148"/>
      <c r="AH1163" s="148"/>
      <c r="AI1163" s="148"/>
      <c r="AJ1163" s="148"/>
      <c r="AK1163" s="148"/>
      <c r="AL1163" s="148"/>
      <c r="AM1163" s="148"/>
      <c r="AN1163" s="148"/>
      <c r="AO1163" s="148"/>
      <c r="AP1163" s="148"/>
      <c r="AQ1163" s="148"/>
      <c r="AR1163" s="148"/>
      <c r="AS1163" s="148"/>
      <c r="AT1163" s="148"/>
      <c r="AU1163" s="148"/>
      <c r="AV1163" s="723"/>
      <c r="AW1163" s="724"/>
    </row>
    <row r="1164" spans="2:49" x14ac:dyDescent="0.25">
      <c r="B1164" s="154"/>
      <c r="C1164" s="154"/>
      <c r="D1164" s="155"/>
      <c r="E1164" s="95"/>
      <c r="F1164" s="94"/>
      <c r="G1164" s="95"/>
      <c r="H1164" s="95"/>
      <c r="I1164" s="95"/>
      <c r="J1164" s="95"/>
      <c r="K1164" s="95"/>
      <c r="L1164" s="95"/>
      <c r="M1164" s="95"/>
      <c r="N1164" s="95"/>
      <c r="O1164" s="95"/>
      <c r="P1164" s="95"/>
      <c r="Q1164" s="95"/>
      <c r="R1164" s="95"/>
      <c r="S1164" s="95"/>
      <c r="T1164" s="95"/>
      <c r="U1164" s="95"/>
      <c r="V1164" s="95"/>
      <c r="W1164" s="95"/>
      <c r="X1164" s="95"/>
      <c r="Y1164" s="95"/>
      <c r="Z1164" s="95"/>
      <c r="AA1164" s="95"/>
      <c r="AB1164" s="95"/>
      <c r="AC1164" s="95"/>
      <c r="AD1164" s="95"/>
      <c r="AE1164" s="95"/>
      <c r="AF1164" s="95"/>
      <c r="AG1164" s="95"/>
      <c r="AH1164" s="95"/>
      <c r="AI1164" s="95"/>
      <c r="AJ1164" s="95"/>
      <c r="AK1164" s="95"/>
      <c r="AL1164" s="95"/>
      <c r="AM1164" s="95"/>
      <c r="AN1164" s="95"/>
      <c r="AO1164" s="95"/>
      <c r="AP1164" s="95"/>
      <c r="AQ1164" s="95"/>
      <c r="AR1164" s="95"/>
      <c r="AS1164" s="95"/>
      <c r="AT1164" s="95"/>
      <c r="AU1164" s="95"/>
      <c r="AV1164" s="723"/>
      <c r="AW1164" s="724"/>
    </row>
    <row r="1165" spans="2:49" x14ac:dyDescent="0.25">
      <c r="B1165" s="154"/>
      <c r="C1165" s="154"/>
      <c r="D1165" s="155"/>
      <c r="E1165" s="95"/>
      <c r="F1165" s="94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95"/>
      <c r="S1165" s="95"/>
      <c r="T1165" s="95"/>
      <c r="U1165" s="95"/>
      <c r="V1165" s="95"/>
      <c r="W1165" s="95"/>
      <c r="X1165" s="95"/>
      <c r="Y1165" s="95"/>
      <c r="Z1165" s="95"/>
      <c r="AA1165" s="95"/>
      <c r="AB1165" s="95"/>
      <c r="AC1165" s="95"/>
      <c r="AD1165" s="95"/>
      <c r="AE1165" s="95"/>
      <c r="AF1165" s="95"/>
      <c r="AG1165" s="95"/>
      <c r="AH1165" s="95"/>
      <c r="AI1165" s="95"/>
      <c r="AJ1165" s="95"/>
      <c r="AK1165" s="95"/>
      <c r="AL1165" s="95"/>
      <c r="AM1165" s="95"/>
      <c r="AN1165" s="95"/>
      <c r="AO1165" s="95"/>
      <c r="AP1165" s="95"/>
      <c r="AQ1165" s="95"/>
      <c r="AR1165" s="95"/>
      <c r="AS1165" s="95"/>
      <c r="AT1165" s="95"/>
      <c r="AU1165" s="95"/>
      <c r="AV1165" s="723"/>
      <c r="AW1165" s="724"/>
    </row>
    <row r="1166" spans="2:49" x14ac:dyDescent="0.25">
      <c r="B1166" s="145"/>
      <c r="C1166" s="145"/>
      <c r="D1166" s="146"/>
      <c r="E1166" s="98"/>
      <c r="F1166" s="94"/>
      <c r="G1166" s="95"/>
      <c r="H1166" s="95"/>
      <c r="I1166" s="95"/>
      <c r="J1166" s="95"/>
      <c r="K1166" s="95"/>
      <c r="L1166" s="95"/>
      <c r="M1166" s="95"/>
      <c r="N1166" s="95"/>
      <c r="O1166" s="95"/>
      <c r="P1166" s="95"/>
      <c r="Q1166" s="95"/>
      <c r="R1166" s="95"/>
      <c r="S1166" s="95"/>
      <c r="T1166" s="95"/>
      <c r="U1166" s="95"/>
      <c r="V1166" s="95"/>
      <c r="W1166" s="95"/>
      <c r="X1166" s="95"/>
      <c r="Y1166" s="95"/>
      <c r="Z1166" s="95"/>
      <c r="AA1166" s="95"/>
      <c r="AB1166" s="95"/>
      <c r="AC1166" s="95"/>
      <c r="AD1166" s="95"/>
      <c r="AE1166" s="95"/>
      <c r="AF1166" s="95"/>
      <c r="AG1166" s="95"/>
      <c r="AH1166" s="95"/>
      <c r="AI1166" s="95"/>
      <c r="AJ1166" s="95"/>
      <c r="AK1166" s="95"/>
      <c r="AL1166" s="95"/>
      <c r="AM1166" s="95"/>
      <c r="AN1166" s="95"/>
      <c r="AO1166" s="95"/>
      <c r="AP1166" s="95"/>
      <c r="AQ1166" s="95"/>
      <c r="AR1166" s="95"/>
      <c r="AS1166" s="95"/>
      <c r="AT1166" s="95"/>
      <c r="AU1166" s="95"/>
      <c r="AV1166" s="723"/>
      <c r="AW1166" s="724"/>
    </row>
    <row r="1167" spans="2:49" x14ac:dyDescent="0.25">
      <c r="B1167" s="98"/>
      <c r="C1167" s="98"/>
      <c r="D1167" s="147"/>
      <c r="E1167" s="148"/>
      <c r="F1167" s="149"/>
      <c r="G1167" s="150"/>
      <c r="H1167" s="150"/>
      <c r="I1167" s="150"/>
      <c r="J1167" s="150"/>
      <c r="K1167" s="150"/>
      <c r="L1167" s="150"/>
      <c r="M1167" s="150"/>
      <c r="N1167" s="150"/>
      <c r="O1167" s="150"/>
      <c r="P1167" s="150"/>
      <c r="Q1167" s="150"/>
      <c r="R1167" s="150"/>
      <c r="S1167" s="150"/>
      <c r="T1167" s="150"/>
      <c r="U1167" s="150"/>
      <c r="V1167" s="150"/>
      <c r="W1167" s="150"/>
      <c r="X1167" s="150"/>
      <c r="Y1167" s="150"/>
      <c r="Z1167" s="150"/>
      <c r="AA1167" s="150"/>
      <c r="AB1167" s="150"/>
      <c r="AC1167" s="150"/>
      <c r="AD1167" s="150"/>
      <c r="AE1167" s="151"/>
      <c r="AF1167" s="151"/>
      <c r="AG1167" s="151"/>
      <c r="AH1167" s="151"/>
      <c r="AI1167" s="151"/>
      <c r="AJ1167" s="151"/>
      <c r="AK1167" s="151"/>
      <c r="AL1167" s="151"/>
      <c r="AM1167" s="151"/>
      <c r="AN1167" s="151"/>
      <c r="AO1167" s="151"/>
      <c r="AP1167" s="151"/>
      <c r="AQ1167" s="151"/>
      <c r="AR1167" s="151"/>
      <c r="AS1167" s="151"/>
      <c r="AT1167" s="151"/>
      <c r="AU1167" s="151"/>
      <c r="AV1167" s="723"/>
      <c r="AW1167" s="724"/>
    </row>
    <row r="1168" spans="2:49" x14ac:dyDescent="0.25">
      <c r="B1168" s="98"/>
      <c r="C1168" s="98"/>
      <c r="D1168" s="147"/>
      <c r="E1168" s="148"/>
      <c r="F1168" s="149"/>
      <c r="G1168" s="148"/>
      <c r="H1168" s="148"/>
      <c r="I1168" s="148"/>
      <c r="J1168" s="148"/>
      <c r="K1168" s="148"/>
      <c r="L1168" s="148"/>
      <c r="M1168" s="148"/>
      <c r="N1168" s="148"/>
      <c r="O1168" s="148"/>
      <c r="P1168" s="148"/>
      <c r="Q1168" s="148"/>
      <c r="R1168" s="148"/>
      <c r="S1168" s="148"/>
      <c r="T1168" s="148"/>
      <c r="U1168" s="148"/>
      <c r="V1168" s="148"/>
      <c r="W1168" s="148"/>
      <c r="X1168" s="148"/>
      <c r="Y1168" s="148"/>
      <c r="Z1168" s="148"/>
      <c r="AA1168" s="148"/>
      <c r="AB1168" s="148"/>
      <c r="AC1168" s="148"/>
      <c r="AD1168" s="148"/>
      <c r="AE1168" s="148"/>
      <c r="AF1168" s="148"/>
      <c r="AG1168" s="148"/>
      <c r="AH1168" s="148"/>
      <c r="AI1168" s="148"/>
      <c r="AJ1168" s="148"/>
      <c r="AK1168" s="148"/>
      <c r="AL1168" s="148"/>
      <c r="AM1168" s="148"/>
      <c r="AN1168" s="148"/>
      <c r="AO1168" s="148"/>
      <c r="AP1168" s="148"/>
      <c r="AQ1168" s="148"/>
      <c r="AR1168" s="148"/>
      <c r="AS1168" s="148"/>
      <c r="AT1168" s="148"/>
      <c r="AU1168" s="148"/>
      <c r="AV1168" s="723"/>
      <c r="AW1168" s="724"/>
    </row>
    <row r="1169" spans="2:49" x14ac:dyDescent="0.25">
      <c r="B1169" s="98"/>
      <c r="C1169" s="98"/>
      <c r="D1169" s="147"/>
      <c r="E1169" s="93"/>
      <c r="F1169" s="152"/>
      <c r="G1169" s="95"/>
      <c r="H1169" s="153"/>
      <c r="I1169" s="152"/>
      <c r="J1169" s="152"/>
      <c r="K1169" s="152"/>
      <c r="L1169" s="152"/>
      <c r="M1169" s="152"/>
      <c r="N1169" s="152"/>
      <c r="O1169" s="152"/>
      <c r="P1169" s="152"/>
      <c r="Q1169" s="152"/>
      <c r="R1169" s="152"/>
      <c r="S1169" s="153"/>
      <c r="T1169" s="152"/>
      <c r="U1169" s="152"/>
      <c r="V1169" s="152"/>
      <c r="W1169" s="152"/>
      <c r="X1169" s="152"/>
      <c r="Y1169" s="152"/>
      <c r="Z1169" s="152"/>
      <c r="AA1169" s="152"/>
      <c r="AB1169" s="152"/>
      <c r="AC1169" s="152"/>
      <c r="AD1169" s="152"/>
      <c r="AE1169" s="152"/>
      <c r="AF1169" s="152"/>
      <c r="AG1169" s="152"/>
      <c r="AH1169" s="152"/>
      <c r="AI1169" s="152"/>
      <c r="AJ1169" s="152"/>
      <c r="AK1169" s="152"/>
      <c r="AL1169" s="152"/>
      <c r="AM1169" s="152"/>
      <c r="AN1169" s="152"/>
      <c r="AO1169" s="152"/>
      <c r="AP1169" s="152"/>
      <c r="AQ1169" s="152"/>
      <c r="AR1169" s="152"/>
      <c r="AS1169" s="152"/>
      <c r="AT1169" s="152"/>
      <c r="AU1169" s="152"/>
      <c r="AV1169" s="723"/>
      <c r="AW1169" s="724"/>
    </row>
    <row r="1170" spans="2:49" x14ac:dyDescent="0.25">
      <c r="B1170" s="98"/>
      <c r="C1170" s="98"/>
      <c r="D1170" s="147"/>
      <c r="E1170" s="148"/>
      <c r="F1170" s="149"/>
      <c r="G1170" s="148"/>
      <c r="H1170" s="148"/>
      <c r="I1170" s="148"/>
      <c r="J1170" s="148"/>
      <c r="K1170" s="148"/>
      <c r="L1170" s="148"/>
      <c r="M1170" s="148"/>
      <c r="N1170" s="148"/>
      <c r="O1170" s="148"/>
      <c r="P1170" s="148"/>
      <c r="Q1170" s="148"/>
      <c r="R1170" s="148"/>
      <c r="S1170" s="148"/>
      <c r="T1170" s="148"/>
      <c r="U1170" s="148"/>
      <c r="V1170" s="148"/>
      <c r="W1170" s="148"/>
      <c r="X1170" s="148"/>
      <c r="Y1170" s="148"/>
      <c r="Z1170" s="148"/>
      <c r="AA1170" s="148"/>
      <c r="AB1170" s="148"/>
      <c r="AC1170" s="148"/>
      <c r="AD1170" s="148"/>
      <c r="AE1170" s="148"/>
      <c r="AF1170" s="148"/>
      <c r="AG1170" s="148"/>
      <c r="AH1170" s="148"/>
      <c r="AI1170" s="148"/>
      <c r="AJ1170" s="148"/>
      <c r="AK1170" s="148"/>
      <c r="AL1170" s="148"/>
      <c r="AM1170" s="148"/>
      <c r="AN1170" s="148"/>
      <c r="AO1170" s="148"/>
      <c r="AP1170" s="148"/>
      <c r="AQ1170" s="148"/>
      <c r="AR1170" s="148"/>
      <c r="AS1170" s="148"/>
      <c r="AT1170" s="148"/>
      <c r="AU1170" s="148"/>
      <c r="AV1170" s="723"/>
      <c r="AW1170" s="724"/>
    </row>
    <row r="1171" spans="2:49" x14ac:dyDescent="0.25">
      <c r="B1171" s="154"/>
      <c r="C1171" s="154"/>
      <c r="D1171" s="155"/>
      <c r="E1171" s="95"/>
      <c r="F1171" s="94"/>
      <c r="G1171" s="95"/>
      <c r="H1171" s="95"/>
      <c r="I1171" s="95"/>
      <c r="J1171" s="95"/>
      <c r="K1171" s="95"/>
      <c r="L1171" s="95"/>
      <c r="M1171" s="95"/>
      <c r="N1171" s="95"/>
      <c r="O1171" s="95"/>
      <c r="P1171" s="95"/>
      <c r="Q1171" s="95"/>
      <c r="R1171" s="95"/>
      <c r="S1171" s="95"/>
      <c r="T1171" s="95"/>
      <c r="U1171" s="95"/>
      <c r="V1171" s="95"/>
      <c r="W1171" s="95"/>
      <c r="X1171" s="95"/>
      <c r="Y1171" s="95"/>
      <c r="Z1171" s="95"/>
      <c r="AA1171" s="95"/>
      <c r="AB1171" s="95"/>
      <c r="AC1171" s="95"/>
      <c r="AD1171" s="95"/>
      <c r="AE1171" s="95"/>
      <c r="AF1171" s="95"/>
      <c r="AG1171" s="95"/>
      <c r="AH1171" s="95"/>
      <c r="AI1171" s="95"/>
      <c r="AJ1171" s="95"/>
      <c r="AK1171" s="95"/>
      <c r="AL1171" s="95"/>
      <c r="AM1171" s="95"/>
      <c r="AN1171" s="95"/>
      <c r="AO1171" s="95"/>
      <c r="AP1171" s="95"/>
      <c r="AQ1171" s="95"/>
      <c r="AR1171" s="95"/>
      <c r="AS1171" s="95"/>
      <c r="AT1171" s="95"/>
      <c r="AU1171" s="95"/>
      <c r="AV1171" s="723"/>
      <c r="AW1171" s="724"/>
    </row>
    <row r="1172" spans="2:49" x14ac:dyDescent="0.25">
      <c r="B1172" s="154"/>
      <c r="C1172" s="154"/>
      <c r="D1172" s="155"/>
      <c r="E1172" s="95"/>
      <c r="F1172" s="94"/>
      <c r="G1172" s="95"/>
      <c r="H1172" s="95"/>
      <c r="I1172" s="95"/>
      <c r="J1172" s="95"/>
      <c r="K1172" s="95"/>
      <c r="L1172" s="95"/>
      <c r="M1172" s="95"/>
      <c r="N1172" s="95"/>
      <c r="O1172" s="95"/>
      <c r="P1172" s="95"/>
      <c r="Q1172" s="95"/>
      <c r="R1172" s="95"/>
      <c r="S1172" s="95"/>
      <c r="T1172" s="95"/>
      <c r="U1172" s="95"/>
      <c r="V1172" s="95"/>
      <c r="W1172" s="95"/>
      <c r="X1172" s="95"/>
      <c r="Y1172" s="95"/>
      <c r="Z1172" s="95"/>
      <c r="AA1172" s="95"/>
      <c r="AB1172" s="95"/>
      <c r="AC1172" s="95"/>
      <c r="AD1172" s="95"/>
      <c r="AE1172" s="95"/>
      <c r="AF1172" s="95"/>
      <c r="AG1172" s="95"/>
      <c r="AH1172" s="95"/>
      <c r="AI1172" s="95"/>
      <c r="AJ1172" s="95"/>
      <c r="AK1172" s="95"/>
      <c r="AL1172" s="95"/>
      <c r="AM1172" s="95"/>
      <c r="AN1172" s="95"/>
      <c r="AO1172" s="95"/>
      <c r="AP1172" s="95"/>
      <c r="AQ1172" s="95"/>
      <c r="AR1172" s="95"/>
      <c r="AS1172" s="95"/>
      <c r="AT1172" s="95"/>
      <c r="AU1172" s="95"/>
      <c r="AV1172" s="723"/>
      <c r="AW1172" s="724"/>
    </row>
    <row r="1173" spans="2:49" x14ac:dyDescent="0.25">
      <c r="B1173" s="145"/>
      <c r="C1173" s="145"/>
      <c r="D1173" s="146"/>
      <c r="E1173" s="98"/>
      <c r="F1173" s="94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95"/>
      <c r="S1173" s="95"/>
      <c r="T1173" s="95"/>
      <c r="U1173" s="95"/>
      <c r="V1173" s="95"/>
      <c r="W1173" s="95"/>
      <c r="X1173" s="95"/>
      <c r="Y1173" s="95"/>
      <c r="Z1173" s="95"/>
      <c r="AA1173" s="95"/>
      <c r="AB1173" s="95"/>
      <c r="AC1173" s="95"/>
      <c r="AD1173" s="95"/>
      <c r="AE1173" s="95"/>
      <c r="AF1173" s="95"/>
      <c r="AG1173" s="95"/>
      <c r="AH1173" s="95"/>
      <c r="AI1173" s="95"/>
      <c r="AJ1173" s="95"/>
      <c r="AK1173" s="95"/>
      <c r="AL1173" s="95"/>
      <c r="AM1173" s="95"/>
      <c r="AN1173" s="95"/>
      <c r="AO1173" s="95"/>
      <c r="AP1173" s="95"/>
      <c r="AQ1173" s="95"/>
      <c r="AR1173" s="95"/>
      <c r="AS1173" s="95"/>
      <c r="AT1173" s="95"/>
      <c r="AU1173" s="95"/>
      <c r="AV1173" s="723"/>
      <c r="AW1173" s="724"/>
    </row>
    <row r="1174" spans="2:49" x14ac:dyDescent="0.25">
      <c r="B1174" s="98"/>
      <c r="C1174" s="98"/>
      <c r="D1174" s="147"/>
      <c r="E1174" s="148"/>
      <c r="F1174" s="149"/>
      <c r="G1174" s="150"/>
      <c r="H1174" s="150"/>
      <c r="I1174" s="150"/>
      <c r="J1174" s="150"/>
      <c r="K1174" s="150"/>
      <c r="L1174" s="150"/>
      <c r="M1174" s="150"/>
      <c r="N1174" s="150"/>
      <c r="O1174" s="150"/>
      <c r="P1174" s="150"/>
      <c r="Q1174" s="150"/>
      <c r="R1174" s="150"/>
      <c r="S1174" s="150"/>
      <c r="T1174" s="150"/>
      <c r="U1174" s="150"/>
      <c r="V1174" s="150"/>
      <c r="W1174" s="150"/>
      <c r="X1174" s="150"/>
      <c r="Y1174" s="150"/>
      <c r="Z1174" s="150"/>
      <c r="AA1174" s="150"/>
      <c r="AB1174" s="150"/>
      <c r="AC1174" s="150"/>
      <c r="AD1174" s="150"/>
      <c r="AE1174" s="151"/>
      <c r="AF1174" s="151"/>
      <c r="AG1174" s="151"/>
      <c r="AH1174" s="151"/>
      <c r="AI1174" s="151"/>
      <c r="AJ1174" s="151"/>
      <c r="AK1174" s="151"/>
      <c r="AL1174" s="151"/>
      <c r="AM1174" s="151"/>
      <c r="AN1174" s="151"/>
      <c r="AO1174" s="151"/>
      <c r="AP1174" s="151"/>
      <c r="AQ1174" s="151"/>
      <c r="AR1174" s="151"/>
      <c r="AS1174" s="151"/>
      <c r="AT1174" s="151"/>
      <c r="AU1174" s="151"/>
      <c r="AV1174" s="723"/>
      <c r="AW1174" s="724"/>
    </row>
    <row r="1175" spans="2:49" x14ac:dyDescent="0.25">
      <c r="B1175" s="98"/>
      <c r="C1175" s="98"/>
      <c r="D1175" s="147"/>
      <c r="E1175" s="148"/>
      <c r="F1175" s="149"/>
      <c r="G1175" s="148"/>
      <c r="H1175" s="148"/>
      <c r="I1175" s="148"/>
      <c r="J1175" s="148"/>
      <c r="K1175" s="148"/>
      <c r="L1175" s="148"/>
      <c r="M1175" s="148"/>
      <c r="N1175" s="148"/>
      <c r="O1175" s="148"/>
      <c r="P1175" s="148"/>
      <c r="Q1175" s="148"/>
      <c r="R1175" s="148"/>
      <c r="S1175" s="148"/>
      <c r="T1175" s="148"/>
      <c r="U1175" s="148"/>
      <c r="V1175" s="148"/>
      <c r="W1175" s="148"/>
      <c r="X1175" s="148"/>
      <c r="Y1175" s="148"/>
      <c r="Z1175" s="148"/>
      <c r="AA1175" s="148"/>
      <c r="AB1175" s="148"/>
      <c r="AC1175" s="148"/>
      <c r="AD1175" s="148"/>
      <c r="AE1175" s="148"/>
      <c r="AF1175" s="148"/>
      <c r="AG1175" s="148"/>
      <c r="AH1175" s="148"/>
      <c r="AI1175" s="148"/>
      <c r="AJ1175" s="148"/>
      <c r="AK1175" s="148"/>
      <c r="AL1175" s="148"/>
      <c r="AM1175" s="148"/>
      <c r="AN1175" s="148"/>
      <c r="AO1175" s="148"/>
      <c r="AP1175" s="148"/>
      <c r="AQ1175" s="148"/>
      <c r="AR1175" s="148"/>
      <c r="AS1175" s="148"/>
      <c r="AT1175" s="148"/>
      <c r="AU1175" s="148"/>
      <c r="AV1175" s="723"/>
      <c r="AW1175" s="724"/>
    </row>
    <row r="1176" spans="2:49" x14ac:dyDescent="0.25">
      <c r="B1176" s="98"/>
      <c r="C1176" s="98"/>
      <c r="D1176" s="147"/>
      <c r="E1176" s="93"/>
      <c r="F1176" s="152"/>
      <c r="G1176" s="95"/>
      <c r="H1176" s="153"/>
      <c r="I1176" s="152"/>
      <c r="J1176" s="152"/>
      <c r="K1176" s="152"/>
      <c r="L1176" s="152"/>
      <c r="M1176" s="152"/>
      <c r="N1176" s="152"/>
      <c r="O1176" s="152"/>
      <c r="P1176" s="152"/>
      <c r="Q1176" s="152"/>
      <c r="R1176" s="152"/>
      <c r="S1176" s="153"/>
      <c r="T1176" s="152"/>
      <c r="U1176" s="152"/>
      <c r="V1176" s="152"/>
      <c r="W1176" s="152"/>
      <c r="X1176" s="152"/>
      <c r="Y1176" s="152"/>
      <c r="Z1176" s="152"/>
      <c r="AA1176" s="152"/>
      <c r="AB1176" s="152"/>
      <c r="AC1176" s="152"/>
      <c r="AD1176" s="152"/>
      <c r="AE1176" s="152"/>
      <c r="AF1176" s="152"/>
      <c r="AG1176" s="152"/>
      <c r="AH1176" s="152"/>
      <c r="AI1176" s="152"/>
      <c r="AJ1176" s="152"/>
      <c r="AK1176" s="152"/>
      <c r="AL1176" s="152"/>
      <c r="AM1176" s="152"/>
      <c r="AN1176" s="152"/>
      <c r="AO1176" s="152"/>
      <c r="AP1176" s="152"/>
      <c r="AQ1176" s="152"/>
      <c r="AR1176" s="152"/>
      <c r="AS1176" s="152"/>
      <c r="AT1176" s="152"/>
      <c r="AU1176" s="152"/>
      <c r="AV1176" s="723"/>
      <c r="AW1176" s="724"/>
    </row>
    <row r="1177" spans="2:49" x14ac:dyDescent="0.25">
      <c r="B1177" s="98"/>
      <c r="C1177" s="98"/>
      <c r="D1177" s="147"/>
      <c r="E1177" s="148"/>
      <c r="F1177" s="149"/>
      <c r="G1177" s="148"/>
      <c r="H1177" s="148"/>
      <c r="I1177" s="148"/>
      <c r="J1177" s="148"/>
      <c r="K1177" s="148"/>
      <c r="L1177" s="148"/>
      <c r="M1177" s="148"/>
      <c r="N1177" s="148"/>
      <c r="O1177" s="148"/>
      <c r="P1177" s="148"/>
      <c r="Q1177" s="148"/>
      <c r="R1177" s="148"/>
      <c r="S1177" s="148"/>
      <c r="T1177" s="148"/>
      <c r="U1177" s="148"/>
      <c r="V1177" s="148"/>
      <c r="W1177" s="148"/>
      <c r="X1177" s="148"/>
      <c r="Y1177" s="148"/>
      <c r="Z1177" s="148"/>
      <c r="AA1177" s="148"/>
      <c r="AB1177" s="148"/>
      <c r="AC1177" s="148"/>
      <c r="AD1177" s="148"/>
      <c r="AE1177" s="148"/>
      <c r="AF1177" s="148"/>
      <c r="AG1177" s="148"/>
      <c r="AH1177" s="148"/>
      <c r="AI1177" s="148"/>
      <c r="AJ1177" s="148"/>
      <c r="AK1177" s="148"/>
      <c r="AL1177" s="148"/>
      <c r="AM1177" s="148"/>
      <c r="AN1177" s="148"/>
      <c r="AO1177" s="148"/>
      <c r="AP1177" s="148"/>
      <c r="AQ1177" s="148"/>
      <c r="AR1177" s="148"/>
      <c r="AS1177" s="148"/>
      <c r="AT1177" s="148"/>
      <c r="AU1177" s="148"/>
      <c r="AV1177" s="723"/>
      <c r="AW1177" s="724"/>
    </row>
    <row r="1178" spans="2:49" x14ac:dyDescent="0.25">
      <c r="B1178" s="154"/>
      <c r="C1178" s="154"/>
      <c r="D1178" s="155"/>
      <c r="E1178" s="95"/>
      <c r="F1178" s="94"/>
      <c r="G1178" s="95"/>
      <c r="H1178" s="95"/>
      <c r="I1178" s="95"/>
      <c r="J1178" s="95"/>
      <c r="K1178" s="95"/>
      <c r="L1178" s="95"/>
      <c r="M1178" s="95"/>
      <c r="N1178" s="95"/>
      <c r="O1178" s="95"/>
      <c r="P1178" s="95"/>
      <c r="Q1178" s="95"/>
      <c r="R1178" s="95"/>
      <c r="S1178" s="95"/>
      <c r="T1178" s="95"/>
      <c r="U1178" s="95"/>
      <c r="V1178" s="95"/>
      <c r="W1178" s="95"/>
      <c r="X1178" s="95"/>
      <c r="Y1178" s="95"/>
      <c r="Z1178" s="95"/>
      <c r="AA1178" s="95"/>
      <c r="AB1178" s="95"/>
      <c r="AC1178" s="95"/>
      <c r="AD1178" s="95"/>
      <c r="AE1178" s="95"/>
      <c r="AF1178" s="95"/>
      <c r="AG1178" s="95"/>
      <c r="AH1178" s="95"/>
      <c r="AI1178" s="95"/>
      <c r="AJ1178" s="95"/>
      <c r="AK1178" s="95"/>
      <c r="AL1178" s="95"/>
      <c r="AM1178" s="95"/>
      <c r="AN1178" s="95"/>
      <c r="AO1178" s="95"/>
      <c r="AP1178" s="95"/>
      <c r="AQ1178" s="95"/>
      <c r="AR1178" s="95"/>
      <c r="AS1178" s="95"/>
      <c r="AT1178" s="95"/>
      <c r="AU1178" s="95"/>
      <c r="AV1178" s="723"/>
      <c r="AW1178" s="724"/>
    </row>
    <row r="1179" spans="2:49" x14ac:dyDescent="0.25">
      <c r="B1179" s="154"/>
      <c r="C1179" s="154"/>
      <c r="D1179" s="155"/>
      <c r="E1179" s="95"/>
      <c r="F1179" s="94"/>
      <c r="G1179" s="95"/>
      <c r="H1179" s="95"/>
      <c r="I1179" s="95"/>
      <c r="J1179" s="95"/>
      <c r="K1179" s="95"/>
      <c r="L1179" s="95"/>
      <c r="M1179" s="95"/>
      <c r="N1179" s="95"/>
      <c r="O1179" s="95"/>
      <c r="P1179" s="95"/>
      <c r="Q1179" s="95"/>
      <c r="R1179" s="95"/>
      <c r="S1179" s="95"/>
      <c r="T1179" s="95"/>
      <c r="U1179" s="95"/>
      <c r="V1179" s="95"/>
      <c r="W1179" s="95"/>
      <c r="X1179" s="95"/>
      <c r="Y1179" s="95"/>
      <c r="Z1179" s="95"/>
      <c r="AA1179" s="95"/>
      <c r="AB1179" s="95"/>
      <c r="AC1179" s="95"/>
      <c r="AD1179" s="95"/>
      <c r="AE1179" s="95"/>
      <c r="AF1179" s="95"/>
      <c r="AG1179" s="95"/>
      <c r="AH1179" s="95"/>
      <c r="AI1179" s="95"/>
      <c r="AJ1179" s="95"/>
      <c r="AK1179" s="95"/>
      <c r="AL1179" s="95"/>
      <c r="AM1179" s="95"/>
      <c r="AN1179" s="95"/>
      <c r="AO1179" s="95"/>
      <c r="AP1179" s="95"/>
      <c r="AQ1179" s="95"/>
      <c r="AR1179" s="95"/>
      <c r="AS1179" s="95"/>
      <c r="AT1179" s="95"/>
      <c r="AU1179" s="95"/>
      <c r="AV1179" s="723"/>
      <c r="AW1179" s="724"/>
    </row>
    <row r="1180" spans="2:49" x14ac:dyDescent="0.25">
      <c r="B1180" s="145"/>
      <c r="C1180" s="145"/>
      <c r="D1180" s="146"/>
      <c r="E1180" s="98"/>
      <c r="F1180" s="94"/>
      <c r="G1180" s="95"/>
      <c r="H1180" s="95"/>
      <c r="I1180" s="95"/>
      <c r="J1180" s="95"/>
      <c r="K1180" s="95"/>
      <c r="L1180" s="95"/>
      <c r="M1180" s="95"/>
      <c r="N1180" s="95"/>
      <c r="O1180" s="95"/>
      <c r="P1180" s="95"/>
      <c r="Q1180" s="95"/>
      <c r="R1180" s="95"/>
      <c r="S1180" s="95"/>
      <c r="T1180" s="95"/>
      <c r="U1180" s="95"/>
      <c r="V1180" s="95"/>
      <c r="W1180" s="95"/>
      <c r="X1180" s="95"/>
      <c r="Y1180" s="95"/>
      <c r="Z1180" s="95"/>
      <c r="AA1180" s="95"/>
      <c r="AB1180" s="95"/>
      <c r="AC1180" s="95"/>
      <c r="AD1180" s="95"/>
      <c r="AE1180" s="95"/>
      <c r="AF1180" s="95"/>
      <c r="AG1180" s="95"/>
      <c r="AH1180" s="95"/>
      <c r="AI1180" s="95"/>
      <c r="AJ1180" s="95"/>
      <c r="AK1180" s="95"/>
      <c r="AL1180" s="95"/>
      <c r="AM1180" s="95"/>
      <c r="AN1180" s="95"/>
      <c r="AO1180" s="95"/>
      <c r="AP1180" s="95"/>
      <c r="AQ1180" s="95"/>
      <c r="AR1180" s="95"/>
      <c r="AS1180" s="95"/>
      <c r="AT1180" s="95"/>
      <c r="AU1180" s="95"/>
      <c r="AV1180" s="723"/>
      <c r="AW1180" s="724"/>
    </row>
    <row r="1181" spans="2:49" x14ac:dyDescent="0.25">
      <c r="B1181" s="98"/>
      <c r="C1181" s="98"/>
      <c r="D1181" s="147"/>
      <c r="E1181" s="148"/>
      <c r="F1181" s="149"/>
      <c r="G1181" s="150"/>
      <c r="H1181" s="150"/>
      <c r="I1181" s="150"/>
      <c r="J1181" s="150"/>
      <c r="K1181" s="150"/>
      <c r="L1181" s="150"/>
      <c r="M1181" s="150"/>
      <c r="N1181" s="150"/>
      <c r="O1181" s="150"/>
      <c r="P1181" s="150"/>
      <c r="Q1181" s="150"/>
      <c r="R1181" s="150"/>
      <c r="S1181" s="150"/>
      <c r="T1181" s="150"/>
      <c r="U1181" s="150"/>
      <c r="V1181" s="150"/>
      <c r="W1181" s="150"/>
      <c r="X1181" s="150"/>
      <c r="Y1181" s="150"/>
      <c r="Z1181" s="150"/>
      <c r="AA1181" s="150"/>
      <c r="AB1181" s="150"/>
      <c r="AC1181" s="150"/>
      <c r="AD1181" s="150"/>
      <c r="AE1181" s="151"/>
      <c r="AF1181" s="151"/>
      <c r="AG1181" s="151"/>
      <c r="AH1181" s="151"/>
      <c r="AI1181" s="151"/>
      <c r="AJ1181" s="151"/>
      <c r="AK1181" s="151"/>
      <c r="AL1181" s="151"/>
      <c r="AM1181" s="151"/>
      <c r="AN1181" s="151"/>
      <c r="AO1181" s="151"/>
      <c r="AP1181" s="151"/>
      <c r="AQ1181" s="151"/>
      <c r="AR1181" s="151"/>
      <c r="AS1181" s="151"/>
      <c r="AT1181" s="151"/>
      <c r="AU1181" s="151"/>
      <c r="AV1181" s="723"/>
      <c r="AW1181" s="724"/>
    </row>
    <row r="1182" spans="2:49" x14ac:dyDescent="0.25">
      <c r="B1182" s="98"/>
      <c r="C1182" s="98"/>
      <c r="D1182" s="147"/>
      <c r="E1182" s="148"/>
      <c r="F1182" s="149"/>
      <c r="G1182" s="148"/>
      <c r="H1182" s="148"/>
      <c r="I1182" s="148"/>
      <c r="J1182" s="148"/>
      <c r="K1182" s="148"/>
      <c r="L1182" s="148"/>
      <c r="M1182" s="148"/>
      <c r="N1182" s="148"/>
      <c r="O1182" s="148"/>
      <c r="P1182" s="148"/>
      <c r="Q1182" s="148"/>
      <c r="R1182" s="148"/>
      <c r="S1182" s="148"/>
      <c r="T1182" s="148"/>
      <c r="U1182" s="148"/>
      <c r="V1182" s="148"/>
      <c r="W1182" s="148"/>
      <c r="X1182" s="148"/>
      <c r="Y1182" s="148"/>
      <c r="Z1182" s="148"/>
      <c r="AA1182" s="148"/>
      <c r="AB1182" s="148"/>
      <c r="AC1182" s="148"/>
      <c r="AD1182" s="148"/>
      <c r="AE1182" s="148"/>
      <c r="AF1182" s="148"/>
      <c r="AG1182" s="148"/>
      <c r="AH1182" s="148"/>
      <c r="AI1182" s="148"/>
      <c r="AJ1182" s="148"/>
      <c r="AK1182" s="148"/>
      <c r="AL1182" s="148"/>
      <c r="AM1182" s="148"/>
      <c r="AN1182" s="148"/>
      <c r="AO1182" s="148"/>
      <c r="AP1182" s="148"/>
      <c r="AQ1182" s="148"/>
      <c r="AR1182" s="148"/>
      <c r="AS1182" s="148"/>
      <c r="AT1182" s="148"/>
      <c r="AU1182" s="148"/>
      <c r="AV1182" s="723"/>
      <c r="AW1182" s="724"/>
    </row>
    <row r="1183" spans="2:49" x14ac:dyDescent="0.25">
      <c r="B1183" s="98"/>
      <c r="C1183" s="98"/>
      <c r="D1183" s="147"/>
      <c r="E1183" s="93"/>
      <c r="F1183" s="152"/>
      <c r="G1183" s="95"/>
      <c r="H1183" s="153"/>
      <c r="I1183" s="152"/>
      <c r="J1183" s="152"/>
      <c r="K1183" s="152"/>
      <c r="L1183" s="152"/>
      <c r="M1183" s="152"/>
      <c r="N1183" s="152"/>
      <c r="O1183" s="152"/>
      <c r="P1183" s="152"/>
      <c r="Q1183" s="152"/>
      <c r="R1183" s="152"/>
      <c r="S1183" s="153"/>
      <c r="T1183" s="152"/>
      <c r="U1183" s="152"/>
      <c r="V1183" s="152"/>
      <c r="W1183" s="152"/>
      <c r="X1183" s="152"/>
      <c r="Y1183" s="152"/>
      <c r="Z1183" s="152"/>
      <c r="AA1183" s="152"/>
      <c r="AB1183" s="152"/>
      <c r="AC1183" s="152"/>
      <c r="AD1183" s="152"/>
      <c r="AE1183" s="152"/>
      <c r="AF1183" s="152"/>
      <c r="AG1183" s="152"/>
      <c r="AH1183" s="152"/>
      <c r="AI1183" s="152"/>
      <c r="AJ1183" s="152"/>
      <c r="AK1183" s="152"/>
      <c r="AL1183" s="152"/>
      <c r="AM1183" s="152"/>
      <c r="AN1183" s="152"/>
      <c r="AO1183" s="152"/>
      <c r="AP1183" s="152"/>
      <c r="AQ1183" s="152"/>
      <c r="AR1183" s="152"/>
      <c r="AS1183" s="152"/>
      <c r="AT1183" s="152"/>
      <c r="AU1183" s="152"/>
      <c r="AV1183" s="723"/>
      <c r="AW1183" s="724"/>
    </row>
    <row r="1184" spans="2:49" x14ac:dyDescent="0.25">
      <c r="B1184" s="98"/>
      <c r="C1184" s="98"/>
      <c r="D1184" s="147"/>
      <c r="E1184" s="148"/>
      <c r="F1184" s="149"/>
      <c r="G1184" s="148"/>
      <c r="H1184" s="148"/>
      <c r="I1184" s="148"/>
      <c r="J1184" s="148"/>
      <c r="K1184" s="148"/>
      <c r="L1184" s="148"/>
      <c r="M1184" s="148"/>
      <c r="N1184" s="148"/>
      <c r="O1184" s="148"/>
      <c r="P1184" s="148"/>
      <c r="Q1184" s="148"/>
      <c r="R1184" s="148"/>
      <c r="S1184" s="148"/>
      <c r="T1184" s="148"/>
      <c r="U1184" s="148"/>
      <c r="V1184" s="148"/>
      <c r="W1184" s="148"/>
      <c r="X1184" s="148"/>
      <c r="Y1184" s="148"/>
      <c r="Z1184" s="148"/>
      <c r="AA1184" s="148"/>
      <c r="AB1184" s="148"/>
      <c r="AC1184" s="148"/>
      <c r="AD1184" s="148"/>
      <c r="AE1184" s="148"/>
      <c r="AF1184" s="148"/>
      <c r="AG1184" s="148"/>
      <c r="AH1184" s="148"/>
      <c r="AI1184" s="148"/>
      <c r="AJ1184" s="148"/>
      <c r="AK1184" s="148"/>
      <c r="AL1184" s="148"/>
      <c r="AM1184" s="148"/>
      <c r="AN1184" s="148"/>
      <c r="AO1184" s="148"/>
      <c r="AP1184" s="148"/>
      <c r="AQ1184" s="148"/>
      <c r="AR1184" s="148"/>
      <c r="AS1184" s="148"/>
      <c r="AT1184" s="148"/>
      <c r="AU1184" s="148"/>
      <c r="AV1184" s="723"/>
      <c r="AW1184" s="724"/>
    </row>
    <row r="1185" spans="2:49" x14ac:dyDescent="0.25">
      <c r="B1185" s="154"/>
      <c r="C1185" s="154"/>
      <c r="D1185" s="155"/>
      <c r="E1185" s="95"/>
      <c r="F1185" s="94"/>
      <c r="G1185" s="95"/>
      <c r="H1185" s="95"/>
      <c r="I1185" s="95"/>
      <c r="J1185" s="95"/>
      <c r="K1185" s="95"/>
      <c r="L1185" s="95"/>
      <c r="M1185" s="95"/>
      <c r="N1185" s="95"/>
      <c r="O1185" s="95"/>
      <c r="P1185" s="95"/>
      <c r="Q1185" s="95"/>
      <c r="R1185" s="95"/>
      <c r="S1185" s="95"/>
      <c r="T1185" s="95"/>
      <c r="U1185" s="95"/>
      <c r="V1185" s="95"/>
      <c r="W1185" s="95"/>
      <c r="X1185" s="95"/>
      <c r="Y1185" s="95"/>
      <c r="Z1185" s="95"/>
      <c r="AA1185" s="95"/>
      <c r="AB1185" s="95"/>
      <c r="AC1185" s="95"/>
      <c r="AD1185" s="95"/>
      <c r="AE1185" s="95"/>
      <c r="AF1185" s="95"/>
      <c r="AG1185" s="95"/>
      <c r="AH1185" s="95"/>
      <c r="AI1185" s="95"/>
      <c r="AJ1185" s="95"/>
      <c r="AK1185" s="95"/>
      <c r="AL1185" s="95"/>
      <c r="AM1185" s="95"/>
      <c r="AN1185" s="95"/>
      <c r="AO1185" s="95"/>
      <c r="AP1185" s="95"/>
      <c r="AQ1185" s="95"/>
      <c r="AR1185" s="95"/>
      <c r="AS1185" s="95"/>
      <c r="AT1185" s="95"/>
      <c r="AU1185" s="95"/>
      <c r="AV1185" s="723"/>
      <c r="AW1185" s="724"/>
    </row>
    <row r="1186" spans="2:49" x14ac:dyDescent="0.25">
      <c r="B1186" s="154"/>
      <c r="C1186" s="154"/>
      <c r="D1186" s="155"/>
      <c r="E1186" s="95"/>
      <c r="F1186" s="94"/>
      <c r="G1186" s="95"/>
      <c r="H1186" s="95"/>
      <c r="I1186" s="95"/>
      <c r="J1186" s="95"/>
      <c r="K1186" s="95"/>
      <c r="L1186" s="95"/>
      <c r="M1186" s="95"/>
      <c r="N1186" s="95"/>
      <c r="O1186" s="95"/>
      <c r="P1186" s="95"/>
      <c r="Q1186" s="95"/>
      <c r="R1186" s="95"/>
      <c r="S1186" s="95"/>
      <c r="T1186" s="95"/>
      <c r="U1186" s="95"/>
      <c r="V1186" s="95"/>
      <c r="W1186" s="95"/>
      <c r="X1186" s="95"/>
      <c r="Y1186" s="95"/>
      <c r="Z1186" s="95"/>
      <c r="AA1186" s="95"/>
      <c r="AB1186" s="95"/>
      <c r="AC1186" s="95"/>
      <c r="AD1186" s="95"/>
      <c r="AE1186" s="95"/>
      <c r="AF1186" s="95"/>
      <c r="AG1186" s="95"/>
      <c r="AH1186" s="95"/>
      <c r="AI1186" s="95"/>
      <c r="AJ1186" s="95"/>
      <c r="AK1186" s="95"/>
      <c r="AL1186" s="95"/>
      <c r="AM1186" s="95"/>
      <c r="AN1186" s="95"/>
      <c r="AO1186" s="95"/>
      <c r="AP1186" s="95"/>
      <c r="AQ1186" s="95"/>
      <c r="AR1186" s="95"/>
      <c r="AS1186" s="95"/>
      <c r="AT1186" s="95"/>
      <c r="AU1186" s="95"/>
      <c r="AV1186" s="723"/>
      <c r="AW1186" s="724"/>
    </row>
    <row r="1187" spans="2:49" x14ac:dyDescent="0.25">
      <c r="B1187" s="145"/>
      <c r="C1187" s="145"/>
      <c r="D1187" s="146"/>
      <c r="E1187" s="98"/>
      <c r="F1187" s="94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95"/>
      <c r="S1187" s="95"/>
      <c r="T1187" s="95"/>
      <c r="U1187" s="95"/>
      <c r="V1187" s="95"/>
      <c r="W1187" s="95"/>
      <c r="X1187" s="95"/>
      <c r="Y1187" s="95"/>
      <c r="Z1187" s="95"/>
      <c r="AA1187" s="95"/>
      <c r="AB1187" s="95"/>
      <c r="AC1187" s="95"/>
      <c r="AD1187" s="95"/>
      <c r="AE1187" s="95"/>
      <c r="AF1187" s="95"/>
      <c r="AG1187" s="95"/>
      <c r="AH1187" s="95"/>
      <c r="AI1187" s="95"/>
      <c r="AJ1187" s="95"/>
      <c r="AK1187" s="95"/>
      <c r="AL1187" s="95"/>
      <c r="AM1187" s="95"/>
      <c r="AN1187" s="95"/>
      <c r="AO1187" s="95"/>
      <c r="AP1187" s="95"/>
      <c r="AQ1187" s="95"/>
      <c r="AR1187" s="95"/>
      <c r="AS1187" s="95"/>
      <c r="AT1187" s="95"/>
      <c r="AU1187" s="95"/>
      <c r="AV1187" s="723"/>
      <c r="AW1187" s="724"/>
    </row>
    <row r="1188" spans="2:49" x14ac:dyDescent="0.25">
      <c r="B1188" s="98"/>
      <c r="C1188" s="98"/>
      <c r="D1188" s="147"/>
      <c r="E1188" s="148"/>
      <c r="F1188" s="149"/>
      <c r="G1188" s="150"/>
      <c r="H1188" s="150"/>
      <c r="I1188" s="150"/>
      <c r="J1188" s="150"/>
      <c r="K1188" s="150"/>
      <c r="L1188" s="150"/>
      <c r="M1188" s="150"/>
      <c r="N1188" s="150"/>
      <c r="O1188" s="150"/>
      <c r="P1188" s="150"/>
      <c r="Q1188" s="150"/>
      <c r="R1188" s="150"/>
      <c r="S1188" s="150"/>
      <c r="T1188" s="150"/>
      <c r="U1188" s="150"/>
      <c r="V1188" s="150"/>
      <c r="W1188" s="150"/>
      <c r="X1188" s="150"/>
      <c r="Y1188" s="150"/>
      <c r="Z1188" s="150"/>
      <c r="AA1188" s="150"/>
      <c r="AB1188" s="150"/>
      <c r="AC1188" s="150"/>
      <c r="AD1188" s="150"/>
      <c r="AE1188" s="151"/>
      <c r="AF1188" s="151"/>
      <c r="AG1188" s="151"/>
      <c r="AH1188" s="151"/>
      <c r="AI1188" s="151"/>
      <c r="AJ1188" s="151"/>
      <c r="AK1188" s="151"/>
      <c r="AL1188" s="151"/>
      <c r="AM1188" s="151"/>
      <c r="AN1188" s="151"/>
      <c r="AO1188" s="151"/>
      <c r="AP1188" s="151"/>
      <c r="AQ1188" s="151"/>
      <c r="AR1188" s="151"/>
      <c r="AS1188" s="151"/>
      <c r="AT1188" s="151"/>
      <c r="AU1188" s="151"/>
      <c r="AV1188" s="723"/>
      <c r="AW1188" s="724"/>
    </row>
    <row r="1189" spans="2:49" x14ac:dyDescent="0.25">
      <c r="B1189" s="98"/>
      <c r="C1189" s="98"/>
      <c r="D1189" s="147"/>
      <c r="E1189" s="148"/>
      <c r="F1189" s="149"/>
      <c r="G1189" s="148"/>
      <c r="H1189" s="148"/>
      <c r="I1189" s="148"/>
      <c r="J1189" s="148"/>
      <c r="K1189" s="148"/>
      <c r="L1189" s="148"/>
      <c r="M1189" s="148"/>
      <c r="N1189" s="148"/>
      <c r="O1189" s="148"/>
      <c r="P1189" s="148"/>
      <c r="Q1189" s="148"/>
      <c r="R1189" s="148"/>
      <c r="S1189" s="148"/>
      <c r="T1189" s="148"/>
      <c r="U1189" s="148"/>
      <c r="V1189" s="148"/>
      <c r="W1189" s="148"/>
      <c r="X1189" s="148"/>
      <c r="Y1189" s="148"/>
      <c r="Z1189" s="148"/>
      <c r="AA1189" s="148"/>
      <c r="AB1189" s="148"/>
      <c r="AC1189" s="148"/>
      <c r="AD1189" s="148"/>
      <c r="AE1189" s="148"/>
      <c r="AF1189" s="148"/>
      <c r="AG1189" s="148"/>
      <c r="AH1189" s="148"/>
      <c r="AI1189" s="148"/>
      <c r="AJ1189" s="148"/>
      <c r="AK1189" s="148"/>
      <c r="AL1189" s="148"/>
      <c r="AM1189" s="148"/>
      <c r="AN1189" s="148"/>
      <c r="AO1189" s="148"/>
      <c r="AP1189" s="148"/>
      <c r="AQ1189" s="148"/>
      <c r="AR1189" s="148"/>
      <c r="AS1189" s="148"/>
      <c r="AT1189" s="148"/>
      <c r="AU1189" s="148"/>
      <c r="AV1189" s="723"/>
      <c r="AW1189" s="724"/>
    </row>
    <row r="1190" spans="2:49" x14ac:dyDescent="0.25">
      <c r="B1190" s="98"/>
      <c r="C1190" s="98"/>
      <c r="D1190" s="147"/>
      <c r="E1190" s="93"/>
      <c r="F1190" s="152"/>
      <c r="G1190" s="95"/>
      <c r="H1190" s="153"/>
      <c r="I1190" s="152"/>
      <c r="J1190" s="152"/>
      <c r="K1190" s="152"/>
      <c r="L1190" s="152"/>
      <c r="M1190" s="152"/>
      <c r="N1190" s="152"/>
      <c r="O1190" s="152"/>
      <c r="P1190" s="152"/>
      <c r="Q1190" s="152"/>
      <c r="R1190" s="152"/>
      <c r="S1190" s="153"/>
      <c r="T1190" s="152"/>
      <c r="U1190" s="152"/>
      <c r="V1190" s="152"/>
      <c r="W1190" s="152"/>
      <c r="X1190" s="152"/>
      <c r="Y1190" s="152"/>
      <c r="Z1190" s="152"/>
      <c r="AA1190" s="152"/>
      <c r="AB1190" s="152"/>
      <c r="AC1190" s="152"/>
      <c r="AD1190" s="152"/>
      <c r="AE1190" s="152"/>
      <c r="AF1190" s="152"/>
      <c r="AG1190" s="152"/>
      <c r="AH1190" s="152"/>
      <c r="AI1190" s="152"/>
      <c r="AJ1190" s="152"/>
      <c r="AK1190" s="152"/>
      <c r="AL1190" s="152"/>
      <c r="AM1190" s="152"/>
      <c r="AN1190" s="152"/>
      <c r="AO1190" s="152"/>
      <c r="AP1190" s="152"/>
      <c r="AQ1190" s="152"/>
      <c r="AR1190" s="152"/>
      <c r="AS1190" s="152"/>
      <c r="AT1190" s="152"/>
      <c r="AU1190" s="152"/>
      <c r="AV1190" s="723"/>
      <c r="AW1190" s="724"/>
    </row>
    <row r="1191" spans="2:49" x14ac:dyDescent="0.25">
      <c r="B1191" s="98"/>
      <c r="C1191" s="98"/>
      <c r="D1191" s="147"/>
      <c r="E1191" s="148"/>
      <c r="F1191" s="149"/>
      <c r="G1191" s="148"/>
      <c r="H1191" s="148"/>
      <c r="I1191" s="148"/>
      <c r="J1191" s="148"/>
      <c r="K1191" s="148"/>
      <c r="L1191" s="148"/>
      <c r="M1191" s="148"/>
      <c r="N1191" s="148"/>
      <c r="O1191" s="148"/>
      <c r="P1191" s="148"/>
      <c r="Q1191" s="148"/>
      <c r="R1191" s="148"/>
      <c r="S1191" s="148"/>
      <c r="T1191" s="148"/>
      <c r="U1191" s="148"/>
      <c r="V1191" s="148"/>
      <c r="W1191" s="148"/>
      <c r="X1191" s="148"/>
      <c r="Y1191" s="148"/>
      <c r="Z1191" s="148"/>
      <c r="AA1191" s="148"/>
      <c r="AB1191" s="148"/>
      <c r="AC1191" s="148"/>
      <c r="AD1191" s="148"/>
      <c r="AE1191" s="148"/>
      <c r="AF1191" s="148"/>
      <c r="AG1191" s="148"/>
      <c r="AH1191" s="148"/>
      <c r="AI1191" s="148"/>
      <c r="AJ1191" s="148"/>
      <c r="AK1191" s="148"/>
      <c r="AL1191" s="148"/>
      <c r="AM1191" s="148"/>
      <c r="AN1191" s="148"/>
      <c r="AO1191" s="148"/>
      <c r="AP1191" s="148"/>
      <c r="AQ1191" s="148"/>
      <c r="AR1191" s="148"/>
      <c r="AS1191" s="148"/>
      <c r="AT1191" s="148"/>
      <c r="AU1191" s="148"/>
      <c r="AV1191" s="723"/>
      <c r="AW1191" s="724"/>
    </row>
    <row r="1192" spans="2:49" x14ac:dyDescent="0.25">
      <c r="B1192" s="154"/>
      <c r="C1192" s="154"/>
      <c r="D1192" s="155"/>
      <c r="E1192" s="95"/>
      <c r="F1192" s="94"/>
      <c r="G1192" s="95"/>
      <c r="H1192" s="95"/>
      <c r="I1192" s="95"/>
      <c r="J1192" s="95"/>
      <c r="K1192" s="95"/>
      <c r="L1192" s="95"/>
      <c r="M1192" s="95"/>
      <c r="N1192" s="95"/>
      <c r="O1192" s="95"/>
      <c r="P1192" s="95"/>
      <c r="Q1192" s="95"/>
      <c r="R1192" s="95"/>
      <c r="S1192" s="95"/>
      <c r="T1192" s="95"/>
      <c r="U1192" s="95"/>
      <c r="V1192" s="95"/>
      <c r="W1192" s="95"/>
      <c r="X1192" s="95"/>
      <c r="Y1192" s="95"/>
      <c r="Z1192" s="95"/>
      <c r="AA1192" s="95"/>
      <c r="AB1192" s="95"/>
      <c r="AC1192" s="95"/>
      <c r="AD1192" s="95"/>
      <c r="AE1192" s="95"/>
      <c r="AF1192" s="95"/>
      <c r="AG1192" s="95"/>
      <c r="AH1192" s="95"/>
      <c r="AI1192" s="95"/>
      <c r="AJ1192" s="95"/>
      <c r="AK1192" s="95"/>
      <c r="AL1192" s="95"/>
      <c r="AM1192" s="95"/>
      <c r="AN1192" s="95"/>
      <c r="AO1192" s="95"/>
      <c r="AP1192" s="95"/>
      <c r="AQ1192" s="95"/>
      <c r="AR1192" s="95"/>
      <c r="AS1192" s="95"/>
      <c r="AT1192" s="95"/>
      <c r="AU1192" s="95"/>
      <c r="AV1192" s="723"/>
      <c r="AW1192" s="724"/>
    </row>
    <row r="1193" spans="2:49" x14ac:dyDescent="0.25">
      <c r="B1193" s="154"/>
      <c r="C1193" s="154"/>
      <c r="D1193" s="155"/>
      <c r="E1193" s="95"/>
      <c r="F1193" s="94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95"/>
      <c r="S1193" s="95"/>
      <c r="T1193" s="95"/>
      <c r="U1193" s="95"/>
      <c r="V1193" s="95"/>
      <c r="W1193" s="95"/>
      <c r="X1193" s="95"/>
      <c r="Y1193" s="95"/>
      <c r="Z1193" s="95"/>
      <c r="AA1193" s="95"/>
      <c r="AB1193" s="95"/>
      <c r="AC1193" s="95"/>
      <c r="AD1193" s="95"/>
      <c r="AE1193" s="95"/>
      <c r="AF1193" s="95"/>
      <c r="AG1193" s="95"/>
      <c r="AH1193" s="95"/>
      <c r="AI1193" s="95"/>
      <c r="AJ1193" s="95"/>
      <c r="AK1193" s="95"/>
      <c r="AL1193" s="95"/>
      <c r="AM1193" s="95"/>
      <c r="AN1193" s="95"/>
      <c r="AO1193" s="95"/>
      <c r="AP1193" s="95"/>
      <c r="AQ1193" s="95"/>
      <c r="AR1193" s="95"/>
      <c r="AS1193" s="95"/>
      <c r="AT1193" s="95"/>
      <c r="AU1193" s="95"/>
      <c r="AV1193" s="723"/>
      <c r="AW1193" s="724"/>
    </row>
    <row r="1194" spans="2:49" x14ac:dyDescent="0.25">
      <c r="B1194" s="145"/>
      <c r="C1194" s="145"/>
      <c r="D1194" s="146"/>
      <c r="E1194" s="98"/>
      <c r="F1194" s="94"/>
      <c r="G1194" s="95"/>
      <c r="H1194" s="95"/>
      <c r="I1194" s="95"/>
      <c r="J1194" s="95"/>
      <c r="K1194" s="95"/>
      <c r="L1194" s="95"/>
      <c r="M1194" s="95"/>
      <c r="N1194" s="95"/>
      <c r="O1194" s="95"/>
      <c r="P1194" s="95"/>
      <c r="Q1194" s="95"/>
      <c r="R1194" s="95"/>
      <c r="S1194" s="95"/>
      <c r="T1194" s="95"/>
      <c r="U1194" s="95"/>
      <c r="V1194" s="95"/>
      <c r="W1194" s="95"/>
      <c r="X1194" s="95"/>
      <c r="Y1194" s="95"/>
      <c r="Z1194" s="95"/>
      <c r="AA1194" s="95"/>
      <c r="AB1194" s="95"/>
      <c r="AC1194" s="95"/>
      <c r="AD1194" s="95"/>
      <c r="AE1194" s="95"/>
      <c r="AF1194" s="95"/>
      <c r="AG1194" s="95"/>
      <c r="AH1194" s="95"/>
      <c r="AI1194" s="95"/>
      <c r="AJ1194" s="95"/>
      <c r="AK1194" s="95"/>
      <c r="AL1194" s="95"/>
      <c r="AM1194" s="95"/>
      <c r="AN1194" s="95"/>
      <c r="AO1194" s="95"/>
      <c r="AP1194" s="95"/>
      <c r="AQ1194" s="95"/>
      <c r="AR1194" s="95"/>
      <c r="AS1194" s="95"/>
      <c r="AT1194" s="95"/>
      <c r="AU1194" s="95"/>
      <c r="AV1194" s="723"/>
      <c r="AW1194" s="724"/>
    </row>
    <row r="1195" spans="2:49" x14ac:dyDescent="0.25">
      <c r="B1195" s="98"/>
      <c r="C1195" s="98"/>
      <c r="D1195" s="147"/>
      <c r="E1195" s="148"/>
      <c r="F1195" s="149"/>
      <c r="G1195" s="150"/>
      <c r="H1195" s="150"/>
      <c r="I1195" s="150"/>
      <c r="J1195" s="150"/>
      <c r="K1195" s="150"/>
      <c r="L1195" s="150"/>
      <c r="M1195" s="150"/>
      <c r="N1195" s="150"/>
      <c r="O1195" s="150"/>
      <c r="P1195" s="150"/>
      <c r="Q1195" s="150"/>
      <c r="R1195" s="150"/>
      <c r="S1195" s="150"/>
      <c r="T1195" s="150"/>
      <c r="U1195" s="150"/>
      <c r="V1195" s="150"/>
      <c r="W1195" s="150"/>
      <c r="X1195" s="150"/>
      <c r="Y1195" s="150"/>
      <c r="Z1195" s="150"/>
      <c r="AA1195" s="150"/>
      <c r="AB1195" s="150"/>
      <c r="AC1195" s="150"/>
      <c r="AD1195" s="150"/>
      <c r="AE1195" s="151"/>
      <c r="AF1195" s="151"/>
      <c r="AG1195" s="151"/>
      <c r="AH1195" s="151"/>
      <c r="AI1195" s="151"/>
      <c r="AJ1195" s="151"/>
      <c r="AK1195" s="151"/>
      <c r="AL1195" s="151"/>
      <c r="AM1195" s="151"/>
      <c r="AN1195" s="151"/>
      <c r="AO1195" s="151"/>
      <c r="AP1195" s="151"/>
      <c r="AQ1195" s="151"/>
      <c r="AR1195" s="151"/>
      <c r="AS1195" s="151"/>
      <c r="AT1195" s="151"/>
      <c r="AU1195" s="151"/>
      <c r="AV1195" s="723"/>
      <c r="AW1195" s="724"/>
    </row>
    <row r="1196" spans="2:49" x14ac:dyDescent="0.25">
      <c r="B1196" s="98"/>
      <c r="C1196" s="98"/>
      <c r="D1196" s="147"/>
      <c r="E1196" s="148"/>
      <c r="F1196" s="149"/>
      <c r="G1196" s="148"/>
      <c r="H1196" s="148"/>
      <c r="I1196" s="148"/>
      <c r="J1196" s="148"/>
      <c r="K1196" s="148"/>
      <c r="L1196" s="148"/>
      <c r="M1196" s="148"/>
      <c r="N1196" s="148"/>
      <c r="O1196" s="148"/>
      <c r="P1196" s="148"/>
      <c r="Q1196" s="148"/>
      <c r="R1196" s="148"/>
      <c r="S1196" s="148"/>
      <c r="T1196" s="148"/>
      <c r="U1196" s="148"/>
      <c r="V1196" s="148"/>
      <c r="W1196" s="148"/>
      <c r="X1196" s="148"/>
      <c r="Y1196" s="148"/>
      <c r="Z1196" s="148"/>
      <c r="AA1196" s="148"/>
      <c r="AB1196" s="148"/>
      <c r="AC1196" s="148"/>
      <c r="AD1196" s="148"/>
      <c r="AE1196" s="148"/>
      <c r="AF1196" s="148"/>
      <c r="AG1196" s="148"/>
      <c r="AH1196" s="148"/>
      <c r="AI1196" s="148"/>
      <c r="AJ1196" s="148"/>
      <c r="AK1196" s="148"/>
      <c r="AL1196" s="148"/>
      <c r="AM1196" s="148"/>
      <c r="AN1196" s="148"/>
      <c r="AO1196" s="148"/>
      <c r="AP1196" s="148"/>
      <c r="AQ1196" s="148"/>
      <c r="AR1196" s="148"/>
      <c r="AS1196" s="148"/>
      <c r="AT1196" s="148"/>
      <c r="AU1196" s="148"/>
      <c r="AV1196" s="723"/>
      <c r="AW1196" s="724"/>
    </row>
    <row r="1197" spans="2:49" x14ac:dyDescent="0.25">
      <c r="B1197" s="98"/>
      <c r="C1197" s="98"/>
      <c r="D1197" s="147"/>
      <c r="E1197" s="93"/>
      <c r="F1197" s="152"/>
      <c r="G1197" s="95"/>
      <c r="H1197" s="153"/>
      <c r="I1197" s="152"/>
      <c r="J1197" s="152"/>
      <c r="K1197" s="152"/>
      <c r="L1197" s="152"/>
      <c r="M1197" s="152"/>
      <c r="N1197" s="152"/>
      <c r="O1197" s="152"/>
      <c r="P1197" s="152"/>
      <c r="Q1197" s="152"/>
      <c r="R1197" s="152"/>
      <c r="S1197" s="153"/>
      <c r="T1197" s="152"/>
      <c r="U1197" s="152"/>
      <c r="V1197" s="152"/>
      <c r="W1197" s="152"/>
      <c r="X1197" s="152"/>
      <c r="Y1197" s="152"/>
      <c r="Z1197" s="152"/>
      <c r="AA1197" s="152"/>
      <c r="AB1197" s="152"/>
      <c r="AC1197" s="152"/>
      <c r="AD1197" s="152"/>
      <c r="AE1197" s="152"/>
      <c r="AF1197" s="152"/>
      <c r="AG1197" s="152"/>
      <c r="AH1197" s="152"/>
      <c r="AI1197" s="152"/>
      <c r="AJ1197" s="152"/>
      <c r="AK1197" s="152"/>
      <c r="AL1197" s="152"/>
      <c r="AM1197" s="152"/>
      <c r="AN1197" s="152"/>
      <c r="AO1197" s="152"/>
      <c r="AP1197" s="152"/>
      <c r="AQ1197" s="152"/>
      <c r="AR1197" s="152"/>
      <c r="AS1197" s="152"/>
      <c r="AT1197" s="152"/>
      <c r="AU1197" s="152"/>
      <c r="AV1197" s="723"/>
      <c r="AW1197" s="724"/>
    </row>
    <row r="1198" spans="2:49" x14ac:dyDescent="0.25">
      <c r="B1198" s="98"/>
      <c r="C1198" s="98"/>
      <c r="D1198" s="147"/>
      <c r="E1198" s="148"/>
      <c r="F1198" s="149"/>
      <c r="G1198" s="148"/>
      <c r="H1198" s="148"/>
      <c r="I1198" s="148"/>
      <c r="J1198" s="148"/>
      <c r="K1198" s="148"/>
      <c r="L1198" s="148"/>
      <c r="M1198" s="148"/>
      <c r="N1198" s="148"/>
      <c r="O1198" s="148"/>
      <c r="P1198" s="148"/>
      <c r="Q1198" s="148"/>
      <c r="R1198" s="148"/>
      <c r="S1198" s="148"/>
      <c r="T1198" s="148"/>
      <c r="U1198" s="148"/>
      <c r="V1198" s="148"/>
      <c r="W1198" s="148"/>
      <c r="X1198" s="148"/>
      <c r="Y1198" s="148"/>
      <c r="Z1198" s="148"/>
      <c r="AA1198" s="148"/>
      <c r="AB1198" s="148"/>
      <c r="AC1198" s="148"/>
      <c r="AD1198" s="148"/>
      <c r="AE1198" s="148"/>
      <c r="AF1198" s="148"/>
      <c r="AG1198" s="148"/>
      <c r="AH1198" s="148"/>
      <c r="AI1198" s="148"/>
      <c r="AJ1198" s="148"/>
      <c r="AK1198" s="148"/>
      <c r="AL1198" s="148"/>
      <c r="AM1198" s="148"/>
      <c r="AN1198" s="148"/>
      <c r="AO1198" s="148"/>
      <c r="AP1198" s="148"/>
      <c r="AQ1198" s="148"/>
      <c r="AR1198" s="148"/>
      <c r="AS1198" s="148"/>
      <c r="AT1198" s="148"/>
      <c r="AU1198" s="148"/>
      <c r="AV1198" s="723"/>
      <c r="AW1198" s="724"/>
    </row>
    <row r="1199" spans="2:49" x14ac:dyDescent="0.25">
      <c r="B1199" s="154"/>
      <c r="C1199" s="154"/>
      <c r="D1199" s="155"/>
      <c r="E1199" s="95"/>
      <c r="F1199" s="94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95"/>
      <c r="S1199" s="95"/>
      <c r="T1199" s="95"/>
      <c r="U1199" s="95"/>
      <c r="V1199" s="95"/>
      <c r="W1199" s="95"/>
      <c r="X1199" s="95"/>
      <c r="Y1199" s="95"/>
      <c r="Z1199" s="95"/>
      <c r="AA1199" s="95"/>
      <c r="AB1199" s="95"/>
      <c r="AC1199" s="95"/>
      <c r="AD1199" s="95"/>
      <c r="AE1199" s="95"/>
      <c r="AF1199" s="95"/>
      <c r="AG1199" s="95"/>
      <c r="AH1199" s="95"/>
      <c r="AI1199" s="95"/>
      <c r="AJ1199" s="95"/>
      <c r="AK1199" s="95"/>
      <c r="AL1199" s="95"/>
      <c r="AM1199" s="95"/>
      <c r="AN1199" s="95"/>
      <c r="AO1199" s="95"/>
      <c r="AP1199" s="95"/>
      <c r="AQ1199" s="95"/>
      <c r="AR1199" s="95"/>
      <c r="AS1199" s="95"/>
      <c r="AT1199" s="95"/>
      <c r="AU1199" s="95"/>
      <c r="AV1199" s="723"/>
      <c r="AW1199" s="724"/>
    </row>
    <row r="1200" spans="2:49" x14ac:dyDescent="0.25">
      <c r="B1200" s="154"/>
      <c r="C1200" s="154"/>
      <c r="D1200" s="155"/>
      <c r="E1200" s="95"/>
      <c r="F1200" s="94"/>
      <c r="G1200" s="95"/>
      <c r="H1200" s="95"/>
      <c r="I1200" s="95"/>
      <c r="J1200" s="95"/>
      <c r="K1200" s="95"/>
      <c r="L1200" s="95"/>
      <c r="M1200" s="95"/>
      <c r="N1200" s="95"/>
      <c r="O1200" s="95"/>
      <c r="P1200" s="95"/>
      <c r="Q1200" s="95"/>
      <c r="R1200" s="95"/>
      <c r="S1200" s="95"/>
      <c r="T1200" s="95"/>
      <c r="U1200" s="95"/>
      <c r="V1200" s="95"/>
      <c r="W1200" s="95"/>
      <c r="X1200" s="95"/>
      <c r="Y1200" s="95"/>
      <c r="Z1200" s="95"/>
      <c r="AA1200" s="95"/>
      <c r="AB1200" s="95"/>
      <c r="AC1200" s="95"/>
      <c r="AD1200" s="95"/>
      <c r="AE1200" s="95"/>
      <c r="AF1200" s="95"/>
      <c r="AG1200" s="95"/>
      <c r="AH1200" s="95"/>
      <c r="AI1200" s="95"/>
      <c r="AJ1200" s="95"/>
      <c r="AK1200" s="95"/>
      <c r="AL1200" s="95"/>
      <c r="AM1200" s="95"/>
      <c r="AN1200" s="95"/>
      <c r="AO1200" s="95"/>
      <c r="AP1200" s="95"/>
      <c r="AQ1200" s="95"/>
      <c r="AR1200" s="95"/>
      <c r="AS1200" s="95"/>
      <c r="AT1200" s="95"/>
      <c r="AU1200" s="95"/>
      <c r="AV1200" s="723"/>
      <c r="AW1200" s="724"/>
    </row>
    <row r="1201" spans="2:49" x14ac:dyDescent="0.25">
      <c r="B1201" s="145"/>
      <c r="C1201" s="145"/>
      <c r="D1201" s="146"/>
      <c r="E1201" s="98"/>
      <c r="F1201" s="94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95"/>
      <c r="S1201" s="95"/>
      <c r="T1201" s="95"/>
      <c r="U1201" s="95"/>
      <c r="V1201" s="95"/>
      <c r="W1201" s="95"/>
      <c r="X1201" s="95"/>
      <c r="Y1201" s="95"/>
      <c r="Z1201" s="95"/>
      <c r="AA1201" s="95"/>
      <c r="AB1201" s="95"/>
      <c r="AC1201" s="95"/>
      <c r="AD1201" s="95"/>
      <c r="AE1201" s="95"/>
      <c r="AF1201" s="95"/>
      <c r="AG1201" s="95"/>
      <c r="AH1201" s="95"/>
      <c r="AI1201" s="95"/>
      <c r="AJ1201" s="95"/>
      <c r="AK1201" s="95"/>
      <c r="AL1201" s="95"/>
      <c r="AM1201" s="95"/>
      <c r="AN1201" s="95"/>
      <c r="AO1201" s="95"/>
      <c r="AP1201" s="95"/>
      <c r="AQ1201" s="95"/>
      <c r="AR1201" s="95"/>
      <c r="AS1201" s="95"/>
      <c r="AT1201" s="95"/>
      <c r="AU1201" s="95"/>
      <c r="AV1201" s="723"/>
      <c r="AW1201" s="724"/>
    </row>
    <row r="1202" spans="2:49" x14ac:dyDescent="0.25">
      <c r="B1202" s="98"/>
      <c r="C1202" s="98"/>
      <c r="D1202" s="147"/>
      <c r="E1202" s="148"/>
      <c r="F1202" s="149"/>
      <c r="G1202" s="150"/>
      <c r="H1202" s="150"/>
      <c r="I1202" s="150"/>
      <c r="J1202" s="150"/>
      <c r="K1202" s="150"/>
      <c r="L1202" s="150"/>
      <c r="M1202" s="150"/>
      <c r="N1202" s="150"/>
      <c r="O1202" s="150"/>
      <c r="P1202" s="150"/>
      <c r="Q1202" s="150"/>
      <c r="R1202" s="150"/>
      <c r="S1202" s="150"/>
      <c r="T1202" s="150"/>
      <c r="U1202" s="150"/>
      <c r="V1202" s="150"/>
      <c r="W1202" s="150"/>
      <c r="X1202" s="150"/>
      <c r="Y1202" s="150"/>
      <c r="Z1202" s="150"/>
      <c r="AA1202" s="150"/>
      <c r="AB1202" s="150"/>
      <c r="AC1202" s="150"/>
      <c r="AD1202" s="150"/>
      <c r="AE1202" s="151"/>
      <c r="AF1202" s="151"/>
      <c r="AG1202" s="151"/>
      <c r="AH1202" s="151"/>
      <c r="AI1202" s="151"/>
      <c r="AJ1202" s="151"/>
      <c r="AK1202" s="151"/>
      <c r="AL1202" s="151"/>
      <c r="AM1202" s="151"/>
      <c r="AN1202" s="151"/>
      <c r="AO1202" s="151"/>
      <c r="AP1202" s="151"/>
      <c r="AQ1202" s="151"/>
      <c r="AR1202" s="151"/>
      <c r="AS1202" s="151"/>
      <c r="AT1202" s="151"/>
      <c r="AU1202" s="151"/>
      <c r="AV1202" s="723"/>
      <c r="AW1202" s="724"/>
    </row>
    <row r="1203" spans="2:49" x14ac:dyDescent="0.25">
      <c r="B1203" s="98"/>
      <c r="C1203" s="98"/>
      <c r="D1203" s="147"/>
      <c r="E1203" s="148"/>
      <c r="F1203" s="149"/>
      <c r="G1203" s="148"/>
      <c r="H1203" s="148"/>
      <c r="I1203" s="148"/>
      <c r="J1203" s="148"/>
      <c r="K1203" s="148"/>
      <c r="L1203" s="148"/>
      <c r="M1203" s="148"/>
      <c r="N1203" s="148"/>
      <c r="O1203" s="148"/>
      <c r="P1203" s="148"/>
      <c r="Q1203" s="148"/>
      <c r="R1203" s="148"/>
      <c r="S1203" s="148"/>
      <c r="T1203" s="148"/>
      <c r="U1203" s="148"/>
      <c r="V1203" s="148"/>
      <c r="W1203" s="148"/>
      <c r="X1203" s="148"/>
      <c r="Y1203" s="148"/>
      <c r="Z1203" s="148"/>
      <c r="AA1203" s="148"/>
      <c r="AB1203" s="148"/>
      <c r="AC1203" s="148"/>
      <c r="AD1203" s="148"/>
      <c r="AE1203" s="148"/>
      <c r="AF1203" s="148"/>
      <c r="AG1203" s="148"/>
      <c r="AH1203" s="148"/>
      <c r="AI1203" s="148"/>
      <c r="AJ1203" s="148"/>
      <c r="AK1203" s="148"/>
      <c r="AL1203" s="148"/>
      <c r="AM1203" s="148"/>
      <c r="AN1203" s="148"/>
      <c r="AO1203" s="148"/>
      <c r="AP1203" s="148"/>
      <c r="AQ1203" s="148"/>
      <c r="AR1203" s="148"/>
      <c r="AS1203" s="148"/>
      <c r="AT1203" s="148"/>
      <c r="AU1203" s="148"/>
      <c r="AV1203" s="723"/>
      <c r="AW1203" s="724"/>
    </row>
    <row r="1204" spans="2:49" x14ac:dyDescent="0.25">
      <c r="B1204" s="98"/>
      <c r="C1204" s="98"/>
      <c r="D1204" s="147"/>
      <c r="E1204" s="93"/>
      <c r="F1204" s="152"/>
      <c r="G1204" s="95"/>
      <c r="H1204" s="153"/>
      <c r="I1204" s="152"/>
      <c r="J1204" s="152"/>
      <c r="K1204" s="152"/>
      <c r="L1204" s="152"/>
      <c r="M1204" s="152"/>
      <c r="N1204" s="152"/>
      <c r="O1204" s="152"/>
      <c r="P1204" s="152"/>
      <c r="Q1204" s="152"/>
      <c r="R1204" s="152"/>
      <c r="S1204" s="153"/>
      <c r="T1204" s="152"/>
      <c r="U1204" s="152"/>
      <c r="V1204" s="152"/>
      <c r="W1204" s="152"/>
      <c r="X1204" s="152"/>
      <c r="Y1204" s="152"/>
      <c r="Z1204" s="152"/>
      <c r="AA1204" s="152"/>
      <c r="AB1204" s="152"/>
      <c r="AC1204" s="152"/>
      <c r="AD1204" s="152"/>
      <c r="AE1204" s="152"/>
      <c r="AF1204" s="152"/>
      <c r="AG1204" s="152"/>
      <c r="AH1204" s="152"/>
      <c r="AI1204" s="152"/>
      <c r="AJ1204" s="152"/>
      <c r="AK1204" s="152"/>
      <c r="AL1204" s="152"/>
      <c r="AM1204" s="152"/>
      <c r="AN1204" s="152"/>
      <c r="AO1204" s="152"/>
      <c r="AP1204" s="152"/>
      <c r="AQ1204" s="152"/>
      <c r="AR1204" s="152"/>
      <c r="AS1204" s="152"/>
      <c r="AT1204" s="152"/>
      <c r="AU1204" s="152"/>
      <c r="AV1204" s="723"/>
      <c r="AW1204" s="724"/>
    </row>
    <row r="1205" spans="2:49" x14ac:dyDescent="0.25">
      <c r="B1205" s="98"/>
      <c r="C1205" s="98"/>
      <c r="D1205" s="147"/>
      <c r="E1205" s="148"/>
      <c r="F1205" s="149"/>
      <c r="G1205" s="148"/>
      <c r="H1205" s="148"/>
      <c r="I1205" s="148"/>
      <c r="J1205" s="148"/>
      <c r="K1205" s="148"/>
      <c r="L1205" s="148"/>
      <c r="M1205" s="148"/>
      <c r="N1205" s="148"/>
      <c r="O1205" s="148"/>
      <c r="P1205" s="148"/>
      <c r="Q1205" s="148"/>
      <c r="R1205" s="148"/>
      <c r="S1205" s="148"/>
      <c r="T1205" s="148"/>
      <c r="U1205" s="148"/>
      <c r="V1205" s="148"/>
      <c r="W1205" s="148"/>
      <c r="X1205" s="148"/>
      <c r="Y1205" s="148"/>
      <c r="Z1205" s="148"/>
      <c r="AA1205" s="148"/>
      <c r="AB1205" s="148"/>
      <c r="AC1205" s="148"/>
      <c r="AD1205" s="148"/>
      <c r="AE1205" s="148"/>
      <c r="AF1205" s="148"/>
      <c r="AG1205" s="148"/>
      <c r="AH1205" s="148"/>
      <c r="AI1205" s="148"/>
      <c r="AJ1205" s="148"/>
      <c r="AK1205" s="148"/>
      <c r="AL1205" s="148"/>
      <c r="AM1205" s="148"/>
      <c r="AN1205" s="148"/>
      <c r="AO1205" s="148"/>
      <c r="AP1205" s="148"/>
      <c r="AQ1205" s="148"/>
      <c r="AR1205" s="148"/>
      <c r="AS1205" s="148"/>
      <c r="AT1205" s="148"/>
      <c r="AU1205" s="148"/>
      <c r="AV1205" s="723"/>
      <c r="AW1205" s="724"/>
    </row>
    <row r="1206" spans="2:49" x14ac:dyDescent="0.25">
      <c r="B1206" s="154"/>
      <c r="C1206" s="154"/>
      <c r="D1206" s="155"/>
      <c r="E1206" s="95"/>
      <c r="F1206" s="94"/>
      <c r="G1206" s="95"/>
      <c r="H1206" s="95"/>
      <c r="I1206" s="95"/>
      <c r="J1206" s="95"/>
      <c r="K1206" s="95"/>
      <c r="L1206" s="95"/>
      <c r="M1206" s="95"/>
      <c r="N1206" s="95"/>
      <c r="O1206" s="95"/>
      <c r="P1206" s="95"/>
      <c r="Q1206" s="95"/>
      <c r="R1206" s="95"/>
      <c r="S1206" s="95"/>
      <c r="T1206" s="95"/>
      <c r="U1206" s="95"/>
      <c r="V1206" s="95"/>
      <c r="W1206" s="95"/>
      <c r="X1206" s="95"/>
      <c r="Y1206" s="95"/>
      <c r="Z1206" s="95"/>
      <c r="AA1206" s="95"/>
      <c r="AB1206" s="95"/>
      <c r="AC1206" s="95"/>
      <c r="AD1206" s="95"/>
      <c r="AE1206" s="95"/>
      <c r="AF1206" s="95"/>
      <c r="AG1206" s="95"/>
      <c r="AH1206" s="95"/>
      <c r="AI1206" s="95"/>
      <c r="AJ1206" s="95"/>
      <c r="AK1206" s="95"/>
      <c r="AL1206" s="95"/>
      <c r="AM1206" s="95"/>
      <c r="AN1206" s="95"/>
      <c r="AO1206" s="95"/>
      <c r="AP1206" s="95"/>
      <c r="AQ1206" s="95"/>
      <c r="AR1206" s="95"/>
      <c r="AS1206" s="95"/>
      <c r="AT1206" s="95"/>
      <c r="AU1206" s="95"/>
      <c r="AV1206" s="723"/>
      <c r="AW1206" s="724"/>
    </row>
    <row r="1207" spans="2:49" x14ac:dyDescent="0.25">
      <c r="B1207" s="154"/>
      <c r="C1207" s="154"/>
      <c r="D1207" s="155"/>
      <c r="E1207" s="95"/>
      <c r="F1207" s="94"/>
      <c r="G1207" s="95"/>
      <c r="H1207" s="95"/>
      <c r="I1207" s="95"/>
      <c r="J1207" s="95"/>
      <c r="K1207" s="95"/>
      <c r="L1207" s="95"/>
      <c r="M1207" s="95"/>
      <c r="N1207" s="95"/>
      <c r="O1207" s="95"/>
      <c r="P1207" s="95"/>
      <c r="Q1207" s="95"/>
      <c r="R1207" s="95"/>
      <c r="S1207" s="95"/>
      <c r="T1207" s="95"/>
      <c r="U1207" s="95"/>
      <c r="V1207" s="95"/>
      <c r="W1207" s="95"/>
      <c r="X1207" s="95"/>
      <c r="Y1207" s="95"/>
      <c r="Z1207" s="95"/>
      <c r="AA1207" s="95"/>
      <c r="AB1207" s="95"/>
      <c r="AC1207" s="95"/>
      <c r="AD1207" s="95"/>
      <c r="AE1207" s="95"/>
      <c r="AF1207" s="95"/>
      <c r="AG1207" s="95"/>
      <c r="AH1207" s="95"/>
      <c r="AI1207" s="95"/>
      <c r="AJ1207" s="95"/>
      <c r="AK1207" s="95"/>
      <c r="AL1207" s="95"/>
      <c r="AM1207" s="95"/>
      <c r="AN1207" s="95"/>
      <c r="AO1207" s="95"/>
      <c r="AP1207" s="95"/>
      <c r="AQ1207" s="95"/>
      <c r="AR1207" s="95"/>
      <c r="AS1207" s="95"/>
      <c r="AT1207" s="95"/>
      <c r="AU1207" s="95"/>
      <c r="AV1207" s="723"/>
      <c r="AW1207" s="724"/>
    </row>
    <row r="1208" spans="2:49" x14ac:dyDescent="0.25">
      <c r="B1208" s="145"/>
      <c r="C1208" s="145"/>
      <c r="D1208" s="146"/>
      <c r="E1208" s="98"/>
      <c r="F1208" s="94"/>
      <c r="G1208" s="95"/>
      <c r="H1208" s="95"/>
      <c r="I1208" s="95"/>
      <c r="J1208" s="95"/>
      <c r="K1208" s="95"/>
      <c r="L1208" s="95"/>
      <c r="M1208" s="95"/>
      <c r="N1208" s="95"/>
      <c r="O1208" s="95"/>
      <c r="P1208" s="95"/>
      <c r="Q1208" s="95"/>
      <c r="R1208" s="95"/>
      <c r="S1208" s="95"/>
      <c r="T1208" s="95"/>
      <c r="U1208" s="95"/>
      <c r="V1208" s="95"/>
      <c r="W1208" s="95"/>
      <c r="X1208" s="95"/>
      <c r="Y1208" s="95"/>
      <c r="Z1208" s="95"/>
      <c r="AA1208" s="95"/>
      <c r="AB1208" s="95"/>
      <c r="AC1208" s="95"/>
      <c r="AD1208" s="95"/>
      <c r="AE1208" s="95"/>
      <c r="AF1208" s="95"/>
      <c r="AG1208" s="95"/>
      <c r="AH1208" s="95"/>
      <c r="AI1208" s="95"/>
      <c r="AJ1208" s="95"/>
      <c r="AK1208" s="95"/>
      <c r="AL1208" s="95"/>
      <c r="AM1208" s="95"/>
      <c r="AN1208" s="95"/>
      <c r="AO1208" s="95"/>
      <c r="AP1208" s="95"/>
      <c r="AQ1208" s="95"/>
      <c r="AR1208" s="95"/>
      <c r="AS1208" s="95"/>
      <c r="AT1208" s="95"/>
      <c r="AU1208" s="95"/>
      <c r="AV1208" s="723"/>
      <c r="AW1208" s="724"/>
    </row>
    <row r="1209" spans="2:49" x14ac:dyDescent="0.25">
      <c r="B1209" s="98"/>
      <c r="C1209" s="98"/>
      <c r="D1209" s="147"/>
      <c r="E1209" s="148"/>
      <c r="F1209" s="149"/>
      <c r="G1209" s="150"/>
      <c r="H1209" s="150"/>
      <c r="I1209" s="150"/>
      <c r="J1209" s="150"/>
      <c r="K1209" s="150"/>
      <c r="L1209" s="150"/>
      <c r="M1209" s="150"/>
      <c r="N1209" s="150"/>
      <c r="O1209" s="150"/>
      <c r="P1209" s="150"/>
      <c r="Q1209" s="150"/>
      <c r="R1209" s="150"/>
      <c r="S1209" s="150"/>
      <c r="T1209" s="150"/>
      <c r="U1209" s="150"/>
      <c r="V1209" s="150"/>
      <c r="W1209" s="150"/>
      <c r="X1209" s="150"/>
      <c r="Y1209" s="150"/>
      <c r="Z1209" s="150"/>
      <c r="AA1209" s="150"/>
      <c r="AB1209" s="150"/>
      <c r="AC1209" s="150"/>
      <c r="AD1209" s="150"/>
      <c r="AE1209" s="151"/>
      <c r="AF1209" s="151"/>
      <c r="AG1209" s="151"/>
      <c r="AH1209" s="151"/>
      <c r="AI1209" s="151"/>
      <c r="AJ1209" s="151"/>
      <c r="AK1209" s="151"/>
      <c r="AL1209" s="151"/>
      <c r="AM1209" s="151"/>
      <c r="AN1209" s="151"/>
      <c r="AO1209" s="151"/>
      <c r="AP1209" s="151"/>
      <c r="AQ1209" s="151"/>
      <c r="AR1209" s="151"/>
      <c r="AS1209" s="151"/>
      <c r="AT1209" s="151"/>
      <c r="AU1209" s="151"/>
      <c r="AV1209" s="723"/>
      <c r="AW1209" s="724"/>
    </row>
    <row r="1210" spans="2:49" x14ac:dyDescent="0.25">
      <c r="B1210" s="98"/>
      <c r="C1210" s="98"/>
      <c r="D1210" s="147"/>
      <c r="E1210" s="148"/>
      <c r="F1210" s="149"/>
      <c r="G1210" s="148"/>
      <c r="H1210" s="148"/>
      <c r="I1210" s="148"/>
      <c r="J1210" s="148"/>
      <c r="K1210" s="148"/>
      <c r="L1210" s="148"/>
      <c r="M1210" s="148"/>
      <c r="N1210" s="148"/>
      <c r="O1210" s="148"/>
      <c r="P1210" s="148"/>
      <c r="Q1210" s="148"/>
      <c r="R1210" s="148"/>
      <c r="S1210" s="148"/>
      <c r="T1210" s="148"/>
      <c r="U1210" s="148"/>
      <c r="V1210" s="148"/>
      <c r="W1210" s="148"/>
      <c r="X1210" s="148"/>
      <c r="Y1210" s="148"/>
      <c r="Z1210" s="148"/>
      <c r="AA1210" s="148"/>
      <c r="AB1210" s="148"/>
      <c r="AC1210" s="148"/>
      <c r="AD1210" s="148"/>
      <c r="AE1210" s="148"/>
      <c r="AF1210" s="148"/>
      <c r="AG1210" s="148"/>
      <c r="AH1210" s="148"/>
      <c r="AI1210" s="148"/>
      <c r="AJ1210" s="148"/>
      <c r="AK1210" s="148"/>
      <c r="AL1210" s="148"/>
      <c r="AM1210" s="148"/>
      <c r="AN1210" s="148"/>
      <c r="AO1210" s="148"/>
      <c r="AP1210" s="148"/>
      <c r="AQ1210" s="148"/>
      <c r="AR1210" s="148"/>
      <c r="AS1210" s="148"/>
      <c r="AT1210" s="148"/>
      <c r="AU1210" s="148"/>
      <c r="AV1210" s="723"/>
      <c r="AW1210" s="724"/>
    </row>
    <row r="1211" spans="2:49" x14ac:dyDescent="0.25">
      <c r="B1211" s="98"/>
      <c r="C1211" s="98"/>
      <c r="D1211" s="147"/>
      <c r="E1211" s="93"/>
      <c r="F1211" s="152"/>
      <c r="G1211" s="95"/>
      <c r="H1211" s="153"/>
      <c r="I1211" s="152"/>
      <c r="J1211" s="152"/>
      <c r="K1211" s="152"/>
      <c r="L1211" s="152"/>
      <c r="M1211" s="152"/>
      <c r="N1211" s="152"/>
      <c r="O1211" s="152"/>
      <c r="P1211" s="152"/>
      <c r="Q1211" s="152"/>
      <c r="R1211" s="152"/>
      <c r="S1211" s="153"/>
      <c r="T1211" s="152"/>
      <c r="U1211" s="152"/>
      <c r="V1211" s="152"/>
      <c r="W1211" s="152"/>
      <c r="X1211" s="152"/>
      <c r="Y1211" s="152"/>
      <c r="Z1211" s="152"/>
      <c r="AA1211" s="152"/>
      <c r="AB1211" s="152"/>
      <c r="AC1211" s="152"/>
      <c r="AD1211" s="152"/>
      <c r="AE1211" s="152"/>
      <c r="AF1211" s="152"/>
      <c r="AG1211" s="152"/>
      <c r="AH1211" s="152"/>
      <c r="AI1211" s="152"/>
      <c r="AJ1211" s="152"/>
      <c r="AK1211" s="152"/>
      <c r="AL1211" s="152"/>
      <c r="AM1211" s="152"/>
      <c r="AN1211" s="152"/>
      <c r="AO1211" s="152"/>
      <c r="AP1211" s="152"/>
      <c r="AQ1211" s="152"/>
      <c r="AR1211" s="152"/>
      <c r="AS1211" s="152"/>
      <c r="AT1211" s="152"/>
      <c r="AU1211" s="152"/>
      <c r="AV1211" s="723"/>
      <c r="AW1211" s="724"/>
    </row>
    <row r="1212" spans="2:49" x14ac:dyDescent="0.25">
      <c r="B1212" s="98"/>
      <c r="C1212" s="98"/>
      <c r="D1212" s="147"/>
      <c r="E1212" s="148"/>
      <c r="F1212" s="149"/>
      <c r="G1212" s="148"/>
      <c r="H1212" s="148"/>
      <c r="I1212" s="148"/>
      <c r="J1212" s="148"/>
      <c r="K1212" s="148"/>
      <c r="L1212" s="148"/>
      <c r="M1212" s="148"/>
      <c r="N1212" s="148"/>
      <c r="O1212" s="148"/>
      <c r="P1212" s="148"/>
      <c r="Q1212" s="148"/>
      <c r="R1212" s="148"/>
      <c r="S1212" s="148"/>
      <c r="T1212" s="148"/>
      <c r="U1212" s="148"/>
      <c r="V1212" s="148"/>
      <c r="W1212" s="148"/>
      <c r="X1212" s="148"/>
      <c r="Y1212" s="148"/>
      <c r="Z1212" s="148"/>
      <c r="AA1212" s="148"/>
      <c r="AB1212" s="148"/>
      <c r="AC1212" s="148"/>
      <c r="AD1212" s="148"/>
      <c r="AE1212" s="148"/>
      <c r="AF1212" s="148"/>
      <c r="AG1212" s="148"/>
      <c r="AH1212" s="148"/>
      <c r="AI1212" s="148"/>
      <c r="AJ1212" s="148"/>
      <c r="AK1212" s="148"/>
      <c r="AL1212" s="148"/>
      <c r="AM1212" s="148"/>
      <c r="AN1212" s="148"/>
      <c r="AO1212" s="148"/>
      <c r="AP1212" s="148"/>
      <c r="AQ1212" s="148"/>
      <c r="AR1212" s="148"/>
      <c r="AS1212" s="148"/>
      <c r="AT1212" s="148"/>
      <c r="AU1212" s="148"/>
      <c r="AV1212" s="723"/>
      <c r="AW1212" s="724"/>
    </row>
    <row r="1213" spans="2:49" x14ac:dyDescent="0.25">
      <c r="B1213" s="154"/>
      <c r="C1213" s="154"/>
      <c r="D1213" s="155"/>
      <c r="E1213" s="95"/>
      <c r="F1213" s="94"/>
      <c r="G1213" s="95"/>
      <c r="H1213" s="95"/>
      <c r="I1213" s="95"/>
      <c r="J1213" s="95"/>
      <c r="K1213" s="95"/>
      <c r="L1213" s="95"/>
      <c r="M1213" s="95"/>
      <c r="N1213" s="95"/>
      <c r="O1213" s="95"/>
      <c r="P1213" s="95"/>
      <c r="Q1213" s="95"/>
      <c r="R1213" s="95"/>
      <c r="S1213" s="95"/>
      <c r="T1213" s="95"/>
      <c r="U1213" s="95"/>
      <c r="V1213" s="95"/>
      <c r="W1213" s="95"/>
      <c r="X1213" s="95"/>
      <c r="Y1213" s="95"/>
      <c r="Z1213" s="95"/>
      <c r="AA1213" s="95"/>
      <c r="AB1213" s="95"/>
      <c r="AC1213" s="95"/>
      <c r="AD1213" s="95"/>
      <c r="AE1213" s="95"/>
      <c r="AF1213" s="95"/>
      <c r="AG1213" s="95"/>
      <c r="AH1213" s="95"/>
      <c r="AI1213" s="95"/>
      <c r="AJ1213" s="95"/>
      <c r="AK1213" s="95"/>
      <c r="AL1213" s="95"/>
      <c r="AM1213" s="95"/>
      <c r="AN1213" s="95"/>
      <c r="AO1213" s="95"/>
      <c r="AP1213" s="95"/>
      <c r="AQ1213" s="95"/>
      <c r="AR1213" s="95"/>
      <c r="AS1213" s="95"/>
      <c r="AT1213" s="95"/>
      <c r="AU1213" s="95"/>
      <c r="AV1213" s="723"/>
      <c r="AW1213" s="724"/>
    </row>
    <row r="1214" spans="2:49" x14ac:dyDescent="0.25">
      <c r="B1214" s="154"/>
      <c r="C1214" s="154"/>
      <c r="D1214" s="155"/>
      <c r="E1214" s="95"/>
      <c r="F1214" s="94"/>
      <c r="G1214" s="95"/>
      <c r="H1214" s="95"/>
      <c r="I1214" s="95"/>
      <c r="J1214" s="95"/>
      <c r="K1214" s="95"/>
      <c r="L1214" s="95"/>
      <c r="M1214" s="95"/>
      <c r="N1214" s="95"/>
      <c r="O1214" s="95"/>
      <c r="P1214" s="95"/>
      <c r="Q1214" s="95"/>
      <c r="R1214" s="95"/>
      <c r="S1214" s="95"/>
      <c r="T1214" s="95"/>
      <c r="U1214" s="95"/>
      <c r="V1214" s="95"/>
      <c r="W1214" s="95"/>
      <c r="X1214" s="95"/>
      <c r="Y1214" s="95"/>
      <c r="Z1214" s="95"/>
      <c r="AA1214" s="95"/>
      <c r="AB1214" s="95"/>
      <c r="AC1214" s="95"/>
      <c r="AD1214" s="95"/>
      <c r="AE1214" s="95"/>
      <c r="AF1214" s="95"/>
      <c r="AG1214" s="95"/>
      <c r="AH1214" s="95"/>
      <c r="AI1214" s="95"/>
      <c r="AJ1214" s="95"/>
      <c r="AK1214" s="95"/>
      <c r="AL1214" s="95"/>
      <c r="AM1214" s="95"/>
      <c r="AN1214" s="95"/>
      <c r="AO1214" s="95"/>
      <c r="AP1214" s="95"/>
      <c r="AQ1214" s="95"/>
      <c r="AR1214" s="95"/>
      <c r="AS1214" s="95"/>
      <c r="AT1214" s="95"/>
      <c r="AU1214" s="95"/>
      <c r="AV1214" s="723"/>
      <c r="AW1214" s="724"/>
    </row>
    <row r="1215" spans="2:49" x14ac:dyDescent="0.25">
      <c r="B1215" s="145"/>
      <c r="C1215" s="145"/>
      <c r="D1215" s="146"/>
      <c r="E1215" s="98"/>
      <c r="F1215" s="94"/>
      <c r="G1215" s="95"/>
      <c r="H1215" s="95"/>
      <c r="I1215" s="95"/>
      <c r="J1215" s="95"/>
      <c r="K1215" s="95"/>
      <c r="L1215" s="95"/>
      <c r="M1215" s="95"/>
      <c r="N1215" s="95"/>
      <c r="O1215" s="95"/>
      <c r="P1215" s="95"/>
      <c r="Q1215" s="95"/>
      <c r="R1215" s="95"/>
      <c r="S1215" s="95"/>
      <c r="T1215" s="95"/>
      <c r="U1215" s="95"/>
      <c r="V1215" s="95"/>
      <c r="W1215" s="95"/>
      <c r="X1215" s="95"/>
      <c r="Y1215" s="95"/>
      <c r="Z1215" s="95"/>
      <c r="AA1215" s="95"/>
      <c r="AB1215" s="95"/>
      <c r="AC1215" s="95"/>
      <c r="AD1215" s="95"/>
      <c r="AE1215" s="95"/>
      <c r="AF1215" s="95"/>
      <c r="AG1215" s="95"/>
      <c r="AH1215" s="95"/>
      <c r="AI1215" s="95"/>
      <c r="AJ1215" s="95"/>
      <c r="AK1215" s="95"/>
      <c r="AL1215" s="95"/>
      <c r="AM1215" s="95"/>
      <c r="AN1215" s="95"/>
      <c r="AO1215" s="95"/>
      <c r="AP1215" s="95"/>
      <c r="AQ1215" s="95"/>
      <c r="AR1215" s="95"/>
      <c r="AS1215" s="95"/>
      <c r="AT1215" s="95"/>
      <c r="AU1215" s="95"/>
      <c r="AV1215" s="723"/>
      <c r="AW1215" s="724"/>
    </row>
    <row r="1216" spans="2:49" x14ac:dyDescent="0.25">
      <c r="B1216" s="98"/>
      <c r="C1216" s="98"/>
      <c r="D1216" s="147"/>
      <c r="E1216" s="148"/>
      <c r="F1216" s="149"/>
      <c r="G1216" s="150"/>
      <c r="H1216" s="150"/>
      <c r="I1216" s="150"/>
      <c r="J1216" s="150"/>
      <c r="K1216" s="150"/>
      <c r="L1216" s="150"/>
      <c r="M1216" s="150"/>
      <c r="N1216" s="150"/>
      <c r="O1216" s="150"/>
      <c r="P1216" s="150"/>
      <c r="Q1216" s="150"/>
      <c r="R1216" s="150"/>
      <c r="S1216" s="150"/>
      <c r="T1216" s="150"/>
      <c r="U1216" s="150"/>
      <c r="V1216" s="150"/>
      <c r="W1216" s="150"/>
      <c r="X1216" s="150"/>
      <c r="Y1216" s="150"/>
      <c r="Z1216" s="150"/>
      <c r="AA1216" s="150"/>
      <c r="AB1216" s="150"/>
      <c r="AC1216" s="150"/>
      <c r="AD1216" s="150"/>
      <c r="AE1216" s="151"/>
      <c r="AF1216" s="151"/>
      <c r="AG1216" s="151"/>
      <c r="AH1216" s="151"/>
      <c r="AI1216" s="151"/>
      <c r="AJ1216" s="151"/>
      <c r="AK1216" s="151"/>
      <c r="AL1216" s="151"/>
      <c r="AM1216" s="151"/>
      <c r="AN1216" s="151"/>
      <c r="AO1216" s="151"/>
      <c r="AP1216" s="151"/>
      <c r="AQ1216" s="151"/>
      <c r="AR1216" s="151"/>
      <c r="AS1216" s="151"/>
      <c r="AT1216" s="151"/>
      <c r="AU1216" s="151"/>
      <c r="AV1216" s="723"/>
      <c r="AW1216" s="724"/>
    </row>
    <row r="1217" spans="2:49" x14ac:dyDescent="0.25">
      <c r="B1217" s="98"/>
      <c r="C1217" s="98"/>
      <c r="D1217" s="147"/>
      <c r="E1217" s="148"/>
      <c r="F1217" s="149"/>
      <c r="G1217" s="148"/>
      <c r="H1217" s="148"/>
      <c r="I1217" s="148"/>
      <c r="J1217" s="148"/>
      <c r="K1217" s="148"/>
      <c r="L1217" s="148"/>
      <c r="M1217" s="148"/>
      <c r="N1217" s="148"/>
      <c r="O1217" s="148"/>
      <c r="P1217" s="148"/>
      <c r="Q1217" s="148"/>
      <c r="R1217" s="148"/>
      <c r="S1217" s="148"/>
      <c r="T1217" s="148"/>
      <c r="U1217" s="148"/>
      <c r="V1217" s="148"/>
      <c r="W1217" s="148"/>
      <c r="X1217" s="148"/>
      <c r="Y1217" s="148"/>
      <c r="Z1217" s="148"/>
      <c r="AA1217" s="148"/>
      <c r="AB1217" s="148"/>
      <c r="AC1217" s="148"/>
      <c r="AD1217" s="148"/>
      <c r="AE1217" s="148"/>
      <c r="AF1217" s="148"/>
      <c r="AG1217" s="148"/>
      <c r="AH1217" s="148"/>
      <c r="AI1217" s="148"/>
      <c r="AJ1217" s="148"/>
      <c r="AK1217" s="148"/>
      <c r="AL1217" s="148"/>
      <c r="AM1217" s="148"/>
      <c r="AN1217" s="148"/>
      <c r="AO1217" s="148"/>
      <c r="AP1217" s="148"/>
      <c r="AQ1217" s="148"/>
      <c r="AR1217" s="148"/>
      <c r="AS1217" s="148"/>
      <c r="AT1217" s="148"/>
      <c r="AU1217" s="148"/>
      <c r="AV1217" s="723"/>
      <c r="AW1217" s="724"/>
    </row>
    <row r="1218" spans="2:49" x14ac:dyDescent="0.25">
      <c r="B1218" s="98"/>
      <c r="C1218" s="98"/>
      <c r="D1218" s="147"/>
      <c r="E1218" s="93"/>
      <c r="F1218" s="152"/>
      <c r="G1218" s="95"/>
      <c r="H1218" s="153"/>
      <c r="I1218" s="152"/>
      <c r="J1218" s="152"/>
      <c r="K1218" s="152"/>
      <c r="L1218" s="152"/>
      <c r="M1218" s="152"/>
      <c r="N1218" s="152"/>
      <c r="O1218" s="152"/>
      <c r="P1218" s="152"/>
      <c r="Q1218" s="152"/>
      <c r="R1218" s="152"/>
      <c r="S1218" s="153"/>
      <c r="T1218" s="152"/>
      <c r="U1218" s="152"/>
      <c r="V1218" s="152"/>
      <c r="W1218" s="152"/>
      <c r="X1218" s="152"/>
      <c r="Y1218" s="152"/>
      <c r="Z1218" s="152"/>
      <c r="AA1218" s="152"/>
      <c r="AB1218" s="152"/>
      <c r="AC1218" s="152"/>
      <c r="AD1218" s="152"/>
      <c r="AE1218" s="152"/>
      <c r="AF1218" s="152"/>
      <c r="AG1218" s="152"/>
      <c r="AH1218" s="152"/>
      <c r="AI1218" s="152"/>
      <c r="AJ1218" s="152"/>
      <c r="AK1218" s="152"/>
      <c r="AL1218" s="152"/>
      <c r="AM1218" s="152"/>
      <c r="AN1218" s="152"/>
      <c r="AO1218" s="152"/>
      <c r="AP1218" s="152"/>
      <c r="AQ1218" s="152"/>
      <c r="AR1218" s="152"/>
      <c r="AS1218" s="152"/>
      <c r="AT1218" s="152"/>
      <c r="AU1218" s="152"/>
      <c r="AV1218" s="723"/>
      <c r="AW1218" s="724"/>
    </row>
    <row r="1219" spans="2:49" x14ac:dyDescent="0.25">
      <c r="B1219" s="98"/>
      <c r="C1219" s="98"/>
      <c r="D1219" s="147"/>
      <c r="E1219" s="148"/>
      <c r="F1219" s="149"/>
      <c r="G1219" s="148"/>
      <c r="H1219" s="148"/>
      <c r="I1219" s="148"/>
      <c r="J1219" s="148"/>
      <c r="K1219" s="148"/>
      <c r="L1219" s="148"/>
      <c r="M1219" s="148"/>
      <c r="N1219" s="148"/>
      <c r="O1219" s="148"/>
      <c r="P1219" s="148"/>
      <c r="Q1219" s="148"/>
      <c r="R1219" s="148"/>
      <c r="S1219" s="148"/>
      <c r="T1219" s="148"/>
      <c r="U1219" s="148"/>
      <c r="V1219" s="148"/>
      <c r="W1219" s="148"/>
      <c r="X1219" s="148"/>
      <c r="Y1219" s="148"/>
      <c r="Z1219" s="148"/>
      <c r="AA1219" s="148"/>
      <c r="AB1219" s="148"/>
      <c r="AC1219" s="148"/>
      <c r="AD1219" s="148"/>
      <c r="AE1219" s="148"/>
      <c r="AF1219" s="148"/>
      <c r="AG1219" s="148"/>
      <c r="AH1219" s="148"/>
      <c r="AI1219" s="148"/>
      <c r="AJ1219" s="148"/>
      <c r="AK1219" s="148"/>
      <c r="AL1219" s="148"/>
      <c r="AM1219" s="148"/>
      <c r="AN1219" s="148"/>
      <c r="AO1219" s="148"/>
      <c r="AP1219" s="148"/>
      <c r="AQ1219" s="148"/>
      <c r="AR1219" s="148"/>
      <c r="AS1219" s="148"/>
      <c r="AT1219" s="148"/>
      <c r="AU1219" s="148"/>
      <c r="AV1219" s="723"/>
      <c r="AW1219" s="724"/>
    </row>
    <row r="1220" spans="2:49" x14ac:dyDescent="0.25">
      <c r="B1220" s="154"/>
      <c r="C1220" s="154"/>
      <c r="D1220" s="155"/>
      <c r="E1220" s="95"/>
      <c r="F1220" s="94"/>
      <c r="G1220" s="95"/>
      <c r="H1220" s="95"/>
      <c r="I1220" s="95"/>
      <c r="J1220" s="95"/>
      <c r="K1220" s="95"/>
      <c r="L1220" s="95"/>
      <c r="M1220" s="95"/>
      <c r="N1220" s="95"/>
      <c r="O1220" s="95"/>
      <c r="P1220" s="95"/>
      <c r="Q1220" s="95"/>
      <c r="R1220" s="95"/>
      <c r="S1220" s="95"/>
      <c r="T1220" s="95"/>
      <c r="U1220" s="95"/>
      <c r="V1220" s="95"/>
      <c r="W1220" s="95"/>
      <c r="X1220" s="95"/>
      <c r="Y1220" s="95"/>
      <c r="Z1220" s="95"/>
      <c r="AA1220" s="95"/>
      <c r="AB1220" s="95"/>
      <c r="AC1220" s="95"/>
      <c r="AD1220" s="95"/>
      <c r="AE1220" s="95"/>
      <c r="AF1220" s="95"/>
      <c r="AG1220" s="95"/>
      <c r="AH1220" s="95"/>
      <c r="AI1220" s="95"/>
      <c r="AJ1220" s="95"/>
      <c r="AK1220" s="95"/>
      <c r="AL1220" s="95"/>
      <c r="AM1220" s="95"/>
      <c r="AN1220" s="95"/>
      <c r="AO1220" s="95"/>
      <c r="AP1220" s="95"/>
      <c r="AQ1220" s="95"/>
      <c r="AR1220" s="95"/>
      <c r="AS1220" s="95"/>
      <c r="AT1220" s="95"/>
      <c r="AU1220" s="95"/>
      <c r="AV1220" s="723"/>
      <c r="AW1220" s="724"/>
    </row>
    <row r="1221" spans="2:49" x14ac:dyDescent="0.25">
      <c r="B1221" s="154"/>
      <c r="C1221" s="154"/>
      <c r="D1221" s="155"/>
      <c r="E1221" s="95"/>
      <c r="F1221" s="94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95"/>
      <c r="S1221" s="95"/>
      <c r="T1221" s="95"/>
      <c r="U1221" s="95"/>
      <c r="V1221" s="95"/>
      <c r="W1221" s="95"/>
      <c r="X1221" s="95"/>
      <c r="Y1221" s="95"/>
      <c r="Z1221" s="95"/>
      <c r="AA1221" s="95"/>
      <c r="AB1221" s="95"/>
      <c r="AC1221" s="95"/>
      <c r="AD1221" s="95"/>
      <c r="AE1221" s="95"/>
      <c r="AF1221" s="95"/>
      <c r="AG1221" s="95"/>
      <c r="AH1221" s="95"/>
      <c r="AI1221" s="95"/>
      <c r="AJ1221" s="95"/>
      <c r="AK1221" s="95"/>
      <c r="AL1221" s="95"/>
      <c r="AM1221" s="95"/>
      <c r="AN1221" s="95"/>
      <c r="AO1221" s="95"/>
      <c r="AP1221" s="95"/>
      <c r="AQ1221" s="95"/>
      <c r="AR1221" s="95"/>
      <c r="AS1221" s="95"/>
      <c r="AT1221" s="95"/>
      <c r="AU1221" s="95"/>
      <c r="AV1221" s="723"/>
      <c r="AW1221" s="724"/>
    </row>
    <row r="1222" spans="2:49" x14ac:dyDescent="0.25">
      <c r="B1222" s="145"/>
      <c r="C1222" s="145"/>
      <c r="D1222" s="146"/>
      <c r="E1222" s="98"/>
      <c r="F1222" s="94"/>
      <c r="G1222" s="95"/>
      <c r="H1222" s="95"/>
      <c r="I1222" s="95"/>
      <c r="J1222" s="95"/>
      <c r="K1222" s="95"/>
      <c r="L1222" s="95"/>
      <c r="M1222" s="95"/>
      <c r="N1222" s="95"/>
      <c r="O1222" s="95"/>
      <c r="P1222" s="95"/>
      <c r="Q1222" s="95"/>
      <c r="R1222" s="95"/>
      <c r="S1222" s="95"/>
      <c r="T1222" s="95"/>
      <c r="U1222" s="95"/>
      <c r="V1222" s="95"/>
      <c r="W1222" s="95"/>
      <c r="X1222" s="95"/>
      <c r="Y1222" s="95"/>
      <c r="Z1222" s="95"/>
      <c r="AA1222" s="95"/>
      <c r="AB1222" s="95"/>
      <c r="AC1222" s="95"/>
      <c r="AD1222" s="95"/>
      <c r="AE1222" s="95"/>
      <c r="AF1222" s="95"/>
      <c r="AG1222" s="95"/>
      <c r="AH1222" s="95"/>
      <c r="AI1222" s="95"/>
      <c r="AJ1222" s="95"/>
      <c r="AK1222" s="95"/>
      <c r="AL1222" s="95"/>
      <c r="AM1222" s="95"/>
      <c r="AN1222" s="95"/>
      <c r="AO1222" s="95"/>
      <c r="AP1222" s="95"/>
      <c r="AQ1222" s="95"/>
      <c r="AR1222" s="95"/>
      <c r="AS1222" s="95"/>
      <c r="AT1222" s="95"/>
      <c r="AU1222" s="95"/>
      <c r="AV1222" s="723"/>
      <c r="AW1222" s="724"/>
    </row>
    <row r="1223" spans="2:49" x14ac:dyDescent="0.25">
      <c r="B1223" s="98"/>
      <c r="C1223" s="98"/>
      <c r="D1223" s="147"/>
      <c r="E1223" s="148"/>
      <c r="F1223" s="149"/>
      <c r="G1223" s="150"/>
      <c r="H1223" s="150"/>
      <c r="I1223" s="150"/>
      <c r="J1223" s="150"/>
      <c r="K1223" s="150"/>
      <c r="L1223" s="150"/>
      <c r="M1223" s="150"/>
      <c r="N1223" s="150"/>
      <c r="O1223" s="150"/>
      <c r="P1223" s="150"/>
      <c r="Q1223" s="150"/>
      <c r="R1223" s="150"/>
      <c r="S1223" s="150"/>
      <c r="T1223" s="150"/>
      <c r="U1223" s="150"/>
      <c r="V1223" s="150"/>
      <c r="W1223" s="150"/>
      <c r="X1223" s="150"/>
      <c r="Y1223" s="150"/>
      <c r="Z1223" s="150"/>
      <c r="AA1223" s="150"/>
      <c r="AB1223" s="150"/>
      <c r="AC1223" s="150"/>
      <c r="AD1223" s="150"/>
      <c r="AE1223" s="151"/>
      <c r="AF1223" s="151"/>
      <c r="AG1223" s="151"/>
      <c r="AH1223" s="151"/>
      <c r="AI1223" s="151"/>
      <c r="AJ1223" s="151"/>
      <c r="AK1223" s="151"/>
      <c r="AL1223" s="151"/>
      <c r="AM1223" s="151"/>
      <c r="AN1223" s="151"/>
      <c r="AO1223" s="151"/>
      <c r="AP1223" s="151"/>
      <c r="AQ1223" s="151"/>
      <c r="AR1223" s="151"/>
      <c r="AS1223" s="151"/>
      <c r="AT1223" s="151"/>
      <c r="AU1223" s="151"/>
      <c r="AV1223" s="723"/>
      <c r="AW1223" s="724"/>
    </row>
    <row r="1224" spans="2:49" x14ac:dyDescent="0.25">
      <c r="B1224" s="98"/>
      <c r="C1224" s="98"/>
      <c r="D1224" s="147"/>
      <c r="E1224" s="148"/>
      <c r="F1224" s="149"/>
      <c r="G1224" s="148"/>
      <c r="H1224" s="148"/>
      <c r="I1224" s="148"/>
      <c r="J1224" s="148"/>
      <c r="K1224" s="148"/>
      <c r="L1224" s="148"/>
      <c r="M1224" s="148"/>
      <c r="N1224" s="148"/>
      <c r="O1224" s="148"/>
      <c r="P1224" s="148"/>
      <c r="Q1224" s="148"/>
      <c r="R1224" s="148"/>
      <c r="S1224" s="148"/>
      <c r="T1224" s="148"/>
      <c r="U1224" s="148"/>
      <c r="V1224" s="148"/>
      <c r="W1224" s="148"/>
      <c r="X1224" s="148"/>
      <c r="Y1224" s="148"/>
      <c r="Z1224" s="148"/>
      <c r="AA1224" s="148"/>
      <c r="AB1224" s="148"/>
      <c r="AC1224" s="148"/>
      <c r="AD1224" s="148"/>
      <c r="AE1224" s="148"/>
      <c r="AF1224" s="148"/>
      <c r="AG1224" s="148"/>
      <c r="AH1224" s="148"/>
      <c r="AI1224" s="148"/>
      <c r="AJ1224" s="148"/>
      <c r="AK1224" s="148"/>
      <c r="AL1224" s="148"/>
      <c r="AM1224" s="148"/>
      <c r="AN1224" s="148"/>
      <c r="AO1224" s="148"/>
      <c r="AP1224" s="148"/>
      <c r="AQ1224" s="148"/>
      <c r="AR1224" s="148"/>
      <c r="AS1224" s="148"/>
      <c r="AT1224" s="148"/>
      <c r="AU1224" s="148"/>
      <c r="AV1224" s="723"/>
      <c r="AW1224" s="724"/>
    </row>
    <row r="1225" spans="2:49" x14ac:dyDescent="0.25">
      <c r="B1225" s="98"/>
      <c r="C1225" s="98"/>
      <c r="D1225" s="147"/>
      <c r="E1225" s="93"/>
      <c r="F1225" s="152"/>
      <c r="G1225" s="95"/>
      <c r="H1225" s="153"/>
      <c r="I1225" s="152"/>
      <c r="J1225" s="152"/>
      <c r="K1225" s="152"/>
      <c r="L1225" s="152"/>
      <c r="M1225" s="152"/>
      <c r="N1225" s="152"/>
      <c r="O1225" s="152"/>
      <c r="P1225" s="152"/>
      <c r="Q1225" s="152"/>
      <c r="R1225" s="152"/>
      <c r="S1225" s="153"/>
      <c r="T1225" s="152"/>
      <c r="U1225" s="152"/>
      <c r="V1225" s="152"/>
      <c r="W1225" s="152"/>
      <c r="X1225" s="152"/>
      <c r="Y1225" s="152"/>
      <c r="Z1225" s="152"/>
      <c r="AA1225" s="152"/>
      <c r="AB1225" s="152"/>
      <c r="AC1225" s="152"/>
      <c r="AD1225" s="152"/>
      <c r="AE1225" s="152"/>
      <c r="AF1225" s="152"/>
      <c r="AG1225" s="152"/>
      <c r="AH1225" s="152"/>
      <c r="AI1225" s="152"/>
      <c r="AJ1225" s="152"/>
      <c r="AK1225" s="152"/>
      <c r="AL1225" s="152"/>
      <c r="AM1225" s="152"/>
      <c r="AN1225" s="152"/>
      <c r="AO1225" s="152"/>
      <c r="AP1225" s="152"/>
      <c r="AQ1225" s="152"/>
      <c r="AR1225" s="152"/>
      <c r="AS1225" s="152"/>
      <c r="AT1225" s="152"/>
      <c r="AU1225" s="152"/>
      <c r="AV1225" s="723"/>
      <c r="AW1225" s="724"/>
    </row>
    <row r="1226" spans="2:49" x14ac:dyDescent="0.25">
      <c r="B1226" s="98"/>
      <c r="C1226" s="98"/>
      <c r="D1226" s="147"/>
      <c r="E1226" s="148"/>
      <c r="F1226" s="149"/>
      <c r="G1226" s="148"/>
      <c r="H1226" s="148"/>
      <c r="I1226" s="148"/>
      <c r="J1226" s="148"/>
      <c r="K1226" s="148"/>
      <c r="L1226" s="148"/>
      <c r="M1226" s="148"/>
      <c r="N1226" s="148"/>
      <c r="O1226" s="148"/>
      <c r="P1226" s="148"/>
      <c r="Q1226" s="148"/>
      <c r="R1226" s="148"/>
      <c r="S1226" s="148"/>
      <c r="T1226" s="148"/>
      <c r="U1226" s="148"/>
      <c r="V1226" s="148"/>
      <c r="W1226" s="148"/>
      <c r="X1226" s="148"/>
      <c r="Y1226" s="148"/>
      <c r="Z1226" s="148"/>
      <c r="AA1226" s="148"/>
      <c r="AB1226" s="148"/>
      <c r="AC1226" s="148"/>
      <c r="AD1226" s="148"/>
      <c r="AE1226" s="148"/>
      <c r="AF1226" s="148"/>
      <c r="AG1226" s="148"/>
      <c r="AH1226" s="148"/>
      <c r="AI1226" s="148"/>
      <c r="AJ1226" s="148"/>
      <c r="AK1226" s="148"/>
      <c r="AL1226" s="148"/>
      <c r="AM1226" s="148"/>
      <c r="AN1226" s="148"/>
      <c r="AO1226" s="148"/>
      <c r="AP1226" s="148"/>
      <c r="AQ1226" s="148"/>
      <c r="AR1226" s="148"/>
      <c r="AS1226" s="148"/>
      <c r="AT1226" s="148"/>
      <c r="AU1226" s="148"/>
      <c r="AV1226" s="723"/>
      <c r="AW1226" s="724"/>
    </row>
    <row r="1227" spans="2:49" x14ac:dyDescent="0.25">
      <c r="B1227" s="154"/>
      <c r="C1227" s="154"/>
      <c r="D1227" s="155"/>
      <c r="E1227" s="95"/>
      <c r="F1227" s="94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95"/>
      <c r="S1227" s="95"/>
      <c r="T1227" s="95"/>
      <c r="U1227" s="95"/>
      <c r="V1227" s="95"/>
      <c r="W1227" s="95"/>
      <c r="X1227" s="95"/>
      <c r="Y1227" s="95"/>
      <c r="Z1227" s="95"/>
      <c r="AA1227" s="95"/>
      <c r="AB1227" s="95"/>
      <c r="AC1227" s="95"/>
      <c r="AD1227" s="95"/>
      <c r="AE1227" s="95"/>
      <c r="AF1227" s="95"/>
      <c r="AG1227" s="95"/>
      <c r="AH1227" s="95"/>
      <c r="AI1227" s="95"/>
      <c r="AJ1227" s="95"/>
      <c r="AK1227" s="95"/>
      <c r="AL1227" s="95"/>
      <c r="AM1227" s="95"/>
      <c r="AN1227" s="95"/>
      <c r="AO1227" s="95"/>
      <c r="AP1227" s="95"/>
      <c r="AQ1227" s="95"/>
      <c r="AR1227" s="95"/>
      <c r="AS1227" s="95"/>
      <c r="AT1227" s="95"/>
      <c r="AU1227" s="95"/>
      <c r="AV1227" s="723"/>
      <c r="AW1227" s="724"/>
    </row>
    <row r="1228" spans="2:49" x14ac:dyDescent="0.25">
      <c r="B1228" s="154"/>
      <c r="C1228" s="154"/>
      <c r="D1228" s="155"/>
      <c r="E1228" s="95"/>
      <c r="F1228" s="94"/>
      <c r="G1228" s="95"/>
      <c r="H1228" s="95"/>
      <c r="I1228" s="95"/>
      <c r="J1228" s="95"/>
      <c r="K1228" s="95"/>
      <c r="L1228" s="95"/>
      <c r="M1228" s="95"/>
      <c r="N1228" s="95"/>
      <c r="O1228" s="95"/>
      <c r="P1228" s="95"/>
      <c r="Q1228" s="95"/>
      <c r="R1228" s="95"/>
      <c r="S1228" s="95"/>
      <c r="T1228" s="95"/>
      <c r="U1228" s="95"/>
      <c r="V1228" s="95"/>
      <c r="W1228" s="95"/>
      <c r="X1228" s="95"/>
      <c r="Y1228" s="95"/>
      <c r="Z1228" s="95"/>
      <c r="AA1228" s="95"/>
      <c r="AB1228" s="95"/>
      <c r="AC1228" s="95"/>
      <c r="AD1228" s="95"/>
      <c r="AE1228" s="95"/>
      <c r="AF1228" s="95"/>
      <c r="AG1228" s="95"/>
      <c r="AH1228" s="95"/>
      <c r="AI1228" s="95"/>
      <c r="AJ1228" s="95"/>
      <c r="AK1228" s="95"/>
      <c r="AL1228" s="95"/>
      <c r="AM1228" s="95"/>
      <c r="AN1228" s="95"/>
      <c r="AO1228" s="95"/>
      <c r="AP1228" s="95"/>
      <c r="AQ1228" s="95"/>
      <c r="AR1228" s="95"/>
      <c r="AS1228" s="95"/>
      <c r="AT1228" s="95"/>
      <c r="AU1228" s="95"/>
      <c r="AV1228" s="723"/>
      <c r="AW1228" s="724"/>
    </row>
    <row r="1229" spans="2:49" x14ac:dyDescent="0.25">
      <c r="B1229" s="145"/>
      <c r="C1229" s="145"/>
      <c r="D1229" s="146"/>
      <c r="E1229" s="98"/>
      <c r="F1229" s="94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95"/>
      <c r="S1229" s="95"/>
      <c r="T1229" s="95"/>
      <c r="U1229" s="95"/>
      <c r="V1229" s="95"/>
      <c r="W1229" s="95"/>
      <c r="X1229" s="95"/>
      <c r="Y1229" s="95"/>
      <c r="Z1229" s="95"/>
      <c r="AA1229" s="95"/>
      <c r="AB1229" s="95"/>
      <c r="AC1229" s="95"/>
      <c r="AD1229" s="95"/>
      <c r="AE1229" s="95"/>
      <c r="AF1229" s="95"/>
      <c r="AG1229" s="95"/>
      <c r="AH1229" s="95"/>
      <c r="AI1229" s="95"/>
      <c r="AJ1229" s="95"/>
      <c r="AK1229" s="95"/>
      <c r="AL1229" s="95"/>
      <c r="AM1229" s="95"/>
      <c r="AN1229" s="95"/>
      <c r="AO1229" s="95"/>
      <c r="AP1229" s="95"/>
      <c r="AQ1229" s="95"/>
      <c r="AR1229" s="95"/>
      <c r="AS1229" s="95"/>
      <c r="AT1229" s="95"/>
      <c r="AU1229" s="95"/>
      <c r="AV1229" s="723"/>
      <c r="AW1229" s="724"/>
    </row>
    <row r="1230" spans="2:49" x14ac:dyDescent="0.25">
      <c r="B1230" s="98"/>
      <c r="C1230" s="98"/>
      <c r="D1230" s="147"/>
      <c r="E1230" s="148"/>
      <c r="F1230" s="149"/>
      <c r="G1230" s="150"/>
      <c r="H1230" s="150"/>
      <c r="I1230" s="150"/>
      <c r="J1230" s="150"/>
      <c r="K1230" s="150"/>
      <c r="L1230" s="150"/>
      <c r="M1230" s="150"/>
      <c r="N1230" s="150"/>
      <c r="O1230" s="150"/>
      <c r="P1230" s="150"/>
      <c r="Q1230" s="150"/>
      <c r="R1230" s="150"/>
      <c r="S1230" s="150"/>
      <c r="T1230" s="150"/>
      <c r="U1230" s="150"/>
      <c r="V1230" s="150"/>
      <c r="W1230" s="150"/>
      <c r="X1230" s="150"/>
      <c r="Y1230" s="150"/>
      <c r="Z1230" s="150"/>
      <c r="AA1230" s="150"/>
      <c r="AB1230" s="150"/>
      <c r="AC1230" s="150"/>
      <c r="AD1230" s="150"/>
      <c r="AE1230" s="151"/>
      <c r="AF1230" s="151"/>
      <c r="AG1230" s="151"/>
      <c r="AH1230" s="151"/>
      <c r="AI1230" s="151"/>
      <c r="AJ1230" s="151"/>
      <c r="AK1230" s="151"/>
      <c r="AL1230" s="151"/>
      <c r="AM1230" s="151"/>
      <c r="AN1230" s="151"/>
      <c r="AO1230" s="151"/>
      <c r="AP1230" s="151"/>
      <c r="AQ1230" s="151"/>
      <c r="AR1230" s="151"/>
      <c r="AS1230" s="151"/>
      <c r="AT1230" s="151"/>
      <c r="AU1230" s="151"/>
      <c r="AV1230" s="723"/>
      <c r="AW1230" s="724"/>
    </row>
    <row r="1231" spans="2:49" x14ac:dyDescent="0.25">
      <c r="B1231" s="98"/>
      <c r="C1231" s="98"/>
      <c r="D1231" s="147"/>
      <c r="E1231" s="148"/>
      <c r="F1231" s="149"/>
      <c r="G1231" s="148"/>
      <c r="H1231" s="148"/>
      <c r="I1231" s="148"/>
      <c r="J1231" s="148"/>
      <c r="K1231" s="148"/>
      <c r="L1231" s="148"/>
      <c r="M1231" s="148"/>
      <c r="N1231" s="148"/>
      <c r="O1231" s="148"/>
      <c r="P1231" s="148"/>
      <c r="Q1231" s="148"/>
      <c r="R1231" s="148"/>
      <c r="S1231" s="148"/>
      <c r="T1231" s="148"/>
      <c r="U1231" s="148"/>
      <c r="V1231" s="148"/>
      <c r="W1231" s="148"/>
      <c r="X1231" s="148"/>
      <c r="Y1231" s="148"/>
      <c r="Z1231" s="148"/>
      <c r="AA1231" s="148"/>
      <c r="AB1231" s="148"/>
      <c r="AC1231" s="148"/>
      <c r="AD1231" s="148"/>
      <c r="AE1231" s="148"/>
      <c r="AF1231" s="148"/>
      <c r="AG1231" s="148"/>
      <c r="AH1231" s="148"/>
      <c r="AI1231" s="148"/>
      <c r="AJ1231" s="148"/>
      <c r="AK1231" s="148"/>
      <c r="AL1231" s="148"/>
      <c r="AM1231" s="148"/>
      <c r="AN1231" s="148"/>
      <c r="AO1231" s="148"/>
      <c r="AP1231" s="148"/>
      <c r="AQ1231" s="148"/>
      <c r="AR1231" s="148"/>
      <c r="AS1231" s="148"/>
      <c r="AT1231" s="148"/>
      <c r="AU1231" s="148"/>
      <c r="AV1231" s="723"/>
      <c r="AW1231" s="724"/>
    </row>
    <row r="1232" spans="2:49" x14ac:dyDescent="0.25">
      <c r="B1232" s="98"/>
      <c r="C1232" s="98"/>
      <c r="D1232" s="147"/>
      <c r="E1232" s="93"/>
      <c r="F1232" s="152"/>
      <c r="G1232" s="95"/>
      <c r="H1232" s="153"/>
      <c r="I1232" s="152"/>
      <c r="J1232" s="152"/>
      <c r="K1232" s="152"/>
      <c r="L1232" s="152"/>
      <c r="M1232" s="152"/>
      <c r="N1232" s="152"/>
      <c r="O1232" s="152"/>
      <c r="P1232" s="152"/>
      <c r="Q1232" s="152"/>
      <c r="R1232" s="152"/>
      <c r="S1232" s="153"/>
      <c r="T1232" s="152"/>
      <c r="U1232" s="152"/>
      <c r="V1232" s="152"/>
      <c r="W1232" s="152"/>
      <c r="X1232" s="152"/>
      <c r="Y1232" s="152"/>
      <c r="Z1232" s="152"/>
      <c r="AA1232" s="152"/>
      <c r="AB1232" s="152"/>
      <c r="AC1232" s="152"/>
      <c r="AD1232" s="152"/>
      <c r="AE1232" s="152"/>
      <c r="AF1232" s="152"/>
      <c r="AG1232" s="152"/>
      <c r="AH1232" s="152"/>
      <c r="AI1232" s="152"/>
      <c r="AJ1232" s="152"/>
      <c r="AK1232" s="152"/>
      <c r="AL1232" s="152"/>
      <c r="AM1232" s="152"/>
      <c r="AN1232" s="152"/>
      <c r="AO1232" s="152"/>
      <c r="AP1232" s="152"/>
      <c r="AQ1232" s="152"/>
      <c r="AR1232" s="152"/>
      <c r="AS1232" s="152"/>
      <c r="AT1232" s="152"/>
      <c r="AU1232" s="152"/>
      <c r="AV1232" s="723"/>
      <c r="AW1232" s="724"/>
    </row>
    <row r="1233" spans="2:49" x14ac:dyDescent="0.25">
      <c r="B1233" s="98"/>
      <c r="C1233" s="98"/>
      <c r="D1233" s="147"/>
      <c r="E1233" s="148"/>
      <c r="F1233" s="149"/>
      <c r="G1233" s="148"/>
      <c r="H1233" s="148"/>
      <c r="I1233" s="148"/>
      <c r="J1233" s="148"/>
      <c r="K1233" s="148"/>
      <c r="L1233" s="148"/>
      <c r="M1233" s="148"/>
      <c r="N1233" s="148"/>
      <c r="O1233" s="148"/>
      <c r="P1233" s="148"/>
      <c r="Q1233" s="148"/>
      <c r="R1233" s="148"/>
      <c r="S1233" s="148"/>
      <c r="T1233" s="148"/>
      <c r="U1233" s="148"/>
      <c r="V1233" s="148"/>
      <c r="W1233" s="148"/>
      <c r="X1233" s="148"/>
      <c r="Y1233" s="148"/>
      <c r="Z1233" s="148"/>
      <c r="AA1233" s="148"/>
      <c r="AB1233" s="148"/>
      <c r="AC1233" s="148"/>
      <c r="AD1233" s="148"/>
      <c r="AE1233" s="148"/>
      <c r="AF1233" s="148"/>
      <c r="AG1233" s="148"/>
      <c r="AH1233" s="148"/>
      <c r="AI1233" s="148"/>
      <c r="AJ1233" s="148"/>
      <c r="AK1233" s="148"/>
      <c r="AL1233" s="148"/>
      <c r="AM1233" s="148"/>
      <c r="AN1233" s="148"/>
      <c r="AO1233" s="148"/>
      <c r="AP1233" s="148"/>
      <c r="AQ1233" s="148"/>
      <c r="AR1233" s="148"/>
      <c r="AS1233" s="148"/>
      <c r="AT1233" s="148"/>
      <c r="AU1233" s="148"/>
      <c r="AV1233" s="723"/>
      <c r="AW1233" s="724"/>
    </row>
    <row r="1234" spans="2:49" x14ac:dyDescent="0.25">
      <c r="B1234" s="154"/>
      <c r="C1234" s="154"/>
      <c r="D1234" s="155"/>
      <c r="E1234" s="95"/>
      <c r="F1234" s="94"/>
      <c r="G1234" s="95"/>
      <c r="H1234" s="95"/>
      <c r="I1234" s="95"/>
      <c r="J1234" s="95"/>
      <c r="K1234" s="95"/>
      <c r="L1234" s="95"/>
      <c r="M1234" s="95"/>
      <c r="N1234" s="95"/>
      <c r="O1234" s="95"/>
      <c r="P1234" s="95"/>
      <c r="Q1234" s="95"/>
      <c r="R1234" s="95"/>
      <c r="S1234" s="95"/>
      <c r="T1234" s="95"/>
      <c r="U1234" s="95"/>
      <c r="V1234" s="95"/>
      <c r="W1234" s="95"/>
      <c r="X1234" s="95"/>
      <c r="Y1234" s="95"/>
      <c r="Z1234" s="95"/>
      <c r="AA1234" s="95"/>
      <c r="AB1234" s="95"/>
      <c r="AC1234" s="95"/>
      <c r="AD1234" s="95"/>
      <c r="AE1234" s="95"/>
      <c r="AF1234" s="95"/>
      <c r="AG1234" s="95"/>
      <c r="AH1234" s="95"/>
      <c r="AI1234" s="95"/>
      <c r="AJ1234" s="95"/>
      <c r="AK1234" s="95"/>
      <c r="AL1234" s="95"/>
      <c r="AM1234" s="95"/>
      <c r="AN1234" s="95"/>
      <c r="AO1234" s="95"/>
      <c r="AP1234" s="95"/>
      <c r="AQ1234" s="95"/>
      <c r="AR1234" s="95"/>
      <c r="AS1234" s="95"/>
      <c r="AT1234" s="95"/>
      <c r="AU1234" s="95"/>
      <c r="AV1234" s="723"/>
      <c r="AW1234" s="724"/>
    </row>
    <row r="1235" spans="2:49" x14ac:dyDescent="0.25">
      <c r="B1235" s="154"/>
      <c r="C1235" s="154"/>
      <c r="D1235" s="155"/>
      <c r="E1235" s="95"/>
      <c r="F1235" s="94"/>
      <c r="G1235" s="95"/>
      <c r="H1235" s="95"/>
      <c r="I1235" s="95"/>
      <c r="J1235" s="95"/>
      <c r="K1235" s="95"/>
      <c r="L1235" s="95"/>
      <c r="M1235" s="95"/>
      <c r="N1235" s="95"/>
      <c r="O1235" s="95"/>
      <c r="P1235" s="95"/>
      <c r="Q1235" s="95"/>
      <c r="R1235" s="95"/>
      <c r="S1235" s="95"/>
      <c r="T1235" s="95"/>
      <c r="U1235" s="95"/>
      <c r="V1235" s="95"/>
      <c r="W1235" s="95"/>
      <c r="X1235" s="95"/>
      <c r="Y1235" s="95"/>
      <c r="Z1235" s="95"/>
      <c r="AA1235" s="95"/>
      <c r="AB1235" s="95"/>
      <c r="AC1235" s="95"/>
      <c r="AD1235" s="95"/>
      <c r="AE1235" s="95"/>
      <c r="AF1235" s="95"/>
      <c r="AG1235" s="95"/>
      <c r="AH1235" s="95"/>
      <c r="AI1235" s="95"/>
      <c r="AJ1235" s="95"/>
      <c r="AK1235" s="95"/>
      <c r="AL1235" s="95"/>
      <c r="AM1235" s="95"/>
      <c r="AN1235" s="95"/>
      <c r="AO1235" s="95"/>
      <c r="AP1235" s="95"/>
      <c r="AQ1235" s="95"/>
      <c r="AR1235" s="95"/>
      <c r="AS1235" s="95"/>
      <c r="AT1235" s="95"/>
      <c r="AU1235" s="95"/>
      <c r="AV1235" s="723"/>
      <c r="AW1235" s="724"/>
    </row>
    <row r="1236" spans="2:49" x14ac:dyDescent="0.25">
      <c r="B1236" s="145"/>
      <c r="C1236" s="145"/>
      <c r="D1236" s="146"/>
      <c r="E1236" s="98"/>
      <c r="F1236" s="94"/>
      <c r="G1236" s="95"/>
      <c r="H1236" s="95"/>
      <c r="I1236" s="95"/>
      <c r="J1236" s="95"/>
      <c r="K1236" s="95"/>
      <c r="L1236" s="95"/>
      <c r="M1236" s="95"/>
      <c r="N1236" s="95"/>
      <c r="O1236" s="95"/>
      <c r="P1236" s="95"/>
      <c r="Q1236" s="95"/>
      <c r="R1236" s="95"/>
      <c r="S1236" s="95"/>
      <c r="T1236" s="95"/>
      <c r="U1236" s="95"/>
      <c r="V1236" s="95"/>
      <c r="W1236" s="95"/>
      <c r="X1236" s="95"/>
      <c r="Y1236" s="95"/>
      <c r="Z1236" s="95"/>
      <c r="AA1236" s="95"/>
      <c r="AB1236" s="95"/>
      <c r="AC1236" s="95"/>
      <c r="AD1236" s="95"/>
      <c r="AE1236" s="95"/>
      <c r="AF1236" s="95"/>
      <c r="AG1236" s="95"/>
      <c r="AH1236" s="95"/>
      <c r="AI1236" s="95"/>
      <c r="AJ1236" s="95"/>
      <c r="AK1236" s="95"/>
      <c r="AL1236" s="95"/>
      <c r="AM1236" s="95"/>
      <c r="AN1236" s="95"/>
      <c r="AO1236" s="95"/>
      <c r="AP1236" s="95"/>
      <c r="AQ1236" s="95"/>
      <c r="AR1236" s="95"/>
      <c r="AS1236" s="95"/>
      <c r="AT1236" s="95"/>
      <c r="AU1236" s="95"/>
      <c r="AV1236" s="723"/>
      <c r="AW1236" s="724"/>
    </row>
    <row r="1237" spans="2:49" x14ac:dyDescent="0.25">
      <c r="B1237" s="98"/>
      <c r="C1237" s="98"/>
      <c r="D1237" s="147"/>
      <c r="E1237" s="148"/>
      <c r="F1237" s="149"/>
      <c r="G1237" s="150"/>
      <c r="H1237" s="150"/>
      <c r="I1237" s="150"/>
      <c r="J1237" s="150"/>
      <c r="K1237" s="150"/>
      <c r="L1237" s="150"/>
      <c r="M1237" s="150"/>
      <c r="N1237" s="150"/>
      <c r="O1237" s="150"/>
      <c r="P1237" s="150"/>
      <c r="Q1237" s="150"/>
      <c r="R1237" s="150"/>
      <c r="S1237" s="150"/>
      <c r="T1237" s="150"/>
      <c r="U1237" s="150"/>
      <c r="V1237" s="150"/>
      <c r="W1237" s="150"/>
      <c r="X1237" s="150"/>
      <c r="Y1237" s="150"/>
      <c r="Z1237" s="150"/>
      <c r="AA1237" s="150"/>
      <c r="AB1237" s="150"/>
      <c r="AC1237" s="150"/>
      <c r="AD1237" s="150"/>
      <c r="AE1237" s="151"/>
      <c r="AF1237" s="151"/>
      <c r="AG1237" s="151"/>
      <c r="AH1237" s="151"/>
      <c r="AI1237" s="151"/>
      <c r="AJ1237" s="151"/>
      <c r="AK1237" s="151"/>
      <c r="AL1237" s="151"/>
      <c r="AM1237" s="151"/>
      <c r="AN1237" s="151"/>
      <c r="AO1237" s="151"/>
      <c r="AP1237" s="151"/>
      <c r="AQ1237" s="151"/>
      <c r="AR1237" s="151"/>
      <c r="AS1237" s="151"/>
      <c r="AT1237" s="151"/>
      <c r="AU1237" s="151"/>
      <c r="AV1237" s="723"/>
      <c r="AW1237" s="724"/>
    </row>
    <row r="1238" spans="2:49" x14ac:dyDescent="0.25">
      <c r="B1238" s="98"/>
      <c r="C1238" s="98"/>
      <c r="D1238" s="147"/>
      <c r="E1238" s="148"/>
      <c r="F1238" s="149"/>
      <c r="G1238" s="148"/>
      <c r="H1238" s="148"/>
      <c r="I1238" s="148"/>
      <c r="J1238" s="148"/>
      <c r="K1238" s="148"/>
      <c r="L1238" s="148"/>
      <c r="M1238" s="148"/>
      <c r="N1238" s="148"/>
      <c r="O1238" s="148"/>
      <c r="P1238" s="148"/>
      <c r="Q1238" s="148"/>
      <c r="R1238" s="148"/>
      <c r="S1238" s="148"/>
      <c r="T1238" s="148"/>
      <c r="U1238" s="148"/>
      <c r="V1238" s="148"/>
      <c r="W1238" s="148"/>
      <c r="X1238" s="148"/>
      <c r="Y1238" s="148"/>
      <c r="Z1238" s="148"/>
      <c r="AA1238" s="148"/>
      <c r="AB1238" s="148"/>
      <c r="AC1238" s="148"/>
      <c r="AD1238" s="148"/>
      <c r="AE1238" s="148"/>
      <c r="AF1238" s="148"/>
      <c r="AG1238" s="148"/>
      <c r="AH1238" s="148"/>
      <c r="AI1238" s="148"/>
      <c r="AJ1238" s="148"/>
      <c r="AK1238" s="148"/>
      <c r="AL1238" s="148"/>
      <c r="AM1238" s="148"/>
      <c r="AN1238" s="148"/>
      <c r="AO1238" s="148"/>
      <c r="AP1238" s="148"/>
      <c r="AQ1238" s="148"/>
      <c r="AR1238" s="148"/>
      <c r="AS1238" s="148"/>
      <c r="AT1238" s="148"/>
      <c r="AU1238" s="148"/>
      <c r="AV1238" s="723"/>
      <c r="AW1238" s="724"/>
    </row>
    <row r="1239" spans="2:49" x14ac:dyDescent="0.25">
      <c r="B1239" s="98"/>
      <c r="C1239" s="98"/>
      <c r="D1239" s="147"/>
      <c r="E1239" s="93"/>
      <c r="F1239" s="152"/>
      <c r="G1239" s="95"/>
      <c r="H1239" s="153"/>
      <c r="I1239" s="152"/>
      <c r="J1239" s="152"/>
      <c r="K1239" s="152"/>
      <c r="L1239" s="152"/>
      <c r="M1239" s="152"/>
      <c r="N1239" s="152"/>
      <c r="O1239" s="152"/>
      <c r="P1239" s="152"/>
      <c r="Q1239" s="152"/>
      <c r="R1239" s="152"/>
      <c r="S1239" s="153"/>
      <c r="T1239" s="152"/>
      <c r="U1239" s="152"/>
      <c r="V1239" s="152"/>
      <c r="W1239" s="152"/>
      <c r="X1239" s="152"/>
      <c r="Y1239" s="152"/>
      <c r="Z1239" s="152"/>
      <c r="AA1239" s="152"/>
      <c r="AB1239" s="152"/>
      <c r="AC1239" s="152"/>
      <c r="AD1239" s="152"/>
      <c r="AE1239" s="152"/>
      <c r="AF1239" s="152"/>
      <c r="AG1239" s="152"/>
      <c r="AH1239" s="152"/>
      <c r="AI1239" s="152"/>
      <c r="AJ1239" s="152"/>
      <c r="AK1239" s="152"/>
      <c r="AL1239" s="152"/>
      <c r="AM1239" s="152"/>
      <c r="AN1239" s="152"/>
      <c r="AO1239" s="152"/>
      <c r="AP1239" s="152"/>
      <c r="AQ1239" s="152"/>
      <c r="AR1239" s="152"/>
      <c r="AS1239" s="152"/>
      <c r="AT1239" s="152"/>
      <c r="AU1239" s="152"/>
      <c r="AV1239" s="723"/>
      <c r="AW1239" s="724"/>
    </row>
    <row r="1240" spans="2:49" x14ac:dyDescent="0.25">
      <c r="B1240" s="98"/>
      <c r="C1240" s="98"/>
      <c r="D1240" s="147"/>
      <c r="E1240" s="148"/>
      <c r="F1240" s="149"/>
      <c r="G1240" s="148"/>
      <c r="H1240" s="148"/>
      <c r="I1240" s="148"/>
      <c r="J1240" s="148"/>
      <c r="K1240" s="148"/>
      <c r="L1240" s="148"/>
      <c r="M1240" s="148"/>
      <c r="N1240" s="148"/>
      <c r="O1240" s="148"/>
      <c r="P1240" s="148"/>
      <c r="Q1240" s="148"/>
      <c r="R1240" s="148"/>
      <c r="S1240" s="148"/>
      <c r="T1240" s="148"/>
      <c r="U1240" s="148"/>
      <c r="V1240" s="148"/>
      <c r="W1240" s="148"/>
      <c r="X1240" s="148"/>
      <c r="Y1240" s="148"/>
      <c r="Z1240" s="148"/>
      <c r="AA1240" s="148"/>
      <c r="AB1240" s="148"/>
      <c r="AC1240" s="148"/>
      <c r="AD1240" s="148"/>
      <c r="AE1240" s="148"/>
      <c r="AF1240" s="148"/>
      <c r="AG1240" s="148"/>
      <c r="AH1240" s="148"/>
      <c r="AI1240" s="148"/>
      <c r="AJ1240" s="148"/>
      <c r="AK1240" s="148"/>
      <c r="AL1240" s="148"/>
      <c r="AM1240" s="148"/>
      <c r="AN1240" s="148"/>
      <c r="AO1240" s="148"/>
      <c r="AP1240" s="148"/>
      <c r="AQ1240" s="148"/>
      <c r="AR1240" s="148"/>
      <c r="AS1240" s="148"/>
      <c r="AT1240" s="148"/>
      <c r="AU1240" s="148"/>
      <c r="AV1240" s="723"/>
      <c r="AW1240" s="724"/>
    </row>
    <row r="1241" spans="2:49" x14ac:dyDescent="0.25">
      <c r="B1241" s="154"/>
      <c r="C1241" s="154"/>
      <c r="D1241" s="155"/>
      <c r="E1241" s="95"/>
      <c r="F1241" s="94"/>
      <c r="G1241" s="95"/>
      <c r="H1241" s="95"/>
      <c r="I1241" s="95"/>
      <c r="J1241" s="95"/>
      <c r="K1241" s="95"/>
      <c r="L1241" s="95"/>
      <c r="M1241" s="95"/>
      <c r="N1241" s="95"/>
      <c r="O1241" s="95"/>
      <c r="P1241" s="95"/>
      <c r="Q1241" s="95"/>
      <c r="R1241" s="95"/>
      <c r="S1241" s="95"/>
      <c r="T1241" s="95"/>
      <c r="U1241" s="95"/>
      <c r="V1241" s="95"/>
      <c r="W1241" s="95"/>
      <c r="X1241" s="95"/>
      <c r="Y1241" s="95"/>
      <c r="Z1241" s="95"/>
      <c r="AA1241" s="95"/>
      <c r="AB1241" s="95"/>
      <c r="AC1241" s="95"/>
      <c r="AD1241" s="95"/>
      <c r="AE1241" s="95"/>
      <c r="AF1241" s="95"/>
      <c r="AG1241" s="95"/>
      <c r="AH1241" s="95"/>
      <c r="AI1241" s="95"/>
      <c r="AJ1241" s="95"/>
      <c r="AK1241" s="95"/>
      <c r="AL1241" s="95"/>
      <c r="AM1241" s="95"/>
      <c r="AN1241" s="95"/>
      <c r="AO1241" s="95"/>
      <c r="AP1241" s="95"/>
      <c r="AQ1241" s="95"/>
      <c r="AR1241" s="95"/>
      <c r="AS1241" s="95"/>
      <c r="AT1241" s="95"/>
      <c r="AU1241" s="95"/>
      <c r="AV1241" s="723"/>
      <c r="AW1241" s="724"/>
    </row>
    <row r="1242" spans="2:49" x14ac:dyDescent="0.25">
      <c r="B1242" s="154"/>
      <c r="C1242" s="154"/>
      <c r="D1242" s="155"/>
      <c r="E1242" s="95"/>
      <c r="F1242" s="94"/>
      <c r="G1242" s="95"/>
      <c r="H1242" s="95"/>
      <c r="I1242" s="95"/>
      <c r="J1242" s="95"/>
      <c r="K1242" s="95"/>
      <c r="L1242" s="95"/>
      <c r="M1242" s="95"/>
      <c r="N1242" s="95"/>
      <c r="O1242" s="95"/>
      <c r="P1242" s="95"/>
      <c r="Q1242" s="95"/>
      <c r="R1242" s="95"/>
      <c r="S1242" s="95"/>
      <c r="T1242" s="95"/>
      <c r="U1242" s="95"/>
      <c r="V1242" s="95"/>
      <c r="W1242" s="95"/>
      <c r="X1242" s="95"/>
      <c r="Y1242" s="95"/>
      <c r="Z1242" s="95"/>
      <c r="AA1242" s="95"/>
      <c r="AB1242" s="95"/>
      <c r="AC1242" s="95"/>
      <c r="AD1242" s="95"/>
      <c r="AE1242" s="95"/>
      <c r="AF1242" s="95"/>
      <c r="AG1242" s="95"/>
      <c r="AH1242" s="95"/>
      <c r="AI1242" s="95"/>
      <c r="AJ1242" s="95"/>
      <c r="AK1242" s="95"/>
      <c r="AL1242" s="95"/>
      <c r="AM1242" s="95"/>
      <c r="AN1242" s="95"/>
      <c r="AO1242" s="95"/>
      <c r="AP1242" s="95"/>
      <c r="AQ1242" s="95"/>
      <c r="AR1242" s="95"/>
      <c r="AS1242" s="95"/>
      <c r="AT1242" s="95"/>
      <c r="AU1242" s="95"/>
      <c r="AV1242" s="723"/>
      <c r="AW1242" s="724"/>
    </row>
    <row r="1243" spans="2:49" x14ac:dyDescent="0.25">
      <c r="B1243" s="145"/>
      <c r="C1243" s="145"/>
      <c r="D1243" s="146"/>
      <c r="E1243" s="98"/>
      <c r="F1243" s="94"/>
      <c r="G1243" s="95"/>
      <c r="H1243" s="95"/>
      <c r="I1243" s="95"/>
      <c r="J1243" s="95"/>
      <c r="K1243" s="95"/>
      <c r="L1243" s="95"/>
      <c r="M1243" s="95"/>
      <c r="N1243" s="95"/>
      <c r="O1243" s="95"/>
      <c r="P1243" s="95"/>
      <c r="Q1243" s="95"/>
      <c r="R1243" s="95"/>
      <c r="S1243" s="95"/>
      <c r="T1243" s="95"/>
      <c r="U1243" s="95"/>
      <c r="V1243" s="95"/>
      <c r="W1243" s="95"/>
      <c r="X1243" s="95"/>
      <c r="Y1243" s="95"/>
      <c r="Z1243" s="95"/>
      <c r="AA1243" s="95"/>
      <c r="AB1243" s="95"/>
      <c r="AC1243" s="95"/>
      <c r="AD1243" s="95"/>
      <c r="AE1243" s="95"/>
      <c r="AF1243" s="95"/>
      <c r="AG1243" s="95"/>
      <c r="AH1243" s="95"/>
      <c r="AI1243" s="95"/>
      <c r="AJ1243" s="95"/>
      <c r="AK1243" s="95"/>
      <c r="AL1243" s="95"/>
      <c r="AM1243" s="95"/>
      <c r="AN1243" s="95"/>
      <c r="AO1243" s="95"/>
      <c r="AP1243" s="95"/>
      <c r="AQ1243" s="95"/>
      <c r="AR1243" s="95"/>
      <c r="AS1243" s="95"/>
      <c r="AT1243" s="95"/>
      <c r="AU1243" s="95"/>
      <c r="AV1243" s="723"/>
      <c r="AW1243" s="724"/>
    </row>
    <row r="1244" spans="2:49" x14ac:dyDescent="0.25">
      <c r="B1244" s="98"/>
      <c r="C1244" s="98"/>
      <c r="D1244" s="147"/>
      <c r="E1244" s="148"/>
      <c r="F1244" s="149"/>
      <c r="G1244" s="150"/>
      <c r="H1244" s="150"/>
      <c r="I1244" s="150"/>
      <c r="J1244" s="150"/>
      <c r="K1244" s="150"/>
      <c r="L1244" s="150"/>
      <c r="M1244" s="150"/>
      <c r="N1244" s="150"/>
      <c r="O1244" s="150"/>
      <c r="P1244" s="150"/>
      <c r="Q1244" s="150"/>
      <c r="R1244" s="150"/>
      <c r="S1244" s="150"/>
      <c r="T1244" s="150"/>
      <c r="U1244" s="150"/>
      <c r="V1244" s="150"/>
      <c r="W1244" s="150"/>
      <c r="X1244" s="150"/>
      <c r="Y1244" s="150"/>
      <c r="Z1244" s="150"/>
      <c r="AA1244" s="150"/>
      <c r="AB1244" s="150"/>
      <c r="AC1244" s="150"/>
      <c r="AD1244" s="150"/>
      <c r="AE1244" s="151"/>
      <c r="AF1244" s="151"/>
      <c r="AG1244" s="151"/>
      <c r="AH1244" s="151"/>
      <c r="AI1244" s="151"/>
      <c r="AJ1244" s="151"/>
      <c r="AK1244" s="151"/>
      <c r="AL1244" s="151"/>
      <c r="AM1244" s="151"/>
      <c r="AN1244" s="151"/>
      <c r="AO1244" s="151"/>
      <c r="AP1244" s="151"/>
      <c r="AQ1244" s="151"/>
      <c r="AR1244" s="151"/>
      <c r="AS1244" s="151"/>
      <c r="AT1244" s="151"/>
      <c r="AU1244" s="151"/>
      <c r="AV1244" s="723"/>
      <c r="AW1244" s="724"/>
    </row>
    <row r="1245" spans="2:49" x14ac:dyDescent="0.25">
      <c r="B1245" s="98"/>
      <c r="C1245" s="98"/>
      <c r="D1245" s="147"/>
      <c r="E1245" s="148"/>
      <c r="F1245" s="149"/>
      <c r="G1245" s="148"/>
      <c r="H1245" s="148"/>
      <c r="I1245" s="148"/>
      <c r="J1245" s="148"/>
      <c r="K1245" s="148"/>
      <c r="L1245" s="148"/>
      <c r="M1245" s="148"/>
      <c r="N1245" s="148"/>
      <c r="O1245" s="148"/>
      <c r="P1245" s="148"/>
      <c r="Q1245" s="148"/>
      <c r="R1245" s="148"/>
      <c r="S1245" s="148"/>
      <c r="T1245" s="148"/>
      <c r="U1245" s="148"/>
      <c r="V1245" s="148"/>
      <c r="W1245" s="148"/>
      <c r="X1245" s="148"/>
      <c r="Y1245" s="148"/>
      <c r="Z1245" s="148"/>
      <c r="AA1245" s="148"/>
      <c r="AB1245" s="148"/>
      <c r="AC1245" s="148"/>
      <c r="AD1245" s="148"/>
      <c r="AE1245" s="148"/>
      <c r="AF1245" s="148"/>
      <c r="AG1245" s="148"/>
      <c r="AH1245" s="148"/>
      <c r="AI1245" s="148"/>
      <c r="AJ1245" s="148"/>
      <c r="AK1245" s="148"/>
      <c r="AL1245" s="148"/>
      <c r="AM1245" s="148"/>
      <c r="AN1245" s="148"/>
      <c r="AO1245" s="148"/>
      <c r="AP1245" s="148"/>
      <c r="AQ1245" s="148"/>
      <c r="AR1245" s="148"/>
      <c r="AS1245" s="148"/>
      <c r="AT1245" s="148"/>
      <c r="AU1245" s="148"/>
      <c r="AV1245" s="723"/>
      <c r="AW1245" s="724"/>
    </row>
    <row r="1246" spans="2:49" x14ac:dyDescent="0.25">
      <c r="B1246" s="98"/>
      <c r="C1246" s="98"/>
      <c r="D1246" s="147"/>
      <c r="E1246" s="93"/>
      <c r="F1246" s="152"/>
      <c r="G1246" s="95"/>
      <c r="H1246" s="153"/>
      <c r="I1246" s="152"/>
      <c r="J1246" s="152"/>
      <c r="K1246" s="152"/>
      <c r="L1246" s="152"/>
      <c r="M1246" s="152"/>
      <c r="N1246" s="152"/>
      <c r="O1246" s="152"/>
      <c r="P1246" s="152"/>
      <c r="Q1246" s="152"/>
      <c r="R1246" s="152"/>
      <c r="S1246" s="153"/>
      <c r="T1246" s="152"/>
      <c r="U1246" s="152"/>
      <c r="V1246" s="152"/>
      <c r="W1246" s="152"/>
      <c r="X1246" s="152"/>
      <c r="Y1246" s="152"/>
      <c r="Z1246" s="152"/>
      <c r="AA1246" s="152"/>
      <c r="AB1246" s="152"/>
      <c r="AC1246" s="152"/>
      <c r="AD1246" s="152"/>
      <c r="AE1246" s="152"/>
      <c r="AF1246" s="152"/>
      <c r="AG1246" s="152"/>
      <c r="AH1246" s="152"/>
      <c r="AI1246" s="152"/>
      <c r="AJ1246" s="152"/>
      <c r="AK1246" s="152"/>
      <c r="AL1246" s="152"/>
      <c r="AM1246" s="152"/>
      <c r="AN1246" s="152"/>
      <c r="AO1246" s="152"/>
      <c r="AP1246" s="152"/>
      <c r="AQ1246" s="152"/>
      <c r="AR1246" s="152"/>
      <c r="AS1246" s="152"/>
      <c r="AT1246" s="152"/>
      <c r="AU1246" s="152"/>
      <c r="AV1246" s="723"/>
      <c r="AW1246" s="724"/>
    </row>
    <row r="1247" spans="2:49" x14ac:dyDescent="0.25">
      <c r="B1247" s="98"/>
      <c r="C1247" s="98"/>
      <c r="D1247" s="147"/>
      <c r="E1247" s="148"/>
      <c r="F1247" s="149"/>
      <c r="G1247" s="148"/>
      <c r="H1247" s="148"/>
      <c r="I1247" s="148"/>
      <c r="J1247" s="148"/>
      <c r="K1247" s="148"/>
      <c r="L1247" s="148"/>
      <c r="M1247" s="148"/>
      <c r="N1247" s="148"/>
      <c r="O1247" s="148"/>
      <c r="P1247" s="148"/>
      <c r="Q1247" s="148"/>
      <c r="R1247" s="148"/>
      <c r="S1247" s="148"/>
      <c r="T1247" s="148"/>
      <c r="U1247" s="148"/>
      <c r="V1247" s="148"/>
      <c r="W1247" s="148"/>
      <c r="X1247" s="148"/>
      <c r="Y1247" s="148"/>
      <c r="Z1247" s="148"/>
      <c r="AA1247" s="148"/>
      <c r="AB1247" s="148"/>
      <c r="AC1247" s="148"/>
      <c r="AD1247" s="148"/>
      <c r="AE1247" s="148"/>
      <c r="AF1247" s="148"/>
      <c r="AG1247" s="148"/>
      <c r="AH1247" s="148"/>
      <c r="AI1247" s="148"/>
      <c r="AJ1247" s="148"/>
      <c r="AK1247" s="148"/>
      <c r="AL1247" s="148"/>
      <c r="AM1247" s="148"/>
      <c r="AN1247" s="148"/>
      <c r="AO1247" s="148"/>
      <c r="AP1247" s="148"/>
      <c r="AQ1247" s="148"/>
      <c r="AR1247" s="148"/>
      <c r="AS1247" s="148"/>
      <c r="AT1247" s="148"/>
      <c r="AU1247" s="148"/>
      <c r="AV1247" s="723"/>
      <c r="AW1247" s="724"/>
    </row>
    <row r="1248" spans="2:49" x14ac:dyDescent="0.25">
      <c r="B1248" s="154"/>
      <c r="C1248" s="154"/>
      <c r="D1248" s="155"/>
      <c r="E1248" s="95"/>
      <c r="F1248" s="94"/>
      <c r="G1248" s="95"/>
      <c r="H1248" s="95"/>
      <c r="I1248" s="95"/>
      <c r="J1248" s="95"/>
      <c r="K1248" s="95"/>
      <c r="L1248" s="95"/>
      <c r="M1248" s="95"/>
      <c r="N1248" s="95"/>
      <c r="O1248" s="95"/>
      <c r="P1248" s="95"/>
      <c r="Q1248" s="95"/>
      <c r="R1248" s="95"/>
      <c r="S1248" s="95"/>
      <c r="T1248" s="95"/>
      <c r="U1248" s="95"/>
      <c r="V1248" s="95"/>
      <c r="W1248" s="95"/>
      <c r="X1248" s="95"/>
      <c r="Y1248" s="95"/>
      <c r="Z1248" s="95"/>
      <c r="AA1248" s="95"/>
      <c r="AB1248" s="95"/>
      <c r="AC1248" s="95"/>
      <c r="AD1248" s="95"/>
      <c r="AE1248" s="95"/>
      <c r="AF1248" s="95"/>
      <c r="AG1248" s="95"/>
      <c r="AH1248" s="95"/>
      <c r="AI1248" s="95"/>
      <c r="AJ1248" s="95"/>
      <c r="AK1248" s="95"/>
      <c r="AL1248" s="95"/>
      <c r="AM1248" s="95"/>
      <c r="AN1248" s="95"/>
      <c r="AO1248" s="95"/>
      <c r="AP1248" s="95"/>
      <c r="AQ1248" s="95"/>
      <c r="AR1248" s="95"/>
      <c r="AS1248" s="95"/>
      <c r="AT1248" s="95"/>
      <c r="AU1248" s="95"/>
      <c r="AV1248" s="723"/>
      <c r="AW1248" s="724"/>
    </row>
    <row r="1249" spans="2:49" x14ac:dyDescent="0.25">
      <c r="B1249" s="154"/>
      <c r="C1249" s="154"/>
      <c r="D1249" s="155"/>
      <c r="E1249" s="95"/>
      <c r="F1249" s="94"/>
      <c r="G1249" s="95"/>
      <c r="H1249" s="95"/>
      <c r="I1249" s="95"/>
      <c r="J1249" s="95"/>
      <c r="K1249" s="95"/>
      <c r="L1249" s="95"/>
      <c r="M1249" s="95"/>
      <c r="N1249" s="95"/>
      <c r="O1249" s="95"/>
      <c r="P1249" s="95"/>
      <c r="Q1249" s="95"/>
      <c r="R1249" s="95"/>
      <c r="S1249" s="95"/>
      <c r="T1249" s="95"/>
      <c r="U1249" s="95"/>
      <c r="V1249" s="95"/>
      <c r="W1249" s="95"/>
      <c r="X1249" s="95"/>
      <c r="Y1249" s="95"/>
      <c r="Z1249" s="95"/>
      <c r="AA1249" s="95"/>
      <c r="AB1249" s="95"/>
      <c r="AC1249" s="95"/>
      <c r="AD1249" s="95"/>
      <c r="AE1249" s="95"/>
      <c r="AF1249" s="95"/>
      <c r="AG1249" s="95"/>
      <c r="AH1249" s="95"/>
      <c r="AI1249" s="95"/>
      <c r="AJ1249" s="95"/>
      <c r="AK1249" s="95"/>
      <c r="AL1249" s="95"/>
      <c r="AM1249" s="95"/>
      <c r="AN1249" s="95"/>
      <c r="AO1249" s="95"/>
      <c r="AP1249" s="95"/>
      <c r="AQ1249" s="95"/>
      <c r="AR1249" s="95"/>
      <c r="AS1249" s="95"/>
      <c r="AT1249" s="95"/>
      <c r="AU1249" s="95"/>
      <c r="AV1249" s="723"/>
      <c r="AW1249" s="724"/>
    </row>
    <row r="1250" spans="2:49" x14ac:dyDescent="0.25">
      <c r="B1250" s="145"/>
      <c r="C1250" s="145"/>
      <c r="D1250" s="146"/>
      <c r="E1250" s="98"/>
      <c r="F1250" s="94"/>
      <c r="G1250" s="95"/>
      <c r="H1250" s="95"/>
      <c r="I1250" s="95"/>
      <c r="J1250" s="95"/>
      <c r="K1250" s="95"/>
      <c r="L1250" s="95"/>
      <c r="M1250" s="95"/>
      <c r="N1250" s="95"/>
      <c r="O1250" s="95"/>
      <c r="P1250" s="95"/>
      <c r="Q1250" s="95"/>
      <c r="R1250" s="95"/>
      <c r="S1250" s="95"/>
      <c r="T1250" s="95"/>
      <c r="U1250" s="95"/>
      <c r="V1250" s="95"/>
      <c r="W1250" s="95"/>
      <c r="X1250" s="95"/>
      <c r="Y1250" s="95"/>
      <c r="Z1250" s="95"/>
      <c r="AA1250" s="95"/>
      <c r="AB1250" s="95"/>
      <c r="AC1250" s="95"/>
      <c r="AD1250" s="95"/>
      <c r="AE1250" s="95"/>
      <c r="AF1250" s="95"/>
      <c r="AG1250" s="95"/>
      <c r="AH1250" s="95"/>
      <c r="AI1250" s="95"/>
      <c r="AJ1250" s="95"/>
      <c r="AK1250" s="95"/>
      <c r="AL1250" s="95"/>
      <c r="AM1250" s="95"/>
      <c r="AN1250" s="95"/>
      <c r="AO1250" s="95"/>
      <c r="AP1250" s="95"/>
      <c r="AQ1250" s="95"/>
      <c r="AR1250" s="95"/>
      <c r="AS1250" s="95"/>
      <c r="AT1250" s="95"/>
      <c r="AU1250" s="95"/>
      <c r="AV1250" s="723"/>
      <c r="AW1250" s="724"/>
    </row>
    <row r="1251" spans="2:49" x14ac:dyDescent="0.25">
      <c r="B1251" s="98"/>
      <c r="C1251" s="98"/>
      <c r="D1251" s="147"/>
      <c r="E1251" s="148"/>
      <c r="F1251" s="149"/>
      <c r="G1251" s="150"/>
      <c r="H1251" s="150"/>
      <c r="I1251" s="150"/>
      <c r="J1251" s="150"/>
      <c r="K1251" s="150"/>
      <c r="L1251" s="150"/>
      <c r="M1251" s="150"/>
      <c r="N1251" s="150"/>
      <c r="O1251" s="150"/>
      <c r="P1251" s="150"/>
      <c r="Q1251" s="150"/>
      <c r="R1251" s="150"/>
      <c r="S1251" s="150"/>
      <c r="T1251" s="150"/>
      <c r="U1251" s="150"/>
      <c r="V1251" s="150"/>
      <c r="W1251" s="150"/>
      <c r="X1251" s="150"/>
      <c r="Y1251" s="150"/>
      <c r="Z1251" s="150"/>
      <c r="AA1251" s="150"/>
      <c r="AB1251" s="150"/>
      <c r="AC1251" s="150"/>
      <c r="AD1251" s="150"/>
      <c r="AE1251" s="151"/>
      <c r="AF1251" s="151"/>
      <c r="AG1251" s="151"/>
      <c r="AH1251" s="151"/>
      <c r="AI1251" s="151"/>
      <c r="AJ1251" s="151"/>
      <c r="AK1251" s="151"/>
      <c r="AL1251" s="151"/>
      <c r="AM1251" s="151"/>
      <c r="AN1251" s="151"/>
      <c r="AO1251" s="151"/>
      <c r="AP1251" s="151"/>
      <c r="AQ1251" s="151"/>
      <c r="AR1251" s="151"/>
      <c r="AS1251" s="151"/>
      <c r="AT1251" s="151"/>
      <c r="AU1251" s="151"/>
      <c r="AV1251" s="723"/>
      <c r="AW1251" s="724"/>
    </row>
    <row r="1252" spans="2:49" x14ac:dyDescent="0.25">
      <c r="B1252" s="98"/>
      <c r="C1252" s="98"/>
      <c r="D1252" s="147"/>
      <c r="E1252" s="148"/>
      <c r="F1252" s="149"/>
      <c r="G1252" s="148"/>
      <c r="H1252" s="148"/>
      <c r="I1252" s="148"/>
      <c r="J1252" s="148"/>
      <c r="K1252" s="148"/>
      <c r="L1252" s="148"/>
      <c r="M1252" s="148"/>
      <c r="N1252" s="148"/>
      <c r="O1252" s="148"/>
      <c r="P1252" s="148"/>
      <c r="Q1252" s="148"/>
      <c r="R1252" s="148"/>
      <c r="S1252" s="148"/>
      <c r="T1252" s="148"/>
      <c r="U1252" s="148"/>
      <c r="V1252" s="148"/>
      <c r="W1252" s="148"/>
      <c r="X1252" s="148"/>
      <c r="Y1252" s="148"/>
      <c r="Z1252" s="148"/>
      <c r="AA1252" s="148"/>
      <c r="AB1252" s="148"/>
      <c r="AC1252" s="148"/>
      <c r="AD1252" s="148"/>
      <c r="AE1252" s="148"/>
      <c r="AF1252" s="148"/>
      <c r="AG1252" s="148"/>
      <c r="AH1252" s="148"/>
      <c r="AI1252" s="148"/>
      <c r="AJ1252" s="148"/>
      <c r="AK1252" s="148"/>
      <c r="AL1252" s="148"/>
      <c r="AM1252" s="148"/>
      <c r="AN1252" s="148"/>
      <c r="AO1252" s="148"/>
      <c r="AP1252" s="148"/>
      <c r="AQ1252" s="148"/>
      <c r="AR1252" s="148"/>
      <c r="AS1252" s="148"/>
      <c r="AT1252" s="148"/>
      <c r="AU1252" s="148"/>
      <c r="AV1252" s="723"/>
      <c r="AW1252" s="724"/>
    </row>
    <row r="1253" spans="2:49" x14ac:dyDescent="0.25">
      <c r="B1253" s="98"/>
      <c r="C1253" s="98"/>
      <c r="D1253" s="147"/>
      <c r="E1253" s="93"/>
      <c r="F1253" s="152"/>
      <c r="G1253" s="95"/>
      <c r="H1253" s="153"/>
      <c r="I1253" s="152"/>
      <c r="J1253" s="152"/>
      <c r="K1253" s="152"/>
      <c r="L1253" s="152"/>
      <c r="M1253" s="152"/>
      <c r="N1253" s="152"/>
      <c r="O1253" s="152"/>
      <c r="P1253" s="152"/>
      <c r="Q1253" s="152"/>
      <c r="R1253" s="152"/>
      <c r="S1253" s="153"/>
      <c r="T1253" s="152"/>
      <c r="U1253" s="152"/>
      <c r="V1253" s="152"/>
      <c r="W1253" s="152"/>
      <c r="X1253" s="152"/>
      <c r="Y1253" s="152"/>
      <c r="Z1253" s="152"/>
      <c r="AA1253" s="152"/>
      <c r="AB1253" s="152"/>
      <c r="AC1253" s="152"/>
      <c r="AD1253" s="152"/>
      <c r="AE1253" s="152"/>
      <c r="AF1253" s="152"/>
      <c r="AG1253" s="152"/>
      <c r="AH1253" s="152"/>
      <c r="AI1253" s="152"/>
      <c r="AJ1253" s="152"/>
      <c r="AK1253" s="152"/>
      <c r="AL1253" s="152"/>
      <c r="AM1253" s="152"/>
      <c r="AN1253" s="152"/>
      <c r="AO1253" s="152"/>
      <c r="AP1253" s="152"/>
      <c r="AQ1253" s="152"/>
      <c r="AR1253" s="152"/>
      <c r="AS1253" s="152"/>
      <c r="AT1253" s="152"/>
      <c r="AU1253" s="152"/>
      <c r="AV1253" s="723"/>
      <c r="AW1253" s="724"/>
    </row>
    <row r="1254" spans="2:49" x14ac:dyDescent="0.25">
      <c r="B1254" s="98"/>
      <c r="C1254" s="98"/>
      <c r="D1254" s="147"/>
      <c r="E1254" s="148"/>
      <c r="F1254" s="149"/>
      <c r="G1254" s="148"/>
      <c r="H1254" s="148"/>
      <c r="I1254" s="148"/>
      <c r="J1254" s="148"/>
      <c r="K1254" s="148"/>
      <c r="L1254" s="148"/>
      <c r="M1254" s="148"/>
      <c r="N1254" s="148"/>
      <c r="O1254" s="148"/>
      <c r="P1254" s="148"/>
      <c r="Q1254" s="148"/>
      <c r="R1254" s="148"/>
      <c r="S1254" s="148"/>
      <c r="T1254" s="148"/>
      <c r="U1254" s="148"/>
      <c r="V1254" s="148"/>
      <c r="W1254" s="148"/>
      <c r="X1254" s="148"/>
      <c r="Y1254" s="148"/>
      <c r="Z1254" s="148"/>
      <c r="AA1254" s="148"/>
      <c r="AB1254" s="148"/>
      <c r="AC1254" s="148"/>
      <c r="AD1254" s="148"/>
      <c r="AE1254" s="148"/>
      <c r="AF1254" s="148"/>
      <c r="AG1254" s="148"/>
      <c r="AH1254" s="148"/>
      <c r="AI1254" s="148"/>
      <c r="AJ1254" s="148"/>
      <c r="AK1254" s="148"/>
      <c r="AL1254" s="148"/>
      <c r="AM1254" s="148"/>
      <c r="AN1254" s="148"/>
      <c r="AO1254" s="148"/>
      <c r="AP1254" s="148"/>
      <c r="AQ1254" s="148"/>
      <c r="AR1254" s="148"/>
      <c r="AS1254" s="148"/>
      <c r="AT1254" s="148"/>
      <c r="AU1254" s="148"/>
      <c r="AV1254" s="723"/>
      <c r="AW1254" s="724"/>
    </row>
    <row r="1255" spans="2:49" x14ac:dyDescent="0.25">
      <c r="B1255" s="154"/>
      <c r="C1255" s="154"/>
      <c r="D1255" s="155"/>
      <c r="E1255" s="95"/>
      <c r="F1255" s="94"/>
      <c r="G1255" s="95"/>
      <c r="H1255" s="95"/>
      <c r="I1255" s="95"/>
      <c r="J1255" s="95"/>
      <c r="K1255" s="95"/>
      <c r="L1255" s="95"/>
      <c r="M1255" s="95"/>
      <c r="N1255" s="95"/>
      <c r="O1255" s="95"/>
      <c r="P1255" s="95"/>
      <c r="Q1255" s="95"/>
      <c r="R1255" s="95"/>
      <c r="S1255" s="95"/>
      <c r="T1255" s="95"/>
      <c r="U1255" s="95"/>
      <c r="V1255" s="95"/>
      <c r="W1255" s="95"/>
      <c r="X1255" s="95"/>
      <c r="Y1255" s="95"/>
      <c r="Z1255" s="95"/>
      <c r="AA1255" s="95"/>
      <c r="AB1255" s="95"/>
      <c r="AC1255" s="95"/>
      <c r="AD1255" s="95"/>
      <c r="AE1255" s="95"/>
      <c r="AF1255" s="95"/>
      <c r="AG1255" s="95"/>
      <c r="AH1255" s="95"/>
      <c r="AI1255" s="95"/>
      <c r="AJ1255" s="95"/>
      <c r="AK1255" s="95"/>
      <c r="AL1255" s="95"/>
      <c r="AM1255" s="95"/>
      <c r="AN1255" s="95"/>
      <c r="AO1255" s="95"/>
      <c r="AP1255" s="95"/>
      <c r="AQ1255" s="95"/>
      <c r="AR1255" s="95"/>
      <c r="AS1255" s="95"/>
      <c r="AT1255" s="95"/>
      <c r="AU1255" s="95"/>
      <c r="AV1255" s="723"/>
      <c r="AW1255" s="724"/>
    </row>
    <row r="1256" spans="2:49" x14ac:dyDescent="0.25">
      <c r="B1256" s="154"/>
      <c r="C1256" s="154"/>
      <c r="D1256" s="155"/>
      <c r="E1256" s="95"/>
      <c r="F1256" s="94"/>
      <c r="G1256" s="95"/>
      <c r="H1256" s="95"/>
      <c r="I1256" s="95"/>
      <c r="J1256" s="95"/>
      <c r="K1256" s="95"/>
      <c r="L1256" s="95"/>
      <c r="M1256" s="95"/>
      <c r="N1256" s="95"/>
      <c r="O1256" s="95"/>
      <c r="P1256" s="95"/>
      <c r="Q1256" s="95"/>
      <c r="R1256" s="95"/>
      <c r="S1256" s="95"/>
      <c r="T1256" s="95"/>
      <c r="U1256" s="95"/>
      <c r="V1256" s="95"/>
      <c r="W1256" s="95"/>
      <c r="X1256" s="95"/>
      <c r="Y1256" s="95"/>
      <c r="Z1256" s="95"/>
      <c r="AA1256" s="95"/>
      <c r="AB1256" s="95"/>
      <c r="AC1256" s="95"/>
      <c r="AD1256" s="95"/>
      <c r="AE1256" s="95"/>
      <c r="AF1256" s="95"/>
      <c r="AG1256" s="95"/>
      <c r="AH1256" s="95"/>
      <c r="AI1256" s="95"/>
      <c r="AJ1256" s="95"/>
      <c r="AK1256" s="95"/>
      <c r="AL1256" s="95"/>
      <c r="AM1256" s="95"/>
      <c r="AN1256" s="95"/>
      <c r="AO1256" s="95"/>
      <c r="AP1256" s="95"/>
      <c r="AQ1256" s="95"/>
      <c r="AR1256" s="95"/>
      <c r="AS1256" s="95"/>
      <c r="AT1256" s="95"/>
      <c r="AU1256" s="95"/>
      <c r="AV1256" s="723"/>
      <c r="AW1256" s="724"/>
    </row>
    <row r="1257" spans="2:49" x14ac:dyDescent="0.25">
      <c r="B1257" s="145"/>
      <c r="C1257" s="145"/>
      <c r="D1257" s="146"/>
      <c r="E1257" s="98"/>
      <c r="F1257" s="94"/>
      <c r="G1257" s="95"/>
      <c r="H1257" s="95"/>
      <c r="I1257" s="95"/>
      <c r="J1257" s="95"/>
      <c r="K1257" s="95"/>
      <c r="L1257" s="95"/>
      <c r="M1257" s="95"/>
      <c r="N1257" s="95"/>
      <c r="O1257" s="95"/>
      <c r="P1257" s="95"/>
      <c r="Q1257" s="95"/>
      <c r="R1257" s="95"/>
      <c r="S1257" s="95"/>
      <c r="T1257" s="95"/>
      <c r="U1257" s="95"/>
      <c r="V1257" s="95"/>
      <c r="W1257" s="95"/>
      <c r="X1257" s="95"/>
      <c r="Y1257" s="95"/>
      <c r="Z1257" s="95"/>
      <c r="AA1257" s="95"/>
      <c r="AB1257" s="95"/>
      <c r="AC1257" s="95"/>
      <c r="AD1257" s="95"/>
      <c r="AE1257" s="95"/>
      <c r="AF1257" s="95"/>
      <c r="AG1257" s="95"/>
      <c r="AH1257" s="95"/>
      <c r="AI1257" s="95"/>
      <c r="AJ1257" s="95"/>
      <c r="AK1257" s="95"/>
      <c r="AL1257" s="95"/>
      <c r="AM1257" s="95"/>
      <c r="AN1257" s="95"/>
      <c r="AO1257" s="95"/>
      <c r="AP1257" s="95"/>
      <c r="AQ1257" s="95"/>
      <c r="AR1257" s="95"/>
      <c r="AS1257" s="95"/>
      <c r="AT1257" s="95"/>
      <c r="AU1257" s="95"/>
      <c r="AV1257" s="723"/>
      <c r="AW1257" s="724"/>
    </row>
    <row r="1258" spans="2:49" x14ac:dyDescent="0.25">
      <c r="B1258" s="98"/>
      <c r="C1258" s="98"/>
      <c r="D1258" s="147"/>
      <c r="E1258" s="148"/>
      <c r="F1258" s="149"/>
      <c r="G1258" s="150"/>
      <c r="H1258" s="150"/>
      <c r="I1258" s="150"/>
      <c r="J1258" s="150"/>
      <c r="K1258" s="150"/>
      <c r="L1258" s="150"/>
      <c r="M1258" s="150"/>
      <c r="N1258" s="150"/>
      <c r="O1258" s="150"/>
      <c r="P1258" s="150"/>
      <c r="Q1258" s="150"/>
      <c r="R1258" s="150"/>
      <c r="S1258" s="150"/>
      <c r="T1258" s="150"/>
      <c r="U1258" s="150"/>
      <c r="V1258" s="150"/>
      <c r="W1258" s="150"/>
      <c r="X1258" s="150"/>
      <c r="Y1258" s="150"/>
      <c r="Z1258" s="150"/>
      <c r="AA1258" s="150"/>
      <c r="AB1258" s="150"/>
      <c r="AC1258" s="150"/>
      <c r="AD1258" s="150"/>
      <c r="AE1258" s="151"/>
      <c r="AF1258" s="151"/>
      <c r="AG1258" s="151"/>
      <c r="AH1258" s="151"/>
      <c r="AI1258" s="151"/>
      <c r="AJ1258" s="151"/>
      <c r="AK1258" s="151"/>
      <c r="AL1258" s="151"/>
      <c r="AM1258" s="151"/>
      <c r="AN1258" s="151"/>
      <c r="AO1258" s="151"/>
      <c r="AP1258" s="151"/>
      <c r="AQ1258" s="151"/>
      <c r="AR1258" s="151"/>
      <c r="AS1258" s="151"/>
      <c r="AT1258" s="151"/>
      <c r="AU1258" s="151"/>
      <c r="AV1258" s="723"/>
      <c r="AW1258" s="724"/>
    </row>
    <row r="1259" spans="2:49" x14ac:dyDescent="0.25">
      <c r="B1259" s="98"/>
      <c r="C1259" s="98"/>
      <c r="D1259" s="147"/>
      <c r="E1259" s="148"/>
      <c r="F1259" s="149"/>
      <c r="G1259" s="148"/>
      <c r="H1259" s="148"/>
      <c r="I1259" s="148"/>
      <c r="J1259" s="148"/>
      <c r="K1259" s="148"/>
      <c r="L1259" s="148"/>
      <c r="M1259" s="148"/>
      <c r="N1259" s="148"/>
      <c r="O1259" s="148"/>
      <c r="P1259" s="148"/>
      <c r="Q1259" s="148"/>
      <c r="R1259" s="148"/>
      <c r="S1259" s="148"/>
      <c r="T1259" s="148"/>
      <c r="U1259" s="148"/>
      <c r="V1259" s="148"/>
      <c r="W1259" s="148"/>
      <c r="X1259" s="148"/>
      <c r="Y1259" s="148"/>
      <c r="Z1259" s="148"/>
      <c r="AA1259" s="148"/>
      <c r="AB1259" s="148"/>
      <c r="AC1259" s="148"/>
      <c r="AD1259" s="148"/>
      <c r="AE1259" s="148"/>
      <c r="AF1259" s="148"/>
      <c r="AG1259" s="148"/>
      <c r="AH1259" s="148"/>
      <c r="AI1259" s="148"/>
      <c r="AJ1259" s="148"/>
      <c r="AK1259" s="148"/>
      <c r="AL1259" s="148"/>
      <c r="AM1259" s="148"/>
      <c r="AN1259" s="148"/>
      <c r="AO1259" s="148"/>
      <c r="AP1259" s="148"/>
      <c r="AQ1259" s="148"/>
      <c r="AR1259" s="148"/>
      <c r="AS1259" s="148"/>
      <c r="AT1259" s="148"/>
      <c r="AU1259" s="148"/>
      <c r="AV1259" s="723"/>
      <c r="AW1259" s="724"/>
    </row>
    <row r="1260" spans="2:49" x14ac:dyDescent="0.25">
      <c r="B1260" s="98"/>
      <c r="C1260" s="98"/>
      <c r="D1260" s="147"/>
      <c r="E1260" s="93"/>
      <c r="F1260" s="152"/>
      <c r="G1260" s="95"/>
      <c r="H1260" s="153"/>
      <c r="I1260" s="152"/>
      <c r="J1260" s="152"/>
      <c r="K1260" s="152"/>
      <c r="L1260" s="152"/>
      <c r="M1260" s="152"/>
      <c r="N1260" s="152"/>
      <c r="O1260" s="152"/>
      <c r="P1260" s="152"/>
      <c r="Q1260" s="152"/>
      <c r="R1260" s="152"/>
      <c r="S1260" s="153"/>
      <c r="T1260" s="152"/>
      <c r="U1260" s="152"/>
      <c r="V1260" s="152"/>
      <c r="W1260" s="152"/>
      <c r="X1260" s="152"/>
      <c r="Y1260" s="152"/>
      <c r="Z1260" s="152"/>
      <c r="AA1260" s="152"/>
      <c r="AB1260" s="152"/>
      <c r="AC1260" s="152"/>
      <c r="AD1260" s="152"/>
      <c r="AE1260" s="152"/>
      <c r="AF1260" s="152"/>
      <c r="AG1260" s="152"/>
      <c r="AH1260" s="152"/>
      <c r="AI1260" s="152"/>
      <c r="AJ1260" s="152"/>
      <c r="AK1260" s="152"/>
      <c r="AL1260" s="152"/>
      <c r="AM1260" s="152"/>
      <c r="AN1260" s="152"/>
      <c r="AO1260" s="152"/>
      <c r="AP1260" s="152"/>
      <c r="AQ1260" s="152"/>
      <c r="AR1260" s="152"/>
      <c r="AS1260" s="152"/>
      <c r="AT1260" s="152"/>
      <c r="AU1260" s="152"/>
      <c r="AV1260" s="723"/>
      <c r="AW1260" s="724"/>
    </row>
    <row r="1261" spans="2:49" x14ac:dyDescent="0.25">
      <c r="B1261" s="98"/>
      <c r="C1261" s="98"/>
      <c r="D1261" s="147"/>
      <c r="E1261" s="148"/>
      <c r="F1261" s="149"/>
      <c r="G1261" s="148"/>
      <c r="H1261" s="148"/>
      <c r="I1261" s="148"/>
      <c r="J1261" s="148"/>
      <c r="K1261" s="148"/>
      <c r="L1261" s="148"/>
      <c r="M1261" s="148"/>
      <c r="N1261" s="148"/>
      <c r="O1261" s="148"/>
      <c r="P1261" s="148"/>
      <c r="Q1261" s="148"/>
      <c r="R1261" s="148"/>
      <c r="S1261" s="148"/>
      <c r="T1261" s="148"/>
      <c r="U1261" s="148"/>
      <c r="V1261" s="148"/>
      <c r="W1261" s="148"/>
      <c r="X1261" s="148"/>
      <c r="Y1261" s="148"/>
      <c r="Z1261" s="148"/>
      <c r="AA1261" s="148"/>
      <c r="AB1261" s="148"/>
      <c r="AC1261" s="148"/>
      <c r="AD1261" s="148"/>
      <c r="AE1261" s="148"/>
      <c r="AF1261" s="148"/>
      <c r="AG1261" s="148"/>
      <c r="AH1261" s="148"/>
      <c r="AI1261" s="148"/>
      <c r="AJ1261" s="148"/>
      <c r="AK1261" s="148"/>
      <c r="AL1261" s="148"/>
      <c r="AM1261" s="148"/>
      <c r="AN1261" s="148"/>
      <c r="AO1261" s="148"/>
      <c r="AP1261" s="148"/>
      <c r="AQ1261" s="148"/>
      <c r="AR1261" s="148"/>
      <c r="AS1261" s="148"/>
      <c r="AT1261" s="148"/>
      <c r="AU1261" s="148"/>
      <c r="AV1261" s="723"/>
      <c r="AW1261" s="724"/>
    </row>
    <row r="1262" spans="2:49" x14ac:dyDescent="0.25">
      <c r="B1262" s="154"/>
      <c r="C1262" s="154"/>
      <c r="D1262" s="155"/>
      <c r="E1262" s="95"/>
      <c r="F1262" s="94"/>
      <c r="G1262" s="95"/>
      <c r="H1262" s="95"/>
      <c r="I1262" s="95"/>
      <c r="J1262" s="95"/>
      <c r="K1262" s="95"/>
      <c r="L1262" s="95"/>
      <c r="M1262" s="95"/>
      <c r="N1262" s="95"/>
      <c r="O1262" s="95"/>
      <c r="P1262" s="95"/>
      <c r="Q1262" s="95"/>
      <c r="R1262" s="95"/>
      <c r="S1262" s="95"/>
      <c r="T1262" s="95"/>
      <c r="U1262" s="95"/>
      <c r="V1262" s="95"/>
      <c r="W1262" s="95"/>
      <c r="X1262" s="95"/>
      <c r="Y1262" s="95"/>
      <c r="Z1262" s="95"/>
      <c r="AA1262" s="95"/>
      <c r="AB1262" s="95"/>
      <c r="AC1262" s="95"/>
      <c r="AD1262" s="95"/>
      <c r="AE1262" s="95"/>
      <c r="AF1262" s="95"/>
      <c r="AG1262" s="95"/>
      <c r="AH1262" s="95"/>
      <c r="AI1262" s="95"/>
      <c r="AJ1262" s="95"/>
      <c r="AK1262" s="95"/>
      <c r="AL1262" s="95"/>
      <c r="AM1262" s="95"/>
      <c r="AN1262" s="95"/>
      <c r="AO1262" s="95"/>
      <c r="AP1262" s="95"/>
      <c r="AQ1262" s="95"/>
      <c r="AR1262" s="95"/>
      <c r="AS1262" s="95"/>
      <c r="AT1262" s="95"/>
      <c r="AU1262" s="95"/>
      <c r="AV1262" s="723"/>
      <c r="AW1262" s="724"/>
    </row>
    <row r="1263" spans="2:49" x14ac:dyDescent="0.25">
      <c r="B1263" s="154"/>
      <c r="C1263" s="154"/>
      <c r="D1263" s="155"/>
      <c r="E1263" s="95"/>
      <c r="F1263" s="94"/>
      <c r="G1263" s="95"/>
      <c r="H1263" s="95"/>
      <c r="I1263" s="95"/>
      <c r="J1263" s="95"/>
      <c r="K1263" s="95"/>
      <c r="L1263" s="95"/>
      <c r="M1263" s="95"/>
      <c r="N1263" s="95"/>
      <c r="O1263" s="95"/>
      <c r="P1263" s="95"/>
      <c r="Q1263" s="95"/>
      <c r="R1263" s="95"/>
      <c r="S1263" s="95"/>
      <c r="T1263" s="95"/>
      <c r="U1263" s="95"/>
      <c r="V1263" s="95"/>
      <c r="W1263" s="95"/>
      <c r="X1263" s="95"/>
      <c r="Y1263" s="95"/>
      <c r="Z1263" s="95"/>
      <c r="AA1263" s="95"/>
      <c r="AB1263" s="95"/>
      <c r="AC1263" s="95"/>
      <c r="AD1263" s="95"/>
      <c r="AE1263" s="95"/>
      <c r="AF1263" s="95"/>
      <c r="AG1263" s="95"/>
      <c r="AH1263" s="95"/>
      <c r="AI1263" s="95"/>
      <c r="AJ1263" s="95"/>
      <c r="AK1263" s="95"/>
      <c r="AL1263" s="95"/>
      <c r="AM1263" s="95"/>
      <c r="AN1263" s="95"/>
      <c r="AO1263" s="95"/>
      <c r="AP1263" s="95"/>
      <c r="AQ1263" s="95"/>
      <c r="AR1263" s="95"/>
      <c r="AS1263" s="95"/>
      <c r="AT1263" s="95"/>
      <c r="AU1263" s="95"/>
      <c r="AV1263" s="723"/>
      <c r="AW1263" s="724"/>
    </row>
    <row r="1264" spans="2:49" x14ac:dyDescent="0.25">
      <c r="B1264" s="145"/>
      <c r="C1264" s="145"/>
      <c r="D1264" s="146"/>
      <c r="E1264" s="98"/>
      <c r="F1264" s="94"/>
      <c r="G1264" s="95"/>
      <c r="H1264" s="95"/>
      <c r="I1264" s="95"/>
      <c r="J1264" s="95"/>
      <c r="K1264" s="95"/>
      <c r="L1264" s="95"/>
      <c r="M1264" s="95"/>
      <c r="N1264" s="95"/>
      <c r="O1264" s="95"/>
      <c r="P1264" s="95"/>
      <c r="Q1264" s="95"/>
      <c r="R1264" s="95"/>
      <c r="S1264" s="95"/>
      <c r="T1264" s="95"/>
      <c r="U1264" s="95"/>
      <c r="V1264" s="95"/>
      <c r="W1264" s="95"/>
      <c r="X1264" s="95"/>
      <c r="Y1264" s="95"/>
      <c r="Z1264" s="95"/>
      <c r="AA1264" s="95"/>
      <c r="AB1264" s="95"/>
      <c r="AC1264" s="95"/>
      <c r="AD1264" s="95"/>
      <c r="AE1264" s="95"/>
      <c r="AF1264" s="95"/>
      <c r="AG1264" s="95"/>
      <c r="AH1264" s="95"/>
      <c r="AI1264" s="95"/>
      <c r="AJ1264" s="95"/>
      <c r="AK1264" s="95"/>
      <c r="AL1264" s="95"/>
      <c r="AM1264" s="95"/>
      <c r="AN1264" s="95"/>
      <c r="AO1264" s="95"/>
      <c r="AP1264" s="95"/>
      <c r="AQ1264" s="95"/>
      <c r="AR1264" s="95"/>
      <c r="AS1264" s="95"/>
      <c r="AT1264" s="95"/>
      <c r="AU1264" s="95"/>
      <c r="AV1264" s="723"/>
      <c r="AW1264" s="724"/>
    </row>
    <row r="1265" spans="2:49" x14ac:dyDescent="0.25">
      <c r="B1265" s="98"/>
      <c r="C1265" s="98"/>
      <c r="D1265" s="147"/>
      <c r="E1265" s="148"/>
      <c r="F1265" s="149"/>
      <c r="G1265" s="150"/>
      <c r="H1265" s="150"/>
      <c r="I1265" s="150"/>
      <c r="J1265" s="150"/>
      <c r="K1265" s="150"/>
      <c r="L1265" s="150"/>
      <c r="M1265" s="150"/>
      <c r="N1265" s="150"/>
      <c r="O1265" s="150"/>
      <c r="P1265" s="150"/>
      <c r="Q1265" s="150"/>
      <c r="R1265" s="150"/>
      <c r="S1265" s="150"/>
      <c r="T1265" s="150"/>
      <c r="U1265" s="150"/>
      <c r="V1265" s="150"/>
      <c r="W1265" s="150"/>
      <c r="X1265" s="150"/>
      <c r="Y1265" s="150"/>
      <c r="Z1265" s="150"/>
      <c r="AA1265" s="150"/>
      <c r="AB1265" s="150"/>
      <c r="AC1265" s="150"/>
      <c r="AD1265" s="150"/>
      <c r="AE1265" s="151"/>
      <c r="AF1265" s="151"/>
      <c r="AG1265" s="151"/>
      <c r="AH1265" s="151"/>
      <c r="AI1265" s="151"/>
      <c r="AJ1265" s="151"/>
      <c r="AK1265" s="151"/>
      <c r="AL1265" s="151"/>
      <c r="AM1265" s="151"/>
      <c r="AN1265" s="151"/>
      <c r="AO1265" s="151"/>
      <c r="AP1265" s="151"/>
      <c r="AQ1265" s="151"/>
      <c r="AR1265" s="151"/>
      <c r="AS1265" s="151"/>
      <c r="AT1265" s="151"/>
      <c r="AU1265" s="151"/>
      <c r="AV1265" s="723"/>
      <c r="AW1265" s="724"/>
    </row>
    <row r="1266" spans="2:49" x14ac:dyDescent="0.25">
      <c r="B1266" s="98"/>
      <c r="C1266" s="98"/>
      <c r="D1266" s="147"/>
      <c r="E1266" s="148"/>
      <c r="F1266" s="149"/>
      <c r="G1266" s="148"/>
      <c r="H1266" s="148"/>
      <c r="I1266" s="148"/>
      <c r="J1266" s="148"/>
      <c r="K1266" s="148"/>
      <c r="L1266" s="148"/>
      <c r="M1266" s="148"/>
      <c r="N1266" s="148"/>
      <c r="O1266" s="148"/>
      <c r="P1266" s="148"/>
      <c r="Q1266" s="148"/>
      <c r="R1266" s="148"/>
      <c r="S1266" s="148"/>
      <c r="T1266" s="148"/>
      <c r="U1266" s="148"/>
      <c r="V1266" s="148"/>
      <c r="W1266" s="148"/>
      <c r="X1266" s="148"/>
      <c r="Y1266" s="148"/>
      <c r="Z1266" s="148"/>
      <c r="AA1266" s="148"/>
      <c r="AB1266" s="148"/>
      <c r="AC1266" s="148"/>
      <c r="AD1266" s="148"/>
      <c r="AE1266" s="148"/>
      <c r="AF1266" s="148"/>
      <c r="AG1266" s="148"/>
      <c r="AH1266" s="148"/>
      <c r="AI1266" s="148"/>
      <c r="AJ1266" s="148"/>
      <c r="AK1266" s="148"/>
      <c r="AL1266" s="148"/>
      <c r="AM1266" s="148"/>
      <c r="AN1266" s="148"/>
      <c r="AO1266" s="148"/>
      <c r="AP1266" s="148"/>
      <c r="AQ1266" s="148"/>
      <c r="AR1266" s="148"/>
      <c r="AS1266" s="148"/>
      <c r="AT1266" s="148"/>
      <c r="AU1266" s="148"/>
      <c r="AV1266" s="723"/>
      <c r="AW1266" s="724"/>
    </row>
    <row r="1267" spans="2:49" x14ac:dyDescent="0.25">
      <c r="B1267" s="98"/>
      <c r="C1267" s="98"/>
      <c r="D1267" s="147"/>
      <c r="E1267" s="93"/>
      <c r="F1267" s="152"/>
      <c r="G1267" s="95"/>
      <c r="H1267" s="153"/>
      <c r="I1267" s="152"/>
      <c r="J1267" s="152"/>
      <c r="K1267" s="152"/>
      <c r="L1267" s="152"/>
      <c r="M1267" s="152"/>
      <c r="N1267" s="152"/>
      <c r="O1267" s="152"/>
      <c r="P1267" s="152"/>
      <c r="Q1267" s="152"/>
      <c r="R1267" s="152"/>
      <c r="S1267" s="153"/>
      <c r="T1267" s="152"/>
      <c r="U1267" s="152"/>
      <c r="V1267" s="152"/>
      <c r="W1267" s="152"/>
      <c r="X1267" s="152"/>
      <c r="Y1267" s="152"/>
      <c r="Z1267" s="152"/>
      <c r="AA1267" s="152"/>
      <c r="AB1267" s="152"/>
      <c r="AC1267" s="152"/>
      <c r="AD1267" s="152"/>
      <c r="AE1267" s="152"/>
      <c r="AF1267" s="152"/>
      <c r="AG1267" s="152"/>
      <c r="AH1267" s="152"/>
      <c r="AI1267" s="152"/>
      <c r="AJ1267" s="152"/>
      <c r="AK1267" s="152"/>
      <c r="AL1267" s="152"/>
      <c r="AM1267" s="152"/>
      <c r="AN1267" s="152"/>
      <c r="AO1267" s="152"/>
      <c r="AP1267" s="152"/>
      <c r="AQ1267" s="152"/>
      <c r="AR1267" s="152"/>
      <c r="AS1267" s="152"/>
      <c r="AT1267" s="152"/>
      <c r="AU1267" s="152"/>
      <c r="AV1267" s="723"/>
      <c r="AW1267" s="724"/>
    </row>
    <row r="1268" spans="2:49" x14ac:dyDescent="0.25">
      <c r="B1268" s="98"/>
      <c r="C1268" s="98"/>
      <c r="D1268" s="147"/>
      <c r="E1268" s="148"/>
      <c r="F1268" s="149"/>
      <c r="G1268" s="148"/>
      <c r="H1268" s="148"/>
      <c r="I1268" s="148"/>
      <c r="J1268" s="148"/>
      <c r="K1268" s="148"/>
      <c r="L1268" s="148"/>
      <c r="M1268" s="148"/>
      <c r="N1268" s="148"/>
      <c r="O1268" s="148"/>
      <c r="P1268" s="148"/>
      <c r="Q1268" s="148"/>
      <c r="R1268" s="148"/>
      <c r="S1268" s="148"/>
      <c r="T1268" s="148"/>
      <c r="U1268" s="148"/>
      <c r="V1268" s="148"/>
      <c r="W1268" s="148"/>
      <c r="X1268" s="148"/>
      <c r="Y1268" s="148"/>
      <c r="Z1268" s="148"/>
      <c r="AA1268" s="148"/>
      <c r="AB1268" s="148"/>
      <c r="AC1268" s="148"/>
      <c r="AD1268" s="148"/>
      <c r="AE1268" s="148"/>
      <c r="AF1268" s="148"/>
      <c r="AG1268" s="148"/>
      <c r="AH1268" s="148"/>
      <c r="AI1268" s="148"/>
      <c r="AJ1268" s="148"/>
      <c r="AK1268" s="148"/>
      <c r="AL1268" s="148"/>
      <c r="AM1268" s="148"/>
      <c r="AN1268" s="148"/>
      <c r="AO1268" s="148"/>
      <c r="AP1268" s="148"/>
      <c r="AQ1268" s="148"/>
      <c r="AR1268" s="148"/>
      <c r="AS1268" s="148"/>
      <c r="AT1268" s="148"/>
      <c r="AU1268" s="148"/>
      <c r="AV1268" s="723"/>
      <c r="AW1268" s="724"/>
    </row>
    <row r="1269" spans="2:49" x14ac:dyDescent="0.25">
      <c r="B1269" s="154"/>
      <c r="C1269" s="154"/>
      <c r="D1269" s="155"/>
      <c r="E1269" s="95"/>
      <c r="F1269" s="94"/>
      <c r="G1269" s="95"/>
      <c r="H1269" s="95"/>
      <c r="I1269" s="95"/>
      <c r="J1269" s="95"/>
      <c r="K1269" s="95"/>
      <c r="L1269" s="95"/>
      <c r="M1269" s="95"/>
      <c r="N1269" s="95"/>
      <c r="O1269" s="95"/>
      <c r="P1269" s="95"/>
      <c r="Q1269" s="95"/>
      <c r="R1269" s="95"/>
      <c r="S1269" s="95"/>
      <c r="T1269" s="95"/>
      <c r="U1269" s="95"/>
      <c r="V1269" s="95"/>
      <c r="W1269" s="95"/>
      <c r="X1269" s="95"/>
      <c r="Y1269" s="95"/>
      <c r="Z1269" s="95"/>
      <c r="AA1269" s="95"/>
      <c r="AB1269" s="95"/>
      <c r="AC1269" s="95"/>
      <c r="AD1269" s="95"/>
      <c r="AE1269" s="95"/>
      <c r="AF1269" s="95"/>
      <c r="AG1269" s="95"/>
      <c r="AH1269" s="95"/>
      <c r="AI1269" s="95"/>
      <c r="AJ1269" s="95"/>
      <c r="AK1269" s="95"/>
      <c r="AL1269" s="95"/>
      <c r="AM1269" s="95"/>
      <c r="AN1269" s="95"/>
      <c r="AO1269" s="95"/>
      <c r="AP1269" s="95"/>
      <c r="AQ1269" s="95"/>
      <c r="AR1269" s="95"/>
      <c r="AS1269" s="95"/>
      <c r="AT1269" s="95"/>
      <c r="AU1269" s="95"/>
      <c r="AV1269" s="723"/>
      <c r="AW1269" s="724"/>
    </row>
    <row r="1270" spans="2:49" x14ac:dyDescent="0.25">
      <c r="B1270" s="154"/>
      <c r="C1270" s="154"/>
      <c r="D1270" s="155"/>
      <c r="E1270" s="95"/>
      <c r="F1270" s="94"/>
      <c r="G1270" s="95"/>
      <c r="H1270" s="95"/>
      <c r="I1270" s="95"/>
      <c r="J1270" s="95"/>
      <c r="K1270" s="95"/>
      <c r="L1270" s="95"/>
      <c r="M1270" s="95"/>
      <c r="N1270" s="95"/>
      <c r="O1270" s="95"/>
      <c r="P1270" s="95"/>
      <c r="Q1270" s="95"/>
      <c r="R1270" s="95"/>
      <c r="S1270" s="95"/>
      <c r="T1270" s="95"/>
      <c r="U1270" s="95"/>
      <c r="V1270" s="95"/>
      <c r="W1270" s="95"/>
      <c r="X1270" s="95"/>
      <c r="Y1270" s="95"/>
      <c r="Z1270" s="95"/>
      <c r="AA1270" s="95"/>
      <c r="AB1270" s="95"/>
      <c r="AC1270" s="95"/>
      <c r="AD1270" s="95"/>
      <c r="AE1270" s="95"/>
      <c r="AF1270" s="95"/>
      <c r="AG1270" s="95"/>
      <c r="AH1270" s="95"/>
      <c r="AI1270" s="95"/>
      <c r="AJ1270" s="95"/>
      <c r="AK1270" s="95"/>
      <c r="AL1270" s="95"/>
      <c r="AM1270" s="95"/>
      <c r="AN1270" s="95"/>
      <c r="AO1270" s="95"/>
      <c r="AP1270" s="95"/>
      <c r="AQ1270" s="95"/>
      <c r="AR1270" s="95"/>
      <c r="AS1270" s="95"/>
      <c r="AT1270" s="95"/>
      <c r="AU1270" s="95"/>
      <c r="AV1270" s="723"/>
      <c r="AW1270" s="724"/>
    </row>
    <row r="1271" spans="2:49" x14ac:dyDescent="0.25">
      <c r="B1271" s="145"/>
      <c r="C1271" s="145"/>
      <c r="D1271" s="146"/>
      <c r="E1271" s="98"/>
      <c r="F1271" s="94"/>
      <c r="G1271" s="95"/>
      <c r="H1271" s="95"/>
      <c r="I1271" s="95"/>
      <c r="J1271" s="95"/>
      <c r="K1271" s="95"/>
      <c r="L1271" s="95"/>
      <c r="M1271" s="95"/>
      <c r="N1271" s="95"/>
      <c r="O1271" s="95"/>
      <c r="P1271" s="95"/>
      <c r="Q1271" s="95"/>
      <c r="R1271" s="95"/>
      <c r="S1271" s="95"/>
      <c r="T1271" s="95"/>
      <c r="U1271" s="95"/>
      <c r="V1271" s="95"/>
      <c r="W1271" s="95"/>
      <c r="X1271" s="95"/>
      <c r="Y1271" s="95"/>
      <c r="Z1271" s="95"/>
      <c r="AA1271" s="95"/>
      <c r="AB1271" s="95"/>
      <c r="AC1271" s="95"/>
      <c r="AD1271" s="95"/>
      <c r="AE1271" s="95"/>
      <c r="AF1271" s="95"/>
      <c r="AG1271" s="95"/>
      <c r="AH1271" s="95"/>
      <c r="AI1271" s="95"/>
      <c r="AJ1271" s="95"/>
      <c r="AK1271" s="95"/>
      <c r="AL1271" s="95"/>
      <c r="AM1271" s="95"/>
      <c r="AN1271" s="95"/>
      <c r="AO1271" s="95"/>
      <c r="AP1271" s="95"/>
      <c r="AQ1271" s="95"/>
      <c r="AR1271" s="95"/>
      <c r="AS1271" s="95"/>
      <c r="AT1271" s="95"/>
      <c r="AU1271" s="95"/>
      <c r="AV1271" s="723"/>
      <c r="AW1271" s="724"/>
    </row>
    <row r="1272" spans="2:49" x14ac:dyDescent="0.25">
      <c r="B1272" s="98"/>
      <c r="C1272" s="98"/>
      <c r="D1272" s="147"/>
      <c r="E1272" s="148"/>
      <c r="F1272" s="149"/>
      <c r="G1272" s="150"/>
      <c r="H1272" s="150"/>
      <c r="I1272" s="150"/>
      <c r="J1272" s="150"/>
      <c r="K1272" s="150"/>
      <c r="L1272" s="150"/>
      <c r="M1272" s="150"/>
      <c r="N1272" s="150"/>
      <c r="O1272" s="150"/>
      <c r="P1272" s="150"/>
      <c r="Q1272" s="150"/>
      <c r="R1272" s="150"/>
      <c r="S1272" s="150"/>
      <c r="T1272" s="150"/>
      <c r="U1272" s="150"/>
      <c r="V1272" s="150"/>
      <c r="W1272" s="150"/>
      <c r="X1272" s="150"/>
      <c r="Y1272" s="150"/>
      <c r="Z1272" s="150"/>
      <c r="AA1272" s="150"/>
      <c r="AB1272" s="150"/>
      <c r="AC1272" s="150"/>
      <c r="AD1272" s="150"/>
      <c r="AE1272" s="151"/>
      <c r="AF1272" s="151"/>
      <c r="AG1272" s="151"/>
      <c r="AH1272" s="151"/>
      <c r="AI1272" s="151"/>
      <c r="AJ1272" s="151"/>
      <c r="AK1272" s="151"/>
      <c r="AL1272" s="151"/>
      <c r="AM1272" s="151"/>
      <c r="AN1272" s="151"/>
      <c r="AO1272" s="151"/>
      <c r="AP1272" s="151"/>
      <c r="AQ1272" s="151"/>
      <c r="AR1272" s="151"/>
      <c r="AS1272" s="151"/>
      <c r="AT1272" s="151"/>
      <c r="AU1272" s="151"/>
      <c r="AV1272" s="723"/>
      <c r="AW1272" s="724"/>
    </row>
    <row r="1273" spans="2:49" x14ac:dyDescent="0.25">
      <c r="B1273" s="98"/>
      <c r="C1273" s="98"/>
      <c r="D1273" s="147"/>
      <c r="E1273" s="148"/>
      <c r="F1273" s="149"/>
      <c r="G1273" s="148"/>
      <c r="H1273" s="148"/>
      <c r="I1273" s="148"/>
      <c r="J1273" s="148"/>
      <c r="K1273" s="148"/>
      <c r="L1273" s="148"/>
      <c r="M1273" s="148"/>
      <c r="N1273" s="148"/>
      <c r="O1273" s="148"/>
      <c r="P1273" s="148"/>
      <c r="Q1273" s="148"/>
      <c r="R1273" s="148"/>
      <c r="S1273" s="148"/>
      <c r="T1273" s="148"/>
      <c r="U1273" s="148"/>
      <c r="V1273" s="148"/>
      <c r="W1273" s="148"/>
      <c r="X1273" s="148"/>
      <c r="Y1273" s="148"/>
      <c r="Z1273" s="148"/>
      <c r="AA1273" s="148"/>
      <c r="AB1273" s="148"/>
      <c r="AC1273" s="148"/>
      <c r="AD1273" s="148"/>
      <c r="AE1273" s="148"/>
      <c r="AF1273" s="148"/>
      <c r="AG1273" s="148"/>
      <c r="AH1273" s="148"/>
      <c r="AI1273" s="148"/>
      <c r="AJ1273" s="148"/>
      <c r="AK1273" s="148"/>
      <c r="AL1273" s="148"/>
      <c r="AM1273" s="148"/>
      <c r="AN1273" s="148"/>
      <c r="AO1273" s="148"/>
      <c r="AP1273" s="148"/>
      <c r="AQ1273" s="148"/>
      <c r="AR1273" s="148"/>
      <c r="AS1273" s="148"/>
      <c r="AT1273" s="148"/>
      <c r="AU1273" s="148"/>
      <c r="AV1273" s="723"/>
      <c r="AW1273" s="724"/>
    </row>
    <row r="1274" spans="2:49" x14ac:dyDescent="0.25">
      <c r="B1274" s="98"/>
      <c r="C1274" s="98"/>
      <c r="D1274" s="147"/>
      <c r="E1274" s="93"/>
      <c r="F1274" s="152"/>
      <c r="G1274" s="95"/>
      <c r="H1274" s="153"/>
      <c r="I1274" s="152"/>
      <c r="J1274" s="152"/>
      <c r="K1274" s="152"/>
      <c r="L1274" s="152"/>
      <c r="M1274" s="152"/>
      <c r="N1274" s="152"/>
      <c r="O1274" s="152"/>
      <c r="P1274" s="152"/>
      <c r="Q1274" s="152"/>
      <c r="R1274" s="152"/>
      <c r="S1274" s="153"/>
      <c r="T1274" s="152"/>
      <c r="U1274" s="152"/>
      <c r="V1274" s="152"/>
      <c r="W1274" s="152"/>
      <c r="X1274" s="152"/>
      <c r="Y1274" s="152"/>
      <c r="Z1274" s="152"/>
      <c r="AA1274" s="152"/>
      <c r="AB1274" s="152"/>
      <c r="AC1274" s="152"/>
      <c r="AD1274" s="152"/>
      <c r="AE1274" s="152"/>
      <c r="AF1274" s="152"/>
      <c r="AG1274" s="152"/>
      <c r="AH1274" s="152"/>
      <c r="AI1274" s="152"/>
      <c r="AJ1274" s="152"/>
      <c r="AK1274" s="152"/>
      <c r="AL1274" s="152"/>
      <c r="AM1274" s="152"/>
      <c r="AN1274" s="152"/>
      <c r="AO1274" s="152"/>
      <c r="AP1274" s="152"/>
      <c r="AQ1274" s="152"/>
      <c r="AR1274" s="152"/>
      <c r="AS1274" s="152"/>
      <c r="AT1274" s="152"/>
      <c r="AU1274" s="152"/>
      <c r="AV1274" s="723"/>
      <c r="AW1274" s="724"/>
    </row>
    <row r="1275" spans="2:49" x14ac:dyDescent="0.25">
      <c r="B1275" s="98"/>
      <c r="C1275" s="98"/>
      <c r="D1275" s="147"/>
      <c r="E1275" s="148"/>
      <c r="F1275" s="149"/>
      <c r="G1275" s="148"/>
      <c r="H1275" s="148"/>
      <c r="I1275" s="148"/>
      <c r="J1275" s="148"/>
      <c r="K1275" s="148"/>
      <c r="L1275" s="148"/>
      <c r="M1275" s="148"/>
      <c r="N1275" s="148"/>
      <c r="O1275" s="148"/>
      <c r="P1275" s="148"/>
      <c r="Q1275" s="148"/>
      <c r="R1275" s="148"/>
      <c r="S1275" s="148"/>
      <c r="T1275" s="148"/>
      <c r="U1275" s="148"/>
      <c r="V1275" s="148"/>
      <c r="W1275" s="148"/>
      <c r="X1275" s="148"/>
      <c r="Y1275" s="148"/>
      <c r="Z1275" s="148"/>
      <c r="AA1275" s="148"/>
      <c r="AB1275" s="148"/>
      <c r="AC1275" s="148"/>
      <c r="AD1275" s="148"/>
      <c r="AE1275" s="148"/>
      <c r="AF1275" s="148"/>
      <c r="AG1275" s="148"/>
      <c r="AH1275" s="148"/>
      <c r="AI1275" s="148"/>
      <c r="AJ1275" s="148"/>
      <c r="AK1275" s="148"/>
      <c r="AL1275" s="148"/>
      <c r="AM1275" s="148"/>
      <c r="AN1275" s="148"/>
      <c r="AO1275" s="148"/>
      <c r="AP1275" s="148"/>
      <c r="AQ1275" s="148"/>
      <c r="AR1275" s="148"/>
      <c r="AS1275" s="148"/>
      <c r="AT1275" s="148"/>
      <c r="AU1275" s="148"/>
      <c r="AV1275" s="723"/>
      <c r="AW1275" s="724"/>
    </row>
    <row r="1276" spans="2:49" x14ac:dyDescent="0.25">
      <c r="B1276" s="154"/>
      <c r="C1276" s="154"/>
      <c r="D1276" s="155"/>
      <c r="E1276" s="95"/>
      <c r="F1276" s="94"/>
      <c r="G1276" s="95"/>
      <c r="H1276" s="95"/>
      <c r="I1276" s="95"/>
      <c r="J1276" s="95"/>
      <c r="K1276" s="95"/>
      <c r="L1276" s="95"/>
      <c r="M1276" s="95"/>
      <c r="N1276" s="95"/>
      <c r="O1276" s="95"/>
      <c r="P1276" s="95"/>
      <c r="Q1276" s="95"/>
      <c r="R1276" s="95"/>
      <c r="S1276" s="95"/>
      <c r="T1276" s="95"/>
      <c r="U1276" s="95"/>
      <c r="V1276" s="95"/>
      <c r="W1276" s="95"/>
      <c r="X1276" s="95"/>
      <c r="Y1276" s="95"/>
      <c r="Z1276" s="95"/>
      <c r="AA1276" s="95"/>
      <c r="AB1276" s="95"/>
      <c r="AC1276" s="95"/>
      <c r="AD1276" s="95"/>
      <c r="AE1276" s="95"/>
      <c r="AF1276" s="95"/>
      <c r="AG1276" s="95"/>
      <c r="AH1276" s="95"/>
      <c r="AI1276" s="95"/>
      <c r="AJ1276" s="95"/>
      <c r="AK1276" s="95"/>
      <c r="AL1276" s="95"/>
      <c r="AM1276" s="95"/>
      <c r="AN1276" s="95"/>
      <c r="AO1276" s="95"/>
      <c r="AP1276" s="95"/>
      <c r="AQ1276" s="95"/>
      <c r="AR1276" s="95"/>
      <c r="AS1276" s="95"/>
      <c r="AT1276" s="95"/>
      <c r="AU1276" s="95"/>
      <c r="AV1276" s="723"/>
      <c r="AW1276" s="724"/>
    </row>
    <row r="1277" spans="2:49" x14ac:dyDescent="0.25">
      <c r="B1277" s="154"/>
      <c r="C1277" s="154"/>
      <c r="D1277" s="155"/>
      <c r="E1277" s="95"/>
      <c r="F1277" s="94"/>
      <c r="G1277" s="95"/>
      <c r="H1277" s="95"/>
      <c r="I1277" s="95"/>
      <c r="J1277" s="95"/>
      <c r="K1277" s="95"/>
      <c r="L1277" s="95"/>
      <c r="M1277" s="95"/>
      <c r="N1277" s="95"/>
      <c r="O1277" s="95"/>
      <c r="P1277" s="95"/>
      <c r="Q1277" s="95"/>
      <c r="R1277" s="95"/>
      <c r="S1277" s="95"/>
      <c r="T1277" s="95"/>
      <c r="U1277" s="95"/>
      <c r="V1277" s="95"/>
      <c r="W1277" s="95"/>
      <c r="X1277" s="95"/>
      <c r="Y1277" s="95"/>
      <c r="Z1277" s="95"/>
      <c r="AA1277" s="95"/>
      <c r="AB1277" s="95"/>
      <c r="AC1277" s="95"/>
      <c r="AD1277" s="95"/>
      <c r="AE1277" s="95"/>
      <c r="AF1277" s="95"/>
      <c r="AG1277" s="95"/>
      <c r="AH1277" s="95"/>
      <c r="AI1277" s="95"/>
      <c r="AJ1277" s="95"/>
      <c r="AK1277" s="95"/>
      <c r="AL1277" s="95"/>
      <c r="AM1277" s="95"/>
      <c r="AN1277" s="95"/>
      <c r="AO1277" s="95"/>
      <c r="AP1277" s="95"/>
      <c r="AQ1277" s="95"/>
      <c r="AR1277" s="95"/>
      <c r="AS1277" s="95"/>
      <c r="AT1277" s="95"/>
      <c r="AU1277" s="95"/>
      <c r="AV1277" s="723"/>
      <c r="AW1277" s="724"/>
    </row>
    <row r="1278" spans="2:49" x14ac:dyDescent="0.25">
      <c r="B1278" s="145"/>
      <c r="C1278" s="145"/>
      <c r="D1278" s="146"/>
      <c r="E1278" s="98"/>
      <c r="F1278" s="94"/>
      <c r="G1278" s="95"/>
      <c r="H1278" s="95"/>
      <c r="I1278" s="95"/>
      <c r="J1278" s="95"/>
      <c r="K1278" s="95"/>
      <c r="L1278" s="95"/>
      <c r="M1278" s="95"/>
      <c r="N1278" s="95"/>
      <c r="O1278" s="95"/>
      <c r="P1278" s="95"/>
      <c r="Q1278" s="95"/>
      <c r="R1278" s="95"/>
      <c r="S1278" s="95"/>
      <c r="T1278" s="95"/>
      <c r="U1278" s="95"/>
      <c r="V1278" s="95"/>
      <c r="W1278" s="95"/>
      <c r="X1278" s="95"/>
      <c r="Y1278" s="95"/>
      <c r="Z1278" s="95"/>
      <c r="AA1278" s="95"/>
      <c r="AB1278" s="95"/>
      <c r="AC1278" s="95"/>
      <c r="AD1278" s="95"/>
      <c r="AE1278" s="95"/>
      <c r="AF1278" s="95"/>
      <c r="AG1278" s="95"/>
      <c r="AH1278" s="95"/>
      <c r="AI1278" s="95"/>
      <c r="AJ1278" s="95"/>
      <c r="AK1278" s="95"/>
      <c r="AL1278" s="95"/>
      <c r="AM1278" s="95"/>
      <c r="AN1278" s="95"/>
      <c r="AO1278" s="95"/>
      <c r="AP1278" s="95"/>
      <c r="AQ1278" s="95"/>
      <c r="AR1278" s="95"/>
      <c r="AS1278" s="95"/>
      <c r="AT1278" s="95"/>
      <c r="AU1278" s="95"/>
      <c r="AV1278" s="723"/>
      <c r="AW1278" s="724"/>
    </row>
    <row r="1279" spans="2:49" x14ac:dyDescent="0.25">
      <c r="B1279" s="98"/>
      <c r="C1279" s="98"/>
      <c r="D1279" s="147"/>
      <c r="E1279" s="148"/>
      <c r="F1279" s="149"/>
      <c r="G1279" s="150"/>
      <c r="H1279" s="150"/>
      <c r="I1279" s="150"/>
      <c r="J1279" s="150"/>
      <c r="K1279" s="150"/>
      <c r="L1279" s="150"/>
      <c r="M1279" s="150"/>
      <c r="N1279" s="150"/>
      <c r="O1279" s="150"/>
      <c r="P1279" s="150"/>
      <c r="Q1279" s="150"/>
      <c r="R1279" s="150"/>
      <c r="S1279" s="150"/>
      <c r="T1279" s="150"/>
      <c r="U1279" s="150"/>
      <c r="V1279" s="150"/>
      <c r="W1279" s="150"/>
      <c r="X1279" s="150"/>
      <c r="Y1279" s="150"/>
      <c r="Z1279" s="150"/>
      <c r="AA1279" s="150"/>
      <c r="AB1279" s="150"/>
      <c r="AC1279" s="150"/>
      <c r="AD1279" s="150"/>
      <c r="AE1279" s="151"/>
      <c r="AF1279" s="151"/>
      <c r="AG1279" s="151"/>
      <c r="AH1279" s="151"/>
      <c r="AI1279" s="151"/>
      <c r="AJ1279" s="151"/>
      <c r="AK1279" s="151"/>
      <c r="AL1279" s="151"/>
      <c r="AM1279" s="151"/>
      <c r="AN1279" s="151"/>
      <c r="AO1279" s="151"/>
      <c r="AP1279" s="151"/>
      <c r="AQ1279" s="151"/>
      <c r="AR1279" s="151"/>
      <c r="AS1279" s="151"/>
      <c r="AT1279" s="151"/>
      <c r="AU1279" s="151"/>
      <c r="AV1279" s="723"/>
      <c r="AW1279" s="724"/>
    </row>
    <row r="1280" spans="2:49" x14ac:dyDescent="0.25">
      <c r="B1280" s="98"/>
      <c r="C1280" s="98"/>
      <c r="D1280" s="147"/>
      <c r="E1280" s="148"/>
      <c r="F1280" s="149"/>
      <c r="G1280" s="148"/>
      <c r="H1280" s="148"/>
      <c r="I1280" s="148"/>
      <c r="J1280" s="148"/>
      <c r="K1280" s="148"/>
      <c r="L1280" s="148"/>
      <c r="M1280" s="148"/>
      <c r="N1280" s="148"/>
      <c r="O1280" s="148"/>
      <c r="P1280" s="148"/>
      <c r="Q1280" s="148"/>
      <c r="R1280" s="148"/>
      <c r="S1280" s="148"/>
      <c r="T1280" s="148"/>
      <c r="U1280" s="148"/>
      <c r="V1280" s="148"/>
      <c r="W1280" s="148"/>
      <c r="X1280" s="148"/>
      <c r="Y1280" s="148"/>
      <c r="Z1280" s="148"/>
      <c r="AA1280" s="148"/>
      <c r="AB1280" s="148"/>
      <c r="AC1280" s="148"/>
      <c r="AD1280" s="148"/>
      <c r="AE1280" s="148"/>
      <c r="AF1280" s="148"/>
      <c r="AG1280" s="148"/>
      <c r="AH1280" s="148"/>
      <c r="AI1280" s="148"/>
      <c r="AJ1280" s="148"/>
      <c r="AK1280" s="148"/>
      <c r="AL1280" s="148"/>
      <c r="AM1280" s="148"/>
      <c r="AN1280" s="148"/>
      <c r="AO1280" s="148"/>
      <c r="AP1280" s="148"/>
      <c r="AQ1280" s="148"/>
      <c r="AR1280" s="148"/>
      <c r="AS1280" s="148"/>
      <c r="AT1280" s="148"/>
      <c r="AU1280" s="148"/>
      <c r="AV1280" s="723"/>
      <c r="AW1280" s="724"/>
    </row>
    <row r="1281" spans="2:49" x14ac:dyDescent="0.25">
      <c r="B1281" s="98"/>
      <c r="C1281" s="98"/>
      <c r="D1281" s="147"/>
      <c r="E1281" s="93"/>
      <c r="F1281" s="152"/>
      <c r="G1281" s="95"/>
      <c r="H1281" s="153"/>
      <c r="I1281" s="152"/>
      <c r="J1281" s="152"/>
      <c r="K1281" s="152"/>
      <c r="L1281" s="152"/>
      <c r="M1281" s="152"/>
      <c r="N1281" s="152"/>
      <c r="O1281" s="152"/>
      <c r="P1281" s="152"/>
      <c r="Q1281" s="152"/>
      <c r="R1281" s="152"/>
      <c r="S1281" s="153"/>
      <c r="T1281" s="152"/>
      <c r="U1281" s="152"/>
      <c r="V1281" s="152"/>
      <c r="W1281" s="152"/>
      <c r="X1281" s="152"/>
      <c r="Y1281" s="152"/>
      <c r="Z1281" s="152"/>
      <c r="AA1281" s="152"/>
      <c r="AB1281" s="152"/>
      <c r="AC1281" s="152"/>
      <c r="AD1281" s="152"/>
      <c r="AE1281" s="152"/>
      <c r="AF1281" s="152"/>
      <c r="AG1281" s="152"/>
      <c r="AH1281" s="152"/>
      <c r="AI1281" s="152"/>
      <c r="AJ1281" s="152"/>
      <c r="AK1281" s="152"/>
      <c r="AL1281" s="152"/>
      <c r="AM1281" s="152"/>
      <c r="AN1281" s="152"/>
      <c r="AO1281" s="152"/>
      <c r="AP1281" s="152"/>
      <c r="AQ1281" s="152"/>
      <c r="AR1281" s="152"/>
      <c r="AS1281" s="152"/>
      <c r="AT1281" s="152"/>
      <c r="AU1281" s="152"/>
      <c r="AV1281" s="723"/>
      <c r="AW1281" s="724"/>
    </row>
    <row r="1282" spans="2:49" x14ac:dyDescent="0.25">
      <c r="B1282" s="98"/>
      <c r="C1282" s="98"/>
      <c r="D1282" s="147"/>
      <c r="E1282" s="148"/>
      <c r="F1282" s="149"/>
      <c r="G1282" s="148"/>
      <c r="H1282" s="148"/>
      <c r="I1282" s="148"/>
      <c r="J1282" s="148"/>
      <c r="K1282" s="148"/>
      <c r="L1282" s="148"/>
      <c r="M1282" s="148"/>
      <c r="N1282" s="148"/>
      <c r="O1282" s="148"/>
      <c r="P1282" s="148"/>
      <c r="Q1282" s="148"/>
      <c r="R1282" s="148"/>
      <c r="S1282" s="148"/>
      <c r="T1282" s="148"/>
      <c r="U1282" s="148"/>
      <c r="V1282" s="148"/>
      <c r="W1282" s="148"/>
      <c r="X1282" s="148"/>
      <c r="Y1282" s="148"/>
      <c r="Z1282" s="148"/>
      <c r="AA1282" s="148"/>
      <c r="AB1282" s="148"/>
      <c r="AC1282" s="148"/>
      <c r="AD1282" s="148"/>
      <c r="AE1282" s="148"/>
      <c r="AF1282" s="148"/>
      <c r="AG1282" s="148"/>
      <c r="AH1282" s="148"/>
      <c r="AI1282" s="148"/>
      <c r="AJ1282" s="148"/>
      <c r="AK1282" s="148"/>
      <c r="AL1282" s="148"/>
      <c r="AM1282" s="148"/>
      <c r="AN1282" s="148"/>
      <c r="AO1282" s="148"/>
      <c r="AP1282" s="148"/>
      <c r="AQ1282" s="148"/>
      <c r="AR1282" s="148"/>
      <c r="AS1282" s="148"/>
      <c r="AT1282" s="148"/>
      <c r="AU1282" s="148"/>
      <c r="AV1282" s="723"/>
      <c r="AW1282" s="724"/>
    </row>
    <row r="1283" spans="2:49" x14ac:dyDescent="0.25">
      <c r="B1283" s="154"/>
      <c r="C1283" s="154"/>
      <c r="D1283" s="155"/>
      <c r="E1283" s="95"/>
      <c r="F1283" s="94"/>
      <c r="G1283" s="95"/>
      <c r="H1283" s="95"/>
      <c r="I1283" s="95"/>
      <c r="J1283" s="95"/>
      <c r="K1283" s="95"/>
      <c r="L1283" s="95"/>
      <c r="M1283" s="95"/>
      <c r="N1283" s="95"/>
      <c r="O1283" s="95"/>
      <c r="P1283" s="95"/>
      <c r="Q1283" s="95"/>
      <c r="R1283" s="95"/>
      <c r="S1283" s="95"/>
      <c r="T1283" s="95"/>
      <c r="U1283" s="95"/>
      <c r="V1283" s="95"/>
      <c r="W1283" s="95"/>
      <c r="X1283" s="95"/>
      <c r="Y1283" s="95"/>
      <c r="Z1283" s="95"/>
      <c r="AA1283" s="95"/>
      <c r="AB1283" s="95"/>
      <c r="AC1283" s="95"/>
      <c r="AD1283" s="95"/>
      <c r="AE1283" s="95"/>
      <c r="AF1283" s="95"/>
      <c r="AG1283" s="95"/>
      <c r="AH1283" s="95"/>
      <c r="AI1283" s="95"/>
      <c r="AJ1283" s="95"/>
      <c r="AK1283" s="95"/>
      <c r="AL1283" s="95"/>
      <c r="AM1283" s="95"/>
      <c r="AN1283" s="95"/>
      <c r="AO1283" s="95"/>
      <c r="AP1283" s="95"/>
      <c r="AQ1283" s="95"/>
      <c r="AR1283" s="95"/>
      <c r="AS1283" s="95"/>
      <c r="AT1283" s="95"/>
      <c r="AU1283" s="95"/>
      <c r="AV1283" s="723"/>
      <c r="AW1283" s="724"/>
    </row>
    <row r="1284" spans="2:49" x14ac:dyDescent="0.25">
      <c r="B1284" s="154"/>
      <c r="C1284" s="154"/>
      <c r="D1284" s="155"/>
      <c r="E1284" s="95"/>
      <c r="F1284" s="94"/>
      <c r="G1284" s="95"/>
      <c r="H1284" s="95"/>
      <c r="I1284" s="95"/>
      <c r="J1284" s="95"/>
      <c r="K1284" s="95"/>
      <c r="L1284" s="95"/>
      <c r="M1284" s="95"/>
      <c r="N1284" s="95"/>
      <c r="O1284" s="95"/>
      <c r="P1284" s="95"/>
      <c r="Q1284" s="95"/>
      <c r="R1284" s="95"/>
      <c r="S1284" s="95"/>
      <c r="T1284" s="95"/>
      <c r="U1284" s="95"/>
      <c r="V1284" s="95"/>
      <c r="W1284" s="95"/>
      <c r="X1284" s="95"/>
      <c r="Y1284" s="95"/>
      <c r="Z1284" s="95"/>
      <c r="AA1284" s="95"/>
      <c r="AB1284" s="95"/>
      <c r="AC1284" s="95"/>
      <c r="AD1284" s="95"/>
      <c r="AE1284" s="95"/>
      <c r="AF1284" s="95"/>
      <c r="AG1284" s="95"/>
      <c r="AH1284" s="95"/>
      <c r="AI1284" s="95"/>
      <c r="AJ1284" s="95"/>
      <c r="AK1284" s="95"/>
      <c r="AL1284" s="95"/>
      <c r="AM1284" s="95"/>
      <c r="AN1284" s="95"/>
      <c r="AO1284" s="95"/>
      <c r="AP1284" s="95"/>
      <c r="AQ1284" s="95"/>
      <c r="AR1284" s="95"/>
      <c r="AS1284" s="95"/>
      <c r="AT1284" s="95"/>
      <c r="AU1284" s="95"/>
      <c r="AV1284" s="723"/>
      <c r="AW1284" s="724"/>
    </row>
    <row r="1285" spans="2:49" x14ac:dyDescent="0.25">
      <c r="B1285" s="145"/>
      <c r="C1285" s="145"/>
      <c r="D1285" s="146"/>
      <c r="E1285" s="98"/>
      <c r="F1285" s="94"/>
      <c r="G1285" s="95"/>
      <c r="H1285" s="95"/>
      <c r="I1285" s="95"/>
      <c r="J1285" s="95"/>
      <c r="K1285" s="95"/>
      <c r="L1285" s="95"/>
      <c r="M1285" s="95"/>
      <c r="N1285" s="95"/>
      <c r="O1285" s="95"/>
      <c r="P1285" s="95"/>
      <c r="Q1285" s="95"/>
      <c r="R1285" s="95"/>
      <c r="S1285" s="95"/>
      <c r="T1285" s="95"/>
      <c r="U1285" s="95"/>
      <c r="V1285" s="95"/>
      <c r="W1285" s="95"/>
      <c r="X1285" s="95"/>
      <c r="Y1285" s="95"/>
      <c r="Z1285" s="95"/>
      <c r="AA1285" s="95"/>
      <c r="AB1285" s="95"/>
      <c r="AC1285" s="95"/>
      <c r="AD1285" s="95"/>
      <c r="AE1285" s="95"/>
      <c r="AF1285" s="95"/>
      <c r="AG1285" s="95"/>
      <c r="AH1285" s="95"/>
      <c r="AI1285" s="95"/>
      <c r="AJ1285" s="95"/>
      <c r="AK1285" s="95"/>
      <c r="AL1285" s="95"/>
      <c r="AM1285" s="95"/>
      <c r="AN1285" s="95"/>
      <c r="AO1285" s="95"/>
      <c r="AP1285" s="95"/>
      <c r="AQ1285" s="95"/>
      <c r="AR1285" s="95"/>
      <c r="AS1285" s="95"/>
      <c r="AT1285" s="95"/>
      <c r="AU1285" s="95"/>
      <c r="AV1285" s="723"/>
      <c r="AW1285" s="724"/>
    </row>
    <row r="1286" spans="2:49" x14ac:dyDescent="0.25">
      <c r="B1286" s="98"/>
      <c r="C1286" s="98"/>
      <c r="D1286" s="147"/>
      <c r="E1286" s="148"/>
      <c r="F1286" s="149"/>
      <c r="G1286" s="150"/>
      <c r="H1286" s="150"/>
      <c r="I1286" s="150"/>
      <c r="J1286" s="150"/>
      <c r="K1286" s="150"/>
      <c r="L1286" s="150"/>
      <c r="M1286" s="150"/>
      <c r="N1286" s="150"/>
      <c r="O1286" s="150"/>
      <c r="P1286" s="150"/>
      <c r="Q1286" s="150"/>
      <c r="R1286" s="150"/>
      <c r="S1286" s="150"/>
      <c r="T1286" s="150"/>
      <c r="U1286" s="150"/>
      <c r="V1286" s="150"/>
      <c r="W1286" s="150"/>
      <c r="X1286" s="150"/>
      <c r="Y1286" s="150"/>
      <c r="Z1286" s="150"/>
      <c r="AA1286" s="150"/>
      <c r="AB1286" s="150"/>
      <c r="AC1286" s="150"/>
      <c r="AD1286" s="150"/>
      <c r="AE1286" s="151"/>
      <c r="AF1286" s="151"/>
      <c r="AG1286" s="151"/>
      <c r="AH1286" s="151"/>
      <c r="AI1286" s="151"/>
      <c r="AJ1286" s="151"/>
      <c r="AK1286" s="151"/>
      <c r="AL1286" s="151"/>
      <c r="AM1286" s="151"/>
      <c r="AN1286" s="151"/>
      <c r="AO1286" s="151"/>
      <c r="AP1286" s="151"/>
      <c r="AQ1286" s="151"/>
      <c r="AR1286" s="151"/>
      <c r="AS1286" s="151"/>
      <c r="AT1286" s="151"/>
      <c r="AU1286" s="151"/>
      <c r="AV1286" s="723"/>
      <c r="AW1286" s="724"/>
    </row>
    <row r="1287" spans="2:49" x14ac:dyDescent="0.25">
      <c r="B1287" s="98"/>
      <c r="C1287" s="98"/>
      <c r="D1287" s="147"/>
      <c r="E1287" s="148"/>
      <c r="F1287" s="149"/>
      <c r="G1287" s="148"/>
      <c r="H1287" s="148"/>
      <c r="I1287" s="148"/>
      <c r="J1287" s="148"/>
      <c r="K1287" s="148"/>
      <c r="L1287" s="148"/>
      <c r="M1287" s="148"/>
      <c r="N1287" s="148"/>
      <c r="O1287" s="148"/>
      <c r="P1287" s="148"/>
      <c r="Q1287" s="148"/>
      <c r="R1287" s="148"/>
      <c r="S1287" s="148"/>
      <c r="T1287" s="148"/>
      <c r="U1287" s="148"/>
      <c r="V1287" s="148"/>
      <c r="W1287" s="148"/>
      <c r="X1287" s="148"/>
      <c r="Y1287" s="148"/>
      <c r="Z1287" s="148"/>
      <c r="AA1287" s="148"/>
      <c r="AB1287" s="148"/>
      <c r="AC1287" s="148"/>
      <c r="AD1287" s="148"/>
      <c r="AE1287" s="148"/>
      <c r="AF1287" s="148"/>
      <c r="AG1287" s="148"/>
      <c r="AH1287" s="148"/>
      <c r="AI1287" s="148"/>
      <c r="AJ1287" s="148"/>
      <c r="AK1287" s="148"/>
      <c r="AL1287" s="148"/>
      <c r="AM1287" s="148"/>
      <c r="AN1287" s="148"/>
      <c r="AO1287" s="148"/>
      <c r="AP1287" s="148"/>
      <c r="AQ1287" s="148"/>
      <c r="AR1287" s="148"/>
      <c r="AS1287" s="148"/>
      <c r="AT1287" s="148"/>
      <c r="AU1287" s="148"/>
      <c r="AV1287" s="723"/>
      <c r="AW1287" s="724"/>
    </row>
    <row r="1288" spans="2:49" x14ac:dyDescent="0.25">
      <c r="B1288" s="98"/>
      <c r="C1288" s="98"/>
      <c r="D1288" s="147"/>
      <c r="E1288" s="93"/>
      <c r="F1288" s="152"/>
      <c r="G1288" s="95"/>
      <c r="H1288" s="153"/>
      <c r="I1288" s="152"/>
      <c r="J1288" s="152"/>
      <c r="K1288" s="152"/>
      <c r="L1288" s="152"/>
      <c r="M1288" s="152"/>
      <c r="N1288" s="152"/>
      <c r="O1288" s="152"/>
      <c r="P1288" s="152"/>
      <c r="Q1288" s="152"/>
      <c r="R1288" s="152"/>
      <c r="S1288" s="153"/>
      <c r="T1288" s="152"/>
      <c r="U1288" s="152"/>
      <c r="V1288" s="152"/>
      <c r="W1288" s="152"/>
      <c r="X1288" s="152"/>
      <c r="Y1288" s="152"/>
      <c r="Z1288" s="152"/>
      <c r="AA1288" s="152"/>
      <c r="AB1288" s="152"/>
      <c r="AC1288" s="152"/>
      <c r="AD1288" s="152"/>
      <c r="AE1288" s="152"/>
      <c r="AF1288" s="152"/>
      <c r="AG1288" s="152"/>
      <c r="AH1288" s="152"/>
      <c r="AI1288" s="152"/>
      <c r="AJ1288" s="152"/>
      <c r="AK1288" s="152"/>
      <c r="AL1288" s="152"/>
      <c r="AM1288" s="152"/>
      <c r="AN1288" s="152"/>
      <c r="AO1288" s="152"/>
      <c r="AP1288" s="152"/>
      <c r="AQ1288" s="152"/>
      <c r="AR1288" s="152"/>
      <c r="AS1288" s="152"/>
      <c r="AT1288" s="152"/>
      <c r="AU1288" s="152"/>
      <c r="AV1288" s="723"/>
      <c r="AW1288" s="724"/>
    </row>
    <row r="1289" spans="2:49" x14ac:dyDescent="0.25">
      <c r="B1289" s="98"/>
      <c r="C1289" s="98"/>
      <c r="D1289" s="147"/>
      <c r="E1289" s="148"/>
      <c r="F1289" s="149"/>
      <c r="G1289" s="148"/>
      <c r="H1289" s="148"/>
      <c r="I1289" s="148"/>
      <c r="J1289" s="148"/>
      <c r="K1289" s="148"/>
      <c r="L1289" s="148"/>
      <c r="M1289" s="148"/>
      <c r="N1289" s="148"/>
      <c r="O1289" s="148"/>
      <c r="P1289" s="148"/>
      <c r="Q1289" s="148"/>
      <c r="R1289" s="148"/>
      <c r="S1289" s="148"/>
      <c r="T1289" s="148"/>
      <c r="U1289" s="148"/>
      <c r="V1289" s="148"/>
      <c r="W1289" s="148"/>
      <c r="X1289" s="148"/>
      <c r="Y1289" s="148"/>
      <c r="Z1289" s="148"/>
      <c r="AA1289" s="148"/>
      <c r="AB1289" s="148"/>
      <c r="AC1289" s="148"/>
      <c r="AD1289" s="148"/>
      <c r="AE1289" s="148"/>
      <c r="AF1289" s="148"/>
      <c r="AG1289" s="148"/>
      <c r="AH1289" s="148"/>
      <c r="AI1289" s="148"/>
      <c r="AJ1289" s="148"/>
      <c r="AK1289" s="148"/>
      <c r="AL1289" s="148"/>
      <c r="AM1289" s="148"/>
      <c r="AN1289" s="148"/>
      <c r="AO1289" s="148"/>
      <c r="AP1289" s="148"/>
      <c r="AQ1289" s="148"/>
      <c r="AR1289" s="148"/>
      <c r="AS1289" s="148"/>
      <c r="AT1289" s="148"/>
      <c r="AU1289" s="148"/>
      <c r="AV1289" s="723"/>
      <c r="AW1289" s="724"/>
    </row>
    <row r="1290" spans="2:49" x14ac:dyDescent="0.25">
      <c r="B1290" s="154"/>
      <c r="C1290" s="154"/>
      <c r="D1290" s="155"/>
      <c r="E1290" s="95"/>
      <c r="F1290" s="94"/>
      <c r="G1290" s="95"/>
      <c r="H1290" s="95"/>
      <c r="I1290" s="95"/>
      <c r="J1290" s="95"/>
      <c r="K1290" s="95"/>
      <c r="L1290" s="95"/>
      <c r="M1290" s="95"/>
      <c r="N1290" s="95"/>
      <c r="O1290" s="95"/>
      <c r="P1290" s="95"/>
      <c r="Q1290" s="95"/>
      <c r="R1290" s="95"/>
      <c r="S1290" s="95"/>
      <c r="T1290" s="95"/>
      <c r="U1290" s="95"/>
      <c r="V1290" s="95"/>
      <c r="W1290" s="95"/>
      <c r="X1290" s="95"/>
      <c r="Y1290" s="95"/>
      <c r="Z1290" s="95"/>
      <c r="AA1290" s="95"/>
      <c r="AB1290" s="95"/>
      <c r="AC1290" s="95"/>
      <c r="AD1290" s="95"/>
      <c r="AE1290" s="95"/>
      <c r="AF1290" s="95"/>
      <c r="AG1290" s="95"/>
      <c r="AH1290" s="95"/>
      <c r="AI1290" s="95"/>
      <c r="AJ1290" s="95"/>
      <c r="AK1290" s="95"/>
      <c r="AL1290" s="95"/>
      <c r="AM1290" s="95"/>
      <c r="AN1290" s="95"/>
      <c r="AO1290" s="95"/>
      <c r="AP1290" s="95"/>
      <c r="AQ1290" s="95"/>
      <c r="AR1290" s="95"/>
      <c r="AS1290" s="95"/>
      <c r="AT1290" s="95"/>
      <c r="AU1290" s="95"/>
      <c r="AV1290" s="723"/>
      <c r="AW1290" s="724"/>
    </row>
    <row r="1291" spans="2:49" x14ac:dyDescent="0.25">
      <c r="B1291" s="154"/>
      <c r="C1291" s="154"/>
      <c r="D1291" s="155"/>
      <c r="E1291" s="95"/>
      <c r="F1291" s="94"/>
      <c r="G1291" s="95"/>
      <c r="H1291" s="95"/>
      <c r="I1291" s="95"/>
      <c r="J1291" s="95"/>
      <c r="K1291" s="95"/>
      <c r="L1291" s="95"/>
      <c r="M1291" s="95"/>
      <c r="N1291" s="95"/>
      <c r="O1291" s="95"/>
      <c r="P1291" s="95"/>
      <c r="Q1291" s="95"/>
      <c r="R1291" s="95"/>
      <c r="S1291" s="95"/>
      <c r="T1291" s="95"/>
      <c r="U1291" s="95"/>
      <c r="V1291" s="95"/>
      <c r="W1291" s="95"/>
      <c r="X1291" s="95"/>
      <c r="Y1291" s="95"/>
      <c r="Z1291" s="95"/>
      <c r="AA1291" s="95"/>
      <c r="AB1291" s="95"/>
      <c r="AC1291" s="95"/>
      <c r="AD1291" s="95"/>
      <c r="AE1291" s="95"/>
      <c r="AF1291" s="95"/>
      <c r="AG1291" s="95"/>
      <c r="AH1291" s="95"/>
      <c r="AI1291" s="95"/>
      <c r="AJ1291" s="95"/>
      <c r="AK1291" s="95"/>
      <c r="AL1291" s="95"/>
      <c r="AM1291" s="95"/>
      <c r="AN1291" s="95"/>
      <c r="AO1291" s="95"/>
      <c r="AP1291" s="95"/>
      <c r="AQ1291" s="95"/>
      <c r="AR1291" s="95"/>
      <c r="AS1291" s="95"/>
      <c r="AT1291" s="95"/>
      <c r="AU1291" s="95"/>
      <c r="AV1291" s="723"/>
      <c r="AW1291" s="724"/>
    </row>
    <row r="1292" spans="2:49" x14ac:dyDescent="0.25">
      <c r="B1292" s="145"/>
      <c r="C1292" s="145"/>
      <c r="D1292" s="146"/>
      <c r="E1292" s="98"/>
      <c r="F1292" s="94"/>
      <c r="G1292" s="95"/>
      <c r="H1292" s="95"/>
      <c r="I1292" s="95"/>
      <c r="J1292" s="95"/>
      <c r="K1292" s="95"/>
      <c r="L1292" s="95"/>
      <c r="M1292" s="95"/>
      <c r="N1292" s="95"/>
      <c r="O1292" s="95"/>
      <c r="P1292" s="95"/>
      <c r="Q1292" s="95"/>
      <c r="R1292" s="95"/>
      <c r="S1292" s="95"/>
      <c r="T1292" s="95"/>
      <c r="U1292" s="95"/>
      <c r="V1292" s="95"/>
      <c r="W1292" s="95"/>
      <c r="X1292" s="95"/>
      <c r="Y1292" s="95"/>
      <c r="Z1292" s="95"/>
      <c r="AA1292" s="95"/>
      <c r="AB1292" s="95"/>
      <c r="AC1292" s="95"/>
      <c r="AD1292" s="95"/>
      <c r="AE1292" s="95"/>
      <c r="AF1292" s="95"/>
      <c r="AG1292" s="95"/>
      <c r="AH1292" s="95"/>
      <c r="AI1292" s="95"/>
      <c r="AJ1292" s="95"/>
      <c r="AK1292" s="95"/>
      <c r="AL1292" s="95"/>
      <c r="AM1292" s="95"/>
      <c r="AN1292" s="95"/>
      <c r="AO1292" s="95"/>
      <c r="AP1292" s="95"/>
      <c r="AQ1292" s="95"/>
      <c r="AR1292" s="95"/>
      <c r="AS1292" s="95"/>
      <c r="AT1292" s="95"/>
      <c r="AU1292" s="95"/>
      <c r="AV1292" s="723"/>
      <c r="AW1292" s="724"/>
    </row>
    <row r="1293" spans="2:49" x14ac:dyDescent="0.25">
      <c r="B1293" s="98"/>
      <c r="C1293" s="98"/>
      <c r="D1293" s="147"/>
      <c r="E1293" s="148"/>
      <c r="F1293" s="149"/>
      <c r="G1293" s="150"/>
      <c r="H1293" s="150"/>
      <c r="I1293" s="150"/>
      <c r="J1293" s="150"/>
      <c r="K1293" s="150"/>
      <c r="L1293" s="150"/>
      <c r="M1293" s="150"/>
      <c r="N1293" s="150"/>
      <c r="O1293" s="150"/>
      <c r="P1293" s="150"/>
      <c r="Q1293" s="150"/>
      <c r="R1293" s="150"/>
      <c r="S1293" s="150"/>
      <c r="T1293" s="150"/>
      <c r="U1293" s="150"/>
      <c r="V1293" s="150"/>
      <c r="W1293" s="150"/>
      <c r="X1293" s="150"/>
      <c r="Y1293" s="150"/>
      <c r="Z1293" s="150"/>
      <c r="AA1293" s="150"/>
      <c r="AB1293" s="150"/>
      <c r="AC1293" s="150"/>
      <c r="AD1293" s="150"/>
      <c r="AE1293" s="151"/>
      <c r="AF1293" s="151"/>
      <c r="AG1293" s="151"/>
      <c r="AH1293" s="151"/>
      <c r="AI1293" s="151"/>
      <c r="AJ1293" s="151"/>
      <c r="AK1293" s="151"/>
      <c r="AL1293" s="151"/>
      <c r="AM1293" s="151"/>
      <c r="AN1293" s="151"/>
      <c r="AO1293" s="151"/>
      <c r="AP1293" s="151"/>
      <c r="AQ1293" s="151"/>
      <c r="AR1293" s="151"/>
      <c r="AS1293" s="151"/>
      <c r="AT1293" s="151"/>
      <c r="AU1293" s="151"/>
      <c r="AV1293" s="723"/>
      <c r="AW1293" s="724"/>
    </row>
    <row r="1294" spans="2:49" x14ac:dyDescent="0.25">
      <c r="B1294" s="98"/>
      <c r="C1294" s="98"/>
      <c r="D1294" s="147"/>
      <c r="E1294" s="148"/>
      <c r="F1294" s="149"/>
      <c r="G1294" s="148"/>
      <c r="H1294" s="148"/>
      <c r="I1294" s="148"/>
      <c r="J1294" s="148"/>
      <c r="K1294" s="148"/>
      <c r="L1294" s="148"/>
      <c r="M1294" s="148"/>
      <c r="N1294" s="148"/>
      <c r="O1294" s="148"/>
      <c r="P1294" s="148"/>
      <c r="Q1294" s="148"/>
      <c r="R1294" s="148"/>
      <c r="S1294" s="148"/>
      <c r="T1294" s="148"/>
      <c r="U1294" s="148"/>
      <c r="V1294" s="148"/>
      <c r="W1294" s="148"/>
      <c r="X1294" s="148"/>
      <c r="Y1294" s="148"/>
      <c r="Z1294" s="148"/>
      <c r="AA1294" s="148"/>
      <c r="AB1294" s="148"/>
      <c r="AC1294" s="148"/>
      <c r="AD1294" s="148"/>
      <c r="AE1294" s="148"/>
      <c r="AF1294" s="148"/>
      <c r="AG1294" s="148"/>
      <c r="AH1294" s="148"/>
      <c r="AI1294" s="148"/>
      <c r="AJ1294" s="148"/>
      <c r="AK1294" s="148"/>
      <c r="AL1294" s="148"/>
      <c r="AM1294" s="148"/>
      <c r="AN1294" s="148"/>
      <c r="AO1294" s="148"/>
      <c r="AP1294" s="148"/>
      <c r="AQ1294" s="148"/>
      <c r="AR1294" s="148"/>
      <c r="AS1294" s="148"/>
      <c r="AT1294" s="148"/>
      <c r="AU1294" s="148"/>
      <c r="AV1294" s="723"/>
      <c r="AW1294" s="724"/>
    </row>
    <row r="1295" spans="2:49" x14ac:dyDescent="0.25">
      <c r="B1295" s="98"/>
      <c r="C1295" s="98"/>
      <c r="D1295" s="147"/>
      <c r="E1295" s="93"/>
      <c r="F1295" s="152"/>
      <c r="G1295" s="95"/>
      <c r="H1295" s="153"/>
      <c r="I1295" s="152"/>
      <c r="J1295" s="152"/>
      <c r="K1295" s="152"/>
      <c r="L1295" s="152"/>
      <c r="M1295" s="152"/>
      <c r="N1295" s="152"/>
      <c r="O1295" s="152"/>
      <c r="P1295" s="152"/>
      <c r="Q1295" s="152"/>
      <c r="R1295" s="152"/>
      <c r="S1295" s="153"/>
      <c r="T1295" s="152"/>
      <c r="U1295" s="152"/>
      <c r="V1295" s="152"/>
      <c r="W1295" s="152"/>
      <c r="X1295" s="152"/>
      <c r="Y1295" s="152"/>
      <c r="Z1295" s="152"/>
      <c r="AA1295" s="152"/>
      <c r="AB1295" s="152"/>
      <c r="AC1295" s="152"/>
      <c r="AD1295" s="152"/>
      <c r="AE1295" s="152"/>
      <c r="AF1295" s="152"/>
      <c r="AG1295" s="152"/>
      <c r="AH1295" s="152"/>
      <c r="AI1295" s="152"/>
      <c r="AJ1295" s="152"/>
      <c r="AK1295" s="152"/>
      <c r="AL1295" s="152"/>
      <c r="AM1295" s="152"/>
      <c r="AN1295" s="152"/>
      <c r="AO1295" s="152"/>
      <c r="AP1295" s="152"/>
      <c r="AQ1295" s="152"/>
      <c r="AR1295" s="152"/>
      <c r="AS1295" s="152"/>
      <c r="AT1295" s="152"/>
      <c r="AU1295" s="152"/>
      <c r="AV1295" s="723"/>
      <c r="AW1295" s="724"/>
    </row>
    <row r="1296" spans="2:49" x14ac:dyDescent="0.25">
      <c r="B1296" s="98"/>
      <c r="C1296" s="98"/>
      <c r="D1296" s="147"/>
      <c r="E1296" s="148"/>
      <c r="F1296" s="149"/>
      <c r="G1296" s="148"/>
      <c r="H1296" s="148"/>
      <c r="I1296" s="148"/>
      <c r="J1296" s="148"/>
      <c r="K1296" s="148"/>
      <c r="L1296" s="148"/>
      <c r="M1296" s="148"/>
      <c r="N1296" s="148"/>
      <c r="O1296" s="148"/>
      <c r="P1296" s="148"/>
      <c r="Q1296" s="148"/>
      <c r="R1296" s="148"/>
      <c r="S1296" s="148"/>
      <c r="T1296" s="148"/>
      <c r="U1296" s="148"/>
      <c r="V1296" s="148"/>
      <c r="W1296" s="148"/>
      <c r="X1296" s="148"/>
      <c r="Y1296" s="148"/>
      <c r="Z1296" s="148"/>
      <c r="AA1296" s="148"/>
      <c r="AB1296" s="148"/>
      <c r="AC1296" s="148"/>
      <c r="AD1296" s="148"/>
      <c r="AE1296" s="148"/>
      <c r="AF1296" s="148"/>
      <c r="AG1296" s="148"/>
      <c r="AH1296" s="148"/>
      <c r="AI1296" s="148"/>
      <c r="AJ1296" s="148"/>
      <c r="AK1296" s="148"/>
      <c r="AL1296" s="148"/>
      <c r="AM1296" s="148"/>
      <c r="AN1296" s="148"/>
      <c r="AO1296" s="148"/>
      <c r="AP1296" s="148"/>
      <c r="AQ1296" s="148"/>
      <c r="AR1296" s="148"/>
      <c r="AS1296" s="148"/>
      <c r="AT1296" s="148"/>
      <c r="AU1296" s="148"/>
      <c r="AV1296" s="723"/>
      <c r="AW1296" s="724"/>
    </row>
    <row r="1297" spans="2:49" x14ac:dyDescent="0.25">
      <c r="B1297" s="154"/>
      <c r="C1297" s="154"/>
      <c r="D1297" s="155"/>
      <c r="E1297" s="95"/>
      <c r="F1297" s="94"/>
      <c r="G1297" s="95"/>
      <c r="H1297" s="95"/>
      <c r="I1297" s="95"/>
      <c r="J1297" s="95"/>
      <c r="K1297" s="95"/>
      <c r="L1297" s="95"/>
      <c r="M1297" s="95"/>
      <c r="N1297" s="95"/>
      <c r="O1297" s="95"/>
      <c r="P1297" s="95"/>
      <c r="Q1297" s="95"/>
      <c r="R1297" s="95"/>
      <c r="S1297" s="95"/>
      <c r="T1297" s="95"/>
      <c r="U1297" s="95"/>
      <c r="V1297" s="95"/>
      <c r="W1297" s="95"/>
      <c r="X1297" s="95"/>
      <c r="Y1297" s="95"/>
      <c r="Z1297" s="95"/>
      <c r="AA1297" s="95"/>
      <c r="AB1297" s="95"/>
      <c r="AC1297" s="95"/>
      <c r="AD1297" s="95"/>
      <c r="AE1297" s="95"/>
      <c r="AF1297" s="95"/>
      <c r="AG1297" s="95"/>
      <c r="AH1297" s="95"/>
      <c r="AI1297" s="95"/>
      <c r="AJ1297" s="95"/>
      <c r="AK1297" s="95"/>
      <c r="AL1297" s="95"/>
      <c r="AM1297" s="95"/>
      <c r="AN1297" s="95"/>
      <c r="AO1297" s="95"/>
      <c r="AP1297" s="95"/>
      <c r="AQ1297" s="95"/>
      <c r="AR1297" s="95"/>
      <c r="AS1297" s="95"/>
      <c r="AT1297" s="95"/>
      <c r="AU1297" s="95"/>
      <c r="AV1297" s="723"/>
      <c r="AW1297" s="724"/>
    </row>
    <row r="1298" spans="2:49" x14ac:dyDescent="0.25">
      <c r="B1298" s="154"/>
      <c r="C1298" s="154"/>
      <c r="D1298" s="155"/>
      <c r="E1298" s="95"/>
      <c r="F1298" s="94"/>
      <c r="G1298" s="95"/>
      <c r="H1298" s="95"/>
      <c r="I1298" s="95"/>
      <c r="J1298" s="95"/>
      <c r="K1298" s="95"/>
      <c r="L1298" s="95"/>
      <c r="M1298" s="95"/>
      <c r="N1298" s="95"/>
      <c r="O1298" s="95"/>
      <c r="P1298" s="95"/>
      <c r="Q1298" s="95"/>
      <c r="R1298" s="95"/>
      <c r="S1298" s="95"/>
      <c r="T1298" s="95"/>
      <c r="U1298" s="95"/>
      <c r="V1298" s="95"/>
      <c r="W1298" s="95"/>
      <c r="X1298" s="95"/>
      <c r="Y1298" s="95"/>
      <c r="Z1298" s="95"/>
      <c r="AA1298" s="95"/>
      <c r="AB1298" s="95"/>
      <c r="AC1298" s="95"/>
      <c r="AD1298" s="95"/>
      <c r="AE1298" s="95"/>
      <c r="AF1298" s="95"/>
      <c r="AG1298" s="95"/>
      <c r="AH1298" s="95"/>
      <c r="AI1298" s="95"/>
      <c r="AJ1298" s="95"/>
      <c r="AK1298" s="95"/>
      <c r="AL1298" s="95"/>
      <c r="AM1298" s="95"/>
      <c r="AN1298" s="95"/>
      <c r="AO1298" s="95"/>
      <c r="AP1298" s="95"/>
      <c r="AQ1298" s="95"/>
      <c r="AR1298" s="95"/>
      <c r="AS1298" s="95"/>
      <c r="AT1298" s="95"/>
      <c r="AU1298" s="95"/>
      <c r="AV1298" s="723"/>
      <c r="AW1298" s="724"/>
    </row>
    <row r="1299" spans="2:49" x14ac:dyDescent="0.25">
      <c r="B1299" s="145"/>
      <c r="C1299" s="145"/>
      <c r="D1299" s="146"/>
      <c r="E1299" s="98"/>
      <c r="F1299" s="94"/>
      <c r="G1299" s="95"/>
      <c r="H1299" s="95"/>
      <c r="I1299" s="95"/>
      <c r="J1299" s="95"/>
      <c r="K1299" s="95"/>
      <c r="L1299" s="95"/>
      <c r="M1299" s="95"/>
      <c r="N1299" s="95"/>
      <c r="O1299" s="95"/>
      <c r="P1299" s="95"/>
      <c r="Q1299" s="95"/>
      <c r="R1299" s="95"/>
      <c r="S1299" s="95"/>
      <c r="T1299" s="95"/>
      <c r="U1299" s="95"/>
      <c r="V1299" s="95"/>
      <c r="W1299" s="95"/>
      <c r="X1299" s="95"/>
      <c r="Y1299" s="95"/>
      <c r="Z1299" s="95"/>
      <c r="AA1299" s="95"/>
      <c r="AB1299" s="95"/>
      <c r="AC1299" s="95"/>
      <c r="AD1299" s="95"/>
      <c r="AE1299" s="95"/>
      <c r="AF1299" s="95"/>
      <c r="AG1299" s="95"/>
      <c r="AH1299" s="95"/>
      <c r="AI1299" s="95"/>
      <c r="AJ1299" s="95"/>
      <c r="AK1299" s="95"/>
      <c r="AL1299" s="95"/>
      <c r="AM1299" s="95"/>
      <c r="AN1299" s="95"/>
      <c r="AO1299" s="95"/>
      <c r="AP1299" s="95"/>
      <c r="AQ1299" s="95"/>
      <c r="AR1299" s="95"/>
      <c r="AS1299" s="95"/>
      <c r="AT1299" s="95"/>
      <c r="AU1299" s="95"/>
      <c r="AV1299" s="723"/>
      <c r="AW1299" s="724"/>
    </row>
    <row r="1300" spans="2:49" x14ac:dyDescent="0.25">
      <c r="B1300" s="98"/>
      <c r="C1300" s="98"/>
      <c r="D1300" s="147"/>
      <c r="E1300" s="148"/>
      <c r="F1300" s="149"/>
      <c r="G1300" s="150"/>
      <c r="H1300" s="150"/>
      <c r="I1300" s="150"/>
      <c r="J1300" s="150"/>
      <c r="K1300" s="150"/>
      <c r="L1300" s="150"/>
      <c r="M1300" s="150"/>
      <c r="N1300" s="150"/>
      <c r="O1300" s="150"/>
      <c r="P1300" s="150"/>
      <c r="Q1300" s="150"/>
      <c r="R1300" s="150"/>
      <c r="S1300" s="150"/>
      <c r="T1300" s="150"/>
      <c r="U1300" s="150"/>
      <c r="V1300" s="150"/>
      <c r="W1300" s="150"/>
      <c r="X1300" s="150"/>
      <c r="Y1300" s="150"/>
      <c r="Z1300" s="150"/>
      <c r="AA1300" s="150"/>
      <c r="AB1300" s="150"/>
      <c r="AC1300" s="150"/>
      <c r="AD1300" s="150"/>
      <c r="AE1300" s="151"/>
      <c r="AF1300" s="151"/>
      <c r="AG1300" s="151"/>
      <c r="AH1300" s="151"/>
      <c r="AI1300" s="151"/>
      <c r="AJ1300" s="151"/>
      <c r="AK1300" s="151"/>
      <c r="AL1300" s="151"/>
      <c r="AM1300" s="151"/>
      <c r="AN1300" s="151"/>
      <c r="AO1300" s="151"/>
      <c r="AP1300" s="151"/>
      <c r="AQ1300" s="151"/>
      <c r="AR1300" s="151"/>
      <c r="AS1300" s="151"/>
      <c r="AT1300" s="151"/>
      <c r="AU1300" s="151"/>
      <c r="AV1300" s="723"/>
      <c r="AW1300" s="724"/>
    </row>
    <row r="1301" spans="2:49" x14ac:dyDescent="0.25">
      <c r="B1301" s="98"/>
      <c r="C1301" s="98"/>
      <c r="D1301" s="147"/>
      <c r="E1301" s="148"/>
      <c r="F1301" s="149"/>
      <c r="G1301" s="148"/>
      <c r="H1301" s="148"/>
      <c r="I1301" s="148"/>
      <c r="J1301" s="148"/>
      <c r="K1301" s="148"/>
      <c r="L1301" s="148"/>
      <c r="M1301" s="148"/>
      <c r="N1301" s="148"/>
      <c r="O1301" s="148"/>
      <c r="P1301" s="148"/>
      <c r="Q1301" s="148"/>
      <c r="R1301" s="148"/>
      <c r="S1301" s="148"/>
      <c r="T1301" s="148"/>
      <c r="U1301" s="148"/>
      <c r="V1301" s="148"/>
      <c r="W1301" s="148"/>
      <c r="X1301" s="148"/>
      <c r="Y1301" s="148"/>
      <c r="Z1301" s="148"/>
      <c r="AA1301" s="148"/>
      <c r="AB1301" s="148"/>
      <c r="AC1301" s="148"/>
      <c r="AD1301" s="148"/>
      <c r="AE1301" s="148"/>
      <c r="AF1301" s="148"/>
      <c r="AG1301" s="148"/>
      <c r="AH1301" s="148"/>
      <c r="AI1301" s="148"/>
      <c r="AJ1301" s="148"/>
      <c r="AK1301" s="148"/>
      <c r="AL1301" s="148"/>
      <c r="AM1301" s="148"/>
      <c r="AN1301" s="148"/>
      <c r="AO1301" s="148"/>
      <c r="AP1301" s="148"/>
      <c r="AQ1301" s="148"/>
      <c r="AR1301" s="148"/>
      <c r="AS1301" s="148"/>
      <c r="AT1301" s="148"/>
      <c r="AU1301" s="148"/>
      <c r="AV1301" s="723"/>
      <c r="AW1301" s="724"/>
    </row>
    <row r="1302" spans="2:49" x14ac:dyDescent="0.25">
      <c r="B1302" s="98"/>
      <c r="C1302" s="98"/>
      <c r="D1302" s="147"/>
      <c r="E1302" s="93"/>
      <c r="F1302" s="152"/>
      <c r="G1302" s="95"/>
      <c r="H1302" s="153"/>
      <c r="I1302" s="152"/>
      <c r="J1302" s="152"/>
      <c r="K1302" s="152"/>
      <c r="L1302" s="152"/>
      <c r="M1302" s="152"/>
      <c r="N1302" s="152"/>
      <c r="O1302" s="152"/>
      <c r="P1302" s="152"/>
      <c r="Q1302" s="152"/>
      <c r="R1302" s="152"/>
      <c r="S1302" s="153"/>
      <c r="T1302" s="152"/>
      <c r="U1302" s="152"/>
      <c r="V1302" s="152"/>
      <c r="W1302" s="152"/>
      <c r="X1302" s="152"/>
      <c r="Y1302" s="152"/>
      <c r="Z1302" s="152"/>
      <c r="AA1302" s="152"/>
      <c r="AB1302" s="152"/>
      <c r="AC1302" s="152"/>
      <c r="AD1302" s="152"/>
      <c r="AE1302" s="152"/>
      <c r="AF1302" s="152"/>
      <c r="AG1302" s="152"/>
      <c r="AH1302" s="152"/>
      <c r="AI1302" s="152"/>
      <c r="AJ1302" s="152"/>
      <c r="AK1302" s="152"/>
      <c r="AL1302" s="152"/>
      <c r="AM1302" s="152"/>
      <c r="AN1302" s="152"/>
      <c r="AO1302" s="152"/>
      <c r="AP1302" s="152"/>
      <c r="AQ1302" s="152"/>
      <c r="AR1302" s="152"/>
      <c r="AS1302" s="152"/>
      <c r="AT1302" s="152"/>
      <c r="AU1302" s="152"/>
      <c r="AV1302" s="723"/>
      <c r="AW1302" s="724"/>
    </row>
    <row r="1303" spans="2:49" x14ac:dyDescent="0.25">
      <c r="B1303" s="98"/>
      <c r="C1303" s="98"/>
      <c r="D1303" s="147"/>
      <c r="E1303" s="148"/>
      <c r="F1303" s="149"/>
      <c r="G1303" s="148"/>
      <c r="H1303" s="148"/>
      <c r="I1303" s="148"/>
      <c r="J1303" s="148"/>
      <c r="K1303" s="148"/>
      <c r="L1303" s="148"/>
      <c r="M1303" s="148"/>
      <c r="N1303" s="148"/>
      <c r="O1303" s="148"/>
      <c r="P1303" s="148"/>
      <c r="Q1303" s="148"/>
      <c r="R1303" s="148"/>
      <c r="S1303" s="148"/>
      <c r="T1303" s="148"/>
      <c r="U1303" s="148"/>
      <c r="V1303" s="148"/>
      <c r="W1303" s="148"/>
      <c r="X1303" s="148"/>
      <c r="Y1303" s="148"/>
      <c r="Z1303" s="148"/>
      <c r="AA1303" s="148"/>
      <c r="AB1303" s="148"/>
      <c r="AC1303" s="148"/>
      <c r="AD1303" s="148"/>
      <c r="AE1303" s="148"/>
      <c r="AF1303" s="148"/>
      <c r="AG1303" s="148"/>
      <c r="AH1303" s="148"/>
      <c r="AI1303" s="148"/>
      <c r="AJ1303" s="148"/>
      <c r="AK1303" s="148"/>
      <c r="AL1303" s="148"/>
      <c r="AM1303" s="148"/>
      <c r="AN1303" s="148"/>
      <c r="AO1303" s="148"/>
      <c r="AP1303" s="148"/>
      <c r="AQ1303" s="148"/>
      <c r="AR1303" s="148"/>
      <c r="AS1303" s="148"/>
      <c r="AT1303" s="148"/>
      <c r="AU1303" s="148"/>
      <c r="AV1303" s="723"/>
      <c r="AW1303" s="724"/>
    </row>
    <row r="1304" spans="2:49" x14ac:dyDescent="0.25">
      <c r="B1304" s="154"/>
      <c r="C1304" s="154"/>
      <c r="D1304" s="155"/>
      <c r="E1304" s="95"/>
      <c r="F1304" s="94"/>
      <c r="G1304" s="95"/>
      <c r="H1304" s="95"/>
      <c r="I1304" s="95"/>
      <c r="J1304" s="95"/>
      <c r="K1304" s="95"/>
      <c r="L1304" s="95"/>
      <c r="M1304" s="95"/>
      <c r="N1304" s="95"/>
      <c r="O1304" s="95"/>
      <c r="P1304" s="95"/>
      <c r="Q1304" s="95"/>
      <c r="R1304" s="95"/>
      <c r="S1304" s="95"/>
      <c r="T1304" s="95"/>
      <c r="U1304" s="95"/>
      <c r="V1304" s="95"/>
      <c r="W1304" s="95"/>
      <c r="X1304" s="95"/>
      <c r="Y1304" s="95"/>
      <c r="Z1304" s="95"/>
      <c r="AA1304" s="95"/>
      <c r="AB1304" s="95"/>
      <c r="AC1304" s="95"/>
      <c r="AD1304" s="95"/>
      <c r="AE1304" s="95"/>
      <c r="AF1304" s="95"/>
      <c r="AG1304" s="95"/>
      <c r="AH1304" s="95"/>
      <c r="AI1304" s="95"/>
      <c r="AJ1304" s="95"/>
      <c r="AK1304" s="95"/>
      <c r="AL1304" s="95"/>
      <c r="AM1304" s="95"/>
      <c r="AN1304" s="95"/>
      <c r="AO1304" s="95"/>
      <c r="AP1304" s="95"/>
      <c r="AQ1304" s="95"/>
      <c r="AR1304" s="95"/>
      <c r="AS1304" s="95"/>
      <c r="AT1304" s="95"/>
      <c r="AU1304" s="95"/>
      <c r="AV1304" s="723"/>
      <c r="AW1304" s="724"/>
    </row>
    <row r="1305" spans="2:49" x14ac:dyDescent="0.25">
      <c r="B1305" s="154"/>
      <c r="C1305" s="154"/>
      <c r="D1305" s="155"/>
      <c r="E1305" s="95"/>
      <c r="F1305" s="94"/>
      <c r="G1305" s="95"/>
      <c r="H1305" s="95"/>
      <c r="I1305" s="95"/>
      <c r="J1305" s="95"/>
      <c r="K1305" s="95"/>
      <c r="L1305" s="95"/>
      <c r="M1305" s="95"/>
      <c r="N1305" s="95"/>
      <c r="O1305" s="95"/>
      <c r="P1305" s="95"/>
      <c r="Q1305" s="95"/>
      <c r="R1305" s="95"/>
      <c r="S1305" s="95"/>
      <c r="T1305" s="95"/>
      <c r="U1305" s="95"/>
      <c r="V1305" s="95"/>
      <c r="W1305" s="95"/>
      <c r="X1305" s="95"/>
      <c r="Y1305" s="95"/>
      <c r="Z1305" s="95"/>
      <c r="AA1305" s="95"/>
      <c r="AB1305" s="95"/>
      <c r="AC1305" s="95"/>
      <c r="AD1305" s="95"/>
      <c r="AE1305" s="95"/>
      <c r="AF1305" s="95"/>
      <c r="AG1305" s="95"/>
      <c r="AH1305" s="95"/>
      <c r="AI1305" s="95"/>
      <c r="AJ1305" s="95"/>
      <c r="AK1305" s="95"/>
      <c r="AL1305" s="95"/>
      <c r="AM1305" s="95"/>
      <c r="AN1305" s="95"/>
      <c r="AO1305" s="95"/>
      <c r="AP1305" s="95"/>
      <c r="AQ1305" s="95"/>
      <c r="AR1305" s="95"/>
      <c r="AS1305" s="95"/>
      <c r="AT1305" s="95"/>
      <c r="AU1305" s="95"/>
      <c r="AV1305" s="723"/>
      <c r="AW1305" s="724"/>
    </row>
    <row r="1306" spans="2:49" x14ac:dyDescent="0.25">
      <c r="B1306" s="145"/>
      <c r="C1306" s="145"/>
      <c r="D1306" s="146"/>
      <c r="E1306" s="98"/>
      <c r="F1306" s="94"/>
      <c r="G1306" s="95"/>
      <c r="H1306" s="95"/>
      <c r="I1306" s="95"/>
      <c r="J1306" s="95"/>
      <c r="K1306" s="95"/>
      <c r="L1306" s="95"/>
      <c r="M1306" s="95"/>
      <c r="N1306" s="95"/>
      <c r="O1306" s="95"/>
      <c r="P1306" s="95"/>
      <c r="Q1306" s="95"/>
      <c r="R1306" s="95"/>
      <c r="S1306" s="95"/>
      <c r="T1306" s="95"/>
      <c r="U1306" s="95"/>
      <c r="V1306" s="95"/>
      <c r="W1306" s="95"/>
      <c r="X1306" s="95"/>
      <c r="Y1306" s="95"/>
      <c r="Z1306" s="95"/>
      <c r="AA1306" s="95"/>
      <c r="AB1306" s="95"/>
      <c r="AC1306" s="95"/>
      <c r="AD1306" s="95"/>
      <c r="AE1306" s="95"/>
      <c r="AF1306" s="95"/>
      <c r="AG1306" s="95"/>
      <c r="AH1306" s="95"/>
      <c r="AI1306" s="95"/>
      <c r="AJ1306" s="95"/>
      <c r="AK1306" s="95"/>
      <c r="AL1306" s="95"/>
      <c r="AM1306" s="95"/>
      <c r="AN1306" s="95"/>
      <c r="AO1306" s="95"/>
      <c r="AP1306" s="95"/>
      <c r="AQ1306" s="95"/>
      <c r="AR1306" s="95"/>
      <c r="AS1306" s="95"/>
      <c r="AT1306" s="95"/>
      <c r="AU1306" s="95"/>
      <c r="AV1306" s="723"/>
      <c r="AW1306" s="724"/>
    </row>
    <row r="1307" spans="2:49" x14ac:dyDescent="0.25">
      <c r="B1307" s="98"/>
      <c r="C1307" s="98"/>
      <c r="D1307" s="147"/>
      <c r="E1307" s="148"/>
      <c r="F1307" s="149"/>
      <c r="G1307" s="150"/>
      <c r="H1307" s="150"/>
      <c r="I1307" s="150"/>
      <c r="J1307" s="150"/>
      <c r="K1307" s="150"/>
      <c r="L1307" s="150"/>
      <c r="M1307" s="150"/>
      <c r="N1307" s="150"/>
      <c r="O1307" s="150"/>
      <c r="P1307" s="150"/>
      <c r="Q1307" s="150"/>
      <c r="R1307" s="150"/>
      <c r="S1307" s="150"/>
      <c r="T1307" s="150"/>
      <c r="U1307" s="150"/>
      <c r="V1307" s="150"/>
      <c r="W1307" s="150"/>
      <c r="X1307" s="150"/>
      <c r="Y1307" s="150"/>
      <c r="Z1307" s="150"/>
      <c r="AA1307" s="150"/>
      <c r="AB1307" s="150"/>
      <c r="AC1307" s="150"/>
      <c r="AD1307" s="150"/>
      <c r="AE1307" s="151"/>
      <c r="AF1307" s="151"/>
      <c r="AG1307" s="151"/>
      <c r="AH1307" s="151"/>
      <c r="AI1307" s="151"/>
      <c r="AJ1307" s="151"/>
      <c r="AK1307" s="151"/>
      <c r="AL1307" s="151"/>
      <c r="AM1307" s="151"/>
      <c r="AN1307" s="151"/>
      <c r="AO1307" s="151"/>
      <c r="AP1307" s="151"/>
      <c r="AQ1307" s="151"/>
      <c r="AR1307" s="151"/>
      <c r="AS1307" s="151"/>
      <c r="AT1307" s="151"/>
      <c r="AU1307" s="151"/>
      <c r="AV1307" s="723"/>
      <c r="AW1307" s="724"/>
    </row>
    <row r="1308" spans="2:49" x14ac:dyDescent="0.25">
      <c r="B1308" s="98"/>
      <c r="C1308" s="98"/>
      <c r="D1308" s="147"/>
      <c r="E1308" s="148"/>
      <c r="F1308" s="149"/>
      <c r="G1308" s="148"/>
      <c r="H1308" s="148"/>
      <c r="I1308" s="148"/>
      <c r="J1308" s="148"/>
      <c r="K1308" s="148"/>
      <c r="L1308" s="148"/>
      <c r="M1308" s="148"/>
      <c r="N1308" s="148"/>
      <c r="O1308" s="148"/>
      <c r="P1308" s="148"/>
      <c r="Q1308" s="148"/>
      <c r="R1308" s="148"/>
      <c r="S1308" s="148"/>
      <c r="T1308" s="148"/>
      <c r="U1308" s="148"/>
      <c r="V1308" s="148"/>
      <c r="W1308" s="148"/>
      <c r="X1308" s="148"/>
      <c r="Y1308" s="148"/>
      <c r="Z1308" s="148"/>
      <c r="AA1308" s="148"/>
      <c r="AB1308" s="148"/>
      <c r="AC1308" s="148"/>
      <c r="AD1308" s="148"/>
      <c r="AE1308" s="148"/>
      <c r="AF1308" s="148"/>
      <c r="AG1308" s="148"/>
      <c r="AH1308" s="148"/>
      <c r="AI1308" s="148"/>
      <c r="AJ1308" s="148"/>
      <c r="AK1308" s="148"/>
      <c r="AL1308" s="148"/>
      <c r="AM1308" s="148"/>
      <c r="AN1308" s="148"/>
      <c r="AO1308" s="148"/>
      <c r="AP1308" s="148"/>
      <c r="AQ1308" s="148"/>
      <c r="AR1308" s="148"/>
      <c r="AS1308" s="148"/>
      <c r="AT1308" s="148"/>
      <c r="AU1308" s="148"/>
      <c r="AV1308" s="723"/>
      <c r="AW1308" s="724"/>
    </row>
    <row r="1309" spans="2:49" x14ac:dyDescent="0.25">
      <c r="B1309" s="98"/>
      <c r="C1309" s="98"/>
      <c r="D1309" s="147"/>
      <c r="E1309" s="93"/>
      <c r="F1309" s="152"/>
      <c r="G1309" s="95"/>
      <c r="H1309" s="153"/>
      <c r="I1309" s="152"/>
      <c r="J1309" s="152"/>
      <c r="K1309" s="152"/>
      <c r="L1309" s="152"/>
      <c r="M1309" s="152"/>
      <c r="N1309" s="152"/>
      <c r="O1309" s="152"/>
      <c r="P1309" s="152"/>
      <c r="Q1309" s="152"/>
      <c r="R1309" s="152"/>
      <c r="S1309" s="153"/>
      <c r="T1309" s="152"/>
      <c r="U1309" s="152"/>
      <c r="V1309" s="152"/>
      <c r="W1309" s="152"/>
      <c r="X1309" s="152"/>
      <c r="Y1309" s="152"/>
      <c r="Z1309" s="152"/>
      <c r="AA1309" s="152"/>
      <c r="AB1309" s="152"/>
      <c r="AC1309" s="152"/>
      <c r="AD1309" s="152"/>
      <c r="AE1309" s="152"/>
      <c r="AF1309" s="152"/>
      <c r="AG1309" s="152"/>
      <c r="AH1309" s="152"/>
      <c r="AI1309" s="152"/>
      <c r="AJ1309" s="152"/>
      <c r="AK1309" s="152"/>
      <c r="AL1309" s="152"/>
      <c r="AM1309" s="152"/>
      <c r="AN1309" s="152"/>
      <c r="AO1309" s="152"/>
      <c r="AP1309" s="152"/>
      <c r="AQ1309" s="152"/>
      <c r="AR1309" s="152"/>
      <c r="AS1309" s="152"/>
      <c r="AT1309" s="152"/>
      <c r="AU1309" s="152"/>
      <c r="AV1309" s="723"/>
      <c r="AW1309" s="724"/>
    </row>
    <row r="1310" spans="2:49" x14ac:dyDescent="0.25">
      <c r="B1310" s="98"/>
      <c r="C1310" s="98"/>
      <c r="D1310" s="147"/>
      <c r="E1310" s="148"/>
      <c r="F1310" s="149"/>
      <c r="G1310" s="148"/>
      <c r="H1310" s="148"/>
      <c r="I1310" s="148"/>
      <c r="J1310" s="148"/>
      <c r="K1310" s="148"/>
      <c r="L1310" s="148"/>
      <c r="M1310" s="148"/>
      <c r="N1310" s="148"/>
      <c r="O1310" s="148"/>
      <c r="P1310" s="148"/>
      <c r="Q1310" s="148"/>
      <c r="R1310" s="148"/>
      <c r="S1310" s="148"/>
      <c r="T1310" s="148"/>
      <c r="U1310" s="148"/>
      <c r="V1310" s="148"/>
      <c r="W1310" s="148"/>
      <c r="X1310" s="148"/>
      <c r="Y1310" s="148"/>
      <c r="Z1310" s="148"/>
      <c r="AA1310" s="148"/>
      <c r="AB1310" s="148"/>
      <c r="AC1310" s="148"/>
      <c r="AD1310" s="148"/>
      <c r="AE1310" s="148"/>
      <c r="AF1310" s="148"/>
      <c r="AG1310" s="148"/>
      <c r="AH1310" s="148"/>
      <c r="AI1310" s="148"/>
      <c r="AJ1310" s="148"/>
      <c r="AK1310" s="148"/>
      <c r="AL1310" s="148"/>
      <c r="AM1310" s="148"/>
      <c r="AN1310" s="148"/>
      <c r="AO1310" s="148"/>
      <c r="AP1310" s="148"/>
      <c r="AQ1310" s="148"/>
      <c r="AR1310" s="148"/>
      <c r="AS1310" s="148"/>
      <c r="AT1310" s="148"/>
      <c r="AU1310" s="148"/>
      <c r="AV1310" s="723"/>
      <c r="AW1310" s="724"/>
    </row>
    <row r="1311" spans="2:49" x14ac:dyDescent="0.25">
      <c r="B1311" s="154"/>
      <c r="C1311" s="154"/>
      <c r="D1311" s="155"/>
      <c r="E1311" s="95"/>
      <c r="F1311" s="94"/>
      <c r="G1311" s="95"/>
      <c r="H1311" s="95"/>
      <c r="I1311" s="95"/>
      <c r="J1311" s="95"/>
      <c r="K1311" s="95"/>
      <c r="L1311" s="95"/>
      <c r="M1311" s="95"/>
      <c r="N1311" s="95"/>
      <c r="O1311" s="95"/>
      <c r="P1311" s="95"/>
      <c r="Q1311" s="95"/>
      <c r="R1311" s="95"/>
      <c r="S1311" s="95"/>
      <c r="T1311" s="95"/>
      <c r="U1311" s="95"/>
      <c r="V1311" s="95"/>
      <c r="W1311" s="95"/>
      <c r="X1311" s="95"/>
      <c r="Y1311" s="95"/>
      <c r="Z1311" s="95"/>
      <c r="AA1311" s="95"/>
      <c r="AB1311" s="95"/>
      <c r="AC1311" s="95"/>
      <c r="AD1311" s="95"/>
      <c r="AE1311" s="95"/>
      <c r="AF1311" s="95"/>
      <c r="AG1311" s="95"/>
      <c r="AH1311" s="95"/>
      <c r="AI1311" s="95"/>
      <c r="AJ1311" s="95"/>
      <c r="AK1311" s="95"/>
      <c r="AL1311" s="95"/>
      <c r="AM1311" s="95"/>
      <c r="AN1311" s="95"/>
      <c r="AO1311" s="95"/>
      <c r="AP1311" s="95"/>
      <c r="AQ1311" s="95"/>
      <c r="AR1311" s="95"/>
      <c r="AS1311" s="95"/>
      <c r="AT1311" s="95"/>
      <c r="AU1311" s="95"/>
      <c r="AV1311" s="723"/>
      <c r="AW1311" s="724"/>
    </row>
    <row r="1312" spans="2:49" x14ac:dyDescent="0.25">
      <c r="B1312" s="154"/>
      <c r="C1312" s="154"/>
      <c r="D1312" s="155"/>
      <c r="E1312" s="95"/>
      <c r="F1312" s="94"/>
      <c r="G1312" s="95"/>
      <c r="H1312" s="95"/>
      <c r="I1312" s="95"/>
      <c r="J1312" s="95"/>
      <c r="K1312" s="95"/>
      <c r="L1312" s="95"/>
      <c r="M1312" s="95"/>
      <c r="N1312" s="95"/>
      <c r="O1312" s="95"/>
      <c r="P1312" s="95"/>
      <c r="Q1312" s="95"/>
      <c r="R1312" s="95"/>
      <c r="S1312" s="95"/>
      <c r="T1312" s="95"/>
      <c r="U1312" s="95"/>
      <c r="V1312" s="95"/>
      <c r="W1312" s="95"/>
      <c r="X1312" s="95"/>
      <c r="Y1312" s="95"/>
      <c r="Z1312" s="95"/>
      <c r="AA1312" s="95"/>
      <c r="AB1312" s="95"/>
      <c r="AC1312" s="95"/>
      <c r="AD1312" s="95"/>
      <c r="AE1312" s="95"/>
      <c r="AF1312" s="95"/>
      <c r="AG1312" s="95"/>
      <c r="AH1312" s="95"/>
      <c r="AI1312" s="95"/>
      <c r="AJ1312" s="95"/>
      <c r="AK1312" s="95"/>
      <c r="AL1312" s="95"/>
      <c r="AM1312" s="95"/>
      <c r="AN1312" s="95"/>
      <c r="AO1312" s="95"/>
      <c r="AP1312" s="95"/>
      <c r="AQ1312" s="95"/>
      <c r="AR1312" s="95"/>
      <c r="AS1312" s="95"/>
      <c r="AT1312" s="95"/>
      <c r="AU1312" s="95"/>
      <c r="AV1312" s="723"/>
      <c r="AW1312" s="724"/>
    </row>
    <row r="1313" spans="2:49" x14ac:dyDescent="0.25">
      <c r="B1313" s="145"/>
      <c r="C1313" s="145"/>
      <c r="D1313" s="146"/>
      <c r="E1313" s="98"/>
      <c r="F1313" s="94"/>
      <c r="G1313" s="95"/>
      <c r="H1313" s="95"/>
      <c r="I1313" s="95"/>
      <c r="J1313" s="95"/>
      <c r="K1313" s="95"/>
      <c r="L1313" s="95"/>
      <c r="M1313" s="95"/>
      <c r="N1313" s="95"/>
      <c r="O1313" s="95"/>
      <c r="P1313" s="95"/>
      <c r="Q1313" s="95"/>
      <c r="R1313" s="95"/>
      <c r="S1313" s="95"/>
      <c r="T1313" s="95"/>
      <c r="U1313" s="95"/>
      <c r="V1313" s="95"/>
      <c r="W1313" s="95"/>
      <c r="X1313" s="95"/>
      <c r="Y1313" s="95"/>
      <c r="Z1313" s="95"/>
      <c r="AA1313" s="95"/>
      <c r="AB1313" s="95"/>
      <c r="AC1313" s="95"/>
      <c r="AD1313" s="95"/>
      <c r="AE1313" s="95"/>
      <c r="AF1313" s="95"/>
      <c r="AG1313" s="95"/>
      <c r="AH1313" s="95"/>
      <c r="AI1313" s="95"/>
      <c r="AJ1313" s="95"/>
      <c r="AK1313" s="95"/>
      <c r="AL1313" s="95"/>
      <c r="AM1313" s="95"/>
      <c r="AN1313" s="95"/>
      <c r="AO1313" s="95"/>
      <c r="AP1313" s="95"/>
      <c r="AQ1313" s="95"/>
      <c r="AR1313" s="95"/>
      <c r="AS1313" s="95"/>
      <c r="AT1313" s="95"/>
      <c r="AU1313" s="95"/>
      <c r="AV1313" s="723"/>
      <c r="AW1313" s="724"/>
    </row>
    <row r="1314" spans="2:49" x14ac:dyDescent="0.25">
      <c r="B1314" s="98"/>
      <c r="C1314" s="98"/>
      <c r="D1314" s="147"/>
      <c r="E1314" s="148"/>
      <c r="F1314" s="149"/>
      <c r="G1314" s="150"/>
      <c r="H1314" s="150"/>
      <c r="I1314" s="150"/>
      <c r="J1314" s="150"/>
      <c r="K1314" s="150"/>
      <c r="L1314" s="150"/>
      <c r="M1314" s="150"/>
      <c r="N1314" s="150"/>
      <c r="O1314" s="150"/>
      <c r="P1314" s="150"/>
      <c r="Q1314" s="150"/>
      <c r="R1314" s="150"/>
      <c r="S1314" s="150"/>
      <c r="T1314" s="150"/>
      <c r="U1314" s="150"/>
      <c r="V1314" s="150"/>
      <c r="W1314" s="150"/>
      <c r="X1314" s="150"/>
      <c r="Y1314" s="150"/>
      <c r="Z1314" s="150"/>
      <c r="AA1314" s="150"/>
      <c r="AB1314" s="150"/>
      <c r="AC1314" s="150"/>
      <c r="AD1314" s="150"/>
      <c r="AE1314" s="151"/>
      <c r="AF1314" s="151"/>
      <c r="AG1314" s="151"/>
      <c r="AH1314" s="151"/>
      <c r="AI1314" s="151"/>
      <c r="AJ1314" s="151"/>
      <c r="AK1314" s="151"/>
      <c r="AL1314" s="151"/>
      <c r="AM1314" s="151"/>
      <c r="AN1314" s="151"/>
      <c r="AO1314" s="151"/>
      <c r="AP1314" s="151"/>
      <c r="AQ1314" s="151"/>
      <c r="AR1314" s="151"/>
      <c r="AS1314" s="151"/>
      <c r="AT1314" s="151"/>
      <c r="AU1314" s="151"/>
      <c r="AV1314" s="723"/>
      <c r="AW1314" s="724"/>
    </row>
    <row r="1315" spans="2:49" x14ac:dyDescent="0.25">
      <c r="B1315" s="98"/>
      <c r="C1315" s="98"/>
      <c r="D1315" s="147"/>
      <c r="E1315" s="148"/>
      <c r="F1315" s="149"/>
      <c r="G1315" s="148"/>
      <c r="H1315" s="148"/>
      <c r="I1315" s="148"/>
      <c r="J1315" s="148"/>
      <c r="K1315" s="148"/>
      <c r="L1315" s="148"/>
      <c r="M1315" s="148"/>
      <c r="N1315" s="148"/>
      <c r="O1315" s="148"/>
      <c r="P1315" s="148"/>
      <c r="Q1315" s="148"/>
      <c r="R1315" s="148"/>
      <c r="S1315" s="148"/>
      <c r="T1315" s="148"/>
      <c r="U1315" s="148"/>
      <c r="V1315" s="148"/>
      <c r="W1315" s="148"/>
      <c r="X1315" s="148"/>
      <c r="Y1315" s="148"/>
      <c r="Z1315" s="148"/>
      <c r="AA1315" s="148"/>
      <c r="AB1315" s="148"/>
      <c r="AC1315" s="148"/>
      <c r="AD1315" s="148"/>
      <c r="AE1315" s="148"/>
      <c r="AF1315" s="148"/>
      <c r="AG1315" s="148"/>
      <c r="AH1315" s="148"/>
      <c r="AI1315" s="148"/>
      <c r="AJ1315" s="148"/>
      <c r="AK1315" s="148"/>
      <c r="AL1315" s="148"/>
      <c r="AM1315" s="148"/>
      <c r="AN1315" s="148"/>
      <c r="AO1315" s="148"/>
      <c r="AP1315" s="148"/>
      <c r="AQ1315" s="148"/>
      <c r="AR1315" s="148"/>
      <c r="AS1315" s="148"/>
      <c r="AT1315" s="148"/>
      <c r="AU1315" s="148"/>
      <c r="AV1315" s="723"/>
      <c r="AW1315" s="724"/>
    </row>
    <row r="1316" spans="2:49" x14ac:dyDescent="0.25">
      <c r="B1316" s="98"/>
      <c r="C1316" s="98"/>
      <c r="D1316" s="147"/>
      <c r="E1316" s="93"/>
      <c r="F1316" s="152"/>
      <c r="G1316" s="95"/>
      <c r="H1316" s="153"/>
      <c r="I1316" s="152"/>
      <c r="J1316" s="152"/>
      <c r="K1316" s="152"/>
      <c r="L1316" s="152"/>
      <c r="M1316" s="152"/>
      <c r="N1316" s="152"/>
      <c r="O1316" s="152"/>
      <c r="P1316" s="152"/>
      <c r="Q1316" s="152"/>
      <c r="R1316" s="152"/>
      <c r="S1316" s="153"/>
      <c r="T1316" s="152"/>
      <c r="U1316" s="152"/>
      <c r="V1316" s="152"/>
      <c r="W1316" s="152"/>
      <c r="X1316" s="152"/>
      <c r="Y1316" s="152"/>
      <c r="Z1316" s="152"/>
      <c r="AA1316" s="152"/>
      <c r="AB1316" s="152"/>
      <c r="AC1316" s="152"/>
      <c r="AD1316" s="152"/>
      <c r="AE1316" s="152"/>
      <c r="AF1316" s="152"/>
      <c r="AG1316" s="152"/>
      <c r="AH1316" s="152"/>
      <c r="AI1316" s="152"/>
      <c r="AJ1316" s="152"/>
      <c r="AK1316" s="152"/>
      <c r="AL1316" s="152"/>
      <c r="AM1316" s="152"/>
      <c r="AN1316" s="152"/>
      <c r="AO1316" s="152"/>
      <c r="AP1316" s="152"/>
      <c r="AQ1316" s="152"/>
      <c r="AR1316" s="152"/>
      <c r="AS1316" s="152"/>
      <c r="AT1316" s="152"/>
      <c r="AU1316" s="152"/>
      <c r="AV1316" s="723"/>
      <c r="AW1316" s="724"/>
    </row>
    <row r="1317" spans="2:49" x14ac:dyDescent="0.25">
      <c r="B1317" s="98"/>
      <c r="C1317" s="98"/>
      <c r="D1317" s="147"/>
      <c r="E1317" s="148"/>
      <c r="F1317" s="149"/>
      <c r="G1317" s="148"/>
      <c r="H1317" s="148"/>
      <c r="I1317" s="148"/>
      <c r="J1317" s="148"/>
      <c r="K1317" s="148"/>
      <c r="L1317" s="148"/>
      <c r="M1317" s="148"/>
      <c r="N1317" s="148"/>
      <c r="O1317" s="148"/>
      <c r="P1317" s="148"/>
      <c r="Q1317" s="148"/>
      <c r="R1317" s="148"/>
      <c r="S1317" s="148"/>
      <c r="T1317" s="148"/>
      <c r="U1317" s="148"/>
      <c r="V1317" s="148"/>
      <c r="W1317" s="148"/>
      <c r="X1317" s="148"/>
      <c r="Y1317" s="148"/>
      <c r="Z1317" s="148"/>
      <c r="AA1317" s="148"/>
      <c r="AB1317" s="148"/>
      <c r="AC1317" s="148"/>
      <c r="AD1317" s="148"/>
      <c r="AE1317" s="148"/>
      <c r="AF1317" s="148"/>
      <c r="AG1317" s="148"/>
      <c r="AH1317" s="148"/>
      <c r="AI1317" s="148"/>
      <c r="AJ1317" s="148"/>
      <c r="AK1317" s="148"/>
      <c r="AL1317" s="148"/>
      <c r="AM1317" s="148"/>
      <c r="AN1317" s="148"/>
      <c r="AO1317" s="148"/>
      <c r="AP1317" s="148"/>
      <c r="AQ1317" s="148"/>
      <c r="AR1317" s="148"/>
      <c r="AS1317" s="148"/>
      <c r="AT1317" s="148"/>
      <c r="AU1317" s="148"/>
      <c r="AV1317" s="723"/>
      <c r="AW1317" s="724"/>
    </row>
    <row r="1318" spans="2:49" x14ac:dyDescent="0.25">
      <c r="B1318" s="154"/>
      <c r="C1318" s="154"/>
      <c r="D1318" s="155"/>
      <c r="E1318" s="95"/>
      <c r="F1318" s="94"/>
      <c r="G1318" s="95"/>
      <c r="H1318" s="95"/>
      <c r="I1318" s="95"/>
      <c r="J1318" s="95"/>
      <c r="K1318" s="95"/>
      <c r="L1318" s="95"/>
      <c r="M1318" s="95"/>
      <c r="N1318" s="95"/>
      <c r="O1318" s="95"/>
      <c r="P1318" s="95"/>
      <c r="Q1318" s="95"/>
      <c r="R1318" s="95"/>
      <c r="S1318" s="95"/>
      <c r="T1318" s="95"/>
      <c r="U1318" s="95"/>
      <c r="V1318" s="95"/>
      <c r="W1318" s="95"/>
      <c r="X1318" s="95"/>
      <c r="Y1318" s="95"/>
      <c r="Z1318" s="95"/>
      <c r="AA1318" s="95"/>
      <c r="AB1318" s="95"/>
      <c r="AC1318" s="95"/>
      <c r="AD1318" s="95"/>
      <c r="AE1318" s="95"/>
      <c r="AF1318" s="95"/>
      <c r="AG1318" s="95"/>
      <c r="AH1318" s="95"/>
      <c r="AI1318" s="95"/>
      <c r="AJ1318" s="95"/>
      <c r="AK1318" s="95"/>
      <c r="AL1318" s="95"/>
      <c r="AM1318" s="95"/>
      <c r="AN1318" s="95"/>
      <c r="AO1318" s="95"/>
      <c r="AP1318" s="95"/>
      <c r="AQ1318" s="95"/>
      <c r="AR1318" s="95"/>
      <c r="AS1318" s="95"/>
      <c r="AT1318" s="95"/>
      <c r="AU1318" s="95"/>
      <c r="AV1318" s="723"/>
      <c r="AW1318" s="724"/>
    </row>
    <row r="1319" spans="2:49" x14ac:dyDescent="0.25">
      <c r="B1319" s="154"/>
      <c r="C1319" s="154"/>
      <c r="D1319" s="155"/>
      <c r="E1319" s="95"/>
      <c r="F1319" s="94"/>
      <c r="G1319" s="95"/>
      <c r="H1319" s="95"/>
      <c r="I1319" s="95"/>
      <c r="J1319" s="95"/>
      <c r="K1319" s="95"/>
      <c r="L1319" s="95"/>
      <c r="M1319" s="95"/>
      <c r="N1319" s="95"/>
      <c r="O1319" s="95"/>
      <c r="P1319" s="95"/>
      <c r="Q1319" s="95"/>
      <c r="R1319" s="95"/>
      <c r="S1319" s="95"/>
      <c r="T1319" s="95"/>
      <c r="U1319" s="95"/>
      <c r="V1319" s="95"/>
      <c r="W1319" s="95"/>
      <c r="X1319" s="95"/>
      <c r="Y1319" s="95"/>
      <c r="Z1319" s="95"/>
      <c r="AA1319" s="95"/>
      <c r="AB1319" s="95"/>
      <c r="AC1319" s="95"/>
      <c r="AD1319" s="95"/>
      <c r="AE1319" s="95"/>
      <c r="AF1319" s="95"/>
      <c r="AG1319" s="95"/>
      <c r="AH1319" s="95"/>
      <c r="AI1319" s="95"/>
      <c r="AJ1319" s="95"/>
      <c r="AK1319" s="95"/>
      <c r="AL1319" s="95"/>
      <c r="AM1319" s="95"/>
      <c r="AN1319" s="95"/>
      <c r="AO1319" s="95"/>
      <c r="AP1319" s="95"/>
      <c r="AQ1319" s="95"/>
      <c r="AR1319" s="95"/>
      <c r="AS1319" s="95"/>
      <c r="AT1319" s="95"/>
      <c r="AU1319" s="95"/>
      <c r="AV1319" s="723"/>
      <c r="AW1319" s="724"/>
    </row>
    <row r="1320" spans="2:49" x14ac:dyDescent="0.25">
      <c r="B1320" s="145"/>
      <c r="C1320" s="145"/>
      <c r="D1320" s="146"/>
      <c r="E1320" s="98"/>
      <c r="F1320" s="94"/>
      <c r="G1320" s="95"/>
      <c r="H1320" s="95"/>
      <c r="I1320" s="95"/>
      <c r="J1320" s="95"/>
      <c r="K1320" s="95"/>
      <c r="L1320" s="95"/>
      <c r="M1320" s="95"/>
      <c r="N1320" s="95"/>
      <c r="O1320" s="95"/>
      <c r="P1320" s="95"/>
      <c r="Q1320" s="95"/>
      <c r="R1320" s="95"/>
      <c r="S1320" s="95"/>
      <c r="T1320" s="95"/>
      <c r="U1320" s="95"/>
      <c r="V1320" s="95"/>
      <c r="W1320" s="95"/>
      <c r="X1320" s="95"/>
      <c r="Y1320" s="95"/>
      <c r="Z1320" s="95"/>
      <c r="AA1320" s="95"/>
      <c r="AB1320" s="95"/>
      <c r="AC1320" s="95"/>
      <c r="AD1320" s="95"/>
      <c r="AE1320" s="95"/>
      <c r="AF1320" s="95"/>
      <c r="AG1320" s="95"/>
      <c r="AH1320" s="95"/>
      <c r="AI1320" s="95"/>
      <c r="AJ1320" s="95"/>
      <c r="AK1320" s="95"/>
      <c r="AL1320" s="95"/>
      <c r="AM1320" s="95"/>
      <c r="AN1320" s="95"/>
      <c r="AO1320" s="95"/>
      <c r="AP1320" s="95"/>
      <c r="AQ1320" s="95"/>
      <c r="AR1320" s="95"/>
      <c r="AS1320" s="95"/>
      <c r="AT1320" s="95"/>
      <c r="AU1320" s="95"/>
      <c r="AV1320" s="723"/>
      <c r="AW1320" s="724"/>
    </row>
    <row r="1321" spans="2:49" x14ac:dyDescent="0.25">
      <c r="B1321" s="98"/>
      <c r="C1321" s="98"/>
      <c r="D1321" s="147"/>
      <c r="E1321" s="148"/>
      <c r="F1321" s="149"/>
      <c r="G1321" s="150"/>
      <c r="H1321" s="150"/>
      <c r="I1321" s="150"/>
      <c r="J1321" s="150"/>
      <c r="K1321" s="150"/>
      <c r="L1321" s="150"/>
      <c r="M1321" s="150"/>
      <c r="N1321" s="150"/>
      <c r="O1321" s="150"/>
      <c r="P1321" s="150"/>
      <c r="Q1321" s="150"/>
      <c r="R1321" s="150"/>
      <c r="S1321" s="150"/>
      <c r="T1321" s="150"/>
      <c r="U1321" s="150"/>
      <c r="V1321" s="150"/>
      <c r="W1321" s="150"/>
      <c r="X1321" s="150"/>
      <c r="Y1321" s="150"/>
      <c r="Z1321" s="150"/>
      <c r="AA1321" s="150"/>
      <c r="AB1321" s="150"/>
      <c r="AC1321" s="150"/>
      <c r="AD1321" s="150"/>
      <c r="AE1321" s="151"/>
      <c r="AF1321" s="151"/>
      <c r="AG1321" s="151"/>
      <c r="AH1321" s="151"/>
      <c r="AI1321" s="151"/>
      <c r="AJ1321" s="151"/>
      <c r="AK1321" s="151"/>
      <c r="AL1321" s="151"/>
      <c r="AM1321" s="151"/>
      <c r="AN1321" s="151"/>
      <c r="AO1321" s="151"/>
      <c r="AP1321" s="151"/>
      <c r="AQ1321" s="151"/>
      <c r="AR1321" s="151"/>
      <c r="AS1321" s="151"/>
      <c r="AT1321" s="151"/>
      <c r="AU1321" s="151"/>
      <c r="AV1321" s="723"/>
      <c r="AW1321" s="724"/>
    </row>
    <row r="1322" spans="2:49" x14ac:dyDescent="0.25">
      <c r="B1322" s="98"/>
      <c r="C1322" s="98"/>
      <c r="D1322" s="147"/>
      <c r="E1322" s="148"/>
      <c r="F1322" s="149"/>
      <c r="G1322" s="148"/>
      <c r="H1322" s="148"/>
      <c r="I1322" s="148"/>
      <c r="J1322" s="148"/>
      <c r="K1322" s="148"/>
      <c r="L1322" s="148"/>
      <c r="M1322" s="148"/>
      <c r="N1322" s="148"/>
      <c r="O1322" s="148"/>
      <c r="P1322" s="148"/>
      <c r="Q1322" s="148"/>
      <c r="R1322" s="148"/>
      <c r="S1322" s="148"/>
      <c r="T1322" s="148"/>
      <c r="U1322" s="148"/>
      <c r="V1322" s="148"/>
      <c r="W1322" s="148"/>
      <c r="X1322" s="148"/>
      <c r="Y1322" s="148"/>
      <c r="Z1322" s="148"/>
      <c r="AA1322" s="148"/>
      <c r="AB1322" s="148"/>
      <c r="AC1322" s="148"/>
      <c r="AD1322" s="148"/>
      <c r="AE1322" s="148"/>
      <c r="AF1322" s="148"/>
      <c r="AG1322" s="148"/>
      <c r="AH1322" s="148"/>
      <c r="AI1322" s="148"/>
      <c r="AJ1322" s="148"/>
      <c r="AK1322" s="148"/>
      <c r="AL1322" s="148"/>
      <c r="AM1322" s="148"/>
      <c r="AN1322" s="148"/>
      <c r="AO1322" s="148"/>
      <c r="AP1322" s="148"/>
      <c r="AQ1322" s="148"/>
      <c r="AR1322" s="148"/>
      <c r="AS1322" s="148"/>
      <c r="AT1322" s="148"/>
      <c r="AU1322" s="148"/>
      <c r="AV1322" s="723"/>
      <c r="AW1322" s="724"/>
    </row>
    <row r="1323" spans="2:49" x14ac:dyDescent="0.25">
      <c r="B1323" s="98"/>
      <c r="C1323" s="98"/>
      <c r="D1323" s="147"/>
      <c r="E1323" s="93"/>
      <c r="F1323" s="152"/>
      <c r="G1323" s="95"/>
      <c r="H1323" s="153"/>
      <c r="I1323" s="152"/>
      <c r="J1323" s="152"/>
      <c r="K1323" s="152"/>
      <c r="L1323" s="152"/>
      <c r="M1323" s="152"/>
      <c r="N1323" s="152"/>
      <c r="O1323" s="152"/>
      <c r="P1323" s="152"/>
      <c r="Q1323" s="152"/>
      <c r="R1323" s="152"/>
      <c r="S1323" s="153"/>
      <c r="T1323" s="152"/>
      <c r="U1323" s="152"/>
      <c r="V1323" s="152"/>
      <c r="W1323" s="152"/>
      <c r="X1323" s="152"/>
      <c r="Y1323" s="152"/>
      <c r="Z1323" s="152"/>
      <c r="AA1323" s="152"/>
      <c r="AB1323" s="152"/>
      <c r="AC1323" s="152"/>
      <c r="AD1323" s="152"/>
      <c r="AE1323" s="152"/>
      <c r="AF1323" s="152"/>
      <c r="AG1323" s="152"/>
      <c r="AH1323" s="152"/>
      <c r="AI1323" s="152"/>
      <c r="AJ1323" s="152"/>
      <c r="AK1323" s="152"/>
      <c r="AL1323" s="152"/>
      <c r="AM1323" s="152"/>
      <c r="AN1323" s="152"/>
      <c r="AO1323" s="152"/>
      <c r="AP1323" s="152"/>
      <c r="AQ1323" s="152"/>
      <c r="AR1323" s="152"/>
      <c r="AS1323" s="152"/>
      <c r="AT1323" s="152"/>
      <c r="AU1323" s="152"/>
      <c r="AV1323" s="723"/>
      <c r="AW1323" s="724"/>
    </row>
    <row r="1324" spans="2:49" x14ac:dyDescent="0.25">
      <c r="B1324" s="98"/>
      <c r="C1324" s="98"/>
      <c r="D1324" s="147"/>
      <c r="E1324" s="148"/>
      <c r="F1324" s="149"/>
      <c r="G1324" s="148"/>
      <c r="H1324" s="148"/>
      <c r="I1324" s="148"/>
      <c r="J1324" s="148"/>
      <c r="K1324" s="148"/>
      <c r="L1324" s="148"/>
      <c r="M1324" s="148"/>
      <c r="N1324" s="148"/>
      <c r="O1324" s="148"/>
      <c r="P1324" s="148"/>
      <c r="Q1324" s="148"/>
      <c r="R1324" s="148"/>
      <c r="S1324" s="148"/>
      <c r="T1324" s="148"/>
      <c r="U1324" s="148"/>
      <c r="V1324" s="148"/>
      <c r="W1324" s="148"/>
      <c r="X1324" s="148"/>
      <c r="Y1324" s="148"/>
      <c r="Z1324" s="148"/>
      <c r="AA1324" s="148"/>
      <c r="AB1324" s="148"/>
      <c r="AC1324" s="148"/>
      <c r="AD1324" s="148"/>
      <c r="AE1324" s="148"/>
      <c r="AF1324" s="148"/>
      <c r="AG1324" s="148"/>
      <c r="AH1324" s="148"/>
      <c r="AI1324" s="148"/>
      <c r="AJ1324" s="148"/>
      <c r="AK1324" s="148"/>
      <c r="AL1324" s="148"/>
      <c r="AM1324" s="148"/>
      <c r="AN1324" s="148"/>
      <c r="AO1324" s="148"/>
      <c r="AP1324" s="148"/>
      <c r="AQ1324" s="148"/>
      <c r="AR1324" s="148"/>
      <c r="AS1324" s="148"/>
      <c r="AT1324" s="148"/>
      <c r="AU1324" s="148"/>
      <c r="AV1324" s="723"/>
      <c r="AW1324" s="724"/>
    </row>
    <row r="1325" spans="2:49" x14ac:dyDescent="0.25">
      <c r="B1325" s="154"/>
      <c r="C1325" s="154"/>
      <c r="D1325" s="155"/>
      <c r="E1325" s="95"/>
      <c r="F1325" s="94"/>
      <c r="G1325" s="95"/>
      <c r="H1325" s="95"/>
      <c r="I1325" s="95"/>
      <c r="J1325" s="95"/>
      <c r="K1325" s="95"/>
      <c r="L1325" s="95"/>
      <c r="M1325" s="95"/>
      <c r="N1325" s="95"/>
      <c r="O1325" s="95"/>
      <c r="P1325" s="95"/>
      <c r="Q1325" s="95"/>
      <c r="R1325" s="95"/>
      <c r="S1325" s="95"/>
      <c r="T1325" s="95"/>
      <c r="U1325" s="95"/>
      <c r="V1325" s="95"/>
      <c r="W1325" s="95"/>
      <c r="X1325" s="95"/>
      <c r="Y1325" s="95"/>
      <c r="Z1325" s="95"/>
      <c r="AA1325" s="95"/>
      <c r="AB1325" s="95"/>
      <c r="AC1325" s="95"/>
      <c r="AD1325" s="95"/>
      <c r="AE1325" s="95"/>
      <c r="AF1325" s="95"/>
      <c r="AG1325" s="95"/>
      <c r="AH1325" s="95"/>
      <c r="AI1325" s="95"/>
      <c r="AJ1325" s="95"/>
      <c r="AK1325" s="95"/>
      <c r="AL1325" s="95"/>
      <c r="AM1325" s="95"/>
      <c r="AN1325" s="95"/>
      <c r="AO1325" s="95"/>
      <c r="AP1325" s="95"/>
      <c r="AQ1325" s="95"/>
      <c r="AR1325" s="95"/>
      <c r="AS1325" s="95"/>
      <c r="AT1325" s="95"/>
      <c r="AU1325" s="95"/>
      <c r="AV1325" s="723"/>
      <c r="AW1325" s="724"/>
    </row>
    <row r="1326" spans="2:49" x14ac:dyDescent="0.25">
      <c r="B1326" s="154"/>
      <c r="C1326" s="154"/>
      <c r="D1326" s="155"/>
      <c r="E1326" s="95"/>
      <c r="F1326" s="94"/>
      <c r="G1326" s="95"/>
      <c r="H1326" s="95"/>
      <c r="I1326" s="95"/>
      <c r="J1326" s="95"/>
      <c r="K1326" s="95"/>
      <c r="L1326" s="95"/>
      <c r="M1326" s="95"/>
      <c r="N1326" s="95"/>
      <c r="O1326" s="95"/>
      <c r="P1326" s="95"/>
      <c r="Q1326" s="95"/>
      <c r="R1326" s="95"/>
      <c r="S1326" s="95"/>
      <c r="T1326" s="95"/>
      <c r="U1326" s="95"/>
      <c r="V1326" s="95"/>
      <c r="W1326" s="95"/>
      <c r="X1326" s="95"/>
      <c r="Y1326" s="95"/>
      <c r="Z1326" s="95"/>
      <c r="AA1326" s="95"/>
      <c r="AB1326" s="95"/>
      <c r="AC1326" s="95"/>
      <c r="AD1326" s="95"/>
      <c r="AE1326" s="95"/>
      <c r="AF1326" s="95"/>
      <c r="AG1326" s="95"/>
      <c r="AH1326" s="95"/>
      <c r="AI1326" s="95"/>
      <c r="AJ1326" s="95"/>
      <c r="AK1326" s="95"/>
      <c r="AL1326" s="95"/>
      <c r="AM1326" s="95"/>
      <c r="AN1326" s="95"/>
      <c r="AO1326" s="95"/>
      <c r="AP1326" s="95"/>
      <c r="AQ1326" s="95"/>
      <c r="AR1326" s="95"/>
      <c r="AS1326" s="95"/>
      <c r="AT1326" s="95"/>
      <c r="AU1326" s="95"/>
      <c r="AV1326" s="723"/>
      <c r="AW1326" s="724"/>
    </row>
    <row r="1327" spans="2:49" x14ac:dyDescent="0.25">
      <c r="B1327" s="145"/>
      <c r="C1327" s="145"/>
      <c r="D1327" s="146"/>
      <c r="E1327" s="98"/>
      <c r="F1327" s="94"/>
      <c r="G1327" s="95"/>
      <c r="H1327" s="95"/>
      <c r="I1327" s="95"/>
      <c r="J1327" s="95"/>
      <c r="K1327" s="95"/>
      <c r="L1327" s="95"/>
      <c r="M1327" s="95"/>
      <c r="N1327" s="95"/>
      <c r="O1327" s="95"/>
      <c r="P1327" s="95"/>
      <c r="Q1327" s="95"/>
      <c r="R1327" s="95"/>
      <c r="S1327" s="95"/>
      <c r="T1327" s="95"/>
      <c r="U1327" s="95"/>
      <c r="V1327" s="95"/>
      <c r="W1327" s="95"/>
      <c r="X1327" s="95"/>
      <c r="Y1327" s="95"/>
      <c r="Z1327" s="95"/>
      <c r="AA1327" s="95"/>
      <c r="AB1327" s="95"/>
      <c r="AC1327" s="95"/>
      <c r="AD1327" s="95"/>
      <c r="AE1327" s="95"/>
      <c r="AF1327" s="95"/>
      <c r="AG1327" s="95"/>
      <c r="AH1327" s="95"/>
      <c r="AI1327" s="95"/>
      <c r="AJ1327" s="95"/>
      <c r="AK1327" s="95"/>
      <c r="AL1327" s="95"/>
      <c r="AM1327" s="95"/>
      <c r="AN1327" s="95"/>
      <c r="AO1327" s="95"/>
      <c r="AP1327" s="95"/>
      <c r="AQ1327" s="95"/>
      <c r="AR1327" s="95"/>
      <c r="AS1327" s="95"/>
      <c r="AT1327" s="95"/>
      <c r="AU1327" s="95"/>
      <c r="AV1327" s="723"/>
      <c r="AW1327" s="724"/>
    </row>
    <row r="1328" spans="2:49" x14ac:dyDescent="0.25">
      <c r="B1328" s="98"/>
      <c r="C1328" s="98"/>
      <c r="D1328" s="147"/>
      <c r="E1328" s="148"/>
      <c r="F1328" s="149"/>
      <c r="G1328" s="150"/>
      <c r="H1328" s="150"/>
      <c r="I1328" s="150"/>
      <c r="J1328" s="150"/>
      <c r="K1328" s="150"/>
      <c r="L1328" s="150"/>
      <c r="M1328" s="150"/>
      <c r="N1328" s="150"/>
      <c r="O1328" s="150"/>
      <c r="P1328" s="150"/>
      <c r="Q1328" s="150"/>
      <c r="R1328" s="150"/>
      <c r="S1328" s="150"/>
      <c r="T1328" s="150"/>
      <c r="U1328" s="150"/>
      <c r="V1328" s="150"/>
      <c r="W1328" s="150"/>
      <c r="X1328" s="150"/>
      <c r="Y1328" s="150"/>
      <c r="Z1328" s="150"/>
      <c r="AA1328" s="150"/>
      <c r="AB1328" s="150"/>
      <c r="AC1328" s="150"/>
      <c r="AD1328" s="150"/>
      <c r="AE1328" s="151"/>
      <c r="AF1328" s="151"/>
      <c r="AG1328" s="151"/>
      <c r="AH1328" s="151"/>
      <c r="AI1328" s="151"/>
      <c r="AJ1328" s="151"/>
      <c r="AK1328" s="151"/>
      <c r="AL1328" s="151"/>
      <c r="AM1328" s="151"/>
      <c r="AN1328" s="151"/>
      <c r="AO1328" s="151"/>
      <c r="AP1328" s="151"/>
      <c r="AQ1328" s="151"/>
      <c r="AR1328" s="151"/>
      <c r="AS1328" s="151"/>
      <c r="AT1328" s="151"/>
      <c r="AU1328" s="151"/>
      <c r="AV1328" s="723"/>
      <c r="AW1328" s="724"/>
    </row>
    <row r="1329" spans="2:49" x14ac:dyDescent="0.25">
      <c r="B1329" s="98"/>
      <c r="C1329" s="98"/>
      <c r="D1329" s="147"/>
      <c r="E1329" s="148"/>
      <c r="F1329" s="149"/>
      <c r="G1329" s="148"/>
      <c r="H1329" s="148"/>
      <c r="I1329" s="148"/>
      <c r="J1329" s="148"/>
      <c r="K1329" s="148"/>
      <c r="L1329" s="148"/>
      <c r="M1329" s="148"/>
      <c r="N1329" s="148"/>
      <c r="O1329" s="148"/>
      <c r="P1329" s="148"/>
      <c r="Q1329" s="148"/>
      <c r="R1329" s="148"/>
      <c r="S1329" s="148"/>
      <c r="T1329" s="148"/>
      <c r="U1329" s="148"/>
      <c r="V1329" s="148"/>
      <c r="W1329" s="148"/>
      <c r="X1329" s="148"/>
      <c r="Y1329" s="148"/>
      <c r="Z1329" s="148"/>
      <c r="AA1329" s="148"/>
      <c r="AB1329" s="148"/>
      <c r="AC1329" s="148"/>
      <c r="AD1329" s="148"/>
      <c r="AE1329" s="148"/>
      <c r="AF1329" s="148"/>
      <c r="AG1329" s="148"/>
      <c r="AH1329" s="148"/>
      <c r="AI1329" s="148"/>
      <c r="AJ1329" s="148"/>
      <c r="AK1329" s="148"/>
      <c r="AL1329" s="148"/>
      <c r="AM1329" s="148"/>
      <c r="AN1329" s="148"/>
      <c r="AO1329" s="148"/>
      <c r="AP1329" s="148"/>
      <c r="AQ1329" s="148"/>
      <c r="AR1329" s="148"/>
      <c r="AS1329" s="148"/>
      <c r="AT1329" s="148"/>
      <c r="AU1329" s="148"/>
      <c r="AV1329" s="723"/>
      <c r="AW1329" s="724"/>
    </row>
    <row r="1330" spans="2:49" x14ac:dyDescent="0.25">
      <c r="B1330" s="98"/>
      <c r="C1330" s="98"/>
      <c r="D1330" s="147"/>
      <c r="E1330" s="93"/>
      <c r="F1330" s="152"/>
      <c r="G1330" s="95"/>
      <c r="H1330" s="153"/>
      <c r="I1330" s="152"/>
      <c r="J1330" s="152"/>
      <c r="K1330" s="152"/>
      <c r="L1330" s="152"/>
      <c r="M1330" s="152"/>
      <c r="N1330" s="152"/>
      <c r="O1330" s="152"/>
      <c r="P1330" s="152"/>
      <c r="Q1330" s="152"/>
      <c r="R1330" s="152"/>
      <c r="S1330" s="153"/>
      <c r="T1330" s="152"/>
      <c r="U1330" s="152"/>
      <c r="V1330" s="152"/>
      <c r="W1330" s="152"/>
      <c r="X1330" s="152"/>
      <c r="Y1330" s="152"/>
      <c r="Z1330" s="152"/>
      <c r="AA1330" s="152"/>
      <c r="AB1330" s="152"/>
      <c r="AC1330" s="152"/>
      <c r="AD1330" s="152"/>
      <c r="AE1330" s="152"/>
      <c r="AF1330" s="152"/>
      <c r="AG1330" s="152"/>
      <c r="AH1330" s="152"/>
      <c r="AI1330" s="152"/>
      <c r="AJ1330" s="152"/>
      <c r="AK1330" s="152"/>
      <c r="AL1330" s="152"/>
      <c r="AM1330" s="152"/>
      <c r="AN1330" s="152"/>
      <c r="AO1330" s="152"/>
      <c r="AP1330" s="152"/>
      <c r="AQ1330" s="152"/>
      <c r="AR1330" s="152"/>
      <c r="AS1330" s="152"/>
      <c r="AT1330" s="152"/>
      <c r="AU1330" s="152"/>
      <c r="AV1330" s="723"/>
      <c r="AW1330" s="724"/>
    </row>
    <row r="1331" spans="2:49" x14ac:dyDescent="0.25">
      <c r="B1331" s="98"/>
      <c r="C1331" s="98"/>
      <c r="D1331" s="147"/>
      <c r="E1331" s="148"/>
      <c r="F1331" s="149"/>
      <c r="G1331" s="148"/>
      <c r="H1331" s="148"/>
      <c r="I1331" s="148"/>
      <c r="J1331" s="148"/>
      <c r="K1331" s="148"/>
      <c r="L1331" s="148"/>
      <c r="M1331" s="148"/>
      <c r="N1331" s="148"/>
      <c r="O1331" s="148"/>
      <c r="P1331" s="148"/>
      <c r="Q1331" s="148"/>
      <c r="R1331" s="148"/>
      <c r="S1331" s="148"/>
      <c r="T1331" s="148"/>
      <c r="U1331" s="148"/>
      <c r="V1331" s="148"/>
      <c r="W1331" s="148"/>
      <c r="X1331" s="148"/>
      <c r="Y1331" s="148"/>
      <c r="Z1331" s="148"/>
      <c r="AA1331" s="148"/>
      <c r="AB1331" s="148"/>
      <c r="AC1331" s="148"/>
      <c r="AD1331" s="148"/>
      <c r="AE1331" s="148"/>
      <c r="AF1331" s="148"/>
      <c r="AG1331" s="148"/>
      <c r="AH1331" s="148"/>
      <c r="AI1331" s="148"/>
      <c r="AJ1331" s="148"/>
      <c r="AK1331" s="148"/>
      <c r="AL1331" s="148"/>
      <c r="AM1331" s="148"/>
      <c r="AN1331" s="148"/>
      <c r="AO1331" s="148"/>
      <c r="AP1331" s="148"/>
      <c r="AQ1331" s="148"/>
      <c r="AR1331" s="148"/>
      <c r="AS1331" s="148"/>
      <c r="AT1331" s="148"/>
      <c r="AU1331" s="148"/>
      <c r="AV1331" s="723"/>
      <c r="AW1331" s="724"/>
    </row>
    <row r="1332" spans="2:49" x14ac:dyDescent="0.25">
      <c r="B1332" s="154"/>
      <c r="C1332" s="154"/>
      <c r="D1332" s="155"/>
      <c r="E1332" s="95"/>
      <c r="F1332" s="94"/>
      <c r="G1332" s="95"/>
      <c r="H1332" s="95"/>
      <c r="I1332" s="95"/>
      <c r="J1332" s="95"/>
      <c r="K1332" s="95"/>
      <c r="L1332" s="95"/>
      <c r="M1332" s="95"/>
      <c r="N1332" s="95"/>
      <c r="O1332" s="95"/>
      <c r="P1332" s="95"/>
      <c r="Q1332" s="95"/>
      <c r="R1332" s="95"/>
      <c r="S1332" s="95"/>
      <c r="T1332" s="95"/>
      <c r="U1332" s="95"/>
      <c r="V1332" s="95"/>
      <c r="W1332" s="95"/>
      <c r="X1332" s="95"/>
      <c r="Y1332" s="95"/>
      <c r="Z1332" s="95"/>
      <c r="AA1332" s="95"/>
      <c r="AB1332" s="95"/>
      <c r="AC1332" s="95"/>
      <c r="AD1332" s="95"/>
      <c r="AE1332" s="95"/>
      <c r="AF1332" s="95"/>
      <c r="AG1332" s="95"/>
      <c r="AH1332" s="95"/>
      <c r="AI1332" s="95"/>
      <c r="AJ1332" s="95"/>
      <c r="AK1332" s="95"/>
      <c r="AL1332" s="95"/>
      <c r="AM1332" s="95"/>
      <c r="AN1332" s="95"/>
      <c r="AO1332" s="95"/>
      <c r="AP1332" s="95"/>
      <c r="AQ1332" s="95"/>
      <c r="AR1332" s="95"/>
      <c r="AS1332" s="95"/>
      <c r="AT1332" s="95"/>
      <c r="AU1332" s="95"/>
      <c r="AV1332" s="723"/>
      <c r="AW1332" s="724"/>
    </row>
    <row r="1333" spans="2:49" x14ac:dyDescent="0.25">
      <c r="B1333" s="154"/>
      <c r="C1333" s="154"/>
      <c r="D1333" s="155"/>
      <c r="E1333" s="95"/>
      <c r="F1333" s="94"/>
      <c r="G1333" s="95"/>
      <c r="H1333" s="95"/>
      <c r="I1333" s="95"/>
      <c r="J1333" s="95"/>
      <c r="K1333" s="95"/>
      <c r="L1333" s="95"/>
      <c r="M1333" s="95"/>
      <c r="N1333" s="95"/>
      <c r="O1333" s="95"/>
      <c r="P1333" s="95"/>
      <c r="Q1333" s="95"/>
      <c r="R1333" s="95"/>
      <c r="S1333" s="95"/>
      <c r="T1333" s="95"/>
      <c r="U1333" s="95"/>
      <c r="V1333" s="95"/>
      <c r="W1333" s="95"/>
      <c r="X1333" s="95"/>
      <c r="Y1333" s="95"/>
      <c r="Z1333" s="95"/>
      <c r="AA1333" s="95"/>
      <c r="AB1333" s="95"/>
      <c r="AC1333" s="95"/>
      <c r="AD1333" s="95"/>
      <c r="AE1333" s="95"/>
      <c r="AF1333" s="95"/>
      <c r="AG1333" s="95"/>
      <c r="AH1333" s="95"/>
      <c r="AI1333" s="95"/>
      <c r="AJ1333" s="95"/>
      <c r="AK1333" s="95"/>
      <c r="AL1333" s="95"/>
      <c r="AM1333" s="95"/>
      <c r="AN1333" s="95"/>
      <c r="AO1333" s="95"/>
      <c r="AP1333" s="95"/>
      <c r="AQ1333" s="95"/>
      <c r="AR1333" s="95"/>
      <c r="AS1333" s="95"/>
      <c r="AT1333" s="95"/>
      <c r="AU1333" s="95"/>
      <c r="AV1333" s="723"/>
      <c r="AW1333" s="724"/>
    </row>
    <row r="1334" spans="2:49" x14ac:dyDescent="0.25">
      <c r="B1334" s="145"/>
      <c r="C1334" s="145"/>
      <c r="D1334" s="146"/>
      <c r="E1334" s="98"/>
      <c r="F1334" s="94"/>
      <c r="G1334" s="95"/>
      <c r="H1334" s="95"/>
      <c r="I1334" s="95"/>
      <c r="J1334" s="95"/>
      <c r="K1334" s="95"/>
      <c r="L1334" s="95"/>
      <c r="M1334" s="95"/>
      <c r="N1334" s="95"/>
      <c r="O1334" s="95"/>
      <c r="P1334" s="95"/>
      <c r="Q1334" s="95"/>
      <c r="R1334" s="95"/>
      <c r="S1334" s="95"/>
      <c r="T1334" s="95"/>
      <c r="U1334" s="95"/>
      <c r="V1334" s="95"/>
      <c r="W1334" s="95"/>
      <c r="X1334" s="95"/>
      <c r="Y1334" s="95"/>
      <c r="Z1334" s="95"/>
      <c r="AA1334" s="95"/>
      <c r="AB1334" s="95"/>
      <c r="AC1334" s="95"/>
      <c r="AD1334" s="95"/>
      <c r="AE1334" s="95"/>
      <c r="AF1334" s="95"/>
      <c r="AG1334" s="95"/>
      <c r="AH1334" s="95"/>
      <c r="AI1334" s="95"/>
      <c r="AJ1334" s="95"/>
      <c r="AK1334" s="95"/>
      <c r="AL1334" s="95"/>
      <c r="AM1334" s="95"/>
      <c r="AN1334" s="95"/>
      <c r="AO1334" s="95"/>
      <c r="AP1334" s="95"/>
      <c r="AQ1334" s="95"/>
      <c r="AR1334" s="95"/>
      <c r="AS1334" s="95"/>
      <c r="AT1334" s="95"/>
      <c r="AU1334" s="95"/>
      <c r="AV1334" s="723"/>
      <c r="AW1334" s="724"/>
    </row>
    <row r="1335" spans="2:49" x14ac:dyDescent="0.25">
      <c r="B1335" s="98"/>
      <c r="C1335" s="98"/>
      <c r="D1335" s="147"/>
      <c r="E1335" s="148"/>
      <c r="F1335" s="149"/>
      <c r="G1335" s="150"/>
      <c r="H1335" s="150"/>
      <c r="I1335" s="150"/>
      <c r="J1335" s="150"/>
      <c r="K1335" s="150"/>
      <c r="L1335" s="150"/>
      <c r="M1335" s="150"/>
      <c r="N1335" s="150"/>
      <c r="O1335" s="150"/>
      <c r="P1335" s="150"/>
      <c r="Q1335" s="150"/>
      <c r="R1335" s="150"/>
      <c r="S1335" s="150"/>
      <c r="T1335" s="150"/>
      <c r="U1335" s="150"/>
      <c r="V1335" s="150"/>
      <c r="W1335" s="150"/>
      <c r="X1335" s="150"/>
      <c r="Y1335" s="150"/>
      <c r="Z1335" s="150"/>
      <c r="AA1335" s="150"/>
      <c r="AB1335" s="150"/>
      <c r="AC1335" s="150"/>
      <c r="AD1335" s="150"/>
      <c r="AE1335" s="151"/>
      <c r="AF1335" s="151"/>
      <c r="AG1335" s="151"/>
      <c r="AH1335" s="151"/>
      <c r="AI1335" s="151"/>
      <c r="AJ1335" s="151"/>
      <c r="AK1335" s="151"/>
      <c r="AL1335" s="151"/>
      <c r="AM1335" s="151"/>
      <c r="AN1335" s="151"/>
      <c r="AO1335" s="151"/>
      <c r="AP1335" s="151"/>
      <c r="AQ1335" s="151"/>
      <c r="AR1335" s="151"/>
      <c r="AS1335" s="151"/>
      <c r="AT1335" s="151"/>
      <c r="AU1335" s="151"/>
      <c r="AV1335" s="723"/>
      <c r="AW1335" s="724"/>
    </row>
    <row r="1336" spans="2:49" x14ac:dyDescent="0.25">
      <c r="B1336" s="98"/>
      <c r="C1336" s="98"/>
      <c r="D1336" s="147"/>
      <c r="E1336" s="148"/>
      <c r="F1336" s="149"/>
      <c r="G1336" s="148"/>
      <c r="H1336" s="148"/>
      <c r="I1336" s="148"/>
      <c r="J1336" s="148"/>
      <c r="K1336" s="148"/>
      <c r="L1336" s="148"/>
      <c r="M1336" s="148"/>
      <c r="N1336" s="148"/>
      <c r="O1336" s="148"/>
      <c r="P1336" s="148"/>
      <c r="Q1336" s="148"/>
      <c r="R1336" s="148"/>
      <c r="S1336" s="148"/>
      <c r="T1336" s="148"/>
      <c r="U1336" s="148"/>
      <c r="V1336" s="148"/>
      <c r="W1336" s="148"/>
      <c r="X1336" s="148"/>
      <c r="Y1336" s="148"/>
      <c r="Z1336" s="148"/>
      <c r="AA1336" s="148"/>
      <c r="AB1336" s="148"/>
      <c r="AC1336" s="148"/>
      <c r="AD1336" s="148"/>
      <c r="AE1336" s="148"/>
      <c r="AF1336" s="148"/>
      <c r="AG1336" s="148"/>
      <c r="AH1336" s="148"/>
      <c r="AI1336" s="148"/>
      <c r="AJ1336" s="148"/>
      <c r="AK1336" s="148"/>
      <c r="AL1336" s="148"/>
      <c r="AM1336" s="148"/>
      <c r="AN1336" s="148"/>
      <c r="AO1336" s="148"/>
      <c r="AP1336" s="148"/>
      <c r="AQ1336" s="148"/>
      <c r="AR1336" s="148"/>
      <c r="AS1336" s="148"/>
      <c r="AT1336" s="148"/>
      <c r="AU1336" s="148"/>
      <c r="AV1336" s="723"/>
      <c r="AW1336" s="724"/>
    </row>
    <row r="1337" spans="2:49" x14ac:dyDescent="0.25">
      <c r="B1337" s="98"/>
      <c r="C1337" s="98"/>
      <c r="D1337" s="147"/>
      <c r="E1337" s="93"/>
      <c r="F1337" s="152"/>
      <c r="G1337" s="95"/>
      <c r="H1337" s="153"/>
      <c r="I1337" s="152"/>
      <c r="J1337" s="152"/>
      <c r="K1337" s="152"/>
      <c r="L1337" s="152"/>
      <c r="M1337" s="152"/>
      <c r="N1337" s="152"/>
      <c r="O1337" s="152"/>
      <c r="P1337" s="152"/>
      <c r="Q1337" s="152"/>
      <c r="R1337" s="152"/>
      <c r="S1337" s="153"/>
      <c r="T1337" s="152"/>
      <c r="U1337" s="152"/>
      <c r="V1337" s="152"/>
      <c r="W1337" s="152"/>
      <c r="X1337" s="152"/>
      <c r="Y1337" s="152"/>
      <c r="Z1337" s="152"/>
      <c r="AA1337" s="152"/>
      <c r="AB1337" s="152"/>
      <c r="AC1337" s="152"/>
      <c r="AD1337" s="152"/>
      <c r="AE1337" s="152"/>
      <c r="AF1337" s="152"/>
      <c r="AG1337" s="152"/>
      <c r="AH1337" s="152"/>
      <c r="AI1337" s="152"/>
      <c r="AJ1337" s="152"/>
      <c r="AK1337" s="152"/>
      <c r="AL1337" s="152"/>
      <c r="AM1337" s="152"/>
      <c r="AN1337" s="152"/>
      <c r="AO1337" s="152"/>
      <c r="AP1337" s="152"/>
      <c r="AQ1337" s="152"/>
      <c r="AR1337" s="152"/>
      <c r="AS1337" s="152"/>
      <c r="AT1337" s="152"/>
      <c r="AU1337" s="152"/>
      <c r="AV1337" s="723"/>
      <c r="AW1337" s="724"/>
    </row>
    <row r="1338" spans="2:49" x14ac:dyDescent="0.25">
      <c r="B1338" s="98"/>
      <c r="C1338" s="98"/>
      <c r="D1338" s="147"/>
      <c r="E1338" s="148"/>
      <c r="F1338" s="149"/>
      <c r="G1338" s="148"/>
      <c r="H1338" s="148"/>
      <c r="I1338" s="148"/>
      <c r="J1338" s="148"/>
      <c r="K1338" s="148"/>
      <c r="L1338" s="148"/>
      <c r="M1338" s="148"/>
      <c r="N1338" s="148"/>
      <c r="O1338" s="148"/>
      <c r="P1338" s="148"/>
      <c r="Q1338" s="148"/>
      <c r="R1338" s="148"/>
      <c r="S1338" s="148"/>
      <c r="T1338" s="148"/>
      <c r="U1338" s="148"/>
      <c r="V1338" s="148"/>
      <c r="W1338" s="148"/>
      <c r="X1338" s="148"/>
      <c r="Y1338" s="148"/>
      <c r="Z1338" s="148"/>
      <c r="AA1338" s="148"/>
      <c r="AB1338" s="148"/>
      <c r="AC1338" s="148"/>
      <c r="AD1338" s="148"/>
      <c r="AE1338" s="148"/>
      <c r="AF1338" s="148"/>
      <c r="AG1338" s="148"/>
      <c r="AH1338" s="148"/>
      <c r="AI1338" s="148"/>
      <c r="AJ1338" s="148"/>
      <c r="AK1338" s="148"/>
      <c r="AL1338" s="148"/>
      <c r="AM1338" s="148"/>
      <c r="AN1338" s="148"/>
      <c r="AO1338" s="148"/>
      <c r="AP1338" s="148"/>
      <c r="AQ1338" s="148"/>
      <c r="AR1338" s="148"/>
      <c r="AS1338" s="148"/>
      <c r="AT1338" s="148"/>
      <c r="AU1338" s="148"/>
      <c r="AV1338" s="723"/>
      <c r="AW1338" s="724"/>
    </row>
    <row r="1339" spans="2:49" x14ac:dyDescent="0.25">
      <c r="B1339" s="154"/>
      <c r="C1339" s="154"/>
      <c r="D1339" s="155"/>
      <c r="E1339" s="95"/>
      <c r="F1339" s="94"/>
      <c r="G1339" s="95"/>
      <c r="H1339" s="95"/>
      <c r="I1339" s="95"/>
      <c r="J1339" s="95"/>
      <c r="K1339" s="95"/>
      <c r="L1339" s="95"/>
      <c r="M1339" s="95"/>
      <c r="N1339" s="95"/>
      <c r="O1339" s="95"/>
      <c r="P1339" s="95"/>
      <c r="Q1339" s="95"/>
      <c r="R1339" s="95"/>
      <c r="S1339" s="95"/>
      <c r="T1339" s="95"/>
      <c r="U1339" s="95"/>
      <c r="V1339" s="95"/>
      <c r="W1339" s="95"/>
      <c r="X1339" s="95"/>
      <c r="Y1339" s="95"/>
      <c r="Z1339" s="95"/>
      <c r="AA1339" s="95"/>
      <c r="AB1339" s="95"/>
      <c r="AC1339" s="95"/>
      <c r="AD1339" s="95"/>
      <c r="AE1339" s="95"/>
      <c r="AF1339" s="95"/>
      <c r="AG1339" s="95"/>
      <c r="AH1339" s="95"/>
      <c r="AI1339" s="95"/>
      <c r="AJ1339" s="95"/>
      <c r="AK1339" s="95"/>
      <c r="AL1339" s="95"/>
      <c r="AM1339" s="95"/>
      <c r="AN1339" s="95"/>
      <c r="AO1339" s="95"/>
      <c r="AP1339" s="95"/>
      <c r="AQ1339" s="95"/>
      <c r="AR1339" s="95"/>
      <c r="AS1339" s="95"/>
      <c r="AT1339" s="95"/>
      <c r="AU1339" s="95"/>
      <c r="AV1339" s="723"/>
      <c r="AW1339" s="724"/>
    </row>
    <row r="1340" spans="2:49" x14ac:dyDescent="0.25">
      <c r="B1340" s="154"/>
      <c r="C1340" s="154"/>
      <c r="D1340" s="155"/>
      <c r="E1340" s="95"/>
      <c r="F1340" s="94"/>
      <c r="G1340" s="95"/>
      <c r="H1340" s="95"/>
      <c r="I1340" s="95"/>
      <c r="J1340" s="95"/>
      <c r="K1340" s="95"/>
      <c r="L1340" s="95"/>
      <c r="M1340" s="95"/>
      <c r="N1340" s="95"/>
      <c r="O1340" s="95"/>
      <c r="P1340" s="95"/>
      <c r="Q1340" s="95"/>
      <c r="R1340" s="95"/>
      <c r="S1340" s="95"/>
      <c r="T1340" s="95"/>
      <c r="U1340" s="95"/>
      <c r="V1340" s="95"/>
      <c r="W1340" s="95"/>
      <c r="X1340" s="95"/>
      <c r="Y1340" s="95"/>
      <c r="Z1340" s="95"/>
      <c r="AA1340" s="95"/>
      <c r="AB1340" s="95"/>
      <c r="AC1340" s="95"/>
      <c r="AD1340" s="95"/>
      <c r="AE1340" s="95"/>
      <c r="AF1340" s="95"/>
      <c r="AG1340" s="95"/>
      <c r="AH1340" s="95"/>
      <c r="AI1340" s="95"/>
      <c r="AJ1340" s="95"/>
      <c r="AK1340" s="95"/>
      <c r="AL1340" s="95"/>
      <c r="AM1340" s="95"/>
      <c r="AN1340" s="95"/>
      <c r="AO1340" s="95"/>
      <c r="AP1340" s="95"/>
      <c r="AQ1340" s="95"/>
      <c r="AR1340" s="95"/>
      <c r="AS1340" s="95"/>
      <c r="AT1340" s="95"/>
      <c r="AU1340" s="95"/>
      <c r="AV1340" s="723"/>
      <c r="AW1340" s="724"/>
    </row>
    <row r="1341" spans="2:49" x14ac:dyDescent="0.25">
      <c r="B1341" s="145"/>
      <c r="C1341" s="145"/>
      <c r="D1341" s="146"/>
      <c r="E1341" s="98"/>
      <c r="F1341" s="94"/>
      <c r="G1341" s="95"/>
      <c r="H1341" s="95"/>
      <c r="I1341" s="95"/>
      <c r="J1341" s="95"/>
      <c r="K1341" s="95"/>
      <c r="L1341" s="95"/>
      <c r="M1341" s="95"/>
      <c r="N1341" s="95"/>
      <c r="O1341" s="95"/>
      <c r="P1341" s="95"/>
      <c r="Q1341" s="95"/>
      <c r="R1341" s="95"/>
      <c r="S1341" s="95"/>
      <c r="T1341" s="95"/>
      <c r="U1341" s="95"/>
      <c r="V1341" s="95"/>
      <c r="W1341" s="95"/>
      <c r="X1341" s="95"/>
      <c r="Y1341" s="95"/>
      <c r="Z1341" s="95"/>
      <c r="AA1341" s="95"/>
      <c r="AB1341" s="95"/>
      <c r="AC1341" s="95"/>
      <c r="AD1341" s="95"/>
      <c r="AE1341" s="95"/>
      <c r="AF1341" s="95"/>
      <c r="AG1341" s="95"/>
      <c r="AH1341" s="95"/>
      <c r="AI1341" s="95"/>
      <c r="AJ1341" s="95"/>
      <c r="AK1341" s="95"/>
      <c r="AL1341" s="95"/>
      <c r="AM1341" s="95"/>
      <c r="AN1341" s="95"/>
      <c r="AO1341" s="95"/>
      <c r="AP1341" s="95"/>
      <c r="AQ1341" s="95"/>
      <c r="AR1341" s="95"/>
      <c r="AS1341" s="95"/>
      <c r="AT1341" s="95"/>
      <c r="AU1341" s="95"/>
      <c r="AV1341" s="723"/>
      <c r="AW1341" s="724"/>
    </row>
    <row r="1342" spans="2:49" x14ac:dyDescent="0.25">
      <c r="B1342" s="98"/>
      <c r="C1342" s="98"/>
      <c r="D1342" s="147"/>
      <c r="E1342" s="148"/>
      <c r="F1342" s="149"/>
      <c r="G1342" s="150"/>
      <c r="H1342" s="150"/>
      <c r="I1342" s="150"/>
      <c r="J1342" s="150"/>
      <c r="K1342" s="150"/>
      <c r="L1342" s="150"/>
      <c r="M1342" s="150"/>
      <c r="N1342" s="150"/>
      <c r="O1342" s="150"/>
      <c r="P1342" s="150"/>
      <c r="Q1342" s="150"/>
      <c r="R1342" s="150"/>
      <c r="S1342" s="150"/>
      <c r="T1342" s="150"/>
      <c r="U1342" s="150"/>
      <c r="V1342" s="150"/>
      <c r="W1342" s="150"/>
      <c r="X1342" s="150"/>
      <c r="Y1342" s="150"/>
      <c r="Z1342" s="150"/>
      <c r="AA1342" s="150"/>
      <c r="AB1342" s="150"/>
      <c r="AC1342" s="150"/>
      <c r="AD1342" s="150"/>
      <c r="AE1342" s="151"/>
      <c r="AF1342" s="151"/>
      <c r="AG1342" s="151"/>
      <c r="AH1342" s="151"/>
      <c r="AI1342" s="151"/>
      <c r="AJ1342" s="151"/>
      <c r="AK1342" s="151"/>
      <c r="AL1342" s="151"/>
      <c r="AM1342" s="151"/>
      <c r="AN1342" s="151"/>
      <c r="AO1342" s="151"/>
      <c r="AP1342" s="151"/>
      <c r="AQ1342" s="151"/>
      <c r="AR1342" s="151"/>
      <c r="AS1342" s="151"/>
      <c r="AT1342" s="151"/>
      <c r="AU1342" s="151"/>
      <c r="AV1342" s="723"/>
      <c r="AW1342" s="724"/>
    </row>
    <row r="1343" spans="2:49" x14ac:dyDescent="0.25">
      <c r="B1343" s="98"/>
      <c r="C1343" s="98"/>
      <c r="D1343" s="147"/>
      <c r="E1343" s="148"/>
      <c r="F1343" s="149"/>
      <c r="G1343" s="148"/>
      <c r="H1343" s="148"/>
      <c r="I1343" s="148"/>
      <c r="J1343" s="148"/>
      <c r="K1343" s="148"/>
      <c r="L1343" s="148"/>
      <c r="M1343" s="148"/>
      <c r="N1343" s="148"/>
      <c r="O1343" s="148"/>
      <c r="P1343" s="148"/>
      <c r="Q1343" s="148"/>
      <c r="R1343" s="148"/>
      <c r="S1343" s="148"/>
      <c r="T1343" s="148"/>
      <c r="U1343" s="148"/>
      <c r="V1343" s="148"/>
      <c r="W1343" s="148"/>
      <c r="X1343" s="148"/>
      <c r="Y1343" s="148"/>
      <c r="Z1343" s="148"/>
      <c r="AA1343" s="148"/>
      <c r="AB1343" s="148"/>
      <c r="AC1343" s="148"/>
      <c r="AD1343" s="148"/>
      <c r="AE1343" s="148"/>
      <c r="AF1343" s="148"/>
      <c r="AG1343" s="148"/>
      <c r="AH1343" s="148"/>
      <c r="AI1343" s="148"/>
      <c r="AJ1343" s="148"/>
      <c r="AK1343" s="148"/>
      <c r="AL1343" s="148"/>
      <c r="AM1343" s="148"/>
      <c r="AN1343" s="148"/>
      <c r="AO1343" s="148"/>
      <c r="AP1343" s="148"/>
      <c r="AQ1343" s="148"/>
      <c r="AR1343" s="148"/>
      <c r="AS1343" s="148"/>
      <c r="AT1343" s="148"/>
      <c r="AU1343" s="148"/>
      <c r="AV1343" s="723"/>
      <c r="AW1343" s="724"/>
    </row>
    <row r="1344" spans="2:49" x14ac:dyDescent="0.25">
      <c r="B1344" s="98"/>
      <c r="C1344" s="98"/>
      <c r="D1344" s="147"/>
      <c r="E1344" s="93"/>
      <c r="F1344" s="152"/>
      <c r="G1344" s="95"/>
      <c r="H1344" s="153"/>
      <c r="I1344" s="152"/>
      <c r="J1344" s="152"/>
      <c r="K1344" s="152"/>
      <c r="L1344" s="152"/>
      <c r="M1344" s="152"/>
      <c r="N1344" s="152"/>
      <c r="O1344" s="152"/>
      <c r="P1344" s="152"/>
      <c r="Q1344" s="152"/>
      <c r="R1344" s="152"/>
      <c r="S1344" s="153"/>
      <c r="T1344" s="152"/>
      <c r="U1344" s="152"/>
      <c r="V1344" s="152"/>
      <c r="W1344" s="152"/>
      <c r="X1344" s="152"/>
      <c r="Y1344" s="152"/>
      <c r="Z1344" s="152"/>
      <c r="AA1344" s="152"/>
      <c r="AB1344" s="152"/>
      <c r="AC1344" s="152"/>
      <c r="AD1344" s="152"/>
      <c r="AE1344" s="152"/>
      <c r="AF1344" s="152"/>
      <c r="AG1344" s="152"/>
      <c r="AH1344" s="152"/>
      <c r="AI1344" s="152"/>
      <c r="AJ1344" s="152"/>
      <c r="AK1344" s="152"/>
      <c r="AL1344" s="152"/>
      <c r="AM1344" s="152"/>
      <c r="AN1344" s="152"/>
      <c r="AO1344" s="152"/>
      <c r="AP1344" s="152"/>
      <c r="AQ1344" s="152"/>
      <c r="AR1344" s="152"/>
      <c r="AS1344" s="152"/>
      <c r="AT1344" s="152"/>
      <c r="AU1344" s="152"/>
      <c r="AV1344" s="723"/>
      <c r="AW1344" s="724"/>
    </row>
    <row r="1345" spans="2:49" x14ac:dyDescent="0.25">
      <c r="B1345" s="98"/>
      <c r="C1345" s="98"/>
      <c r="D1345" s="147"/>
      <c r="E1345" s="148"/>
      <c r="F1345" s="149"/>
      <c r="G1345" s="148"/>
      <c r="H1345" s="148"/>
      <c r="I1345" s="148"/>
      <c r="J1345" s="148"/>
      <c r="K1345" s="148"/>
      <c r="L1345" s="148"/>
      <c r="M1345" s="148"/>
      <c r="N1345" s="148"/>
      <c r="O1345" s="148"/>
      <c r="P1345" s="148"/>
      <c r="Q1345" s="148"/>
      <c r="R1345" s="148"/>
      <c r="S1345" s="148"/>
      <c r="T1345" s="148"/>
      <c r="U1345" s="148"/>
      <c r="V1345" s="148"/>
      <c r="W1345" s="148"/>
      <c r="X1345" s="148"/>
      <c r="Y1345" s="148"/>
      <c r="Z1345" s="148"/>
      <c r="AA1345" s="148"/>
      <c r="AB1345" s="148"/>
      <c r="AC1345" s="148"/>
      <c r="AD1345" s="148"/>
      <c r="AE1345" s="148"/>
      <c r="AF1345" s="148"/>
      <c r="AG1345" s="148"/>
      <c r="AH1345" s="148"/>
      <c r="AI1345" s="148"/>
      <c r="AJ1345" s="148"/>
      <c r="AK1345" s="148"/>
      <c r="AL1345" s="148"/>
      <c r="AM1345" s="148"/>
      <c r="AN1345" s="148"/>
      <c r="AO1345" s="148"/>
      <c r="AP1345" s="148"/>
      <c r="AQ1345" s="148"/>
      <c r="AR1345" s="148"/>
      <c r="AS1345" s="148"/>
      <c r="AT1345" s="148"/>
      <c r="AU1345" s="148"/>
      <c r="AV1345" s="723"/>
      <c r="AW1345" s="724"/>
    </row>
    <row r="1346" spans="2:49" x14ac:dyDescent="0.25">
      <c r="B1346" s="154"/>
      <c r="C1346" s="154"/>
      <c r="D1346" s="155"/>
      <c r="E1346" s="95"/>
      <c r="F1346" s="94"/>
      <c r="G1346" s="95"/>
      <c r="H1346" s="95"/>
      <c r="I1346" s="95"/>
      <c r="J1346" s="95"/>
      <c r="K1346" s="95"/>
      <c r="L1346" s="95"/>
      <c r="M1346" s="95"/>
      <c r="N1346" s="95"/>
      <c r="O1346" s="95"/>
      <c r="P1346" s="95"/>
      <c r="Q1346" s="95"/>
      <c r="R1346" s="95"/>
      <c r="S1346" s="95"/>
      <c r="T1346" s="95"/>
      <c r="U1346" s="95"/>
      <c r="V1346" s="95"/>
      <c r="W1346" s="95"/>
      <c r="X1346" s="95"/>
      <c r="Y1346" s="95"/>
      <c r="Z1346" s="95"/>
      <c r="AA1346" s="95"/>
      <c r="AB1346" s="95"/>
      <c r="AC1346" s="95"/>
      <c r="AD1346" s="95"/>
      <c r="AE1346" s="95"/>
      <c r="AF1346" s="95"/>
      <c r="AG1346" s="95"/>
      <c r="AH1346" s="95"/>
      <c r="AI1346" s="95"/>
      <c r="AJ1346" s="95"/>
      <c r="AK1346" s="95"/>
      <c r="AL1346" s="95"/>
      <c r="AM1346" s="95"/>
      <c r="AN1346" s="95"/>
      <c r="AO1346" s="95"/>
      <c r="AP1346" s="95"/>
      <c r="AQ1346" s="95"/>
      <c r="AR1346" s="95"/>
      <c r="AS1346" s="95"/>
      <c r="AT1346" s="95"/>
      <c r="AU1346" s="95"/>
      <c r="AV1346" s="723"/>
      <c r="AW1346" s="724"/>
    </row>
    <row r="1347" spans="2:49" x14ac:dyDescent="0.25">
      <c r="B1347" s="154"/>
      <c r="C1347" s="154"/>
      <c r="D1347" s="155"/>
      <c r="E1347" s="95"/>
      <c r="F1347" s="94"/>
      <c r="G1347" s="95"/>
      <c r="H1347" s="95"/>
      <c r="I1347" s="95"/>
      <c r="J1347" s="95"/>
      <c r="K1347" s="95"/>
      <c r="L1347" s="95"/>
      <c r="M1347" s="95"/>
      <c r="N1347" s="95"/>
      <c r="O1347" s="95"/>
      <c r="P1347" s="95"/>
      <c r="Q1347" s="95"/>
      <c r="R1347" s="95"/>
      <c r="S1347" s="95"/>
      <c r="T1347" s="95"/>
      <c r="U1347" s="95"/>
      <c r="V1347" s="95"/>
      <c r="W1347" s="95"/>
      <c r="X1347" s="95"/>
      <c r="Y1347" s="95"/>
      <c r="Z1347" s="95"/>
      <c r="AA1347" s="95"/>
      <c r="AB1347" s="95"/>
      <c r="AC1347" s="95"/>
      <c r="AD1347" s="95"/>
      <c r="AE1347" s="95"/>
      <c r="AF1347" s="95"/>
      <c r="AG1347" s="95"/>
      <c r="AH1347" s="95"/>
      <c r="AI1347" s="95"/>
      <c r="AJ1347" s="95"/>
      <c r="AK1347" s="95"/>
      <c r="AL1347" s="95"/>
      <c r="AM1347" s="95"/>
      <c r="AN1347" s="95"/>
      <c r="AO1347" s="95"/>
      <c r="AP1347" s="95"/>
      <c r="AQ1347" s="95"/>
      <c r="AR1347" s="95"/>
      <c r="AS1347" s="95"/>
      <c r="AT1347" s="95"/>
      <c r="AU1347" s="95"/>
      <c r="AV1347" s="723"/>
      <c r="AW1347" s="724"/>
    </row>
    <row r="1348" spans="2:49" x14ac:dyDescent="0.25">
      <c r="B1348" s="145"/>
      <c r="C1348" s="145"/>
      <c r="D1348" s="146"/>
      <c r="E1348" s="98"/>
      <c r="F1348" s="94"/>
      <c r="G1348" s="95"/>
      <c r="H1348" s="95"/>
      <c r="I1348" s="95"/>
      <c r="J1348" s="95"/>
      <c r="K1348" s="95"/>
      <c r="L1348" s="95"/>
      <c r="M1348" s="95"/>
      <c r="N1348" s="95"/>
      <c r="O1348" s="95"/>
      <c r="P1348" s="95"/>
      <c r="Q1348" s="95"/>
      <c r="R1348" s="95"/>
      <c r="S1348" s="95"/>
      <c r="T1348" s="95"/>
      <c r="U1348" s="95"/>
      <c r="V1348" s="95"/>
      <c r="W1348" s="95"/>
      <c r="X1348" s="95"/>
      <c r="Y1348" s="95"/>
      <c r="Z1348" s="95"/>
      <c r="AA1348" s="95"/>
      <c r="AB1348" s="95"/>
      <c r="AC1348" s="95"/>
      <c r="AD1348" s="95"/>
      <c r="AE1348" s="95"/>
      <c r="AF1348" s="95"/>
      <c r="AG1348" s="95"/>
      <c r="AH1348" s="95"/>
      <c r="AI1348" s="95"/>
      <c r="AJ1348" s="95"/>
      <c r="AK1348" s="95"/>
      <c r="AL1348" s="95"/>
      <c r="AM1348" s="95"/>
      <c r="AN1348" s="95"/>
      <c r="AO1348" s="95"/>
      <c r="AP1348" s="95"/>
      <c r="AQ1348" s="95"/>
      <c r="AR1348" s="95"/>
      <c r="AS1348" s="95"/>
      <c r="AT1348" s="95"/>
      <c r="AU1348" s="95"/>
      <c r="AV1348" s="723"/>
      <c r="AW1348" s="724"/>
    </row>
    <row r="1349" spans="2:49" x14ac:dyDescent="0.25">
      <c r="B1349" s="98"/>
      <c r="C1349" s="98"/>
      <c r="D1349" s="147"/>
      <c r="E1349" s="148"/>
      <c r="F1349" s="149"/>
      <c r="G1349" s="150"/>
      <c r="H1349" s="150"/>
      <c r="I1349" s="150"/>
      <c r="J1349" s="150"/>
      <c r="K1349" s="150"/>
      <c r="L1349" s="150"/>
      <c r="M1349" s="150"/>
      <c r="N1349" s="150"/>
      <c r="O1349" s="150"/>
      <c r="P1349" s="150"/>
      <c r="Q1349" s="150"/>
      <c r="R1349" s="150"/>
      <c r="S1349" s="150"/>
      <c r="T1349" s="150"/>
      <c r="U1349" s="150"/>
      <c r="V1349" s="150"/>
      <c r="W1349" s="150"/>
      <c r="X1349" s="150"/>
      <c r="Y1349" s="150"/>
      <c r="Z1349" s="150"/>
      <c r="AA1349" s="150"/>
      <c r="AB1349" s="150"/>
      <c r="AC1349" s="150"/>
      <c r="AD1349" s="150"/>
      <c r="AE1349" s="151"/>
      <c r="AF1349" s="151"/>
      <c r="AG1349" s="151"/>
      <c r="AH1349" s="151"/>
      <c r="AI1349" s="151"/>
      <c r="AJ1349" s="151"/>
      <c r="AK1349" s="151"/>
      <c r="AL1349" s="151"/>
      <c r="AM1349" s="151"/>
      <c r="AN1349" s="151"/>
      <c r="AO1349" s="151"/>
      <c r="AP1349" s="151"/>
      <c r="AQ1349" s="151"/>
      <c r="AR1349" s="151"/>
      <c r="AS1349" s="151"/>
      <c r="AT1349" s="151"/>
      <c r="AU1349" s="151"/>
      <c r="AV1349" s="723"/>
      <c r="AW1349" s="724"/>
    </row>
    <row r="1350" spans="2:49" x14ac:dyDescent="0.25">
      <c r="B1350" s="98"/>
      <c r="C1350" s="98"/>
      <c r="D1350" s="147"/>
      <c r="E1350" s="148"/>
      <c r="F1350" s="149"/>
      <c r="G1350" s="148"/>
      <c r="H1350" s="148"/>
      <c r="I1350" s="148"/>
      <c r="J1350" s="148"/>
      <c r="K1350" s="148"/>
      <c r="L1350" s="148"/>
      <c r="M1350" s="148"/>
      <c r="N1350" s="148"/>
      <c r="O1350" s="148"/>
      <c r="P1350" s="148"/>
      <c r="Q1350" s="148"/>
      <c r="R1350" s="148"/>
      <c r="S1350" s="148"/>
      <c r="T1350" s="148"/>
      <c r="U1350" s="148"/>
      <c r="V1350" s="148"/>
      <c r="W1350" s="148"/>
      <c r="X1350" s="148"/>
      <c r="Y1350" s="148"/>
      <c r="Z1350" s="148"/>
      <c r="AA1350" s="148"/>
      <c r="AB1350" s="148"/>
      <c r="AC1350" s="148"/>
      <c r="AD1350" s="148"/>
      <c r="AE1350" s="148"/>
      <c r="AF1350" s="148"/>
      <c r="AG1350" s="148"/>
      <c r="AH1350" s="148"/>
      <c r="AI1350" s="148"/>
      <c r="AJ1350" s="148"/>
      <c r="AK1350" s="148"/>
      <c r="AL1350" s="148"/>
      <c r="AM1350" s="148"/>
      <c r="AN1350" s="148"/>
      <c r="AO1350" s="148"/>
      <c r="AP1350" s="148"/>
      <c r="AQ1350" s="148"/>
      <c r="AR1350" s="148"/>
      <c r="AS1350" s="148"/>
      <c r="AT1350" s="148"/>
      <c r="AU1350" s="148"/>
      <c r="AV1350" s="723"/>
      <c r="AW1350" s="724"/>
    </row>
    <row r="1351" spans="2:49" x14ac:dyDescent="0.25">
      <c r="B1351" s="98"/>
      <c r="C1351" s="98"/>
      <c r="D1351" s="147"/>
      <c r="E1351" s="93"/>
      <c r="F1351" s="152"/>
      <c r="G1351" s="95"/>
      <c r="H1351" s="153"/>
      <c r="I1351" s="152"/>
      <c r="J1351" s="152"/>
      <c r="K1351" s="152"/>
      <c r="L1351" s="152"/>
      <c r="M1351" s="152"/>
      <c r="N1351" s="152"/>
      <c r="O1351" s="152"/>
      <c r="P1351" s="152"/>
      <c r="Q1351" s="152"/>
      <c r="R1351" s="152"/>
      <c r="S1351" s="153"/>
      <c r="T1351" s="152"/>
      <c r="U1351" s="152"/>
      <c r="V1351" s="152"/>
      <c r="W1351" s="152"/>
      <c r="X1351" s="152"/>
      <c r="Y1351" s="152"/>
      <c r="Z1351" s="152"/>
      <c r="AA1351" s="152"/>
      <c r="AB1351" s="152"/>
      <c r="AC1351" s="152"/>
      <c r="AD1351" s="152"/>
      <c r="AE1351" s="152"/>
      <c r="AF1351" s="152"/>
      <c r="AG1351" s="152"/>
      <c r="AH1351" s="152"/>
      <c r="AI1351" s="152"/>
      <c r="AJ1351" s="152"/>
      <c r="AK1351" s="152"/>
      <c r="AL1351" s="152"/>
      <c r="AM1351" s="152"/>
      <c r="AN1351" s="152"/>
      <c r="AO1351" s="152"/>
      <c r="AP1351" s="152"/>
      <c r="AQ1351" s="152"/>
      <c r="AR1351" s="152"/>
      <c r="AS1351" s="152"/>
      <c r="AT1351" s="152"/>
      <c r="AU1351" s="152"/>
      <c r="AV1351" s="723"/>
      <c r="AW1351" s="724"/>
    </row>
    <row r="1352" spans="2:49" x14ac:dyDescent="0.25">
      <c r="B1352" s="98"/>
      <c r="C1352" s="98"/>
      <c r="D1352" s="147"/>
      <c r="E1352" s="148"/>
      <c r="F1352" s="149"/>
      <c r="G1352" s="148"/>
      <c r="H1352" s="148"/>
      <c r="I1352" s="148"/>
      <c r="J1352" s="148"/>
      <c r="K1352" s="148"/>
      <c r="L1352" s="148"/>
      <c r="M1352" s="148"/>
      <c r="N1352" s="148"/>
      <c r="O1352" s="148"/>
      <c r="P1352" s="148"/>
      <c r="Q1352" s="148"/>
      <c r="R1352" s="148"/>
      <c r="S1352" s="148"/>
      <c r="T1352" s="148"/>
      <c r="U1352" s="148"/>
      <c r="V1352" s="148"/>
      <c r="W1352" s="148"/>
      <c r="X1352" s="148"/>
      <c r="Y1352" s="148"/>
      <c r="Z1352" s="148"/>
      <c r="AA1352" s="148"/>
      <c r="AB1352" s="148"/>
      <c r="AC1352" s="148"/>
      <c r="AD1352" s="148"/>
      <c r="AE1352" s="148"/>
      <c r="AF1352" s="148"/>
      <c r="AG1352" s="148"/>
      <c r="AH1352" s="148"/>
      <c r="AI1352" s="148"/>
      <c r="AJ1352" s="148"/>
      <c r="AK1352" s="148"/>
      <c r="AL1352" s="148"/>
      <c r="AM1352" s="148"/>
      <c r="AN1352" s="148"/>
      <c r="AO1352" s="148"/>
      <c r="AP1352" s="148"/>
      <c r="AQ1352" s="148"/>
      <c r="AR1352" s="148"/>
      <c r="AS1352" s="148"/>
      <c r="AT1352" s="148"/>
      <c r="AU1352" s="148"/>
      <c r="AV1352" s="723"/>
      <c r="AW1352" s="724"/>
    </row>
    <row r="1353" spans="2:49" x14ac:dyDescent="0.25">
      <c r="B1353" s="154"/>
      <c r="C1353" s="154"/>
      <c r="D1353" s="155"/>
      <c r="E1353" s="95"/>
      <c r="F1353" s="94"/>
      <c r="G1353" s="95"/>
      <c r="H1353" s="95"/>
      <c r="I1353" s="95"/>
      <c r="J1353" s="95"/>
      <c r="K1353" s="95"/>
      <c r="L1353" s="95"/>
      <c r="M1353" s="95"/>
      <c r="N1353" s="95"/>
      <c r="O1353" s="95"/>
      <c r="P1353" s="95"/>
      <c r="Q1353" s="95"/>
      <c r="R1353" s="95"/>
      <c r="S1353" s="95"/>
      <c r="T1353" s="95"/>
      <c r="U1353" s="95"/>
      <c r="V1353" s="95"/>
      <c r="W1353" s="95"/>
      <c r="X1353" s="95"/>
      <c r="Y1353" s="95"/>
      <c r="Z1353" s="95"/>
      <c r="AA1353" s="95"/>
      <c r="AB1353" s="95"/>
      <c r="AC1353" s="95"/>
      <c r="AD1353" s="95"/>
      <c r="AE1353" s="95"/>
      <c r="AF1353" s="95"/>
      <c r="AG1353" s="95"/>
      <c r="AH1353" s="95"/>
      <c r="AI1353" s="95"/>
      <c r="AJ1353" s="95"/>
      <c r="AK1353" s="95"/>
      <c r="AL1353" s="95"/>
      <c r="AM1353" s="95"/>
      <c r="AN1353" s="95"/>
      <c r="AO1353" s="95"/>
      <c r="AP1353" s="95"/>
      <c r="AQ1353" s="95"/>
      <c r="AR1353" s="95"/>
      <c r="AS1353" s="95"/>
      <c r="AT1353" s="95"/>
      <c r="AU1353" s="95"/>
      <c r="AV1353" s="723"/>
      <c r="AW1353" s="724"/>
    </row>
    <row r="1354" spans="2:49" x14ac:dyDescent="0.25">
      <c r="B1354" s="154"/>
      <c r="C1354" s="154"/>
      <c r="D1354" s="155"/>
      <c r="E1354" s="95"/>
      <c r="F1354" s="94"/>
      <c r="G1354" s="95"/>
      <c r="H1354" s="95"/>
      <c r="I1354" s="95"/>
      <c r="J1354" s="95"/>
      <c r="K1354" s="95"/>
      <c r="L1354" s="95"/>
      <c r="M1354" s="95"/>
      <c r="N1354" s="95"/>
      <c r="O1354" s="95"/>
      <c r="P1354" s="95"/>
      <c r="Q1354" s="95"/>
      <c r="R1354" s="95"/>
      <c r="S1354" s="95"/>
      <c r="T1354" s="95"/>
      <c r="U1354" s="95"/>
      <c r="V1354" s="95"/>
      <c r="W1354" s="95"/>
      <c r="X1354" s="95"/>
      <c r="Y1354" s="95"/>
      <c r="Z1354" s="95"/>
      <c r="AA1354" s="95"/>
      <c r="AB1354" s="95"/>
      <c r="AC1354" s="95"/>
      <c r="AD1354" s="95"/>
      <c r="AE1354" s="95"/>
      <c r="AF1354" s="95"/>
      <c r="AG1354" s="95"/>
      <c r="AH1354" s="95"/>
      <c r="AI1354" s="95"/>
      <c r="AJ1354" s="95"/>
      <c r="AK1354" s="95"/>
      <c r="AL1354" s="95"/>
      <c r="AM1354" s="95"/>
      <c r="AN1354" s="95"/>
      <c r="AO1354" s="95"/>
      <c r="AP1354" s="95"/>
      <c r="AQ1354" s="95"/>
      <c r="AR1354" s="95"/>
      <c r="AS1354" s="95"/>
      <c r="AT1354" s="95"/>
      <c r="AU1354" s="95"/>
      <c r="AV1354" s="723"/>
      <c r="AW1354" s="724"/>
    </row>
    <row r="1355" spans="2:49" x14ac:dyDescent="0.25">
      <c r="B1355" s="145"/>
      <c r="C1355" s="145"/>
      <c r="D1355" s="146"/>
      <c r="E1355" s="98"/>
      <c r="F1355" s="94"/>
      <c r="G1355" s="95"/>
      <c r="H1355" s="95"/>
      <c r="I1355" s="95"/>
      <c r="J1355" s="95"/>
      <c r="K1355" s="95"/>
      <c r="L1355" s="95"/>
      <c r="M1355" s="95"/>
      <c r="N1355" s="95"/>
      <c r="O1355" s="95"/>
      <c r="P1355" s="95"/>
      <c r="Q1355" s="95"/>
      <c r="R1355" s="95"/>
      <c r="S1355" s="95"/>
      <c r="T1355" s="95"/>
      <c r="U1355" s="95"/>
      <c r="V1355" s="95"/>
      <c r="W1355" s="95"/>
      <c r="X1355" s="95"/>
      <c r="Y1355" s="95"/>
      <c r="Z1355" s="95"/>
      <c r="AA1355" s="95"/>
      <c r="AB1355" s="95"/>
      <c r="AC1355" s="95"/>
      <c r="AD1355" s="95"/>
      <c r="AE1355" s="95"/>
      <c r="AF1355" s="95"/>
      <c r="AG1355" s="95"/>
      <c r="AH1355" s="95"/>
      <c r="AI1355" s="95"/>
      <c r="AJ1355" s="95"/>
      <c r="AK1355" s="95"/>
      <c r="AL1355" s="95"/>
      <c r="AM1355" s="95"/>
      <c r="AN1355" s="95"/>
      <c r="AO1355" s="95"/>
      <c r="AP1355" s="95"/>
      <c r="AQ1355" s="95"/>
      <c r="AR1355" s="95"/>
      <c r="AS1355" s="95"/>
      <c r="AT1355" s="95"/>
      <c r="AU1355" s="95"/>
      <c r="AV1355" s="723"/>
      <c r="AW1355" s="724"/>
    </row>
    <row r="1356" spans="2:49" x14ac:dyDescent="0.25">
      <c r="B1356" s="98"/>
      <c r="C1356" s="98"/>
      <c r="D1356" s="147"/>
      <c r="E1356" s="148"/>
      <c r="F1356" s="149"/>
      <c r="G1356" s="150"/>
      <c r="H1356" s="150"/>
      <c r="I1356" s="150"/>
      <c r="J1356" s="150"/>
      <c r="K1356" s="150"/>
      <c r="L1356" s="150"/>
      <c r="M1356" s="150"/>
      <c r="N1356" s="150"/>
      <c r="O1356" s="150"/>
      <c r="P1356" s="150"/>
      <c r="Q1356" s="150"/>
      <c r="R1356" s="150"/>
      <c r="S1356" s="150"/>
      <c r="T1356" s="150"/>
      <c r="U1356" s="150"/>
      <c r="V1356" s="150"/>
      <c r="W1356" s="150"/>
      <c r="X1356" s="150"/>
      <c r="Y1356" s="150"/>
      <c r="Z1356" s="150"/>
      <c r="AA1356" s="150"/>
      <c r="AB1356" s="150"/>
      <c r="AC1356" s="150"/>
      <c r="AD1356" s="150"/>
      <c r="AE1356" s="151"/>
      <c r="AF1356" s="151"/>
      <c r="AG1356" s="151"/>
      <c r="AH1356" s="151"/>
      <c r="AI1356" s="151"/>
      <c r="AJ1356" s="151"/>
      <c r="AK1356" s="151"/>
      <c r="AL1356" s="151"/>
      <c r="AM1356" s="151"/>
      <c r="AN1356" s="151"/>
      <c r="AO1356" s="151"/>
      <c r="AP1356" s="151"/>
      <c r="AQ1356" s="151"/>
      <c r="AR1356" s="151"/>
      <c r="AS1356" s="151"/>
      <c r="AT1356" s="151"/>
      <c r="AU1356" s="151"/>
      <c r="AV1356" s="723"/>
      <c r="AW1356" s="724"/>
    </row>
    <row r="1357" spans="2:49" x14ac:dyDescent="0.25">
      <c r="B1357" s="98"/>
      <c r="C1357" s="98"/>
      <c r="D1357" s="147"/>
      <c r="E1357" s="148"/>
      <c r="F1357" s="149"/>
      <c r="G1357" s="148"/>
      <c r="H1357" s="148"/>
      <c r="I1357" s="148"/>
      <c r="J1357" s="148"/>
      <c r="K1357" s="148"/>
      <c r="L1357" s="148"/>
      <c r="M1357" s="148"/>
      <c r="N1357" s="148"/>
      <c r="O1357" s="148"/>
      <c r="P1357" s="148"/>
      <c r="Q1357" s="148"/>
      <c r="R1357" s="148"/>
      <c r="S1357" s="148"/>
      <c r="T1357" s="148"/>
      <c r="U1357" s="148"/>
      <c r="V1357" s="148"/>
      <c r="W1357" s="148"/>
      <c r="X1357" s="148"/>
      <c r="Y1357" s="148"/>
      <c r="Z1357" s="148"/>
      <c r="AA1357" s="148"/>
      <c r="AB1357" s="148"/>
      <c r="AC1357" s="148"/>
      <c r="AD1357" s="148"/>
      <c r="AE1357" s="148"/>
      <c r="AF1357" s="148"/>
      <c r="AG1357" s="148"/>
      <c r="AH1357" s="148"/>
      <c r="AI1357" s="148"/>
      <c r="AJ1357" s="148"/>
      <c r="AK1357" s="148"/>
      <c r="AL1357" s="148"/>
      <c r="AM1357" s="148"/>
      <c r="AN1357" s="148"/>
      <c r="AO1357" s="148"/>
      <c r="AP1357" s="148"/>
      <c r="AQ1357" s="148"/>
      <c r="AR1357" s="148"/>
      <c r="AS1357" s="148"/>
      <c r="AT1357" s="148"/>
      <c r="AU1357" s="148"/>
      <c r="AV1357" s="723"/>
      <c r="AW1357" s="724"/>
    </row>
    <row r="1358" spans="2:49" x14ac:dyDescent="0.25">
      <c r="B1358" s="98"/>
      <c r="C1358" s="98"/>
      <c r="D1358" s="147"/>
      <c r="E1358" s="93"/>
      <c r="F1358" s="152"/>
      <c r="G1358" s="95"/>
      <c r="H1358" s="153"/>
      <c r="I1358" s="152"/>
      <c r="J1358" s="152"/>
      <c r="K1358" s="152"/>
      <c r="L1358" s="152"/>
      <c r="M1358" s="152"/>
      <c r="N1358" s="152"/>
      <c r="O1358" s="152"/>
      <c r="P1358" s="152"/>
      <c r="Q1358" s="152"/>
      <c r="R1358" s="152"/>
      <c r="S1358" s="153"/>
      <c r="T1358" s="152"/>
      <c r="U1358" s="152"/>
      <c r="V1358" s="152"/>
      <c r="W1358" s="152"/>
      <c r="X1358" s="152"/>
      <c r="Y1358" s="152"/>
      <c r="Z1358" s="152"/>
      <c r="AA1358" s="152"/>
      <c r="AB1358" s="152"/>
      <c r="AC1358" s="152"/>
      <c r="AD1358" s="152"/>
      <c r="AE1358" s="152"/>
      <c r="AF1358" s="152"/>
      <c r="AG1358" s="152"/>
      <c r="AH1358" s="152"/>
      <c r="AI1358" s="152"/>
      <c r="AJ1358" s="152"/>
      <c r="AK1358" s="152"/>
      <c r="AL1358" s="152"/>
      <c r="AM1358" s="152"/>
      <c r="AN1358" s="152"/>
      <c r="AO1358" s="152"/>
      <c r="AP1358" s="152"/>
      <c r="AQ1358" s="152"/>
      <c r="AR1358" s="152"/>
      <c r="AS1358" s="152"/>
      <c r="AT1358" s="152"/>
      <c r="AU1358" s="152"/>
      <c r="AV1358" s="723"/>
      <c r="AW1358" s="724"/>
    </row>
    <row r="1359" spans="2:49" x14ac:dyDescent="0.25">
      <c r="B1359" s="98"/>
      <c r="C1359" s="98"/>
      <c r="D1359" s="147"/>
      <c r="E1359" s="148"/>
      <c r="F1359" s="149"/>
      <c r="G1359" s="148"/>
      <c r="H1359" s="148"/>
      <c r="I1359" s="148"/>
      <c r="J1359" s="148"/>
      <c r="K1359" s="148"/>
      <c r="L1359" s="148"/>
      <c r="M1359" s="148"/>
      <c r="N1359" s="148"/>
      <c r="O1359" s="148"/>
      <c r="P1359" s="148"/>
      <c r="Q1359" s="148"/>
      <c r="R1359" s="148"/>
      <c r="S1359" s="148"/>
      <c r="T1359" s="148"/>
      <c r="U1359" s="148"/>
      <c r="V1359" s="148"/>
      <c r="W1359" s="148"/>
      <c r="X1359" s="148"/>
      <c r="Y1359" s="148"/>
      <c r="Z1359" s="148"/>
      <c r="AA1359" s="148"/>
      <c r="AB1359" s="148"/>
      <c r="AC1359" s="148"/>
      <c r="AD1359" s="148"/>
      <c r="AE1359" s="148"/>
      <c r="AF1359" s="148"/>
      <c r="AG1359" s="148"/>
      <c r="AH1359" s="148"/>
      <c r="AI1359" s="148"/>
      <c r="AJ1359" s="148"/>
      <c r="AK1359" s="148"/>
      <c r="AL1359" s="148"/>
      <c r="AM1359" s="148"/>
      <c r="AN1359" s="148"/>
      <c r="AO1359" s="148"/>
      <c r="AP1359" s="148"/>
      <c r="AQ1359" s="148"/>
      <c r="AR1359" s="148"/>
      <c r="AS1359" s="148"/>
      <c r="AT1359" s="148"/>
      <c r="AU1359" s="148"/>
      <c r="AV1359" s="723"/>
      <c r="AW1359" s="724"/>
    </row>
    <row r="1360" spans="2:49" x14ac:dyDescent="0.25">
      <c r="B1360" s="154"/>
      <c r="C1360" s="154"/>
      <c r="D1360" s="155"/>
      <c r="E1360" s="95"/>
      <c r="F1360" s="94"/>
      <c r="G1360" s="95"/>
      <c r="H1360" s="95"/>
      <c r="I1360" s="95"/>
      <c r="J1360" s="95"/>
      <c r="K1360" s="95"/>
      <c r="L1360" s="95"/>
      <c r="M1360" s="95"/>
      <c r="N1360" s="95"/>
      <c r="O1360" s="95"/>
      <c r="P1360" s="95"/>
      <c r="Q1360" s="95"/>
      <c r="R1360" s="95"/>
      <c r="S1360" s="95"/>
      <c r="T1360" s="95"/>
      <c r="U1360" s="95"/>
      <c r="V1360" s="95"/>
      <c r="W1360" s="95"/>
      <c r="X1360" s="95"/>
      <c r="Y1360" s="95"/>
      <c r="Z1360" s="95"/>
      <c r="AA1360" s="95"/>
      <c r="AB1360" s="95"/>
      <c r="AC1360" s="95"/>
      <c r="AD1360" s="95"/>
      <c r="AE1360" s="95"/>
      <c r="AF1360" s="95"/>
      <c r="AG1360" s="95"/>
      <c r="AH1360" s="95"/>
      <c r="AI1360" s="95"/>
      <c r="AJ1360" s="95"/>
      <c r="AK1360" s="95"/>
      <c r="AL1360" s="95"/>
      <c r="AM1360" s="95"/>
      <c r="AN1360" s="95"/>
      <c r="AO1360" s="95"/>
      <c r="AP1360" s="95"/>
      <c r="AQ1360" s="95"/>
      <c r="AR1360" s="95"/>
      <c r="AS1360" s="95"/>
      <c r="AT1360" s="95"/>
      <c r="AU1360" s="95"/>
      <c r="AV1360" s="723"/>
      <c r="AW1360" s="724"/>
    </row>
    <row r="1361" spans="2:49" x14ac:dyDescent="0.25">
      <c r="B1361" s="154"/>
      <c r="C1361" s="154"/>
      <c r="D1361" s="155"/>
      <c r="E1361" s="95"/>
      <c r="F1361" s="94"/>
      <c r="G1361" s="95"/>
      <c r="H1361" s="95"/>
      <c r="I1361" s="95"/>
      <c r="J1361" s="95"/>
      <c r="K1361" s="95"/>
      <c r="L1361" s="95"/>
      <c r="M1361" s="95"/>
      <c r="N1361" s="95"/>
      <c r="O1361" s="95"/>
      <c r="P1361" s="95"/>
      <c r="Q1361" s="95"/>
      <c r="R1361" s="95"/>
      <c r="S1361" s="95"/>
      <c r="T1361" s="95"/>
      <c r="U1361" s="95"/>
      <c r="V1361" s="95"/>
      <c r="W1361" s="95"/>
      <c r="X1361" s="95"/>
      <c r="Y1361" s="95"/>
      <c r="Z1361" s="95"/>
      <c r="AA1361" s="95"/>
      <c r="AB1361" s="95"/>
      <c r="AC1361" s="95"/>
      <c r="AD1361" s="95"/>
      <c r="AE1361" s="95"/>
      <c r="AF1361" s="95"/>
      <c r="AG1361" s="95"/>
      <c r="AH1361" s="95"/>
      <c r="AI1361" s="95"/>
      <c r="AJ1361" s="95"/>
      <c r="AK1361" s="95"/>
      <c r="AL1361" s="95"/>
      <c r="AM1361" s="95"/>
      <c r="AN1361" s="95"/>
      <c r="AO1361" s="95"/>
      <c r="AP1361" s="95"/>
      <c r="AQ1361" s="95"/>
      <c r="AR1361" s="95"/>
      <c r="AS1361" s="95"/>
      <c r="AT1361" s="95"/>
      <c r="AU1361" s="95"/>
      <c r="AV1361" s="723"/>
      <c r="AW1361" s="724"/>
    </row>
    <row r="1362" spans="2:49" x14ac:dyDescent="0.25">
      <c r="B1362" s="145"/>
      <c r="C1362" s="145"/>
      <c r="D1362" s="146"/>
      <c r="E1362" s="98"/>
      <c r="F1362" s="94"/>
      <c r="G1362" s="95"/>
      <c r="H1362" s="95"/>
      <c r="I1362" s="95"/>
      <c r="J1362" s="95"/>
      <c r="K1362" s="95"/>
      <c r="L1362" s="95"/>
      <c r="M1362" s="95"/>
      <c r="N1362" s="95"/>
      <c r="O1362" s="95"/>
      <c r="P1362" s="95"/>
      <c r="Q1362" s="95"/>
      <c r="R1362" s="95"/>
      <c r="S1362" s="95"/>
      <c r="T1362" s="95"/>
      <c r="U1362" s="95"/>
      <c r="V1362" s="95"/>
      <c r="W1362" s="95"/>
      <c r="X1362" s="95"/>
      <c r="Y1362" s="95"/>
      <c r="Z1362" s="95"/>
      <c r="AA1362" s="95"/>
      <c r="AB1362" s="95"/>
      <c r="AC1362" s="95"/>
      <c r="AD1362" s="95"/>
      <c r="AE1362" s="95"/>
      <c r="AF1362" s="95"/>
      <c r="AG1362" s="95"/>
      <c r="AH1362" s="95"/>
      <c r="AI1362" s="95"/>
      <c r="AJ1362" s="95"/>
      <c r="AK1362" s="95"/>
      <c r="AL1362" s="95"/>
      <c r="AM1362" s="95"/>
      <c r="AN1362" s="95"/>
      <c r="AO1362" s="95"/>
      <c r="AP1362" s="95"/>
      <c r="AQ1362" s="95"/>
      <c r="AR1362" s="95"/>
      <c r="AS1362" s="95"/>
      <c r="AT1362" s="95"/>
      <c r="AU1362" s="95"/>
      <c r="AV1362" s="723"/>
      <c r="AW1362" s="724"/>
    </row>
    <row r="1363" spans="2:49" x14ac:dyDescent="0.25">
      <c r="B1363" s="98"/>
      <c r="C1363" s="98"/>
      <c r="D1363" s="147"/>
      <c r="E1363" s="148"/>
      <c r="F1363" s="149"/>
      <c r="G1363" s="150"/>
      <c r="H1363" s="150"/>
      <c r="I1363" s="150"/>
      <c r="J1363" s="150"/>
      <c r="K1363" s="150"/>
      <c r="L1363" s="150"/>
      <c r="M1363" s="150"/>
      <c r="N1363" s="150"/>
      <c r="O1363" s="150"/>
      <c r="P1363" s="150"/>
      <c r="Q1363" s="150"/>
      <c r="R1363" s="150"/>
      <c r="S1363" s="150"/>
      <c r="T1363" s="150"/>
      <c r="U1363" s="150"/>
      <c r="V1363" s="150"/>
      <c r="W1363" s="150"/>
      <c r="X1363" s="150"/>
      <c r="Y1363" s="150"/>
      <c r="Z1363" s="150"/>
      <c r="AA1363" s="150"/>
      <c r="AB1363" s="150"/>
      <c r="AC1363" s="150"/>
      <c r="AD1363" s="150"/>
      <c r="AE1363" s="151"/>
      <c r="AF1363" s="151"/>
      <c r="AG1363" s="151"/>
      <c r="AH1363" s="151"/>
      <c r="AI1363" s="151"/>
      <c r="AJ1363" s="151"/>
      <c r="AK1363" s="151"/>
      <c r="AL1363" s="151"/>
      <c r="AM1363" s="151"/>
      <c r="AN1363" s="151"/>
      <c r="AO1363" s="151"/>
      <c r="AP1363" s="151"/>
      <c r="AQ1363" s="151"/>
      <c r="AR1363" s="151"/>
      <c r="AS1363" s="151"/>
      <c r="AT1363" s="151"/>
      <c r="AU1363" s="151"/>
      <c r="AV1363" s="723"/>
      <c r="AW1363" s="724"/>
    </row>
    <row r="1364" spans="2:49" x14ac:dyDescent="0.25">
      <c r="B1364" s="98"/>
      <c r="C1364" s="98"/>
      <c r="D1364" s="147"/>
      <c r="E1364" s="148"/>
      <c r="F1364" s="149"/>
      <c r="G1364" s="148"/>
      <c r="H1364" s="148"/>
      <c r="I1364" s="148"/>
      <c r="J1364" s="148"/>
      <c r="K1364" s="148"/>
      <c r="L1364" s="148"/>
      <c r="M1364" s="148"/>
      <c r="N1364" s="148"/>
      <c r="O1364" s="148"/>
      <c r="P1364" s="148"/>
      <c r="Q1364" s="148"/>
      <c r="R1364" s="148"/>
      <c r="S1364" s="148"/>
      <c r="T1364" s="148"/>
      <c r="U1364" s="148"/>
      <c r="V1364" s="148"/>
      <c r="W1364" s="148"/>
      <c r="X1364" s="148"/>
      <c r="Y1364" s="148"/>
      <c r="Z1364" s="148"/>
      <c r="AA1364" s="148"/>
      <c r="AB1364" s="148"/>
      <c r="AC1364" s="148"/>
      <c r="AD1364" s="148"/>
      <c r="AE1364" s="148"/>
      <c r="AF1364" s="148"/>
      <c r="AG1364" s="148"/>
      <c r="AH1364" s="148"/>
      <c r="AI1364" s="148"/>
      <c r="AJ1364" s="148"/>
      <c r="AK1364" s="148"/>
      <c r="AL1364" s="148"/>
      <c r="AM1364" s="148"/>
      <c r="AN1364" s="148"/>
      <c r="AO1364" s="148"/>
      <c r="AP1364" s="148"/>
      <c r="AQ1364" s="148"/>
      <c r="AR1364" s="148"/>
      <c r="AS1364" s="148"/>
      <c r="AT1364" s="148"/>
      <c r="AU1364" s="148"/>
      <c r="AV1364" s="723"/>
      <c r="AW1364" s="724"/>
    </row>
    <row r="1365" spans="2:49" x14ac:dyDescent="0.25">
      <c r="B1365" s="98"/>
      <c r="C1365" s="98"/>
      <c r="D1365" s="147"/>
      <c r="E1365" s="93"/>
      <c r="F1365" s="152"/>
      <c r="G1365" s="95"/>
      <c r="H1365" s="153"/>
      <c r="I1365" s="152"/>
      <c r="J1365" s="152"/>
      <c r="K1365" s="152"/>
      <c r="L1365" s="152"/>
      <c r="M1365" s="152"/>
      <c r="N1365" s="152"/>
      <c r="O1365" s="152"/>
      <c r="P1365" s="152"/>
      <c r="Q1365" s="152"/>
      <c r="R1365" s="152"/>
      <c r="S1365" s="153"/>
      <c r="T1365" s="152"/>
      <c r="U1365" s="152"/>
      <c r="V1365" s="152"/>
      <c r="W1365" s="152"/>
      <c r="X1365" s="152"/>
      <c r="Y1365" s="152"/>
      <c r="Z1365" s="152"/>
      <c r="AA1365" s="152"/>
      <c r="AB1365" s="152"/>
      <c r="AC1365" s="152"/>
      <c r="AD1365" s="152"/>
      <c r="AE1365" s="152"/>
      <c r="AF1365" s="152"/>
      <c r="AG1365" s="152"/>
      <c r="AH1365" s="152"/>
      <c r="AI1365" s="152"/>
      <c r="AJ1365" s="152"/>
      <c r="AK1365" s="152"/>
      <c r="AL1365" s="152"/>
      <c r="AM1365" s="152"/>
      <c r="AN1365" s="152"/>
      <c r="AO1365" s="152"/>
      <c r="AP1365" s="152"/>
      <c r="AQ1365" s="152"/>
      <c r="AR1365" s="152"/>
      <c r="AS1365" s="152"/>
      <c r="AT1365" s="152"/>
      <c r="AU1365" s="152"/>
      <c r="AV1365" s="723"/>
      <c r="AW1365" s="724"/>
    </row>
    <row r="1366" spans="2:49" x14ac:dyDescent="0.25">
      <c r="B1366" s="98"/>
      <c r="C1366" s="98"/>
      <c r="D1366" s="147"/>
      <c r="E1366" s="148"/>
      <c r="F1366" s="149"/>
      <c r="G1366" s="148"/>
      <c r="H1366" s="148"/>
      <c r="I1366" s="148"/>
      <c r="J1366" s="148"/>
      <c r="K1366" s="148"/>
      <c r="L1366" s="148"/>
      <c r="M1366" s="148"/>
      <c r="N1366" s="148"/>
      <c r="O1366" s="148"/>
      <c r="P1366" s="148"/>
      <c r="Q1366" s="148"/>
      <c r="R1366" s="148"/>
      <c r="S1366" s="148"/>
      <c r="T1366" s="148"/>
      <c r="U1366" s="148"/>
      <c r="V1366" s="148"/>
      <c r="W1366" s="148"/>
      <c r="X1366" s="148"/>
      <c r="Y1366" s="148"/>
      <c r="Z1366" s="148"/>
      <c r="AA1366" s="148"/>
      <c r="AB1366" s="148"/>
      <c r="AC1366" s="148"/>
      <c r="AD1366" s="148"/>
      <c r="AE1366" s="148"/>
      <c r="AF1366" s="148"/>
      <c r="AG1366" s="148"/>
      <c r="AH1366" s="148"/>
      <c r="AI1366" s="148"/>
      <c r="AJ1366" s="148"/>
      <c r="AK1366" s="148"/>
      <c r="AL1366" s="148"/>
      <c r="AM1366" s="148"/>
      <c r="AN1366" s="148"/>
      <c r="AO1366" s="148"/>
      <c r="AP1366" s="148"/>
      <c r="AQ1366" s="148"/>
      <c r="AR1366" s="148"/>
      <c r="AS1366" s="148"/>
      <c r="AT1366" s="148"/>
      <c r="AU1366" s="148"/>
      <c r="AV1366" s="723"/>
      <c r="AW1366" s="724"/>
    </row>
    <row r="1367" spans="2:49" x14ac:dyDescent="0.25">
      <c r="B1367" s="154"/>
      <c r="C1367" s="154"/>
      <c r="D1367" s="155"/>
      <c r="E1367" s="95"/>
      <c r="F1367" s="94"/>
      <c r="G1367" s="95"/>
      <c r="H1367" s="95"/>
      <c r="I1367" s="95"/>
      <c r="J1367" s="95"/>
      <c r="K1367" s="95"/>
      <c r="L1367" s="95"/>
      <c r="M1367" s="95"/>
      <c r="N1367" s="95"/>
      <c r="O1367" s="95"/>
      <c r="P1367" s="95"/>
      <c r="Q1367" s="95"/>
      <c r="R1367" s="95"/>
      <c r="S1367" s="95"/>
      <c r="T1367" s="95"/>
      <c r="U1367" s="95"/>
      <c r="V1367" s="95"/>
      <c r="W1367" s="95"/>
      <c r="X1367" s="95"/>
      <c r="Y1367" s="95"/>
      <c r="Z1367" s="95"/>
      <c r="AA1367" s="95"/>
      <c r="AB1367" s="95"/>
      <c r="AC1367" s="95"/>
      <c r="AD1367" s="95"/>
      <c r="AE1367" s="95"/>
      <c r="AF1367" s="95"/>
      <c r="AG1367" s="95"/>
      <c r="AH1367" s="95"/>
      <c r="AI1367" s="95"/>
      <c r="AJ1367" s="95"/>
      <c r="AK1367" s="95"/>
      <c r="AL1367" s="95"/>
      <c r="AM1367" s="95"/>
      <c r="AN1367" s="95"/>
      <c r="AO1367" s="95"/>
      <c r="AP1367" s="95"/>
      <c r="AQ1367" s="95"/>
      <c r="AR1367" s="95"/>
      <c r="AS1367" s="95"/>
      <c r="AT1367" s="95"/>
      <c r="AU1367" s="95"/>
      <c r="AV1367" s="723"/>
      <c r="AW1367" s="724"/>
    </row>
    <row r="1368" spans="2:49" x14ac:dyDescent="0.25">
      <c r="B1368" s="154"/>
      <c r="C1368" s="154"/>
      <c r="D1368" s="155"/>
      <c r="E1368" s="95"/>
      <c r="F1368" s="94"/>
      <c r="G1368" s="95"/>
      <c r="H1368" s="95"/>
      <c r="I1368" s="95"/>
      <c r="J1368" s="95"/>
      <c r="K1368" s="95"/>
      <c r="L1368" s="95"/>
      <c r="M1368" s="95"/>
      <c r="N1368" s="95"/>
      <c r="O1368" s="95"/>
      <c r="P1368" s="95"/>
      <c r="Q1368" s="95"/>
      <c r="R1368" s="95"/>
      <c r="S1368" s="95"/>
      <c r="T1368" s="95"/>
      <c r="U1368" s="95"/>
      <c r="V1368" s="95"/>
      <c r="W1368" s="95"/>
      <c r="X1368" s="95"/>
      <c r="Y1368" s="95"/>
      <c r="Z1368" s="95"/>
      <c r="AA1368" s="95"/>
      <c r="AB1368" s="95"/>
      <c r="AC1368" s="95"/>
      <c r="AD1368" s="95"/>
      <c r="AE1368" s="95"/>
      <c r="AF1368" s="95"/>
      <c r="AG1368" s="95"/>
      <c r="AH1368" s="95"/>
      <c r="AI1368" s="95"/>
      <c r="AJ1368" s="95"/>
      <c r="AK1368" s="95"/>
      <c r="AL1368" s="95"/>
      <c r="AM1368" s="95"/>
      <c r="AN1368" s="95"/>
      <c r="AO1368" s="95"/>
      <c r="AP1368" s="95"/>
      <c r="AQ1368" s="95"/>
      <c r="AR1368" s="95"/>
      <c r="AS1368" s="95"/>
      <c r="AT1368" s="95"/>
      <c r="AU1368" s="95"/>
      <c r="AV1368" s="723"/>
      <c r="AW1368" s="724"/>
    </row>
    <row r="1369" spans="2:49" x14ac:dyDescent="0.25">
      <c r="B1369" s="145"/>
      <c r="C1369" s="145"/>
      <c r="D1369" s="146"/>
      <c r="E1369" s="98"/>
      <c r="F1369" s="94"/>
      <c r="G1369" s="95"/>
      <c r="H1369" s="95"/>
      <c r="I1369" s="95"/>
      <c r="J1369" s="95"/>
      <c r="K1369" s="95"/>
      <c r="L1369" s="95"/>
      <c r="M1369" s="95"/>
      <c r="N1369" s="95"/>
      <c r="O1369" s="95"/>
      <c r="P1369" s="95"/>
      <c r="Q1369" s="95"/>
      <c r="R1369" s="95"/>
      <c r="S1369" s="95"/>
      <c r="T1369" s="95"/>
      <c r="U1369" s="95"/>
      <c r="V1369" s="95"/>
      <c r="W1369" s="95"/>
      <c r="X1369" s="95"/>
      <c r="Y1369" s="95"/>
      <c r="Z1369" s="95"/>
      <c r="AA1369" s="95"/>
      <c r="AB1369" s="95"/>
      <c r="AC1369" s="95"/>
      <c r="AD1369" s="95"/>
      <c r="AE1369" s="95"/>
      <c r="AF1369" s="95"/>
      <c r="AG1369" s="95"/>
      <c r="AH1369" s="95"/>
      <c r="AI1369" s="95"/>
      <c r="AJ1369" s="95"/>
      <c r="AK1369" s="95"/>
      <c r="AL1369" s="95"/>
      <c r="AM1369" s="95"/>
      <c r="AN1369" s="95"/>
      <c r="AO1369" s="95"/>
      <c r="AP1369" s="95"/>
      <c r="AQ1369" s="95"/>
      <c r="AR1369" s="95"/>
      <c r="AS1369" s="95"/>
      <c r="AT1369" s="95"/>
      <c r="AU1369" s="95"/>
      <c r="AV1369" s="723"/>
      <c r="AW1369" s="724"/>
    </row>
    <row r="1370" spans="2:49" x14ac:dyDescent="0.25">
      <c r="B1370" s="98"/>
      <c r="C1370" s="98"/>
      <c r="D1370" s="147"/>
      <c r="E1370" s="148"/>
      <c r="F1370" s="149"/>
      <c r="G1370" s="150"/>
      <c r="H1370" s="150"/>
      <c r="I1370" s="150"/>
      <c r="J1370" s="150"/>
      <c r="K1370" s="150"/>
      <c r="L1370" s="150"/>
      <c r="M1370" s="150"/>
      <c r="N1370" s="150"/>
      <c r="O1370" s="150"/>
      <c r="P1370" s="150"/>
      <c r="Q1370" s="150"/>
      <c r="R1370" s="150"/>
      <c r="S1370" s="150"/>
      <c r="T1370" s="150"/>
      <c r="U1370" s="150"/>
      <c r="V1370" s="150"/>
      <c r="W1370" s="150"/>
      <c r="X1370" s="150"/>
      <c r="Y1370" s="150"/>
      <c r="Z1370" s="150"/>
      <c r="AA1370" s="150"/>
      <c r="AB1370" s="150"/>
      <c r="AC1370" s="150"/>
      <c r="AD1370" s="150"/>
      <c r="AE1370" s="151"/>
      <c r="AF1370" s="151"/>
      <c r="AG1370" s="151"/>
      <c r="AH1370" s="151"/>
      <c r="AI1370" s="151"/>
      <c r="AJ1370" s="151"/>
      <c r="AK1370" s="151"/>
      <c r="AL1370" s="151"/>
      <c r="AM1370" s="151"/>
      <c r="AN1370" s="151"/>
      <c r="AO1370" s="151"/>
      <c r="AP1370" s="151"/>
      <c r="AQ1370" s="151"/>
      <c r="AR1370" s="151"/>
      <c r="AS1370" s="151"/>
      <c r="AT1370" s="151"/>
      <c r="AU1370" s="151"/>
      <c r="AV1370" s="723"/>
      <c r="AW1370" s="724"/>
    </row>
    <row r="1371" spans="2:49" x14ac:dyDescent="0.25">
      <c r="B1371" s="98"/>
      <c r="C1371" s="98"/>
      <c r="D1371" s="147"/>
      <c r="E1371" s="148"/>
      <c r="F1371" s="149"/>
      <c r="G1371" s="148"/>
      <c r="H1371" s="148"/>
      <c r="I1371" s="148"/>
      <c r="J1371" s="148"/>
      <c r="K1371" s="148"/>
      <c r="L1371" s="148"/>
      <c r="M1371" s="148"/>
      <c r="N1371" s="148"/>
      <c r="O1371" s="148"/>
      <c r="P1371" s="148"/>
      <c r="Q1371" s="148"/>
      <c r="R1371" s="148"/>
      <c r="S1371" s="148"/>
      <c r="T1371" s="148"/>
      <c r="U1371" s="148"/>
      <c r="V1371" s="148"/>
      <c r="W1371" s="148"/>
      <c r="X1371" s="148"/>
      <c r="Y1371" s="148"/>
      <c r="Z1371" s="148"/>
      <c r="AA1371" s="148"/>
      <c r="AB1371" s="148"/>
      <c r="AC1371" s="148"/>
      <c r="AD1371" s="148"/>
      <c r="AE1371" s="148"/>
      <c r="AF1371" s="148"/>
      <c r="AG1371" s="148"/>
      <c r="AH1371" s="148"/>
      <c r="AI1371" s="148"/>
      <c r="AJ1371" s="148"/>
      <c r="AK1371" s="148"/>
      <c r="AL1371" s="148"/>
      <c r="AM1371" s="148"/>
      <c r="AN1371" s="148"/>
      <c r="AO1371" s="148"/>
      <c r="AP1371" s="148"/>
      <c r="AQ1371" s="148"/>
      <c r="AR1371" s="148"/>
      <c r="AS1371" s="148"/>
      <c r="AT1371" s="148"/>
      <c r="AU1371" s="148"/>
      <c r="AV1371" s="723"/>
      <c r="AW1371" s="724"/>
    </row>
    <row r="1372" spans="2:49" x14ac:dyDescent="0.25">
      <c r="B1372" s="98"/>
      <c r="C1372" s="98"/>
      <c r="D1372" s="147"/>
      <c r="E1372" s="93"/>
      <c r="F1372" s="152"/>
      <c r="G1372" s="95"/>
      <c r="H1372" s="153"/>
      <c r="I1372" s="152"/>
      <c r="J1372" s="152"/>
      <c r="K1372" s="152"/>
      <c r="L1372" s="152"/>
      <c r="M1372" s="152"/>
      <c r="N1372" s="152"/>
      <c r="O1372" s="152"/>
      <c r="P1372" s="152"/>
      <c r="Q1372" s="152"/>
      <c r="R1372" s="152"/>
      <c r="S1372" s="153"/>
      <c r="T1372" s="152"/>
      <c r="U1372" s="152"/>
      <c r="V1372" s="152"/>
      <c r="W1372" s="152"/>
      <c r="X1372" s="152"/>
      <c r="Y1372" s="152"/>
      <c r="Z1372" s="152"/>
      <c r="AA1372" s="152"/>
      <c r="AB1372" s="152"/>
      <c r="AC1372" s="152"/>
      <c r="AD1372" s="152"/>
      <c r="AE1372" s="152"/>
      <c r="AF1372" s="152"/>
      <c r="AG1372" s="152"/>
      <c r="AH1372" s="152"/>
      <c r="AI1372" s="152"/>
      <c r="AJ1372" s="152"/>
      <c r="AK1372" s="152"/>
      <c r="AL1372" s="152"/>
      <c r="AM1372" s="152"/>
      <c r="AN1372" s="152"/>
      <c r="AO1372" s="152"/>
      <c r="AP1372" s="152"/>
      <c r="AQ1372" s="152"/>
      <c r="AR1372" s="152"/>
      <c r="AS1372" s="152"/>
      <c r="AT1372" s="152"/>
      <c r="AU1372" s="152"/>
      <c r="AV1372" s="723"/>
      <c r="AW1372" s="724"/>
    </row>
    <row r="1373" spans="2:49" x14ac:dyDescent="0.25">
      <c r="B1373" s="98"/>
      <c r="C1373" s="98"/>
      <c r="D1373" s="147"/>
      <c r="E1373" s="148"/>
      <c r="F1373" s="149"/>
      <c r="G1373" s="148"/>
      <c r="H1373" s="148"/>
      <c r="I1373" s="148"/>
      <c r="J1373" s="148"/>
      <c r="K1373" s="148"/>
      <c r="L1373" s="148"/>
      <c r="M1373" s="148"/>
      <c r="N1373" s="148"/>
      <c r="O1373" s="148"/>
      <c r="P1373" s="148"/>
      <c r="Q1373" s="148"/>
      <c r="R1373" s="148"/>
      <c r="S1373" s="148"/>
      <c r="T1373" s="148"/>
      <c r="U1373" s="148"/>
      <c r="V1373" s="148"/>
      <c r="W1373" s="148"/>
      <c r="X1373" s="148"/>
      <c r="Y1373" s="148"/>
      <c r="Z1373" s="148"/>
      <c r="AA1373" s="148"/>
      <c r="AB1373" s="148"/>
      <c r="AC1373" s="148"/>
      <c r="AD1373" s="148"/>
      <c r="AE1373" s="148"/>
      <c r="AF1373" s="148"/>
      <c r="AG1373" s="148"/>
      <c r="AH1373" s="148"/>
      <c r="AI1373" s="148"/>
      <c r="AJ1373" s="148"/>
      <c r="AK1373" s="148"/>
      <c r="AL1373" s="148"/>
      <c r="AM1373" s="148"/>
      <c r="AN1373" s="148"/>
      <c r="AO1373" s="148"/>
      <c r="AP1373" s="148"/>
      <c r="AQ1373" s="148"/>
      <c r="AR1373" s="148"/>
      <c r="AS1373" s="148"/>
      <c r="AT1373" s="148"/>
      <c r="AU1373" s="148"/>
      <c r="AV1373" s="723"/>
      <c r="AW1373" s="724"/>
    </row>
    <row r="1374" spans="2:49" x14ac:dyDescent="0.25">
      <c r="B1374" s="154"/>
      <c r="C1374" s="154"/>
      <c r="D1374" s="155"/>
      <c r="E1374" s="95"/>
      <c r="F1374" s="94"/>
      <c r="G1374" s="95"/>
      <c r="H1374" s="95"/>
      <c r="I1374" s="95"/>
      <c r="J1374" s="95"/>
      <c r="K1374" s="95"/>
      <c r="L1374" s="95"/>
      <c r="M1374" s="95"/>
      <c r="N1374" s="95"/>
      <c r="O1374" s="95"/>
      <c r="P1374" s="95"/>
      <c r="Q1374" s="95"/>
      <c r="R1374" s="95"/>
      <c r="S1374" s="95"/>
      <c r="T1374" s="95"/>
      <c r="U1374" s="95"/>
      <c r="V1374" s="95"/>
      <c r="W1374" s="95"/>
      <c r="X1374" s="95"/>
      <c r="Y1374" s="95"/>
      <c r="Z1374" s="95"/>
      <c r="AA1374" s="95"/>
      <c r="AB1374" s="95"/>
      <c r="AC1374" s="95"/>
      <c r="AD1374" s="95"/>
      <c r="AE1374" s="95"/>
      <c r="AF1374" s="95"/>
      <c r="AG1374" s="95"/>
      <c r="AH1374" s="95"/>
      <c r="AI1374" s="95"/>
      <c r="AJ1374" s="95"/>
      <c r="AK1374" s="95"/>
      <c r="AL1374" s="95"/>
      <c r="AM1374" s="95"/>
      <c r="AN1374" s="95"/>
      <c r="AO1374" s="95"/>
      <c r="AP1374" s="95"/>
      <c r="AQ1374" s="95"/>
      <c r="AR1374" s="95"/>
      <c r="AS1374" s="95"/>
      <c r="AT1374" s="95"/>
      <c r="AU1374" s="95"/>
      <c r="AV1374" s="723"/>
      <c r="AW1374" s="724"/>
    </row>
    <row r="1375" spans="2:49" x14ac:dyDescent="0.25">
      <c r="B1375" s="154"/>
      <c r="C1375" s="154"/>
      <c r="D1375" s="155"/>
      <c r="E1375" s="95"/>
      <c r="F1375" s="94"/>
      <c r="G1375" s="95"/>
      <c r="H1375" s="95"/>
      <c r="I1375" s="95"/>
      <c r="J1375" s="95"/>
      <c r="K1375" s="95"/>
      <c r="L1375" s="95"/>
      <c r="M1375" s="95"/>
      <c r="N1375" s="95"/>
      <c r="O1375" s="95"/>
      <c r="P1375" s="95"/>
      <c r="Q1375" s="95"/>
      <c r="R1375" s="95"/>
      <c r="S1375" s="95"/>
      <c r="T1375" s="95"/>
      <c r="U1375" s="95"/>
      <c r="V1375" s="95"/>
      <c r="W1375" s="95"/>
      <c r="X1375" s="95"/>
      <c r="Y1375" s="95"/>
      <c r="Z1375" s="95"/>
      <c r="AA1375" s="95"/>
      <c r="AB1375" s="95"/>
      <c r="AC1375" s="95"/>
      <c r="AD1375" s="95"/>
      <c r="AE1375" s="95"/>
      <c r="AF1375" s="95"/>
      <c r="AG1375" s="95"/>
      <c r="AH1375" s="95"/>
      <c r="AI1375" s="95"/>
      <c r="AJ1375" s="95"/>
      <c r="AK1375" s="95"/>
      <c r="AL1375" s="95"/>
      <c r="AM1375" s="95"/>
      <c r="AN1375" s="95"/>
      <c r="AO1375" s="95"/>
      <c r="AP1375" s="95"/>
      <c r="AQ1375" s="95"/>
      <c r="AR1375" s="95"/>
      <c r="AS1375" s="95"/>
      <c r="AT1375" s="95"/>
      <c r="AU1375" s="95"/>
      <c r="AV1375" s="723"/>
      <c r="AW1375" s="724"/>
    </row>
    <row r="1376" spans="2:49" x14ac:dyDescent="0.25">
      <c r="B1376" s="145"/>
      <c r="C1376" s="145"/>
      <c r="D1376" s="146"/>
      <c r="E1376" s="98"/>
      <c r="F1376" s="94"/>
      <c r="G1376" s="95"/>
      <c r="H1376" s="95"/>
      <c r="I1376" s="95"/>
      <c r="J1376" s="95"/>
      <c r="K1376" s="95"/>
      <c r="L1376" s="95"/>
      <c r="M1376" s="95"/>
      <c r="N1376" s="95"/>
      <c r="O1376" s="95"/>
      <c r="P1376" s="95"/>
      <c r="Q1376" s="95"/>
      <c r="R1376" s="95"/>
      <c r="S1376" s="95"/>
      <c r="T1376" s="95"/>
      <c r="U1376" s="95"/>
      <c r="V1376" s="95"/>
      <c r="W1376" s="95"/>
      <c r="X1376" s="95"/>
      <c r="Y1376" s="95"/>
      <c r="Z1376" s="95"/>
      <c r="AA1376" s="95"/>
      <c r="AB1376" s="95"/>
      <c r="AC1376" s="95"/>
      <c r="AD1376" s="95"/>
      <c r="AE1376" s="95"/>
      <c r="AF1376" s="95"/>
      <c r="AG1376" s="95"/>
      <c r="AH1376" s="95"/>
      <c r="AI1376" s="95"/>
      <c r="AJ1376" s="95"/>
      <c r="AK1376" s="95"/>
      <c r="AL1376" s="95"/>
      <c r="AM1376" s="95"/>
      <c r="AN1376" s="95"/>
      <c r="AO1376" s="95"/>
      <c r="AP1376" s="95"/>
      <c r="AQ1376" s="95"/>
      <c r="AR1376" s="95"/>
      <c r="AS1376" s="95"/>
      <c r="AT1376" s="95"/>
      <c r="AU1376" s="95"/>
      <c r="AV1376" s="723"/>
      <c r="AW1376" s="724"/>
    </row>
    <row r="1377" spans="2:49" x14ac:dyDescent="0.25">
      <c r="B1377" s="98"/>
      <c r="C1377" s="98"/>
      <c r="D1377" s="147"/>
      <c r="E1377" s="148"/>
      <c r="F1377" s="149"/>
      <c r="G1377" s="150"/>
      <c r="H1377" s="150"/>
      <c r="I1377" s="150"/>
      <c r="J1377" s="150"/>
      <c r="K1377" s="150"/>
      <c r="L1377" s="150"/>
      <c r="M1377" s="150"/>
      <c r="N1377" s="150"/>
      <c r="O1377" s="150"/>
      <c r="P1377" s="150"/>
      <c r="Q1377" s="150"/>
      <c r="R1377" s="150"/>
      <c r="S1377" s="150"/>
      <c r="T1377" s="150"/>
      <c r="U1377" s="150"/>
      <c r="V1377" s="150"/>
      <c r="W1377" s="150"/>
      <c r="X1377" s="150"/>
      <c r="Y1377" s="150"/>
      <c r="Z1377" s="150"/>
      <c r="AA1377" s="150"/>
      <c r="AB1377" s="150"/>
      <c r="AC1377" s="150"/>
      <c r="AD1377" s="150"/>
      <c r="AE1377" s="151"/>
      <c r="AF1377" s="151"/>
      <c r="AG1377" s="151"/>
      <c r="AH1377" s="151"/>
      <c r="AI1377" s="151"/>
      <c r="AJ1377" s="151"/>
      <c r="AK1377" s="151"/>
      <c r="AL1377" s="151"/>
      <c r="AM1377" s="151"/>
      <c r="AN1377" s="151"/>
      <c r="AO1377" s="151"/>
      <c r="AP1377" s="151"/>
      <c r="AQ1377" s="151"/>
      <c r="AR1377" s="151"/>
      <c r="AS1377" s="151"/>
      <c r="AT1377" s="151"/>
      <c r="AU1377" s="151"/>
      <c r="AV1377" s="723"/>
      <c r="AW1377" s="724"/>
    </row>
    <row r="1378" spans="2:49" x14ac:dyDescent="0.25">
      <c r="B1378" s="98"/>
      <c r="C1378" s="98"/>
      <c r="D1378" s="147"/>
      <c r="E1378" s="148"/>
      <c r="F1378" s="149"/>
      <c r="G1378" s="148"/>
      <c r="H1378" s="148"/>
      <c r="I1378" s="148"/>
      <c r="J1378" s="148"/>
      <c r="K1378" s="148"/>
      <c r="L1378" s="148"/>
      <c r="M1378" s="148"/>
      <c r="N1378" s="148"/>
      <c r="O1378" s="148"/>
      <c r="P1378" s="148"/>
      <c r="Q1378" s="148"/>
      <c r="R1378" s="148"/>
      <c r="S1378" s="148"/>
      <c r="T1378" s="148"/>
      <c r="U1378" s="148"/>
      <c r="V1378" s="148"/>
      <c r="W1378" s="148"/>
      <c r="X1378" s="148"/>
      <c r="Y1378" s="148"/>
      <c r="Z1378" s="148"/>
      <c r="AA1378" s="148"/>
      <c r="AB1378" s="148"/>
      <c r="AC1378" s="148"/>
      <c r="AD1378" s="148"/>
      <c r="AE1378" s="148"/>
      <c r="AF1378" s="148"/>
      <c r="AG1378" s="148"/>
      <c r="AH1378" s="148"/>
      <c r="AI1378" s="148"/>
      <c r="AJ1378" s="148"/>
      <c r="AK1378" s="148"/>
      <c r="AL1378" s="148"/>
      <c r="AM1378" s="148"/>
      <c r="AN1378" s="148"/>
      <c r="AO1378" s="148"/>
      <c r="AP1378" s="148"/>
      <c r="AQ1378" s="148"/>
      <c r="AR1378" s="148"/>
      <c r="AS1378" s="148"/>
      <c r="AT1378" s="148"/>
      <c r="AU1378" s="148"/>
      <c r="AV1378" s="723"/>
      <c r="AW1378" s="724"/>
    </row>
    <row r="1379" spans="2:49" x14ac:dyDescent="0.25">
      <c r="B1379" s="98"/>
      <c r="C1379" s="98"/>
      <c r="D1379" s="147"/>
      <c r="E1379" s="93"/>
      <c r="F1379" s="152"/>
      <c r="G1379" s="95"/>
      <c r="H1379" s="153"/>
      <c r="I1379" s="152"/>
      <c r="J1379" s="152"/>
      <c r="K1379" s="152"/>
      <c r="L1379" s="152"/>
      <c r="M1379" s="152"/>
      <c r="N1379" s="152"/>
      <c r="O1379" s="152"/>
      <c r="P1379" s="152"/>
      <c r="Q1379" s="152"/>
      <c r="R1379" s="152"/>
      <c r="S1379" s="153"/>
      <c r="T1379" s="152"/>
      <c r="U1379" s="152"/>
      <c r="V1379" s="152"/>
      <c r="W1379" s="152"/>
      <c r="X1379" s="152"/>
      <c r="Y1379" s="152"/>
      <c r="Z1379" s="152"/>
      <c r="AA1379" s="152"/>
      <c r="AB1379" s="152"/>
      <c r="AC1379" s="152"/>
      <c r="AD1379" s="152"/>
      <c r="AE1379" s="152"/>
      <c r="AF1379" s="152"/>
      <c r="AG1379" s="152"/>
      <c r="AH1379" s="152"/>
      <c r="AI1379" s="152"/>
      <c r="AJ1379" s="152"/>
      <c r="AK1379" s="152"/>
      <c r="AL1379" s="152"/>
      <c r="AM1379" s="152"/>
      <c r="AN1379" s="152"/>
      <c r="AO1379" s="152"/>
      <c r="AP1379" s="152"/>
      <c r="AQ1379" s="152"/>
      <c r="AR1379" s="152"/>
      <c r="AS1379" s="152"/>
      <c r="AT1379" s="152"/>
      <c r="AU1379" s="152"/>
      <c r="AV1379" s="723"/>
      <c r="AW1379" s="724"/>
    </row>
    <row r="1380" spans="2:49" x14ac:dyDescent="0.25">
      <c r="B1380" s="98"/>
      <c r="C1380" s="98"/>
      <c r="D1380" s="147"/>
      <c r="E1380" s="148"/>
      <c r="F1380" s="149"/>
      <c r="G1380" s="148"/>
      <c r="H1380" s="148"/>
      <c r="I1380" s="148"/>
      <c r="J1380" s="148"/>
      <c r="K1380" s="148"/>
      <c r="L1380" s="148"/>
      <c r="M1380" s="148"/>
      <c r="N1380" s="148"/>
      <c r="O1380" s="148"/>
      <c r="P1380" s="148"/>
      <c r="Q1380" s="148"/>
      <c r="R1380" s="148"/>
      <c r="S1380" s="148"/>
      <c r="T1380" s="148"/>
      <c r="U1380" s="148"/>
      <c r="V1380" s="148"/>
      <c r="W1380" s="148"/>
      <c r="X1380" s="148"/>
      <c r="Y1380" s="148"/>
      <c r="Z1380" s="148"/>
      <c r="AA1380" s="148"/>
      <c r="AB1380" s="148"/>
      <c r="AC1380" s="148"/>
      <c r="AD1380" s="148"/>
      <c r="AE1380" s="148"/>
      <c r="AF1380" s="148"/>
      <c r="AG1380" s="148"/>
      <c r="AH1380" s="148"/>
      <c r="AI1380" s="148"/>
      <c r="AJ1380" s="148"/>
      <c r="AK1380" s="148"/>
      <c r="AL1380" s="148"/>
      <c r="AM1380" s="148"/>
      <c r="AN1380" s="148"/>
      <c r="AO1380" s="148"/>
      <c r="AP1380" s="148"/>
      <c r="AQ1380" s="148"/>
      <c r="AR1380" s="148"/>
      <c r="AS1380" s="148"/>
      <c r="AT1380" s="148"/>
      <c r="AU1380" s="148"/>
      <c r="AV1380" s="723"/>
      <c r="AW1380" s="724"/>
    </row>
    <row r="1381" spans="2:49" x14ac:dyDescent="0.25">
      <c r="B1381" s="154"/>
      <c r="C1381" s="154"/>
      <c r="D1381" s="155"/>
      <c r="E1381" s="95"/>
      <c r="F1381" s="94"/>
      <c r="G1381" s="95"/>
      <c r="H1381" s="95"/>
      <c r="I1381" s="95"/>
      <c r="J1381" s="95"/>
      <c r="K1381" s="95"/>
      <c r="L1381" s="95"/>
      <c r="M1381" s="95"/>
      <c r="N1381" s="95"/>
      <c r="O1381" s="95"/>
      <c r="P1381" s="95"/>
      <c r="Q1381" s="95"/>
      <c r="R1381" s="95"/>
      <c r="S1381" s="95"/>
      <c r="T1381" s="95"/>
      <c r="U1381" s="95"/>
      <c r="V1381" s="95"/>
      <c r="W1381" s="95"/>
      <c r="X1381" s="95"/>
      <c r="Y1381" s="95"/>
      <c r="Z1381" s="95"/>
      <c r="AA1381" s="95"/>
      <c r="AB1381" s="95"/>
      <c r="AC1381" s="95"/>
      <c r="AD1381" s="95"/>
      <c r="AE1381" s="95"/>
      <c r="AF1381" s="95"/>
      <c r="AG1381" s="95"/>
      <c r="AH1381" s="95"/>
      <c r="AI1381" s="95"/>
      <c r="AJ1381" s="95"/>
      <c r="AK1381" s="95"/>
      <c r="AL1381" s="95"/>
      <c r="AM1381" s="95"/>
      <c r="AN1381" s="95"/>
      <c r="AO1381" s="95"/>
      <c r="AP1381" s="95"/>
      <c r="AQ1381" s="95"/>
      <c r="AR1381" s="95"/>
      <c r="AS1381" s="95"/>
      <c r="AT1381" s="95"/>
      <c r="AU1381" s="95"/>
      <c r="AV1381" s="723"/>
      <c r="AW1381" s="724"/>
    </row>
    <row r="1382" spans="2:49" x14ac:dyDescent="0.25">
      <c r="B1382" s="154"/>
      <c r="C1382" s="154"/>
      <c r="D1382" s="155"/>
      <c r="E1382" s="95"/>
      <c r="F1382" s="94"/>
      <c r="G1382" s="95"/>
      <c r="H1382" s="95"/>
      <c r="I1382" s="95"/>
      <c r="J1382" s="95"/>
      <c r="K1382" s="95"/>
      <c r="L1382" s="95"/>
      <c r="M1382" s="95"/>
      <c r="N1382" s="95"/>
      <c r="O1382" s="95"/>
      <c r="P1382" s="95"/>
      <c r="Q1382" s="95"/>
      <c r="R1382" s="95"/>
      <c r="S1382" s="95"/>
      <c r="T1382" s="95"/>
      <c r="U1382" s="95"/>
      <c r="V1382" s="95"/>
      <c r="W1382" s="95"/>
      <c r="X1382" s="95"/>
      <c r="Y1382" s="95"/>
      <c r="Z1382" s="95"/>
      <c r="AA1382" s="95"/>
      <c r="AB1382" s="95"/>
      <c r="AC1382" s="95"/>
      <c r="AD1382" s="95"/>
      <c r="AE1382" s="95"/>
      <c r="AF1382" s="95"/>
      <c r="AG1382" s="95"/>
      <c r="AH1382" s="95"/>
      <c r="AI1382" s="95"/>
      <c r="AJ1382" s="95"/>
      <c r="AK1382" s="95"/>
      <c r="AL1382" s="95"/>
      <c r="AM1382" s="95"/>
      <c r="AN1382" s="95"/>
      <c r="AO1382" s="95"/>
      <c r="AP1382" s="95"/>
      <c r="AQ1382" s="95"/>
      <c r="AR1382" s="95"/>
      <c r="AS1382" s="95"/>
      <c r="AT1382" s="95"/>
      <c r="AU1382" s="95"/>
      <c r="AV1382" s="723"/>
      <c r="AW1382" s="724"/>
    </row>
    <row r="1383" spans="2:49" x14ac:dyDescent="0.25">
      <c r="B1383" s="145"/>
      <c r="C1383" s="145"/>
      <c r="D1383" s="146"/>
      <c r="E1383" s="98"/>
      <c r="F1383" s="94"/>
      <c r="G1383" s="95"/>
      <c r="H1383" s="95"/>
      <c r="I1383" s="95"/>
      <c r="J1383" s="95"/>
      <c r="K1383" s="95"/>
      <c r="L1383" s="95"/>
      <c r="M1383" s="95"/>
      <c r="N1383" s="95"/>
      <c r="O1383" s="95"/>
      <c r="P1383" s="95"/>
      <c r="Q1383" s="95"/>
      <c r="R1383" s="95"/>
      <c r="S1383" s="95"/>
      <c r="T1383" s="95"/>
      <c r="U1383" s="95"/>
      <c r="V1383" s="95"/>
      <c r="W1383" s="95"/>
      <c r="X1383" s="95"/>
      <c r="Y1383" s="95"/>
      <c r="Z1383" s="95"/>
      <c r="AA1383" s="95"/>
      <c r="AB1383" s="95"/>
      <c r="AC1383" s="95"/>
      <c r="AD1383" s="95"/>
      <c r="AE1383" s="95"/>
      <c r="AF1383" s="95"/>
      <c r="AG1383" s="95"/>
      <c r="AH1383" s="95"/>
      <c r="AI1383" s="95"/>
      <c r="AJ1383" s="95"/>
      <c r="AK1383" s="95"/>
      <c r="AL1383" s="95"/>
      <c r="AM1383" s="95"/>
      <c r="AN1383" s="95"/>
      <c r="AO1383" s="95"/>
      <c r="AP1383" s="95"/>
      <c r="AQ1383" s="95"/>
      <c r="AR1383" s="95"/>
      <c r="AS1383" s="95"/>
      <c r="AT1383" s="95"/>
      <c r="AU1383" s="95"/>
      <c r="AV1383" s="723"/>
      <c r="AW1383" s="724"/>
    </row>
    <row r="1384" spans="2:49" x14ac:dyDescent="0.25">
      <c r="B1384" s="98"/>
      <c r="C1384" s="98"/>
      <c r="D1384" s="147"/>
      <c r="E1384" s="148"/>
      <c r="F1384" s="149"/>
      <c r="G1384" s="150"/>
      <c r="H1384" s="150"/>
      <c r="I1384" s="150"/>
      <c r="J1384" s="150"/>
      <c r="K1384" s="150"/>
      <c r="L1384" s="150"/>
      <c r="M1384" s="150"/>
      <c r="N1384" s="150"/>
      <c r="O1384" s="150"/>
      <c r="P1384" s="150"/>
      <c r="Q1384" s="150"/>
      <c r="R1384" s="150"/>
      <c r="S1384" s="150"/>
      <c r="T1384" s="150"/>
      <c r="U1384" s="150"/>
      <c r="V1384" s="150"/>
      <c r="W1384" s="150"/>
      <c r="X1384" s="150"/>
      <c r="Y1384" s="150"/>
      <c r="Z1384" s="150"/>
      <c r="AA1384" s="150"/>
      <c r="AB1384" s="150"/>
      <c r="AC1384" s="150"/>
      <c r="AD1384" s="150"/>
      <c r="AE1384" s="151"/>
      <c r="AF1384" s="151"/>
      <c r="AG1384" s="151"/>
      <c r="AH1384" s="151"/>
      <c r="AI1384" s="151"/>
      <c r="AJ1384" s="151"/>
      <c r="AK1384" s="151"/>
      <c r="AL1384" s="151"/>
      <c r="AM1384" s="151"/>
      <c r="AN1384" s="151"/>
      <c r="AO1384" s="151"/>
      <c r="AP1384" s="151"/>
      <c r="AQ1384" s="151"/>
      <c r="AR1384" s="151"/>
      <c r="AS1384" s="151"/>
      <c r="AT1384" s="151"/>
      <c r="AU1384" s="151"/>
      <c r="AV1384" s="723"/>
      <c r="AW1384" s="724"/>
    </row>
    <row r="1385" spans="2:49" x14ac:dyDescent="0.25">
      <c r="B1385" s="98"/>
      <c r="C1385" s="98"/>
      <c r="D1385" s="147"/>
      <c r="E1385" s="148"/>
      <c r="F1385" s="149"/>
      <c r="G1385" s="148"/>
      <c r="H1385" s="148"/>
      <c r="I1385" s="148"/>
      <c r="J1385" s="148"/>
      <c r="K1385" s="148"/>
      <c r="L1385" s="148"/>
      <c r="M1385" s="148"/>
      <c r="N1385" s="148"/>
      <c r="O1385" s="148"/>
      <c r="P1385" s="148"/>
      <c r="Q1385" s="148"/>
      <c r="R1385" s="148"/>
      <c r="S1385" s="148"/>
      <c r="T1385" s="148"/>
      <c r="U1385" s="148"/>
      <c r="V1385" s="148"/>
      <c r="W1385" s="148"/>
      <c r="X1385" s="148"/>
      <c r="Y1385" s="148"/>
      <c r="Z1385" s="148"/>
      <c r="AA1385" s="148"/>
      <c r="AB1385" s="148"/>
      <c r="AC1385" s="148"/>
      <c r="AD1385" s="148"/>
      <c r="AE1385" s="148"/>
      <c r="AF1385" s="148"/>
      <c r="AG1385" s="148"/>
      <c r="AH1385" s="148"/>
      <c r="AI1385" s="148"/>
      <c r="AJ1385" s="148"/>
      <c r="AK1385" s="148"/>
      <c r="AL1385" s="148"/>
      <c r="AM1385" s="148"/>
      <c r="AN1385" s="148"/>
      <c r="AO1385" s="148"/>
      <c r="AP1385" s="148"/>
      <c r="AQ1385" s="148"/>
      <c r="AR1385" s="148"/>
      <c r="AS1385" s="148"/>
      <c r="AT1385" s="148"/>
      <c r="AU1385" s="148"/>
      <c r="AV1385" s="723"/>
      <c r="AW1385" s="724"/>
    </row>
    <row r="1386" spans="2:49" x14ac:dyDescent="0.25">
      <c r="B1386" s="98"/>
      <c r="C1386" s="98"/>
      <c r="D1386" s="147"/>
      <c r="E1386" s="93"/>
      <c r="F1386" s="152"/>
      <c r="G1386" s="95"/>
      <c r="H1386" s="153"/>
      <c r="I1386" s="152"/>
      <c r="J1386" s="152"/>
      <c r="K1386" s="152"/>
      <c r="L1386" s="152"/>
      <c r="M1386" s="152"/>
      <c r="N1386" s="152"/>
      <c r="O1386" s="152"/>
      <c r="P1386" s="152"/>
      <c r="Q1386" s="152"/>
      <c r="R1386" s="152"/>
      <c r="S1386" s="153"/>
      <c r="T1386" s="152"/>
      <c r="U1386" s="152"/>
      <c r="V1386" s="152"/>
      <c r="W1386" s="152"/>
      <c r="X1386" s="152"/>
      <c r="Y1386" s="152"/>
      <c r="Z1386" s="152"/>
      <c r="AA1386" s="152"/>
      <c r="AB1386" s="152"/>
      <c r="AC1386" s="152"/>
      <c r="AD1386" s="152"/>
      <c r="AE1386" s="152"/>
      <c r="AF1386" s="152"/>
      <c r="AG1386" s="152"/>
      <c r="AH1386" s="152"/>
      <c r="AI1386" s="152"/>
      <c r="AJ1386" s="152"/>
      <c r="AK1386" s="152"/>
      <c r="AL1386" s="152"/>
      <c r="AM1386" s="152"/>
      <c r="AN1386" s="152"/>
      <c r="AO1386" s="152"/>
      <c r="AP1386" s="152"/>
      <c r="AQ1386" s="152"/>
      <c r="AR1386" s="152"/>
      <c r="AS1386" s="152"/>
      <c r="AT1386" s="152"/>
      <c r="AU1386" s="152"/>
      <c r="AV1386" s="723"/>
      <c r="AW1386" s="724"/>
    </row>
    <row r="1387" spans="2:49" x14ac:dyDescent="0.25">
      <c r="B1387" s="98"/>
      <c r="C1387" s="98"/>
      <c r="D1387" s="147"/>
      <c r="E1387" s="148"/>
      <c r="F1387" s="149"/>
      <c r="G1387" s="148"/>
      <c r="H1387" s="148"/>
      <c r="I1387" s="148"/>
      <c r="J1387" s="148"/>
      <c r="K1387" s="148"/>
      <c r="L1387" s="148"/>
      <c r="M1387" s="148"/>
      <c r="N1387" s="148"/>
      <c r="O1387" s="148"/>
      <c r="P1387" s="148"/>
      <c r="Q1387" s="148"/>
      <c r="R1387" s="148"/>
      <c r="S1387" s="148"/>
      <c r="T1387" s="148"/>
      <c r="U1387" s="148"/>
      <c r="V1387" s="148"/>
      <c r="W1387" s="148"/>
      <c r="X1387" s="148"/>
      <c r="Y1387" s="148"/>
      <c r="Z1387" s="148"/>
      <c r="AA1387" s="148"/>
      <c r="AB1387" s="148"/>
      <c r="AC1387" s="148"/>
      <c r="AD1387" s="148"/>
      <c r="AE1387" s="148"/>
      <c r="AF1387" s="148"/>
      <c r="AG1387" s="148"/>
      <c r="AH1387" s="148"/>
      <c r="AI1387" s="148"/>
      <c r="AJ1387" s="148"/>
      <c r="AK1387" s="148"/>
      <c r="AL1387" s="148"/>
      <c r="AM1387" s="148"/>
      <c r="AN1387" s="148"/>
      <c r="AO1387" s="148"/>
      <c r="AP1387" s="148"/>
      <c r="AQ1387" s="148"/>
      <c r="AR1387" s="148"/>
      <c r="AS1387" s="148"/>
      <c r="AT1387" s="148"/>
      <c r="AU1387" s="148"/>
      <c r="AV1387" s="723"/>
      <c r="AW1387" s="724"/>
    </row>
    <row r="1388" spans="2:49" x14ac:dyDescent="0.25">
      <c r="B1388" s="154"/>
      <c r="C1388" s="154"/>
      <c r="D1388" s="155"/>
      <c r="E1388" s="95"/>
      <c r="F1388" s="94"/>
      <c r="G1388" s="95"/>
      <c r="H1388" s="95"/>
      <c r="I1388" s="95"/>
      <c r="J1388" s="95"/>
      <c r="K1388" s="95"/>
      <c r="L1388" s="95"/>
      <c r="M1388" s="95"/>
      <c r="N1388" s="95"/>
      <c r="O1388" s="95"/>
      <c r="P1388" s="95"/>
      <c r="Q1388" s="95"/>
      <c r="R1388" s="95"/>
      <c r="S1388" s="95"/>
      <c r="T1388" s="95"/>
      <c r="U1388" s="95"/>
      <c r="V1388" s="95"/>
      <c r="W1388" s="95"/>
      <c r="X1388" s="95"/>
      <c r="Y1388" s="95"/>
      <c r="Z1388" s="95"/>
      <c r="AA1388" s="95"/>
      <c r="AB1388" s="95"/>
      <c r="AC1388" s="95"/>
      <c r="AD1388" s="95"/>
      <c r="AE1388" s="95"/>
      <c r="AF1388" s="95"/>
      <c r="AG1388" s="95"/>
      <c r="AH1388" s="95"/>
      <c r="AI1388" s="95"/>
      <c r="AJ1388" s="95"/>
      <c r="AK1388" s="95"/>
      <c r="AL1388" s="95"/>
      <c r="AM1388" s="95"/>
      <c r="AN1388" s="95"/>
      <c r="AO1388" s="95"/>
      <c r="AP1388" s="95"/>
      <c r="AQ1388" s="95"/>
      <c r="AR1388" s="95"/>
      <c r="AS1388" s="95"/>
      <c r="AT1388" s="95"/>
      <c r="AU1388" s="95"/>
      <c r="AV1388" s="723"/>
      <c r="AW1388" s="724"/>
    </row>
    <row r="1389" spans="2:49" x14ac:dyDescent="0.25">
      <c r="B1389" s="154"/>
      <c r="C1389" s="154"/>
      <c r="D1389" s="155"/>
      <c r="E1389" s="95"/>
      <c r="F1389" s="94"/>
      <c r="G1389" s="95"/>
      <c r="H1389" s="95"/>
      <c r="I1389" s="95"/>
      <c r="J1389" s="95"/>
      <c r="K1389" s="95"/>
      <c r="L1389" s="95"/>
      <c r="M1389" s="95"/>
      <c r="N1389" s="95"/>
      <c r="O1389" s="95"/>
      <c r="P1389" s="95"/>
      <c r="Q1389" s="95"/>
      <c r="R1389" s="95"/>
      <c r="S1389" s="95"/>
      <c r="T1389" s="95"/>
      <c r="U1389" s="95"/>
      <c r="V1389" s="95"/>
      <c r="W1389" s="95"/>
      <c r="X1389" s="95"/>
      <c r="Y1389" s="95"/>
      <c r="Z1389" s="95"/>
      <c r="AA1389" s="95"/>
      <c r="AB1389" s="95"/>
      <c r="AC1389" s="95"/>
      <c r="AD1389" s="95"/>
      <c r="AE1389" s="95"/>
      <c r="AF1389" s="95"/>
      <c r="AG1389" s="95"/>
      <c r="AH1389" s="95"/>
      <c r="AI1389" s="95"/>
      <c r="AJ1389" s="95"/>
      <c r="AK1389" s="95"/>
      <c r="AL1389" s="95"/>
      <c r="AM1389" s="95"/>
      <c r="AN1389" s="95"/>
      <c r="AO1389" s="95"/>
      <c r="AP1389" s="95"/>
      <c r="AQ1389" s="95"/>
      <c r="AR1389" s="95"/>
      <c r="AS1389" s="95"/>
      <c r="AT1389" s="95"/>
      <c r="AU1389" s="95"/>
      <c r="AV1389" s="723"/>
      <c r="AW1389" s="724"/>
    </row>
    <row r="1390" spans="2:49" x14ac:dyDescent="0.25">
      <c r="B1390" s="145"/>
      <c r="C1390" s="145"/>
      <c r="D1390" s="146"/>
      <c r="E1390" s="98"/>
      <c r="F1390" s="94"/>
      <c r="G1390" s="95"/>
      <c r="H1390" s="95"/>
      <c r="I1390" s="95"/>
      <c r="J1390" s="95"/>
      <c r="K1390" s="95"/>
      <c r="L1390" s="95"/>
      <c r="M1390" s="95"/>
      <c r="N1390" s="95"/>
      <c r="O1390" s="95"/>
      <c r="P1390" s="95"/>
      <c r="Q1390" s="95"/>
      <c r="R1390" s="95"/>
      <c r="S1390" s="95"/>
      <c r="T1390" s="95"/>
      <c r="U1390" s="95"/>
      <c r="V1390" s="95"/>
      <c r="W1390" s="95"/>
      <c r="X1390" s="95"/>
      <c r="Y1390" s="95"/>
      <c r="Z1390" s="95"/>
      <c r="AA1390" s="95"/>
      <c r="AB1390" s="95"/>
      <c r="AC1390" s="95"/>
      <c r="AD1390" s="95"/>
      <c r="AE1390" s="95"/>
      <c r="AF1390" s="95"/>
      <c r="AG1390" s="95"/>
      <c r="AH1390" s="95"/>
      <c r="AI1390" s="95"/>
      <c r="AJ1390" s="95"/>
      <c r="AK1390" s="95"/>
      <c r="AL1390" s="95"/>
      <c r="AM1390" s="95"/>
      <c r="AN1390" s="95"/>
      <c r="AO1390" s="95"/>
      <c r="AP1390" s="95"/>
      <c r="AQ1390" s="95"/>
      <c r="AR1390" s="95"/>
      <c r="AS1390" s="95"/>
      <c r="AT1390" s="95"/>
      <c r="AU1390" s="95"/>
      <c r="AV1390" s="723"/>
      <c r="AW1390" s="724"/>
    </row>
    <row r="1391" spans="2:49" x14ac:dyDescent="0.25">
      <c r="B1391" s="98"/>
      <c r="C1391" s="98"/>
      <c r="D1391" s="147"/>
      <c r="E1391" s="148"/>
      <c r="F1391" s="149"/>
      <c r="G1391" s="150"/>
      <c r="H1391" s="150"/>
      <c r="I1391" s="150"/>
      <c r="J1391" s="150"/>
      <c r="K1391" s="150"/>
      <c r="L1391" s="150"/>
      <c r="M1391" s="150"/>
      <c r="N1391" s="150"/>
      <c r="O1391" s="150"/>
      <c r="P1391" s="150"/>
      <c r="Q1391" s="150"/>
      <c r="R1391" s="150"/>
      <c r="S1391" s="150"/>
      <c r="T1391" s="150"/>
      <c r="U1391" s="150"/>
      <c r="V1391" s="150"/>
      <c r="W1391" s="150"/>
      <c r="X1391" s="150"/>
      <c r="Y1391" s="150"/>
      <c r="Z1391" s="150"/>
      <c r="AA1391" s="150"/>
      <c r="AB1391" s="150"/>
      <c r="AC1391" s="150"/>
      <c r="AD1391" s="150"/>
      <c r="AE1391" s="151"/>
      <c r="AF1391" s="151"/>
      <c r="AG1391" s="151"/>
      <c r="AH1391" s="151"/>
      <c r="AI1391" s="151"/>
      <c r="AJ1391" s="151"/>
      <c r="AK1391" s="151"/>
      <c r="AL1391" s="151"/>
      <c r="AM1391" s="151"/>
      <c r="AN1391" s="151"/>
      <c r="AO1391" s="151"/>
      <c r="AP1391" s="151"/>
      <c r="AQ1391" s="151"/>
      <c r="AR1391" s="151"/>
      <c r="AS1391" s="151"/>
      <c r="AT1391" s="151"/>
      <c r="AU1391" s="151"/>
      <c r="AV1391" s="723"/>
      <c r="AW1391" s="724"/>
    </row>
    <row r="1392" spans="2:49" x14ac:dyDescent="0.25">
      <c r="B1392" s="98"/>
      <c r="C1392" s="98"/>
      <c r="D1392" s="147"/>
      <c r="E1392" s="148"/>
      <c r="F1392" s="149"/>
      <c r="G1392" s="148"/>
      <c r="H1392" s="148"/>
      <c r="I1392" s="148"/>
      <c r="J1392" s="148"/>
      <c r="K1392" s="148"/>
      <c r="L1392" s="148"/>
      <c r="M1392" s="148"/>
      <c r="N1392" s="148"/>
      <c r="O1392" s="148"/>
      <c r="P1392" s="148"/>
      <c r="Q1392" s="148"/>
      <c r="R1392" s="148"/>
      <c r="S1392" s="148"/>
      <c r="T1392" s="148"/>
      <c r="U1392" s="148"/>
      <c r="V1392" s="148"/>
      <c r="W1392" s="148"/>
      <c r="X1392" s="148"/>
      <c r="Y1392" s="148"/>
      <c r="Z1392" s="148"/>
      <c r="AA1392" s="148"/>
      <c r="AB1392" s="148"/>
      <c r="AC1392" s="148"/>
      <c r="AD1392" s="148"/>
      <c r="AE1392" s="148"/>
      <c r="AF1392" s="148"/>
      <c r="AG1392" s="148"/>
      <c r="AH1392" s="148"/>
      <c r="AI1392" s="148"/>
      <c r="AJ1392" s="148"/>
      <c r="AK1392" s="148"/>
      <c r="AL1392" s="148"/>
      <c r="AM1392" s="148"/>
      <c r="AN1392" s="148"/>
      <c r="AO1392" s="148"/>
      <c r="AP1392" s="148"/>
      <c r="AQ1392" s="148"/>
      <c r="AR1392" s="148"/>
      <c r="AS1392" s="148"/>
      <c r="AT1392" s="148"/>
      <c r="AU1392" s="148"/>
      <c r="AV1392" s="723"/>
      <c r="AW1392" s="724"/>
    </row>
    <row r="1393" spans="2:49" x14ac:dyDescent="0.25">
      <c r="B1393" s="98"/>
      <c r="C1393" s="98"/>
      <c r="D1393" s="147"/>
      <c r="E1393" s="93"/>
      <c r="F1393" s="152"/>
      <c r="G1393" s="95"/>
      <c r="H1393" s="153"/>
      <c r="I1393" s="152"/>
      <c r="J1393" s="152"/>
      <c r="K1393" s="152"/>
      <c r="L1393" s="152"/>
      <c r="M1393" s="152"/>
      <c r="N1393" s="152"/>
      <c r="O1393" s="152"/>
      <c r="P1393" s="152"/>
      <c r="Q1393" s="152"/>
      <c r="R1393" s="152"/>
      <c r="S1393" s="153"/>
      <c r="T1393" s="152"/>
      <c r="U1393" s="152"/>
      <c r="V1393" s="152"/>
      <c r="W1393" s="152"/>
      <c r="X1393" s="152"/>
      <c r="Y1393" s="152"/>
      <c r="Z1393" s="152"/>
      <c r="AA1393" s="152"/>
      <c r="AB1393" s="152"/>
      <c r="AC1393" s="152"/>
      <c r="AD1393" s="152"/>
      <c r="AE1393" s="152"/>
      <c r="AF1393" s="152"/>
      <c r="AG1393" s="152"/>
      <c r="AH1393" s="152"/>
      <c r="AI1393" s="152"/>
      <c r="AJ1393" s="152"/>
      <c r="AK1393" s="152"/>
      <c r="AL1393" s="152"/>
      <c r="AM1393" s="152"/>
      <c r="AN1393" s="152"/>
      <c r="AO1393" s="152"/>
      <c r="AP1393" s="152"/>
      <c r="AQ1393" s="152"/>
      <c r="AR1393" s="152"/>
      <c r="AS1393" s="152"/>
      <c r="AT1393" s="152"/>
      <c r="AU1393" s="152"/>
      <c r="AV1393" s="723"/>
      <c r="AW1393" s="724"/>
    </row>
    <row r="1394" spans="2:49" x14ac:dyDescent="0.25">
      <c r="B1394" s="98"/>
      <c r="C1394" s="98"/>
      <c r="D1394" s="147"/>
      <c r="E1394" s="148"/>
      <c r="F1394" s="149"/>
      <c r="G1394" s="148"/>
      <c r="H1394" s="148"/>
      <c r="I1394" s="148"/>
      <c r="J1394" s="148"/>
      <c r="K1394" s="148"/>
      <c r="L1394" s="148"/>
      <c r="M1394" s="148"/>
      <c r="N1394" s="148"/>
      <c r="O1394" s="148"/>
      <c r="P1394" s="148"/>
      <c r="Q1394" s="148"/>
      <c r="R1394" s="148"/>
      <c r="S1394" s="148"/>
      <c r="T1394" s="148"/>
      <c r="U1394" s="148"/>
      <c r="V1394" s="148"/>
      <c r="W1394" s="148"/>
      <c r="X1394" s="148"/>
      <c r="Y1394" s="148"/>
      <c r="Z1394" s="148"/>
      <c r="AA1394" s="148"/>
      <c r="AB1394" s="148"/>
      <c r="AC1394" s="148"/>
      <c r="AD1394" s="148"/>
      <c r="AE1394" s="148"/>
      <c r="AF1394" s="148"/>
      <c r="AG1394" s="148"/>
      <c r="AH1394" s="148"/>
      <c r="AI1394" s="148"/>
      <c r="AJ1394" s="148"/>
      <c r="AK1394" s="148"/>
      <c r="AL1394" s="148"/>
      <c r="AM1394" s="148"/>
      <c r="AN1394" s="148"/>
      <c r="AO1394" s="148"/>
      <c r="AP1394" s="148"/>
      <c r="AQ1394" s="148"/>
      <c r="AR1394" s="148"/>
      <c r="AS1394" s="148"/>
      <c r="AT1394" s="148"/>
      <c r="AU1394" s="148"/>
      <c r="AV1394" s="723"/>
      <c r="AW1394" s="724"/>
    </row>
    <row r="1395" spans="2:49" x14ac:dyDescent="0.25">
      <c r="B1395" s="154"/>
      <c r="C1395" s="154"/>
      <c r="D1395" s="155"/>
      <c r="E1395" s="95"/>
      <c r="F1395" s="94"/>
      <c r="G1395" s="95"/>
      <c r="H1395" s="95"/>
      <c r="I1395" s="95"/>
      <c r="J1395" s="95"/>
      <c r="K1395" s="95"/>
      <c r="L1395" s="95"/>
      <c r="M1395" s="95"/>
      <c r="N1395" s="95"/>
      <c r="O1395" s="95"/>
      <c r="P1395" s="95"/>
      <c r="Q1395" s="95"/>
      <c r="R1395" s="95"/>
      <c r="S1395" s="95"/>
      <c r="T1395" s="95"/>
      <c r="U1395" s="95"/>
      <c r="V1395" s="95"/>
      <c r="W1395" s="95"/>
      <c r="X1395" s="95"/>
      <c r="Y1395" s="95"/>
      <c r="Z1395" s="95"/>
      <c r="AA1395" s="95"/>
      <c r="AB1395" s="95"/>
      <c r="AC1395" s="95"/>
      <c r="AD1395" s="95"/>
      <c r="AE1395" s="95"/>
      <c r="AF1395" s="95"/>
      <c r="AG1395" s="95"/>
      <c r="AH1395" s="95"/>
      <c r="AI1395" s="95"/>
      <c r="AJ1395" s="95"/>
      <c r="AK1395" s="95"/>
      <c r="AL1395" s="95"/>
      <c r="AM1395" s="95"/>
      <c r="AN1395" s="95"/>
      <c r="AO1395" s="95"/>
      <c r="AP1395" s="95"/>
      <c r="AQ1395" s="95"/>
      <c r="AR1395" s="95"/>
      <c r="AS1395" s="95"/>
      <c r="AT1395" s="95"/>
      <c r="AU1395" s="95"/>
      <c r="AV1395" s="723"/>
      <c r="AW1395" s="724"/>
    </row>
    <row r="1396" spans="2:49" x14ac:dyDescent="0.25">
      <c r="B1396" s="154"/>
      <c r="C1396" s="154"/>
      <c r="D1396" s="155"/>
      <c r="E1396" s="95"/>
      <c r="F1396" s="94"/>
      <c r="G1396" s="95"/>
      <c r="H1396" s="95"/>
      <c r="I1396" s="95"/>
      <c r="J1396" s="95"/>
      <c r="K1396" s="95"/>
      <c r="L1396" s="95"/>
      <c r="M1396" s="95"/>
      <c r="N1396" s="95"/>
      <c r="O1396" s="95"/>
      <c r="P1396" s="95"/>
      <c r="Q1396" s="95"/>
      <c r="R1396" s="95"/>
      <c r="S1396" s="95"/>
      <c r="T1396" s="95"/>
      <c r="U1396" s="95"/>
      <c r="V1396" s="95"/>
      <c r="W1396" s="95"/>
      <c r="X1396" s="95"/>
      <c r="Y1396" s="95"/>
      <c r="Z1396" s="95"/>
      <c r="AA1396" s="95"/>
      <c r="AB1396" s="95"/>
      <c r="AC1396" s="95"/>
      <c r="AD1396" s="95"/>
      <c r="AE1396" s="95"/>
      <c r="AF1396" s="95"/>
      <c r="AG1396" s="95"/>
      <c r="AH1396" s="95"/>
      <c r="AI1396" s="95"/>
      <c r="AJ1396" s="95"/>
      <c r="AK1396" s="95"/>
      <c r="AL1396" s="95"/>
      <c r="AM1396" s="95"/>
      <c r="AN1396" s="95"/>
      <c r="AO1396" s="95"/>
      <c r="AP1396" s="95"/>
      <c r="AQ1396" s="95"/>
      <c r="AR1396" s="95"/>
      <c r="AS1396" s="95"/>
      <c r="AT1396" s="95"/>
      <c r="AU1396" s="95"/>
      <c r="AV1396" s="723"/>
      <c r="AW1396" s="724"/>
    </row>
    <row r="1397" spans="2:49" x14ac:dyDescent="0.25">
      <c r="B1397" s="145"/>
      <c r="C1397" s="145"/>
      <c r="D1397" s="146"/>
      <c r="E1397" s="98"/>
      <c r="F1397" s="94"/>
      <c r="G1397" s="95"/>
      <c r="H1397" s="95"/>
      <c r="I1397" s="95"/>
      <c r="J1397" s="95"/>
      <c r="K1397" s="95"/>
      <c r="L1397" s="95"/>
      <c r="M1397" s="95"/>
      <c r="N1397" s="95"/>
      <c r="O1397" s="95"/>
      <c r="P1397" s="95"/>
      <c r="Q1397" s="95"/>
      <c r="R1397" s="95"/>
      <c r="S1397" s="95"/>
      <c r="T1397" s="95"/>
      <c r="U1397" s="95"/>
      <c r="V1397" s="95"/>
      <c r="W1397" s="95"/>
      <c r="X1397" s="95"/>
      <c r="Y1397" s="95"/>
      <c r="Z1397" s="95"/>
      <c r="AA1397" s="95"/>
      <c r="AB1397" s="95"/>
      <c r="AC1397" s="95"/>
      <c r="AD1397" s="95"/>
      <c r="AE1397" s="95"/>
      <c r="AF1397" s="95"/>
      <c r="AG1397" s="95"/>
      <c r="AH1397" s="95"/>
      <c r="AI1397" s="95"/>
      <c r="AJ1397" s="95"/>
      <c r="AK1397" s="95"/>
      <c r="AL1397" s="95"/>
      <c r="AM1397" s="95"/>
      <c r="AN1397" s="95"/>
      <c r="AO1397" s="95"/>
      <c r="AP1397" s="95"/>
      <c r="AQ1397" s="95"/>
      <c r="AR1397" s="95"/>
      <c r="AS1397" s="95"/>
      <c r="AT1397" s="95"/>
      <c r="AU1397" s="95"/>
      <c r="AV1397" s="723"/>
      <c r="AW1397" s="724"/>
    </row>
    <row r="1398" spans="2:49" x14ac:dyDescent="0.25">
      <c r="B1398" s="98"/>
      <c r="C1398" s="98"/>
      <c r="D1398" s="147"/>
      <c r="E1398" s="148"/>
      <c r="F1398" s="149"/>
      <c r="G1398" s="150"/>
      <c r="H1398" s="150"/>
      <c r="I1398" s="150"/>
      <c r="J1398" s="150"/>
      <c r="K1398" s="150"/>
      <c r="L1398" s="150"/>
      <c r="M1398" s="150"/>
      <c r="N1398" s="150"/>
      <c r="O1398" s="150"/>
      <c r="P1398" s="150"/>
      <c r="Q1398" s="150"/>
      <c r="R1398" s="150"/>
      <c r="S1398" s="150"/>
      <c r="T1398" s="150"/>
      <c r="U1398" s="150"/>
      <c r="V1398" s="150"/>
      <c r="W1398" s="150"/>
      <c r="X1398" s="150"/>
      <c r="Y1398" s="150"/>
      <c r="Z1398" s="150"/>
      <c r="AA1398" s="150"/>
      <c r="AB1398" s="150"/>
      <c r="AC1398" s="150"/>
      <c r="AD1398" s="150"/>
      <c r="AE1398" s="151"/>
      <c r="AF1398" s="151"/>
      <c r="AG1398" s="151"/>
      <c r="AH1398" s="151"/>
      <c r="AI1398" s="151"/>
      <c r="AJ1398" s="151"/>
      <c r="AK1398" s="151"/>
      <c r="AL1398" s="151"/>
      <c r="AM1398" s="151"/>
      <c r="AN1398" s="151"/>
      <c r="AO1398" s="151"/>
      <c r="AP1398" s="151"/>
      <c r="AQ1398" s="151"/>
      <c r="AR1398" s="151"/>
      <c r="AS1398" s="151"/>
      <c r="AT1398" s="151"/>
      <c r="AU1398" s="151"/>
      <c r="AV1398" s="723"/>
      <c r="AW1398" s="724"/>
    </row>
    <row r="1399" spans="2:49" x14ac:dyDescent="0.25">
      <c r="B1399" s="98"/>
      <c r="C1399" s="98"/>
      <c r="D1399" s="147"/>
      <c r="E1399" s="148"/>
      <c r="F1399" s="149"/>
      <c r="G1399" s="148"/>
      <c r="H1399" s="148"/>
      <c r="I1399" s="148"/>
      <c r="J1399" s="148"/>
      <c r="K1399" s="148"/>
      <c r="L1399" s="148"/>
      <c r="M1399" s="148"/>
      <c r="N1399" s="148"/>
      <c r="O1399" s="148"/>
      <c r="P1399" s="148"/>
      <c r="Q1399" s="148"/>
      <c r="R1399" s="148"/>
      <c r="S1399" s="148"/>
      <c r="T1399" s="148"/>
      <c r="U1399" s="148"/>
      <c r="V1399" s="148"/>
      <c r="W1399" s="148"/>
      <c r="X1399" s="148"/>
      <c r="Y1399" s="148"/>
      <c r="Z1399" s="148"/>
      <c r="AA1399" s="148"/>
      <c r="AB1399" s="148"/>
      <c r="AC1399" s="148"/>
      <c r="AD1399" s="148"/>
      <c r="AE1399" s="148"/>
      <c r="AF1399" s="148"/>
      <c r="AG1399" s="148"/>
      <c r="AH1399" s="148"/>
      <c r="AI1399" s="148"/>
      <c r="AJ1399" s="148"/>
      <c r="AK1399" s="148"/>
      <c r="AL1399" s="148"/>
      <c r="AM1399" s="148"/>
      <c r="AN1399" s="148"/>
      <c r="AO1399" s="148"/>
      <c r="AP1399" s="148"/>
      <c r="AQ1399" s="148"/>
      <c r="AR1399" s="148"/>
      <c r="AS1399" s="148"/>
      <c r="AT1399" s="148"/>
      <c r="AU1399" s="148"/>
      <c r="AV1399" s="723"/>
      <c r="AW1399" s="724"/>
    </row>
    <row r="1400" spans="2:49" x14ac:dyDescent="0.25">
      <c r="B1400" s="98"/>
      <c r="C1400" s="98"/>
      <c r="D1400" s="147"/>
      <c r="E1400" s="93"/>
      <c r="F1400" s="152"/>
      <c r="G1400" s="95"/>
      <c r="H1400" s="153"/>
      <c r="I1400" s="152"/>
      <c r="J1400" s="152"/>
      <c r="K1400" s="152"/>
      <c r="L1400" s="152"/>
      <c r="M1400" s="152"/>
      <c r="N1400" s="152"/>
      <c r="O1400" s="152"/>
      <c r="P1400" s="152"/>
      <c r="Q1400" s="152"/>
      <c r="R1400" s="152"/>
      <c r="S1400" s="153"/>
      <c r="T1400" s="152"/>
      <c r="U1400" s="152"/>
      <c r="V1400" s="152"/>
      <c r="W1400" s="152"/>
      <c r="X1400" s="152"/>
      <c r="Y1400" s="152"/>
      <c r="Z1400" s="152"/>
      <c r="AA1400" s="152"/>
      <c r="AB1400" s="152"/>
      <c r="AC1400" s="152"/>
      <c r="AD1400" s="152"/>
      <c r="AE1400" s="152"/>
      <c r="AF1400" s="152"/>
      <c r="AG1400" s="152"/>
      <c r="AH1400" s="152"/>
      <c r="AI1400" s="152"/>
      <c r="AJ1400" s="152"/>
      <c r="AK1400" s="152"/>
      <c r="AL1400" s="152"/>
      <c r="AM1400" s="152"/>
      <c r="AN1400" s="152"/>
      <c r="AO1400" s="152"/>
      <c r="AP1400" s="152"/>
      <c r="AQ1400" s="152"/>
      <c r="AR1400" s="152"/>
      <c r="AS1400" s="152"/>
      <c r="AT1400" s="152"/>
      <c r="AU1400" s="152"/>
      <c r="AV1400" s="723"/>
      <c r="AW1400" s="724"/>
    </row>
    <row r="1401" spans="2:49" x14ac:dyDescent="0.25">
      <c r="B1401" s="98"/>
      <c r="C1401" s="98"/>
      <c r="D1401" s="147"/>
      <c r="E1401" s="148"/>
      <c r="F1401" s="149"/>
      <c r="G1401" s="148"/>
      <c r="H1401" s="148"/>
      <c r="I1401" s="148"/>
      <c r="J1401" s="148"/>
      <c r="K1401" s="148"/>
      <c r="L1401" s="148"/>
      <c r="M1401" s="148"/>
      <c r="N1401" s="148"/>
      <c r="O1401" s="148"/>
      <c r="P1401" s="148"/>
      <c r="Q1401" s="148"/>
      <c r="R1401" s="148"/>
      <c r="S1401" s="148"/>
      <c r="T1401" s="148"/>
      <c r="U1401" s="148"/>
      <c r="V1401" s="148"/>
      <c r="W1401" s="148"/>
      <c r="X1401" s="148"/>
      <c r="Y1401" s="148"/>
      <c r="Z1401" s="148"/>
      <c r="AA1401" s="148"/>
      <c r="AB1401" s="148"/>
      <c r="AC1401" s="148"/>
      <c r="AD1401" s="148"/>
      <c r="AE1401" s="148"/>
      <c r="AF1401" s="148"/>
      <c r="AG1401" s="148"/>
      <c r="AH1401" s="148"/>
      <c r="AI1401" s="148"/>
      <c r="AJ1401" s="148"/>
      <c r="AK1401" s="148"/>
      <c r="AL1401" s="148"/>
      <c r="AM1401" s="148"/>
      <c r="AN1401" s="148"/>
      <c r="AO1401" s="148"/>
      <c r="AP1401" s="148"/>
      <c r="AQ1401" s="148"/>
      <c r="AR1401" s="148"/>
      <c r="AS1401" s="148"/>
      <c r="AT1401" s="148"/>
      <c r="AU1401" s="148"/>
      <c r="AV1401" s="723"/>
      <c r="AW1401" s="724"/>
    </row>
    <row r="1402" spans="2:49" x14ac:dyDescent="0.25">
      <c r="B1402" s="154"/>
      <c r="C1402" s="154"/>
      <c r="D1402" s="155"/>
      <c r="E1402" s="95"/>
      <c r="F1402" s="94"/>
      <c r="G1402" s="95"/>
      <c r="H1402" s="95"/>
      <c r="I1402" s="95"/>
      <c r="J1402" s="95"/>
      <c r="K1402" s="95"/>
      <c r="L1402" s="95"/>
      <c r="M1402" s="95"/>
      <c r="N1402" s="95"/>
      <c r="O1402" s="95"/>
      <c r="P1402" s="95"/>
      <c r="Q1402" s="95"/>
      <c r="R1402" s="95"/>
      <c r="S1402" s="95"/>
      <c r="T1402" s="95"/>
      <c r="U1402" s="95"/>
      <c r="V1402" s="95"/>
      <c r="W1402" s="95"/>
      <c r="X1402" s="95"/>
      <c r="Y1402" s="95"/>
      <c r="Z1402" s="95"/>
      <c r="AA1402" s="95"/>
      <c r="AB1402" s="95"/>
      <c r="AC1402" s="95"/>
      <c r="AD1402" s="95"/>
      <c r="AE1402" s="95"/>
      <c r="AF1402" s="95"/>
      <c r="AG1402" s="95"/>
      <c r="AH1402" s="95"/>
      <c r="AI1402" s="95"/>
      <c r="AJ1402" s="95"/>
      <c r="AK1402" s="95"/>
      <c r="AL1402" s="95"/>
      <c r="AM1402" s="95"/>
      <c r="AN1402" s="95"/>
      <c r="AO1402" s="95"/>
      <c r="AP1402" s="95"/>
      <c r="AQ1402" s="95"/>
      <c r="AR1402" s="95"/>
      <c r="AS1402" s="95"/>
      <c r="AT1402" s="95"/>
      <c r="AU1402" s="95"/>
      <c r="AV1402" s="723"/>
      <c r="AW1402" s="724"/>
    </row>
    <row r="1403" spans="2:49" x14ac:dyDescent="0.25">
      <c r="B1403" s="154"/>
      <c r="C1403" s="154"/>
      <c r="D1403" s="155"/>
      <c r="E1403" s="95"/>
      <c r="F1403" s="94"/>
      <c r="G1403" s="95"/>
      <c r="H1403" s="95"/>
      <c r="I1403" s="95"/>
      <c r="J1403" s="95"/>
      <c r="K1403" s="95"/>
      <c r="L1403" s="95"/>
      <c r="M1403" s="95"/>
      <c r="N1403" s="95"/>
      <c r="O1403" s="95"/>
      <c r="P1403" s="95"/>
      <c r="Q1403" s="95"/>
      <c r="R1403" s="95"/>
      <c r="S1403" s="95"/>
      <c r="T1403" s="95"/>
      <c r="U1403" s="95"/>
      <c r="V1403" s="95"/>
      <c r="W1403" s="95"/>
      <c r="X1403" s="95"/>
      <c r="Y1403" s="95"/>
      <c r="Z1403" s="95"/>
      <c r="AA1403" s="95"/>
      <c r="AB1403" s="95"/>
      <c r="AC1403" s="95"/>
      <c r="AD1403" s="95"/>
      <c r="AE1403" s="95"/>
      <c r="AF1403" s="95"/>
      <c r="AG1403" s="95"/>
      <c r="AH1403" s="95"/>
      <c r="AI1403" s="95"/>
      <c r="AJ1403" s="95"/>
      <c r="AK1403" s="95"/>
      <c r="AL1403" s="95"/>
      <c r="AM1403" s="95"/>
      <c r="AN1403" s="95"/>
      <c r="AO1403" s="95"/>
      <c r="AP1403" s="95"/>
      <c r="AQ1403" s="95"/>
      <c r="AR1403" s="95"/>
      <c r="AS1403" s="95"/>
      <c r="AT1403" s="95"/>
      <c r="AU1403" s="95"/>
      <c r="AV1403" s="723"/>
      <c r="AW1403" s="724"/>
    </row>
    <row r="1404" spans="2:49" x14ac:dyDescent="0.25">
      <c r="B1404" s="145"/>
      <c r="C1404" s="145"/>
      <c r="D1404" s="146"/>
      <c r="E1404" s="98"/>
      <c r="F1404" s="94"/>
      <c r="G1404" s="95"/>
      <c r="H1404" s="95"/>
      <c r="I1404" s="95"/>
      <c r="J1404" s="95"/>
      <c r="K1404" s="95"/>
      <c r="L1404" s="95"/>
      <c r="M1404" s="95"/>
      <c r="N1404" s="95"/>
      <c r="O1404" s="95"/>
      <c r="P1404" s="95"/>
      <c r="Q1404" s="95"/>
      <c r="R1404" s="95"/>
      <c r="S1404" s="95"/>
      <c r="T1404" s="95"/>
      <c r="U1404" s="95"/>
      <c r="V1404" s="95"/>
      <c r="W1404" s="95"/>
      <c r="X1404" s="95"/>
      <c r="Y1404" s="95"/>
      <c r="Z1404" s="95"/>
      <c r="AA1404" s="95"/>
      <c r="AB1404" s="95"/>
      <c r="AC1404" s="95"/>
      <c r="AD1404" s="95"/>
      <c r="AE1404" s="95"/>
      <c r="AF1404" s="95"/>
      <c r="AG1404" s="95"/>
      <c r="AH1404" s="95"/>
      <c r="AI1404" s="95"/>
      <c r="AJ1404" s="95"/>
      <c r="AK1404" s="95"/>
      <c r="AL1404" s="95"/>
      <c r="AM1404" s="95"/>
      <c r="AN1404" s="95"/>
      <c r="AO1404" s="95"/>
      <c r="AP1404" s="95"/>
      <c r="AQ1404" s="95"/>
      <c r="AR1404" s="95"/>
      <c r="AS1404" s="95"/>
      <c r="AT1404" s="95"/>
      <c r="AU1404" s="95"/>
      <c r="AV1404" s="723"/>
      <c r="AW1404" s="724"/>
    </row>
    <row r="1405" spans="2:49" x14ac:dyDescent="0.25">
      <c r="B1405" s="98"/>
      <c r="C1405" s="98"/>
      <c r="D1405" s="147"/>
      <c r="E1405" s="148"/>
      <c r="F1405" s="149"/>
      <c r="G1405" s="150"/>
      <c r="H1405" s="150"/>
      <c r="I1405" s="150"/>
      <c r="J1405" s="150"/>
      <c r="K1405" s="150"/>
      <c r="L1405" s="150"/>
      <c r="M1405" s="150"/>
      <c r="N1405" s="150"/>
      <c r="O1405" s="150"/>
      <c r="P1405" s="150"/>
      <c r="Q1405" s="150"/>
      <c r="R1405" s="150"/>
      <c r="S1405" s="150"/>
      <c r="T1405" s="150"/>
      <c r="U1405" s="150"/>
      <c r="V1405" s="150"/>
      <c r="W1405" s="150"/>
      <c r="X1405" s="150"/>
      <c r="Y1405" s="150"/>
      <c r="Z1405" s="150"/>
      <c r="AA1405" s="150"/>
      <c r="AB1405" s="150"/>
      <c r="AC1405" s="150"/>
      <c r="AD1405" s="150"/>
      <c r="AE1405" s="151"/>
      <c r="AF1405" s="151"/>
      <c r="AG1405" s="151"/>
      <c r="AH1405" s="151"/>
      <c r="AI1405" s="151"/>
      <c r="AJ1405" s="151"/>
      <c r="AK1405" s="151"/>
      <c r="AL1405" s="151"/>
      <c r="AM1405" s="151"/>
      <c r="AN1405" s="151"/>
      <c r="AO1405" s="151"/>
      <c r="AP1405" s="151"/>
      <c r="AQ1405" s="151"/>
      <c r="AR1405" s="151"/>
      <c r="AS1405" s="151"/>
      <c r="AT1405" s="151"/>
      <c r="AU1405" s="151"/>
      <c r="AV1405" s="723"/>
      <c r="AW1405" s="724"/>
    </row>
    <row r="1406" spans="2:49" x14ac:dyDescent="0.25">
      <c r="B1406" s="98"/>
      <c r="C1406" s="98"/>
      <c r="D1406" s="147"/>
      <c r="E1406" s="148"/>
      <c r="F1406" s="149"/>
      <c r="G1406" s="148"/>
      <c r="H1406" s="148"/>
      <c r="I1406" s="148"/>
      <c r="J1406" s="148"/>
      <c r="K1406" s="148"/>
      <c r="L1406" s="148"/>
      <c r="M1406" s="148"/>
      <c r="N1406" s="148"/>
      <c r="O1406" s="148"/>
      <c r="P1406" s="148"/>
      <c r="Q1406" s="148"/>
      <c r="R1406" s="148"/>
      <c r="S1406" s="148"/>
      <c r="T1406" s="148"/>
      <c r="U1406" s="148"/>
      <c r="V1406" s="148"/>
      <c r="W1406" s="148"/>
      <c r="X1406" s="148"/>
      <c r="Y1406" s="148"/>
      <c r="Z1406" s="148"/>
      <c r="AA1406" s="148"/>
      <c r="AB1406" s="148"/>
      <c r="AC1406" s="148"/>
      <c r="AD1406" s="148"/>
      <c r="AE1406" s="148"/>
      <c r="AF1406" s="148"/>
      <c r="AG1406" s="148"/>
      <c r="AH1406" s="148"/>
      <c r="AI1406" s="148"/>
      <c r="AJ1406" s="148"/>
      <c r="AK1406" s="148"/>
      <c r="AL1406" s="148"/>
      <c r="AM1406" s="148"/>
      <c r="AN1406" s="148"/>
      <c r="AO1406" s="148"/>
      <c r="AP1406" s="148"/>
      <c r="AQ1406" s="148"/>
      <c r="AR1406" s="148"/>
      <c r="AS1406" s="148"/>
      <c r="AT1406" s="148"/>
      <c r="AU1406" s="148"/>
      <c r="AV1406" s="723"/>
      <c r="AW1406" s="724"/>
    </row>
    <row r="1407" spans="2:49" x14ac:dyDescent="0.25">
      <c r="B1407" s="98"/>
      <c r="C1407" s="98"/>
      <c r="D1407" s="147"/>
      <c r="E1407" s="93"/>
      <c r="F1407" s="152"/>
      <c r="G1407" s="95"/>
      <c r="H1407" s="153"/>
      <c r="I1407" s="152"/>
      <c r="J1407" s="152"/>
      <c r="K1407" s="152"/>
      <c r="L1407" s="152"/>
      <c r="M1407" s="152"/>
      <c r="N1407" s="152"/>
      <c r="O1407" s="152"/>
      <c r="P1407" s="152"/>
      <c r="Q1407" s="152"/>
      <c r="R1407" s="152"/>
      <c r="S1407" s="153"/>
      <c r="T1407" s="152"/>
      <c r="U1407" s="152"/>
      <c r="V1407" s="152"/>
      <c r="W1407" s="152"/>
      <c r="X1407" s="152"/>
      <c r="Y1407" s="152"/>
      <c r="Z1407" s="152"/>
      <c r="AA1407" s="152"/>
      <c r="AB1407" s="152"/>
      <c r="AC1407" s="152"/>
      <c r="AD1407" s="152"/>
      <c r="AE1407" s="152"/>
      <c r="AF1407" s="152"/>
      <c r="AG1407" s="152"/>
      <c r="AH1407" s="152"/>
      <c r="AI1407" s="152"/>
      <c r="AJ1407" s="152"/>
      <c r="AK1407" s="152"/>
      <c r="AL1407" s="152"/>
      <c r="AM1407" s="152"/>
      <c r="AN1407" s="152"/>
      <c r="AO1407" s="152"/>
      <c r="AP1407" s="152"/>
      <c r="AQ1407" s="152"/>
      <c r="AR1407" s="152"/>
      <c r="AS1407" s="152"/>
      <c r="AT1407" s="152"/>
      <c r="AU1407" s="152"/>
      <c r="AV1407" s="723"/>
      <c r="AW1407" s="724"/>
    </row>
    <row r="1408" spans="2:49" x14ac:dyDescent="0.25">
      <c r="B1408" s="98"/>
      <c r="C1408" s="98"/>
      <c r="D1408" s="147"/>
      <c r="E1408" s="148"/>
      <c r="F1408" s="149"/>
      <c r="G1408" s="148"/>
      <c r="H1408" s="148"/>
      <c r="I1408" s="148"/>
      <c r="J1408" s="148"/>
      <c r="K1408" s="148"/>
      <c r="L1408" s="148"/>
      <c r="M1408" s="148"/>
      <c r="N1408" s="148"/>
      <c r="O1408" s="148"/>
      <c r="P1408" s="148"/>
      <c r="Q1408" s="148"/>
      <c r="R1408" s="148"/>
      <c r="S1408" s="148"/>
      <c r="T1408" s="148"/>
      <c r="U1408" s="148"/>
      <c r="V1408" s="148"/>
      <c r="W1408" s="148"/>
      <c r="X1408" s="148"/>
      <c r="Y1408" s="148"/>
      <c r="Z1408" s="148"/>
      <c r="AA1408" s="148"/>
      <c r="AB1408" s="148"/>
      <c r="AC1408" s="148"/>
      <c r="AD1408" s="148"/>
      <c r="AE1408" s="148"/>
      <c r="AF1408" s="148"/>
      <c r="AG1408" s="148"/>
      <c r="AH1408" s="148"/>
      <c r="AI1408" s="148"/>
      <c r="AJ1408" s="148"/>
      <c r="AK1408" s="148"/>
      <c r="AL1408" s="148"/>
      <c r="AM1408" s="148"/>
      <c r="AN1408" s="148"/>
      <c r="AO1408" s="148"/>
      <c r="AP1408" s="148"/>
      <c r="AQ1408" s="148"/>
      <c r="AR1408" s="148"/>
      <c r="AS1408" s="148"/>
      <c r="AT1408" s="148"/>
      <c r="AU1408" s="148"/>
      <c r="AV1408" s="723"/>
      <c r="AW1408" s="724"/>
    </row>
    <row r="1409" spans="2:49" x14ac:dyDescent="0.25">
      <c r="B1409" s="154"/>
      <c r="C1409" s="154"/>
      <c r="D1409" s="155"/>
      <c r="E1409" s="95"/>
      <c r="F1409" s="94"/>
      <c r="G1409" s="95"/>
      <c r="H1409" s="95"/>
      <c r="I1409" s="95"/>
      <c r="J1409" s="95"/>
      <c r="K1409" s="95"/>
      <c r="L1409" s="95"/>
      <c r="M1409" s="95"/>
      <c r="N1409" s="95"/>
      <c r="O1409" s="95"/>
      <c r="P1409" s="95"/>
      <c r="Q1409" s="95"/>
      <c r="R1409" s="95"/>
      <c r="S1409" s="95"/>
      <c r="T1409" s="95"/>
      <c r="U1409" s="95"/>
      <c r="V1409" s="95"/>
      <c r="W1409" s="95"/>
      <c r="X1409" s="95"/>
      <c r="Y1409" s="95"/>
      <c r="Z1409" s="95"/>
      <c r="AA1409" s="95"/>
      <c r="AB1409" s="95"/>
      <c r="AC1409" s="95"/>
      <c r="AD1409" s="95"/>
      <c r="AE1409" s="95"/>
      <c r="AF1409" s="95"/>
      <c r="AG1409" s="95"/>
      <c r="AH1409" s="95"/>
      <c r="AI1409" s="95"/>
      <c r="AJ1409" s="95"/>
      <c r="AK1409" s="95"/>
      <c r="AL1409" s="95"/>
      <c r="AM1409" s="95"/>
      <c r="AN1409" s="95"/>
      <c r="AO1409" s="95"/>
      <c r="AP1409" s="95"/>
      <c r="AQ1409" s="95"/>
      <c r="AR1409" s="95"/>
      <c r="AS1409" s="95"/>
      <c r="AT1409" s="95"/>
      <c r="AU1409" s="95"/>
      <c r="AV1409" s="723"/>
      <c r="AW1409" s="724"/>
    </row>
    <row r="1410" spans="2:49" x14ac:dyDescent="0.25">
      <c r="B1410" s="154"/>
      <c r="C1410" s="154"/>
      <c r="D1410" s="155"/>
      <c r="E1410" s="95"/>
      <c r="F1410" s="94"/>
      <c r="G1410" s="95"/>
      <c r="H1410" s="95"/>
      <c r="I1410" s="95"/>
      <c r="J1410" s="95"/>
      <c r="K1410" s="95"/>
      <c r="L1410" s="95"/>
      <c r="M1410" s="95"/>
      <c r="N1410" s="95"/>
      <c r="O1410" s="95"/>
      <c r="P1410" s="95"/>
      <c r="Q1410" s="95"/>
      <c r="R1410" s="95"/>
      <c r="S1410" s="95"/>
      <c r="T1410" s="95"/>
      <c r="U1410" s="95"/>
      <c r="V1410" s="95"/>
      <c r="W1410" s="95"/>
      <c r="X1410" s="95"/>
      <c r="Y1410" s="95"/>
      <c r="Z1410" s="95"/>
      <c r="AA1410" s="95"/>
      <c r="AB1410" s="95"/>
      <c r="AC1410" s="95"/>
      <c r="AD1410" s="95"/>
      <c r="AE1410" s="95"/>
      <c r="AF1410" s="95"/>
      <c r="AG1410" s="95"/>
      <c r="AH1410" s="95"/>
      <c r="AI1410" s="95"/>
      <c r="AJ1410" s="95"/>
      <c r="AK1410" s="95"/>
      <c r="AL1410" s="95"/>
      <c r="AM1410" s="95"/>
      <c r="AN1410" s="95"/>
      <c r="AO1410" s="95"/>
      <c r="AP1410" s="95"/>
      <c r="AQ1410" s="95"/>
      <c r="AR1410" s="95"/>
      <c r="AS1410" s="95"/>
      <c r="AT1410" s="95"/>
      <c r="AU1410" s="95"/>
      <c r="AV1410" s="723"/>
      <c r="AW1410" s="724"/>
    </row>
    <row r="1411" spans="2:49" x14ac:dyDescent="0.25">
      <c r="AV1411" s="723"/>
      <c r="AW1411" s="154"/>
    </row>
    <row r="1412" spans="2:49" x14ac:dyDescent="0.25">
      <c r="AV1412" s="723"/>
      <c r="AW1412" s="154"/>
    </row>
    <row r="1413" spans="2:49" x14ac:dyDescent="0.25">
      <c r="AV1413" s="723"/>
      <c r="AW1413" s="154"/>
    </row>
    <row r="1414" spans="2:49" x14ac:dyDescent="0.25">
      <c r="AV1414" s="723"/>
      <c r="AW1414" s="154"/>
    </row>
    <row r="1415" spans="2:49" x14ac:dyDescent="0.25">
      <c r="AV1415" s="723"/>
      <c r="AW1415" s="154"/>
    </row>
    <row r="1416" spans="2:49" x14ac:dyDescent="0.25">
      <c r="AV1416" s="723"/>
      <c r="AW1416" s="154"/>
    </row>
    <row r="1417" spans="2:49" x14ac:dyDescent="0.25">
      <c r="AV1417" s="723"/>
      <c r="AW1417" s="154"/>
    </row>
    <row r="1418" spans="2:49" x14ac:dyDescent="0.25">
      <c r="AV1418" s="723"/>
      <c r="AW1418" s="154"/>
    </row>
    <row r="1419" spans="2:49" x14ac:dyDescent="0.25">
      <c r="AV1419" s="723"/>
      <c r="AW1419" s="154"/>
    </row>
    <row r="1420" spans="2:49" x14ac:dyDescent="0.25">
      <c r="AV1420" s="723"/>
      <c r="AW1420" s="154"/>
    </row>
    <row r="1421" spans="2:49" x14ac:dyDescent="0.25">
      <c r="AV1421" s="723"/>
      <c r="AW1421" s="154"/>
    </row>
    <row r="1422" spans="2:49" x14ac:dyDescent="0.25">
      <c r="AV1422" s="723"/>
      <c r="AW1422" s="154"/>
    </row>
    <row r="1423" spans="2:49" x14ac:dyDescent="0.25">
      <c r="AV1423" s="723"/>
      <c r="AW1423" s="154"/>
    </row>
    <row r="1424" spans="2:49" x14ac:dyDescent="0.25">
      <c r="AV1424" s="723"/>
      <c r="AW1424" s="154"/>
    </row>
    <row r="1425" spans="48:49" x14ac:dyDescent="0.25">
      <c r="AV1425" s="723"/>
      <c r="AW1425" s="154"/>
    </row>
    <row r="1426" spans="48:49" x14ac:dyDescent="0.25">
      <c r="AV1426" s="723"/>
      <c r="AW1426" s="154"/>
    </row>
    <row r="1427" spans="48:49" x14ac:dyDescent="0.25">
      <c r="AV1427" s="723"/>
      <c r="AW1427" s="154"/>
    </row>
    <row r="1428" spans="48:49" x14ac:dyDescent="0.25">
      <c r="AV1428" s="723"/>
      <c r="AW1428" s="154"/>
    </row>
    <row r="1429" spans="48:49" x14ac:dyDescent="0.25">
      <c r="AV1429" s="723"/>
      <c r="AW1429" s="154"/>
    </row>
    <row r="1430" spans="48:49" x14ac:dyDescent="0.25">
      <c r="AV1430" s="723"/>
      <c r="AW1430" s="154"/>
    </row>
    <row r="1431" spans="48:49" x14ac:dyDescent="0.25">
      <c r="AV1431" s="723"/>
      <c r="AW1431" s="154"/>
    </row>
    <row r="1432" spans="48:49" x14ac:dyDescent="0.25">
      <c r="AV1432" s="723"/>
      <c r="AW1432" s="154"/>
    </row>
    <row r="1433" spans="48:49" x14ac:dyDescent="0.25">
      <c r="AV1433" s="723"/>
      <c r="AW1433" s="154"/>
    </row>
    <row r="1434" spans="48:49" x14ac:dyDescent="0.25">
      <c r="AV1434" s="723"/>
      <c r="AW1434" s="154"/>
    </row>
    <row r="1435" spans="48:49" x14ac:dyDescent="0.25">
      <c r="AV1435" s="723"/>
      <c r="AW1435" s="154"/>
    </row>
    <row r="1436" spans="48:49" x14ac:dyDescent="0.25">
      <c r="AV1436" s="723"/>
      <c r="AW1436" s="154"/>
    </row>
    <row r="1437" spans="48:49" x14ac:dyDescent="0.25">
      <c r="AV1437" s="723"/>
      <c r="AW1437" s="154"/>
    </row>
    <row r="1438" spans="48:49" x14ac:dyDescent="0.25">
      <c r="AV1438" s="723"/>
      <c r="AW1438" s="154"/>
    </row>
    <row r="1439" spans="48:49" x14ac:dyDescent="0.25">
      <c r="AV1439" s="723"/>
      <c r="AW1439" s="154"/>
    </row>
    <row r="1440" spans="48:49" x14ac:dyDescent="0.25">
      <c r="AV1440" s="723"/>
      <c r="AW1440" s="154"/>
    </row>
    <row r="1441" spans="48:49" x14ac:dyDescent="0.25">
      <c r="AV1441" s="723"/>
      <c r="AW1441" s="154"/>
    </row>
    <row r="1442" spans="48:49" x14ac:dyDescent="0.25">
      <c r="AV1442" s="723"/>
      <c r="AW1442" s="154"/>
    </row>
    <row r="1443" spans="48:49" x14ac:dyDescent="0.25">
      <c r="AV1443" s="723"/>
      <c r="AW1443" s="154"/>
    </row>
    <row r="1444" spans="48:49" x14ac:dyDescent="0.25">
      <c r="AV1444" s="723"/>
      <c r="AW1444" s="154"/>
    </row>
    <row r="1445" spans="48:49" x14ac:dyDescent="0.25">
      <c r="AV1445" s="723"/>
      <c r="AW1445" s="154"/>
    </row>
    <row r="1446" spans="48:49" x14ac:dyDescent="0.25">
      <c r="AV1446" s="723"/>
      <c r="AW1446" s="154"/>
    </row>
    <row r="1447" spans="48:49" x14ac:dyDescent="0.25">
      <c r="AV1447" s="723"/>
      <c r="AW1447" s="154"/>
    </row>
    <row r="1448" spans="48:49" x14ac:dyDescent="0.25">
      <c r="AV1448" s="723"/>
      <c r="AW1448" s="154"/>
    </row>
    <row r="1449" spans="48:49" x14ac:dyDescent="0.25">
      <c r="AV1449" s="723"/>
      <c r="AW1449" s="154"/>
    </row>
    <row r="1450" spans="48:49" x14ac:dyDescent="0.25">
      <c r="AV1450" s="723"/>
      <c r="AW1450" s="154"/>
    </row>
    <row r="1451" spans="48:49" x14ac:dyDescent="0.25">
      <c r="AV1451" s="723"/>
      <c r="AW1451" s="154"/>
    </row>
    <row r="1452" spans="48:49" x14ac:dyDescent="0.25">
      <c r="AV1452" s="723"/>
      <c r="AW1452" s="154"/>
    </row>
    <row r="1453" spans="48:49" x14ac:dyDescent="0.25">
      <c r="AV1453" s="723"/>
      <c r="AW1453" s="154"/>
    </row>
    <row r="1454" spans="48:49" x14ac:dyDescent="0.25">
      <c r="AV1454" s="723"/>
      <c r="AW1454" s="154"/>
    </row>
    <row r="1455" spans="48:49" x14ac:dyDescent="0.25">
      <c r="AV1455" s="723"/>
      <c r="AW1455" s="154"/>
    </row>
    <row r="1456" spans="48:49" x14ac:dyDescent="0.25">
      <c r="AV1456" s="723"/>
      <c r="AW1456" s="154"/>
    </row>
    <row r="1457" spans="48:49" x14ac:dyDescent="0.25">
      <c r="AV1457" s="723"/>
      <c r="AW1457" s="154"/>
    </row>
    <row r="1458" spans="48:49" x14ac:dyDescent="0.25">
      <c r="AV1458" s="723"/>
      <c r="AW1458" s="154"/>
    </row>
    <row r="1459" spans="48:49" x14ac:dyDescent="0.25">
      <c r="AV1459" s="723"/>
      <c r="AW1459" s="154"/>
    </row>
    <row r="1460" spans="48:49" x14ac:dyDescent="0.25">
      <c r="AV1460" s="723"/>
      <c r="AW1460" s="154"/>
    </row>
    <row r="1461" spans="48:49" x14ac:dyDescent="0.25">
      <c r="AV1461" s="723"/>
      <c r="AW1461" s="154"/>
    </row>
    <row r="1462" spans="48:49" x14ac:dyDescent="0.25">
      <c r="AV1462" s="723"/>
      <c r="AW1462" s="154"/>
    </row>
    <row r="1463" spans="48:49" x14ac:dyDescent="0.25">
      <c r="AV1463" s="723"/>
      <c r="AW1463" s="154"/>
    </row>
    <row r="1464" spans="48:49" x14ac:dyDescent="0.25">
      <c r="AV1464" s="723"/>
      <c r="AW1464" s="154"/>
    </row>
    <row r="1465" spans="48:49" x14ac:dyDescent="0.25">
      <c r="AV1465" s="723"/>
      <c r="AW1465" s="154"/>
    </row>
    <row r="1466" spans="48:49" x14ac:dyDescent="0.25">
      <c r="AV1466" s="723"/>
      <c r="AW1466" s="154"/>
    </row>
    <row r="1467" spans="48:49" x14ac:dyDescent="0.25">
      <c r="AV1467" s="723"/>
      <c r="AW1467" s="154"/>
    </row>
    <row r="1468" spans="48:49" x14ac:dyDescent="0.25">
      <c r="AV1468" s="723"/>
      <c r="AW1468" s="154"/>
    </row>
    <row r="1469" spans="48:49" x14ac:dyDescent="0.25">
      <c r="AV1469" s="723"/>
      <c r="AW1469" s="154"/>
    </row>
    <row r="1470" spans="48:49" x14ac:dyDescent="0.25">
      <c r="AV1470" s="723"/>
      <c r="AW1470" s="154"/>
    </row>
    <row r="1471" spans="48:49" x14ac:dyDescent="0.25">
      <c r="AV1471" s="723"/>
      <c r="AW1471" s="154"/>
    </row>
    <row r="1472" spans="48:49" x14ac:dyDescent="0.25">
      <c r="AV1472" s="723"/>
      <c r="AW1472" s="154"/>
    </row>
    <row r="1473" spans="48:49" x14ac:dyDescent="0.25">
      <c r="AV1473" s="723"/>
      <c r="AW1473" s="154"/>
    </row>
    <row r="1474" spans="48:49" x14ac:dyDescent="0.25">
      <c r="AV1474" s="723"/>
      <c r="AW1474" s="154"/>
    </row>
    <row r="1475" spans="48:49" x14ac:dyDescent="0.25">
      <c r="AV1475" s="723"/>
      <c r="AW1475" s="154"/>
    </row>
    <row r="1476" spans="48:49" x14ac:dyDescent="0.25">
      <c r="AV1476" s="723"/>
      <c r="AW1476" s="154"/>
    </row>
    <row r="1477" spans="48:49" x14ac:dyDescent="0.25">
      <c r="AV1477" s="723"/>
      <c r="AW1477" s="154"/>
    </row>
    <row r="1478" spans="48:49" x14ac:dyDescent="0.25">
      <c r="AV1478" s="723"/>
      <c r="AW1478" s="154"/>
    </row>
    <row r="1479" spans="48:49" x14ac:dyDescent="0.25">
      <c r="AV1479" s="723"/>
      <c r="AW1479" s="154"/>
    </row>
    <row r="1480" spans="48:49" x14ac:dyDescent="0.25">
      <c r="AV1480" s="723"/>
      <c r="AW1480" s="154"/>
    </row>
    <row r="1481" spans="48:49" x14ac:dyDescent="0.25">
      <c r="AV1481" s="723"/>
      <c r="AW1481" s="154"/>
    </row>
    <row r="1482" spans="48:49" x14ac:dyDescent="0.25">
      <c r="AV1482" s="723"/>
      <c r="AW1482" s="154"/>
    </row>
    <row r="1483" spans="48:49" x14ac:dyDescent="0.25">
      <c r="AV1483" s="723"/>
      <c r="AW1483" s="154"/>
    </row>
    <row r="1484" spans="48:49" x14ac:dyDescent="0.25">
      <c r="AV1484" s="723"/>
      <c r="AW1484" s="154"/>
    </row>
    <row r="1485" spans="48:49" x14ac:dyDescent="0.25">
      <c r="AV1485" s="723"/>
      <c r="AW1485" s="154"/>
    </row>
    <row r="1486" spans="48:49" x14ac:dyDescent="0.25">
      <c r="AV1486" s="723"/>
      <c r="AW1486" s="154"/>
    </row>
    <row r="1487" spans="48:49" x14ac:dyDescent="0.25">
      <c r="AV1487" s="723"/>
      <c r="AW1487" s="154"/>
    </row>
    <row r="1488" spans="48:49" x14ac:dyDescent="0.25">
      <c r="AV1488" s="723"/>
      <c r="AW1488" s="154"/>
    </row>
    <row r="1489" spans="48:49" x14ac:dyDescent="0.25">
      <c r="AV1489" s="723"/>
      <c r="AW1489" s="154"/>
    </row>
    <row r="1490" spans="48:49" x14ac:dyDescent="0.25">
      <c r="AV1490" s="723"/>
      <c r="AW1490" s="154"/>
    </row>
    <row r="1491" spans="48:49" x14ac:dyDescent="0.25">
      <c r="AV1491" s="723"/>
      <c r="AW1491" s="154"/>
    </row>
    <row r="1492" spans="48:49" x14ac:dyDescent="0.25">
      <c r="AV1492" s="723"/>
      <c r="AW1492" s="154"/>
    </row>
    <row r="1493" spans="48:49" x14ac:dyDescent="0.25">
      <c r="AV1493" s="723"/>
      <c r="AW1493" s="154"/>
    </row>
    <row r="1494" spans="48:49" x14ac:dyDescent="0.25">
      <c r="AV1494" s="723"/>
      <c r="AW1494" s="154"/>
    </row>
    <row r="1495" spans="48:49" x14ac:dyDescent="0.25">
      <c r="AV1495" s="723"/>
      <c r="AW1495" s="154"/>
    </row>
    <row r="1496" spans="48:49" x14ac:dyDescent="0.25">
      <c r="AV1496" s="723"/>
      <c r="AW1496" s="154"/>
    </row>
    <row r="1497" spans="48:49" x14ac:dyDescent="0.25">
      <c r="AV1497" s="723"/>
      <c r="AW1497" s="154"/>
    </row>
    <row r="1498" spans="48:49" x14ac:dyDescent="0.25">
      <c r="AV1498" s="723"/>
      <c r="AW1498" s="154"/>
    </row>
    <row r="1499" spans="48:49" x14ac:dyDescent="0.25">
      <c r="AV1499" s="723"/>
      <c r="AW1499" s="154"/>
    </row>
    <row r="1500" spans="48:49" x14ac:dyDescent="0.25">
      <c r="AV1500" s="723"/>
      <c r="AW1500" s="154"/>
    </row>
    <row r="1501" spans="48:49" x14ac:dyDescent="0.25">
      <c r="AV1501" s="723"/>
      <c r="AW1501" s="154"/>
    </row>
    <row r="1502" spans="48:49" x14ac:dyDescent="0.25">
      <c r="AV1502" s="723"/>
      <c r="AW1502" s="154"/>
    </row>
    <row r="1503" spans="48:49" x14ac:dyDescent="0.25">
      <c r="AV1503" s="723"/>
      <c r="AW1503" s="154"/>
    </row>
    <row r="1504" spans="48:49" x14ac:dyDescent="0.25">
      <c r="AV1504" s="723"/>
      <c r="AW1504" s="154"/>
    </row>
    <row r="1505" spans="48:49" x14ac:dyDescent="0.25">
      <c r="AV1505" s="723"/>
      <c r="AW1505" s="154"/>
    </row>
    <row r="1506" spans="48:49" x14ac:dyDescent="0.25">
      <c r="AV1506" s="723"/>
      <c r="AW1506" s="154"/>
    </row>
    <row r="1507" spans="48:49" x14ac:dyDescent="0.25">
      <c r="AV1507" s="723"/>
      <c r="AW1507" s="154"/>
    </row>
    <row r="1508" spans="48:49" x14ac:dyDescent="0.25">
      <c r="AV1508" s="723"/>
      <c r="AW1508" s="154"/>
    </row>
    <row r="1509" spans="48:49" x14ac:dyDescent="0.25">
      <c r="AV1509" s="723"/>
      <c r="AW1509" s="154"/>
    </row>
    <row r="1510" spans="48:49" x14ac:dyDescent="0.25">
      <c r="AV1510" s="723"/>
      <c r="AW1510" s="154"/>
    </row>
    <row r="1511" spans="48:49" x14ac:dyDescent="0.25">
      <c r="AV1511" s="723"/>
      <c r="AW1511" s="154"/>
    </row>
    <row r="1512" spans="48:49" x14ac:dyDescent="0.25">
      <c r="AV1512" s="723"/>
      <c r="AW1512" s="154"/>
    </row>
    <row r="1513" spans="48:49" x14ac:dyDescent="0.25">
      <c r="AV1513" s="723"/>
      <c r="AW1513" s="154"/>
    </row>
    <row r="1514" spans="48:49" x14ac:dyDescent="0.25">
      <c r="AV1514" s="723"/>
      <c r="AW1514" s="154"/>
    </row>
    <row r="1515" spans="48:49" x14ac:dyDescent="0.25">
      <c r="AV1515" s="723"/>
      <c r="AW1515" s="154"/>
    </row>
    <row r="1516" spans="48:49" x14ac:dyDescent="0.25">
      <c r="AV1516" s="723"/>
      <c r="AW1516" s="154"/>
    </row>
    <row r="1517" spans="48:49" x14ac:dyDescent="0.25">
      <c r="AV1517" s="723"/>
      <c r="AW1517" s="154"/>
    </row>
    <row r="1518" spans="48:49" x14ac:dyDescent="0.25">
      <c r="AV1518" s="723"/>
      <c r="AW1518" s="154"/>
    </row>
    <row r="1519" spans="48:49" x14ac:dyDescent="0.25">
      <c r="AV1519" s="723"/>
      <c r="AW1519" s="154"/>
    </row>
    <row r="1520" spans="48:49" x14ac:dyDescent="0.25">
      <c r="AV1520" s="723"/>
      <c r="AW1520" s="154"/>
    </row>
    <row r="1521" spans="48:49" x14ac:dyDescent="0.25">
      <c r="AV1521" s="723"/>
      <c r="AW1521" s="154"/>
    </row>
    <row r="1522" spans="48:49" x14ac:dyDescent="0.25">
      <c r="AV1522" s="723"/>
      <c r="AW1522" s="154"/>
    </row>
    <row r="1523" spans="48:49" x14ac:dyDescent="0.25">
      <c r="AV1523" s="723"/>
      <c r="AW1523" s="154"/>
    </row>
    <row r="1524" spans="48:49" x14ac:dyDescent="0.25">
      <c r="AV1524" s="723"/>
      <c r="AW1524" s="154"/>
    </row>
    <row r="1525" spans="48:49" x14ac:dyDescent="0.25">
      <c r="AV1525" s="723"/>
      <c r="AW1525" s="154"/>
    </row>
    <row r="1526" spans="48:49" x14ac:dyDescent="0.25">
      <c r="AV1526" s="723"/>
      <c r="AW1526" s="154"/>
    </row>
    <row r="1527" spans="48:49" x14ac:dyDescent="0.25">
      <c r="AV1527" s="723"/>
      <c r="AW1527" s="154"/>
    </row>
    <row r="1528" spans="48:49" x14ac:dyDescent="0.25">
      <c r="AV1528" s="723"/>
      <c r="AW1528" s="154"/>
    </row>
    <row r="1529" spans="48:49" x14ac:dyDescent="0.25">
      <c r="AV1529" s="723"/>
      <c r="AW1529" s="154"/>
    </row>
    <row r="1530" spans="48:49" x14ac:dyDescent="0.25">
      <c r="AV1530" s="723"/>
      <c r="AW1530" s="154"/>
    </row>
    <row r="1531" spans="48:49" x14ac:dyDescent="0.25">
      <c r="AV1531" s="723"/>
      <c r="AW1531" s="154"/>
    </row>
    <row r="1532" spans="48:49" x14ac:dyDescent="0.25">
      <c r="AV1532" s="723"/>
      <c r="AW1532" s="154"/>
    </row>
    <row r="1533" spans="48:49" x14ac:dyDescent="0.25">
      <c r="AV1533" s="723"/>
      <c r="AW1533" s="154"/>
    </row>
    <row r="1534" spans="48:49" x14ac:dyDescent="0.25">
      <c r="AV1534" s="723"/>
      <c r="AW1534" s="154"/>
    </row>
    <row r="1535" spans="48:49" x14ac:dyDescent="0.25">
      <c r="AV1535" s="723"/>
      <c r="AW1535" s="154"/>
    </row>
    <row r="1536" spans="48:49" x14ac:dyDescent="0.25">
      <c r="AV1536" s="723"/>
      <c r="AW1536" s="154"/>
    </row>
    <row r="1537" spans="48:49" x14ac:dyDescent="0.25">
      <c r="AV1537" s="723"/>
      <c r="AW1537" s="154"/>
    </row>
    <row r="1538" spans="48:49" x14ac:dyDescent="0.25">
      <c r="AV1538" s="723"/>
      <c r="AW1538" s="154"/>
    </row>
    <row r="1539" spans="48:49" x14ac:dyDescent="0.25">
      <c r="AV1539" s="723"/>
      <c r="AW1539" s="154"/>
    </row>
    <row r="1540" spans="48:49" x14ac:dyDescent="0.25">
      <c r="AV1540" s="723"/>
      <c r="AW1540" s="154"/>
    </row>
    <row r="1541" spans="48:49" x14ac:dyDescent="0.25">
      <c r="AV1541" s="723"/>
      <c r="AW1541" s="154"/>
    </row>
    <row r="1542" spans="48:49" x14ac:dyDescent="0.25">
      <c r="AV1542" s="723"/>
      <c r="AW1542" s="154"/>
    </row>
    <row r="1543" spans="48:49" x14ac:dyDescent="0.25">
      <c r="AV1543" s="723"/>
      <c r="AW1543" s="154"/>
    </row>
    <row r="1544" spans="48:49" x14ac:dyDescent="0.25">
      <c r="AV1544" s="723"/>
      <c r="AW1544" s="154"/>
    </row>
    <row r="1545" spans="48:49" x14ac:dyDescent="0.25">
      <c r="AV1545" s="723"/>
      <c r="AW1545" s="154"/>
    </row>
    <row r="1546" spans="48:49" x14ac:dyDescent="0.25">
      <c r="AV1546" s="723"/>
      <c r="AW1546" s="154"/>
    </row>
    <row r="1547" spans="48:49" x14ac:dyDescent="0.25">
      <c r="AV1547" s="723"/>
      <c r="AW1547" s="154"/>
    </row>
    <row r="1548" spans="48:49" x14ac:dyDescent="0.25">
      <c r="AV1548" s="723"/>
      <c r="AW1548" s="154"/>
    </row>
    <row r="1549" spans="48:49" x14ac:dyDescent="0.25">
      <c r="AV1549" s="723"/>
      <c r="AW1549" s="154"/>
    </row>
    <row r="1550" spans="48:49" x14ac:dyDescent="0.25">
      <c r="AV1550" s="723"/>
      <c r="AW1550" s="154"/>
    </row>
    <row r="1551" spans="48:49" x14ac:dyDescent="0.25">
      <c r="AV1551" s="723"/>
      <c r="AW1551" s="154"/>
    </row>
    <row r="1552" spans="48:49" x14ac:dyDescent="0.25">
      <c r="AV1552" s="723"/>
      <c r="AW1552" s="154"/>
    </row>
    <row r="1553" spans="48:49" x14ac:dyDescent="0.25">
      <c r="AV1553" s="723"/>
      <c r="AW1553" s="154"/>
    </row>
    <row r="1554" spans="48:49" x14ac:dyDescent="0.25">
      <c r="AV1554" s="723"/>
      <c r="AW1554" s="154"/>
    </row>
    <row r="1555" spans="48:49" x14ac:dyDescent="0.25">
      <c r="AV1555" s="723"/>
      <c r="AW1555" s="154"/>
    </row>
    <row r="1556" spans="48:49" x14ac:dyDescent="0.25">
      <c r="AV1556" s="723"/>
      <c r="AW1556" s="154"/>
    </row>
    <row r="1557" spans="48:49" x14ac:dyDescent="0.25">
      <c r="AV1557" s="723"/>
      <c r="AW1557" s="154"/>
    </row>
    <row r="1558" spans="48:49" x14ac:dyDescent="0.25">
      <c r="AV1558" s="723"/>
      <c r="AW1558" s="154"/>
    </row>
    <row r="1559" spans="48:49" x14ac:dyDescent="0.25">
      <c r="AV1559" s="723"/>
      <c r="AW1559" s="154"/>
    </row>
    <row r="1560" spans="48:49" x14ac:dyDescent="0.25">
      <c r="AV1560" s="723"/>
      <c r="AW1560" s="154"/>
    </row>
    <row r="1561" spans="48:49" x14ac:dyDescent="0.25">
      <c r="AV1561" s="723"/>
      <c r="AW1561" s="154"/>
    </row>
    <row r="1562" spans="48:49" x14ac:dyDescent="0.25">
      <c r="AV1562" s="723"/>
      <c r="AW1562" s="154"/>
    </row>
    <row r="1563" spans="48:49" x14ac:dyDescent="0.25">
      <c r="AV1563" s="723"/>
      <c r="AW1563" s="154"/>
    </row>
    <row r="1564" spans="48:49" x14ac:dyDescent="0.25">
      <c r="AV1564" s="723"/>
      <c r="AW1564" s="154"/>
    </row>
    <row r="1565" spans="48:49" x14ac:dyDescent="0.25">
      <c r="AV1565" s="723"/>
      <c r="AW1565" s="154"/>
    </row>
    <row r="1566" spans="48:49" x14ac:dyDescent="0.25">
      <c r="AV1566" s="723"/>
      <c r="AW1566" s="154"/>
    </row>
    <row r="1567" spans="48:49" x14ac:dyDescent="0.25">
      <c r="AV1567" s="723"/>
      <c r="AW1567" s="154"/>
    </row>
    <row r="1568" spans="48:49" x14ac:dyDescent="0.25">
      <c r="AV1568" s="723"/>
      <c r="AW1568" s="154"/>
    </row>
    <row r="1569" spans="48:49" x14ac:dyDescent="0.25">
      <c r="AV1569" s="723"/>
      <c r="AW1569" s="154"/>
    </row>
    <row r="1570" spans="48:49" x14ac:dyDescent="0.25">
      <c r="AV1570" s="723"/>
      <c r="AW1570" s="154"/>
    </row>
    <row r="1571" spans="48:49" x14ac:dyDescent="0.25">
      <c r="AV1571" s="723"/>
      <c r="AW1571" s="154"/>
    </row>
    <row r="1572" spans="48:49" x14ac:dyDescent="0.25">
      <c r="AV1572" s="723"/>
      <c r="AW1572" s="154"/>
    </row>
    <row r="1573" spans="48:49" x14ac:dyDescent="0.25">
      <c r="AV1573" s="723"/>
      <c r="AW1573" s="154"/>
    </row>
    <row r="1574" spans="48:49" x14ac:dyDescent="0.25">
      <c r="AV1574" s="723"/>
      <c r="AW1574" s="154"/>
    </row>
    <row r="1575" spans="48:49" x14ac:dyDescent="0.25">
      <c r="AV1575" s="723"/>
      <c r="AW1575" s="154"/>
    </row>
    <row r="1576" spans="48:49" x14ac:dyDescent="0.25">
      <c r="AV1576" s="723"/>
      <c r="AW1576" s="154"/>
    </row>
    <row r="1577" spans="48:49" x14ac:dyDescent="0.25">
      <c r="AV1577" s="723"/>
      <c r="AW1577" s="154"/>
    </row>
    <row r="1578" spans="48:49" x14ac:dyDescent="0.25">
      <c r="AV1578" s="723"/>
      <c r="AW1578" s="154"/>
    </row>
    <row r="1579" spans="48:49" x14ac:dyDescent="0.25">
      <c r="AV1579" s="723"/>
      <c r="AW1579" s="154"/>
    </row>
    <row r="1580" spans="48:49" x14ac:dyDescent="0.25">
      <c r="AV1580" s="723"/>
      <c r="AW1580" s="154"/>
    </row>
    <row r="1581" spans="48:49" x14ac:dyDescent="0.25">
      <c r="AV1581" s="723"/>
      <c r="AW1581" s="154"/>
    </row>
    <row r="1582" spans="48:49" x14ac:dyDescent="0.25">
      <c r="AV1582" s="723"/>
      <c r="AW1582" s="154"/>
    </row>
    <row r="1583" spans="48:49" x14ac:dyDescent="0.25">
      <c r="AV1583" s="723"/>
      <c r="AW1583" s="154"/>
    </row>
    <row r="1584" spans="48:49" x14ac:dyDescent="0.25">
      <c r="AV1584" s="723"/>
      <c r="AW1584" s="154"/>
    </row>
    <row r="1585" spans="48:49" x14ac:dyDescent="0.25">
      <c r="AV1585" s="723"/>
      <c r="AW1585" s="154"/>
    </row>
    <row r="1586" spans="48:49" x14ac:dyDescent="0.25">
      <c r="AV1586" s="723"/>
      <c r="AW1586" s="154"/>
    </row>
    <row r="1587" spans="48:49" x14ac:dyDescent="0.25">
      <c r="AV1587" s="723"/>
      <c r="AW1587" s="154"/>
    </row>
    <row r="1588" spans="48:49" x14ac:dyDescent="0.25">
      <c r="AV1588" s="723"/>
      <c r="AW1588" s="154"/>
    </row>
    <row r="1589" spans="48:49" x14ac:dyDescent="0.25">
      <c r="AV1589" s="723"/>
      <c r="AW1589" s="154"/>
    </row>
    <row r="1590" spans="48:49" x14ac:dyDescent="0.25">
      <c r="AV1590" s="723"/>
      <c r="AW1590" s="154"/>
    </row>
    <row r="1591" spans="48:49" x14ac:dyDescent="0.25">
      <c r="AV1591" s="723"/>
      <c r="AW1591" s="154"/>
    </row>
    <row r="1592" spans="48:49" x14ac:dyDescent="0.25">
      <c r="AV1592" s="723"/>
      <c r="AW1592" s="154"/>
    </row>
    <row r="1593" spans="48:49" x14ac:dyDescent="0.25">
      <c r="AV1593" s="723"/>
      <c r="AW1593" s="154"/>
    </row>
    <row r="1594" spans="48:49" x14ac:dyDescent="0.25">
      <c r="AV1594" s="723"/>
      <c r="AW1594" s="154"/>
    </row>
    <row r="1595" spans="48:49" x14ac:dyDescent="0.25">
      <c r="AV1595" s="723"/>
      <c r="AW1595" s="154"/>
    </row>
    <row r="1596" spans="48:49" x14ac:dyDescent="0.25">
      <c r="AV1596" s="723"/>
      <c r="AW1596" s="154"/>
    </row>
    <row r="1597" spans="48:49" x14ac:dyDescent="0.25">
      <c r="AV1597" s="723"/>
      <c r="AW1597" s="154"/>
    </row>
    <row r="1598" spans="48:49" x14ac:dyDescent="0.25">
      <c r="AV1598" s="723"/>
      <c r="AW1598" s="154"/>
    </row>
    <row r="1599" spans="48:49" x14ac:dyDescent="0.25">
      <c r="AV1599" s="723"/>
      <c r="AW1599" s="154"/>
    </row>
    <row r="1600" spans="48:49" x14ac:dyDescent="0.25">
      <c r="AV1600" s="723"/>
      <c r="AW1600" s="154"/>
    </row>
    <row r="1601" spans="48:49" x14ac:dyDescent="0.25">
      <c r="AV1601" s="723"/>
      <c r="AW1601" s="154"/>
    </row>
    <row r="1602" spans="48:49" x14ac:dyDescent="0.25">
      <c r="AV1602" s="723"/>
      <c r="AW1602" s="154"/>
    </row>
    <row r="1603" spans="48:49" x14ac:dyDescent="0.25">
      <c r="AV1603" s="723"/>
      <c r="AW1603" s="154"/>
    </row>
    <row r="1604" spans="48:49" x14ac:dyDescent="0.25">
      <c r="AV1604" s="723"/>
      <c r="AW1604" s="154"/>
    </row>
    <row r="1605" spans="48:49" x14ac:dyDescent="0.25">
      <c r="AV1605" s="723"/>
      <c r="AW1605" s="154"/>
    </row>
    <row r="1606" spans="48:49" x14ac:dyDescent="0.25">
      <c r="AV1606" s="723"/>
      <c r="AW1606" s="154"/>
    </row>
    <row r="1607" spans="48:49" x14ac:dyDescent="0.25">
      <c r="AV1607" s="723"/>
      <c r="AW1607" s="154"/>
    </row>
    <row r="1608" spans="48:49" x14ac:dyDescent="0.25">
      <c r="AV1608" s="723"/>
      <c r="AW1608" s="154"/>
    </row>
    <row r="1609" spans="48:49" x14ac:dyDescent="0.25">
      <c r="AV1609" s="723"/>
      <c r="AW1609" s="154"/>
    </row>
    <row r="1610" spans="48:49" x14ac:dyDescent="0.25">
      <c r="AV1610" s="723"/>
      <c r="AW1610" s="154"/>
    </row>
    <row r="1611" spans="48:49" x14ac:dyDescent="0.25">
      <c r="AV1611" s="723"/>
      <c r="AW1611" s="154"/>
    </row>
    <row r="1612" spans="48:49" x14ac:dyDescent="0.25">
      <c r="AV1612" s="723"/>
      <c r="AW1612" s="154"/>
    </row>
    <row r="1613" spans="48:49" x14ac:dyDescent="0.25">
      <c r="AV1613" s="723"/>
      <c r="AW1613" s="154"/>
    </row>
    <row r="1614" spans="48:49" x14ac:dyDescent="0.25">
      <c r="AV1614" s="723"/>
      <c r="AW1614" s="154"/>
    </row>
    <row r="1615" spans="48:49" x14ac:dyDescent="0.25">
      <c r="AV1615" s="723"/>
      <c r="AW1615" s="154"/>
    </row>
    <row r="1616" spans="48:49" x14ac:dyDescent="0.25">
      <c r="AV1616" s="723"/>
      <c r="AW1616" s="154"/>
    </row>
    <row r="1617" spans="48:49" x14ac:dyDescent="0.25">
      <c r="AV1617" s="723"/>
      <c r="AW1617" s="154"/>
    </row>
    <row r="1618" spans="48:49" x14ac:dyDescent="0.25">
      <c r="AV1618" s="723"/>
      <c r="AW1618" s="154"/>
    </row>
    <row r="1619" spans="48:49" x14ac:dyDescent="0.25">
      <c r="AV1619" s="723"/>
      <c r="AW1619" s="154"/>
    </row>
    <row r="1620" spans="48:49" x14ac:dyDescent="0.25">
      <c r="AV1620" s="723"/>
      <c r="AW1620" s="154"/>
    </row>
    <row r="1621" spans="48:49" x14ac:dyDescent="0.25">
      <c r="AV1621" s="723"/>
      <c r="AW1621" s="154"/>
    </row>
    <row r="1622" spans="48:49" x14ac:dyDescent="0.25">
      <c r="AV1622" s="723"/>
      <c r="AW1622" s="154"/>
    </row>
    <row r="1623" spans="48:49" x14ac:dyDescent="0.25">
      <c r="AV1623" s="723"/>
      <c r="AW1623" s="154"/>
    </row>
    <row r="1624" spans="48:49" x14ac:dyDescent="0.25">
      <c r="AV1624" s="723"/>
      <c r="AW1624" s="154"/>
    </row>
    <row r="1625" spans="48:49" x14ac:dyDescent="0.25">
      <c r="AV1625" s="723"/>
      <c r="AW1625" s="154"/>
    </row>
    <row r="1626" spans="48:49" x14ac:dyDescent="0.25">
      <c r="AV1626" s="723"/>
      <c r="AW1626" s="154"/>
    </row>
    <row r="1627" spans="48:49" x14ac:dyDescent="0.25">
      <c r="AV1627" s="723"/>
      <c r="AW1627" s="154"/>
    </row>
    <row r="1628" spans="48:49" x14ac:dyDescent="0.25">
      <c r="AV1628" s="723"/>
      <c r="AW1628" s="154"/>
    </row>
    <row r="1629" spans="48:49" x14ac:dyDescent="0.25">
      <c r="AV1629" s="723"/>
      <c r="AW1629" s="154"/>
    </row>
    <row r="1630" spans="48:49" x14ac:dyDescent="0.25">
      <c r="AV1630" s="723"/>
      <c r="AW1630" s="154"/>
    </row>
    <row r="1631" spans="48:49" x14ac:dyDescent="0.25">
      <c r="AV1631" s="723"/>
      <c r="AW1631" s="154"/>
    </row>
    <row r="1632" spans="48:49" x14ac:dyDescent="0.25">
      <c r="AV1632" s="723"/>
      <c r="AW1632" s="154"/>
    </row>
    <row r="1633" spans="48:49" x14ac:dyDescent="0.25">
      <c r="AV1633" s="723"/>
      <c r="AW1633" s="154"/>
    </row>
    <row r="1634" spans="48:49" x14ac:dyDescent="0.25">
      <c r="AV1634" s="723"/>
      <c r="AW1634" s="154"/>
    </row>
    <row r="1635" spans="48:49" x14ac:dyDescent="0.25">
      <c r="AV1635" s="723"/>
      <c r="AW1635" s="154"/>
    </row>
    <row r="1636" spans="48:49" x14ac:dyDescent="0.25">
      <c r="AV1636" s="723"/>
      <c r="AW1636" s="154"/>
    </row>
    <row r="1637" spans="48:49" x14ac:dyDescent="0.25">
      <c r="AV1637" s="723"/>
      <c r="AW1637" s="154"/>
    </row>
    <row r="1638" spans="48:49" x14ac:dyDescent="0.25">
      <c r="AV1638" s="723"/>
      <c r="AW1638" s="154"/>
    </row>
    <row r="1639" spans="48:49" x14ac:dyDescent="0.25">
      <c r="AV1639" s="723"/>
      <c r="AW1639" s="154"/>
    </row>
    <row r="1640" spans="48:49" x14ac:dyDescent="0.25">
      <c r="AV1640" s="723"/>
      <c r="AW1640" s="154"/>
    </row>
    <row r="1641" spans="48:49" x14ac:dyDescent="0.25">
      <c r="AV1641" s="723"/>
      <c r="AW1641" s="154"/>
    </row>
    <row r="1642" spans="48:49" x14ac:dyDescent="0.25">
      <c r="AV1642" s="723"/>
      <c r="AW1642" s="154"/>
    </row>
    <row r="1643" spans="48:49" x14ac:dyDescent="0.25">
      <c r="AV1643" s="723"/>
      <c r="AW1643" s="154"/>
    </row>
    <row r="1644" spans="48:49" x14ac:dyDescent="0.25">
      <c r="AV1644" s="723"/>
      <c r="AW1644" s="154"/>
    </row>
    <row r="1645" spans="48:49" x14ac:dyDescent="0.25">
      <c r="AV1645" s="723"/>
      <c r="AW1645" s="154"/>
    </row>
    <row r="1646" spans="48:49" x14ac:dyDescent="0.25">
      <c r="AV1646" s="723"/>
      <c r="AW1646" s="154"/>
    </row>
    <row r="1647" spans="48:49" x14ac:dyDescent="0.25">
      <c r="AV1647" s="723"/>
      <c r="AW1647" s="154"/>
    </row>
    <row r="1648" spans="48:49" x14ac:dyDescent="0.25">
      <c r="AV1648" s="723"/>
      <c r="AW1648" s="154"/>
    </row>
    <row r="1649" spans="48:49" x14ac:dyDescent="0.25">
      <c r="AV1649" s="723"/>
      <c r="AW1649" s="154"/>
    </row>
    <row r="1650" spans="48:49" x14ac:dyDescent="0.25">
      <c r="AV1650" s="723"/>
      <c r="AW1650" s="154"/>
    </row>
    <row r="1651" spans="48:49" x14ac:dyDescent="0.25">
      <c r="AV1651" s="723"/>
      <c r="AW1651" s="154"/>
    </row>
    <row r="1652" spans="48:49" x14ac:dyDescent="0.25">
      <c r="AV1652" s="723"/>
      <c r="AW1652" s="154"/>
    </row>
    <row r="1653" spans="48:49" x14ac:dyDescent="0.25">
      <c r="AV1653" s="723"/>
      <c r="AW1653" s="154"/>
    </row>
    <row r="1654" spans="48:49" x14ac:dyDescent="0.25">
      <c r="AV1654" s="723"/>
      <c r="AW1654" s="154"/>
    </row>
    <row r="1655" spans="48:49" x14ac:dyDescent="0.25">
      <c r="AV1655" s="723"/>
      <c r="AW1655" s="154"/>
    </row>
    <row r="1656" spans="48:49" x14ac:dyDescent="0.25">
      <c r="AV1656" s="723"/>
      <c r="AW1656" s="154"/>
    </row>
    <row r="1657" spans="48:49" x14ac:dyDescent="0.25">
      <c r="AV1657" s="723"/>
      <c r="AW1657" s="154"/>
    </row>
    <row r="1658" spans="48:49" x14ac:dyDescent="0.25">
      <c r="AV1658" s="723"/>
      <c r="AW1658" s="154"/>
    </row>
    <row r="1659" spans="48:49" x14ac:dyDescent="0.25">
      <c r="AV1659" s="723"/>
      <c r="AW1659" s="154"/>
    </row>
    <row r="1660" spans="48:49" x14ac:dyDescent="0.25">
      <c r="AV1660" s="723"/>
      <c r="AW1660" s="154"/>
    </row>
    <row r="1661" spans="48:49" x14ac:dyDescent="0.25">
      <c r="AV1661" s="723"/>
      <c r="AW1661" s="154"/>
    </row>
    <row r="1662" spans="48:49" x14ac:dyDescent="0.25">
      <c r="AV1662" s="723"/>
      <c r="AW1662" s="154"/>
    </row>
    <row r="1663" spans="48:49" x14ac:dyDescent="0.25">
      <c r="AV1663" s="723"/>
      <c r="AW1663" s="154"/>
    </row>
    <row r="1664" spans="48:49" x14ac:dyDescent="0.25">
      <c r="AV1664" s="723"/>
      <c r="AW1664" s="154"/>
    </row>
    <row r="1665" spans="48:49" x14ac:dyDescent="0.25">
      <c r="AV1665" s="723"/>
      <c r="AW1665" s="154"/>
    </row>
    <row r="1666" spans="48:49" x14ac:dyDescent="0.25">
      <c r="AV1666" s="723"/>
      <c r="AW1666" s="154"/>
    </row>
    <row r="1667" spans="48:49" x14ac:dyDescent="0.25">
      <c r="AV1667" s="723"/>
      <c r="AW1667" s="154"/>
    </row>
    <row r="1668" spans="48:49" x14ac:dyDescent="0.25">
      <c r="AV1668" s="723"/>
      <c r="AW1668" s="154"/>
    </row>
    <row r="1669" spans="48:49" x14ac:dyDescent="0.25">
      <c r="AV1669" s="723"/>
      <c r="AW1669" s="154"/>
    </row>
    <row r="1670" spans="48:49" x14ac:dyDescent="0.25">
      <c r="AV1670" s="723"/>
      <c r="AW1670" s="154"/>
    </row>
    <row r="1671" spans="48:49" x14ac:dyDescent="0.25">
      <c r="AV1671" s="723"/>
      <c r="AW1671" s="154"/>
    </row>
    <row r="1672" spans="48:49" x14ac:dyDescent="0.25">
      <c r="AV1672" s="723"/>
      <c r="AW1672" s="154"/>
    </row>
    <row r="1673" spans="48:49" x14ac:dyDescent="0.25">
      <c r="AV1673" s="723"/>
      <c r="AW1673" s="154"/>
    </row>
    <row r="1674" spans="48:49" x14ac:dyDescent="0.25">
      <c r="AV1674" s="723"/>
      <c r="AW1674" s="154"/>
    </row>
    <row r="1675" spans="48:49" x14ac:dyDescent="0.25">
      <c r="AV1675" s="723"/>
      <c r="AW1675" s="154"/>
    </row>
    <row r="1676" spans="48:49" x14ac:dyDescent="0.25">
      <c r="AV1676" s="723"/>
      <c r="AW1676" s="154"/>
    </row>
    <row r="1677" spans="48:49" x14ac:dyDescent="0.25">
      <c r="AV1677" s="723"/>
      <c r="AW1677" s="154"/>
    </row>
    <row r="1678" spans="48:49" x14ac:dyDescent="0.25">
      <c r="AV1678" s="723"/>
      <c r="AW1678" s="154"/>
    </row>
    <row r="1679" spans="48:49" x14ac:dyDescent="0.25">
      <c r="AV1679" s="723"/>
      <c r="AW1679" s="154"/>
    </row>
    <row r="1680" spans="48:49" x14ac:dyDescent="0.25">
      <c r="AV1680" s="723"/>
      <c r="AW1680" s="154"/>
    </row>
    <row r="1681" spans="48:49" x14ac:dyDescent="0.25">
      <c r="AV1681" s="723"/>
      <c r="AW1681" s="154"/>
    </row>
    <row r="1682" spans="48:49" x14ac:dyDescent="0.25">
      <c r="AV1682" s="723"/>
      <c r="AW1682" s="154"/>
    </row>
    <row r="1683" spans="48:49" x14ac:dyDescent="0.25">
      <c r="AV1683" s="723"/>
      <c r="AW1683" s="154"/>
    </row>
    <row r="1684" spans="48:49" x14ac:dyDescent="0.25">
      <c r="AV1684" s="723"/>
      <c r="AW1684" s="154"/>
    </row>
    <row r="1685" spans="48:49" x14ac:dyDescent="0.25">
      <c r="AV1685" s="723"/>
      <c r="AW1685" s="154"/>
    </row>
    <row r="1686" spans="48:49" x14ac:dyDescent="0.25">
      <c r="AV1686" s="723"/>
      <c r="AW1686" s="154"/>
    </row>
    <row r="1687" spans="48:49" x14ac:dyDescent="0.25">
      <c r="AV1687" s="723"/>
      <c r="AW1687" s="154"/>
    </row>
    <row r="1688" spans="48:49" x14ac:dyDescent="0.25">
      <c r="AV1688" s="723"/>
      <c r="AW1688" s="154"/>
    </row>
    <row r="1689" spans="48:49" x14ac:dyDescent="0.25">
      <c r="AV1689" s="723"/>
      <c r="AW1689" s="154"/>
    </row>
    <row r="1690" spans="48:49" x14ac:dyDescent="0.25">
      <c r="AV1690" s="723"/>
      <c r="AW1690" s="154"/>
    </row>
    <row r="1691" spans="48:49" x14ac:dyDescent="0.25">
      <c r="AV1691" s="723"/>
      <c r="AW1691" s="154"/>
    </row>
    <row r="1692" spans="48:49" x14ac:dyDescent="0.25">
      <c r="AV1692" s="723"/>
      <c r="AW1692" s="154"/>
    </row>
    <row r="1693" spans="48:49" x14ac:dyDescent="0.25">
      <c r="AV1693" s="723"/>
      <c r="AW1693" s="154"/>
    </row>
    <row r="1694" spans="48:49" x14ac:dyDescent="0.25">
      <c r="AV1694" s="723"/>
      <c r="AW1694" s="154"/>
    </row>
    <row r="1695" spans="48:49" x14ac:dyDescent="0.25">
      <c r="AV1695" s="723"/>
      <c r="AW1695" s="154"/>
    </row>
    <row r="1696" spans="48:49" x14ac:dyDescent="0.25">
      <c r="AV1696" s="723"/>
      <c r="AW1696" s="154"/>
    </row>
    <row r="1697" spans="48:49" x14ac:dyDescent="0.25">
      <c r="AV1697" s="723"/>
      <c r="AW1697" s="154"/>
    </row>
    <row r="1698" spans="48:49" x14ac:dyDescent="0.25">
      <c r="AV1698" s="723"/>
      <c r="AW1698" s="154"/>
    </row>
    <row r="1699" spans="48:49" x14ac:dyDescent="0.25">
      <c r="AV1699" s="723"/>
      <c r="AW1699" s="154"/>
    </row>
    <row r="1700" spans="48:49" x14ac:dyDescent="0.25">
      <c r="AV1700" s="723"/>
      <c r="AW1700" s="154"/>
    </row>
    <row r="1701" spans="48:49" x14ac:dyDescent="0.25">
      <c r="AV1701" s="723"/>
      <c r="AW1701" s="154"/>
    </row>
    <row r="1702" spans="48:49" x14ac:dyDescent="0.25">
      <c r="AV1702" s="723"/>
      <c r="AW1702" s="154"/>
    </row>
    <row r="1703" spans="48:49" x14ac:dyDescent="0.25">
      <c r="AV1703" s="723"/>
      <c r="AW1703" s="154"/>
    </row>
    <row r="1704" spans="48:49" x14ac:dyDescent="0.25">
      <c r="AV1704" s="723"/>
      <c r="AW1704" s="154"/>
    </row>
    <row r="1705" spans="48:49" x14ac:dyDescent="0.25">
      <c r="AV1705" s="723"/>
      <c r="AW1705" s="154"/>
    </row>
    <row r="1706" spans="48:49" x14ac:dyDescent="0.25">
      <c r="AV1706" s="723"/>
      <c r="AW1706" s="154"/>
    </row>
    <row r="1707" spans="48:49" x14ac:dyDescent="0.25">
      <c r="AV1707" s="723"/>
      <c r="AW1707" s="154"/>
    </row>
    <row r="1708" spans="48:49" x14ac:dyDescent="0.25">
      <c r="AV1708" s="723"/>
      <c r="AW1708" s="154"/>
    </row>
    <row r="1709" spans="48:49" x14ac:dyDescent="0.25">
      <c r="AV1709" s="723"/>
      <c r="AW1709" s="154"/>
    </row>
    <row r="1710" spans="48:49" x14ac:dyDescent="0.25">
      <c r="AV1710" s="723"/>
      <c r="AW1710" s="154"/>
    </row>
    <row r="1711" spans="48:49" x14ac:dyDescent="0.25">
      <c r="AV1711" s="723"/>
      <c r="AW1711" s="154"/>
    </row>
    <row r="1712" spans="48:49" x14ac:dyDescent="0.25">
      <c r="AV1712" s="723"/>
      <c r="AW1712" s="154"/>
    </row>
    <row r="1713" spans="48:49" x14ac:dyDescent="0.25">
      <c r="AV1713" s="723"/>
      <c r="AW1713" s="154"/>
    </row>
    <row r="1714" spans="48:49" x14ac:dyDescent="0.25">
      <c r="AV1714" s="723"/>
      <c r="AW1714" s="154"/>
    </row>
    <row r="1715" spans="48:49" x14ac:dyDescent="0.25">
      <c r="AV1715" s="723"/>
      <c r="AW1715" s="154"/>
    </row>
    <row r="1716" spans="48:49" x14ac:dyDescent="0.25">
      <c r="AV1716" s="723"/>
      <c r="AW1716" s="154"/>
    </row>
    <row r="1717" spans="48:49" x14ac:dyDescent="0.25">
      <c r="AV1717" s="723"/>
      <c r="AW1717" s="154"/>
    </row>
    <row r="1718" spans="48:49" x14ac:dyDescent="0.25">
      <c r="AV1718" s="723"/>
      <c r="AW1718" s="154"/>
    </row>
    <row r="1719" spans="48:49" x14ac:dyDescent="0.25">
      <c r="AV1719" s="723"/>
      <c r="AW1719" s="154"/>
    </row>
    <row r="1720" spans="48:49" x14ac:dyDescent="0.25">
      <c r="AV1720" s="723"/>
      <c r="AW1720" s="154"/>
    </row>
    <row r="1721" spans="48:49" x14ac:dyDescent="0.25">
      <c r="AV1721" s="723"/>
      <c r="AW1721" s="154"/>
    </row>
    <row r="1722" spans="48:49" x14ac:dyDescent="0.25">
      <c r="AV1722" s="723"/>
      <c r="AW1722" s="154"/>
    </row>
    <row r="1723" spans="48:49" x14ac:dyDescent="0.25">
      <c r="AV1723" s="723"/>
      <c r="AW1723" s="154"/>
    </row>
    <row r="1724" spans="48:49" x14ac:dyDescent="0.25">
      <c r="AV1724" s="723"/>
      <c r="AW1724" s="154"/>
    </row>
    <row r="1725" spans="48:49" x14ac:dyDescent="0.25">
      <c r="AV1725" s="723"/>
      <c r="AW1725" s="154"/>
    </row>
    <row r="1726" spans="48:49" x14ac:dyDescent="0.25">
      <c r="AV1726" s="723"/>
      <c r="AW1726" s="154"/>
    </row>
    <row r="1727" spans="48:49" x14ac:dyDescent="0.25">
      <c r="AV1727" s="723"/>
      <c r="AW1727" s="154"/>
    </row>
    <row r="1728" spans="48:49" x14ac:dyDescent="0.25">
      <c r="AV1728" s="723"/>
      <c r="AW1728" s="154"/>
    </row>
    <row r="1729" spans="48:49" x14ac:dyDescent="0.25">
      <c r="AV1729" s="723"/>
      <c r="AW1729" s="154"/>
    </row>
    <row r="1730" spans="48:49" x14ac:dyDescent="0.25">
      <c r="AV1730" s="723"/>
      <c r="AW1730" s="154"/>
    </row>
    <row r="1731" spans="48:49" x14ac:dyDescent="0.25">
      <c r="AV1731" s="723"/>
      <c r="AW1731" s="154"/>
    </row>
    <row r="1732" spans="48:49" x14ac:dyDescent="0.25">
      <c r="AV1732" s="723"/>
      <c r="AW1732" s="154"/>
    </row>
    <row r="1733" spans="48:49" x14ac:dyDescent="0.25">
      <c r="AV1733" s="723"/>
      <c r="AW1733" s="154"/>
    </row>
    <row r="1734" spans="48:49" x14ac:dyDescent="0.25">
      <c r="AV1734" s="723"/>
      <c r="AW1734" s="154"/>
    </row>
    <row r="1735" spans="48:49" x14ac:dyDescent="0.25">
      <c r="AV1735" s="723"/>
      <c r="AW1735" s="154"/>
    </row>
    <row r="1736" spans="48:49" x14ac:dyDescent="0.25">
      <c r="AV1736" s="723"/>
      <c r="AW1736" s="154"/>
    </row>
    <row r="1737" spans="48:49" x14ac:dyDescent="0.25">
      <c r="AV1737" s="723"/>
      <c r="AW1737" s="154"/>
    </row>
    <row r="1738" spans="48:49" x14ac:dyDescent="0.25">
      <c r="AV1738" s="723"/>
      <c r="AW1738" s="154"/>
    </row>
    <row r="1739" spans="48:49" x14ac:dyDescent="0.25">
      <c r="AV1739" s="723"/>
      <c r="AW1739" s="154"/>
    </row>
    <row r="1740" spans="48:49" x14ac:dyDescent="0.25">
      <c r="AV1740" s="723"/>
      <c r="AW1740" s="154"/>
    </row>
    <row r="1741" spans="48:49" x14ac:dyDescent="0.25">
      <c r="AV1741" s="723"/>
      <c r="AW1741" s="154"/>
    </row>
    <row r="1742" spans="48:49" x14ac:dyDescent="0.25">
      <c r="AV1742" s="723"/>
      <c r="AW1742" s="154"/>
    </row>
    <row r="1743" spans="48:49" x14ac:dyDescent="0.25">
      <c r="AV1743" s="723"/>
      <c r="AW1743" s="154"/>
    </row>
    <row r="1744" spans="48:49" x14ac:dyDescent="0.25">
      <c r="AV1744" s="723"/>
      <c r="AW1744" s="154"/>
    </row>
    <row r="1745" spans="48:49" x14ac:dyDescent="0.25">
      <c r="AV1745" s="723"/>
      <c r="AW1745" s="154"/>
    </row>
    <row r="1746" spans="48:49" x14ac:dyDescent="0.25">
      <c r="AV1746" s="723"/>
      <c r="AW1746" s="154"/>
    </row>
    <row r="1747" spans="48:49" x14ac:dyDescent="0.25">
      <c r="AV1747" s="723"/>
      <c r="AW1747" s="154"/>
    </row>
    <row r="1748" spans="48:49" x14ac:dyDescent="0.25">
      <c r="AV1748" s="723"/>
      <c r="AW1748" s="154"/>
    </row>
    <row r="1749" spans="48:49" x14ac:dyDescent="0.25">
      <c r="AV1749" s="723"/>
      <c r="AW1749" s="154"/>
    </row>
    <row r="1750" spans="48:49" x14ac:dyDescent="0.25">
      <c r="AV1750" s="723"/>
      <c r="AW1750" s="154"/>
    </row>
    <row r="1751" spans="48:49" x14ac:dyDescent="0.25">
      <c r="AV1751" s="723"/>
      <c r="AW1751" s="154"/>
    </row>
    <row r="1752" spans="48:49" x14ac:dyDescent="0.25">
      <c r="AV1752" s="723"/>
      <c r="AW1752" s="154"/>
    </row>
    <row r="1753" spans="48:49" x14ac:dyDescent="0.25">
      <c r="AV1753" s="723"/>
      <c r="AW1753" s="154"/>
    </row>
    <row r="1754" spans="48:49" x14ac:dyDescent="0.25">
      <c r="AV1754" s="723"/>
      <c r="AW1754" s="154"/>
    </row>
    <row r="1755" spans="48:49" x14ac:dyDescent="0.25">
      <c r="AV1755" s="723"/>
      <c r="AW1755" s="154"/>
    </row>
    <row r="1756" spans="48:49" x14ac:dyDescent="0.25">
      <c r="AV1756" s="723"/>
      <c r="AW1756" s="154"/>
    </row>
    <row r="1757" spans="48:49" x14ac:dyDescent="0.25">
      <c r="AV1757" s="723"/>
      <c r="AW1757" s="154"/>
    </row>
    <row r="1758" spans="48:49" x14ac:dyDescent="0.25">
      <c r="AV1758" s="723"/>
      <c r="AW1758" s="154"/>
    </row>
    <row r="1759" spans="48:49" x14ac:dyDescent="0.25">
      <c r="AV1759" s="723"/>
      <c r="AW1759" s="154"/>
    </row>
    <row r="1760" spans="48:49" x14ac:dyDescent="0.25">
      <c r="AV1760" s="723"/>
      <c r="AW1760" s="154"/>
    </row>
    <row r="1761" spans="48:49" x14ac:dyDescent="0.25">
      <c r="AV1761" s="723"/>
      <c r="AW1761" s="154"/>
    </row>
    <row r="1762" spans="48:49" x14ac:dyDescent="0.25">
      <c r="AV1762" s="723"/>
      <c r="AW1762" s="154"/>
    </row>
    <row r="1763" spans="48:49" x14ac:dyDescent="0.25">
      <c r="AV1763" s="723"/>
      <c r="AW1763" s="154"/>
    </row>
    <row r="1764" spans="48:49" x14ac:dyDescent="0.25">
      <c r="AV1764" s="723"/>
      <c r="AW1764" s="154"/>
    </row>
    <row r="1765" spans="48:49" x14ac:dyDescent="0.25">
      <c r="AV1765" s="723"/>
      <c r="AW1765" s="154"/>
    </row>
    <row r="1766" spans="48:49" x14ac:dyDescent="0.25">
      <c r="AV1766" s="723"/>
      <c r="AW1766" s="154"/>
    </row>
    <row r="1767" spans="48:49" x14ac:dyDescent="0.25">
      <c r="AV1767" s="723"/>
      <c r="AW1767" s="154"/>
    </row>
    <row r="1768" spans="48:49" x14ac:dyDescent="0.25">
      <c r="AV1768" s="723"/>
      <c r="AW1768" s="154"/>
    </row>
    <row r="1769" spans="48:49" x14ac:dyDescent="0.25">
      <c r="AV1769" s="723"/>
      <c r="AW1769" s="154"/>
    </row>
    <row r="1770" spans="48:49" x14ac:dyDescent="0.25">
      <c r="AV1770" s="723"/>
      <c r="AW1770" s="154"/>
    </row>
    <row r="1771" spans="48:49" x14ac:dyDescent="0.25">
      <c r="AV1771" s="723"/>
      <c r="AW1771" s="154"/>
    </row>
    <row r="1772" spans="48:49" x14ac:dyDescent="0.25">
      <c r="AV1772" s="723"/>
      <c r="AW1772" s="154"/>
    </row>
    <row r="1773" spans="48:49" x14ac:dyDescent="0.25">
      <c r="AV1773" s="723"/>
      <c r="AW1773" s="154"/>
    </row>
    <row r="1774" spans="48:49" x14ac:dyDescent="0.25">
      <c r="AV1774" s="723"/>
      <c r="AW1774" s="154"/>
    </row>
    <row r="1775" spans="48:49" x14ac:dyDescent="0.25">
      <c r="AV1775" s="723"/>
      <c r="AW1775" s="154"/>
    </row>
    <row r="1776" spans="48:49" x14ac:dyDescent="0.25">
      <c r="AV1776" s="723"/>
      <c r="AW1776" s="154"/>
    </row>
    <row r="1777" spans="48:49" x14ac:dyDescent="0.25">
      <c r="AV1777" s="723"/>
      <c r="AW1777" s="154"/>
    </row>
    <row r="1778" spans="48:49" x14ac:dyDescent="0.25">
      <c r="AV1778" s="723"/>
      <c r="AW1778" s="154"/>
    </row>
    <row r="1779" spans="48:49" x14ac:dyDescent="0.25">
      <c r="AV1779" s="723"/>
      <c r="AW1779" s="154"/>
    </row>
    <row r="1780" spans="48:49" x14ac:dyDescent="0.25">
      <c r="AV1780" s="723"/>
      <c r="AW1780" s="154"/>
    </row>
    <row r="1781" spans="48:49" x14ac:dyDescent="0.25">
      <c r="AV1781" s="723"/>
      <c r="AW1781" s="154"/>
    </row>
    <row r="1782" spans="48:49" x14ac:dyDescent="0.25">
      <c r="AV1782" s="723"/>
      <c r="AW1782" s="154"/>
    </row>
    <row r="1783" spans="48:49" x14ac:dyDescent="0.25">
      <c r="AV1783" s="723"/>
      <c r="AW1783" s="154"/>
    </row>
    <row r="1784" spans="48:49" x14ac:dyDescent="0.25">
      <c r="AV1784" s="723"/>
      <c r="AW1784" s="154"/>
    </row>
    <row r="1785" spans="48:49" x14ac:dyDescent="0.25">
      <c r="AV1785" s="723"/>
      <c r="AW1785" s="154"/>
    </row>
    <row r="1786" spans="48:49" x14ac:dyDescent="0.25">
      <c r="AV1786" s="723"/>
      <c r="AW1786" s="154"/>
    </row>
    <row r="1787" spans="48:49" x14ac:dyDescent="0.25">
      <c r="AV1787" s="723"/>
      <c r="AW1787" s="154"/>
    </row>
    <row r="1788" spans="48:49" x14ac:dyDescent="0.25">
      <c r="AV1788" s="723"/>
      <c r="AW1788" s="154"/>
    </row>
    <row r="1789" spans="48:49" x14ac:dyDescent="0.25">
      <c r="AV1789" s="723"/>
      <c r="AW1789" s="154"/>
    </row>
    <row r="1790" spans="48:49" x14ac:dyDescent="0.25">
      <c r="AV1790" s="723"/>
      <c r="AW1790" s="154"/>
    </row>
    <row r="1791" spans="48:49" x14ac:dyDescent="0.25">
      <c r="AV1791" s="723"/>
      <c r="AW1791" s="154"/>
    </row>
    <row r="1792" spans="48:49" x14ac:dyDescent="0.25">
      <c r="AV1792" s="723"/>
      <c r="AW1792" s="154"/>
    </row>
    <row r="1793" spans="48:49" x14ac:dyDescent="0.25">
      <c r="AV1793" s="723"/>
      <c r="AW1793" s="154"/>
    </row>
    <row r="1794" spans="48:49" x14ac:dyDescent="0.25">
      <c r="AV1794" s="723"/>
      <c r="AW1794" s="154"/>
    </row>
    <row r="1795" spans="48:49" x14ac:dyDescent="0.25">
      <c r="AV1795" s="723"/>
      <c r="AW1795" s="154"/>
    </row>
    <row r="1796" spans="48:49" x14ac:dyDescent="0.25">
      <c r="AV1796" s="723"/>
      <c r="AW1796" s="154"/>
    </row>
    <row r="1797" spans="48:49" x14ac:dyDescent="0.25">
      <c r="AV1797" s="723"/>
      <c r="AW1797" s="154"/>
    </row>
    <row r="1798" spans="48:49" x14ac:dyDescent="0.25">
      <c r="AV1798" s="723"/>
      <c r="AW1798" s="154"/>
    </row>
    <row r="1799" spans="48:49" x14ac:dyDescent="0.25">
      <c r="AV1799" s="723"/>
      <c r="AW1799" s="154"/>
    </row>
    <row r="1800" spans="48:49" x14ac:dyDescent="0.25">
      <c r="AV1800" s="723"/>
      <c r="AW1800" s="154"/>
    </row>
    <row r="1801" spans="48:49" x14ac:dyDescent="0.25">
      <c r="AV1801" s="723"/>
      <c r="AW1801" s="154"/>
    </row>
    <row r="1802" spans="48:49" x14ac:dyDescent="0.25">
      <c r="AV1802" s="723"/>
      <c r="AW1802" s="154"/>
    </row>
    <row r="1803" spans="48:49" x14ac:dyDescent="0.25">
      <c r="AV1803" s="723"/>
      <c r="AW1803" s="154"/>
    </row>
    <row r="1804" spans="48:49" x14ac:dyDescent="0.25">
      <c r="AV1804" s="723"/>
      <c r="AW1804" s="154"/>
    </row>
    <row r="1805" spans="48:49" x14ac:dyDescent="0.25">
      <c r="AV1805" s="723"/>
      <c r="AW1805" s="154"/>
    </row>
    <row r="1806" spans="48:49" x14ac:dyDescent="0.25">
      <c r="AV1806" s="723"/>
      <c r="AW1806" s="154"/>
    </row>
    <row r="1807" spans="48:49" x14ac:dyDescent="0.25">
      <c r="AV1807" s="723"/>
      <c r="AW1807" s="154"/>
    </row>
    <row r="1808" spans="48:49" x14ac:dyDescent="0.25">
      <c r="AV1808" s="723"/>
      <c r="AW1808" s="154"/>
    </row>
    <row r="1809" spans="48:49" x14ac:dyDescent="0.25">
      <c r="AV1809" s="723"/>
      <c r="AW1809" s="154"/>
    </row>
    <row r="1810" spans="48:49" x14ac:dyDescent="0.25">
      <c r="AV1810" s="723"/>
      <c r="AW1810" s="154"/>
    </row>
    <row r="1811" spans="48:49" x14ac:dyDescent="0.25">
      <c r="AV1811" s="723"/>
      <c r="AW1811" s="154"/>
    </row>
    <row r="1812" spans="48:49" x14ac:dyDescent="0.25">
      <c r="AV1812" s="723"/>
      <c r="AW1812" s="154"/>
    </row>
    <row r="1813" spans="48:49" x14ac:dyDescent="0.25">
      <c r="AV1813" s="723"/>
      <c r="AW1813" s="154"/>
    </row>
    <row r="1814" spans="48:49" x14ac:dyDescent="0.25">
      <c r="AV1814" s="723"/>
      <c r="AW1814" s="154"/>
    </row>
    <row r="1815" spans="48:49" x14ac:dyDescent="0.25">
      <c r="AV1815" s="723"/>
      <c r="AW1815" s="154"/>
    </row>
    <row r="1816" spans="48:49" x14ac:dyDescent="0.25">
      <c r="AV1816" s="723"/>
      <c r="AW1816" s="154"/>
    </row>
    <row r="1817" spans="48:49" x14ac:dyDescent="0.25">
      <c r="AV1817" s="723"/>
      <c r="AW1817" s="154"/>
    </row>
    <row r="1818" spans="48:49" x14ac:dyDescent="0.25">
      <c r="AV1818" s="723"/>
      <c r="AW1818" s="154"/>
    </row>
    <row r="1819" spans="48:49" x14ac:dyDescent="0.25">
      <c r="AV1819" s="723"/>
      <c r="AW1819" s="154"/>
    </row>
    <row r="1820" spans="48:49" x14ac:dyDescent="0.25">
      <c r="AV1820" s="723"/>
      <c r="AW1820" s="154"/>
    </row>
    <row r="1821" spans="48:49" x14ac:dyDescent="0.25">
      <c r="AV1821" s="723"/>
      <c r="AW1821" s="154"/>
    </row>
    <row r="1822" spans="48:49" x14ac:dyDescent="0.25">
      <c r="AV1822" s="723"/>
      <c r="AW1822" s="154"/>
    </row>
    <row r="1823" spans="48:49" x14ac:dyDescent="0.25">
      <c r="AV1823" s="723"/>
      <c r="AW1823" s="154"/>
    </row>
    <row r="1824" spans="48:49" x14ac:dyDescent="0.25">
      <c r="AV1824" s="723"/>
      <c r="AW1824" s="154"/>
    </row>
    <row r="1825" spans="48:49" x14ac:dyDescent="0.25">
      <c r="AV1825" s="723"/>
      <c r="AW1825" s="154"/>
    </row>
    <row r="1826" spans="48:49" x14ac:dyDescent="0.25">
      <c r="AV1826" s="723"/>
      <c r="AW1826" s="154"/>
    </row>
    <row r="1827" spans="48:49" x14ac:dyDescent="0.25">
      <c r="AV1827" s="723"/>
      <c r="AW1827" s="154"/>
    </row>
    <row r="1828" spans="48:49" x14ac:dyDescent="0.25">
      <c r="AV1828" s="723"/>
      <c r="AW1828" s="154"/>
    </row>
    <row r="1829" spans="48:49" x14ac:dyDescent="0.25">
      <c r="AV1829" s="723"/>
      <c r="AW1829" s="154"/>
    </row>
    <row r="1830" spans="48:49" x14ac:dyDescent="0.25">
      <c r="AV1830" s="723"/>
      <c r="AW1830" s="154"/>
    </row>
    <row r="1831" spans="48:49" x14ac:dyDescent="0.25">
      <c r="AV1831" s="723"/>
      <c r="AW1831" s="154"/>
    </row>
    <row r="1832" spans="48:49" x14ac:dyDescent="0.25">
      <c r="AV1832" s="723"/>
      <c r="AW1832" s="154"/>
    </row>
    <row r="1833" spans="48:49" x14ac:dyDescent="0.25">
      <c r="AV1833" s="723"/>
      <c r="AW1833" s="154"/>
    </row>
    <row r="1834" spans="48:49" x14ac:dyDescent="0.25">
      <c r="AV1834" s="723"/>
      <c r="AW1834" s="154"/>
    </row>
    <row r="1835" spans="48:49" x14ac:dyDescent="0.25">
      <c r="AV1835" s="723"/>
      <c r="AW1835" s="154"/>
    </row>
    <row r="1836" spans="48:49" x14ac:dyDescent="0.25">
      <c r="AV1836" s="723"/>
      <c r="AW1836" s="154"/>
    </row>
    <row r="1837" spans="48:49" x14ac:dyDescent="0.25">
      <c r="AV1837" s="723"/>
      <c r="AW1837" s="154"/>
    </row>
    <row r="1838" spans="48:49" x14ac:dyDescent="0.25">
      <c r="AV1838" s="723"/>
      <c r="AW1838" s="154"/>
    </row>
    <row r="1839" spans="48:49" x14ac:dyDescent="0.25">
      <c r="AV1839" s="723"/>
      <c r="AW1839" s="154"/>
    </row>
    <row r="1840" spans="48:49" x14ac:dyDescent="0.25">
      <c r="AV1840" s="723"/>
      <c r="AW1840" s="154"/>
    </row>
    <row r="1841" spans="48:49" x14ac:dyDescent="0.25">
      <c r="AV1841" s="723"/>
      <c r="AW1841" s="154"/>
    </row>
    <row r="1842" spans="48:49" x14ac:dyDescent="0.25">
      <c r="AV1842" s="723"/>
      <c r="AW1842" s="154"/>
    </row>
    <row r="1843" spans="48:49" x14ac:dyDescent="0.25">
      <c r="AV1843" s="723"/>
      <c r="AW1843" s="154"/>
    </row>
    <row r="1844" spans="48:49" x14ac:dyDescent="0.25">
      <c r="AV1844" s="723"/>
      <c r="AW1844" s="154"/>
    </row>
    <row r="1845" spans="48:49" x14ac:dyDescent="0.25">
      <c r="AV1845" s="723"/>
      <c r="AW1845" s="154"/>
    </row>
    <row r="1846" spans="48:49" x14ac:dyDescent="0.25">
      <c r="AV1846" s="723"/>
      <c r="AW1846" s="154"/>
    </row>
    <row r="1847" spans="48:49" x14ac:dyDescent="0.25">
      <c r="AV1847" s="723"/>
      <c r="AW1847" s="154"/>
    </row>
    <row r="1848" spans="48:49" x14ac:dyDescent="0.25">
      <c r="AV1848" s="723"/>
      <c r="AW1848" s="154"/>
    </row>
    <row r="1849" spans="48:49" x14ac:dyDescent="0.25">
      <c r="AV1849" s="723"/>
      <c r="AW1849" s="154"/>
    </row>
    <row r="1850" spans="48:49" x14ac:dyDescent="0.25">
      <c r="AV1850" s="723"/>
      <c r="AW1850" s="154"/>
    </row>
    <row r="1851" spans="48:49" x14ac:dyDescent="0.25">
      <c r="AV1851" s="723"/>
      <c r="AW1851" s="154"/>
    </row>
    <row r="1852" spans="48:49" x14ac:dyDescent="0.25">
      <c r="AV1852" s="723"/>
      <c r="AW1852" s="154"/>
    </row>
    <row r="1853" spans="48:49" x14ac:dyDescent="0.25">
      <c r="AV1853" s="723"/>
      <c r="AW1853" s="154"/>
    </row>
    <row r="1854" spans="48:49" x14ac:dyDescent="0.25">
      <c r="AV1854" s="723"/>
      <c r="AW1854" s="154"/>
    </row>
    <row r="1855" spans="48:49" x14ac:dyDescent="0.25">
      <c r="AV1855" s="723"/>
      <c r="AW1855" s="154"/>
    </row>
    <row r="1856" spans="48:49" x14ac:dyDescent="0.25">
      <c r="AV1856" s="723"/>
      <c r="AW1856" s="154"/>
    </row>
    <row r="1857" spans="48:49" x14ac:dyDescent="0.25">
      <c r="AV1857" s="723"/>
      <c r="AW1857" s="154"/>
    </row>
    <row r="1858" spans="48:49" x14ac:dyDescent="0.25">
      <c r="AV1858" s="723"/>
      <c r="AW1858" s="154"/>
    </row>
    <row r="1859" spans="48:49" x14ac:dyDescent="0.25">
      <c r="AV1859" s="723"/>
      <c r="AW1859" s="154"/>
    </row>
    <row r="1860" spans="48:49" x14ac:dyDescent="0.25">
      <c r="AV1860" s="723"/>
      <c r="AW1860" s="154"/>
    </row>
    <row r="1861" spans="48:49" x14ac:dyDescent="0.25">
      <c r="AV1861" s="723"/>
      <c r="AW1861" s="154"/>
    </row>
    <row r="1862" spans="48:49" x14ac:dyDescent="0.25">
      <c r="AV1862" s="723"/>
      <c r="AW1862" s="154"/>
    </row>
    <row r="1863" spans="48:49" x14ac:dyDescent="0.25">
      <c r="AV1863" s="723"/>
      <c r="AW1863" s="154"/>
    </row>
    <row r="1864" spans="48:49" x14ac:dyDescent="0.25">
      <c r="AV1864" s="723"/>
      <c r="AW1864" s="154"/>
    </row>
    <row r="1865" spans="48:49" x14ac:dyDescent="0.25">
      <c r="AV1865" s="723"/>
      <c r="AW1865" s="154"/>
    </row>
    <row r="1866" spans="48:49" x14ac:dyDescent="0.25">
      <c r="AV1866" s="723"/>
      <c r="AW1866" s="154"/>
    </row>
    <row r="1867" spans="48:49" x14ac:dyDescent="0.25">
      <c r="AV1867" s="723"/>
      <c r="AW1867" s="154"/>
    </row>
    <row r="1868" spans="48:49" x14ac:dyDescent="0.25">
      <c r="AV1868" s="723"/>
      <c r="AW1868" s="154"/>
    </row>
    <row r="1869" spans="48:49" x14ac:dyDescent="0.25">
      <c r="AV1869" s="723"/>
      <c r="AW1869" s="154"/>
    </row>
    <row r="1870" spans="48:49" x14ac:dyDescent="0.25">
      <c r="AV1870" s="723"/>
      <c r="AW1870" s="154"/>
    </row>
    <row r="1871" spans="48:49" x14ac:dyDescent="0.25">
      <c r="AV1871" s="723"/>
      <c r="AW1871" s="154"/>
    </row>
    <row r="1872" spans="48:49" x14ac:dyDescent="0.25">
      <c r="AV1872" s="723"/>
      <c r="AW1872" s="154"/>
    </row>
    <row r="1873" spans="48:49" x14ac:dyDescent="0.25">
      <c r="AV1873" s="723"/>
      <c r="AW1873" s="154"/>
    </row>
    <row r="1874" spans="48:49" x14ac:dyDescent="0.25">
      <c r="AV1874" s="723"/>
      <c r="AW1874" s="154"/>
    </row>
    <row r="1875" spans="48:49" x14ac:dyDescent="0.25">
      <c r="AV1875" s="723"/>
      <c r="AW1875" s="154"/>
    </row>
    <row r="1876" spans="48:49" x14ac:dyDescent="0.25">
      <c r="AV1876" s="723"/>
      <c r="AW1876" s="154"/>
    </row>
    <row r="1877" spans="48:49" x14ac:dyDescent="0.25">
      <c r="AV1877" s="723"/>
      <c r="AW1877" s="154"/>
    </row>
    <row r="1878" spans="48:49" x14ac:dyDescent="0.25">
      <c r="AV1878" s="723"/>
      <c r="AW1878" s="154"/>
    </row>
    <row r="1879" spans="48:49" x14ac:dyDescent="0.25">
      <c r="AV1879" s="723"/>
      <c r="AW1879" s="154"/>
    </row>
    <row r="1880" spans="48:49" x14ac:dyDescent="0.25">
      <c r="AV1880" s="723"/>
      <c r="AW1880" s="154"/>
    </row>
    <row r="1881" spans="48:49" x14ac:dyDescent="0.25">
      <c r="AV1881" s="723"/>
      <c r="AW1881" s="154"/>
    </row>
    <row r="1882" spans="48:49" x14ac:dyDescent="0.25">
      <c r="AV1882" s="723"/>
      <c r="AW1882" s="154"/>
    </row>
    <row r="1883" spans="48:49" x14ac:dyDescent="0.25">
      <c r="AV1883" s="723"/>
      <c r="AW1883" s="154"/>
    </row>
    <row r="1884" spans="48:49" x14ac:dyDescent="0.25">
      <c r="AV1884" s="723"/>
      <c r="AW1884" s="154"/>
    </row>
    <row r="1885" spans="48:49" x14ac:dyDescent="0.25">
      <c r="AV1885" s="723"/>
      <c r="AW1885" s="154"/>
    </row>
    <row r="1886" spans="48:49" x14ac:dyDescent="0.25">
      <c r="AV1886" s="723"/>
      <c r="AW1886" s="154"/>
    </row>
    <row r="1887" spans="48:49" x14ac:dyDescent="0.25">
      <c r="AV1887" s="723"/>
      <c r="AW1887" s="154"/>
    </row>
    <row r="1888" spans="48:49" x14ac:dyDescent="0.25">
      <c r="AV1888" s="723"/>
      <c r="AW1888" s="154"/>
    </row>
    <row r="1889" spans="48:49" x14ac:dyDescent="0.25">
      <c r="AV1889" s="723"/>
      <c r="AW1889" s="154"/>
    </row>
    <row r="1890" spans="48:49" x14ac:dyDescent="0.25">
      <c r="AV1890" s="723"/>
      <c r="AW1890" s="154"/>
    </row>
    <row r="1891" spans="48:49" x14ac:dyDescent="0.25">
      <c r="AV1891" s="723"/>
      <c r="AW1891" s="154"/>
    </row>
    <row r="1892" spans="48:49" x14ac:dyDescent="0.25">
      <c r="AV1892" s="723"/>
      <c r="AW1892" s="154"/>
    </row>
    <row r="1893" spans="48:49" x14ac:dyDescent="0.25">
      <c r="AV1893" s="723"/>
      <c r="AW1893" s="154"/>
    </row>
    <row r="1894" spans="48:49" x14ac:dyDescent="0.25">
      <c r="AV1894" s="723"/>
      <c r="AW1894" s="154"/>
    </row>
    <row r="1895" spans="48:49" x14ac:dyDescent="0.25">
      <c r="AV1895" s="723"/>
      <c r="AW1895" s="154"/>
    </row>
    <row r="1896" spans="48:49" x14ac:dyDescent="0.25">
      <c r="AV1896" s="723"/>
      <c r="AW1896" s="154"/>
    </row>
    <row r="1897" spans="48:49" x14ac:dyDescent="0.25">
      <c r="AV1897" s="723"/>
      <c r="AW1897" s="154"/>
    </row>
    <row r="1898" spans="48:49" x14ac:dyDescent="0.25">
      <c r="AV1898" s="723"/>
      <c r="AW1898" s="154"/>
    </row>
    <row r="1899" spans="48:49" x14ac:dyDescent="0.25">
      <c r="AV1899" s="723"/>
      <c r="AW1899" s="154"/>
    </row>
    <row r="1900" spans="48:49" x14ac:dyDescent="0.25">
      <c r="AV1900" s="723"/>
      <c r="AW1900" s="154"/>
    </row>
    <row r="1901" spans="48:49" x14ac:dyDescent="0.25">
      <c r="AV1901" s="723"/>
      <c r="AW1901" s="154"/>
    </row>
    <row r="1902" spans="48:49" x14ac:dyDescent="0.25">
      <c r="AV1902" s="723"/>
      <c r="AW1902" s="154"/>
    </row>
    <row r="1903" spans="48:49" x14ac:dyDescent="0.25">
      <c r="AV1903" s="723"/>
      <c r="AW1903" s="154"/>
    </row>
    <row r="1904" spans="48:49" x14ac:dyDescent="0.25">
      <c r="AV1904" s="723"/>
      <c r="AW1904" s="154"/>
    </row>
    <row r="1905" spans="48:49" x14ac:dyDescent="0.25">
      <c r="AV1905" s="723"/>
      <c r="AW1905" s="154"/>
    </row>
    <row r="1906" spans="48:49" x14ac:dyDescent="0.25">
      <c r="AV1906" s="723"/>
      <c r="AW1906" s="154"/>
    </row>
    <row r="1907" spans="48:49" x14ac:dyDescent="0.25">
      <c r="AV1907" s="723"/>
      <c r="AW1907" s="154"/>
    </row>
    <row r="1908" spans="48:49" x14ac:dyDescent="0.25">
      <c r="AV1908" s="723"/>
      <c r="AW1908" s="154"/>
    </row>
    <row r="1909" spans="48:49" x14ac:dyDescent="0.25">
      <c r="AV1909" s="723"/>
      <c r="AW1909" s="154"/>
    </row>
    <row r="1910" spans="48:49" x14ac:dyDescent="0.25">
      <c r="AV1910" s="723"/>
      <c r="AW1910" s="154"/>
    </row>
    <row r="1911" spans="48:49" x14ac:dyDescent="0.25">
      <c r="AV1911" s="723"/>
      <c r="AW1911" s="154"/>
    </row>
    <row r="1912" spans="48:49" x14ac:dyDescent="0.25">
      <c r="AV1912" s="723"/>
      <c r="AW1912" s="154"/>
    </row>
    <row r="1913" spans="48:49" x14ac:dyDescent="0.25">
      <c r="AV1913" s="723"/>
      <c r="AW1913" s="154"/>
    </row>
    <row r="1914" spans="48:49" x14ac:dyDescent="0.25">
      <c r="AV1914" s="723"/>
      <c r="AW1914" s="154"/>
    </row>
    <row r="1915" spans="48:49" x14ac:dyDescent="0.25">
      <c r="AV1915" s="723"/>
      <c r="AW1915" s="154"/>
    </row>
    <row r="1916" spans="48:49" x14ac:dyDescent="0.25">
      <c r="AV1916" s="723"/>
      <c r="AW1916" s="154"/>
    </row>
    <row r="1917" spans="48:49" x14ac:dyDescent="0.25">
      <c r="AV1917" s="723"/>
      <c r="AW1917" s="154"/>
    </row>
    <row r="1918" spans="48:49" x14ac:dyDescent="0.25">
      <c r="AV1918" s="723"/>
      <c r="AW1918" s="154"/>
    </row>
    <row r="1919" spans="48:49" x14ac:dyDescent="0.25">
      <c r="AV1919" s="723"/>
      <c r="AW1919" s="154"/>
    </row>
    <row r="1920" spans="48:49" x14ac:dyDescent="0.25">
      <c r="AV1920" s="723"/>
      <c r="AW1920" s="154"/>
    </row>
    <row r="1921" spans="48:49" x14ac:dyDescent="0.25">
      <c r="AV1921" s="723"/>
      <c r="AW1921" s="154"/>
    </row>
    <row r="1922" spans="48:49" x14ac:dyDescent="0.25">
      <c r="AV1922" s="723"/>
      <c r="AW1922" s="154"/>
    </row>
    <row r="1923" spans="48:49" x14ac:dyDescent="0.25">
      <c r="AV1923" s="723"/>
      <c r="AW1923" s="154"/>
    </row>
    <row r="1924" spans="48:49" x14ac:dyDescent="0.25">
      <c r="AV1924" s="723"/>
      <c r="AW1924" s="154"/>
    </row>
    <row r="1925" spans="48:49" x14ac:dyDescent="0.25">
      <c r="AV1925" s="723"/>
      <c r="AW1925" s="154"/>
    </row>
    <row r="1926" spans="48:49" x14ac:dyDescent="0.25">
      <c r="AV1926" s="723"/>
      <c r="AW1926" s="154"/>
    </row>
    <row r="1927" spans="48:49" x14ac:dyDescent="0.25">
      <c r="AV1927" s="723"/>
      <c r="AW1927" s="154"/>
    </row>
    <row r="1928" spans="48:49" x14ac:dyDescent="0.25">
      <c r="AV1928" s="723"/>
      <c r="AW1928" s="154"/>
    </row>
    <row r="1929" spans="48:49" x14ac:dyDescent="0.25">
      <c r="AV1929" s="723"/>
      <c r="AW1929" s="154"/>
    </row>
    <row r="1930" spans="48:49" x14ac:dyDescent="0.25">
      <c r="AV1930" s="723"/>
      <c r="AW1930" s="154"/>
    </row>
    <row r="1931" spans="48:49" x14ac:dyDescent="0.25">
      <c r="AV1931" s="723"/>
      <c r="AW1931" s="154"/>
    </row>
    <row r="1932" spans="48:49" x14ac:dyDescent="0.25">
      <c r="AV1932" s="723"/>
      <c r="AW1932" s="154"/>
    </row>
    <row r="1933" spans="48:49" x14ac:dyDescent="0.25">
      <c r="AV1933" s="723"/>
      <c r="AW1933" s="154"/>
    </row>
    <row r="1934" spans="48:49" x14ac:dyDescent="0.25">
      <c r="AV1934" s="723"/>
      <c r="AW1934" s="154"/>
    </row>
    <row r="1935" spans="48:49" x14ac:dyDescent="0.25">
      <c r="AV1935" s="723"/>
      <c r="AW1935" s="154"/>
    </row>
    <row r="1936" spans="48:49" x14ac:dyDescent="0.25">
      <c r="AV1936" s="723"/>
      <c r="AW1936" s="154"/>
    </row>
    <row r="1937" spans="48:49" x14ac:dyDescent="0.25">
      <c r="AV1937" s="723"/>
      <c r="AW1937" s="154"/>
    </row>
    <row r="1938" spans="48:49" x14ac:dyDescent="0.25">
      <c r="AV1938" s="723"/>
      <c r="AW1938" s="154"/>
    </row>
    <row r="1939" spans="48:49" x14ac:dyDescent="0.25">
      <c r="AV1939" s="723"/>
      <c r="AW1939" s="154"/>
    </row>
    <row r="1940" spans="48:49" x14ac:dyDescent="0.25">
      <c r="AV1940" s="723"/>
      <c r="AW1940" s="154"/>
    </row>
    <row r="1941" spans="48:49" x14ac:dyDescent="0.25">
      <c r="AV1941" s="723"/>
      <c r="AW1941" s="154"/>
    </row>
    <row r="1942" spans="48:49" x14ac:dyDescent="0.25">
      <c r="AV1942" s="723"/>
      <c r="AW1942" s="154"/>
    </row>
    <row r="1943" spans="48:49" x14ac:dyDescent="0.25">
      <c r="AV1943" s="723"/>
      <c r="AW1943" s="154"/>
    </row>
    <row r="1944" spans="48:49" x14ac:dyDescent="0.25">
      <c r="AV1944" s="723"/>
      <c r="AW1944" s="154"/>
    </row>
    <row r="1945" spans="48:49" x14ac:dyDescent="0.25">
      <c r="AV1945" s="723"/>
      <c r="AW1945" s="154"/>
    </row>
    <row r="1946" spans="48:49" x14ac:dyDescent="0.25">
      <c r="AV1946" s="723"/>
      <c r="AW1946" s="154"/>
    </row>
    <row r="1947" spans="48:49" x14ac:dyDescent="0.25">
      <c r="AV1947" s="723"/>
      <c r="AW1947" s="154"/>
    </row>
    <row r="1948" spans="48:49" x14ac:dyDescent="0.25">
      <c r="AV1948" s="723"/>
      <c r="AW1948" s="154"/>
    </row>
    <row r="1949" spans="48:49" x14ac:dyDescent="0.25">
      <c r="AV1949" s="723"/>
      <c r="AW1949" s="154"/>
    </row>
    <row r="1950" spans="48:49" x14ac:dyDescent="0.25">
      <c r="AV1950" s="723"/>
      <c r="AW1950" s="154"/>
    </row>
    <row r="1951" spans="48:49" x14ac:dyDescent="0.25">
      <c r="AV1951" s="723"/>
      <c r="AW1951" s="154"/>
    </row>
    <row r="1952" spans="48:49" x14ac:dyDescent="0.25">
      <c r="AV1952" s="723"/>
      <c r="AW1952" s="154"/>
    </row>
    <row r="1953" spans="48:49" x14ac:dyDescent="0.25">
      <c r="AV1953" s="723"/>
      <c r="AW1953" s="154"/>
    </row>
    <row r="1954" spans="48:49" x14ac:dyDescent="0.25">
      <c r="AV1954" s="723"/>
      <c r="AW1954" s="154"/>
    </row>
    <row r="1955" spans="48:49" x14ac:dyDescent="0.25">
      <c r="AV1955" s="723"/>
      <c r="AW1955" s="154"/>
    </row>
    <row r="1956" spans="48:49" x14ac:dyDescent="0.25">
      <c r="AV1956" s="723"/>
      <c r="AW1956" s="154"/>
    </row>
    <row r="1957" spans="48:49" x14ac:dyDescent="0.25">
      <c r="AV1957" s="723"/>
      <c r="AW1957" s="154"/>
    </row>
    <row r="1958" spans="48:49" x14ac:dyDescent="0.25">
      <c r="AV1958" s="723"/>
      <c r="AW1958" s="154"/>
    </row>
    <row r="1959" spans="48:49" x14ac:dyDescent="0.25">
      <c r="AV1959" s="723"/>
      <c r="AW1959" s="154"/>
    </row>
    <row r="1960" spans="48:49" x14ac:dyDescent="0.25">
      <c r="AV1960" s="723"/>
      <c r="AW1960" s="154"/>
    </row>
    <row r="1961" spans="48:49" x14ac:dyDescent="0.25">
      <c r="AV1961" s="723"/>
      <c r="AW1961" s="154"/>
    </row>
    <row r="1962" spans="48:49" x14ac:dyDescent="0.25">
      <c r="AV1962" s="723"/>
      <c r="AW1962" s="154"/>
    </row>
    <row r="1963" spans="48:49" x14ac:dyDescent="0.25">
      <c r="AV1963" s="723"/>
      <c r="AW1963" s="154"/>
    </row>
    <row r="1964" spans="48:49" x14ac:dyDescent="0.25">
      <c r="AV1964" s="723"/>
      <c r="AW1964" s="154"/>
    </row>
    <row r="1965" spans="48:49" x14ac:dyDescent="0.25">
      <c r="AV1965" s="723"/>
      <c r="AW1965" s="154"/>
    </row>
    <row r="1966" spans="48:49" x14ac:dyDescent="0.25">
      <c r="AV1966" s="723"/>
      <c r="AW1966" s="154"/>
    </row>
    <row r="1967" spans="48:49" x14ac:dyDescent="0.25">
      <c r="AV1967" s="723"/>
      <c r="AW1967" s="154"/>
    </row>
    <row r="1968" spans="48:49" x14ac:dyDescent="0.25">
      <c r="AV1968" s="723"/>
      <c r="AW1968" s="154"/>
    </row>
    <row r="1969" spans="48:49" x14ac:dyDescent="0.25">
      <c r="AV1969" s="723"/>
      <c r="AW1969" s="154"/>
    </row>
    <row r="1970" spans="48:49" x14ac:dyDescent="0.25">
      <c r="AV1970" s="723"/>
      <c r="AW1970" s="154"/>
    </row>
    <row r="1971" spans="48:49" x14ac:dyDescent="0.25">
      <c r="AV1971" s="723"/>
      <c r="AW1971" s="154"/>
    </row>
    <row r="1972" spans="48:49" x14ac:dyDescent="0.25">
      <c r="AV1972" s="723"/>
      <c r="AW1972" s="154"/>
    </row>
    <row r="1973" spans="48:49" x14ac:dyDescent="0.25">
      <c r="AV1973" s="723"/>
      <c r="AW1973" s="154"/>
    </row>
    <row r="1974" spans="48:49" x14ac:dyDescent="0.25">
      <c r="AV1974" s="723"/>
      <c r="AW1974" s="154"/>
    </row>
    <row r="1975" spans="48:49" x14ac:dyDescent="0.25">
      <c r="AV1975" s="723"/>
      <c r="AW1975" s="154"/>
    </row>
    <row r="1976" spans="48:49" x14ac:dyDescent="0.25">
      <c r="AV1976" s="723"/>
      <c r="AW1976" s="154"/>
    </row>
    <row r="1977" spans="48:49" x14ac:dyDescent="0.25">
      <c r="AV1977" s="723"/>
      <c r="AW1977" s="154"/>
    </row>
    <row r="1978" spans="48:49" x14ac:dyDescent="0.25">
      <c r="AV1978" s="723"/>
      <c r="AW1978" s="154"/>
    </row>
    <row r="1979" spans="48:49" x14ac:dyDescent="0.25">
      <c r="AV1979" s="723"/>
      <c r="AW1979" s="154"/>
    </row>
    <row r="1980" spans="48:49" x14ac:dyDescent="0.25">
      <c r="AV1980" s="723"/>
      <c r="AW1980" s="154"/>
    </row>
    <row r="1981" spans="48:49" x14ac:dyDescent="0.25">
      <c r="AV1981" s="723"/>
      <c r="AW1981" s="154"/>
    </row>
    <row r="1982" spans="48:49" x14ac:dyDescent="0.25">
      <c r="AV1982" s="723"/>
      <c r="AW1982" s="154"/>
    </row>
    <row r="1983" spans="48:49" x14ac:dyDescent="0.25">
      <c r="AV1983" s="723"/>
      <c r="AW1983" s="154"/>
    </row>
    <row r="1984" spans="48:49" x14ac:dyDescent="0.25">
      <c r="AV1984" s="723"/>
      <c r="AW1984" s="154"/>
    </row>
    <row r="1985" spans="48:49" x14ac:dyDescent="0.25">
      <c r="AV1985" s="723"/>
      <c r="AW1985" s="154"/>
    </row>
    <row r="1986" spans="48:49" x14ac:dyDescent="0.25">
      <c r="AV1986" s="723"/>
      <c r="AW1986" s="154"/>
    </row>
    <row r="1987" spans="48:49" x14ac:dyDescent="0.25">
      <c r="AV1987" s="723"/>
      <c r="AW1987" s="154"/>
    </row>
    <row r="1988" spans="48:49" x14ac:dyDescent="0.25">
      <c r="AV1988" s="723"/>
      <c r="AW1988" s="154"/>
    </row>
    <row r="1989" spans="48:49" x14ac:dyDescent="0.25">
      <c r="AV1989" s="723"/>
      <c r="AW1989" s="154"/>
    </row>
    <row r="1990" spans="48:49" x14ac:dyDescent="0.25">
      <c r="AV1990" s="723"/>
      <c r="AW1990" s="154"/>
    </row>
    <row r="1991" spans="48:49" x14ac:dyDescent="0.25">
      <c r="AV1991" s="723"/>
      <c r="AW1991" s="154"/>
    </row>
    <row r="1992" spans="48:49" x14ac:dyDescent="0.25">
      <c r="AV1992" s="723"/>
      <c r="AW1992" s="154"/>
    </row>
    <row r="1993" spans="48:49" x14ac:dyDescent="0.25">
      <c r="AV1993" s="723"/>
      <c r="AW1993" s="154"/>
    </row>
    <row r="1994" spans="48:49" x14ac:dyDescent="0.25">
      <c r="AV1994" s="723"/>
      <c r="AW1994" s="154"/>
    </row>
    <row r="1995" spans="48:49" x14ac:dyDescent="0.25">
      <c r="AV1995" s="723"/>
      <c r="AW1995" s="154"/>
    </row>
    <row r="1996" spans="48:49" x14ac:dyDescent="0.25">
      <c r="AV1996" s="723"/>
      <c r="AW1996" s="154"/>
    </row>
    <row r="1997" spans="48:49" x14ac:dyDescent="0.25">
      <c r="AV1997" s="723"/>
      <c r="AW1997" s="154"/>
    </row>
    <row r="1998" spans="48:49" x14ac:dyDescent="0.25">
      <c r="AV1998" s="723"/>
      <c r="AW1998" s="154"/>
    </row>
    <row r="1999" spans="48:49" x14ac:dyDescent="0.25">
      <c r="AV1999" s="723"/>
      <c r="AW1999" s="154"/>
    </row>
    <row r="2000" spans="48:49" x14ac:dyDescent="0.25">
      <c r="AV2000" s="723"/>
      <c r="AW2000" s="154"/>
    </row>
    <row r="2001" spans="48:49" x14ac:dyDescent="0.25">
      <c r="AV2001" s="723"/>
      <c r="AW2001" s="154"/>
    </row>
    <row r="2002" spans="48:49" x14ac:dyDescent="0.25">
      <c r="AV2002" s="723"/>
      <c r="AW2002" s="154"/>
    </row>
    <row r="2003" spans="48:49" x14ac:dyDescent="0.25">
      <c r="AV2003" s="723"/>
      <c r="AW2003" s="154"/>
    </row>
    <row r="2004" spans="48:49" x14ac:dyDescent="0.25">
      <c r="AV2004" s="723"/>
      <c r="AW2004" s="154"/>
    </row>
    <row r="2005" spans="48:49" x14ac:dyDescent="0.25">
      <c r="AV2005" s="723"/>
      <c r="AW2005" s="154"/>
    </row>
    <row r="2006" spans="48:49" x14ac:dyDescent="0.25">
      <c r="AV2006" s="723"/>
      <c r="AW2006" s="154"/>
    </row>
    <row r="2007" spans="48:49" x14ac:dyDescent="0.25">
      <c r="AV2007" s="723"/>
      <c r="AW2007" s="154"/>
    </row>
    <row r="2008" spans="48:49" x14ac:dyDescent="0.25">
      <c r="AV2008" s="723"/>
      <c r="AW2008" s="154"/>
    </row>
    <row r="2009" spans="48:49" x14ac:dyDescent="0.25">
      <c r="AV2009" s="723"/>
      <c r="AW2009" s="154"/>
    </row>
    <row r="2010" spans="48:49" x14ac:dyDescent="0.25">
      <c r="AV2010" s="723"/>
      <c r="AW2010" s="154"/>
    </row>
    <row r="2011" spans="48:49" x14ac:dyDescent="0.25">
      <c r="AV2011" s="723"/>
      <c r="AW2011" s="154"/>
    </row>
    <row r="2012" spans="48:49" x14ac:dyDescent="0.25">
      <c r="AV2012" s="723"/>
      <c r="AW2012" s="154"/>
    </row>
    <row r="2013" spans="48:49" x14ac:dyDescent="0.25">
      <c r="AV2013" s="723"/>
      <c r="AW2013" s="154"/>
    </row>
    <row r="2014" spans="48:49" x14ac:dyDescent="0.25">
      <c r="AV2014" s="723"/>
      <c r="AW2014" s="154"/>
    </row>
    <row r="2015" spans="48:49" x14ac:dyDescent="0.25">
      <c r="AV2015" s="723"/>
      <c r="AW2015" s="154"/>
    </row>
    <row r="2016" spans="48:49" x14ac:dyDescent="0.25">
      <c r="AV2016" s="723"/>
      <c r="AW2016" s="154"/>
    </row>
    <row r="2017" spans="48:49" x14ac:dyDescent="0.25">
      <c r="AV2017" s="723"/>
      <c r="AW2017" s="154"/>
    </row>
    <row r="2018" spans="48:49" x14ac:dyDescent="0.25">
      <c r="AV2018" s="723"/>
      <c r="AW2018" s="154"/>
    </row>
    <row r="2019" spans="48:49" x14ac:dyDescent="0.25">
      <c r="AV2019" s="723"/>
      <c r="AW2019" s="154"/>
    </row>
    <row r="2020" spans="48:49" x14ac:dyDescent="0.25">
      <c r="AV2020" s="723"/>
      <c r="AW2020" s="154"/>
    </row>
    <row r="2021" spans="48:49" x14ac:dyDescent="0.25">
      <c r="AV2021" s="723"/>
      <c r="AW2021" s="154"/>
    </row>
    <row r="2022" spans="48:49" x14ac:dyDescent="0.25">
      <c r="AV2022" s="723"/>
      <c r="AW2022" s="154"/>
    </row>
    <row r="2023" spans="48:49" x14ac:dyDescent="0.25">
      <c r="AV2023" s="723"/>
      <c r="AW2023" s="154"/>
    </row>
    <row r="2024" spans="48:49" x14ac:dyDescent="0.25">
      <c r="AV2024" s="723"/>
      <c r="AW2024" s="154"/>
    </row>
    <row r="2025" spans="48:49" x14ac:dyDescent="0.25">
      <c r="AV2025" s="723"/>
      <c r="AW2025" s="154"/>
    </row>
    <row r="2026" spans="48:49" x14ac:dyDescent="0.25">
      <c r="AV2026" s="723"/>
      <c r="AW2026" s="154"/>
    </row>
    <row r="2027" spans="48:49" x14ac:dyDescent="0.25">
      <c r="AV2027" s="723"/>
      <c r="AW2027" s="154"/>
    </row>
    <row r="2028" spans="48:49" x14ac:dyDescent="0.25">
      <c r="AV2028" s="723"/>
      <c r="AW2028" s="154"/>
    </row>
    <row r="2029" spans="48:49" x14ac:dyDescent="0.25">
      <c r="AV2029" s="723"/>
      <c r="AW2029" s="154"/>
    </row>
    <row r="2030" spans="48:49" x14ac:dyDescent="0.25">
      <c r="AV2030" s="723"/>
      <c r="AW2030" s="154"/>
    </row>
    <row r="2031" spans="48:49" x14ac:dyDescent="0.25">
      <c r="AV2031" s="723"/>
      <c r="AW2031" s="154"/>
    </row>
    <row r="2032" spans="48:49" x14ac:dyDescent="0.25">
      <c r="AV2032" s="723"/>
      <c r="AW2032" s="154"/>
    </row>
    <row r="2033" spans="48:49" x14ac:dyDescent="0.25">
      <c r="AV2033" s="723"/>
      <c r="AW2033" s="154"/>
    </row>
    <row r="2034" spans="48:49" x14ac:dyDescent="0.25">
      <c r="AV2034" s="723"/>
      <c r="AW2034" s="154"/>
    </row>
    <row r="2035" spans="48:49" x14ac:dyDescent="0.25">
      <c r="AV2035" s="723"/>
      <c r="AW2035" s="154"/>
    </row>
    <row r="2036" spans="48:49" x14ac:dyDescent="0.25">
      <c r="AV2036" s="723"/>
      <c r="AW2036" s="154"/>
    </row>
    <row r="2037" spans="48:49" x14ac:dyDescent="0.25">
      <c r="AV2037" s="723"/>
      <c r="AW2037" s="154"/>
    </row>
    <row r="2038" spans="48:49" x14ac:dyDescent="0.25">
      <c r="AV2038" s="723"/>
      <c r="AW2038" s="154"/>
    </row>
    <row r="2039" spans="48:49" x14ac:dyDescent="0.25">
      <c r="AV2039" s="723"/>
      <c r="AW2039" s="154"/>
    </row>
    <row r="2040" spans="48:49" x14ac:dyDescent="0.25">
      <c r="AV2040" s="723"/>
      <c r="AW2040" s="154"/>
    </row>
    <row r="2041" spans="48:49" x14ac:dyDescent="0.25">
      <c r="AV2041" s="723"/>
      <c r="AW2041" s="154"/>
    </row>
    <row r="2042" spans="48:49" x14ac:dyDescent="0.25">
      <c r="AV2042" s="723"/>
      <c r="AW2042" s="154"/>
    </row>
    <row r="2043" spans="48:49" x14ac:dyDescent="0.25">
      <c r="AV2043" s="723"/>
      <c r="AW2043" s="154"/>
    </row>
    <row r="2044" spans="48:49" x14ac:dyDescent="0.25">
      <c r="AV2044" s="723"/>
      <c r="AW2044" s="154"/>
    </row>
    <row r="2045" spans="48:49" x14ac:dyDescent="0.25">
      <c r="AV2045" s="723"/>
      <c r="AW2045" s="154"/>
    </row>
    <row r="2046" spans="48:49" x14ac:dyDescent="0.25">
      <c r="AV2046" s="723"/>
      <c r="AW2046" s="154"/>
    </row>
    <row r="2047" spans="48:49" x14ac:dyDescent="0.25">
      <c r="AV2047" s="723"/>
      <c r="AW2047" s="154"/>
    </row>
    <row r="2048" spans="48:49" x14ac:dyDescent="0.25">
      <c r="AV2048" s="723"/>
      <c r="AW2048" s="154"/>
    </row>
    <row r="2049" spans="48:49" x14ac:dyDescent="0.25">
      <c r="AV2049" s="723"/>
      <c r="AW2049" s="154"/>
    </row>
    <row r="2050" spans="48:49" x14ac:dyDescent="0.25">
      <c r="AV2050" s="723"/>
      <c r="AW2050" s="154"/>
    </row>
    <row r="2051" spans="48:49" x14ac:dyDescent="0.25">
      <c r="AV2051" s="723"/>
      <c r="AW2051" s="154"/>
    </row>
    <row r="2052" spans="48:49" x14ac:dyDescent="0.25">
      <c r="AV2052" s="723"/>
      <c r="AW2052" s="154"/>
    </row>
    <row r="2053" spans="48:49" x14ac:dyDescent="0.25">
      <c r="AV2053" s="723"/>
      <c r="AW2053" s="154"/>
    </row>
    <row r="2054" spans="48:49" x14ac:dyDescent="0.25">
      <c r="AV2054" s="723"/>
      <c r="AW2054" s="154"/>
    </row>
    <row r="2055" spans="48:49" x14ac:dyDescent="0.25">
      <c r="AV2055" s="723"/>
      <c r="AW2055" s="154"/>
    </row>
    <row r="2056" spans="48:49" x14ac:dyDescent="0.25">
      <c r="AV2056" s="723"/>
      <c r="AW2056" s="154"/>
    </row>
    <row r="2057" spans="48:49" x14ac:dyDescent="0.25">
      <c r="AV2057" s="723"/>
      <c r="AW2057" s="154"/>
    </row>
    <row r="2058" spans="48:49" x14ac:dyDescent="0.25">
      <c r="AV2058" s="723"/>
      <c r="AW2058" s="154"/>
    </row>
    <row r="2059" spans="48:49" x14ac:dyDescent="0.25">
      <c r="AV2059" s="723"/>
      <c r="AW2059" s="154"/>
    </row>
    <row r="2060" spans="48:49" x14ac:dyDescent="0.25">
      <c r="AV2060" s="723"/>
      <c r="AW2060" s="154"/>
    </row>
    <row r="2061" spans="48:49" x14ac:dyDescent="0.25">
      <c r="AV2061" s="723"/>
      <c r="AW2061" s="154"/>
    </row>
    <row r="2062" spans="48:49" x14ac:dyDescent="0.25">
      <c r="AV2062" s="723"/>
      <c r="AW2062" s="154"/>
    </row>
    <row r="2063" spans="48:49" x14ac:dyDescent="0.25">
      <c r="AV2063" s="723"/>
      <c r="AW2063" s="154"/>
    </row>
    <row r="2064" spans="48:49" x14ac:dyDescent="0.25">
      <c r="AV2064" s="723"/>
      <c r="AW2064" s="154"/>
    </row>
    <row r="2065" spans="48:49" x14ac:dyDescent="0.25">
      <c r="AV2065" s="723"/>
      <c r="AW2065" s="154"/>
    </row>
    <row r="2066" spans="48:49" x14ac:dyDescent="0.25">
      <c r="AV2066" s="723"/>
      <c r="AW2066" s="154"/>
    </row>
    <row r="2067" spans="48:49" x14ac:dyDescent="0.25">
      <c r="AV2067" s="723"/>
      <c r="AW2067" s="154"/>
    </row>
    <row r="2068" spans="48:49" x14ac:dyDescent="0.25">
      <c r="AV2068" s="723"/>
      <c r="AW2068" s="154"/>
    </row>
    <row r="2069" spans="48:49" x14ac:dyDescent="0.25">
      <c r="AV2069" s="723"/>
      <c r="AW2069" s="154"/>
    </row>
    <row r="2070" spans="48:49" x14ac:dyDescent="0.25">
      <c r="AV2070" s="723"/>
      <c r="AW2070" s="154"/>
    </row>
    <row r="2071" spans="48:49" x14ac:dyDescent="0.25">
      <c r="AV2071" s="723"/>
      <c r="AW2071" s="154"/>
    </row>
    <row r="2072" spans="48:49" x14ac:dyDescent="0.25">
      <c r="AV2072" s="723"/>
      <c r="AW2072" s="154"/>
    </row>
    <row r="2073" spans="48:49" x14ac:dyDescent="0.25">
      <c r="AV2073" s="723"/>
      <c r="AW2073" s="154"/>
    </row>
    <row r="2074" spans="48:49" x14ac:dyDescent="0.25">
      <c r="AV2074" s="723"/>
      <c r="AW2074" s="154"/>
    </row>
    <row r="2075" spans="48:49" x14ac:dyDescent="0.25">
      <c r="AV2075" s="723"/>
      <c r="AW2075" s="154"/>
    </row>
    <row r="2076" spans="48:49" x14ac:dyDescent="0.25">
      <c r="AV2076" s="723"/>
      <c r="AW2076" s="154"/>
    </row>
    <row r="2077" spans="48:49" x14ac:dyDescent="0.25">
      <c r="AV2077" s="723"/>
      <c r="AW2077" s="154"/>
    </row>
    <row r="2078" spans="48:49" x14ac:dyDescent="0.25">
      <c r="AV2078" s="723"/>
      <c r="AW2078" s="154"/>
    </row>
    <row r="2079" spans="48:49" x14ac:dyDescent="0.25">
      <c r="AV2079" s="723"/>
      <c r="AW2079" s="154"/>
    </row>
    <row r="2080" spans="48:49" x14ac:dyDescent="0.25">
      <c r="AV2080" s="723"/>
      <c r="AW2080" s="154"/>
    </row>
    <row r="2081" spans="48:49" x14ac:dyDescent="0.25">
      <c r="AV2081" s="723"/>
      <c r="AW2081" s="154"/>
    </row>
    <row r="2082" spans="48:49" x14ac:dyDescent="0.25">
      <c r="AV2082" s="723"/>
      <c r="AW2082" s="154"/>
    </row>
    <row r="2083" spans="48:49" x14ac:dyDescent="0.25">
      <c r="AV2083" s="723"/>
      <c r="AW2083" s="154"/>
    </row>
    <row r="2084" spans="48:49" x14ac:dyDescent="0.25">
      <c r="AV2084" s="723"/>
      <c r="AW2084" s="154"/>
    </row>
    <row r="2085" spans="48:49" x14ac:dyDescent="0.25">
      <c r="AV2085" s="723"/>
      <c r="AW2085" s="154"/>
    </row>
    <row r="2086" spans="48:49" x14ac:dyDescent="0.25">
      <c r="AV2086" s="723"/>
      <c r="AW2086" s="154"/>
    </row>
    <row r="2087" spans="48:49" x14ac:dyDescent="0.25">
      <c r="AV2087" s="723"/>
      <c r="AW2087" s="154"/>
    </row>
    <row r="2088" spans="48:49" x14ac:dyDescent="0.25">
      <c r="AV2088" s="723"/>
      <c r="AW2088" s="154"/>
    </row>
    <row r="2089" spans="48:49" x14ac:dyDescent="0.25">
      <c r="AV2089" s="723"/>
      <c r="AW2089" s="154"/>
    </row>
    <row r="2090" spans="48:49" x14ac:dyDescent="0.25">
      <c r="AV2090" s="723"/>
      <c r="AW2090" s="154"/>
    </row>
    <row r="2091" spans="48:49" x14ac:dyDescent="0.25">
      <c r="AV2091" s="723"/>
      <c r="AW2091" s="154"/>
    </row>
    <row r="2092" spans="48:49" x14ac:dyDescent="0.25">
      <c r="AV2092" s="723"/>
      <c r="AW2092" s="154"/>
    </row>
    <row r="2093" spans="48:49" x14ac:dyDescent="0.25">
      <c r="AV2093" s="723"/>
      <c r="AW2093" s="154"/>
    </row>
    <row r="2094" spans="48:49" x14ac:dyDescent="0.25">
      <c r="AV2094" s="723"/>
      <c r="AW2094" s="154"/>
    </row>
    <row r="2095" spans="48:49" x14ac:dyDescent="0.25">
      <c r="AV2095" s="723"/>
      <c r="AW2095" s="154"/>
    </row>
    <row r="2096" spans="48:49" x14ac:dyDescent="0.25">
      <c r="AV2096" s="723"/>
      <c r="AW2096" s="154"/>
    </row>
    <row r="2097" spans="48:49" x14ac:dyDescent="0.25">
      <c r="AV2097" s="723"/>
      <c r="AW2097" s="154"/>
    </row>
    <row r="2098" spans="48:49" x14ac:dyDescent="0.25">
      <c r="AV2098" s="723"/>
      <c r="AW2098" s="154"/>
    </row>
    <row r="2099" spans="48:49" x14ac:dyDescent="0.25">
      <c r="AV2099" s="723"/>
      <c r="AW2099" s="154"/>
    </row>
    <row r="2100" spans="48:49" x14ac:dyDescent="0.25">
      <c r="AV2100" s="723"/>
      <c r="AW2100" s="154"/>
    </row>
    <row r="2101" spans="48:49" x14ac:dyDescent="0.25">
      <c r="AV2101" s="723"/>
      <c r="AW2101" s="154"/>
    </row>
    <row r="2102" spans="48:49" x14ac:dyDescent="0.25">
      <c r="AV2102" s="723"/>
      <c r="AW2102" s="154"/>
    </row>
    <row r="2103" spans="48:49" x14ac:dyDescent="0.25">
      <c r="AV2103" s="723"/>
      <c r="AW2103" s="154"/>
    </row>
    <row r="2104" spans="48:49" x14ac:dyDescent="0.25">
      <c r="AV2104" s="723"/>
      <c r="AW2104" s="154"/>
    </row>
    <row r="2105" spans="48:49" x14ac:dyDescent="0.25">
      <c r="AV2105" s="723"/>
      <c r="AW2105" s="154"/>
    </row>
    <row r="2106" spans="48:49" x14ac:dyDescent="0.25">
      <c r="AV2106" s="723"/>
      <c r="AW2106" s="154"/>
    </row>
    <row r="2107" spans="48:49" x14ac:dyDescent="0.25">
      <c r="AV2107" s="723"/>
      <c r="AW2107" s="154"/>
    </row>
    <row r="2108" spans="48:49" x14ac:dyDescent="0.25">
      <c r="AV2108" s="723"/>
      <c r="AW2108" s="154"/>
    </row>
    <row r="2109" spans="48:49" x14ac:dyDescent="0.25">
      <c r="AV2109" s="723"/>
      <c r="AW2109" s="154"/>
    </row>
    <row r="2110" spans="48:49" x14ac:dyDescent="0.25">
      <c r="AV2110" s="723"/>
      <c r="AW2110" s="154"/>
    </row>
    <row r="2111" spans="48:49" x14ac:dyDescent="0.25">
      <c r="AV2111" s="723"/>
      <c r="AW2111" s="154"/>
    </row>
    <row r="2112" spans="48:49" x14ac:dyDescent="0.25">
      <c r="AV2112" s="723"/>
      <c r="AW2112" s="154"/>
    </row>
    <row r="2113" spans="48:49" x14ac:dyDescent="0.25">
      <c r="AV2113" s="723"/>
      <c r="AW2113" s="154"/>
    </row>
    <row r="2114" spans="48:49" x14ac:dyDescent="0.25">
      <c r="AV2114" s="723"/>
      <c r="AW2114" s="154"/>
    </row>
    <row r="2115" spans="48:49" x14ac:dyDescent="0.25">
      <c r="AV2115" s="723"/>
      <c r="AW2115" s="154"/>
    </row>
    <row r="2116" spans="48:49" x14ac:dyDescent="0.25">
      <c r="AV2116" s="723"/>
      <c r="AW2116" s="154"/>
    </row>
    <row r="2117" spans="48:49" x14ac:dyDescent="0.25">
      <c r="AV2117" s="723"/>
      <c r="AW2117" s="154"/>
    </row>
    <row r="2118" spans="48:49" x14ac:dyDescent="0.25">
      <c r="AV2118" s="723"/>
      <c r="AW2118" s="154"/>
    </row>
    <row r="2119" spans="48:49" x14ac:dyDescent="0.25">
      <c r="AV2119" s="723"/>
      <c r="AW2119" s="154"/>
    </row>
    <row r="2120" spans="48:49" x14ac:dyDescent="0.25">
      <c r="AV2120" s="723"/>
      <c r="AW2120" s="154"/>
    </row>
    <row r="2121" spans="48:49" x14ac:dyDescent="0.25">
      <c r="AV2121" s="723"/>
      <c r="AW2121" s="154"/>
    </row>
    <row r="2122" spans="48:49" x14ac:dyDescent="0.25">
      <c r="AV2122" s="723"/>
      <c r="AW2122" s="154"/>
    </row>
    <row r="2123" spans="48:49" x14ac:dyDescent="0.25">
      <c r="AV2123" s="723"/>
      <c r="AW2123" s="154"/>
    </row>
    <row r="2124" spans="48:49" x14ac:dyDescent="0.25">
      <c r="AV2124" s="723"/>
      <c r="AW2124" s="154"/>
    </row>
    <row r="2125" spans="48:49" x14ac:dyDescent="0.25">
      <c r="AV2125" s="723"/>
      <c r="AW2125" s="154"/>
    </row>
    <row r="2126" spans="48:49" x14ac:dyDescent="0.25">
      <c r="AV2126" s="723"/>
      <c r="AW2126" s="154"/>
    </row>
    <row r="2127" spans="48:49" x14ac:dyDescent="0.25">
      <c r="AV2127" s="723"/>
      <c r="AW2127" s="154"/>
    </row>
    <row r="2128" spans="48:49" x14ac:dyDescent="0.25">
      <c r="AV2128" s="723"/>
      <c r="AW2128" s="154"/>
    </row>
    <row r="2129" spans="48:49" x14ac:dyDescent="0.25">
      <c r="AV2129" s="723"/>
      <c r="AW2129" s="154"/>
    </row>
    <row r="2130" spans="48:49" x14ac:dyDescent="0.25">
      <c r="AV2130" s="723"/>
      <c r="AW2130" s="154"/>
    </row>
    <row r="2131" spans="48:49" x14ac:dyDescent="0.25">
      <c r="AV2131" s="723"/>
      <c r="AW2131" s="154"/>
    </row>
    <row r="2132" spans="48:49" x14ac:dyDescent="0.25">
      <c r="AV2132" s="723"/>
      <c r="AW2132" s="154"/>
    </row>
    <row r="2133" spans="48:49" x14ac:dyDescent="0.25">
      <c r="AV2133" s="723"/>
      <c r="AW2133" s="154"/>
    </row>
    <row r="2134" spans="48:49" x14ac:dyDescent="0.25">
      <c r="AV2134" s="723"/>
      <c r="AW2134" s="154"/>
    </row>
    <row r="2135" spans="48:49" x14ac:dyDescent="0.25">
      <c r="AV2135" s="723"/>
      <c r="AW2135" s="154"/>
    </row>
    <row r="2136" spans="48:49" x14ac:dyDescent="0.25">
      <c r="AV2136" s="723"/>
      <c r="AW2136" s="154"/>
    </row>
    <row r="2137" spans="48:49" x14ac:dyDescent="0.25">
      <c r="AV2137" s="723"/>
      <c r="AW2137" s="154"/>
    </row>
    <row r="2138" spans="48:49" x14ac:dyDescent="0.25">
      <c r="AV2138" s="723"/>
      <c r="AW2138" s="154"/>
    </row>
    <row r="2139" spans="48:49" x14ac:dyDescent="0.25">
      <c r="AV2139" s="723"/>
      <c r="AW2139" s="154"/>
    </row>
    <row r="2140" spans="48:49" x14ac:dyDescent="0.25">
      <c r="AV2140" s="723"/>
      <c r="AW2140" s="154"/>
    </row>
    <row r="2141" spans="48:49" x14ac:dyDescent="0.25">
      <c r="AV2141" s="723"/>
      <c r="AW2141" s="154"/>
    </row>
    <row r="2142" spans="48:49" x14ac:dyDescent="0.25">
      <c r="AV2142" s="723"/>
      <c r="AW2142" s="154"/>
    </row>
    <row r="2143" spans="48:49" x14ac:dyDescent="0.25">
      <c r="AV2143" s="723"/>
      <c r="AW2143" s="154"/>
    </row>
    <row r="2144" spans="48:49" x14ac:dyDescent="0.25">
      <c r="AV2144" s="723"/>
      <c r="AW2144" s="154"/>
    </row>
    <row r="2145" spans="48:49" x14ac:dyDescent="0.25">
      <c r="AV2145" s="723"/>
      <c r="AW2145" s="154"/>
    </row>
    <row r="2146" spans="48:49" x14ac:dyDescent="0.25">
      <c r="AV2146" s="723"/>
      <c r="AW2146" s="154"/>
    </row>
    <row r="2147" spans="48:49" x14ac:dyDescent="0.25">
      <c r="AV2147" s="723"/>
      <c r="AW2147" s="154"/>
    </row>
    <row r="2148" spans="48:49" x14ac:dyDescent="0.25">
      <c r="AV2148" s="723"/>
      <c r="AW2148" s="154"/>
    </row>
    <row r="2149" spans="48:49" x14ac:dyDescent="0.25">
      <c r="AV2149" s="723"/>
      <c r="AW2149" s="154"/>
    </row>
    <row r="2150" spans="48:49" x14ac:dyDescent="0.25">
      <c r="AV2150" s="723"/>
      <c r="AW2150" s="154"/>
    </row>
    <row r="2151" spans="48:49" x14ac:dyDescent="0.25">
      <c r="AV2151" s="723"/>
      <c r="AW2151" s="154"/>
    </row>
    <row r="2152" spans="48:49" x14ac:dyDescent="0.25">
      <c r="AV2152" s="723"/>
      <c r="AW2152" s="154"/>
    </row>
    <row r="2153" spans="48:49" x14ac:dyDescent="0.25">
      <c r="AV2153" s="723"/>
      <c r="AW2153" s="154"/>
    </row>
    <row r="2154" spans="48:49" x14ac:dyDescent="0.25">
      <c r="AV2154" s="723"/>
      <c r="AW2154" s="154"/>
    </row>
    <row r="2155" spans="48:49" x14ac:dyDescent="0.25">
      <c r="AV2155" s="723"/>
      <c r="AW2155" s="154"/>
    </row>
    <row r="2156" spans="48:49" x14ac:dyDescent="0.25">
      <c r="AV2156" s="723"/>
      <c r="AW2156" s="154"/>
    </row>
    <row r="2157" spans="48:49" x14ac:dyDescent="0.25">
      <c r="AV2157" s="723"/>
      <c r="AW2157" s="154"/>
    </row>
    <row r="2158" spans="48:49" x14ac:dyDescent="0.25">
      <c r="AV2158" s="723"/>
      <c r="AW2158" s="154"/>
    </row>
    <row r="2159" spans="48:49" x14ac:dyDescent="0.25">
      <c r="AV2159" s="723"/>
      <c r="AW2159" s="154"/>
    </row>
    <row r="2160" spans="48:49" x14ac:dyDescent="0.25">
      <c r="AV2160" s="723"/>
      <c r="AW2160" s="154"/>
    </row>
    <row r="2161" spans="48:49" x14ac:dyDescent="0.25">
      <c r="AV2161" s="723"/>
      <c r="AW2161" s="154"/>
    </row>
    <row r="2162" spans="48:49" x14ac:dyDescent="0.25">
      <c r="AV2162" s="723"/>
      <c r="AW2162" s="154"/>
    </row>
    <row r="2163" spans="48:49" x14ac:dyDescent="0.25">
      <c r="AV2163" s="723"/>
      <c r="AW2163" s="154"/>
    </row>
    <row r="2164" spans="48:49" x14ac:dyDescent="0.25">
      <c r="AV2164" s="723"/>
      <c r="AW2164" s="154"/>
    </row>
    <row r="2165" spans="48:49" x14ac:dyDescent="0.25">
      <c r="AV2165" s="723"/>
      <c r="AW2165" s="154"/>
    </row>
    <row r="2166" spans="48:49" x14ac:dyDescent="0.25">
      <c r="AV2166" s="723"/>
      <c r="AW2166" s="154"/>
    </row>
    <row r="2167" spans="48:49" x14ac:dyDescent="0.25">
      <c r="AV2167" s="723"/>
      <c r="AW2167" s="154"/>
    </row>
    <row r="2168" spans="48:49" x14ac:dyDescent="0.25">
      <c r="AV2168" s="723"/>
      <c r="AW2168" s="154"/>
    </row>
    <row r="2169" spans="48:49" x14ac:dyDescent="0.25">
      <c r="AV2169" s="723"/>
      <c r="AW2169" s="154"/>
    </row>
    <row r="2170" spans="48:49" x14ac:dyDescent="0.25">
      <c r="AV2170" s="723"/>
      <c r="AW2170" s="154"/>
    </row>
    <row r="2171" spans="48:49" x14ac:dyDescent="0.25">
      <c r="AV2171" s="723"/>
      <c r="AW2171" s="154"/>
    </row>
    <row r="2172" spans="48:49" x14ac:dyDescent="0.25">
      <c r="AV2172" s="723"/>
      <c r="AW2172" s="154"/>
    </row>
    <row r="2173" spans="48:49" x14ac:dyDescent="0.25">
      <c r="AV2173" s="723"/>
      <c r="AW2173" s="154"/>
    </row>
    <row r="2174" spans="48:49" x14ac:dyDescent="0.25">
      <c r="AV2174" s="723"/>
      <c r="AW2174" s="154"/>
    </row>
    <row r="2175" spans="48:49" x14ac:dyDescent="0.25">
      <c r="AV2175" s="723"/>
      <c r="AW2175" s="154"/>
    </row>
    <row r="2176" spans="48:49" x14ac:dyDescent="0.25">
      <c r="AV2176" s="723"/>
      <c r="AW2176" s="154"/>
    </row>
    <row r="2177" spans="48:49" x14ac:dyDescent="0.25">
      <c r="AV2177" s="723"/>
      <c r="AW2177" s="154"/>
    </row>
    <row r="2178" spans="48:49" x14ac:dyDescent="0.25">
      <c r="AV2178" s="723"/>
      <c r="AW2178" s="154"/>
    </row>
    <row r="2179" spans="48:49" x14ac:dyDescent="0.25">
      <c r="AV2179" s="723"/>
      <c r="AW2179" s="154"/>
    </row>
    <row r="2180" spans="48:49" x14ac:dyDescent="0.25">
      <c r="AV2180" s="723"/>
      <c r="AW2180" s="154"/>
    </row>
    <row r="2181" spans="48:49" x14ac:dyDescent="0.25">
      <c r="AV2181" s="723"/>
      <c r="AW2181" s="154"/>
    </row>
    <row r="2182" spans="48:49" x14ac:dyDescent="0.25">
      <c r="AV2182" s="723"/>
      <c r="AW2182" s="154"/>
    </row>
    <row r="2183" spans="48:49" x14ac:dyDescent="0.25">
      <c r="AV2183" s="723"/>
      <c r="AW2183" s="154"/>
    </row>
    <row r="2184" spans="48:49" x14ac:dyDescent="0.25">
      <c r="AV2184" s="723"/>
      <c r="AW2184" s="154"/>
    </row>
    <row r="2185" spans="48:49" x14ac:dyDescent="0.25">
      <c r="AV2185" s="723"/>
      <c r="AW2185" s="154"/>
    </row>
    <row r="2186" spans="48:49" x14ac:dyDescent="0.25">
      <c r="AV2186" s="723"/>
      <c r="AW2186" s="154"/>
    </row>
    <row r="2187" spans="48:49" x14ac:dyDescent="0.25">
      <c r="AV2187" s="723"/>
      <c r="AW2187" s="154"/>
    </row>
    <row r="2188" spans="48:49" x14ac:dyDescent="0.25">
      <c r="AV2188" s="723"/>
      <c r="AW2188" s="154"/>
    </row>
    <row r="2189" spans="48:49" x14ac:dyDescent="0.25">
      <c r="AV2189" s="723"/>
      <c r="AW2189" s="154"/>
    </row>
    <row r="2190" spans="48:49" x14ac:dyDescent="0.25">
      <c r="AV2190" s="723"/>
      <c r="AW2190" s="154"/>
    </row>
    <row r="2191" spans="48:49" x14ac:dyDescent="0.25">
      <c r="AV2191" s="723"/>
      <c r="AW2191" s="154"/>
    </row>
    <row r="2192" spans="48:49" x14ac:dyDescent="0.25">
      <c r="AV2192" s="723"/>
      <c r="AW2192" s="154"/>
    </row>
    <row r="2193" spans="48:49" x14ac:dyDescent="0.25">
      <c r="AV2193" s="723"/>
      <c r="AW2193" s="154"/>
    </row>
    <row r="2194" spans="48:49" x14ac:dyDescent="0.25">
      <c r="AV2194" s="723"/>
      <c r="AW2194" s="154"/>
    </row>
    <row r="2195" spans="48:49" x14ac:dyDescent="0.25">
      <c r="AV2195" s="723"/>
      <c r="AW2195" s="154"/>
    </row>
    <row r="2196" spans="48:49" x14ac:dyDescent="0.25">
      <c r="AV2196" s="723"/>
      <c r="AW2196" s="154"/>
    </row>
    <row r="2197" spans="48:49" x14ac:dyDescent="0.25">
      <c r="AV2197" s="723"/>
      <c r="AW2197" s="154"/>
    </row>
    <row r="2198" spans="48:49" x14ac:dyDescent="0.25">
      <c r="AV2198" s="723"/>
      <c r="AW2198" s="154"/>
    </row>
    <row r="2199" spans="48:49" x14ac:dyDescent="0.25">
      <c r="AV2199" s="723"/>
      <c r="AW2199" s="154"/>
    </row>
    <row r="2200" spans="48:49" x14ac:dyDescent="0.25">
      <c r="AV2200" s="723"/>
      <c r="AW2200" s="154"/>
    </row>
    <row r="2201" spans="48:49" x14ac:dyDescent="0.25">
      <c r="AV2201" s="723"/>
      <c r="AW2201" s="154"/>
    </row>
    <row r="2202" spans="48:49" x14ac:dyDescent="0.25">
      <c r="AV2202" s="723"/>
      <c r="AW2202" s="154"/>
    </row>
    <row r="2203" spans="48:49" x14ac:dyDescent="0.25">
      <c r="AV2203" s="723"/>
      <c r="AW2203" s="154"/>
    </row>
    <row r="2204" spans="48:49" x14ac:dyDescent="0.25">
      <c r="AV2204" s="723"/>
      <c r="AW2204" s="154"/>
    </row>
    <row r="2205" spans="48:49" x14ac:dyDescent="0.25">
      <c r="AV2205" s="723"/>
      <c r="AW2205" s="154"/>
    </row>
    <row r="2206" spans="48:49" x14ac:dyDescent="0.25">
      <c r="AV2206" s="723"/>
      <c r="AW2206" s="154"/>
    </row>
    <row r="2207" spans="48:49" x14ac:dyDescent="0.25">
      <c r="AV2207" s="723"/>
      <c r="AW2207" s="154"/>
    </row>
    <row r="2208" spans="48:49" x14ac:dyDescent="0.25">
      <c r="AV2208" s="723"/>
      <c r="AW2208" s="154"/>
    </row>
    <row r="2209" spans="48:49" x14ac:dyDescent="0.25">
      <c r="AV2209" s="723"/>
      <c r="AW2209" s="154"/>
    </row>
    <row r="2210" spans="48:49" x14ac:dyDescent="0.25">
      <c r="AV2210" s="723"/>
      <c r="AW2210" s="154"/>
    </row>
    <row r="2211" spans="48:49" x14ac:dyDescent="0.25">
      <c r="AV2211" s="723"/>
      <c r="AW2211" s="154"/>
    </row>
    <row r="2212" spans="48:49" x14ac:dyDescent="0.25">
      <c r="AV2212" s="723"/>
      <c r="AW2212" s="154"/>
    </row>
    <row r="2213" spans="48:49" x14ac:dyDescent="0.25">
      <c r="AV2213" s="723"/>
      <c r="AW2213" s="154"/>
    </row>
    <row r="2214" spans="48:49" x14ac:dyDescent="0.25">
      <c r="AV2214" s="723"/>
      <c r="AW2214" s="154"/>
    </row>
    <row r="2215" spans="48:49" x14ac:dyDescent="0.25">
      <c r="AV2215" s="723"/>
      <c r="AW2215" s="154"/>
    </row>
    <row r="2216" spans="48:49" x14ac:dyDescent="0.25">
      <c r="AV2216" s="723"/>
      <c r="AW2216" s="154"/>
    </row>
    <row r="2217" spans="48:49" x14ac:dyDescent="0.25">
      <c r="AV2217" s="723"/>
      <c r="AW2217" s="154"/>
    </row>
    <row r="2218" spans="48:49" x14ac:dyDescent="0.25">
      <c r="AV2218" s="723"/>
      <c r="AW2218" s="154"/>
    </row>
    <row r="2219" spans="48:49" x14ac:dyDescent="0.25">
      <c r="AV2219" s="723"/>
      <c r="AW2219" s="154"/>
    </row>
    <row r="2220" spans="48:49" x14ac:dyDescent="0.25">
      <c r="AV2220" s="723"/>
      <c r="AW2220" s="154"/>
    </row>
    <row r="2221" spans="48:49" x14ac:dyDescent="0.25">
      <c r="AV2221" s="723"/>
      <c r="AW2221" s="154"/>
    </row>
    <row r="2222" spans="48:49" x14ac:dyDescent="0.25">
      <c r="AV2222" s="723"/>
      <c r="AW2222" s="154"/>
    </row>
    <row r="2223" spans="48:49" x14ac:dyDescent="0.25">
      <c r="AV2223" s="723"/>
      <c r="AW2223" s="154"/>
    </row>
    <row r="2224" spans="48:49" x14ac:dyDescent="0.25">
      <c r="AV2224" s="723"/>
      <c r="AW2224" s="154"/>
    </row>
    <row r="2225" spans="48:49" x14ac:dyDescent="0.25">
      <c r="AV2225" s="723"/>
      <c r="AW2225" s="154"/>
    </row>
    <row r="2226" spans="48:49" x14ac:dyDescent="0.25">
      <c r="AV2226" s="723"/>
      <c r="AW2226" s="154"/>
    </row>
    <row r="2227" spans="48:49" x14ac:dyDescent="0.25">
      <c r="AV2227" s="723"/>
      <c r="AW2227" s="154"/>
    </row>
    <row r="2228" spans="48:49" x14ac:dyDescent="0.25">
      <c r="AV2228" s="723"/>
      <c r="AW2228" s="154"/>
    </row>
    <row r="2229" spans="48:49" x14ac:dyDescent="0.25">
      <c r="AV2229" s="723"/>
      <c r="AW2229" s="154"/>
    </row>
    <row r="2230" spans="48:49" x14ac:dyDescent="0.25">
      <c r="AV2230" s="723"/>
      <c r="AW2230" s="154"/>
    </row>
    <row r="2231" spans="48:49" x14ac:dyDescent="0.25">
      <c r="AV2231" s="723"/>
      <c r="AW2231" s="154"/>
    </row>
    <row r="2232" spans="48:49" x14ac:dyDescent="0.25">
      <c r="AV2232" s="723"/>
      <c r="AW2232" s="154"/>
    </row>
    <row r="2233" spans="48:49" x14ac:dyDescent="0.25">
      <c r="AV2233" s="723"/>
      <c r="AW2233" s="154"/>
    </row>
    <row r="2234" spans="48:49" x14ac:dyDescent="0.25">
      <c r="AV2234" s="723"/>
      <c r="AW2234" s="154"/>
    </row>
    <row r="2235" spans="48:49" x14ac:dyDescent="0.25">
      <c r="AV2235" s="723"/>
      <c r="AW2235" s="154"/>
    </row>
    <row r="2236" spans="48:49" x14ac:dyDescent="0.25">
      <c r="AV2236" s="723"/>
      <c r="AW2236" s="154"/>
    </row>
    <row r="2237" spans="48:49" x14ac:dyDescent="0.25">
      <c r="AV2237" s="723"/>
      <c r="AW2237" s="154"/>
    </row>
    <row r="2238" spans="48:49" x14ac:dyDescent="0.25">
      <c r="AV2238" s="723"/>
      <c r="AW2238" s="154"/>
    </row>
    <row r="2239" spans="48:49" x14ac:dyDescent="0.25">
      <c r="AV2239" s="723"/>
      <c r="AW2239" s="154"/>
    </row>
    <row r="2240" spans="48:49" x14ac:dyDescent="0.25">
      <c r="AV2240" s="723"/>
      <c r="AW2240" s="154"/>
    </row>
    <row r="2241" spans="48:49" x14ac:dyDescent="0.25">
      <c r="AV2241" s="723"/>
      <c r="AW2241" s="154"/>
    </row>
    <row r="2242" spans="48:49" x14ac:dyDescent="0.25">
      <c r="AV2242" s="723"/>
      <c r="AW2242" s="154"/>
    </row>
    <row r="2243" spans="48:49" x14ac:dyDescent="0.25">
      <c r="AV2243" s="723"/>
      <c r="AW2243" s="154"/>
    </row>
    <row r="2244" spans="48:49" x14ac:dyDescent="0.25">
      <c r="AV2244" s="723"/>
      <c r="AW2244" s="154"/>
    </row>
    <row r="2245" spans="48:49" x14ac:dyDescent="0.25">
      <c r="AV2245" s="723"/>
      <c r="AW2245" s="154"/>
    </row>
    <row r="2246" spans="48:49" x14ac:dyDescent="0.25">
      <c r="AV2246" s="723"/>
      <c r="AW2246" s="154"/>
    </row>
    <row r="2247" spans="48:49" x14ac:dyDescent="0.25">
      <c r="AV2247" s="723"/>
      <c r="AW2247" s="154"/>
    </row>
    <row r="2248" spans="48:49" x14ac:dyDescent="0.25">
      <c r="AV2248" s="723"/>
      <c r="AW2248" s="154"/>
    </row>
    <row r="2249" spans="48:49" x14ac:dyDescent="0.25">
      <c r="AV2249" s="723"/>
      <c r="AW2249" s="154"/>
    </row>
    <row r="2250" spans="48:49" x14ac:dyDescent="0.25">
      <c r="AV2250" s="723"/>
      <c r="AW2250" s="154"/>
    </row>
    <row r="2251" spans="48:49" x14ac:dyDescent="0.25">
      <c r="AV2251" s="723"/>
      <c r="AW2251" s="154"/>
    </row>
    <row r="2252" spans="48:49" x14ac:dyDescent="0.25">
      <c r="AV2252" s="723"/>
      <c r="AW2252" s="154"/>
    </row>
    <row r="2253" spans="48:49" x14ac:dyDescent="0.25">
      <c r="AV2253" s="723"/>
      <c r="AW2253" s="154"/>
    </row>
    <row r="2254" spans="48:49" x14ac:dyDescent="0.25">
      <c r="AV2254" s="723"/>
      <c r="AW2254" s="154"/>
    </row>
    <row r="2255" spans="48:49" x14ac:dyDescent="0.25">
      <c r="AV2255" s="723"/>
      <c r="AW2255" s="154"/>
    </row>
    <row r="2256" spans="48:49" x14ac:dyDescent="0.25">
      <c r="AV2256" s="723"/>
      <c r="AW2256" s="154"/>
    </row>
    <row r="2257" spans="48:49" x14ac:dyDescent="0.25">
      <c r="AV2257" s="723"/>
      <c r="AW2257" s="154"/>
    </row>
    <row r="2258" spans="48:49" x14ac:dyDescent="0.25">
      <c r="AV2258" s="723"/>
      <c r="AW2258" s="154"/>
    </row>
    <row r="2259" spans="48:49" x14ac:dyDescent="0.25">
      <c r="AV2259" s="723"/>
      <c r="AW2259" s="154"/>
    </row>
    <row r="2260" spans="48:49" x14ac:dyDescent="0.25">
      <c r="AV2260" s="723"/>
      <c r="AW2260" s="154"/>
    </row>
    <row r="2261" spans="48:49" x14ac:dyDescent="0.25">
      <c r="AV2261" s="723"/>
      <c r="AW2261" s="154"/>
    </row>
    <row r="2262" spans="48:49" x14ac:dyDescent="0.25">
      <c r="AV2262" s="723"/>
      <c r="AW2262" s="154"/>
    </row>
    <row r="2263" spans="48:49" x14ac:dyDescent="0.25">
      <c r="AV2263" s="723"/>
      <c r="AW2263" s="154"/>
    </row>
    <row r="2264" spans="48:49" x14ac:dyDescent="0.25">
      <c r="AV2264" s="723"/>
      <c r="AW2264" s="154"/>
    </row>
    <row r="2265" spans="48:49" x14ac:dyDescent="0.25">
      <c r="AV2265" s="723"/>
      <c r="AW2265" s="154"/>
    </row>
    <row r="2266" spans="48:49" x14ac:dyDescent="0.25">
      <c r="AV2266" s="723"/>
      <c r="AW2266" s="154"/>
    </row>
    <row r="2267" spans="48:49" x14ac:dyDescent="0.25">
      <c r="AV2267" s="723"/>
      <c r="AW2267" s="154"/>
    </row>
    <row r="2268" spans="48:49" x14ac:dyDescent="0.25">
      <c r="AV2268" s="723"/>
      <c r="AW2268" s="154"/>
    </row>
    <row r="2269" spans="48:49" x14ac:dyDescent="0.25">
      <c r="AV2269" s="723"/>
      <c r="AW2269" s="154"/>
    </row>
    <row r="2270" spans="48:49" x14ac:dyDescent="0.25">
      <c r="AV2270" s="723"/>
      <c r="AW2270" s="154"/>
    </row>
    <row r="2271" spans="48:49" x14ac:dyDescent="0.25">
      <c r="AV2271" s="723"/>
      <c r="AW2271" s="154"/>
    </row>
    <row r="2272" spans="48:49" x14ac:dyDescent="0.25">
      <c r="AV2272" s="723"/>
      <c r="AW2272" s="154"/>
    </row>
    <row r="2273" spans="48:49" x14ac:dyDescent="0.25">
      <c r="AV2273" s="723"/>
      <c r="AW2273" s="154"/>
    </row>
    <row r="2274" spans="48:49" x14ac:dyDescent="0.25">
      <c r="AV2274" s="723"/>
      <c r="AW2274" s="154"/>
    </row>
    <row r="2275" spans="48:49" x14ac:dyDescent="0.25">
      <c r="AV2275" s="723"/>
      <c r="AW2275" s="154"/>
    </row>
    <row r="2276" spans="48:49" x14ac:dyDescent="0.25">
      <c r="AV2276" s="723"/>
      <c r="AW2276" s="154"/>
    </row>
    <row r="2277" spans="48:49" x14ac:dyDescent="0.25">
      <c r="AV2277" s="723"/>
      <c r="AW2277" s="154"/>
    </row>
    <row r="2278" spans="48:49" x14ac:dyDescent="0.25">
      <c r="AV2278" s="723"/>
      <c r="AW2278" s="154"/>
    </row>
    <row r="2279" spans="48:49" x14ac:dyDescent="0.25">
      <c r="AV2279" s="723"/>
      <c r="AW2279" s="154"/>
    </row>
    <row r="2280" spans="48:49" x14ac:dyDescent="0.25">
      <c r="AV2280" s="723"/>
      <c r="AW2280" s="154"/>
    </row>
    <row r="2281" spans="48:49" x14ac:dyDescent="0.25">
      <c r="AV2281" s="723"/>
      <c r="AW2281" s="154"/>
    </row>
    <row r="2282" spans="48:49" x14ac:dyDescent="0.25">
      <c r="AV2282" s="723"/>
      <c r="AW2282" s="154"/>
    </row>
    <row r="2283" spans="48:49" x14ac:dyDescent="0.25">
      <c r="AV2283" s="723"/>
      <c r="AW2283" s="154"/>
    </row>
    <row r="2284" spans="48:49" x14ac:dyDescent="0.25">
      <c r="AV2284" s="723"/>
      <c r="AW2284" s="154"/>
    </row>
    <row r="2285" spans="48:49" x14ac:dyDescent="0.25">
      <c r="AV2285" s="723"/>
      <c r="AW2285" s="154"/>
    </row>
    <row r="2286" spans="48:49" x14ac:dyDescent="0.25">
      <c r="AV2286" s="723"/>
      <c r="AW2286" s="154"/>
    </row>
    <row r="2287" spans="48:49" x14ac:dyDescent="0.25">
      <c r="AV2287" s="723"/>
      <c r="AW2287" s="154"/>
    </row>
    <row r="2288" spans="48:49" x14ac:dyDescent="0.25">
      <c r="AV2288" s="723"/>
      <c r="AW2288" s="154"/>
    </row>
    <row r="2289" spans="48:49" x14ac:dyDescent="0.25">
      <c r="AV2289" s="723"/>
      <c r="AW2289" s="154"/>
    </row>
    <row r="2290" spans="48:49" x14ac:dyDescent="0.25">
      <c r="AV2290" s="723"/>
      <c r="AW2290" s="154"/>
    </row>
    <row r="2291" spans="48:49" x14ac:dyDescent="0.25">
      <c r="AV2291" s="723"/>
      <c r="AW2291" s="154"/>
    </row>
    <row r="2292" spans="48:49" x14ac:dyDescent="0.25">
      <c r="AV2292" s="723"/>
      <c r="AW2292" s="154"/>
    </row>
    <row r="2293" spans="48:49" x14ac:dyDescent="0.25">
      <c r="AV2293" s="723"/>
      <c r="AW2293" s="154"/>
    </row>
    <row r="2294" spans="48:49" x14ac:dyDescent="0.25">
      <c r="AV2294" s="723"/>
      <c r="AW2294" s="154"/>
    </row>
    <row r="2295" spans="48:49" x14ac:dyDescent="0.25">
      <c r="AV2295" s="723"/>
      <c r="AW2295" s="154"/>
    </row>
    <row r="2296" spans="48:49" x14ac:dyDescent="0.25">
      <c r="AV2296" s="723"/>
      <c r="AW2296" s="154"/>
    </row>
    <row r="2297" spans="48:49" x14ac:dyDescent="0.25">
      <c r="AV2297" s="723"/>
      <c r="AW2297" s="154"/>
    </row>
    <row r="2298" spans="48:49" x14ac:dyDescent="0.25">
      <c r="AV2298" s="723"/>
      <c r="AW2298" s="154"/>
    </row>
    <row r="2299" spans="48:49" x14ac:dyDescent="0.25">
      <c r="AV2299" s="723"/>
      <c r="AW2299" s="154"/>
    </row>
    <row r="2300" spans="48:49" x14ac:dyDescent="0.25">
      <c r="AV2300" s="723"/>
      <c r="AW2300" s="154"/>
    </row>
    <row r="2301" spans="48:49" x14ac:dyDescent="0.25">
      <c r="AV2301" s="723"/>
      <c r="AW2301" s="154"/>
    </row>
    <row r="2302" spans="48:49" x14ac:dyDescent="0.25">
      <c r="AV2302" s="723"/>
      <c r="AW2302" s="154"/>
    </row>
    <row r="2303" spans="48:49" x14ac:dyDescent="0.25">
      <c r="AV2303" s="723"/>
      <c r="AW2303" s="154"/>
    </row>
    <row r="2304" spans="48:49" x14ac:dyDescent="0.25">
      <c r="AV2304" s="723"/>
      <c r="AW2304" s="154"/>
    </row>
    <row r="2305" spans="48:49" x14ac:dyDescent="0.25">
      <c r="AV2305" s="723"/>
      <c r="AW2305" s="154"/>
    </row>
    <row r="2306" spans="48:49" x14ac:dyDescent="0.25">
      <c r="AV2306" s="723"/>
      <c r="AW2306" s="154"/>
    </row>
    <row r="2307" spans="48:49" x14ac:dyDescent="0.25">
      <c r="AV2307" s="723"/>
      <c r="AW2307" s="154"/>
    </row>
    <row r="2308" spans="48:49" x14ac:dyDescent="0.25">
      <c r="AV2308" s="723"/>
      <c r="AW2308" s="154"/>
    </row>
    <row r="2309" spans="48:49" x14ac:dyDescent="0.25">
      <c r="AV2309" s="723"/>
      <c r="AW2309" s="154"/>
    </row>
    <row r="2310" spans="48:49" x14ac:dyDescent="0.25">
      <c r="AV2310" s="723"/>
      <c r="AW2310" s="154"/>
    </row>
    <row r="2311" spans="48:49" x14ac:dyDescent="0.25">
      <c r="AV2311" s="723"/>
      <c r="AW2311" s="154"/>
    </row>
    <row r="2312" spans="48:49" x14ac:dyDescent="0.25">
      <c r="AV2312" s="723"/>
      <c r="AW2312" s="154"/>
    </row>
    <row r="2313" spans="48:49" x14ac:dyDescent="0.25">
      <c r="AV2313" s="723"/>
      <c r="AW2313" s="154"/>
    </row>
    <row r="2314" spans="48:49" x14ac:dyDescent="0.25">
      <c r="AV2314" s="723"/>
      <c r="AW2314" s="154"/>
    </row>
    <row r="2315" spans="48:49" x14ac:dyDescent="0.25">
      <c r="AV2315" s="723"/>
      <c r="AW2315" s="154"/>
    </row>
    <row r="2316" spans="48:49" x14ac:dyDescent="0.25">
      <c r="AV2316" s="723"/>
      <c r="AW2316" s="154"/>
    </row>
    <row r="2317" spans="48:49" x14ac:dyDescent="0.25">
      <c r="AV2317" s="723"/>
      <c r="AW2317" s="154"/>
    </row>
    <row r="2318" spans="48:49" x14ac:dyDescent="0.25">
      <c r="AV2318" s="723"/>
      <c r="AW2318" s="154"/>
    </row>
    <row r="2319" spans="48:49" x14ac:dyDescent="0.25">
      <c r="AV2319" s="723"/>
      <c r="AW2319" s="154"/>
    </row>
    <row r="2320" spans="48:49" x14ac:dyDescent="0.25">
      <c r="AV2320" s="723"/>
      <c r="AW2320" s="154"/>
    </row>
    <row r="2321" spans="48:49" x14ac:dyDescent="0.25">
      <c r="AV2321" s="723"/>
      <c r="AW2321" s="154"/>
    </row>
    <row r="2322" spans="48:49" x14ac:dyDescent="0.25">
      <c r="AV2322" s="723"/>
      <c r="AW2322" s="154"/>
    </row>
    <row r="2323" spans="48:49" x14ac:dyDescent="0.25">
      <c r="AV2323" s="723"/>
      <c r="AW2323" s="154"/>
    </row>
    <row r="2324" spans="48:49" x14ac:dyDescent="0.25">
      <c r="AV2324" s="723"/>
      <c r="AW2324" s="154"/>
    </row>
    <row r="2325" spans="48:49" x14ac:dyDescent="0.25">
      <c r="AV2325" s="723"/>
      <c r="AW2325" s="154"/>
    </row>
    <row r="2326" spans="48:49" x14ac:dyDescent="0.25">
      <c r="AV2326" s="723"/>
      <c r="AW2326" s="154"/>
    </row>
    <row r="2327" spans="48:49" x14ac:dyDescent="0.25">
      <c r="AV2327" s="723"/>
      <c r="AW2327" s="154"/>
    </row>
    <row r="2328" spans="48:49" x14ac:dyDescent="0.25">
      <c r="AV2328" s="723"/>
      <c r="AW2328" s="154"/>
    </row>
    <row r="2329" spans="48:49" x14ac:dyDescent="0.25">
      <c r="AV2329" s="723"/>
      <c r="AW2329" s="154"/>
    </row>
    <row r="2330" spans="48:49" x14ac:dyDescent="0.25">
      <c r="AV2330" s="723"/>
      <c r="AW2330" s="154"/>
    </row>
    <row r="2331" spans="48:49" x14ac:dyDescent="0.25">
      <c r="AV2331" s="723"/>
      <c r="AW2331" s="154"/>
    </row>
    <row r="2332" spans="48:49" x14ac:dyDescent="0.25">
      <c r="AV2332" s="723"/>
      <c r="AW2332" s="154"/>
    </row>
    <row r="2333" spans="48:49" x14ac:dyDescent="0.25">
      <c r="AV2333" s="723"/>
      <c r="AW2333" s="154"/>
    </row>
    <row r="2334" spans="48:49" x14ac:dyDescent="0.25">
      <c r="AV2334" s="723"/>
      <c r="AW2334" s="154"/>
    </row>
    <row r="2335" spans="48:49" x14ac:dyDescent="0.25">
      <c r="AV2335" s="723"/>
      <c r="AW2335" s="154"/>
    </row>
    <row r="2336" spans="48:49" x14ac:dyDescent="0.25">
      <c r="AV2336" s="723"/>
      <c r="AW2336" s="154"/>
    </row>
    <row r="2337" spans="48:49" x14ac:dyDescent="0.25">
      <c r="AV2337" s="723"/>
      <c r="AW2337" s="154"/>
    </row>
    <row r="2338" spans="48:49" x14ac:dyDescent="0.25">
      <c r="AV2338" s="723"/>
      <c r="AW2338" s="154"/>
    </row>
    <row r="2339" spans="48:49" x14ac:dyDescent="0.25">
      <c r="AV2339" s="723"/>
      <c r="AW2339" s="154"/>
    </row>
    <row r="2340" spans="48:49" x14ac:dyDescent="0.25">
      <c r="AV2340" s="723"/>
      <c r="AW2340" s="154"/>
    </row>
    <row r="2341" spans="48:49" x14ac:dyDescent="0.25">
      <c r="AV2341" s="723"/>
      <c r="AW2341" s="154"/>
    </row>
    <row r="2342" spans="48:49" x14ac:dyDescent="0.25">
      <c r="AV2342" s="723"/>
      <c r="AW2342" s="154"/>
    </row>
    <row r="2343" spans="48:49" x14ac:dyDescent="0.25">
      <c r="AV2343" s="723"/>
      <c r="AW2343" s="154"/>
    </row>
    <row r="2344" spans="48:49" x14ac:dyDescent="0.25">
      <c r="AV2344" s="723"/>
      <c r="AW2344" s="154"/>
    </row>
    <row r="2345" spans="48:49" x14ac:dyDescent="0.25">
      <c r="AV2345" s="723"/>
      <c r="AW2345" s="154"/>
    </row>
    <row r="2346" spans="48:49" x14ac:dyDescent="0.25">
      <c r="AV2346" s="723"/>
      <c r="AW2346" s="154"/>
    </row>
    <row r="2347" spans="48:49" x14ac:dyDescent="0.25">
      <c r="AV2347" s="723"/>
      <c r="AW2347" s="154"/>
    </row>
    <row r="2348" spans="48:49" x14ac:dyDescent="0.25">
      <c r="AV2348" s="723"/>
      <c r="AW2348" s="154"/>
    </row>
    <row r="2349" spans="48:49" x14ac:dyDescent="0.25">
      <c r="AV2349" s="723"/>
      <c r="AW2349" s="154"/>
    </row>
    <row r="2350" spans="48:49" x14ac:dyDescent="0.25">
      <c r="AV2350" s="723"/>
      <c r="AW2350" s="154"/>
    </row>
    <row r="2351" spans="48:49" x14ac:dyDescent="0.25">
      <c r="AV2351" s="723"/>
      <c r="AW2351" s="154"/>
    </row>
    <row r="2352" spans="48:49" x14ac:dyDescent="0.25">
      <c r="AV2352" s="723"/>
      <c r="AW2352" s="154"/>
    </row>
    <row r="2353" spans="48:49" x14ac:dyDescent="0.25">
      <c r="AV2353" s="723"/>
      <c r="AW2353" s="154"/>
    </row>
    <row r="2354" spans="48:49" x14ac:dyDescent="0.25">
      <c r="AV2354" s="723"/>
      <c r="AW2354" s="154"/>
    </row>
    <row r="2355" spans="48:49" x14ac:dyDescent="0.25">
      <c r="AV2355" s="723"/>
      <c r="AW2355" s="154"/>
    </row>
    <row r="2356" spans="48:49" x14ac:dyDescent="0.25">
      <c r="AV2356" s="723"/>
      <c r="AW2356" s="154"/>
    </row>
    <row r="2357" spans="48:49" x14ac:dyDescent="0.25">
      <c r="AV2357" s="723"/>
      <c r="AW2357" s="154"/>
    </row>
    <row r="2358" spans="48:49" x14ac:dyDescent="0.25">
      <c r="AV2358" s="723"/>
      <c r="AW2358" s="154"/>
    </row>
    <row r="2359" spans="48:49" x14ac:dyDescent="0.25">
      <c r="AV2359" s="723"/>
      <c r="AW2359" s="154"/>
    </row>
    <row r="2360" spans="48:49" x14ac:dyDescent="0.25">
      <c r="AV2360" s="723"/>
      <c r="AW2360" s="154"/>
    </row>
    <row r="2361" spans="48:49" x14ac:dyDescent="0.25">
      <c r="AV2361" s="723"/>
      <c r="AW2361" s="154"/>
    </row>
    <row r="2362" spans="48:49" x14ac:dyDescent="0.25">
      <c r="AV2362" s="723"/>
      <c r="AW2362" s="154"/>
    </row>
    <row r="2363" spans="48:49" x14ac:dyDescent="0.25">
      <c r="AV2363" s="723"/>
      <c r="AW2363" s="154"/>
    </row>
    <row r="2364" spans="48:49" x14ac:dyDescent="0.25">
      <c r="AV2364" s="723"/>
      <c r="AW2364" s="154"/>
    </row>
    <row r="2365" spans="48:49" x14ac:dyDescent="0.25">
      <c r="AV2365" s="723"/>
      <c r="AW2365" s="154"/>
    </row>
    <row r="2366" spans="48:49" x14ac:dyDescent="0.25">
      <c r="AV2366" s="723"/>
      <c r="AW2366" s="154"/>
    </row>
    <row r="2367" spans="48:49" x14ac:dyDescent="0.25">
      <c r="AV2367" s="723"/>
      <c r="AW2367" s="154"/>
    </row>
    <row r="2368" spans="48:49" x14ac:dyDescent="0.25">
      <c r="AV2368" s="723"/>
      <c r="AW2368" s="154"/>
    </row>
    <row r="2369" spans="48:49" x14ac:dyDescent="0.25">
      <c r="AV2369" s="723"/>
      <c r="AW2369" s="154"/>
    </row>
    <row r="2370" spans="48:49" x14ac:dyDescent="0.25">
      <c r="AV2370" s="723"/>
      <c r="AW2370" s="154"/>
    </row>
    <row r="2371" spans="48:49" x14ac:dyDescent="0.25">
      <c r="AV2371" s="723"/>
      <c r="AW2371" s="154"/>
    </row>
    <row r="2372" spans="48:49" x14ac:dyDescent="0.25">
      <c r="AV2372" s="723"/>
      <c r="AW2372" s="154"/>
    </row>
    <row r="2373" spans="48:49" x14ac:dyDescent="0.25">
      <c r="AV2373" s="723"/>
      <c r="AW2373" s="154"/>
    </row>
    <row r="2374" spans="48:49" x14ac:dyDescent="0.25">
      <c r="AV2374" s="723"/>
      <c r="AW2374" s="154"/>
    </row>
    <row r="2375" spans="48:49" x14ac:dyDescent="0.25">
      <c r="AV2375" s="723"/>
      <c r="AW2375" s="154"/>
    </row>
    <row r="2376" spans="48:49" x14ac:dyDescent="0.25">
      <c r="AV2376" s="723"/>
      <c r="AW2376" s="154"/>
    </row>
    <row r="2377" spans="48:49" x14ac:dyDescent="0.25">
      <c r="AV2377" s="723"/>
      <c r="AW2377" s="154"/>
    </row>
    <row r="2378" spans="48:49" x14ac:dyDescent="0.25">
      <c r="AV2378" s="723"/>
      <c r="AW2378" s="154"/>
    </row>
    <row r="2379" spans="48:49" x14ac:dyDescent="0.25">
      <c r="AV2379" s="723"/>
      <c r="AW2379" s="154"/>
    </row>
    <row r="2380" spans="48:49" x14ac:dyDescent="0.25">
      <c r="AV2380" s="723"/>
      <c r="AW2380" s="154"/>
    </row>
    <row r="2381" spans="48:49" x14ac:dyDescent="0.25">
      <c r="AV2381" s="723"/>
      <c r="AW2381" s="154"/>
    </row>
    <row r="2382" spans="48:49" x14ac:dyDescent="0.25">
      <c r="AV2382" s="723"/>
      <c r="AW2382" s="154"/>
    </row>
    <row r="2383" spans="48:49" x14ac:dyDescent="0.25">
      <c r="AV2383" s="723"/>
      <c r="AW2383" s="154"/>
    </row>
    <row r="2384" spans="48:49" x14ac:dyDescent="0.25">
      <c r="AV2384" s="723"/>
      <c r="AW2384" s="154"/>
    </row>
    <row r="2385" spans="48:49" x14ac:dyDescent="0.25">
      <c r="AV2385" s="723"/>
      <c r="AW2385" s="154"/>
    </row>
    <row r="2386" spans="48:49" x14ac:dyDescent="0.25">
      <c r="AV2386" s="723"/>
      <c r="AW2386" s="154"/>
    </row>
    <row r="2387" spans="48:49" x14ac:dyDescent="0.25">
      <c r="AV2387" s="723"/>
      <c r="AW2387" s="154"/>
    </row>
    <row r="2388" spans="48:49" x14ac:dyDescent="0.25">
      <c r="AV2388" s="723"/>
      <c r="AW2388" s="154"/>
    </row>
    <row r="2389" spans="48:49" x14ac:dyDescent="0.25">
      <c r="AV2389" s="723"/>
      <c r="AW2389" s="154"/>
    </row>
    <row r="2390" spans="48:49" x14ac:dyDescent="0.25">
      <c r="AV2390" s="723"/>
      <c r="AW2390" s="154"/>
    </row>
    <row r="2391" spans="48:49" x14ac:dyDescent="0.25">
      <c r="AV2391" s="723"/>
      <c r="AW2391" s="154"/>
    </row>
    <row r="2392" spans="48:49" x14ac:dyDescent="0.25">
      <c r="AV2392" s="723"/>
      <c r="AW2392" s="154"/>
    </row>
    <row r="2393" spans="48:49" x14ac:dyDescent="0.25">
      <c r="AV2393" s="723"/>
      <c r="AW2393" s="154"/>
    </row>
    <row r="2394" spans="48:49" x14ac:dyDescent="0.25">
      <c r="AV2394" s="723"/>
      <c r="AW2394" s="154"/>
    </row>
    <row r="2395" spans="48:49" x14ac:dyDescent="0.25">
      <c r="AV2395" s="723"/>
      <c r="AW2395" s="154"/>
    </row>
    <row r="2396" spans="48:49" x14ac:dyDescent="0.25">
      <c r="AV2396" s="723"/>
      <c r="AW2396" s="154"/>
    </row>
    <row r="2397" spans="48:49" x14ac:dyDescent="0.25">
      <c r="AV2397" s="723"/>
      <c r="AW2397" s="154"/>
    </row>
    <row r="2398" spans="48:49" x14ac:dyDescent="0.25">
      <c r="AV2398" s="723"/>
      <c r="AW2398" s="154"/>
    </row>
    <row r="2399" spans="48:49" x14ac:dyDescent="0.25">
      <c r="AV2399" s="723"/>
      <c r="AW2399" s="154"/>
    </row>
    <row r="2400" spans="48:49" x14ac:dyDescent="0.25">
      <c r="AV2400" s="723"/>
      <c r="AW2400" s="154"/>
    </row>
    <row r="2401" spans="48:49" x14ac:dyDescent="0.25">
      <c r="AV2401" s="723"/>
      <c r="AW2401" s="154"/>
    </row>
    <row r="2402" spans="48:49" x14ac:dyDescent="0.25">
      <c r="AV2402" s="723"/>
      <c r="AW2402" s="154"/>
    </row>
    <row r="2403" spans="48:49" x14ac:dyDescent="0.25">
      <c r="AV2403" s="723"/>
      <c r="AW2403" s="154"/>
    </row>
    <row r="2404" spans="48:49" x14ac:dyDescent="0.25">
      <c r="AV2404" s="723"/>
      <c r="AW2404" s="154"/>
    </row>
    <row r="2405" spans="48:49" x14ac:dyDescent="0.25">
      <c r="AV2405" s="723"/>
      <c r="AW2405" s="154"/>
    </row>
    <row r="2406" spans="48:49" x14ac:dyDescent="0.25">
      <c r="AV2406" s="723"/>
      <c r="AW2406" s="154"/>
    </row>
    <row r="2407" spans="48:49" x14ac:dyDescent="0.25">
      <c r="AV2407" s="723"/>
      <c r="AW2407" s="154"/>
    </row>
    <row r="2408" spans="48:49" x14ac:dyDescent="0.25">
      <c r="AV2408" s="723"/>
      <c r="AW2408" s="154"/>
    </row>
    <row r="2409" spans="48:49" x14ac:dyDescent="0.25">
      <c r="AV2409" s="723"/>
      <c r="AW2409" s="154"/>
    </row>
    <row r="2410" spans="48:49" x14ac:dyDescent="0.25">
      <c r="AV2410" s="723"/>
      <c r="AW2410" s="154"/>
    </row>
    <row r="2411" spans="48:49" x14ac:dyDescent="0.25">
      <c r="AV2411" s="723"/>
      <c r="AW2411" s="154"/>
    </row>
    <row r="2412" spans="48:49" x14ac:dyDescent="0.25">
      <c r="AV2412" s="723"/>
      <c r="AW2412" s="154"/>
    </row>
    <row r="2413" spans="48:49" x14ac:dyDescent="0.25">
      <c r="AV2413" s="723"/>
      <c r="AW2413" s="154"/>
    </row>
    <row r="2414" spans="48:49" x14ac:dyDescent="0.25">
      <c r="AV2414" s="723"/>
      <c r="AW2414" s="154"/>
    </row>
    <row r="2415" spans="48:49" x14ac:dyDescent="0.25">
      <c r="AV2415" s="723"/>
      <c r="AW2415" s="154"/>
    </row>
    <row r="2416" spans="48:49" x14ac:dyDescent="0.25">
      <c r="AV2416" s="723"/>
      <c r="AW2416" s="154"/>
    </row>
    <row r="2417" spans="48:49" x14ac:dyDescent="0.25">
      <c r="AV2417" s="723"/>
      <c r="AW2417" s="154"/>
    </row>
    <row r="2418" spans="48:49" x14ac:dyDescent="0.25">
      <c r="AV2418" s="723"/>
      <c r="AW2418" s="154"/>
    </row>
    <row r="2419" spans="48:49" x14ac:dyDescent="0.25">
      <c r="AV2419" s="723"/>
      <c r="AW2419" s="154"/>
    </row>
    <row r="2420" spans="48:49" x14ac:dyDescent="0.25">
      <c r="AV2420" s="723"/>
      <c r="AW2420" s="154"/>
    </row>
    <row r="2421" spans="48:49" x14ac:dyDescent="0.25">
      <c r="AV2421" s="723"/>
      <c r="AW2421" s="154"/>
    </row>
    <row r="2422" spans="48:49" x14ac:dyDescent="0.25">
      <c r="AV2422" s="723"/>
      <c r="AW2422" s="154"/>
    </row>
    <row r="2423" spans="48:49" x14ac:dyDescent="0.25">
      <c r="AV2423" s="723"/>
      <c r="AW2423" s="154"/>
    </row>
    <row r="2424" spans="48:49" x14ac:dyDescent="0.25">
      <c r="AV2424" s="723"/>
      <c r="AW2424" s="154"/>
    </row>
    <row r="2425" spans="48:49" x14ac:dyDescent="0.25">
      <c r="AV2425" s="723"/>
      <c r="AW2425" s="154"/>
    </row>
    <row r="2426" spans="48:49" x14ac:dyDescent="0.25">
      <c r="AV2426" s="723"/>
      <c r="AW2426" s="154"/>
    </row>
    <row r="2427" spans="48:49" x14ac:dyDescent="0.25">
      <c r="AV2427" s="723"/>
      <c r="AW2427" s="154"/>
    </row>
    <row r="2428" spans="48:49" x14ac:dyDescent="0.25">
      <c r="AV2428" s="723"/>
      <c r="AW2428" s="154"/>
    </row>
    <row r="2429" spans="48:49" x14ac:dyDescent="0.25">
      <c r="AV2429" s="723"/>
      <c r="AW2429" s="154"/>
    </row>
    <row r="2430" spans="48:49" x14ac:dyDescent="0.25">
      <c r="AV2430" s="723"/>
      <c r="AW2430" s="154"/>
    </row>
    <row r="2431" spans="48:49" x14ac:dyDescent="0.25">
      <c r="AV2431" s="723"/>
      <c r="AW2431" s="154"/>
    </row>
    <row r="2432" spans="48:49" x14ac:dyDescent="0.25">
      <c r="AV2432" s="723"/>
      <c r="AW2432" s="154"/>
    </row>
    <row r="2433" spans="48:49" x14ac:dyDescent="0.25">
      <c r="AV2433" s="723"/>
      <c r="AW2433" s="154"/>
    </row>
    <row r="2434" spans="48:49" x14ac:dyDescent="0.25">
      <c r="AV2434" s="723"/>
      <c r="AW2434" s="154"/>
    </row>
    <row r="2435" spans="48:49" x14ac:dyDescent="0.25">
      <c r="AV2435" s="723"/>
      <c r="AW2435" s="154"/>
    </row>
    <row r="2436" spans="48:49" x14ac:dyDescent="0.25">
      <c r="AV2436" s="723"/>
      <c r="AW2436" s="154"/>
    </row>
    <row r="2437" spans="48:49" x14ac:dyDescent="0.25">
      <c r="AV2437" s="723"/>
      <c r="AW2437" s="154"/>
    </row>
    <row r="2438" spans="48:49" x14ac:dyDescent="0.25">
      <c r="AV2438" s="723"/>
      <c r="AW2438" s="154"/>
    </row>
    <row r="2439" spans="48:49" x14ac:dyDescent="0.25">
      <c r="AV2439" s="723"/>
      <c r="AW2439" s="154"/>
    </row>
    <row r="2440" spans="48:49" x14ac:dyDescent="0.25">
      <c r="AV2440" s="723"/>
      <c r="AW2440" s="154"/>
    </row>
    <row r="2441" spans="48:49" x14ac:dyDescent="0.25">
      <c r="AV2441" s="723"/>
      <c r="AW2441" s="154"/>
    </row>
    <row r="2442" spans="48:49" x14ac:dyDescent="0.25">
      <c r="AV2442" s="723"/>
      <c r="AW2442" s="154"/>
    </row>
    <row r="2443" spans="48:49" x14ac:dyDescent="0.25">
      <c r="AV2443" s="723"/>
      <c r="AW2443" s="154"/>
    </row>
    <row r="2444" spans="48:49" x14ac:dyDescent="0.25">
      <c r="AV2444" s="723"/>
      <c r="AW2444" s="154"/>
    </row>
    <row r="2445" spans="48:49" x14ac:dyDescent="0.25">
      <c r="AV2445" s="723"/>
      <c r="AW2445" s="154"/>
    </row>
    <row r="2446" spans="48:49" x14ac:dyDescent="0.25">
      <c r="AV2446" s="723"/>
      <c r="AW2446" s="154"/>
    </row>
    <row r="2447" spans="48:49" x14ac:dyDescent="0.25">
      <c r="AV2447" s="723"/>
      <c r="AW2447" s="154"/>
    </row>
    <row r="2448" spans="48:49" x14ac:dyDescent="0.25">
      <c r="AV2448" s="723"/>
      <c r="AW2448" s="154"/>
    </row>
    <row r="2449" spans="48:49" x14ac:dyDescent="0.25">
      <c r="AV2449" s="723"/>
      <c r="AW2449" s="154"/>
    </row>
    <row r="2450" spans="48:49" x14ac:dyDescent="0.25">
      <c r="AV2450" s="723"/>
      <c r="AW2450" s="154"/>
    </row>
    <row r="2451" spans="48:49" x14ac:dyDescent="0.25">
      <c r="AV2451" s="723"/>
      <c r="AW2451" s="154"/>
    </row>
    <row r="2452" spans="48:49" x14ac:dyDescent="0.25">
      <c r="AV2452" s="723"/>
      <c r="AW2452" s="154"/>
    </row>
    <row r="2453" spans="48:49" x14ac:dyDescent="0.25">
      <c r="AV2453" s="723"/>
      <c r="AW2453" s="154"/>
    </row>
    <row r="2454" spans="48:49" x14ac:dyDescent="0.25">
      <c r="AV2454" s="723"/>
      <c r="AW2454" s="154"/>
    </row>
    <row r="2455" spans="48:49" x14ac:dyDescent="0.25">
      <c r="AV2455" s="723"/>
      <c r="AW2455" s="154"/>
    </row>
    <row r="2456" spans="48:49" x14ac:dyDescent="0.25">
      <c r="AV2456" s="723"/>
      <c r="AW2456" s="154"/>
    </row>
    <row r="2457" spans="48:49" x14ac:dyDescent="0.25">
      <c r="AV2457" s="723"/>
      <c r="AW2457" s="154"/>
    </row>
    <row r="2458" spans="48:49" x14ac:dyDescent="0.25">
      <c r="AV2458" s="723"/>
      <c r="AW2458" s="154"/>
    </row>
    <row r="2459" spans="48:49" x14ac:dyDescent="0.25">
      <c r="AV2459" s="723"/>
      <c r="AW2459" s="154"/>
    </row>
    <row r="2460" spans="48:49" x14ac:dyDescent="0.25">
      <c r="AV2460" s="723"/>
      <c r="AW2460" s="154"/>
    </row>
    <row r="2461" spans="48:49" x14ac:dyDescent="0.25">
      <c r="AV2461" s="723"/>
      <c r="AW2461" s="154"/>
    </row>
    <row r="2462" spans="48:49" x14ac:dyDescent="0.25">
      <c r="AV2462" s="723"/>
      <c r="AW2462" s="154"/>
    </row>
    <row r="2463" spans="48:49" x14ac:dyDescent="0.25">
      <c r="AV2463" s="723"/>
      <c r="AW2463" s="154"/>
    </row>
    <row r="2464" spans="48:49" x14ac:dyDescent="0.25">
      <c r="AV2464" s="723"/>
      <c r="AW2464" s="154"/>
    </row>
    <row r="2465" spans="48:49" x14ac:dyDescent="0.25">
      <c r="AV2465" s="723"/>
      <c r="AW2465" s="154"/>
    </row>
    <row r="2466" spans="48:49" x14ac:dyDescent="0.25">
      <c r="AV2466" s="723"/>
      <c r="AW2466" s="154"/>
    </row>
    <row r="2467" spans="48:49" x14ac:dyDescent="0.25">
      <c r="AV2467" s="723"/>
      <c r="AW2467" s="154"/>
    </row>
    <row r="2468" spans="48:49" x14ac:dyDescent="0.25">
      <c r="AV2468" s="723"/>
      <c r="AW2468" s="154"/>
    </row>
    <row r="2469" spans="48:49" x14ac:dyDescent="0.25">
      <c r="AV2469" s="723"/>
      <c r="AW2469" s="154"/>
    </row>
    <row r="2470" spans="48:49" x14ac:dyDescent="0.25">
      <c r="AV2470" s="723"/>
      <c r="AW2470" s="154"/>
    </row>
    <row r="2471" spans="48:49" x14ac:dyDescent="0.25">
      <c r="AV2471" s="723"/>
      <c r="AW2471" s="154"/>
    </row>
    <row r="2472" spans="48:49" x14ac:dyDescent="0.25">
      <c r="AV2472" s="723"/>
      <c r="AW2472" s="154"/>
    </row>
    <row r="2473" spans="48:49" x14ac:dyDescent="0.25">
      <c r="AV2473" s="723"/>
      <c r="AW2473" s="154"/>
    </row>
    <row r="2474" spans="48:49" x14ac:dyDescent="0.25">
      <c r="AV2474" s="723"/>
      <c r="AW2474" s="154"/>
    </row>
    <row r="2475" spans="48:49" x14ac:dyDescent="0.25">
      <c r="AV2475" s="723"/>
      <c r="AW2475" s="154"/>
    </row>
    <row r="2476" spans="48:49" x14ac:dyDescent="0.25">
      <c r="AV2476" s="723"/>
      <c r="AW2476" s="154"/>
    </row>
    <row r="2477" spans="48:49" x14ac:dyDescent="0.25">
      <c r="AV2477" s="723"/>
      <c r="AW2477" s="154"/>
    </row>
    <row r="2478" spans="48:49" x14ac:dyDescent="0.25">
      <c r="AV2478" s="723"/>
      <c r="AW2478" s="154"/>
    </row>
    <row r="2479" spans="48:49" x14ac:dyDescent="0.25">
      <c r="AV2479" s="723"/>
      <c r="AW2479" s="154"/>
    </row>
    <row r="2480" spans="48:49" x14ac:dyDescent="0.25">
      <c r="AV2480" s="723"/>
      <c r="AW2480" s="154"/>
    </row>
    <row r="2481" spans="48:49" x14ac:dyDescent="0.25">
      <c r="AV2481" s="723"/>
      <c r="AW2481" s="154"/>
    </row>
    <row r="2482" spans="48:49" x14ac:dyDescent="0.25">
      <c r="AV2482" s="723"/>
      <c r="AW2482" s="154"/>
    </row>
    <row r="2483" spans="48:49" x14ac:dyDescent="0.25">
      <c r="AV2483" s="723"/>
      <c r="AW2483" s="154"/>
    </row>
    <row r="2484" spans="48:49" x14ac:dyDescent="0.25">
      <c r="AV2484" s="723"/>
      <c r="AW2484" s="154"/>
    </row>
    <row r="2485" spans="48:49" x14ac:dyDescent="0.25">
      <c r="AV2485" s="723"/>
      <c r="AW2485" s="154"/>
    </row>
    <row r="2486" spans="48:49" x14ac:dyDescent="0.25">
      <c r="AV2486" s="723"/>
      <c r="AW2486" s="154"/>
    </row>
    <row r="2487" spans="48:49" x14ac:dyDescent="0.25">
      <c r="AV2487" s="723"/>
      <c r="AW2487" s="154"/>
    </row>
    <row r="2488" spans="48:49" x14ac:dyDescent="0.25">
      <c r="AV2488" s="723"/>
      <c r="AW2488" s="154"/>
    </row>
    <row r="2489" spans="48:49" x14ac:dyDescent="0.25">
      <c r="AV2489" s="723"/>
      <c r="AW2489" s="154"/>
    </row>
    <row r="2490" spans="48:49" x14ac:dyDescent="0.25">
      <c r="AV2490" s="723"/>
      <c r="AW2490" s="154"/>
    </row>
    <row r="2491" spans="48:49" x14ac:dyDescent="0.25">
      <c r="AV2491" s="723"/>
      <c r="AW2491" s="154"/>
    </row>
    <row r="2492" spans="48:49" x14ac:dyDescent="0.25">
      <c r="AV2492" s="723"/>
      <c r="AW2492" s="154"/>
    </row>
    <row r="2493" spans="48:49" x14ac:dyDescent="0.25">
      <c r="AV2493" s="723"/>
      <c r="AW2493" s="154"/>
    </row>
    <row r="2494" spans="48:49" x14ac:dyDescent="0.25">
      <c r="AV2494" s="723"/>
      <c r="AW2494" s="154"/>
    </row>
    <row r="2495" spans="48:49" x14ac:dyDescent="0.25">
      <c r="AV2495" s="723"/>
      <c r="AW2495" s="154"/>
    </row>
    <row r="2496" spans="48:49" x14ac:dyDescent="0.25">
      <c r="AV2496" s="723"/>
      <c r="AW2496" s="154"/>
    </row>
    <row r="2497" spans="48:49" x14ac:dyDescent="0.25">
      <c r="AV2497" s="723"/>
      <c r="AW2497" s="154"/>
    </row>
    <row r="2498" spans="48:49" x14ac:dyDescent="0.25">
      <c r="AV2498" s="723"/>
      <c r="AW2498" s="154"/>
    </row>
    <row r="2499" spans="48:49" x14ac:dyDescent="0.25">
      <c r="AV2499" s="723"/>
      <c r="AW2499" s="154"/>
    </row>
    <row r="2500" spans="48:49" x14ac:dyDescent="0.25">
      <c r="AV2500" s="723"/>
      <c r="AW2500" s="154"/>
    </row>
    <row r="2501" spans="48:49" x14ac:dyDescent="0.25">
      <c r="AV2501" s="723"/>
      <c r="AW2501" s="154"/>
    </row>
    <row r="2502" spans="48:49" x14ac:dyDescent="0.25">
      <c r="AV2502" s="723"/>
      <c r="AW2502" s="154"/>
    </row>
    <row r="2503" spans="48:49" x14ac:dyDescent="0.25">
      <c r="AV2503" s="723"/>
      <c r="AW2503" s="154"/>
    </row>
    <row r="2504" spans="48:49" x14ac:dyDescent="0.25">
      <c r="AV2504" s="723"/>
      <c r="AW2504" s="154"/>
    </row>
    <row r="2505" spans="48:49" x14ac:dyDescent="0.25">
      <c r="AV2505" s="723"/>
      <c r="AW2505" s="154"/>
    </row>
    <row r="2506" spans="48:49" x14ac:dyDescent="0.25">
      <c r="AV2506" s="723"/>
      <c r="AW2506" s="154"/>
    </row>
    <row r="2507" spans="48:49" x14ac:dyDescent="0.25">
      <c r="AV2507" s="723"/>
      <c r="AW2507" s="154"/>
    </row>
    <row r="2508" spans="48:49" x14ac:dyDescent="0.25">
      <c r="AV2508" s="723"/>
      <c r="AW2508" s="154"/>
    </row>
    <row r="2509" spans="48:49" x14ac:dyDescent="0.25">
      <c r="AV2509" s="723"/>
      <c r="AW2509" s="154"/>
    </row>
    <row r="2510" spans="48:49" x14ac:dyDescent="0.25">
      <c r="AV2510" s="723"/>
      <c r="AW2510" s="154"/>
    </row>
    <row r="2511" spans="48:49" x14ac:dyDescent="0.25">
      <c r="AV2511" s="723"/>
      <c r="AW2511" s="154"/>
    </row>
    <row r="2512" spans="48:49" x14ac:dyDescent="0.25">
      <c r="AV2512" s="723"/>
      <c r="AW2512" s="154"/>
    </row>
    <row r="2513" spans="48:49" x14ac:dyDescent="0.25">
      <c r="AV2513" s="723"/>
      <c r="AW2513" s="154"/>
    </row>
    <row r="2514" spans="48:49" x14ac:dyDescent="0.25">
      <c r="AV2514" s="723"/>
      <c r="AW2514" s="154"/>
    </row>
    <row r="2515" spans="48:49" x14ac:dyDescent="0.25">
      <c r="AV2515" s="723"/>
      <c r="AW2515" s="154"/>
    </row>
    <row r="2516" spans="48:49" x14ac:dyDescent="0.25">
      <c r="AV2516" s="723"/>
      <c r="AW2516" s="154"/>
    </row>
    <row r="2517" spans="48:49" x14ac:dyDescent="0.25">
      <c r="AV2517" s="723"/>
      <c r="AW2517" s="154"/>
    </row>
    <row r="2518" spans="48:49" x14ac:dyDescent="0.25">
      <c r="AV2518" s="723"/>
      <c r="AW2518" s="154"/>
    </row>
    <row r="2519" spans="48:49" x14ac:dyDescent="0.25">
      <c r="AV2519" s="723"/>
      <c r="AW2519" s="154"/>
    </row>
    <row r="2520" spans="48:49" x14ac:dyDescent="0.25">
      <c r="AV2520" s="723"/>
      <c r="AW2520" s="154"/>
    </row>
    <row r="2521" spans="48:49" x14ac:dyDescent="0.25">
      <c r="AV2521" s="723"/>
      <c r="AW2521" s="154"/>
    </row>
    <row r="2522" spans="48:49" x14ac:dyDescent="0.25">
      <c r="AV2522" s="723"/>
      <c r="AW2522" s="154"/>
    </row>
    <row r="2523" spans="48:49" x14ac:dyDescent="0.25">
      <c r="AV2523" s="723"/>
      <c r="AW2523" s="154"/>
    </row>
    <row r="2524" spans="48:49" x14ac:dyDescent="0.25">
      <c r="AV2524" s="723"/>
      <c r="AW2524" s="154"/>
    </row>
    <row r="2525" spans="48:49" x14ac:dyDescent="0.25">
      <c r="AV2525" s="723"/>
      <c r="AW2525" s="154"/>
    </row>
    <row r="2526" spans="48:49" x14ac:dyDescent="0.25">
      <c r="AV2526" s="723"/>
      <c r="AW2526" s="154"/>
    </row>
    <row r="2527" spans="48:49" x14ac:dyDescent="0.25">
      <c r="AV2527" s="723"/>
      <c r="AW2527" s="154"/>
    </row>
    <row r="2528" spans="48:49" x14ac:dyDescent="0.25">
      <c r="AV2528" s="723"/>
      <c r="AW2528" s="154"/>
    </row>
    <row r="2529" spans="48:49" x14ac:dyDescent="0.25">
      <c r="AV2529" s="723"/>
      <c r="AW2529" s="154"/>
    </row>
    <row r="2530" spans="48:49" x14ac:dyDescent="0.25">
      <c r="AV2530" s="723"/>
      <c r="AW2530" s="154"/>
    </row>
    <row r="2531" spans="48:49" x14ac:dyDescent="0.25">
      <c r="AV2531" s="723"/>
      <c r="AW2531" s="154"/>
    </row>
    <row r="2532" spans="48:49" x14ac:dyDescent="0.25">
      <c r="AV2532" s="723"/>
      <c r="AW2532" s="154"/>
    </row>
    <row r="2533" spans="48:49" x14ac:dyDescent="0.25">
      <c r="AV2533" s="723"/>
      <c r="AW2533" s="154"/>
    </row>
    <row r="2534" spans="48:49" x14ac:dyDescent="0.25">
      <c r="AV2534" s="723"/>
      <c r="AW2534" s="154"/>
    </row>
    <row r="2535" spans="48:49" x14ac:dyDescent="0.25">
      <c r="AV2535" s="723"/>
      <c r="AW2535" s="154"/>
    </row>
    <row r="2536" spans="48:49" x14ac:dyDescent="0.25">
      <c r="AV2536" s="723"/>
      <c r="AW2536" s="154"/>
    </row>
    <row r="2537" spans="48:49" x14ac:dyDescent="0.25">
      <c r="AV2537" s="723"/>
      <c r="AW2537" s="154"/>
    </row>
    <row r="2538" spans="48:49" x14ac:dyDescent="0.25">
      <c r="AV2538" s="723"/>
      <c r="AW2538" s="154"/>
    </row>
    <row r="2539" spans="48:49" x14ac:dyDescent="0.25">
      <c r="AV2539" s="723"/>
      <c r="AW2539" s="154"/>
    </row>
    <row r="2540" spans="48:49" x14ac:dyDescent="0.25">
      <c r="AV2540" s="723"/>
      <c r="AW2540" s="154"/>
    </row>
    <row r="2541" spans="48:49" x14ac:dyDescent="0.25">
      <c r="AV2541" s="723"/>
      <c r="AW2541" s="154"/>
    </row>
    <row r="2542" spans="48:49" x14ac:dyDescent="0.25">
      <c r="AV2542" s="723"/>
      <c r="AW2542" s="154"/>
    </row>
    <row r="2543" spans="48:49" x14ac:dyDescent="0.25">
      <c r="AV2543" s="723"/>
      <c r="AW2543" s="154"/>
    </row>
    <row r="2544" spans="48:49" x14ac:dyDescent="0.25">
      <c r="AV2544" s="723"/>
      <c r="AW2544" s="154"/>
    </row>
    <row r="2545" spans="48:49" x14ac:dyDescent="0.25">
      <c r="AV2545" s="723"/>
      <c r="AW2545" s="154"/>
    </row>
    <row r="2546" spans="48:49" x14ac:dyDescent="0.25">
      <c r="AV2546" s="723"/>
      <c r="AW2546" s="154"/>
    </row>
    <row r="2547" spans="48:49" x14ac:dyDescent="0.25">
      <c r="AV2547" s="723"/>
      <c r="AW2547" s="154"/>
    </row>
    <row r="2548" spans="48:49" x14ac:dyDescent="0.25">
      <c r="AV2548" s="723"/>
      <c r="AW2548" s="154"/>
    </row>
    <row r="2549" spans="48:49" x14ac:dyDescent="0.25">
      <c r="AV2549" s="723"/>
      <c r="AW2549" s="154"/>
    </row>
    <row r="2550" spans="48:49" x14ac:dyDescent="0.25">
      <c r="AV2550" s="723"/>
      <c r="AW2550" s="154"/>
    </row>
    <row r="2551" spans="48:49" x14ac:dyDescent="0.25">
      <c r="AV2551" s="723"/>
      <c r="AW2551" s="154"/>
    </row>
    <row r="2552" spans="48:49" x14ac:dyDescent="0.25">
      <c r="AV2552" s="723"/>
      <c r="AW2552" s="154"/>
    </row>
    <row r="2553" spans="48:49" x14ac:dyDescent="0.25">
      <c r="AV2553" s="723"/>
      <c r="AW2553" s="154"/>
    </row>
    <row r="2554" spans="48:49" x14ac:dyDescent="0.25">
      <c r="AV2554" s="723"/>
      <c r="AW2554" s="154"/>
    </row>
    <row r="2555" spans="48:49" x14ac:dyDescent="0.25">
      <c r="AV2555" s="723"/>
      <c r="AW2555" s="154"/>
    </row>
    <row r="2556" spans="48:49" x14ac:dyDescent="0.25">
      <c r="AV2556" s="723"/>
      <c r="AW2556" s="154"/>
    </row>
    <row r="2557" spans="48:49" x14ac:dyDescent="0.25">
      <c r="AV2557" s="723"/>
      <c r="AW2557" s="154"/>
    </row>
    <row r="2558" spans="48:49" x14ac:dyDescent="0.25">
      <c r="AV2558" s="723"/>
      <c r="AW2558" s="154"/>
    </row>
    <row r="2559" spans="48:49" x14ac:dyDescent="0.25">
      <c r="AV2559" s="723"/>
      <c r="AW2559" s="154"/>
    </row>
    <row r="2560" spans="48:49" x14ac:dyDescent="0.25">
      <c r="AV2560" s="723"/>
      <c r="AW2560" s="154"/>
    </row>
    <row r="2561" spans="48:49" x14ac:dyDescent="0.25">
      <c r="AV2561" s="723"/>
      <c r="AW2561" s="154"/>
    </row>
    <row r="2562" spans="48:49" x14ac:dyDescent="0.25">
      <c r="AV2562" s="723"/>
      <c r="AW2562" s="154"/>
    </row>
    <row r="2563" spans="48:49" x14ac:dyDescent="0.25">
      <c r="AV2563" s="723"/>
      <c r="AW2563" s="154"/>
    </row>
    <row r="2564" spans="48:49" x14ac:dyDescent="0.25">
      <c r="AV2564" s="723"/>
      <c r="AW2564" s="154"/>
    </row>
    <row r="2565" spans="48:49" x14ac:dyDescent="0.25">
      <c r="AV2565" s="723"/>
      <c r="AW2565" s="154"/>
    </row>
    <row r="2566" spans="48:49" x14ac:dyDescent="0.25">
      <c r="AV2566" s="723"/>
      <c r="AW2566" s="154"/>
    </row>
    <row r="2567" spans="48:49" x14ac:dyDescent="0.25">
      <c r="AV2567" s="723"/>
      <c r="AW2567" s="154"/>
    </row>
    <row r="2568" spans="48:49" x14ac:dyDescent="0.25">
      <c r="AV2568" s="723"/>
      <c r="AW2568" s="154"/>
    </row>
    <row r="2569" spans="48:49" x14ac:dyDescent="0.25">
      <c r="AV2569" s="723"/>
      <c r="AW2569" s="154"/>
    </row>
    <row r="2570" spans="48:49" x14ac:dyDescent="0.25">
      <c r="AV2570" s="723"/>
      <c r="AW2570" s="154"/>
    </row>
    <row r="2571" spans="48:49" x14ac:dyDescent="0.25">
      <c r="AV2571" s="723"/>
      <c r="AW2571" s="154"/>
    </row>
    <row r="2572" spans="48:49" x14ac:dyDescent="0.25">
      <c r="AV2572" s="723"/>
      <c r="AW2572" s="154"/>
    </row>
    <row r="2573" spans="48:49" x14ac:dyDescent="0.25">
      <c r="AV2573" s="723"/>
      <c r="AW2573" s="154"/>
    </row>
    <row r="2574" spans="48:49" x14ac:dyDescent="0.25">
      <c r="AV2574" s="723"/>
      <c r="AW2574" s="154"/>
    </row>
    <row r="2575" spans="48:49" x14ac:dyDescent="0.25">
      <c r="AV2575" s="723"/>
      <c r="AW2575" s="154"/>
    </row>
    <row r="2576" spans="48:49" x14ac:dyDescent="0.25">
      <c r="AV2576" s="723"/>
      <c r="AW2576" s="154"/>
    </row>
    <row r="2577" spans="48:49" x14ac:dyDescent="0.25">
      <c r="AV2577" s="723"/>
      <c r="AW2577" s="154"/>
    </row>
    <row r="2578" spans="48:49" x14ac:dyDescent="0.25">
      <c r="AV2578" s="723"/>
      <c r="AW2578" s="154"/>
    </row>
    <row r="2579" spans="48:49" x14ac:dyDescent="0.25">
      <c r="AV2579" s="723"/>
      <c r="AW2579" s="154"/>
    </row>
    <row r="2580" spans="48:49" x14ac:dyDescent="0.25">
      <c r="AV2580" s="723"/>
      <c r="AW2580" s="154"/>
    </row>
    <row r="2581" spans="48:49" x14ac:dyDescent="0.25">
      <c r="AV2581" s="723"/>
      <c r="AW2581" s="154"/>
    </row>
    <row r="2582" spans="48:49" x14ac:dyDescent="0.25">
      <c r="AV2582" s="723"/>
      <c r="AW2582" s="154"/>
    </row>
    <row r="2583" spans="48:49" x14ac:dyDescent="0.25">
      <c r="AV2583" s="723"/>
      <c r="AW2583" s="154"/>
    </row>
    <row r="2584" spans="48:49" x14ac:dyDescent="0.25">
      <c r="AV2584" s="723"/>
      <c r="AW2584" s="154"/>
    </row>
    <row r="2585" spans="48:49" x14ac:dyDescent="0.25">
      <c r="AV2585" s="723"/>
      <c r="AW2585" s="154"/>
    </row>
    <row r="2586" spans="48:49" x14ac:dyDescent="0.25">
      <c r="AV2586" s="723"/>
      <c r="AW2586" s="154"/>
    </row>
    <row r="2587" spans="48:49" x14ac:dyDescent="0.25">
      <c r="AV2587" s="723"/>
      <c r="AW2587" s="154"/>
    </row>
    <row r="2588" spans="48:49" x14ac:dyDescent="0.25">
      <c r="AV2588" s="723"/>
      <c r="AW2588" s="154"/>
    </row>
    <row r="2589" spans="48:49" x14ac:dyDescent="0.25">
      <c r="AV2589" s="723"/>
      <c r="AW2589" s="154"/>
    </row>
    <row r="2590" spans="48:49" x14ac:dyDescent="0.25">
      <c r="AV2590" s="723"/>
      <c r="AW2590" s="154"/>
    </row>
    <row r="2591" spans="48:49" x14ac:dyDescent="0.25">
      <c r="AV2591" s="723"/>
      <c r="AW2591" s="154"/>
    </row>
    <row r="2592" spans="48:49" x14ac:dyDescent="0.25">
      <c r="AV2592" s="723"/>
      <c r="AW2592" s="154"/>
    </row>
    <row r="2593" spans="48:49" x14ac:dyDescent="0.25">
      <c r="AV2593" s="723"/>
      <c r="AW2593" s="154"/>
    </row>
    <row r="2594" spans="48:49" x14ac:dyDescent="0.25">
      <c r="AV2594" s="723"/>
      <c r="AW2594" s="154"/>
    </row>
    <row r="2595" spans="48:49" x14ac:dyDescent="0.25">
      <c r="AV2595" s="723"/>
      <c r="AW2595" s="154"/>
    </row>
    <row r="2596" spans="48:49" x14ac:dyDescent="0.25">
      <c r="AV2596" s="723"/>
      <c r="AW2596" s="154"/>
    </row>
    <row r="2597" spans="48:49" x14ac:dyDescent="0.25">
      <c r="AV2597" s="723"/>
      <c r="AW2597" s="154"/>
    </row>
    <row r="2598" spans="48:49" x14ac:dyDescent="0.25">
      <c r="AV2598" s="723"/>
      <c r="AW2598" s="154"/>
    </row>
    <row r="2599" spans="48:49" x14ac:dyDescent="0.25">
      <c r="AV2599" s="723"/>
      <c r="AW2599" s="154"/>
    </row>
    <row r="2600" spans="48:49" x14ac:dyDescent="0.25">
      <c r="AV2600" s="723"/>
      <c r="AW2600" s="154"/>
    </row>
    <row r="2601" spans="48:49" x14ac:dyDescent="0.25">
      <c r="AV2601" s="723"/>
      <c r="AW2601" s="154"/>
    </row>
    <row r="2602" spans="48:49" x14ac:dyDescent="0.25">
      <c r="AV2602" s="723"/>
      <c r="AW2602" s="154"/>
    </row>
    <row r="2603" spans="48:49" x14ac:dyDescent="0.25">
      <c r="AV2603" s="723"/>
      <c r="AW2603" s="154"/>
    </row>
    <row r="2604" spans="48:49" x14ac:dyDescent="0.25">
      <c r="AV2604" s="723"/>
      <c r="AW2604" s="154"/>
    </row>
    <row r="2605" spans="48:49" x14ac:dyDescent="0.25">
      <c r="AV2605" s="723"/>
      <c r="AW2605" s="154"/>
    </row>
    <row r="2606" spans="48:49" x14ac:dyDescent="0.25">
      <c r="AV2606" s="723"/>
      <c r="AW2606" s="154"/>
    </row>
    <row r="2607" spans="48:49" x14ac:dyDescent="0.25">
      <c r="AV2607" s="723"/>
      <c r="AW2607" s="154"/>
    </row>
    <row r="2608" spans="48:49" x14ac:dyDescent="0.25">
      <c r="AV2608" s="723"/>
      <c r="AW2608" s="154"/>
    </row>
    <row r="2609" spans="48:49" x14ac:dyDescent="0.25">
      <c r="AV2609" s="723"/>
      <c r="AW2609" s="154"/>
    </row>
    <row r="2610" spans="48:49" x14ac:dyDescent="0.25">
      <c r="AV2610" s="723"/>
      <c r="AW2610" s="154"/>
    </row>
    <row r="2611" spans="48:49" x14ac:dyDescent="0.25">
      <c r="AV2611" s="723"/>
      <c r="AW2611" s="154"/>
    </row>
    <row r="2612" spans="48:49" x14ac:dyDescent="0.25">
      <c r="AV2612" s="723"/>
      <c r="AW2612" s="154"/>
    </row>
    <row r="2613" spans="48:49" x14ac:dyDescent="0.25">
      <c r="AV2613" s="723"/>
      <c r="AW2613" s="154"/>
    </row>
    <row r="2614" spans="48:49" x14ac:dyDescent="0.25">
      <c r="AV2614" s="723"/>
      <c r="AW2614" s="154"/>
    </row>
    <row r="2615" spans="48:49" x14ac:dyDescent="0.25">
      <c r="AV2615" s="723"/>
      <c r="AW2615" s="154"/>
    </row>
    <row r="2616" spans="48:49" x14ac:dyDescent="0.25">
      <c r="AV2616" s="723"/>
      <c r="AW2616" s="154"/>
    </row>
    <row r="2617" spans="48:49" x14ac:dyDescent="0.25">
      <c r="AV2617" s="723"/>
      <c r="AW2617" s="154"/>
    </row>
    <row r="2618" spans="48:49" x14ac:dyDescent="0.25">
      <c r="AV2618" s="723"/>
      <c r="AW2618" s="154"/>
    </row>
    <row r="2619" spans="48:49" x14ac:dyDescent="0.25">
      <c r="AV2619" s="723"/>
      <c r="AW2619" s="154"/>
    </row>
    <row r="2620" spans="48:49" x14ac:dyDescent="0.25">
      <c r="AV2620" s="723"/>
      <c r="AW2620" s="154"/>
    </row>
    <row r="2621" spans="48:49" x14ac:dyDescent="0.25">
      <c r="AV2621" s="723"/>
      <c r="AW2621" s="154"/>
    </row>
    <row r="2622" spans="48:49" x14ac:dyDescent="0.25">
      <c r="AV2622" s="723"/>
      <c r="AW2622" s="154"/>
    </row>
    <row r="2623" spans="48:49" x14ac:dyDescent="0.25">
      <c r="AV2623" s="723"/>
      <c r="AW2623" s="154"/>
    </row>
    <row r="2624" spans="48:49" x14ac:dyDescent="0.25">
      <c r="AV2624" s="723"/>
      <c r="AW2624" s="154"/>
    </row>
    <row r="2625" spans="48:49" x14ac:dyDescent="0.25">
      <c r="AV2625" s="723"/>
      <c r="AW2625" s="154"/>
    </row>
    <row r="2626" spans="48:49" x14ac:dyDescent="0.25">
      <c r="AV2626" s="723"/>
      <c r="AW2626" s="154"/>
    </row>
    <row r="2627" spans="48:49" x14ac:dyDescent="0.25">
      <c r="AV2627" s="723"/>
      <c r="AW2627" s="154"/>
    </row>
    <row r="2628" spans="48:49" x14ac:dyDescent="0.25">
      <c r="AV2628" s="723"/>
      <c r="AW2628" s="154"/>
    </row>
    <row r="2629" spans="48:49" x14ac:dyDescent="0.25">
      <c r="AV2629" s="723"/>
      <c r="AW2629" s="154"/>
    </row>
    <row r="2630" spans="48:49" x14ac:dyDescent="0.25">
      <c r="AV2630" s="723"/>
      <c r="AW2630" s="154"/>
    </row>
    <row r="2631" spans="48:49" x14ac:dyDescent="0.25">
      <c r="AV2631" s="723"/>
      <c r="AW2631" s="154"/>
    </row>
    <row r="2632" spans="48:49" x14ac:dyDescent="0.25">
      <c r="AV2632" s="723"/>
      <c r="AW2632" s="154"/>
    </row>
    <row r="2633" spans="48:49" x14ac:dyDescent="0.25">
      <c r="AV2633" s="723"/>
      <c r="AW2633" s="154"/>
    </row>
    <row r="2634" spans="48:49" x14ac:dyDescent="0.25">
      <c r="AV2634" s="723"/>
      <c r="AW2634" s="154"/>
    </row>
    <row r="2635" spans="48:49" x14ac:dyDescent="0.25">
      <c r="AV2635" s="723"/>
      <c r="AW2635" s="154"/>
    </row>
    <row r="2636" spans="48:49" x14ac:dyDescent="0.25">
      <c r="AV2636" s="723"/>
      <c r="AW2636" s="154"/>
    </row>
    <row r="2637" spans="48:49" x14ac:dyDescent="0.25">
      <c r="AV2637" s="723"/>
      <c r="AW2637" s="154"/>
    </row>
    <row r="2638" spans="48:49" x14ac:dyDescent="0.25">
      <c r="AV2638" s="723"/>
      <c r="AW2638" s="154"/>
    </row>
    <row r="2639" spans="48:49" x14ac:dyDescent="0.25">
      <c r="AV2639" s="723"/>
      <c r="AW2639" s="154"/>
    </row>
    <row r="2640" spans="48:49" x14ac:dyDescent="0.25">
      <c r="AV2640" s="723"/>
      <c r="AW2640" s="154"/>
    </row>
    <row r="2641" spans="48:49" x14ac:dyDescent="0.25">
      <c r="AV2641" s="723"/>
      <c r="AW2641" s="154"/>
    </row>
    <row r="2642" spans="48:49" x14ac:dyDescent="0.25">
      <c r="AV2642" s="723"/>
      <c r="AW2642" s="154"/>
    </row>
    <row r="2643" spans="48:49" x14ac:dyDescent="0.25">
      <c r="AV2643" s="723"/>
      <c r="AW2643" s="154"/>
    </row>
    <row r="2644" spans="48:49" x14ac:dyDescent="0.25">
      <c r="AV2644" s="723"/>
      <c r="AW2644" s="154"/>
    </row>
    <row r="2645" spans="48:49" x14ac:dyDescent="0.25">
      <c r="AV2645" s="723"/>
      <c r="AW2645" s="154"/>
    </row>
    <row r="2646" spans="48:49" x14ac:dyDescent="0.25">
      <c r="AV2646" s="723"/>
      <c r="AW2646" s="154"/>
    </row>
    <row r="2647" spans="48:49" x14ac:dyDescent="0.25">
      <c r="AV2647" s="723"/>
      <c r="AW2647" s="154"/>
    </row>
    <row r="2648" spans="48:49" x14ac:dyDescent="0.25">
      <c r="AV2648" s="723"/>
      <c r="AW2648" s="154"/>
    </row>
    <row r="2649" spans="48:49" x14ac:dyDescent="0.25">
      <c r="AV2649" s="723"/>
      <c r="AW2649" s="154"/>
    </row>
    <row r="2650" spans="48:49" x14ac:dyDescent="0.25">
      <c r="AV2650" s="723"/>
      <c r="AW2650" s="154"/>
    </row>
    <row r="2651" spans="48:49" x14ac:dyDescent="0.25">
      <c r="AV2651" s="723"/>
      <c r="AW2651" s="154"/>
    </row>
    <row r="2652" spans="48:49" x14ac:dyDescent="0.25">
      <c r="AV2652" s="723"/>
      <c r="AW2652" s="154"/>
    </row>
    <row r="2653" spans="48:49" x14ac:dyDescent="0.25">
      <c r="AV2653" s="723"/>
      <c r="AW2653" s="154"/>
    </row>
    <row r="2654" spans="48:49" x14ac:dyDescent="0.25">
      <c r="AV2654" s="723"/>
      <c r="AW2654" s="154"/>
    </row>
    <row r="2655" spans="48:49" x14ac:dyDescent="0.25">
      <c r="AV2655" s="723"/>
      <c r="AW2655" s="154"/>
    </row>
    <row r="2656" spans="48:49" x14ac:dyDescent="0.25">
      <c r="AV2656" s="723"/>
      <c r="AW2656" s="154"/>
    </row>
    <row r="2657" spans="48:49" x14ac:dyDescent="0.25">
      <c r="AV2657" s="723"/>
      <c r="AW2657" s="154"/>
    </row>
    <row r="2658" spans="48:49" x14ac:dyDescent="0.25">
      <c r="AV2658" s="723"/>
      <c r="AW2658" s="154"/>
    </row>
    <row r="2659" spans="48:49" x14ac:dyDescent="0.25">
      <c r="AV2659" s="723"/>
      <c r="AW2659" s="154"/>
    </row>
    <row r="2660" spans="48:49" x14ac:dyDescent="0.25">
      <c r="AV2660" s="723"/>
      <c r="AW2660" s="154"/>
    </row>
    <row r="2661" spans="48:49" x14ac:dyDescent="0.25">
      <c r="AV2661" s="723"/>
      <c r="AW2661" s="154"/>
    </row>
    <row r="2662" spans="48:49" x14ac:dyDescent="0.25">
      <c r="AV2662" s="723"/>
      <c r="AW2662" s="154"/>
    </row>
    <row r="2663" spans="48:49" x14ac:dyDescent="0.25">
      <c r="AV2663" s="723"/>
      <c r="AW2663" s="154"/>
    </row>
    <row r="2664" spans="48:49" x14ac:dyDescent="0.25">
      <c r="AV2664" s="723"/>
      <c r="AW2664" s="154"/>
    </row>
    <row r="2665" spans="48:49" x14ac:dyDescent="0.25">
      <c r="AV2665" s="723"/>
      <c r="AW2665" s="154"/>
    </row>
    <row r="2666" spans="48:49" x14ac:dyDescent="0.25">
      <c r="AV2666" s="723"/>
      <c r="AW2666" s="154"/>
    </row>
    <row r="2667" spans="48:49" x14ac:dyDescent="0.25">
      <c r="AV2667" s="723"/>
      <c r="AW2667" s="154"/>
    </row>
    <row r="2668" spans="48:49" x14ac:dyDescent="0.25">
      <c r="AV2668" s="723"/>
      <c r="AW2668" s="154"/>
    </row>
    <row r="2669" spans="48:49" x14ac:dyDescent="0.25">
      <c r="AV2669" s="723"/>
      <c r="AW2669" s="154"/>
    </row>
    <row r="2670" spans="48:49" x14ac:dyDescent="0.25">
      <c r="AV2670" s="723"/>
      <c r="AW2670" s="154"/>
    </row>
    <row r="2671" spans="48:49" x14ac:dyDescent="0.25">
      <c r="AV2671" s="723"/>
      <c r="AW2671" s="154"/>
    </row>
    <row r="2672" spans="48:49" x14ac:dyDescent="0.25">
      <c r="AV2672" s="723"/>
      <c r="AW2672" s="154"/>
    </row>
    <row r="2673" spans="48:49" x14ac:dyDescent="0.25">
      <c r="AV2673" s="723"/>
      <c r="AW2673" s="154"/>
    </row>
    <row r="2674" spans="48:49" x14ac:dyDescent="0.25">
      <c r="AV2674" s="723"/>
      <c r="AW2674" s="154"/>
    </row>
    <row r="2675" spans="48:49" x14ac:dyDescent="0.25">
      <c r="AV2675" s="723"/>
      <c r="AW2675" s="154"/>
    </row>
    <row r="2676" spans="48:49" x14ac:dyDescent="0.25">
      <c r="AV2676" s="723"/>
      <c r="AW2676" s="154"/>
    </row>
    <row r="2677" spans="48:49" x14ac:dyDescent="0.25">
      <c r="AV2677" s="723"/>
      <c r="AW2677" s="154"/>
    </row>
    <row r="2678" spans="48:49" x14ac:dyDescent="0.25">
      <c r="AV2678" s="723"/>
      <c r="AW2678" s="154"/>
    </row>
    <row r="2679" spans="48:49" x14ac:dyDescent="0.25">
      <c r="AV2679" s="723"/>
      <c r="AW2679" s="154"/>
    </row>
    <row r="2680" spans="48:49" x14ac:dyDescent="0.25">
      <c r="AV2680" s="723"/>
      <c r="AW2680" s="154"/>
    </row>
    <row r="2681" spans="48:49" x14ac:dyDescent="0.25">
      <c r="AV2681" s="723"/>
      <c r="AW2681" s="154"/>
    </row>
    <row r="2682" spans="48:49" x14ac:dyDescent="0.25">
      <c r="AV2682" s="723"/>
      <c r="AW2682" s="154"/>
    </row>
    <row r="2683" spans="48:49" x14ac:dyDescent="0.25">
      <c r="AV2683" s="723"/>
      <c r="AW2683" s="154"/>
    </row>
    <row r="2684" spans="48:49" x14ac:dyDescent="0.25">
      <c r="AV2684" s="723"/>
      <c r="AW2684" s="154"/>
    </row>
    <row r="2685" spans="48:49" x14ac:dyDescent="0.25">
      <c r="AV2685" s="723"/>
      <c r="AW2685" s="154"/>
    </row>
    <row r="2686" spans="48:49" x14ac:dyDescent="0.25">
      <c r="AV2686" s="723"/>
      <c r="AW2686" s="154"/>
    </row>
    <row r="2687" spans="48:49" x14ac:dyDescent="0.25">
      <c r="AV2687" s="723"/>
      <c r="AW2687" s="154"/>
    </row>
    <row r="2688" spans="48:49" x14ac:dyDescent="0.25">
      <c r="AV2688" s="723"/>
      <c r="AW2688" s="154"/>
    </row>
    <row r="2689" spans="48:49" x14ac:dyDescent="0.25">
      <c r="AV2689" s="723"/>
      <c r="AW2689" s="154"/>
    </row>
    <row r="2690" spans="48:49" x14ac:dyDescent="0.25">
      <c r="AV2690" s="723"/>
      <c r="AW2690" s="154"/>
    </row>
    <row r="2691" spans="48:49" x14ac:dyDescent="0.25">
      <c r="AV2691" s="723"/>
      <c r="AW2691" s="154"/>
    </row>
    <row r="2692" spans="48:49" x14ac:dyDescent="0.25">
      <c r="AV2692" s="723"/>
      <c r="AW2692" s="154"/>
    </row>
    <row r="2693" spans="48:49" x14ac:dyDescent="0.25">
      <c r="AV2693" s="723"/>
      <c r="AW2693" s="154"/>
    </row>
    <row r="2694" spans="48:49" x14ac:dyDescent="0.25">
      <c r="AV2694" s="723"/>
      <c r="AW2694" s="154"/>
    </row>
    <row r="2695" spans="48:49" x14ac:dyDescent="0.25">
      <c r="AV2695" s="723"/>
      <c r="AW2695" s="154"/>
    </row>
    <row r="2696" spans="48:49" x14ac:dyDescent="0.25">
      <c r="AV2696" s="723"/>
      <c r="AW2696" s="154"/>
    </row>
    <row r="2697" spans="48:49" x14ac:dyDescent="0.25">
      <c r="AV2697" s="723"/>
      <c r="AW2697" s="154"/>
    </row>
    <row r="2698" spans="48:49" x14ac:dyDescent="0.25">
      <c r="AV2698" s="723"/>
      <c r="AW2698" s="154"/>
    </row>
    <row r="2699" spans="48:49" x14ac:dyDescent="0.25">
      <c r="AV2699" s="723"/>
      <c r="AW2699" s="154"/>
    </row>
    <row r="2700" spans="48:49" x14ac:dyDescent="0.25">
      <c r="AV2700" s="723"/>
      <c r="AW2700" s="154"/>
    </row>
    <row r="2701" spans="48:49" x14ac:dyDescent="0.25">
      <c r="AV2701" s="723"/>
      <c r="AW2701" s="154"/>
    </row>
    <row r="2702" spans="48:49" x14ac:dyDescent="0.25">
      <c r="AV2702" s="723"/>
      <c r="AW2702" s="154"/>
    </row>
    <row r="2703" spans="48:49" x14ac:dyDescent="0.25">
      <c r="AV2703" s="723"/>
      <c r="AW2703" s="154"/>
    </row>
    <row r="2704" spans="48:49" x14ac:dyDescent="0.25">
      <c r="AV2704" s="723"/>
      <c r="AW2704" s="154"/>
    </row>
    <row r="2705" spans="48:49" x14ac:dyDescent="0.25">
      <c r="AV2705" s="723"/>
      <c r="AW2705" s="154"/>
    </row>
    <row r="2706" spans="48:49" x14ac:dyDescent="0.25">
      <c r="AV2706" s="723"/>
      <c r="AW2706" s="154"/>
    </row>
    <row r="2707" spans="48:49" x14ac:dyDescent="0.25">
      <c r="AV2707" s="723"/>
      <c r="AW2707" s="154"/>
    </row>
    <row r="2708" spans="48:49" x14ac:dyDescent="0.25">
      <c r="AV2708" s="723"/>
      <c r="AW2708" s="154"/>
    </row>
    <row r="2709" spans="48:49" x14ac:dyDescent="0.25">
      <c r="AV2709" s="723"/>
      <c r="AW2709" s="154"/>
    </row>
    <row r="2710" spans="48:49" x14ac:dyDescent="0.25">
      <c r="AV2710" s="723"/>
      <c r="AW2710" s="154"/>
    </row>
    <row r="2711" spans="48:49" x14ac:dyDescent="0.25">
      <c r="AV2711" s="723"/>
      <c r="AW2711" s="154"/>
    </row>
    <row r="2712" spans="48:49" x14ac:dyDescent="0.25">
      <c r="AV2712" s="723"/>
      <c r="AW2712" s="154"/>
    </row>
    <row r="2713" spans="48:49" x14ac:dyDescent="0.25">
      <c r="AV2713" s="723"/>
      <c r="AW2713" s="154"/>
    </row>
    <row r="2714" spans="48:49" x14ac:dyDescent="0.25">
      <c r="AV2714" s="723"/>
      <c r="AW2714" s="154"/>
    </row>
    <row r="2715" spans="48:49" x14ac:dyDescent="0.25">
      <c r="AV2715" s="723"/>
      <c r="AW2715" s="154"/>
    </row>
    <row r="2716" spans="48:49" x14ac:dyDescent="0.25">
      <c r="AV2716" s="723"/>
      <c r="AW2716" s="154"/>
    </row>
    <row r="2717" spans="48:49" x14ac:dyDescent="0.25">
      <c r="AV2717" s="723"/>
      <c r="AW2717" s="154"/>
    </row>
    <row r="2718" spans="48:49" x14ac:dyDescent="0.25">
      <c r="AV2718" s="723"/>
      <c r="AW2718" s="154"/>
    </row>
    <row r="2719" spans="48:49" x14ac:dyDescent="0.25">
      <c r="AV2719" s="723"/>
      <c r="AW2719" s="154"/>
    </row>
    <row r="2720" spans="48:49" x14ac:dyDescent="0.25">
      <c r="AV2720" s="723"/>
      <c r="AW2720" s="154"/>
    </row>
    <row r="2721" spans="48:49" x14ac:dyDescent="0.25">
      <c r="AV2721" s="723"/>
      <c r="AW2721" s="154"/>
    </row>
    <row r="2722" spans="48:49" x14ac:dyDescent="0.25">
      <c r="AV2722" s="723"/>
      <c r="AW2722" s="154"/>
    </row>
    <row r="2723" spans="48:49" x14ac:dyDescent="0.25">
      <c r="AV2723" s="723"/>
      <c r="AW2723" s="154"/>
    </row>
    <row r="2724" spans="48:49" x14ac:dyDescent="0.25">
      <c r="AV2724" s="723"/>
      <c r="AW2724" s="154"/>
    </row>
    <row r="2725" spans="48:49" x14ac:dyDescent="0.25">
      <c r="AV2725" s="723"/>
      <c r="AW2725" s="154"/>
    </row>
    <row r="2726" spans="48:49" x14ac:dyDescent="0.25">
      <c r="AV2726" s="723"/>
      <c r="AW2726" s="154"/>
    </row>
    <row r="2727" spans="48:49" x14ac:dyDescent="0.25">
      <c r="AV2727" s="723"/>
      <c r="AW2727" s="154"/>
    </row>
    <row r="2728" spans="48:49" x14ac:dyDescent="0.25">
      <c r="AV2728" s="723"/>
      <c r="AW2728" s="154"/>
    </row>
    <row r="2729" spans="48:49" x14ac:dyDescent="0.25">
      <c r="AV2729" s="723"/>
      <c r="AW2729" s="154"/>
    </row>
    <row r="2730" spans="48:49" x14ac:dyDescent="0.25">
      <c r="AV2730" s="723"/>
      <c r="AW2730" s="154"/>
    </row>
    <row r="2731" spans="48:49" x14ac:dyDescent="0.25">
      <c r="AV2731" s="723"/>
      <c r="AW2731" s="154"/>
    </row>
    <row r="2732" spans="48:49" x14ac:dyDescent="0.25">
      <c r="AV2732" s="723"/>
      <c r="AW2732" s="154"/>
    </row>
    <row r="2733" spans="48:49" x14ac:dyDescent="0.25">
      <c r="AV2733" s="723"/>
      <c r="AW2733" s="154"/>
    </row>
    <row r="2734" spans="48:49" x14ac:dyDescent="0.25">
      <c r="AV2734" s="723"/>
      <c r="AW2734" s="154"/>
    </row>
    <row r="2735" spans="48:49" x14ac:dyDescent="0.25">
      <c r="AV2735" s="723"/>
      <c r="AW2735" s="154"/>
    </row>
    <row r="2736" spans="48:49" x14ac:dyDescent="0.25">
      <c r="AV2736" s="723"/>
      <c r="AW2736" s="154"/>
    </row>
    <row r="2737" spans="48:49" x14ac:dyDescent="0.25">
      <c r="AV2737" s="723"/>
      <c r="AW2737" s="154"/>
    </row>
    <row r="2738" spans="48:49" x14ac:dyDescent="0.25">
      <c r="AV2738" s="723"/>
      <c r="AW2738" s="154"/>
    </row>
    <row r="2739" spans="48:49" x14ac:dyDescent="0.25">
      <c r="AV2739" s="723"/>
      <c r="AW2739" s="154"/>
    </row>
    <row r="2740" spans="48:49" x14ac:dyDescent="0.25">
      <c r="AV2740" s="723"/>
      <c r="AW2740" s="154"/>
    </row>
    <row r="2741" spans="48:49" x14ac:dyDescent="0.25">
      <c r="AV2741" s="723"/>
      <c r="AW2741" s="154"/>
    </row>
    <row r="2742" spans="48:49" x14ac:dyDescent="0.25">
      <c r="AV2742" s="723"/>
      <c r="AW2742" s="154"/>
    </row>
    <row r="2743" spans="48:49" x14ac:dyDescent="0.25">
      <c r="AV2743" s="723"/>
      <c r="AW2743" s="154"/>
    </row>
    <row r="2744" spans="48:49" x14ac:dyDescent="0.25">
      <c r="AV2744" s="723"/>
      <c r="AW2744" s="154"/>
    </row>
    <row r="2745" spans="48:49" x14ac:dyDescent="0.25">
      <c r="AV2745" s="723"/>
      <c r="AW2745" s="154"/>
    </row>
    <row r="2746" spans="48:49" x14ac:dyDescent="0.25">
      <c r="AV2746" s="723"/>
      <c r="AW2746" s="154"/>
    </row>
    <row r="2747" spans="48:49" x14ac:dyDescent="0.25">
      <c r="AV2747" s="723"/>
      <c r="AW2747" s="154"/>
    </row>
    <row r="2748" spans="48:49" x14ac:dyDescent="0.25">
      <c r="AV2748" s="723"/>
      <c r="AW2748" s="154"/>
    </row>
    <row r="2749" spans="48:49" x14ac:dyDescent="0.25">
      <c r="AV2749" s="723"/>
      <c r="AW2749" s="154"/>
    </row>
    <row r="2750" spans="48:49" x14ac:dyDescent="0.25">
      <c r="AV2750" s="723"/>
      <c r="AW2750" s="154"/>
    </row>
    <row r="2751" spans="48:49" x14ac:dyDescent="0.25">
      <c r="AV2751" s="723"/>
      <c r="AW2751" s="154"/>
    </row>
    <row r="2752" spans="48:49" x14ac:dyDescent="0.25">
      <c r="AV2752" s="723"/>
      <c r="AW2752" s="154"/>
    </row>
    <row r="2753" spans="48:49" x14ac:dyDescent="0.25">
      <c r="AV2753" s="723"/>
      <c r="AW2753" s="154"/>
    </row>
    <row r="2754" spans="48:49" x14ac:dyDescent="0.25">
      <c r="AV2754" s="723"/>
      <c r="AW2754" s="154"/>
    </row>
    <row r="2755" spans="48:49" x14ac:dyDescent="0.25">
      <c r="AV2755" s="723"/>
      <c r="AW2755" s="154"/>
    </row>
    <row r="2756" spans="48:49" x14ac:dyDescent="0.25">
      <c r="AV2756" s="723"/>
      <c r="AW2756" s="154"/>
    </row>
    <row r="2757" spans="48:49" x14ac:dyDescent="0.25">
      <c r="AV2757" s="723"/>
      <c r="AW2757" s="154"/>
    </row>
    <row r="2758" spans="48:49" x14ac:dyDescent="0.25">
      <c r="AV2758" s="723"/>
      <c r="AW2758" s="154"/>
    </row>
    <row r="2759" spans="48:49" x14ac:dyDescent="0.25">
      <c r="AV2759" s="723"/>
      <c r="AW2759" s="154"/>
    </row>
    <row r="2760" spans="48:49" x14ac:dyDescent="0.25">
      <c r="AV2760" s="723"/>
      <c r="AW2760" s="154"/>
    </row>
    <row r="2761" spans="48:49" x14ac:dyDescent="0.25">
      <c r="AV2761" s="723"/>
      <c r="AW2761" s="154"/>
    </row>
    <row r="2762" spans="48:49" x14ac:dyDescent="0.25">
      <c r="AV2762" s="723"/>
      <c r="AW2762" s="154"/>
    </row>
    <row r="2763" spans="48:49" x14ac:dyDescent="0.25">
      <c r="AV2763" s="723"/>
      <c r="AW2763" s="154"/>
    </row>
    <row r="2764" spans="48:49" x14ac:dyDescent="0.25">
      <c r="AV2764" s="723"/>
      <c r="AW2764" s="154"/>
    </row>
    <row r="2765" spans="48:49" x14ac:dyDescent="0.25">
      <c r="AV2765" s="723"/>
      <c r="AW2765" s="154"/>
    </row>
    <row r="2766" spans="48:49" x14ac:dyDescent="0.25">
      <c r="AV2766" s="723"/>
      <c r="AW2766" s="154"/>
    </row>
    <row r="2767" spans="48:49" x14ac:dyDescent="0.25">
      <c r="AV2767" s="723"/>
      <c r="AW2767" s="154"/>
    </row>
    <row r="2768" spans="48:49" x14ac:dyDescent="0.25">
      <c r="AV2768" s="723"/>
      <c r="AW2768" s="154"/>
    </row>
    <row r="2769" spans="48:49" x14ac:dyDescent="0.25">
      <c r="AV2769" s="723"/>
      <c r="AW2769" s="154"/>
    </row>
    <row r="2770" spans="48:49" x14ac:dyDescent="0.25">
      <c r="AV2770" s="723"/>
      <c r="AW2770" s="154"/>
    </row>
    <row r="2771" spans="48:49" x14ac:dyDescent="0.25">
      <c r="AV2771" s="723"/>
      <c r="AW2771" s="154"/>
    </row>
    <row r="2772" spans="48:49" x14ac:dyDescent="0.25">
      <c r="AV2772" s="723"/>
      <c r="AW2772" s="154"/>
    </row>
    <row r="2773" spans="48:49" x14ac:dyDescent="0.25">
      <c r="AV2773" s="723"/>
      <c r="AW2773" s="154"/>
    </row>
    <row r="2774" spans="48:49" x14ac:dyDescent="0.25">
      <c r="AV2774" s="723"/>
      <c r="AW2774" s="154"/>
    </row>
    <row r="2775" spans="48:49" x14ac:dyDescent="0.25">
      <c r="AV2775" s="723"/>
      <c r="AW2775" s="154"/>
    </row>
    <row r="2776" spans="48:49" x14ac:dyDescent="0.25">
      <c r="AV2776" s="723"/>
      <c r="AW2776" s="154"/>
    </row>
    <row r="2777" spans="48:49" x14ac:dyDescent="0.25">
      <c r="AV2777" s="723"/>
      <c r="AW2777" s="154"/>
    </row>
    <row r="2778" spans="48:49" x14ac:dyDescent="0.25">
      <c r="AV2778" s="723"/>
      <c r="AW2778" s="154"/>
    </row>
    <row r="2779" spans="48:49" x14ac:dyDescent="0.25">
      <c r="AV2779" s="723"/>
      <c r="AW2779" s="154"/>
    </row>
    <row r="2780" spans="48:49" x14ac:dyDescent="0.25">
      <c r="AV2780" s="723"/>
      <c r="AW2780" s="154"/>
    </row>
    <row r="2781" spans="48:49" x14ac:dyDescent="0.25">
      <c r="AV2781" s="723"/>
      <c r="AW2781" s="154"/>
    </row>
    <row r="2782" spans="48:49" x14ac:dyDescent="0.25">
      <c r="AV2782" s="723"/>
      <c r="AW2782" s="154"/>
    </row>
    <row r="2783" spans="48:49" x14ac:dyDescent="0.25">
      <c r="AV2783" s="723"/>
      <c r="AW2783" s="154"/>
    </row>
    <row r="2784" spans="48:49" x14ac:dyDescent="0.25">
      <c r="AV2784" s="723"/>
      <c r="AW2784" s="154"/>
    </row>
    <row r="2785" spans="48:49" x14ac:dyDescent="0.25">
      <c r="AV2785" s="723"/>
      <c r="AW2785" s="154"/>
    </row>
    <row r="2786" spans="48:49" x14ac:dyDescent="0.25">
      <c r="AV2786" s="723"/>
      <c r="AW2786" s="154"/>
    </row>
    <row r="2787" spans="48:49" x14ac:dyDescent="0.25">
      <c r="AV2787" s="723"/>
      <c r="AW2787" s="154"/>
    </row>
    <row r="2788" spans="48:49" x14ac:dyDescent="0.25">
      <c r="AV2788" s="723"/>
      <c r="AW2788" s="154"/>
    </row>
    <row r="2789" spans="48:49" x14ac:dyDescent="0.25">
      <c r="AV2789" s="723"/>
      <c r="AW2789" s="154"/>
    </row>
    <row r="2790" spans="48:49" x14ac:dyDescent="0.25">
      <c r="AV2790" s="723"/>
      <c r="AW2790" s="154"/>
    </row>
    <row r="2791" spans="48:49" x14ac:dyDescent="0.25">
      <c r="AV2791" s="723"/>
      <c r="AW2791" s="154"/>
    </row>
    <row r="2792" spans="48:49" x14ac:dyDescent="0.25">
      <c r="AV2792" s="723"/>
      <c r="AW2792" s="154"/>
    </row>
    <row r="2793" spans="48:49" x14ac:dyDescent="0.25">
      <c r="AV2793" s="723"/>
      <c r="AW2793" s="154"/>
    </row>
    <row r="2794" spans="48:49" x14ac:dyDescent="0.25">
      <c r="AV2794" s="723"/>
      <c r="AW2794" s="154"/>
    </row>
    <row r="2795" spans="48:49" x14ac:dyDescent="0.25">
      <c r="AV2795" s="723"/>
      <c r="AW2795" s="154"/>
    </row>
    <row r="2796" spans="48:49" x14ac:dyDescent="0.25">
      <c r="AV2796" s="723"/>
      <c r="AW2796" s="154"/>
    </row>
    <row r="2797" spans="48:49" x14ac:dyDescent="0.25">
      <c r="AV2797" s="723"/>
      <c r="AW2797" s="154"/>
    </row>
    <row r="2798" spans="48:49" x14ac:dyDescent="0.25">
      <c r="AV2798" s="723"/>
      <c r="AW2798" s="154"/>
    </row>
    <row r="2799" spans="48:49" x14ac:dyDescent="0.25">
      <c r="AV2799" s="723"/>
      <c r="AW2799" s="154"/>
    </row>
    <row r="2800" spans="48:49" x14ac:dyDescent="0.25">
      <c r="AV2800" s="723"/>
      <c r="AW2800" s="154"/>
    </row>
    <row r="2801" spans="48:49" x14ac:dyDescent="0.25">
      <c r="AV2801" s="723"/>
      <c r="AW2801" s="154"/>
    </row>
    <row r="2802" spans="48:49" x14ac:dyDescent="0.25">
      <c r="AV2802" s="723"/>
      <c r="AW2802" s="154"/>
    </row>
    <row r="2803" spans="48:49" x14ac:dyDescent="0.25">
      <c r="AV2803" s="723"/>
      <c r="AW2803" s="154"/>
    </row>
    <row r="2804" spans="48:49" x14ac:dyDescent="0.25">
      <c r="AV2804" s="723"/>
      <c r="AW2804" s="154"/>
    </row>
    <row r="2805" spans="48:49" x14ac:dyDescent="0.25">
      <c r="AV2805" s="723"/>
      <c r="AW2805" s="154"/>
    </row>
    <row r="2806" spans="48:49" x14ac:dyDescent="0.25">
      <c r="AV2806" s="723"/>
      <c r="AW2806" s="154"/>
    </row>
    <row r="2807" spans="48:49" x14ac:dyDescent="0.25">
      <c r="AV2807" s="723"/>
      <c r="AW2807" s="154"/>
    </row>
    <row r="2808" spans="48:49" x14ac:dyDescent="0.25">
      <c r="AV2808" s="723"/>
      <c r="AW2808" s="154"/>
    </row>
    <row r="2809" spans="48:49" x14ac:dyDescent="0.25">
      <c r="AV2809" s="723"/>
      <c r="AW2809" s="154"/>
    </row>
    <row r="2810" spans="48:49" x14ac:dyDescent="0.25">
      <c r="AV2810" s="723"/>
      <c r="AW2810" s="154"/>
    </row>
    <row r="2811" spans="48:49" x14ac:dyDescent="0.25">
      <c r="AV2811" s="723"/>
      <c r="AW2811" s="154"/>
    </row>
    <row r="2812" spans="48:49" x14ac:dyDescent="0.25">
      <c r="AV2812" s="723"/>
      <c r="AW2812" s="154"/>
    </row>
    <row r="2813" spans="48:49" x14ac:dyDescent="0.25">
      <c r="AV2813" s="723"/>
      <c r="AW2813" s="154"/>
    </row>
    <row r="2814" spans="48:49" x14ac:dyDescent="0.25">
      <c r="AV2814" s="723"/>
      <c r="AW2814" s="154"/>
    </row>
    <row r="2815" spans="48:49" x14ac:dyDescent="0.25">
      <c r="AV2815" s="723"/>
      <c r="AW2815" s="154"/>
    </row>
    <row r="2816" spans="48:49" x14ac:dyDescent="0.25">
      <c r="AV2816" s="723"/>
      <c r="AW2816" s="154"/>
    </row>
    <row r="2817" spans="48:49" x14ac:dyDescent="0.25">
      <c r="AV2817" s="723"/>
      <c r="AW2817" s="154"/>
    </row>
    <row r="2818" spans="48:49" x14ac:dyDescent="0.25">
      <c r="AV2818" s="723"/>
      <c r="AW2818" s="154"/>
    </row>
    <row r="2819" spans="48:49" x14ac:dyDescent="0.25">
      <c r="AV2819" s="723"/>
      <c r="AW2819" s="154"/>
    </row>
    <row r="2820" spans="48:49" x14ac:dyDescent="0.25">
      <c r="AV2820" s="723"/>
      <c r="AW2820" s="154"/>
    </row>
    <row r="2821" spans="48:49" x14ac:dyDescent="0.25">
      <c r="AV2821" s="723"/>
      <c r="AW2821" s="154"/>
    </row>
    <row r="2822" spans="48:49" x14ac:dyDescent="0.25">
      <c r="AV2822" s="723"/>
      <c r="AW2822" s="154"/>
    </row>
    <row r="2823" spans="48:49" x14ac:dyDescent="0.25">
      <c r="AV2823" s="723"/>
      <c r="AW2823" s="154"/>
    </row>
    <row r="2824" spans="48:49" x14ac:dyDescent="0.25">
      <c r="AV2824" s="723"/>
      <c r="AW2824" s="154"/>
    </row>
    <row r="2825" spans="48:49" x14ac:dyDescent="0.25">
      <c r="AV2825" s="723"/>
      <c r="AW2825" s="154"/>
    </row>
    <row r="2826" spans="48:49" x14ac:dyDescent="0.25">
      <c r="AV2826" s="723"/>
      <c r="AW2826" s="154"/>
    </row>
    <row r="2827" spans="48:49" x14ac:dyDescent="0.25">
      <c r="AV2827" s="723"/>
      <c r="AW2827" s="154"/>
    </row>
    <row r="2828" spans="48:49" x14ac:dyDescent="0.25">
      <c r="AV2828" s="723"/>
      <c r="AW2828" s="154"/>
    </row>
    <row r="2829" spans="48:49" x14ac:dyDescent="0.25">
      <c r="AV2829" s="723"/>
      <c r="AW2829" s="154"/>
    </row>
    <row r="2830" spans="48:49" x14ac:dyDescent="0.25">
      <c r="AV2830" s="723"/>
      <c r="AW2830" s="154"/>
    </row>
    <row r="2831" spans="48:49" x14ac:dyDescent="0.25">
      <c r="AV2831" s="723"/>
      <c r="AW2831" s="154"/>
    </row>
    <row r="2832" spans="48:49" x14ac:dyDescent="0.25">
      <c r="AV2832" s="723"/>
      <c r="AW2832" s="154"/>
    </row>
    <row r="2833" spans="48:49" x14ac:dyDescent="0.25">
      <c r="AV2833" s="723"/>
      <c r="AW2833" s="154"/>
    </row>
    <row r="2834" spans="48:49" x14ac:dyDescent="0.25">
      <c r="AV2834" s="723"/>
      <c r="AW2834" s="154"/>
    </row>
    <row r="2835" spans="48:49" x14ac:dyDescent="0.25">
      <c r="AV2835" s="723"/>
      <c r="AW2835" s="154"/>
    </row>
    <row r="2836" spans="48:49" x14ac:dyDescent="0.25">
      <c r="AV2836" s="723"/>
      <c r="AW2836" s="154"/>
    </row>
    <row r="2837" spans="48:49" x14ac:dyDescent="0.25">
      <c r="AV2837" s="723"/>
      <c r="AW2837" s="154"/>
    </row>
    <row r="2838" spans="48:49" x14ac:dyDescent="0.25">
      <c r="AV2838" s="723"/>
      <c r="AW2838" s="154"/>
    </row>
    <row r="2839" spans="48:49" x14ac:dyDescent="0.25">
      <c r="AV2839" s="723"/>
      <c r="AW2839" s="154"/>
    </row>
    <row r="2840" spans="48:49" x14ac:dyDescent="0.25">
      <c r="AV2840" s="723"/>
      <c r="AW2840" s="154"/>
    </row>
    <row r="2841" spans="48:49" x14ac:dyDescent="0.25">
      <c r="AV2841" s="723"/>
      <c r="AW2841" s="154"/>
    </row>
    <row r="2842" spans="48:49" x14ac:dyDescent="0.25">
      <c r="AV2842" s="723"/>
      <c r="AW2842" s="154"/>
    </row>
    <row r="2843" spans="48:49" x14ac:dyDescent="0.25">
      <c r="AV2843" s="723"/>
      <c r="AW2843" s="154"/>
    </row>
    <row r="2844" spans="48:49" x14ac:dyDescent="0.25">
      <c r="AV2844" s="723"/>
      <c r="AW2844" s="154"/>
    </row>
    <row r="2845" spans="48:49" x14ac:dyDescent="0.25">
      <c r="AV2845" s="723"/>
      <c r="AW2845" s="154"/>
    </row>
    <row r="2846" spans="48:49" x14ac:dyDescent="0.25">
      <c r="AV2846" s="723"/>
      <c r="AW2846" s="154"/>
    </row>
    <row r="2847" spans="48:49" x14ac:dyDescent="0.25">
      <c r="AV2847" s="723"/>
      <c r="AW2847" s="154"/>
    </row>
    <row r="2848" spans="48:49" x14ac:dyDescent="0.25">
      <c r="AV2848" s="723"/>
      <c r="AW2848" s="154"/>
    </row>
    <row r="2849" spans="48:49" x14ac:dyDescent="0.25">
      <c r="AV2849" s="723"/>
      <c r="AW2849" s="154"/>
    </row>
    <row r="2850" spans="48:49" x14ac:dyDescent="0.25">
      <c r="AV2850" s="723"/>
      <c r="AW2850" s="154"/>
    </row>
    <row r="2851" spans="48:49" x14ac:dyDescent="0.25">
      <c r="AV2851" s="723"/>
      <c r="AW2851" s="154"/>
    </row>
    <row r="2852" spans="48:49" x14ac:dyDescent="0.25">
      <c r="AV2852" s="723"/>
      <c r="AW2852" s="154"/>
    </row>
    <row r="2853" spans="48:49" x14ac:dyDescent="0.25">
      <c r="AV2853" s="723"/>
      <c r="AW2853" s="154"/>
    </row>
    <row r="2854" spans="48:49" x14ac:dyDescent="0.25">
      <c r="AV2854" s="723"/>
      <c r="AW2854" s="154"/>
    </row>
    <row r="2855" spans="48:49" x14ac:dyDescent="0.25">
      <c r="AV2855" s="723"/>
      <c r="AW2855" s="154"/>
    </row>
    <row r="2856" spans="48:49" x14ac:dyDescent="0.25">
      <c r="AV2856" s="723"/>
      <c r="AW2856" s="154"/>
    </row>
    <row r="2857" spans="48:49" x14ac:dyDescent="0.25">
      <c r="AV2857" s="723"/>
      <c r="AW2857" s="154"/>
    </row>
    <row r="2858" spans="48:49" x14ac:dyDescent="0.25">
      <c r="AV2858" s="723"/>
      <c r="AW2858" s="154"/>
    </row>
    <row r="2859" spans="48:49" x14ac:dyDescent="0.25">
      <c r="AV2859" s="723"/>
      <c r="AW2859" s="154"/>
    </row>
    <row r="2860" spans="48:49" x14ac:dyDescent="0.25">
      <c r="AV2860" s="723"/>
      <c r="AW2860" s="154"/>
    </row>
    <row r="2861" spans="48:49" x14ac:dyDescent="0.25">
      <c r="AV2861" s="723"/>
      <c r="AW2861" s="154"/>
    </row>
    <row r="2862" spans="48:49" x14ac:dyDescent="0.25">
      <c r="AV2862" s="723"/>
      <c r="AW2862" s="154"/>
    </row>
    <row r="2863" spans="48:49" x14ac:dyDescent="0.25">
      <c r="AV2863" s="723"/>
      <c r="AW2863" s="154"/>
    </row>
    <row r="2864" spans="48:49" x14ac:dyDescent="0.25">
      <c r="AV2864" s="723"/>
      <c r="AW2864" s="154"/>
    </row>
    <row r="2865" spans="48:49" x14ac:dyDescent="0.25">
      <c r="AV2865" s="723"/>
      <c r="AW2865" s="154"/>
    </row>
    <row r="2866" spans="48:49" x14ac:dyDescent="0.25">
      <c r="AV2866" s="723"/>
      <c r="AW2866" s="154"/>
    </row>
    <row r="2867" spans="48:49" x14ac:dyDescent="0.25">
      <c r="AV2867" s="723"/>
      <c r="AW2867" s="154"/>
    </row>
    <row r="2868" spans="48:49" x14ac:dyDescent="0.25">
      <c r="AV2868" s="723"/>
      <c r="AW2868" s="154"/>
    </row>
    <row r="2869" spans="48:49" x14ac:dyDescent="0.25">
      <c r="AV2869" s="723"/>
      <c r="AW2869" s="154"/>
    </row>
    <row r="2870" spans="48:49" x14ac:dyDescent="0.25">
      <c r="AV2870" s="723"/>
      <c r="AW2870" s="154"/>
    </row>
    <row r="2871" spans="48:49" x14ac:dyDescent="0.25">
      <c r="AV2871" s="723"/>
      <c r="AW2871" s="154"/>
    </row>
    <row r="2872" spans="48:49" x14ac:dyDescent="0.25">
      <c r="AV2872" s="723"/>
      <c r="AW2872" s="154"/>
    </row>
    <row r="2873" spans="48:49" x14ac:dyDescent="0.25">
      <c r="AV2873" s="723"/>
      <c r="AW2873" s="154"/>
    </row>
    <row r="2874" spans="48:49" x14ac:dyDescent="0.25">
      <c r="AV2874" s="723"/>
      <c r="AW2874" s="154"/>
    </row>
    <row r="2875" spans="48:49" x14ac:dyDescent="0.25">
      <c r="AV2875" s="723"/>
      <c r="AW2875" s="154"/>
    </row>
    <row r="2876" spans="48:49" x14ac:dyDescent="0.25">
      <c r="AV2876" s="723"/>
      <c r="AW2876" s="154"/>
    </row>
    <row r="2877" spans="48:49" x14ac:dyDescent="0.25">
      <c r="AV2877" s="723"/>
      <c r="AW2877" s="154"/>
    </row>
    <row r="2878" spans="48:49" x14ac:dyDescent="0.25">
      <c r="AV2878" s="723"/>
      <c r="AW2878" s="154"/>
    </row>
    <row r="2879" spans="48:49" x14ac:dyDescent="0.25">
      <c r="AV2879" s="723"/>
      <c r="AW2879" s="154"/>
    </row>
    <row r="2880" spans="48:49" x14ac:dyDescent="0.25">
      <c r="AV2880" s="723"/>
      <c r="AW2880" s="154"/>
    </row>
    <row r="2881" spans="48:49" x14ac:dyDescent="0.25">
      <c r="AV2881" s="723"/>
      <c r="AW2881" s="154"/>
    </row>
    <row r="2882" spans="48:49" x14ac:dyDescent="0.25">
      <c r="AV2882" s="723"/>
      <c r="AW2882" s="154"/>
    </row>
    <row r="2883" spans="48:49" x14ac:dyDescent="0.25">
      <c r="AV2883" s="723"/>
      <c r="AW2883" s="154"/>
    </row>
    <row r="2884" spans="48:49" x14ac:dyDescent="0.25">
      <c r="AV2884" s="723"/>
      <c r="AW2884" s="154"/>
    </row>
    <row r="2885" spans="48:49" x14ac:dyDescent="0.25">
      <c r="AV2885" s="723"/>
      <c r="AW2885" s="154"/>
    </row>
    <row r="2886" spans="48:49" x14ac:dyDescent="0.25">
      <c r="AV2886" s="723"/>
      <c r="AW2886" s="154"/>
    </row>
    <row r="2887" spans="48:49" x14ac:dyDescent="0.25">
      <c r="AV2887" s="723"/>
      <c r="AW2887" s="154"/>
    </row>
    <row r="2888" spans="48:49" x14ac:dyDescent="0.25">
      <c r="AV2888" s="723"/>
      <c r="AW2888" s="154"/>
    </row>
    <row r="2889" spans="48:49" x14ac:dyDescent="0.25">
      <c r="AV2889" s="723"/>
      <c r="AW2889" s="154"/>
    </row>
    <row r="2890" spans="48:49" x14ac:dyDescent="0.25">
      <c r="AV2890" s="723"/>
      <c r="AW2890" s="154"/>
    </row>
    <row r="2891" spans="48:49" x14ac:dyDescent="0.25">
      <c r="AV2891" s="723"/>
      <c r="AW2891" s="154"/>
    </row>
    <row r="2892" spans="48:49" x14ac:dyDescent="0.25">
      <c r="AV2892" s="723"/>
      <c r="AW2892" s="154"/>
    </row>
    <row r="2893" spans="48:49" x14ac:dyDescent="0.25">
      <c r="AV2893" s="723"/>
      <c r="AW2893" s="154"/>
    </row>
    <row r="2894" spans="48:49" x14ac:dyDescent="0.25">
      <c r="AV2894" s="723"/>
      <c r="AW2894" s="154"/>
    </row>
    <row r="2895" spans="48:49" x14ac:dyDescent="0.25">
      <c r="AV2895" s="723"/>
      <c r="AW2895" s="154"/>
    </row>
    <row r="2896" spans="48:49" x14ac:dyDescent="0.25">
      <c r="AV2896" s="723"/>
      <c r="AW2896" s="154"/>
    </row>
    <row r="2897" spans="48:49" x14ac:dyDescent="0.25">
      <c r="AV2897" s="723"/>
      <c r="AW2897" s="154"/>
    </row>
    <row r="2898" spans="48:49" x14ac:dyDescent="0.25">
      <c r="AV2898" s="723"/>
      <c r="AW2898" s="154"/>
    </row>
    <row r="2899" spans="48:49" x14ac:dyDescent="0.25">
      <c r="AV2899" s="723"/>
      <c r="AW2899" s="154"/>
    </row>
    <row r="2900" spans="48:49" x14ac:dyDescent="0.25">
      <c r="AV2900" s="723"/>
      <c r="AW2900" s="154"/>
    </row>
    <row r="2901" spans="48:49" x14ac:dyDescent="0.25">
      <c r="AV2901" s="723"/>
      <c r="AW2901" s="154"/>
    </row>
    <row r="2902" spans="48:49" x14ac:dyDescent="0.25">
      <c r="AV2902" s="723"/>
      <c r="AW2902" s="154"/>
    </row>
    <row r="2903" spans="48:49" x14ac:dyDescent="0.25">
      <c r="AV2903" s="723"/>
      <c r="AW2903" s="154"/>
    </row>
    <row r="2904" spans="48:49" x14ac:dyDescent="0.25">
      <c r="AV2904" s="723"/>
      <c r="AW2904" s="154"/>
    </row>
    <row r="2905" spans="48:49" x14ac:dyDescent="0.25">
      <c r="AV2905" s="723"/>
      <c r="AW2905" s="154"/>
    </row>
    <row r="2906" spans="48:49" x14ac:dyDescent="0.25">
      <c r="AV2906" s="723"/>
      <c r="AW2906" s="154"/>
    </row>
    <row r="2907" spans="48:49" x14ac:dyDescent="0.25">
      <c r="AV2907" s="723"/>
      <c r="AW2907" s="154"/>
    </row>
    <row r="2908" spans="48:49" x14ac:dyDescent="0.25">
      <c r="AV2908" s="723"/>
      <c r="AW2908" s="154"/>
    </row>
    <row r="2909" spans="48:49" x14ac:dyDescent="0.25">
      <c r="AV2909" s="723"/>
      <c r="AW2909" s="154"/>
    </row>
    <row r="2910" spans="48:49" x14ac:dyDescent="0.25">
      <c r="AV2910" s="723"/>
      <c r="AW2910" s="154"/>
    </row>
    <row r="2911" spans="48:49" x14ac:dyDescent="0.25">
      <c r="AV2911" s="723"/>
      <c r="AW2911" s="154"/>
    </row>
    <row r="2912" spans="48:49" x14ac:dyDescent="0.25">
      <c r="AV2912" s="723"/>
      <c r="AW2912" s="154"/>
    </row>
    <row r="2913" spans="48:49" x14ac:dyDescent="0.25">
      <c r="AV2913" s="723"/>
      <c r="AW2913" s="154"/>
    </row>
    <row r="2914" spans="48:49" x14ac:dyDescent="0.25">
      <c r="AV2914" s="723"/>
      <c r="AW2914" s="154"/>
    </row>
    <row r="2915" spans="48:49" x14ac:dyDescent="0.25">
      <c r="AV2915" s="723"/>
      <c r="AW2915" s="154"/>
    </row>
    <row r="2916" spans="48:49" x14ac:dyDescent="0.25">
      <c r="AV2916" s="723"/>
      <c r="AW2916" s="154"/>
    </row>
    <row r="2917" spans="48:49" x14ac:dyDescent="0.25">
      <c r="AV2917" s="723"/>
      <c r="AW2917" s="154"/>
    </row>
    <row r="2918" spans="48:49" x14ac:dyDescent="0.25">
      <c r="AV2918" s="723"/>
      <c r="AW2918" s="154"/>
    </row>
    <row r="2919" spans="48:49" x14ac:dyDescent="0.25">
      <c r="AV2919" s="723"/>
      <c r="AW2919" s="154"/>
    </row>
    <row r="2920" spans="48:49" x14ac:dyDescent="0.25">
      <c r="AV2920" s="723"/>
      <c r="AW2920" s="154"/>
    </row>
    <row r="2921" spans="48:49" x14ac:dyDescent="0.25">
      <c r="AV2921" s="723"/>
      <c r="AW2921" s="154"/>
    </row>
    <row r="2922" spans="48:49" x14ac:dyDescent="0.25">
      <c r="AV2922" s="723"/>
      <c r="AW2922" s="154"/>
    </row>
    <row r="2923" spans="48:49" x14ac:dyDescent="0.25">
      <c r="AV2923" s="723"/>
      <c r="AW2923" s="154"/>
    </row>
    <row r="2924" spans="48:49" x14ac:dyDescent="0.25">
      <c r="AV2924" s="723"/>
      <c r="AW2924" s="154"/>
    </row>
    <row r="2925" spans="48:49" x14ac:dyDescent="0.25">
      <c r="AV2925" s="723"/>
      <c r="AW2925" s="154"/>
    </row>
    <row r="2926" spans="48:49" x14ac:dyDescent="0.25">
      <c r="AV2926" s="723"/>
      <c r="AW2926" s="154"/>
    </row>
    <row r="2927" spans="48:49" x14ac:dyDescent="0.25">
      <c r="AV2927" s="723"/>
      <c r="AW2927" s="154"/>
    </row>
    <row r="2928" spans="48:49" x14ac:dyDescent="0.25">
      <c r="AV2928" s="723"/>
      <c r="AW2928" s="154"/>
    </row>
    <row r="2929" spans="48:49" x14ac:dyDescent="0.25">
      <c r="AV2929" s="723"/>
      <c r="AW2929" s="154"/>
    </row>
    <row r="2930" spans="48:49" x14ac:dyDescent="0.25">
      <c r="AV2930" s="723"/>
      <c r="AW2930" s="154"/>
    </row>
    <row r="2931" spans="48:49" x14ac:dyDescent="0.25">
      <c r="AV2931" s="723"/>
      <c r="AW2931" s="154"/>
    </row>
    <row r="2932" spans="48:49" x14ac:dyDescent="0.25">
      <c r="AV2932" s="723"/>
      <c r="AW2932" s="154"/>
    </row>
    <row r="2933" spans="48:49" x14ac:dyDescent="0.25">
      <c r="AV2933" s="723"/>
      <c r="AW2933" s="154"/>
    </row>
    <row r="2934" spans="48:49" x14ac:dyDescent="0.25">
      <c r="AV2934" s="723"/>
      <c r="AW2934" s="154"/>
    </row>
    <row r="2935" spans="48:49" x14ac:dyDescent="0.25">
      <c r="AV2935" s="723"/>
      <c r="AW2935" s="154"/>
    </row>
    <row r="2936" spans="48:49" x14ac:dyDescent="0.25">
      <c r="AV2936" s="723"/>
      <c r="AW2936" s="154"/>
    </row>
    <row r="2937" spans="48:49" x14ac:dyDescent="0.25">
      <c r="AV2937" s="723"/>
      <c r="AW2937" s="154"/>
    </row>
    <row r="2938" spans="48:49" x14ac:dyDescent="0.25">
      <c r="AV2938" s="723"/>
      <c r="AW2938" s="154"/>
    </row>
    <row r="2939" spans="48:49" x14ac:dyDescent="0.25">
      <c r="AV2939" s="723"/>
      <c r="AW2939" s="154"/>
    </row>
    <row r="2940" spans="48:49" x14ac:dyDescent="0.25">
      <c r="AV2940" s="723"/>
      <c r="AW2940" s="154"/>
    </row>
    <row r="2941" spans="48:49" x14ac:dyDescent="0.25">
      <c r="AV2941" s="723"/>
      <c r="AW2941" s="154"/>
    </row>
    <row r="2942" spans="48:49" x14ac:dyDescent="0.25">
      <c r="AV2942" s="723"/>
      <c r="AW2942" s="154"/>
    </row>
    <row r="2943" spans="48:49" x14ac:dyDescent="0.25">
      <c r="AV2943" s="723"/>
      <c r="AW2943" s="154"/>
    </row>
    <row r="2944" spans="48:49" x14ac:dyDescent="0.25">
      <c r="AV2944" s="723"/>
      <c r="AW2944" s="154"/>
    </row>
    <row r="2945" spans="48:49" x14ac:dyDescent="0.25">
      <c r="AV2945" s="723"/>
      <c r="AW2945" s="154"/>
    </row>
    <row r="2946" spans="48:49" x14ac:dyDescent="0.25">
      <c r="AV2946" s="723"/>
      <c r="AW2946" s="154"/>
    </row>
    <row r="2947" spans="48:49" x14ac:dyDescent="0.25">
      <c r="AV2947" s="723"/>
      <c r="AW2947" s="154"/>
    </row>
    <row r="2948" spans="48:49" x14ac:dyDescent="0.25">
      <c r="AV2948" s="723"/>
      <c r="AW2948" s="154"/>
    </row>
    <row r="2949" spans="48:49" x14ac:dyDescent="0.25">
      <c r="AV2949" s="723"/>
      <c r="AW2949" s="154"/>
    </row>
    <row r="2950" spans="48:49" x14ac:dyDescent="0.25">
      <c r="AV2950" s="723"/>
      <c r="AW2950" s="154"/>
    </row>
    <row r="2951" spans="48:49" x14ac:dyDescent="0.25">
      <c r="AV2951" s="723"/>
      <c r="AW2951" s="154"/>
    </row>
    <row r="2952" spans="48:49" x14ac:dyDescent="0.25">
      <c r="AV2952" s="723"/>
      <c r="AW2952" s="154"/>
    </row>
    <row r="2953" spans="48:49" x14ac:dyDescent="0.25">
      <c r="AV2953" s="723"/>
      <c r="AW2953" s="154"/>
    </row>
    <row r="2954" spans="48:49" x14ac:dyDescent="0.25">
      <c r="AV2954" s="723"/>
      <c r="AW2954" s="154"/>
    </row>
    <row r="2955" spans="48:49" x14ac:dyDescent="0.25">
      <c r="AV2955" s="723"/>
      <c r="AW2955" s="154"/>
    </row>
    <row r="2956" spans="48:49" x14ac:dyDescent="0.25">
      <c r="AV2956" s="723"/>
      <c r="AW2956" s="154"/>
    </row>
    <row r="2957" spans="48:49" x14ac:dyDescent="0.25">
      <c r="AV2957" s="723"/>
      <c r="AW2957" s="154"/>
    </row>
    <row r="2958" spans="48:49" x14ac:dyDescent="0.25">
      <c r="AV2958" s="723"/>
      <c r="AW2958" s="154"/>
    </row>
    <row r="2959" spans="48:49" x14ac:dyDescent="0.25">
      <c r="AV2959" s="723"/>
      <c r="AW2959" s="154"/>
    </row>
    <row r="2960" spans="48:49" x14ac:dyDescent="0.25">
      <c r="AV2960" s="723"/>
      <c r="AW2960" s="154"/>
    </row>
    <row r="2961" spans="48:49" x14ac:dyDescent="0.25">
      <c r="AV2961" s="723"/>
      <c r="AW2961" s="154"/>
    </row>
    <row r="2962" spans="48:49" x14ac:dyDescent="0.25">
      <c r="AV2962" s="723"/>
      <c r="AW2962" s="154"/>
    </row>
    <row r="2963" spans="48:49" x14ac:dyDescent="0.25">
      <c r="AV2963" s="723"/>
      <c r="AW2963" s="154"/>
    </row>
    <row r="2964" spans="48:49" x14ac:dyDescent="0.25">
      <c r="AV2964" s="723"/>
      <c r="AW2964" s="154"/>
    </row>
    <row r="2965" spans="48:49" x14ac:dyDescent="0.25">
      <c r="AV2965" s="723"/>
      <c r="AW2965" s="154"/>
    </row>
    <row r="2966" spans="48:49" x14ac:dyDescent="0.25">
      <c r="AV2966" s="723"/>
      <c r="AW2966" s="154"/>
    </row>
    <row r="2967" spans="48:49" x14ac:dyDescent="0.25">
      <c r="AV2967" s="723"/>
      <c r="AW2967" s="154"/>
    </row>
    <row r="2968" spans="48:49" x14ac:dyDescent="0.25">
      <c r="AV2968" s="723"/>
      <c r="AW2968" s="154"/>
    </row>
    <row r="2969" spans="48:49" x14ac:dyDescent="0.25">
      <c r="AV2969" s="723"/>
      <c r="AW2969" s="154"/>
    </row>
    <row r="2970" spans="48:49" x14ac:dyDescent="0.25">
      <c r="AV2970" s="723"/>
      <c r="AW2970" s="154"/>
    </row>
    <row r="2971" spans="48:49" x14ac:dyDescent="0.25">
      <c r="AV2971" s="723"/>
      <c r="AW2971" s="154"/>
    </row>
    <row r="2972" spans="48:49" x14ac:dyDescent="0.25">
      <c r="AV2972" s="723"/>
      <c r="AW2972" s="154"/>
    </row>
    <row r="2973" spans="48:49" x14ac:dyDescent="0.25">
      <c r="AV2973" s="723"/>
      <c r="AW2973" s="154"/>
    </row>
    <row r="2974" spans="48:49" x14ac:dyDescent="0.25">
      <c r="AV2974" s="723"/>
      <c r="AW2974" s="154"/>
    </row>
    <row r="2975" spans="48:49" x14ac:dyDescent="0.25">
      <c r="AV2975" s="723"/>
      <c r="AW2975" s="154"/>
    </row>
    <row r="2976" spans="48:49" x14ac:dyDescent="0.25">
      <c r="AV2976" s="723"/>
      <c r="AW2976" s="154"/>
    </row>
    <row r="2977" spans="48:49" x14ac:dyDescent="0.25">
      <c r="AV2977" s="723"/>
      <c r="AW2977" s="154"/>
    </row>
    <row r="2978" spans="48:49" x14ac:dyDescent="0.25">
      <c r="AV2978" s="723"/>
      <c r="AW2978" s="154"/>
    </row>
    <row r="2979" spans="48:49" x14ac:dyDescent="0.25">
      <c r="AV2979" s="723"/>
      <c r="AW2979" s="154"/>
    </row>
    <row r="2980" spans="48:49" x14ac:dyDescent="0.25">
      <c r="AV2980" s="723"/>
      <c r="AW2980" s="154"/>
    </row>
    <row r="2981" spans="48:49" x14ac:dyDescent="0.25">
      <c r="AV2981" s="723"/>
      <c r="AW2981" s="154"/>
    </row>
    <row r="2982" spans="48:49" x14ac:dyDescent="0.25">
      <c r="AV2982" s="723"/>
      <c r="AW2982" s="154"/>
    </row>
    <row r="2983" spans="48:49" x14ac:dyDescent="0.25">
      <c r="AV2983" s="723"/>
      <c r="AW2983" s="154"/>
    </row>
    <row r="2984" spans="48:49" x14ac:dyDescent="0.25">
      <c r="AV2984" s="723"/>
      <c r="AW2984" s="154"/>
    </row>
    <row r="2985" spans="48:49" x14ac:dyDescent="0.25">
      <c r="AV2985" s="723"/>
      <c r="AW2985" s="154"/>
    </row>
    <row r="2986" spans="48:49" x14ac:dyDescent="0.25">
      <c r="AV2986" s="723"/>
      <c r="AW2986" s="154"/>
    </row>
    <row r="2987" spans="48:49" x14ac:dyDescent="0.25">
      <c r="AV2987" s="723"/>
      <c r="AW2987" s="154"/>
    </row>
    <row r="2988" spans="48:49" x14ac:dyDescent="0.25">
      <c r="AV2988" s="723"/>
      <c r="AW2988" s="154"/>
    </row>
    <row r="2989" spans="48:49" x14ac:dyDescent="0.25">
      <c r="AV2989" s="723"/>
      <c r="AW2989" s="154"/>
    </row>
    <row r="2990" spans="48:49" x14ac:dyDescent="0.25">
      <c r="AV2990" s="723"/>
      <c r="AW2990" s="154"/>
    </row>
    <row r="2991" spans="48:49" x14ac:dyDescent="0.25">
      <c r="AV2991" s="723"/>
      <c r="AW2991" s="154"/>
    </row>
    <row r="2992" spans="48:49" x14ac:dyDescent="0.25">
      <c r="AV2992" s="723"/>
      <c r="AW2992" s="154"/>
    </row>
    <row r="2993" spans="48:49" x14ac:dyDescent="0.25">
      <c r="AV2993" s="723"/>
      <c r="AW2993" s="154"/>
    </row>
    <row r="2994" spans="48:49" x14ac:dyDescent="0.25">
      <c r="AV2994" s="723"/>
      <c r="AW2994" s="154"/>
    </row>
    <row r="2995" spans="48:49" x14ac:dyDescent="0.25">
      <c r="AV2995" s="723"/>
      <c r="AW2995" s="154"/>
    </row>
    <row r="2996" spans="48:49" x14ac:dyDescent="0.25">
      <c r="AV2996" s="723"/>
      <c r="AW2996" s="154"/>
    </row>
    <row r="2997" spans="48:49" x14ac:dyDescent="0.25">
      <c r="AV2997" s="723"/>
      <c r="AW2997" s="154"/>
    </row>
    <row r="2998" spans="48:49" x14ac:dyDescent="0.25">
      <c r="AV2998" s="723"/>
      <c r="AW2998" s="154"/>
    </row>
    <row r="2999" spans="48:49" x14ac:dyDescent="0.25">
      <c r="AV2999" s="723"/>
      <c r="AW2999" s="154"/>
    </row>
    <row r="3000" spans="48:49" x14ac:dyDescent="0.25">
      <c r="AV3000" s="723"/>
      <c r="AW3000" s="154"/>
    </row>
    <row r="3001" spans="48:49" x14ac:dyDescent="0.25">
      <c r="AV3001" s="723"/>
      <c r="AW3001" s="154"/>
    </row>
    <row r="3002" spans="48:49" x14ac:dyDescent="0.25">
      <c r="AV3002" s="723"/>
      <c r="AW3002" s="154"/>
    </row>
    <row r="3003" spans="48:49" x14ac:dyDescent="0.25">
      <c r="AV3003" s="723"/>
      <c r="AW3003" s="154"/>
    </row>
    <row r="3004" spans="48:49" x14ac:dyDescent="0.25">
      <c r="AV3004" s="723"/>
      <c r="AW3004" s="154"/>
    </row>
    <row r="3005" spans="48:49" x14ac:dyDescent="0.25">
      <c r="AV3005" s="723"/>
      <c r="AW3005" s="154"/>
    </row>
    <row r="3006" spans="48:49" x14ac:dyDescent="0.25">
      <c r="AV3006" s="723"/>
      <c r="AW3006" s="154"/>
    </row>
    <row r="3007" spans="48:49" x14ac:dyDescent="0.25">
      <c r="AV3007" s="723"/>
      <c r="AW3007" s="154"/>
    </row>
    <row r="3008" spans="48:49" x14ac:dyDescent="0.25">
      <c r="AV3008" s="723"/>
      <c r="AW3008" s="154"/>
    </row>
    <row r="3009" spans="48:49" x14ac:dyDescent="0.25">
      <c r="AV3009" s="723"/>
      <c r="AW3009" s="154"/>
    </row>
    <row r="3010" spans="48:49" x14ac:dyDescent="0.25">
      <c r="AV3010" s="723"/>
      <c r="AW3010" s="154"/>
    </row>
    <row r="3011" spans="48:49" x14ac:dyDescent="0.25">
      <c r="AV3011" s="723"/>
      <c r="AW3011" s="154"/>
    </row>
    <row r="3012" spans="48:49" x14ac:dyDescent="0.25">
      <c r="AV3012" s="723"/>
      <c r="AW3012" s="154"/>
    </row>
    <row r="3013" spans="48:49" x14ac:dyDescent="0.25">
      <c r="AV3013" s="723"/>
      <c r="AW3013" s="154"/>
    </row>
    <row r="3014" spans="48:49" x14ac:dyDescent="0.25">
      <c r="AV3014" s="723"/>
      <c r="AW3014" s="154"/>
    </row>
    <row r="3015" spans="48:49" x14ac:dyDescent="0.25">
      <c r="AV3015" s="723"/>
      <c r="AW3015" s="154"/>
    </row>
    <row r="3016" spans="48:49" x14ac:dyDescent="0.25">
      <c r="AV3016" s="723"/>
      <c r="AW3016" s="154"/>
    </row>
    <row r="3017" spans="48:49" x14ac:dyDescent="0.25">
      <c r="AV3017" s="723"/>
      <c r="AW3017" s="154"/>
    </row>
    <row r="3018" spans="48:49" x14ac:dyDescent="0.25">
      <c r="AV3018" s="723"/>
      <c r="AW3018" s="154"/>
    </row>
    <row r="3019" spans="48:49" x14ac:dyDescent="0.25">
      <c r="AV3019" s="723"/>
      <c r="AW3019" s="154"/>
    </row>
    <row r="3020" spans="48:49" x14ac:dyDescent="0.25">
      <c r="AV3020" s="723"/>
      <c r="AW3020" s="154"/>
    </row>
    <row r="3021" spans="48:49" x14ac:dyDescent="0.25">
      <c r="AV3021" s="723"/>
      <c r="AW3021" s="154"/>
    </row>
    <row r="3022" spans="48:49" x14ac:dyDescent="0.25">
      <c r="AV3022" s="723"/>
      <c r="AW3022" s="154"/>
    </row>
    <row r="3023" spans="48:49" x14ac:dyDescent="0.25">
      <c r="AV3023" s="723"/>
      <c r="AW3023" s="154"/>
    </row>
    <row r="3024" spans="48:49" x14ac:dyDescent="0.25">
      <c r="AV3024" s="723"/>
      <c r="AW3024" s="154"/>
    </row>
    <row r="3025" spans="48:49" x14ac:dyDescent="0.25">
      <c r="AV3025" s="723"/>
      <c r="AW3025" s="154"/>
    </row>
    <row r="3026" spans="48:49" x14ac:dyDescent="0.25">
      <c r="AV3026" s="723"/>
      <c r="AW3026" s="154"/>
    </row>
    <row r="3027" spans="48:49" x14ac:dyDescent="0.25">
      <c r="AV3027" s="723"/>
      <c r="AW3027" s="154"/>
    </row>
    <row r="3028" spans="48:49" x14ac:dyDescent="0.25">
      <c r="AV3028" s="723"/>
      <c r="AW3028" s="154"/>
    </row>
    <row r="3029" spans="48:49" x14ac:dyDescent="0.25">
      <c r="AV3029" s="723"/>
      <c r="AW3029" s="154"/>
    </row>
    <row r="3030" spans="48:49" x14ac:dyDescent="0.25">
      <c r="AV3030" s="723"/>
      <c r="AW3030" s="154"/>
    </row>
    <row r="3031" spans="48:49" x14ac:dyDescent="0.25">
      <c r="AV3031" s="723"/>
      <c r="AW3031" s="154"/>
    </row>
    <row r="3032" spans="48:49" x14ac:dyDescent="0.25">
      <c r="AV3032" s="723"/>
      <c r="AW3032" s="154"/>
    </row>
    <row r="3033" spans="48:49" x14ac:dyDescent="0.25">
      <c r="AV3033" s="723"/>
      <c r="AW3033" s="154"/>
    </row>
    <row r="3034" spans="48:49" x14ac:dyDescent="0.25">
      <c r="AV3034" s="723"/>
      <c r="AW3034" s="154"/>
    </row>
    <row r="3035" spans="48:49" x14ac:dyDescent="0.25">
      <c r="AV3035" s="723"/>
      <c r="AW3035" s="154"/>
    </row>
    <row r="3036" spans="48:49" x14ac:dyDescent="0.25">
      <c r="AV3036" s="723"/>
      <c r="AW3036" s="154"/>
    </row>
    <row r="3037" spans="48:49" x14ac:dyDescent="0.25">
      <c r="AV3037" s="723"/>
      <c r="AW3037" s="154"/>
    </row>
    <row r="3038" spans="48:49" x14ac:dyDescent="0.25">
      <c r="AV3038" s="723"/>
      <c r="AW3038" s="154"/>
    </row>
    <row r="3039" spans="48:49" x14ac:dyDescent="0.25">
      <c r="AV3039" s="723"/>
      <c r="AW3039" s="154"/>
    </row>
    <row r="3040" spans="48:49" x14ac:dyDescent="0.25">
      <c r="AV3040" s="723"/>
      <c r="AW3040" s="154"/>
    </row>
    <row r="3041" spans="48:49" x14ac:dyDescent="0.25">
      <c r="AV3041" s="723"/>
      <c r="AW3041" s="154"/>
    </row>
    <row r="3042" spans="48:49" x14ac:dyDescent="0.25">
      <c r="AV3042" s="723"/>
      <c r="AW3042" s="154"/>
    </row>
    <row r="3043" spans="48:49" x14ac:dyDescent="0.25">
      <c r="AV3043" s="723"/>
      <c r="AW3043" s="154"/>
    </row>
    <row r="3044" spans="48:49" x14ac:dyDescent="0.25">
      <c r="AV3044" s="723"/>
      <c r="AW3044" s="154"/>
    </row>
    <row r="3045" spans="48:49" x14ac:dyDescent="0.25">
      <c r="AV3045" s="723"/>
      <c r="AW3045" s="154"/>
    </row>
    <row r="3046" spans="48:49" x14ac:dyDescent="0.25">
      <c r="AV3046" s="723"/>
      <c r="AW3046" s="154"/>
    </row>
    <row r="3047" spans="48:49" x14ac:dyDescent="0.25">
      <c r="AV3047" s="723"/>
      <c r="AW3047" s="154"/>
    </row>
    <row r="3048" spans="48:49" x14ac:dyDescent="0.25">
      <c r="AV3048" s="723"/>
      <c r="AW3048" s="154"/>
    </row>
    <row r="3049" spans="48:49" x14ac:dyDescent="0.25">
      <c r="AV3049" s="723"/>
      <c r="AW3049" s="154"/>
    </row>
    <row r="3050" spans="48:49" x14ac:dyDescent="0.25">
      <c r="AV3050" s="723"/>
      <c r="AW3050" s="154"/>
    </row>
    <row r="3051" spans="48:49" x14ac:dyDescent="0.25">
      <c r="AV3051" s="723"/>
      <c r="AW3051" s="154"/>
    </row>
    <row r="3052" spans="48:49" x14ac:dyDescent="0.25">
      <c r="AV3052" s="723"/>
      <c r="AW3052" s="154"/>
    </row>
    <row r="3053" spans="48:49" x14ac:dyDescent="0.25">
      <c r="AV3053" s="723"/>
      <c r="AW3053" s="154"/>
    </row>
    <row r="3054" spans="48:49" x14ac:dyDescent="0.25">
      <c r="AV3054" s="723"/>
      <c r="AW3054" s="154"/>
    </row>
    <row r="3055" spans="48:49" x14ac:dyDescent="0.25">
      <c r="AV3055" s="723"/>
      <c r="AW3055" s="154"/>
    </row>
    <row r="3056" spans="48:49" x14ac:dyDescent="0.25">
      <c r="AV3056" s="723"/>
      <c r="AW3056" s="154"/>
    </row>
    <row r="3057" spans="48:49" x14ac:dyDescent="0.25">
      <c r="AV3057" s="723"/>
      <c r="AW3057" s="154"/>
    </row>
    <row r="3058" spans="48:49" x14ac:dyDescent="0.25">
      <c r="AV3058" s="723"/>
      <c r="AW3058" s="154"/>
    </row>
    <row r="3059" spans="48:49" x14ac:dyDescent="0.25">
      <c r="AV3059" s="723"/>
      <c r="AW3059" s="154"/>
    </row>
    <row r="3060" spans="48:49" x14ac:dyDescent="0.25">
      <c r="AV3060" s="723"/>
      <c r="AW3060" s="154"/>
    </row>
    <row r="3061" spans="48:49" x14ac:dyDescent="0.25">
      <c r="AV3061" s="723"/>
      <c r="AW3061" s="154"/>
    </row>
    <row r="3062" spans="48:49" x14ac:dyDescent="0.25">
      <c r="AV3062" s="723"/>
      <c r="AW3062" s="154"/>
    </row>
    <row r="3063" spans="48:49" x14ac:dyDescent="0.25">
      <c r="AV3063" s="723"/>
      <c r="AW3063" s="154"/>
    </row>
    <row r="3064" spans="48:49" x14ac:dyDescent="0.25">
      <c r="AV3064" s="723"/>
      <c r="AW3064" s="154"/>
    </row>
    <row r="3065" spans="48:49" x14ac:dyDescent="0.25">
      <c r="AV3065" s="723"/>
      <c r="AW3065" s="154"/>
    </row>
    <row r="3066" spans="48:49" x14ac:dyDescent="0.25">
      <c r="AV3066" s="723"/>
      <c r="AW3066" s="154"/>
    </row>
    <row r="3067" spans="48:49" x14ac:dyDescent="0.25">
      <c r="AV3067" s="723"/>
      <c r="AW3067" s="154"/>
    </row>
    <row r="3068" spans="48:49" x14ac:dyDescent="0.25">
      <c r="AV3068" s="723"/>
      <c r="AW3068" s="154"/>
    </row>
    <row r="3069" spans="48:49" x14ac:dyDescent="0.25">
      <c r="AV3069" s="723"/>
      <c r="AW3069" s="154"/>
    </row>
    <row r="3070" spans="48:49" x14ac:dyDescent="0.25">
      <c r="AV3070" s="723"/>
      <c r="AW3070" s="154"/>
    </row>
    <row r="3071" spans="48:49" x14ac:dyDescent="0.25">
      <c r="AV3071" s="723"/>
      <c r="AW3071" s="154"/>
    </row>
    <row r="3072" spans="48:49" x14ac:dyDescent="0.25">
      <c r="AV3072" s="723"/>
      <c r="AW3072" s="154"/>
    </row>
    <row r="3073" spans="48:49" x14ac:dyDescent="0.25">
      <c r="AV3073" s="723"/>
      <c r="AW3073" s="154"/>
    </row>
    <row r="3074" spans="48:49" x14ac:dyDescent="0.25">
      <c r="AV3074" s="723"/>
      <c r="AW3074" s="154"/>
    </row>
    <row r="3075" spans="48:49" x14ac:dyDescent="0.25">
      <c r="AV3075" s="723"/>
      <c r="AW3075" s="154"/>
    </row>
    <row r="3076" spans="48:49" x14ac:dyDescent="0.25">
      <c r="AV3076" s="723"/>
      <c r="AW3076" s="154"/>
    </row>
    <row r="3077" spans="48:49" x14ac:dyDescent="0.25">
      <c r="AV3077" s="723"/>
      <c r="AW3077" s="154"/>
    </row>
    <row r="3078" spans="48:49" x14ac:dyDescent="0.25">
      <c r="AV3078" s="723"/>
      <c r="AW3078" s="154"/>
    </row>
    <row r="3079" spans="48:49" x14ac:dyDescent="0.25">
      <c r="AV3079" s="723"/>
      <c r="AW3079" s="154"/>
    </row>
    <row r="3080" spans="48:49" x14ac:dyDescent="0.25">
      <c r="AV3080" s="723"/>
      <c r="AW3080" s="154"/>
    </row>
    <row r="3081" spans="48:49" x14ac:dyDescent="0.25">
      <c r="AV3081" s="723"/>
      <c r="AW3081" s="154"/>
    </row>
    <row r="3082" spans="48:49" x14ac:dyDescent="0.25">
      <c r="AV3082" s="723"/>
      <c r="AW3082" s="154"/>
    </row>
    <row r="3083" spans="48:49" x14ac:dyDescent="0.25">
      <c r="AV3083" s="723"/>
      <c r="AW3083" s="154"/>
    </row>
    <row r="3084" spans="48:49" x14ac:dyDescent="0.25">
      <c r="AV3084" s="723"/>
      <c r="AW3084" s="154"/>
    </row>
    <row r="3085" spans="48:49" x14ac:dyDescent="0.25">
      <c r="AV3085" s="723"/>
      <c r="AW3085" s="154"/>
    </row>
    <row r="3086" spans="48:49" x14ac:dyDescent="0.25">
      <c r="AV3086" s="723"/>
      <c r="AW3086" s="154"/>
    </row>
    <row r="3087" spans="48:49" x14ac:dyDescent="0.25">
      <c r="AV3087" s="723"/>
      <c r="AW3087" s="154"/>
    </row>
    <row r="3088" spans="48:49" x14ac:dyDescent="0.25">
      <c r="AV3088" s="723"/>
      <c r="AW3088" s="154"/>
    </row>
    <row r="3089" spans="48:49" x14ac:dyDescent="0.25">
      <c r="AV3089" s="723"/>
      <c r="AW3089" s="154"/>
    </row>
    <row r="3090" spans="48:49" x14ac:dyDescent="0.25">
      <c r="AV3090" s="723"/>
      <c r="AW3090" s="154"/>
    </row>
    <row r="3091" spans="48:49" x14ac:dyDescent="0.25">
      <c r="AV3091" s="723"/>
      <c r="AW3091" s="154"/>
    </row>
    <row r="3092" spans="48:49" x14ac:dyDescent="0.25">
      <c r="AV3092" s="723"/>
      <c r="AW3092" s="154"/>
    </row>
    <row r="3093" spans="48:49" x14ac:dyDescent="0.25">
      <c r="AV3093" s="723"/>
      <c r="AW3093" s="154"/>
    </row>
    <row r="3094" spans="48:49" x14ac:dyDescent="0.25">
      <c r="AV3094" s="723"/>
      <c r="AW3094" s="154"/>
    </row>
    <row r="3095" spans="48:49" x14ac:dyDescent="0.25">
      <c r="AV3095" s="723"/>
      <c r="AW3095" s="154"/>
    </row>
    <row r="3096" spans="48:49" x14ac:dyDescent="0.25">
      <c r="AV3096" s="723"/>
      <c r="AW3096" s="154"/>
    </row>
    <row r="3097" spans="48:49" x14ac:dyDescent="0.25">
      <c r="AV3097" s="723"/>
      <c r="AW3097" s="154"/>
    </row>
    <row r="3098" spans="48:49" x14ac:dyDescent="0.25">
      <c r="AV3098" s="723"/>
      <c r="AW3098" s="154"/>
    </row>
    <row r="3099" spans="48:49" x14ac:dyDescent="0.25">
      <c r="AV3099" s="723"/>
      <c r="AW3099" s="154"/>
    </row>
    <row r="3100" spans="48:49" x14ac:dyDescent="0.25">
      <c r="AV3100" s="723"/>
      <c r="AW3100" s="154"/>
    </row>
    <row r="3101" spans="48:49" x14ac:dyDescent="0.25">
      <c r="AV3101" s="723"/>
      <c r="AW3101" s="154"/>
    </row>
    <row r="3102" spans="48:49" x14ac:dyDescent="0.25">
      <c r="AV3102" s="723"/>
      <c r="AW3102" s="154"/>
    </row>
    <row r="3103" spans="48:49" x14ac:dyDescent="0.25">
      <c r="AV3103" s="723"/>
      <c r="AW3103" s="154"/>
    </row>
    <row r="3104" spans="48:49" x14ac:dyDescent="0.25">
      <c r="AV3104" s="723"/>
      <c r="AW3104" s="154"/>
    </row>
    <row r="3105" spans="48:49" x14ac:dyDescent="0.25">
      <c r="AV3105" s="723"/>
      <c r="AW3105" s="154"/>
    </row>
    <row r="3106" spans="48:49" x14ac:dyDescent="0.25">
      <c r="AV3106" s="723"/>
      <c r="AW3106" s="154"/>
    </row>
    <row r="3107" spans="48:49" x14ac:dyDescent="0.25">
      <c r="AV3107" s="723"/>
      <c r="AW3107" s="154"/>
    </row>
    <row r="3108" spans="48:49" x14ac:dyDescent="0.25">
      <c r="AV3108" s="723"/>
      <c r="AW3108" s="154"/>
    </row>
    <row r="3109" spans="48:49" x14ac:dyDescent="0.25">
      <c r="AV3109" s="723"/>
      <c r="AW3109" s="154"/>
    </row>
    <row r="3110" spans="48:49" x14ac:dyDescent="0.25">
      <c r="AV3110" s="723"/>
      <c r="AW3110" s="154"/>
    </row>
    <row r="3111" spans="48:49" x14ac:dyDescent="0.25">
      <c r="AV3111" s="723"/>
      <c r="AW3111" s="154"/>
    </row>
    <row r="3112" spans="48:49" x14ac:dyDescent="0.25">
      <c r="AV3112" s="723"/>
      <c r="AW3112" s="154"/>
    </row>
    <row r="3113" spans="48:49" x14ac:dyDescent="0.25">
      <c r="AV3113" s="723"/>
      <c r="AW3113" s="154"/>
    </row>
    <row r="3114" spans="48:49" x14ac:dyDescent="0.25">
      <c r="AV3114" s="723"/>
      <c r="AW3114" s="154"/>
    </row>
    <row r="3115" spans="48:49" x14ac:dyDescent="0.25">
      <c r="AV3115" s="723"/>
      <c r="AW3115" s="154"/>
    </row>
    <row r="3116" spans="48:49" x14ac:dyDescent="0.25">
      <c r="AV3116" s="723"/>
      <c r="AW3116" s="154"/>
    </row>
    <row r="3117" spans="48:49" x14ac:dyDescent="0.25">
      <c r="AV3117" s="723"/>
      <c r="AW3117" s="154"/>
    </row>
    <row r="3118" spans="48:49" x14ac:dyDescent="0.25">
      <c r="AV3118" s="723"/>
      <c r="AW3118" s="154"/>
    </row>
    <row r="3119" spans="48:49" x14ac:dyDescent="0.25">
      <c r="AV3119" s="723"/>
      <c r="AW3119" s="154"/>
    </row>
    <row r="3120" spans="48:49" x14ac:dyDescent="0.25">
      <c r="AV3120" s="723"/>
      <c r="AW3120" s="154"/>
    </row>
    <row r="3121" spans="48:49" x14ac:dyDescent="0.25">
      <c r="AV3121" s="723"/>
      <c r="AW3121" s="154"/>
    </row>
    <row r="3122" spans="48:49" x14ac:dyDescent="0.25">
      <c r="AV3122" s="723"/>
      <c r="AW3122" s="154"/>
    </row>
    <row r="3123" spans="48:49" x14ac:dyDescent="0.25">
      <c r="AV3123" s="723"/>
      <c r="AW3123" s="154"/>
    </row>
    <row r="3124" spans="48:49" x14ac:dyDescent="0.25">
      <c r="AV3124" s="723"/>
      <c r="AW3124" s="154"/>
    </row>
    <row r="3125" spans="48:49" x14ac:dyDescent="0.25">
      <c r="AV3125" s="723"/>
      <c r="AW3125" s="154"/>
    </row>
    <row r="3126" spans="48:49" x14ac:dyDescent="0.25">
      <c r="AV3126" s="723"/>
      <c r="AW3126" s="154"/>
    </row>
    <row r="3127" spans="48:49" x14ac:dyDescent="0.25">
      <c r="AV3127" s="723"/>
      <c r="AW3127" s="154"/>
    </row>
    <row r="3128" spans="48:49" x14ac:dyDescent="0.25">
      <c r="AV3128" s="723"/>
      <c r="AW3128" s="154"/>
    </row>
    <row r="3129" spans="48:49" x14ac:dyDescent="0.25">
      <c r="AV3129" s="723"/>
      <c r="AW3129" s="154"/>
    </row>
    <row r="3130" spans="48:49" x14ac:dyDescent="0.25">
      <c r="AV3130" s="723"/>
      <c r="AW3130" s="154"/>
    </row>
    <row r="3131" spans="48:49" x14ac:dyDescent="0.25">
      <c r="AV3131" s="723"/>
      <c r="AW3131" s="154"/>
    </row>
    <row r="3132" spans="48:49" x14ac:dyDescent="0.25">
      <c r="AV3132" s="723"/>
      <c r="AW3132" s="154"/>
    </row>
    <row r="3133" spans="48:49" x14ac:dyDescent="0.25">
      <c r="AV3133" s="723"/>
      <c r="AW3133" s="154"/>
    </row>
    <row r="3134" spans="48:49" x14ac:dyDescent="0.25">
      <c r="AV3134" s="723"/>
      <c r="AW3134" s="154"/>
    </row>
    <row r="3135" spans="48:49" x14ac:dyDescent="0.25">
      <c r="AV3135" s="723"/>
      <c r="AW3135" s="154"/>
    </row>
    <row r="3136" spans="48:49" x14ac:dyDescent="0.25">
      <c r="AV3136" s="723"/>
      <c r="AW3136" s="154"/>
    </row>
    <row r="3137" spans="48:49" x14ac:dyDescent="0.25">
      <c r="AV3137" s="723"/>
      <c r="AW3137" s="154"/>
    </row>
    <row r="3138" spans="48:49" x14ac:dyDescent="0.25">
      <c r="AV3138" s="723"/>
      <c r="AW3138" s="154"/>
    </row>
    <row r="3139" spans="48:49" x14ac:dyDescent="0.25">
      <c r="AV3139" s="723"/>
      <c r="AW3139" s="154"/>
    </row>
    <row r="3140" spans="48:49" x14ac:dyDescent="0.25">
      <c r="AV3140" s="723"/>
      <c r="AW3140" s="154"/>
    </row>
    <row r="3141" spans="48:49" x14ac:dyDescent="0.25">
      <c r="AV3141" s="723"/>
      <c r="AW3141" s="154"/>
    </row>
    <row r="3142" spans="48:49" x14ac:dyDescent="0.25">
      <c r="AV3142" s="723"/>
      <c r="AW3142" s="154"/>
    </row>
    <row r="3143" spans="48:49" x14ac:dyDescent="0.25">
      <c r="AV3143" s="723"/>
      <c r="AW3143" s="154"/>
    </row>
    <row r="3144" spans="48:49" x14ac:dyDescent="0.25">
      <c r="AV3144" s="723"/>
      <c r="AW3144" s="154"/>
    </row>
    <row r="3145" spans="48:49" x14ac:dyDescent="0.25">
      <c r="AV3145" s="723"/>
      <c r="AW3145" s="154"/>
    </row>
    <row r="3146" spans="48:49" x14ac:dyDescent="0.25">
      <c r="AV3146" s="723"/>
      <c r="AW3146" s="154"/>
    </row>
    <row r="3147" spans="48:49" x14ac:dyDescent="0.25">
      <c r="AV3147" s="723"/>
      <c r="AW3147" s="154"/>
    </row>
    <row r="3148" spans="48:49" x14ac:dyDescent="0.25">
      <c r="AV3148" s="723"/>
      <c r="AW3148" s="154"/>
    </row>
    <row r="3149" spans="48:49" x14ac:dyDescent="0.25">
      <c r="AV3149" s="723"/>
      <c r="AW3149" s="154"/>
    </row>
    <row r="3150" spans="48:49" x14ac:dyDescent="0.25">
      <c r="AV3150" s="723"/>
      <c r="AW3150" s="154"/>
    </row>
    <row r="3151" spans="48:49" x14ac:dyDescent="0.25">
      <c r="AV3151" s="723"/>
      <c r="AW3151" s="154"/>
    </row>
    <row r="3152" spans="48:49" x14ac:dyDescent="0.25">
      <c r="AV3152" s="723"/>
      <c r="AW3152" s="154"/>
    </row>
    <row r="3153" spans="48:49" x14ac:dyDescent="0.25">
      <c r="AV3153" s="723"/>
      <c r="AW3153" s="154"/>
    </row>
    <row r="3154" spans="48:49" x14ac:dyDescent="0.25">
      <c r="AV3154" s="723"/>
      <c r="AW3154" s="154"/>
    </row>
    <row r="3155" spans="48:49" x14ac:dyDescent="0.25">
      <c r="AV3155" s="723"/>
      <c r="AW3155" s="154"/>
    </row>
    <row r="3156" spans="48:49" x14ac:dyDescent="0.25">
      <c r="AV3156" s="723"/>
      <c r="AW3156" s="154"/>
    </row>
    <row r="3157" spans="48:49" x14ac:dyDescent="0.25">
      <c r="AV3157" s="723"/>
      <c r="AW3157" s="154"/>
    </row>
    <row r="3158" spans="48:49" x14ac:dyDescent="0.25">
      <c r="AV3158" s="723"/>
      <c r="AW3158" s="154"/>
    </row>
    <row r="3159" spans="48:49" x14ac:dyDescent="0.25">
      <c r="AV3159" s="723"/>
      <c r="AW3159" s="154"/>
    </row>
    <row r="3160" spans="48:49" x14ac:dyDescent="0.25">
      <c r="AV3160" s="723"/>
      <c r="AW3160" s="154"/>
    </row>
    <row r="3161" spans="48:49" x14ac:dyDescent="0.25">
      <c r="AV3161" s="723"/>
      <c r="AW3161" s="154"/>
    </row>
    <row r="3162" spans="48:49" x14ac:dyDescent="0.25">
      <c r="AV3162" s="723"/>
      <c r="AW3162" s="154"/>
    </row>
    <row r="3163" spans="48:49" x14ac:dyDescent="0.25">
      <c r="AV3163" s="723"/>
      <c r="AW3163" s="154"/>
    </row>
    <row r="3164" spans="48:49" x14ac:dyDescent="0.25">
      <c r="AV3164" s="723"/>
      <c r="AW3164" s="154"/>
    </row>
    <row r="3165" spans="48:49" x14ac:dyDescent="0.25">
      <c r="AV3165" s="723"/>
      <c r="AW3165" s="154"/>
    </row>
    <row r="3166" spans="48:49" x14ac:dyDescent="0.25">
      <c r="AV3166" s="723"/>
      <c r="AW3166" s="154"/>
    </row>
    <row r="3167" spans="48:49" x14ac:dyDescent="0.25">
      <c r="AV3167" s="723"/>
      <c r="AW3167" s="154"/>
    </row>
    <row r="3168" spans="48:49" x14ac:dyDescent="0.25">
      <c r="AV3168" s="723"/>
      <c r="AW3168" s="154"/>
    </row>
    <row r="3169" spans="48:49" x14ac:dyDescent="0.25">
      <c r="AV3169" s="723"/>
      <c r="AW3169" s="154"/>
    </row>
    <row r="3170" spans="48:49" x14ac:dyDescent="0.25">
      <c r="AV3170" s="723"/>
      <c r="AW3170" s="154"/>
    </row>
    <row r="3171" spans="48:49" x14ac:dyDescent="0.25">
      <c r="AV3171" s="723"/>
      <c r="AW3171" s="154"/>
    </row>
    <row r="3172" spans="48:49" x14ac:dyDescent="0.25">
      <c r="AV3172" s="723"/>
      <c r="AW3172" s="154"/>
    </row>
    <row r="3173" spans="48:49" x14ac:dyDescent="0.25">
      <c r="AV3173" s="723"/>
      <c r="AW3173" s="154"/>
    </row>
    <row r="3174" spans="48:49" x14ac:dyDescent="0.25">
      <c r="AV3174" s="723"/>
      <c r="AW3174" s="154"/>
    </row>
    <row r="3175" spans="48:49" x14ac:dyDescent="0.25">
      <c r="AV3175" s="723"/>
      <c r="AW3175" s="154"/>
    </row>
    <row r="3176" spans="48:49" x14ac:dyDescent="0.25">
      <c r="AV3176" s="723"/>
      <c r="AW3176" s="154"/>
    </row>
    <row r="3177" spans="48:49" x14ac:dyDescent="0.25">
      <c r="AV3177" s="723"/>
      <c r="AW3177" s="154"/>
    </row>
    <row r="3178" spans="48:49" x14ac:dyDescent="0.25">
      <c r="AV3178" s="723"/>
      <c r="AW3178" s="154"/>
    </row>
    <row r="3179" spans="48:49" x14ac:dyDescent="0.25">
      <c r="AV3179" s="723"/>
      <c r="AW3179" s="154"/>
    </row>
    <row r="3180" spans="48:49" x14ac:dyDescent="0.25">
      <c r="AV3180" s="723"/>
      <c r="AW3180" s="154"/>
    </row>
    <row r="3181" spans="48:49" x14ac:dyDescent="0.25">
      <c r="AV3181" s="723"/>
      <c r="AW3181" s="154"/>
    </row>
    <row r="3182" spans="48:49" x14ac:dyDescent="0.25">
      <c r="AV3182" s="723"/>
      <c r="AW3182" s="154"/>
    </row>
    <row r="3183" spans="48:49" x14ac:dyDescent="0.25">
      <c r="AV3183" s="723"/>
      <c r="AW3183" s="154"/>
    </row>
    <row r="3184" spans="48:49" x14ac:dyDescent="0.25">
      <c r="AV3184" s="723"/>
      <c r="AW3184" s="154"/>
    </row>
    <row r="3185" spans="48:49" x14ac:dyDescent="0.25">
      <c r="AV3185" s="723"/>
      <c r="AW3185" s="154"/>
    </row>
    <row r="3186" spans="48:49" x14ac:dyDescent="0.25">
      <c r="AV3186" s="723"/>
      <c r="AW3186" s="154"/>
    </row>
    <row r="3187" spans="48:49" x14ac:dyDescent="0.25">
      <c r="AV3187" s="723"/>
      <c r="AW3187" s="154"/>
    </row>
    <row r="3188" spans="48:49" x14ac:dyDescent="0.25">
      <c r="AV3188" s="723"/>
      <c r="AW3188" s="154"/>
    </row>
    <row r="3189" spans="48:49" x14ac:dyDescent="0.25">
      <c r="AV3189" s="723"/>
      <c r="AW3189" s="154"/>
    </row>
    <row r="3190" spans="48:49" x14ac:dyDescent="0.25">
      <c r="AV3190" s="723"/>
      <c r="AW3190" s="154"/>
    </row>
    <row r="3191" spans="48:49" x14ac:dyDescent="0.25">
      <c r="AV3191" s="723"/>
      <c r="AW3191" s="154"/>
    </row>
    <row r="3192" spans="48:49" x14ac:dyDescent="0.25">
      <c r="AV3192" s="723"/>
      <c r="AW3192" s="154"/>
    </row>
    <row r="3193" spans="48:49" x14ac:dyDescent="0.25">
      <c r="AV3193" s="723"/>
      <c r="AW3193" s="154"/>
    </row>
    <row r="3194" spans="48:49" x14ac:dyDescent="0.25">
      <c r="AV3194" s="723"/>
      <c r="AW3194" s="154"/>
    </row>
    <row r="3195" spans="48:49" x14ac:dyDescent="0.25">
      <c r="AV3195" s="723"/>
      <c r="AW3195" s="154"/>
    </row>
    <row r="3196" spans="48:49" x14ac:dyDescent="0.25">
      <c r="AV3196" s="723"/>
      <c r="AW3196" s="154"/>
    </row>
    <row r="3197" spans="48:49" x14ac:dyDescent="0.25">
      <c r="AV3197" s="723"/>
      <c r="AW3197" s="154"/>
    </row>
    <row r="3198" spans="48:49" x14ac:dyDescent="0.25">
      <c r="AV3198" s="723"/>
      <c r="AW3198" s="154"/>
    </row>
    <row r="3199" spans="48:49" x14ac:dyDescent="0.25">
      <c r="AV3199" s="723"/>
      <c r="AW3199" s="154"/>
    </row>
    <row r="3200" spans="48:49" x14ac:dyDescent="0.25">
      <c r="AV3200" s="723"/>
      <c r="AW3200" s="154"/>
    </row>
    <row r="3201" spans="48:49" x14ac:dyDescent="0.25">
      <c r="AV3201" s="723"/>
      <c r="AW3201" s="154"/>
    </row>
    <row r="3202" spans="48:49" x14ac:dyDescent="0.25">
      <c r="AV3202" s="723"/>
      <c r="AW3202" s="154"/>
    </row>
    <row r="3203" spans="48:49" x14ac:dyDescent="0.25">
      <c r="AV3203" s="723"/>
      <c r="AW3203" s="154"/>
    </row>
    <row r="3204" spans="48:49" x14ac:dyDescent="0.25">
      <c r="AV3204" s="723"/>
      <c r="AW3204" s="154"/>
    </row>
    <row r="3205" spans="48:49" x14ac:dyDescent="0.25">
      <c r="AV3205" s="723"/>
      <c r="AW3205" s="154"/>
    </row>
    <row r="3206" spans="48:49" x14ac:dyDescent="0.25">
      <c r="AV3206" s="723"/>
      <c r="AW3206" s="154"/>
    </row>
    <row r="3207" spans="48:49" x14ac:dyDescent="0.25">
      <c r="AV3207" s="723"/>
      <c r="AW3207" s="154"/>
    </row>
    <row r="3208" spans="48:49" x14ac:dyDescent="0.25">
      <c r="AV3208" s="723"/>
      <c r="AW3208" s="154"/>
    </row>
    <row r="3209" spans="48:49" x14ac:dyDescent="0.25">
      <c r="AV3209" s="723"/>
      <c r="AW3209" s="154"/>
    </row>
    <row r="3210" spans="48:49" x14ac:dyDescent="0.25">
      <c r="AV3210" s="723"/>
      <c r="AW3210" s="154"/>
    </row>
    <row r="3211" spans="48:49" x14ac:dyDescent="0.25">
      <c r="AV3211" s="723"/>
      <c r="AW3211" s="154"/>
    </row>
    <row r="3212" spans="48:49" x14ac:dyDescent="0.25">
      <c r="AV3212" s="723"/>
      <c r="AW3212" s="154"/>
    </row>
    <row r="3213" spans="48:49" x14ac:dyDescent="0.25">
      <c r="AV3213" s="723"/>
      <c r="AW3213" s="154"/>
    </row>
    <row r="3214" spans="48:49" x14ac:dyDescent="0.25">
      <c r="AV3214" s="723"/>
      <c r="AW3214" s="154"/>
    </row>
    <row r="3215" spans="48:49" x14ac:dyDescent="0.25">
      <c r="AV3215" s="723"/>
      <c r="AW3215" s="154"/>
    </row>
    <row r="3216" spans="48:49" x14ac:dyDescent="0.25">
      <c r="AV3216" s="723"/>
      <c r="AW3216" s="154"/>
    </row>
    <row r="3217" spans="48:49" x14ac:dyDescent="0.25">
      <c r="AV3217" s="723"/>
      <c r="AW3217" s="154"/>
    </row>
    <row r="3218" spans="48:49" x14ac:dyDescent="0.25">
      <c r="AV3218" s="723"/>
      <c r="AW3218" s="154"/>
    </row>
    <row r="3219" spans="48:49" x14ac:dyDescent="0.25">
      <c r="AV3219" s="723"/>
      <c r="AW3219" s="154"/>
    </row>
    <row r="3220" spans="48:49" x14ac:dyDescent="0.25">
      <c r="AV3220" s="723"/>
      <c r="AW3220" s="154"/>
    </row>
    <row r="3221" spans="48:49" x14ac:dyDescent="0.25">
      <c r="AV3221" s="723"/>
      <c r="AW3221" s="154"/>
    </row>
    <row r="3222" spans="48:49" x14ac:dyDescent="0.25">
      <c r="AV3222" s="723"/>
      <c r="AW3222" s="154"/>
    </row>
    <row r="3223" spans="48:49" x14ac:dyDescent="0.25">
      <c r="AV3223" s="723"/>
      <c r="AW3223" s="154"/>
    </row>
    <row r="3224" spans="48:49" x14ac:dyDescent="0.25">
      <c r="AV3224" s="723"/>
      <c r="AW3224" s="154"/>
    </row>
    <row r="3225" spans="48:49" x14ac:dyDescent="0.25">
      <c r="AV3225" s="723"/>
      <c r="AW3225" s="154"/>
    </row>
    <row r="3226" spans="48:49" x14ac:dyDescent="0.25">
      <c r="AV3226" s="723"/>
      <c r="AW3226" s="154"/>
    </row>
    <row r="3227" spans="48:49" x14ac:dyDescent="0.25">
      <c r="AV3227" s="723"/>
      <c r="AW3227" s="154"/>
    </row>
    <row r="3228" spans="48:49" x14ac:dyDescent="0.25">
      <c r="AV3228" s="723"/>
      <c r="AW3228" s="154"/>
    </row>
    <row r="3229" spans="48:49" x14ac:dyDescent="0.25">
      <c r="AV3229" s="723"/>
      <c r="AW3229" s="154"/>
    </row>
    <row r="3230" spans="48:49" x14ac:dyDescent="0.25">
      <c r="AV3230" s="723"/>
      <c r="AW3230" s="154"/>
    </row>
    <row r="3231" spans="48:49" x14ac:dyDescent="0.25">
      <c r="AV3231" s="723"/>
      <c r="AW3231" s="154"/>
    </row>
    <row r="3232" spans="48:49" x14ac:dyDescent="0.25">
      <c r="AV3232" s="723"/>
      <c r="AW3232" s="154"/>
    </row>
    <row r="3233" spans="48:49" x14ac:dyDescent="0.25">
      <c r="AV3233" s="723"/>
      <c r="AW3233" s="154"/>
    </row>
    <row r="3234" spans="48:49" x14ac:dyDescent="0.25">
      <c r="AV3234" s="723"/>
      <c r="AW3234" s="154"/>
    </row>
    <row r="3235" spans="48:49" x14ac:dyDescent="0.25">
      <c r="AV3235" s="723"/>
      <c r="AW3235" s="154"/>
    </row>
    <row r="3236" spans="48:49" x14ac:dyDescent="0.25">
      <c r="AV3236" s="723"/>
      <c r="AW3236" s="154"/>
    </row>
    <row r="3237" spans="48:49" x14ac:dyDescent="0.25">
      <c r="AV3237" s="723"/>
      <c r="AW3237" s="154"/>
    </row>
    <row r="3238" spans="48:49" x14ac:dyDescent="0.25">
      <c r="AV3238" s="723"/>
      <c r="AW3238" s="154"/>
    </row>
    <row r="3239" spans="48:49" x14ac:dyDescent="0.25">
      <c r="AV3239" s="723"/>
      <c r="AW3239" s="154"/>
    </row>
    <row r="3240" spans="48:49" x14ac:dyDescent="0.25">
      <c r="AV3240" s="723"/>
      <c r="AW3240" s="154"/>
    </row>
    <row r="3241" spans="48:49" x14ac:dyDescent="0.25">
      <c r="AV3241" s="723"/>
      <c r="AW3241" s="154"/>
    </row>
    <row r="3242" spans="48:49" x14ac:dyDescent="0.25">
      <c r="AV3242" s="723"/>
      <c r="AW3242" s="154"/>
    </row>
    <row r="3243" spans="48:49" x14ac:dyDescent="0.25">
      <c r="AV3243" s="723"/>
      <c r="AW3243" s="154"/>
    </row>
    <row r="3244" spans="48:49" x14ac:dyDescent="0.25">
      <c r="AV3244" s="723"/>
      <c r="AW3244" s="154"/>
    </row>
    <row r="3245" spans="48:49" x14ac:dyDescent="0.25">
      <c r="AV3245" s="723"/>
      <c r="AW3245" s="154"/>
    </row>
    <row r="3246" spans="48:49" x14ac:dyDescent="0.25">
      <c r="AV3246" s="723"/>
      <c r="AW3246" s="154"/>
    </row>
    <row r="3247" spans="48:49" x14ac:dyDescent="0.25">
      <c r="AV3247" s="723"/>
      <c r="AW3247" s="154"/>
    </row>
    <row r="3248" spans="48:49" x14ac:dyDescent="0.25">
      <c r="AV3248" s="723"/>
      <c r="AW3248" s="154"/>
    </row>
    <row r="3249" spans="48:49" x14ac:dyDescent="0.25">
      <c r="AV3249" s="723"/>
      <c r="AW3249" s="154"/>
    </row>
    <row r="3250" spans="48:49" x14ac:dyDescent="0.25">
      <c r="AV3250" s="723"/>
      <c r="AW3250" s="154"/>
    </row>
    <row r="3251" spans="48:49" x14ac:dyDescent="0.25">
      <c r="AV3251" s="723"/>
      <c r="AW3251" s="154"/>
    </row>
    <row r="3252" spans="48:49" x14ac:dyDescent="0.25">
      <c r="AV3252" s="723"/>
      <c r="AW3252" s="154"/>
    </row>
    <row r="3253" spans="48:49" x14ac:dyDescent="0.25">
      <c r="AV3253" s="723"/>
      <c r="AW3253" s="154"/>
    </row>
    <row r="3254" spans="48:49" x14ac:dyDescent="0.25">
      <c r="AV3254" s="723"/>
      <c r="AW3254" s="154"/>
    </row>
    <row r="3255" spans="48:49" x14ac:dyDescent="0.25">
      <c r="AV3255" s="723"/>
      <c r="AW3255" s="154"/>
    </row>
    <row r="3256" spans="48:49" x14ac:dyDescent="0.25">
      <c r="AV3256" s="723"/>
      <c r="AW3256" s="154"/>
    </row>
    <row r="3257" spans="48:49" x14ac:dyDescent="0.25">
      <c r="AV3257" s="723"/>
      <c r="AW3257" s="154"/>
    </row>
    <row r="3258" spans="48:49" x14ac:dyDescent="0.25">
      <c r="AV3258" s="723"/>
      <c r="AW3258" s="154"/>
    </row>
    <row r="3259" spans="48:49" x14ac:dyDescent="0.25">
      <c r="AV3259" s="723"/>
      <c r="AW3259" s="154"/>
    </row>
    <row r="3260" spans="48:49" x14ac:dyDescent="0.25">
      <c r="AV3260" s="723"/>
      <c r="AW3260" s="154"/>
    </row>
    <row r="3261" spans="48:49" x14ac:dyDescent="0.25">
      <c r="AV3261" s="723"/>
      <c r="AW3261" s="154"/>
    </row>
    <row r="3262" spans="48:49" x14ac:dyDescent="0.25">
      <c r="AV3262" s="723"/>
      <c r="AW3262" s="154"/>
    </row>
    <row r="3263" spans="48:49" x14ac:dyDescent="0.25">
      <c r="AV3263" s="723"/>
      <c r="AW3263" s="154"/>
    </row>
    <row r="3264" spans="48:49" x14ac:dyDescent="0.25">
      <c r="AV3264" s="723"/>
      <c r="AW3264" s="154"/>
    </row>
    <row r="3265" spans="48:49" x14ac:dyDescent="0.25">
      <c r="AV3265" s="723"/>
      <c r="AW3265" s="154"/>
    </row>
    <row r="3266" spans="48:49" x14ac:dyDescent="0.25">
      <c r="AV3266" s="723"/>
      <c r="AW3266" s="154"/>
    </row>
    <row r="3267" spans="48:49" x14ac:dyDescent="0.25">
      <c r="AV3267" s="723"/>
      <c r="AW3267" s="154"/>
    </row>
    <row r="3268" spans="48:49" x14ac:dyDescent="0.25">
      <c r="AV3268" s="723"/>
      <c r="AW3268" s="154"/>
    </row>
    <row r="3269" spans="48:49" x14ac:dyDescent="0.25">
      <c r="AV3269" s="723"/>
      <c r="AW3269" s="154"/>
    </row>
    <row r="3270" spans="48:49" x14ac:dyDescent="0.25">
      <c r="AV3270" s="723"/>
      <c r="AW3270" s="154"/>
    </row>
    <row r="3271" spans="48:49" x14ac:dyDescent="0.25">
      <c r="AV3271" s="723"/>
      <c r="AW3271" s="154"/>
    </row>
    <row r="3272" spans="48:49" x14ac:dyDescent="0.25">
      <c r="AV3272" s="723"/>
      <c r="AW3272" s="154"/>
    </row>
    <row r="3273" spans="48:49" x14ac:dyDescent="0.25">
      <c r="AV3273" s="723"/>
      <c r="AW3273" s="154"/>
    </row>
    <row r="3274" spans="48:49" x14ac:dyDescent="0.25">
      <c r="AV3274" s="723"/>
      <c r="AW3274" s="154"/>
    </row>
    <row r="3275" spans="48:49" x14ac:dyDescent="0.25">
      <c r="AV3275" s="723"/>
      <c r="AW3275" s="154"/>
    </row>
    <row r="3276" spans="48:49" x14ac:dyDescent="0.25">
      <c r="AV3276" s="723"/>
      <c r="AW3276" s="154"/>
    </row>
    <row r="3277" spans="48:49" x14ac:dyDescent="0.25">
      <c r="AV3277" s="723"/>
      <c r="AW3277" s="154"/>
    </row>
    <row r="3278" spans="48:49" x14ac:dyDescent="0.25">
      <c r="AV3278" s="723"/>
      <c r="AW3278" s="154"/>
    </row>
    <row r="3279" spans="48:49" x14ac:dyDescent="0.25">
      <c r="AV3279" s="723"/>
      <c r="AW3279" s="154"/>
    </row>
    <row r="3280" spans="48:49" x14ac:dyDescent="0.25">
      <c r="AV3280" s="723"/>
      <c r="AW3280" s="154"/>
    </row>
    <row r="3281" spans="48:49" x14ac:dyDescent="0.25">
      <c r="AV3281" s="723"/>
      <c r="AW3281" s="154"/>
    </row>
    <row r="3282" spans="48:49" x14ac:dyDescent="0.25">
      <c r="AV3282" s="723"/>
      <c r="AW3282" s="154"/>
    </row>
    <row r="3283" spans="48:49" x14ac:dyDescent="0.25">
      <c r="AV3283" s="723"/>
      <c r="AW3283" s="154"/>
    </row>
    <row r="3284" spans="48:49" x14ac:dyDescent="0.25">
      <c r="AV3284" s="723"/>
      <c r="AW3284" s="154"/>
    </row>
    <row r="3285" spans="48:49" x14ac:dyDescent="0.25">
      <c r="AV3285" s="723"/>
      <c r="AW3285" s="154"/>
    </row>
    <row r="3286" spans="48:49" x14ac:dyDescent="0.25">
      <c r="AV3286" s="723"/>
      <c r="AW3286" s="154"/>
    </row>
    <row r="3287" spans="48:49" x14ac:dyDescent="0.25">
      <c r="AV3287" s="723"/>
      <c r="AW3287" s="154"/>
    </row>
    <row r="3288" spans="48:49" x14ac:dyDescent="0.25">
      <c r="AV3288" s="723"/>
      <c r="AW3288" s="154"/>
    </row>
    <row r="3289" spans="48:49" x14ac:dyDescent="0.25">
      <c r="AV3289" s="723"/>
      <c r="AW3289" s="154"/>
    </row>
    <row r="3290" spans="48:49" x14ac:dyDescent="0.25">
      <c r="AV3290" s="723"/>
      <c r="AW3290" s="154"/>
    </row>
    <row r="3291" spans="48:49" x14ac:dyDescent="0.25">
      <c r="AV3291" s="723"/>
      <c r="AW3291" s="154"/>
    </row>
    <row r="3292" spans="48:49" x14ac:dyDescent="0.25">
      <c r="AV3292" s="723"/>
      <c r="AW3292" s="154"/>
    </row>
    <row r="3293" spans="48:49" x14ac:dyDescent="0.25">
      <c r="AV3293" s="723"/>
      <c r="AW3293" s="154"/>
    </row>
    <row r="3294" spans="48:49" x14ac:dyDescent="0.25">
      <c r="AV3294" s="723"/>
      <c r="AW3294" s="154"/>
    </row>
    <row r="3295" spans="48:49" x14ac:dyDescent="0.25">
      <c r="AV3295" s="723"/>
      <c r="AW3295" s="154"/>
    </row>
    <row r="3296" spans="48:49" x14ac:dyDescent="0.25">
      <c r="AV3296" s="723"/>
      <c r="AW3296" s="154"/>
    </row>
    <row r="3297" spans="48:49" x14ac:dyDescent="0.25">
      <c r="AV3297" s="723"/>
      <c r="AW3297" s="154"/>
    </row>
    <row r="3298" spans="48:49" x14ac:dyDescent="0.25">
      <c r="AV3298" s="723"/>
      <c r="AW3298" s="154"/>
    </row>
    <row r="3299" spans="48:49" x14ac:dyDescent="0.25">
      <c r="AV3299" s="723"/>
      <c r="AW3299" s="154"/>
    </row>
    <row r="3300" spans="48:49" x14ac:dyDescent="0.25">
      <c r="AV3300" s="723"/>
      <c r="AW3300" s="154"/>
    </row>
    <row r="3301" spans="48:49" x14ac:dyDescent="0.25">
      <c r="AV3301" s="723"/>
      <c r="AW3301" s="154"/>
    </row>
    <row r="3302" spans="48:49" x14ac:dyDescent="0.25">
      <c r="AV3302" s="723"/>
      <c r="AW3302" s="154"/>
    </row>
    <row r="3303" spans="48:49" x14ac:dyDescent="0.25">
      <c r="AV3303" s="723"/>
      <c r="AW3303" s="154"/>
    </row>
    <row r="3304" spans="48:49" x14ac:dyDescent="0.25">
      <c r="AV3304" s="723"/>
      <c r="AW3304" s="154"/>
    </row>
    <row r="3305" spans="48:49" x14ac:dyDescent="0.25">
      <c r="AV3305" s="723"/>
      <c r="AW3305" s="154"/>
    </row>
    <row r="3306" spans="48:49" x14ac:dyDescent="0.25">
      <c r="AV3306" s="723"/>
      <c r="AW3306" s="154"/>
    </row>
    <row r="3307" spans="48:49" x14ac:dyDescent="0.25">
      <c r="AV3307" s="723"/>
      <c r="AW3307" s="154"/>
    </row>
    <row r="3308" spans="48:49" x14ac:dyDescent="0.25">
      <c r="AV3308" s="723"/>
      <c r="AW3308" s="154"/>
    </row>
    <row r="3309" spans="48:49" x14ac:dyDescent="0.25">
      <c r="AV3309" s="723"/>
      <c r="AW3309" s="154"/>
    </row>
    <row r="3310" spans="48:49" x14ac:dyDescent="0.25">
      <c r="AV3310" s="723"/>
      <c r="AW3310" s="154"/>
    </row>
    <row r="3311" spans="48:49" x14ac:dyDescent="0.25">
      <c r="AV3311" s="723"/>
      <c r="AW3311" s="154"/>
    </row>
    <row r="3312" spans="48:49" x14ac:dyDescent="0.25">
      <c r="AV3312" s="723"/>
      <c r="AW3312" s="154"/>
    </row>
    <row r="3313" spans="48:49" x14ac:dyDescent="0.25">
      <c r="AV3313" s="723"/>
      <c r="AW3313" s="154"/>
    </row>
    <row r="3314" spans="48:49" x14ac:dyDescent="0.25">
      <c r="AV3314" s="723"/>
      <c r="AW3314" s="154"/>
    </row>
    <row r="3315" spans="48:49" x14ac:dyDescent="0.25">
      <c r="AV3315" s="723"/>
      <c r="AW3315" s="154"/>
    </row>
    <row r="3316" spans="48:49" x14ac:dyDescent="0.25">
      <c r="AV3316" s="723"/>
      <c r="AW3316" s="154"/>
    </row>
    <row r="3317" spans="48:49" x14ac:dyDescent="0.25">
      <c r="AV3317" s="723"/>
      <c r="AW3317" s="154"/>
    </row>
    <row r="3318" spans="48:49" x14ac:dyDescent="0.25">
      <c r="AV3318" s="723"/>
      <c r="AW3318" s="154"/>
    </row>
    <row r="3319" spans="48:49" x14ac:dyDescent="0.25">
      <c r="AV3319" s="723"/>
      <c r="AW3319" s="154"/>
    </row>
    <row r="3320" spans="48:49" x14ac:dyDescent="0.25">
      <c r="AV3320" s="723"/>
      <c r="AW3320" s="154"/>
    </row>
    <row r="3321" spans="48:49" x14ac:dyDescent="0.25">
      <c r="AV3321" s="723"/>
      <c r="AW3321" s="154"/>
    </row>
    <row r="3322" spans="48:49" x14ac:dyDescent="0.25">
      <c r="AV3322" s="723"/>
      <c r="AW3322" s="154"/>
    </row>
    <row r="3323" spans="48:49" x14ac:dyDescent="0.25">
      <c r="AV3323" s="723"/>
      <c r="AW3323" s="154"/>
    </row>
    <row r="3324" spans="48:49" x14ac:dyDescent="0.25">
      <c r="AV3324" s="723"/>
      <c r="AW3324" s="154"/>
    </row>
    <row r="3325" spans="48:49" x14ac:dyDescent="0.25">
      <c r="AV3325" s="723"/>
      <c r="AW3325" s="154"/>
    </row>
    <row r="3326" spans="48:49" x14ac:dyDescent="0.25">
      <c r="AV3326" s="723"/>
      <c r="AW3326" s="154"/>
    </row>
    <row r="3327" spans="48:49" x14ac:dyDescent="0.25">
      <c r="AV3327" s="723"/>
      <c r="AW3327" s="154"/>
    </row>
    <row r="3328" spans="48:49" x14ac:dyDescent="0.25">
      <c r="AV3328" s="723"/>
      <c r="AW3328" s="154"/>
    </row>
    <row r="3329" spans="48:49" x14ac:dyDescent="0.25">
      <c r="AV3329" s="723"/>
      <c r="AW3329" s="154"/>
    </row>
    <row r="3330" spans="48:49" x14ac:dyDescent="0.25">
      <c r="AV3330" s="723"/>
      <c r="AW3330" s="154"/>
    </row>
    <row r="3331" spans="48:49" x14ac:dyDescent="0.25">
      <c r="AV3331" s="723"/>
      <c r="AW3331" s="154"/>
    </row>
    <row r="3332" spans="48:49" x14ac:dyDescent="0.25">
      <c r="AV3332" s="723"/>
      <c r="AW3332" s="154"/>
    </row>
    <row r="3333" spans="48:49" x14ac:dyDescent="0.25">
      <c r="AV3333" s="723"/>
      <c r="AW3333" s="154"/>
    </row>
    <row r="3334" spans="48:49" x14ac:dyDescent="0.25">
      <c r="AV3334" s="723"/>
      <c r="AW3334" s="154"/>
    </row>
    <row r="3335" spans="48:49" x14ac:dyDescent="0.25">
      <c r="AV3335" s="723"/>
      <c r="AW3335" s="154"/>
    </row>
    <row r="3336" spans="48:49" x14ac:dyDescent="0.25">
      <c r="AV3336" s="723"/>
      <c r="AW3336" s="154"/>
    </row>
    <row r="3337" spans="48:49" x14ac:dyDescent="0.25">
      <c r="AV3337" s="723"/>
      <c r="AW3337" s="154"/>
    </row>
    <row r="3338" spans="48:49" x14ac:dyDescent="0.25">
      <c r="AV3338" s="723"/>
      <c r="AW3338" s="154"/>
    </row>
    <row r="3339" spans="48:49" x14ac:dyDescent="0.25">
      <c r="AV3339" s="723"/>
      <c r="AW3339" s="154"/>
    </row>
    <row r="3340" spans="48:49" x14ac:dyDescent="0.25">
      <c r="AV3340" s="723"/>
      <c r="AW3340" s="154"/>
    </row>
    <row r="3341" spans="48:49" x14ac:dyDescent="0.25">
      <c r="AV3341" s="723"/>
      <c r="AW3341" s="154"/>
    </row>
    <row r="3342" spans="48:49" x14ac:dyDescent="0.25">
      <c r="AV3342" s="723"/>
      <c r="AW3342" s="154"/>
    </row>
    <row r="3343" spans="48:49" x14ac:dyDescent="0.25">
      <c r="AV3343" s="723"/>
      <c r="AW3343" s="154"/>
    </row>
    <row r="3344" spans="48:49" x14ac:dyDescent="0.25">
      <c r="AV3344" s="723"/>
      <c r="AW3344" s="154"/>
    </row>
    <row r="3345" spans="48:49" x14ac:dyDescent="0.25">
      <c r="AV3345" s="723"/>
      <c r="AW3345" s="154"/>
    </row>
    <row r="3346" spans="48:49" x14ac:dyDescent="0.25">
      <c r="AV3346" s="723"/>
      <c r="AW3346" s="154"/>
    </row>
    <row r="3347" spans="48:49" x14ac:dyDescent="0.25">
      <c r="AV3347" s="723"/>
      <c r="AW3347" s="154"/>
    </row>
    <row r="3348" spans="48:49" x14ac:dyDescent="0.25">
      <c r="AV3348" s="723"/>
      <c r="AW3348" s="154"/>
    </row>
    <row r="3349" spans="48:49" x14ac:dyDescent="0.25">
      <c r="AV3349" s="723"/>
      <c r="AW3349" s="154"/>
    </row>
    <row r="3350" spans="48:49" x14ac:dyDescent="0.25">
      <c r="AV3350" s="723"/>
      <c r="AW3350" s="154"/>
    </row>
    <row r="3351" spans="48:49" x14ac:dyDescent="0.25">
      <c r="AV3351" s="723"/>
      <c r="AW3351" s="154"/>
    </row>
    <row r="3352" spans="48:49" x14ac:dyDescent="0.25">
      <c r="AV3352" s="723"/>
      <c r="AW3352" s="154"/>
    </row>
    <row r="3353" spans="48:49" x14ac:dyDescent="0.25">
      <c r="AV3353" s="723"/>
      <c r="AW3353" s="154"/>
    </row>
    <row r="3354" spans="48:49" x14ac:dyDescent="0.25">
      <c r="AV3354" s="723"/>
      <c r="AW3354" s="154"/>
    </row>
    <row r="3355" spans="48:49" x14ac:dyDescent="0.25">
      <c r="AV3355" s="723"/>
      <c r="AW3355" s="154"/>
    </row>
    <row r="3356" spans="48:49" x14ac:dyDescent="0.25">
      <c r="AV3356" s="723"/>
      <c r="AW3356" s="154"/>
    </row>
    <row r="3357" spans="48:49" x14ac:dyDescent="0.25">
      <c r="AV3357" s="723"/>
      <c r="AW3357" s="154"/>
    </row>
    <row r="3358" spans="48:49" x14ac:dyDescent="0.25">
      <c r="AV3358" s="723"/>
      <c r="AW3358" s="154"/>
    </row>
    <row r="3359" spans="48:49" x14ac:dyDescent="0.25">
      <c r="AV3359" s="723"/>
      <c r="AW3359" s="154"/>
    </row>
    <row r="3360" spans="48:49" x14ac:dyDescent="0.25">
      <c r="AV3360" s="723"/>
      <c r="AW3360" s="154"/>
    </row>
    <row r="3361" spans="48:49" x14ac:dyDescent="0.25">
      <c r="AV3361" s="723"/>
      <c r="AW3361" s="154"/>
    </row>
    <row r="3362" spans="48:49" x14ac:dyDescent="0.25">
      <c r="AV3362" s="723"/>
      <c r="AW3362" s="154"/>
    </row>
    <row r="3363" spans="48:49" x14ac:dyDescent="0.25">
      <c r="AV3363" s="723"/>
      <c r="AW3363" s="154"/>
    </row>
    <row r="3364" spans="48:49" x14ac:dyDescent="0.25">
      <c r="AV3364" s="723"/>
      <c r="AW3364" s="154"/>
    </row>
    <row r="3365" spans="48:49" x14ac:dyDescent="0.25">
      <c r="AV3365" s="723"/>
      <c r="AW3365" s="154"/>
    </row>
    <row r="3366" spans="48:49" x14ac:dyDescent="0.25">
      <c r="AV3366" s="723"/>
      <c r="AW3366" s="154"/>
    </row>
    <row r="3367" spans="48:49" x14ac:dyDescent="0.25">
      <c r="AV3367" s="723"/>
      <c r="AW3367" s="154"/>
    </row>
    <row r="3368" spans="48:49" x14ac:dyDescent="0.25">
      <c r="AV3368" s="723"/>
      <c r="AW3368" s="154"/>
    </row>
    <row r="3369" spans="48:49" x14ac:dyDescent="0.25">
      <c r="AV3369" s="723"/>
      <c r="AW3369" s="154"/>
    </row>
    <row r="3370" spans="48:49" x14ac:dyDescent="0.25">
      <c r="AV3370" s="723"/>
      <c r="AW3370" s="154"/>
    </row>
    <row r="3371" spans="48:49" x14ac:dyDescent="0.25">
      <c r="AV3371" s="723"/>
      <c r="AW3371" s="154"/>
    </row>
    <row r="3372" spans="48:49" x14ac:dyDescent="0.25">
      <c r="AV3372" s="723"/>
      <c r="AW3372" s="154"/>
    </row>
    <row r="3373" spans="48:49" x14ac:dyDescent="0.25">
      <c r="AV3373" s="723"/>
      <c r="AW3373" s="154"/>
    </row>
    <row r="3374" spans="48:49" x14ac:dyDescent="0.25">
      <c r="AV3374" s="723"/>
      <c r="AW3374" s="154"/>
    </row>
    <row r="3375" spans="48:49" x14ac:dyDescent="0.25">
      <c r="AV3375" s="723"/>
      <c r="AW3375" s="154"/>
    </row>
    <row r="3376" spans="48:49" x14ac:dyDescent="0.25">
      <c r="AV3376" s="723"/>
      <c r="AW3376" s="154"/>
    </row>
    <row r="3377" spans="48:49" x14ac:dyDescent="0.25">
      <c r="AV3377" s="723"/>
      <c r="AW3377" s="154"/>
    </row>
    <row r="3378" spans="48:49" x14ac:dyDescent="0.25">
      <c r="AV3378" s="723"/>
      <c r="AW3378" s="154"/>
    </row>
    <row r="3379" spans="48:49" x14ac:dyDescent="0.25">
      <c r="AV3379" s="723"/>
      <c r="AW3379" s="154"/>
    </row>
    <row r="3380" spans="48:49" x14ac:dyDescent="0.25">
      <c r="AV3380" s="723"/>
      <c r="AW3380" s="154"/>
    </row>
    <row r="3381" spans="48:49" x14ac:dyDescent="0.25">
      <c r="AV3381" s="723"/>
      <c r="AW3381" s="154"/>
    </row>
    <row r="3382" spans="48:49" x14ac:dyDescent="0.25">
      <c r="AV3382" s="723"/>
      <c r="AW3382" s="154"/>
    </row>
    <row r="3383" spans="48:49" x14ac:dyDescent="0.25">
      <c r="AV3383" s="723"/>
      <c r="AW3383" s="154"/>
    </row>
    <row r="3384" spans="48:49" x14ac:dyDescent="0.25">
      <c r="AV3384" s="723"/>
      <c r="AW3384" s="154"/>
    </row>
    <row r="3385" spans="48:49" x14ac:dyDescent="0.25">
      <c r="AV3385" s="723"/>
      <c r="AW3385" s="154"/>
    </row>
    <row r="3386" spans="48:49" x14ac:dyDescent="0.25">
      <c r="AV3386" s="723"/>
      <c r="AW3386" s="154"/>
    </row>
    <row r="3387" spans="48:49" x14ac:dyDescent="0.25">
      <c r="AV3387" s="723"/>
      <c r="AW3387" s="154"/>
    </row>
    <row r="3388" spans="48:49" x14ac:dyDescent="0.25">
      <c r="AV3388" s="723"/>
      <c r="AW3388" s="154"/>
    </row>
    <row r="3389" spans="48:49" x14ac:dyDescent="0.25">
      <c r="AV3389" s="723"/>
      <c r="AW3389" s="154"/>
    </row>
    <row r="3390" spans="48:49" x14ac:dyDescent="0.25">
      <c r="AV3390" s="723"/>
      <c r="AW3390" s="154"/>
    </row>
    <row r="3391" spans="48:49" x14ac:dyDescent="0.25">
      <c r="AV3391" s="723"/>
      <c r="AW3391" s="154"/>
    </row>
    <row r="3392" spans="48:49" x14ac:dyDescent="0.25">
      <c r="AV3392" s="723"/>
      <c r="AW3392" s="154"/>
    </row>
    <row r="3393" spans="48:49" x14ac:dyDescent="0.25">
      <c r="AV3393" s="723"/>
      <c r="AW3393" s="154"/>
    </row>
    <row r="3394" spans="48:49" x14ac:dyDescent="0.25">
      <c r="AV3394" s="723"/>
      <c r="AW3394" s="154"/>
    </row>
    <row r="3395" spans="48:49" x14ac:dyDescent="0.25">
      <c r="AV3395" s="723"/>
      <c r="AW3395" s="154"/>
    </row>
    <row r="3396" spans="48:49" x14ac:dyDescent="0.25">
      <c r="AV3396" s="723"/>
      <c r="AW3396" s="154"/>
    </row>
    <row r="3397" spans="48:49" x14ac:dyDescent="0.25">
      <c r="AV3397" s="723"/>
      <c r="AW3397" s="154"/>
    </row>
    <row r="3398" spans="48:49" x14ac:dyDescent="0.25">
      <c r="AV3398" s="723"/>
      <c r="AW3398" s="154"/>
    </row>
    <row r="3399" spans="48:49" x14ac:dyDescent="0.25">
      <c r="AV3399" s="723"/>
      <c r="AW3399" s="154"/>
    </row>
    <row r="3400" spans="48:49" x14ac:dyDescent="0.25">
      <c r="AV3400" s="723"/>
      <c r="AW3400" s="154"/>
    </row>
    <row r="3401" spans="48:49" x14ac:dyDescent="0.25">
      <c r="AV3401" s="723"/>
      <c r="AW3401" s="154"/>
    </row>
    <row r="3402" spans="48:49" x14ac:dyDescent="0.25">
      <c r="AV3402" s="723"/>
      <c r="AW3402" s="154"/>
    </row>
    <row r="3403" spans="48:49" x14ac:dyDescent="0.25">
      <c r="AV3403" s="723"/>
      <c r="AW3403" s="154"/>
    </row>
    <row r="3404" spans="48:49" x14ac:dyDescent="0.25">
      <c r="AV3404" s="723"/>
      <c r="AW3404" s="154"/>
    </row>
    <row r="3405" spans="48:49" x14ac:dyDescent="0.25">
      <c r="AV3405" s="723"/>
      <c r="AW3405" s="154"/>
    </row>
    <row r="3406" spans="48:49" x14ac:dyDescent="0.25">
      <c r="AV3406" s="723"/>
      <c r="AW3406" s="154"/>
    </row>
    <row r="3407" spans="48:49" x14ac:dyDescent="0.25">
      <c r="AV3407" s="723"/>
      <c r="AW3407" s="154"/>
    </row>
    <row r="3408" spans="48:49" x14ac:dyDescent="0.25">
      <c r="AV3408" s="723"/>
      <c r="AW3408" s="154"/>
    </row>
    <row r="3409" spans="48:49" x14ac:dyDescent="0.25">
      <c r="AV3409" s="723"/>
      <c r="AW3409" s="154"/>
    </row>
    <row r="3410" spans="48:49" x14ac:dyDescent="0.25">
      <c r="AV3410" s="723"/>
      <c r="AW3410" s="154"/>
    </row>
    <row r="3411" spans="48:49" x14ac:dyDescent="0.25">
      <c r="AV3411" s="723"/>
      <c r="AW3411" s="154"/>
    </row>
    <row r="3412" spans="48:49" x14ac:dyDescent="0.25">
      <c r="AV3412" s="723"/>
      <c r="AW3412" s="154"/>
    </row>
    <row r="3413" spans="48:49" x14ac:dyDescent="0.25">
      <c r="AV3413" s="723"/>
      <c r="AW3413" s="154"/>
    </row>
    <row r="3414" spans="48:49" x14ac:dyDescent="0.25">
      <c r="AV3414" s="723"/>
      <c r="AW3414" s="154"/>
    </row>
    <row r="3415" spans="48:49" x14ac:dyDescent="0.25">
      <c r="AV3415" s="723"/>
      <c r="AW3415" s="154"/>
    </row>
    <row r="3416" spans="48:49" x14ac:dyDescent="0.25">
      <c r="AV3416" s="723"/>
      <c r="AW3416" s="154"/>
    </row>
    <row r="3417" spans="48:49" x14ac:dyDescent="0.25">
      <c r="AV3417" s="723"/>
      <c r="AW3417" s="154"/>
    </row>
    <row r="3418" spans="48:49" x14ac:dyDescent="0.25">
      <c r="AV3418" s="723"/>
      <c r="AW3418" s="154"/>
    </row>
    <row r="3419" spans="48:49" x14ac:dyDescent="0.25">
      <c r="AV3419" s="723"/>
      <c r="AW3419" s="154"/>
    </row>
    <row r="3420" spans="48:49" x14ac:dyDescent="0.25">
      <c r="AV3420" s="723"/>
      <c r="AW3420" s="154"/>
    </row>
    <row r="3421" spans="48:49" x14ac:dyDescent="0.25">
      <c r="AV3421" s="723"/>
      <c r="AW3421" s="154"/>
    </row>
    <row r="3422" spans="48:49" x14ac:dyDescent="0.25">
      <c r="AV3422" s="723"/>
      <c r="AW3422" s="154"/>
    </row>
    <row r="3423" spans="48:49" x14ac:dyDescent="0.25">
      <c r="AV3423" s="723"/>
      <c r="AW3423" s="154"/>
    </row>
    <row r="3424" spans="48:49" x14ac:dyDescent="0.25">
      <c r="AV3424" s="723"/>
      <c r="AW3424" s="154"/>
    </row>
    <row r="3425" spans="48:49" x14ac:dyDescent="0.25">
      <c r="AV3425" s="723"/>
      <c r="AW3425" s="154"/>
    </row>
    <row r="3426" spans="48:49" x14ac:dyDescent="0.25">
      <c r="AV3426" s="723"/>
      <c r="AW3426" s="154"/>
    </row>
    <row r="3427" spans="48:49" x14ac:dyDescent="0.25">
      <c r="AV3427" s="723"/>
      <c r="AW3427" s="154"/>
    </row>
    <row r="3428" spans="48:49" x14ac:dyDescent="0.25">
      <c r="AV3428" s="723"/>
      <c r="AW3428" s="154"/>
    </row>
    <row r="3429" spans="48:49" x14ac:dyDescent="0.25">
      <c r="AV3429" s="723"/>
      <c r="AW3429" s="154"/>
    </row>
    <row r="3430" spans="48:49" x14ac:dyDescent="0.25">
      <c r="AV3430" s="723"/>
      <c r="AW3430" s="154"/>
    </row>
    <row r="3431" spans="48:49" x14ac:dyDescent="0.25">
      <c r="AV3431" s="723"/>
      <c r="AW3431" s="154"/>
    </row>
    <row r="3432" spans="48:49" x14ac:dyDescent="0.25">
      <c r="AV3432" s="723"/>
      <c r="AW3432" s="154"/>
    </row>
    <row r="3433" spans="48:49" x14ac:dyDescent="0.25">
      <c r="AV3433" s="723"/>
      <c r="AW3433" s="154"/>
    </row>
    <row r="3434" spans="48:49" x14ac:dyDescent="0.25">
      <c r="AV3434" s="723"/>
      <c r="AW3434" s="154"/>
    </row>
    <row r="3435" spans="48:49" x14ac:dyDescent="0.25">
      <c r="AV3435" s="723"/>
      <c r="AW3435" s="154"/>
    </row>
    <row r="3436" spans="48:49" x14ac:dyDescent="0.25">
      <c r="AV3436" s="723"/>
      <c r="AW3436" s="154"/>
    </row>
    <row r="3437" spans="48:49" x14ac:dyDescent="0.25">
      <c r="AV3437" s="723"/>
      <c r="AW3437" s="154"/>
    </row>
    <row r="3438" spans="48:49" x14ac:dyDescent="0.25">
      <c r="AV3438" s="723"/>
      <c r="AW3438" s="154"/>
    </row>
    <row r="3439" spans="48:49" x14ac:dyDescent="0.25">
      <c r="AV3439" s="723"/>
      <c r="AW3439" s="154"/>
    </row>
    <row r="3440" spans="48:49" x14ac:dyDescent="0.25">
      <c r="AV3440" s="723"/>
      <c r="AW3440" s="154"/>
    </row>
    <row r="3441" spans="48:49" x14ac:dyDescent="0.25">
      <c r="AV3441" s="723"/>
      <c r="AW3441" s="154"/>
    </row>
    <row r="3442" spans="48:49" x14ac:dyDescent="0.25">
      <c r="AV3442" s="723"/>
      <c r="AW3442" s="154"/>
    </row>
    <row r="3443" spans="48:49" x14ac:dyDescent="0.25">
      <c r="AV3443" s="723"/>
      <c r="AW3443" s="154"/>
    </row>
    <row r="3444" spans="48:49" x14ac:dyDescent="0.25">
      <c r="AV3444" s="723"/>
      <c r="AW3444" s="154"/>
    </row>
    <row r="3445" spans="48:49" x14ac:dyDescent="0.25">
      <c r="AV3445" s="723"/>
      <c r="AW3445" s="154"/>
    </row>
    <row r="3446" spans="48:49" x14ac:dyDescent="0.25">
      <c r="AV3446" s="723"/>
      <c r="AW3446" s="154"/>
    </row>
    <row r="3447" spans="48:49" x14ac:dyDescent="0.25">
      <c r="AV3447" s="723"/>
      <c r="AW3447" s="154"/>
    </row>
    <row r="3448" spans="48:49" x14ac:dyDescent="0.25">
      <c r="AV3448" s="723"/>
      <c r="AW3448" s="154"/>
    </row>
    <row r="3449" spans="48:49" x14ac:dyDescent="0.25">
      <c r="AV3449" s="723"/>
      <c r="AW3449" s="154"/>
    </row>
    <row r="3450" spans="48:49" x14ac:dyDescent="0.25">
      <c r="AV3450" s="723"/>
      <c r="AW3450" s="154"/>
    </row>
    <row r="3451" spans="48:49" x14ac:dyDescent="0.25">
      <c r="AV3451" s="723"/>
      <c r="AW3451" s="154"/>
    </row>
    <row r="3452" spans="48:49" x14ac:dyDescent="0.25">
      <c r="AV3452" s="723"/>
      <c r="AW3452" s="154"/>
    </row>
    <row r="3453" spans="48:49" x14ac:dyDescent="0.25">
      <c r="AV3453" s="723"/>
      <c r="AW3453" s="154"/>
    </row>
    <row r="3454" spans="48:49" x14ac:dyDescent="0.25">
      <c r="AV3454" s="723"/>
      <c r="AW3454" s="154"/>
    </row>
    <row r="3455" spans="48:49" x14ac:dyDescent="0.25">
      <c r="AV3455" s="723"/>
      <c r="AW3455" s="154"/>
    </row>
    <row r="3456" spans="48:49" x14ac:dyDescent="0.25">
      <c r="AV3456" s="723"/>
      <c r="AW3456" s="154"/>
    </row>
    <row r="3457" spans="48:49" x14ac:dyDescent="0.25">
      <c r="AV3457" s="723"/>
      <c r="AW3457" s="154"/>
    </row>
    <row r="3458" spans="48:49" x14ac:dyDescent="0.25">
      <c r="AV3458" s="723"/>
      <c r="AW3458" s="154"/>
    </row>
    <row r="3459" spans="48:49" x14ac:dyDescent="0.25">
      <c r="AV3459" s="723"/>
      <c r="AW3459" s="154"/>
    </row>
    <row r="3460" spans="48:49" x14ac:dyDescent="0.25">
      <c r="AV3460" s="723"/>
      <c r="AW3460" s="154"/>
    </row>
    <row r="3461" spans="48:49" x14ac:dyDescent="0.25">
      <c r="AV3461" s="723"/>
      <c r="AW3461" s="154"/>
    </row>
    <row r="3462" spans="48:49" x14ac:dyDescent="0.25">
      <c r="AV3462" s="723"/>
      <c r="AW3462" s="154"/>
    </row>
    <row r="3463" spans="48:49" x14ac:dyDescent="0.25">
      <c r="AV3463" s="723"/>
      <c r="AW3463" s="154"/>
    </row>
    <row r="3464" spans="48:49" x14ac:dyDescent="0.25">
      <c r="AV3464" s="723"/>
      <c r="AW3464" s="154"/>
    </row>
    <row r="3465" spans="48:49" x14ac:dyDescent="0.25">
      <c r="AV3465" s="723"/>
      <c r="AW3465" s="154"/>
    </row>
    <row r="3466" spans="48:49" x14ac:dyDescent="0.25">
      <c r="AV3466" s="723"/>
      <c r="AW3466" s="154"/>
    </row>
    <row r="3467" spans="48:49" x14ac:dyDescent="0.25">
      <c r="AV3467" s="723"/>
      <c r="AW3467" s="154"/>
    </row>
    <row r="3468" spans="48:49" x14ac:dyDescent="0.25">
      <c r="AV3468" s="723"/>
      <c r="AW3468" s="154"/>
    </row>
    <row r="3469" spans="48:49" x14ac:dyDescent="0.25">
      <c r="AV3469" s="723"/>
      <c r="AW3469" s="154"/>
    </row>
    <row r="3470" spans="48:49" x14ac:dyDescent="0.25">
      <c r="AV3470" s="723"/>
      <c r="AW3470" s="154"/>
    </row>
    <row r="3471" spans="48:49" x14ac:dyDescent="0.25">
      <c r="AV3471" s="723"/>
      <c r="AW3471" s="154"/>
    </row>
    <row r="3472" spans="48:49" x14ac:dyDescent="0.25">
      <c r="AV3472" s="723"/>
      <c r="AW3472" s="154"/>
    </row>
    <row r="3473" spans="48:49" x14ac:dyDescent="0.25">
      <c r="AV3473" s="723"/>
      <c r="AW3473" s="154"/>
    </row>
    <row r="3474" spans="48:49" x14ac:dyDescent="0.25">
      <c r="AV3474" s="723"/>
      <c r="AW3474" s="154"/>
    </row>
    <row r="3475" spans="48:49" x14ac:dyDescent="0.25">
      <c r="AV3475" s="723"/>
      <c r="AW3475" s="154"/>
    </row>
    <row r="3476" spans="48:49" x14ac:dyDescent="0.25">
      <c r="AV3476" s="723"/>
      <c r="AW3476" s="154"/>
    </row>
    <row r="3477" spans="48:49" x14ac:dyDescent="0.25">
      <c r="AV3477" s="723"/>
      <c r="AW3477" s="154"/>
    </row>
    <row r="3478" spans="48:49" x14ac:dyDescent="0.25">
      <c r="AV3478" s="723"/>
      <c r="AW3478" s="154"/>
    </row>
    <row r="3479" spans="48:49" x14ac:dyDescent="0.25">
      <c r="AV3479" s="723"/>
      <c r="AW3479" s="154"/>
    </row>
    <row r="3480" spans="48:49" x14ac:dyDescent="0.25">
      <c r="AV3480" s="723"/>
      <c r="AW3480" s="154"/>
    </row>
    <row r="3481" spans="48:49" x14ac:dyDescent="0.25">
      <c r="AV3481" s="723"/>
      <c r="AW3481" s="154"/>
    </row>
    <row r="3482" spans="48:49" x14ac:dyDescent="0.25">
      <c r="AV3482" s="723"/>
      <c r="AW3482" s="154"/>
    </row>
    <row r="3483" spans="48:49" x14ac:dyDescent="0.25">
      <c r="AV3483" s="723"/>
      <c r="AW3483" s="154"/>
    </row>
    <row r="3484" spans="48:49" x14ac:dyDescent="0.25">
      <c r="AV3484" s="723"/>
      <c r="AW3484" s="154"/>
    </row>
    <row r="3485" spans="48:49" x14ac:dyDescent="0.25">
      <c r="AV3485" s="723"/>
      <c r="AW3485" s="154"/>
    </row>
    <row r="3486" spans="48:49" x14ac:dyDescent="0.25">
      <c r="AV3486" s="723"/>
      <c r="AW3486" s="154"/>
    </row>
    <row r="3487" spans="48:49" x14ac:dyDescent="0.25">
      <c r="AV3487" s="723"/>
      <c r="AW3487" s="154"/>
    </row>
    <row r="3488" spans="48:49" x14ac:dyDescent="0.25">
      <c r="AV3488" s="723"/>
      <c r="AW3488" s="154"/>
    </row>
    <row r="3489" spans="48:49" x14ac:dyDescent="0.25">
      <c r="AV3489" s="723"/>
      <c r="AW3489" s="154"/>
    </row>
    <row r="3490" spans="48:49" x14ac:dyDescent="0.25">
      <c r="AV3490" s="723"/>
      <c r="AW3490" s="154"/>
    </row>
    <row r="3491" spans="48:49" x14ac:dyDescent="0.25">
      <c r="AV3491" s="723"/>
      <c r="AW3491" s="154"/>
    </row>
    <row r="3492" spans="48:49" x14ac:dyDescent="0.25">
      <c r="AV3492" s="723"/>
      <c r="AW3492" s="154"/>
    </row>
    <row r="3493" spans="48:49" x14ac:dyDescent="0.25">
      <c r="AV3493" s="723"/>
      <c r="AW3493" s="154"/>
    </row>
    <row r="3494" spans="48:49" x14ac:dyDescent="0.25">
      <c r="AV3494" s="723"/>
      <c r="AW3494" s="154"/>
    </row>
    <row r="3495" spans="48:49" x14ac:dyDescent="0.25">
      <c r="AV3495" s="723"/>
      <c r="AW3495" s="154"/>
    </row>
    <row r="3496" spans="48:49" x14ac:dyDescent="0.25">
      <c r="AV3496" s="723"/>
      <c r="AW3496" s="154"/>
    </row>
    <row r="3497" spans="48:49" x14ac:dyDescent="0.25">
      <c r="AV3497" s="723"/>
      <c r="AW3497" s="154"/>
    </row>
    <row r="3498" spans="48:49" x14ac:dyDescent="0.25">
      <c r="AV3498" s="723"/>
      <c r="AW3498" s="154"/>
    </row>
    <row r="3499" spans="48:49" x14ac:dyDescent="0.25">
      <c r="AV3499" s="723"/>
      <c r="AW3499" s="154"/>
    </row>
    <row r="3500" spans="48:49" x14ac:dyDescent="0.25">
      <c r="AV3500" s="723"/>
      <c r="AW3500" s="154"/>
    </row>
    <row r="3501" spans="48:49" x14ac:dyDescent="0.25">
      <c r="AV3501" s="723"/>
      <c r="AW3501" s="154"/>
    </row>
    <row r="3502" spans="48:49" x14ac:dyDescent="0.25">
      <c r="AV3502" s="723"/>
      <c r="AW3502" s="154"/>
    </row>
    <row r="3503" spans="48:49" x14ac:dyDescent="0.25">
      <c r="AV3503" s="723"/>
      <c r="AW3503" s="154"/>
    </row>
    <row r="3504" spans="48:49" x14ac:dyDescent="0.25">
      <c r="AV3504" s="723"/>
      <c r="AW3504" s="154"/>
    </row>
    <row r="3505" spans="48:49" x14ac:dyDescent="0.25">
      <c r="AV3505" s="723"/>
      <c r="AW3505" s="154"/>
    </row>
    <row r="3506" spans="48:49" x14ac:dyDescent="0.25">
      <c r="AV3506" s="723"/>
      <c r="AW3506" s="154"/>
    </row>
    <row r="3507" spans="48:49" x14ac:dyDescent="0.25">
      <c r="AV3507" s="723"/>
      <c r="AW3507" s="154"/>
    </row>
    <row r="3508" spans="48:49" x14ac:dyDescent="0.25">
      <c r="AV3508" s="723"/>
      <c r="AW3508" s="154"/>
    </row>
    <row r="3509" spans="48:49" x14ac:dyDescent="0.25">
      <c r="AV3509" s="723"/>
      <c r="AW3509" s="154"/>
    </row>
    <row r="3510" spans="48:49" x14ac:dyDescent="0.25">
      <c r="AV3510" s="723"/>
      <c r="AW3510" s="154"/>
    </row>
    <row r="3511" spans="48:49" x14ac:dyDescent="0.25">
      <c r="AV3511" s="723"/>
      <c r="AW3511" s="154"/>
    </row>
    <row r="3512" spans="48:49" x14ac:dyDescent="0.25">
      <c r="AV3512" s="723"/>
      <c r="AW3512" s="154"/>
    </row>
    <row r="3513" spans="48:49" x14ac:dyDescent="0.25">
      <c r="AV3513" s="723"/>
      <c r="AW3513" s="154"/>
    </row>
    <row r="3514" spans="48:49" x14ac:dyDescent="0.25">
      <c r="AV3514" s="723"/>
      <c r="AW3514" s="154"/>
    </row>
    <row r="3515" spans="48:49" x14ac:dyDescent="0.25">
      <c r="AV3515" s="723"/>
      <c r="AW3515" s="154"/>
    </row>
    <row r="3516" spans="48:49" x14ac:dyDescent="0.25">
      <c r="AV3516" s="723"/>
      <c r="AW3516" s="154"/>
    </row>
    <row r="3517" spans="48:49" x14ac:dyDescent="0.25">
      <c r="AV3517" s="723"/>
      <c r="AW3517" s="154"/>
    </row>
    <row r="3518" spans="48:49" x14ac:dyDescent="0.25">
      <c r="AV3518" s="723"/>
      <c r="AW3518" s="154"/>
    </row>
    <row r="3519" spans="48:49" x14ac:dyDescent="0.25">
      <c r="AV3519" s="723"/>
      <c r="AW3519" s="154"/>
    </row>
    <row r="3520" spans="48:49" x14ac:dyDescent="0.25">
      <c r="AV3520" s="723"/>
      <c r="AW3520" s="154"/>
    </row>
    <row r="3521" spans="48:49" x14ac:dyDescent="0.25">
      <c r="AV3521" s="723"/>
      <c r="AW3521" s="154"/>
    </row>
    <row r="3522" spans="48:49" x14ac:dyDescent="0.25">
      <c r="AV3522" s="723"/>
      <c r="AW3522" s="154"/>
    </row>
    <row r="3523" spans="48:49" x14ac:dyDescent="0.25">
      <c r="AV3523" s="723"/>
      <c r="AW3523" s="154"/>
    </row>
    <row r="3524" spans="48:49" x14ac:dyDescent="0.25">
      <c r="AV3524" s="723"/>
      <c r="AW3524" s="154"/>
    </row>
    <row r="3525" spans="48:49" x14ac:dyDescent="0.25">
      <c r="AV3525" s="723"/>
      <c r="AW3525" s="154"/>
    </row>
    <row r="3526" spans="48:49" x14ac:dyDescent="0.25">
      <c r="AV3526" s="723"/>
      <c r="AW3526" s="154"/>
    </row>
    <row r="3527" spans="48:49" x14ac:dyDescent="0.25">
      <c r="AV3527" s="723"/>
      <c r="AW3527" s="154"/>
    </row>
    <row r="3528" spans="48:49" x14ac:dyDescent="0.25">
      <c r="AV3528" s="723"/>
      <c r="AW3528" s="154"/>
    </row>
    <row r="3529" spans="48:49" x14ac:dyDescent="0.25">
      <c r="AV3529" s="723"/>
      <c r="AW3529" s="154"/>
    </row>
    <row r="3530" spans="48:49" x14ac:dyDescent="0.25">
      <c r="AV3530" s="723"/>
      <c r="AW3530" s="154"/>
    </row>
    <row r="3531" spans="48:49" x14ac:dyDescent="0.25">
      <c r="AV3531" s="723"/>
      <c r="AW3531" s="154"/>
    </row>
    <row r="3532" spans="48:49" x14ac:dyDescent="0.25">
      <c r="AV3532" s="723"/>
      <c r="AW3532" s="154"/>
    </row>
    <row r="3533" spans="48:49" x14ac:dyDescent="0.25">
      <c r="AV3533" s="723"/>
      <c r="AW3533" s="154"/>
    </row>
    <row r="3534" spans="48:49" x14ac:dyDescent="0.25">
      <c r="AV3534" s="723"/>
      <c r="AW3534" s="154"/>
    </row>
    <row r="3535" spans="48:49" x14ac:dyDescent="0.25">
      <c r="AV3535" s="723"/>
      <c r="AW3535" s="154"/>
    </row>
    <row r="3536" spans="48:49" x14ac:dyDescent="0.25">
      <c r="AV3536" s="723"/>
      <c r="AW3536" s="154"/>
    </row>
    <row r="3537" spans="48:49" x14ac:dyDescent="0.25">
      <c r="AV3537" s="723"/>
      <c r="AW3537" s="154"/>
    </row>
    <row r="3538" spans="48:49" x14ac:dyDescent="0.25">
      <c r="AV3538" s="723"/>
      <c r="AW3538" s="154"/>
    </row>
    <row r="3539" spans="48:49" x14ac:dyDescent="0.25">
      <c r="AV3539" s="723"/>
      <c r="AW3539" s="154"/>
    </row>
    <row r="3540" spans="48:49" x14ac:dyDescent="0.25">
      <c r="AV3540" s="723"/>
      <c r="AW3540" s="154"/>
    </row>
    <row r="3541" spans="48:49" x14ac:dyDescent="0.25">
      <c r="AV3541" s="723"/>
      <c r="AW3541" s="154"/>
    </row>
    <row r="3542" spans="48:49" x14ac:dyDescent="0.25">
      <c r="AV3542" s="723"/>
      <c r="AW3542" s="154"/>
    </row>
    <row r="3543" spans="48:49" x14ac:dyDescent="0.25">
      <c r="AV3543" s="723"/>
      <c r="AW3543" s="154"/>
    </row>
    <row r="3544" spans="48:49" x14ac:dyDescent="0.25">
      <c r="AV3544" s="723"/>
      <c r="AW3544" s="154"/>
    </row>
    <row r="3545" spans="48:49" x14ac:dyDescent="0.25">
      <c r="AV3545" s="723"/>
      <c r="AW3545" s="154"/>
    </row>
    <row r="3546" spans="48:49" x14ac:dyDescent="0.25">
      <c r="AV3546" s="723"/>
      <c r="AW3546" s="154"/>
    </row>
    <row r="3547" spans="48:49" x14ac:dyDescent="0.25">
      <c r="AV3547" s="723"/>
      <c r="AW3547" s="154"/>
    </row>
    <row r="3548" spans="48:49" x14ac:dyDescent="0.25">
      <c r="AV3548" s="723"/>
      <c r="AW3548" s="154"/>
    </row>
    <row r="3549" spans="48:49" x14ac:dyDescent="0.25">
      <c r="AV3549" s="723"/>
      <c r="AW3549" s="154"/>
    </row>
    <row r="3550" spans="48:49" x14ac:dyDescent="0.25">
      <c r="AV3550" s="723"/>
      <c r="AW3550" s="154"/>
    </row>
    <row r="3551" spans="48:49" x14ac:dyDescent="0.25">
      <c r="AV3551" s="723"/>
      <c r="AW3551" s="154"/>
    </row>
    <row r="3552" spans="48:49" x14ac:dyDescent="0.25">
      <c r="AV3552" s="723"/>
      <c r="AW3552" s="154"/>
    </row>
    <row r="3553" spans="48:49" x14ac:dyDescent="0.25">
      <c r="AV3553" s="723"/>
      <c r="AW3553" s="154"/>
    </row>
    <row r="3554" spans="48:49" x14ac:dyDescent="0.25">
      <c r="AV3554" s="723"/>
      <c r="AW3554" s="154"/>
    </row>
    <row r="3555" spans="48:49" x14ac:dyDescent="0.25">
      <c r="AV3555" s="723"/>
      <c r="AW3555" s="154"/>
    </row>
    <row r="3556" spans="48:49" x14ac:dyDescent="0.25">
      <c r="AV3556" s="723"/>
      <c r="AW3556" s="154"/>
    </row>
    <row r="3557" spans="48:49" x14ac:dyDescent="0.25">
      <c r="AV3557" s="723"/>
      <c r="AW3557" s="154"/>
    </row>
    <row r="3558" spans="48:49" x14ac:dyDescent="0.25">
      <c r="AV3558" s="723"/>
      <c r="AW3558" s="154"/>
    </row>
    <row r="3559" spans="48:49" x14ac:dyDescent="0.25">
      <c r="AV3559" s="723"/>
      <c r="AW3559" s="154"/>
    </row>
    <row r="3560" spans="48:49" x14ac:dyDescent="0.25">
      <c r="AV3560" s="723"/>
      <c r="AW3560" s="154"/>
    </row>
    <row r="3561" spans="48:49" x14ac:dyDescent="0.25">
      <c r="AV3561" s="723"/>
      <c r="AW3561" s="154"/>
    </row>
    <row r="3562" spans="48:49" x14ac:dyDescent="0.25">
      <c r="AV3562" s="723"/>
      <c r="AW3562" s="154"/>
    </row>
    <row r="3563" spans="48:49" x14ac:dyDescent="0.25">
      <c r="AV3563" s="723"/>
      <c r="AW3563" s="154"/>
    </row>
    <row r="3564" spans="48:49" x14ac:dyDescent="0.25">
      <c r="AV3564" s="723"/>
      <c r="AW3564" s="154"/>
    </row>
    <row r="3565" spans="48:49" x14ac:dyDescent="0.25">
      <c r="AV3565" s="723"/>
      <c r="AW3565" s="154"/>
    </row>
    <row r="3566" spans="48:49" x14ac:dyDescent="0.25">
      <c r="AV3566" s="723"/>
      <c r="AW3566" s="154"/>
    </row>
    <row r="3567" spans="48:49" x14ac:dyDescent="0.25">
      <c r="AV3567" s="723"/>
      <c r="AW3567" s="154"/>
    </row>
    <row r="3568" spans="48:49" x14ac:dyDescent="0.25">
      <c r="AV3568" s="723"/>
      <c r="AW3568" s="154"/>
    </row>
    <row r="3569" spans="48:49" x14ac:dyDescent="0.25">
      <c r="AV3569" s="723"/>
      <c r="AW3569" s="154"/>
    </row>
    <row r="3570" spans="48:49" x14ac:dyDescent="0.25">
      <c r="AV3570" s="723"/>
      <c r="AW3570" s="154"/>
    </row>
    <row r="3571" spans="48:49" x14ac:dyDescent="0.25">
      <c r="AV3571" s="723"/>
      <c r="AW3571" s="154"/>
    </row>
    <row r="3572" spans="48:49" x14ac:dyDescent="0.25">
      <c r="AV3572" s="723"/>
      <c r="AW3572" s="154"/>
    </row>
    <row r="3573" spans="48:49" x14ac:dyDescent="0.25">
      <c r="AV3573" s="723"/>
      <c r="AW3573" s="154"/>
    </row>
    <row r="3574" spans="48:49" x14ac:dyDescent="0.25">
      <c r="AV3574" s="723"/>
      <c r="AW3574" s="154"/>
    </row>
    <row r="3575" spans="48:49" x14ac:dyDescent="0.25">
      <c r="AV3575" s="723"/>
      <c r="AW3575" s="154"/>
    </row>
    <row r="3576" spans="48:49" x14ac:dyDescent="0.25">
      <c r="AV3576" s="723"/>
      <c r="AW3576" s="154"/>
    </row>
    <row r="3577" spans="48:49" x14ac:dyDescent="0.25">
      <c r="AV3577" s="723"/>
      <c r="AW3577" s="154"/>
    </row>
    <row r="3578" spans="48:49" x14ac:dyDescent="0.25">
      <c r="AV3578" s="723"/>
      <c r="AW3578" s="154"/>
    </row>
    <row r="3579" spans="48:49" x14ac:dyDescent="0.25">
      <c r="AV3579" s="723"/>
      <c r="AW3579" s="154"/>
    </row>
    <row r="3580" spans="48:49" x14ac:dyDescent="0.25">
      <c r="AV3580" s="723"/>
      <c r="AW3580" s="154"/>
    </row>
    <row r="3581" spans="48:49" x14ac:dyDescent="0.25">
      <c r="AV3581" s="723"/>
      <c r="AW3581" s="154"/>
    </row>
    <row r="3582" spans="48:49" x14ac:dyDescent="0.25">
      <c r="AV3582" s="723"/>
      <c r="AW3582" s="154"/>
    </row>
    <row r="3583" spans="48:49" x14ac:dyDescent="0.25">
      <c r="AV3583" s="723"/>
      <c r="AW3583" s="154"/>
    </row>
    <row r="3584" spans="48:49" x14ac:dyDescent="0.25">
      <c r="AV3584" s="723"/>
      <c r="AW3584" s="154"/>
    </row>
    <row r="3585" spans="48:49" x14ac:dyDescent="0.25">
      <c r="AV3585" s="723"/>
      <c r="AW3585" s="154"/>
    </row>
    <row r="3586" spans="48:49" x14ac:dyDescent="0.25">
      <c r="AV3586" s="723"/>
      <c r="AW3586" s="154"/>
    </row>
    <row r="3587" spans="48:49" x14ac:dyDescent="0.25">
      <c r="AV3587" s="723"/>
      <c r="AW3587" s="154"/>
    </row>
    <row r="3588" spans="48:49" x14ac:dyDescent="0.25">
      <c r="AV3588" s="723"/>
      <c r="AW3588" s="154"/>
    </row>
    <row r="3589" spans="48:49" x14ac:dyDescent="0.25">
      <c r="AV3589" s="723"/>
      <c r="AW3589" s="154"/>
    </row>
    <row r="3590" spans="48:49" x14ac:dyDescent="0.25">
      <c r="AV3590" s="723"/>
      <c r="AW3590" s="154"/>
    </row>
    <row r="3591" spans="48:49" x14ac:dyDescent="0.25">
      <c r="AV3591" s="723"/>
      <c r="AW3591" s="154"/>
    </row>
    <row r="3592" spans="48:49" x14ac:dyDescent="0.25">
      <c r="AV3592" s="723"/>
      <c r="AW3592" s="154"/>
    </row>
    <row r="3593" spans="48:49" x14ac:dyDescent="0.25">
      <c r="AV3593" s="723"/>
      <c r="AW3593" s="154"/>
    </row>
    <row r="3594" spans="48:49" x14ac:dyDescent="0.25">
      <c r="AV3594" s="723"/>
      <c r="AW3594" s="154"/>
    </row>
    <row r="3595" spans="48:49" x14ac:dyDescent="0.25">
      <c r="AV3595" s="723"/>
      <c r="AW3595" s="154"/>
    </row>
    <row r="3596" spans="48:49" x14ac:dyDescent="0.25">
      <c r="AV3596" s="723"/>
      <c r="AW3596" s="154"/>
    </row>
    <row r="3597" spans="48:49" x14ac:dyDescent="0.25">
      <c r="AV3597" s="723"/>
      <c r="AW3597" s="154"/>
    </row>
    <row r="3598" spans="48:49" x14ac:dyDescent="0.25">
      <c r="AV3598" s="723"/>
      <c r="AW3598" s="154"/>
    </row>
    <row r="3599" spans="48:49" x14ac:dyDescent="0.25">
      <c r="AV3599" s="723"/>
      <c r="AW3599" s="154"/>
    </row>
    <row r="3600" spans="48:49" x14ac:dyDescent="0.25">
      <c r="AV3600" s="723"/>
      <c r="AW3600" s="154"/>
    </row>
    <row r="3601" spans="48:49" x14ac:dyDescent="0.25">
      <c r="AV3601" s="723"/>
      <c r="AW3601" s="154"/>
    </row>
    <row r="3602" spans="48:49" x14ac:dyDescent="0.25">
      <c r="AV3602" s="723"/>
      <c r="AW3602" s="154"/>
    </row>
    <row r="3603" spans="48:49" x14ac:dyDescent="0.25">
      <c r="AV3603" s="723"/>
      <c r="AW3603" s="154"/>
    </row>
    <row r="3604" spans="48:49" x14ac:dyDescent="0.25">
      <c r="AV3604" s="723"/>
      <c r="AW3604" s="154"/>
    </row>
    <row r="3605" spans="48:49" x14ac:dyDescent="0.25">
      <c r="AV3605" s="723"/>
      <c r="AW3605" s="154"/>
    </row>
    <row r="3606" spans="48:49" x14ac:dyDescent="0.25">
      <c r="AV3606" s="723"/>
      <c r="AW3606" s="154"/>
    </row>
    <row r="3607" spans="48:49" x14ac:dyDescent="0.25">
      <c r="AV3607" s="723"/>
      <c r="AW3607" s="154"/>
    </row>
    <row r="3608" spans="48:49" x14ac:dyDescent="0.25">
      <c r="AV3608" s="723"/>
      <c r="AW3608" s="154"/>
    </row>
    <row r="3609" spans="48:49" x14ac:dyDescent="0.25">
      <c r="AV3609" s="723"/>
      <c r="AW3609" s="154"/>
    </row>
    <row r="3610" spans="48:49" x14ac:dyDescent="0.25">
      <c r="AV3610" s="723"/>
      <c r="AW3610" s="154"/>
    </row>
    <row r="3611" spans="48:49" x14ac:dyDescent="0.25">
      <c r="AV3611" s="723"/>
      <c r="AW3611" s="154"/>
    </row>
    <row r="3612" spans="48:49" x14ac:dyDescent="0.25">
      <c r="AV3612" s="723"/>
      <c r="AW3612" s="154"/>
    </row>
    <row r="3613" spans="48:49" x14ac:dyDescent="0.25">
      <c r="AV3613" s="723"/>
      <c r="AW3613" s="154"/>
    </row>
    <row r="3614" spans="48:49" x14ac:dyDescent="0.25">
      <c r="AV3614" s="723"/>
      <c r="AW3614" s="154"/>
    </row>
    <row r="3615" spans="48:49" x14ac:dyDescent="0.25">
      <c r="AV3615" s="723"/>
      <c r="AW3615" s="154"/>
    </row>
    <row r="3616" spans="48:49" x14ac:dyDescent="0.25">
      <c r="AV3616" s="723"/>
      <c r="AW3616" s="154"/>
    </row>
    <row r="3617" spans="48:49" x14ac:dyDescent="0.25">
      <c r="AV3617" s="723"/>
      <c r="AW3617" s="154"/>
    </row>
    <row r="3618" spans="48:49" x14ac:dyDescent="0.25">
      <c r="AV3618" s="723"/>
      <c r="AW3618" s="154"/>
    </row>
    <row r="3619" spans="48:49" x14ac:dyDescent="0.25">
      <c r="AV3619" s="723"/>
      <c r="AW3619" s="154"/>
    </row>
    <row r="3620" spans="48:49" x14ac:dyDescent="0.25">
      <c r="AV3620" s="723"/>
      <c r="AW3620" s="154"/>
    </row>
    <row r="3621" spans="48:49" x14ac:dyDescent="0.25">
      <c r="AV3621" s="723"/>
      <c r="AW3621" s="154"/>
    </row>
    <row r="3622" spans="48:49" x14ac:dyDescent="0.25">
      <c r="AV3622" s="723"/>
      <c r="AW3622" s="154"/>
    </row>
    <row r="3623" spans="48:49" x14ac:dyDescent="0.25">
      <c r="AV3623" s="723"/>
      <c r="AW3623" s="154"/>
    </row>
    <row r="3624" spans="48:49" x14ac:dyDescent="0.25">
      <c r="AV3624" s="723"/>
      <c r="AW3624" s="154"/>
    </row>
    <row r="3625" spans="48:49" x14ac:dyDescent="0.25">
      <c r="AV3625" s="723"/>
      <c r="AW3625" s="154"/>
    </row>
    <row r="3626" spans="48:49" x14ac:dyDescent="0.25">
      <c r="AV3626" s="723"/>
      <c r="AW3626" s="154"/>
    </row>
    <row r="3627" spans="48:49" x14ac:dyDescent="0.25">
      <c r="AV3627" s="723"/>
      <c r="AW3627" s="154"/>
    </row>
    <row r="3628" spans="48:49" x14ac:dyDescent="0.25">
      <c r="AV3628" s="723"/>
      <c r="AW3628" s="154"/>
    </row>
    <row r="3629" spans="48:49" x14ac:dyDescent="0.25">
      <c r="AV3629" s="723"/>
      <c r="AW3629" s="154"/>
    </row>
    <row r="3630" spans="48:49" x14ac:dyDescent="0.25">
      <c r="AV3630" s="723"/>
      <c r="AW3630" s="154"/>
    </row>
    <row r="3631" spans="48:49" x14ac:dyDescent="0.25">
      <c r="AV3631" s="723"/>
      <c r="AW3631" s="154"/>
    </row>
    <row r="3632" spans="48:49" x14ac:dyDescent="0.25">
      <c r="AV3632" s="723"/>
      <c r="AW3632" s="154"/>
    </row>
    <row r="3633" spans="48:49" x14ac:dyDescent="0.25">
      <c r="AV3633" s="723"/>
      <c r="AW3633" s="154"/>
    </row>
    <row r="3634" spans="48:49" x14ac:dyDescent="0.25">
      <c r="AV3634" s="723"/>
      <c r="AW3634" s="154"/>
    </row>
    <row r="3635" spans="48:49" x14ac:dyDescent="0.25">
      <c r="AV3635" s="723"/>
      <c r="AW3635" s="154"/>
    </row>
    <row r="3636" spans="48:49" x14ac:dyDescent="0.25">
      <c r="AV3636" s="723"/>
      <c r="AW3636" s="154"/>
    </row>
    <row r="3637" spans="48:49" x14ac:dyDescent="0.25">
      <c r="AV3637" s="723"/>
      <c r="AW3637" s="154"/>
    </row>
    <row r="3638" spans="48:49" x14ac:dyDescent="0.25">
      <c r="AV3638" s="723"/>
      <c r="AW3638" s="154"/>
    </row>
    <row r="3639" spans="48:49" x14ac:dyDescent="0.25">
      <c r="AV3639" s="723"/>
      <c r="AW3639" s="154"/>
    </row>
    <row r="3640" spans="48:49" x14ac:dyDescent="0.25">
      <c r="AV3640" s="723"/>
      <c r="AW3640" s="154"/>
    </row>
    <row r="3641" spans="48:49" x14ac:dyDescent="0.25">
      <c r="AV3641" s="723"/>
      <c r="AW3641" s="154"/>
    </row>
    <row r="3642" spans="48:49" x14ac:dyDescent="0.25">
      <c r="AV3642" s="723"/>
      <c r="AW3642" s="154"/>
    </row>
    <row r="3643" spans="48:49" x14ac:dyDescent="0.25">
      <c r="AV3643" s="723"/>
      <c r="AW3643" s="154"/>
    </row>
    <row r="3644" spans="48:49" x14ac:dyDescent="0.25">
      <c r="AV3644" s="723"/>
      <c r="AW3644" s="154"/>
    </row>
    <row r="3645" spans="48:49" x14ac:dyDescent="0.25">
      <c r="AV3645" s="723"/>
      <c r="AW3645" s="154"/>
    </row>
    <row r="3646" spans="48:49" x14ac:dyDescent="0.25">
      <c r="AV3646" s="723"/>
      <c r="AW3646" s="154"/>
    </row>
    <row r="3647" spans="48:49" x14ac:dyDescent="0.25">
      <c r="AV3647" s="723"/>
      <c r="AW3647" s="154"/>
    </row>
    <row r="3648" spans="48:49" x14ac:dyDescent="0.25">
      <c r="AV3648" s="723"/>
      <c r="AW3648" s="154"/>
    </row>
    <row r="3649" spans="48:49" x14ac:dyDescent="0.25">
      <c r="AV3649" s="723"/>
      <c r="AW3649" s="154"/>
    </row>
    <row r="3650" spans="48:49" x14ac:dyDescent="0.25">
      <c r="AV3650" s="723"/>
      <c r="AW3650" s="154"/>
    </row>
    <row r="3651" spans="48:49" x14ac:dyDescent="0.25">
      <c r="AV3651" s="723"/>
      <c r="AW3651" s="154"/>
    </row>
    <row r="3652" spans="48:49" x14ac:dyDescent="0.25">
      <c r="AV3652" s="723"/>
      <c r="AW3652" s="154"/>
    </row>
    <row r="3653" spans="48:49" x14ac:dyDescent="0.25">
      <c r="AV3653" s="723"/>
      <c r="AW3653" s="154"/>
    </row>
    <row r="3654" spans="48:49" x14ac:dyDescent="0.25">
      <c r="AV3654" s="723"/>
      <c r="AW3654" s="154"/>
    </row>
    <row r="3655" spans="48:49" x14ac:dyDescent="0.25">
      <c r="AV3655" s="723"/>
      <c r="AW3655" s="154"/>
    </row>
    <row r="3656" spans="48:49" x14ac:dyDescent="0.25">
      <c r="AV3656" s="723"/>
      <c r="AW3656" s="154"/>
    </row>
    <row r="3657" spans="48:49" x14ac:dyDescent="0.25">
      <c r="AV3657" s="723"/>
      <c r="AW3657" s="154"/>
    </row>
    <row r="3658" spans="48:49" x14ac:dyDescent="0.25">
      <c r="AV3658" s="723"/>
      <c r="AW3658" s="154"/>
    </row>
    <row r="3659" spans="48:49" x14ac:dyDescent="0.25">
      <c r="AV3659" s="723"/>
      <c r="AW3659" s="154"/>
    </row>
    <row r="3660" spans="48:49" x14ac:dyDescent="0.25">
      <c r="AV3660" s="723"/>
      <c r="AW3660" s="154"/>
    </row>
    <row r="3661" spans="48:49" x14ac:dyDescent="0.25">
      <c r="AV3661" s="723"/>
      <c r="AW3661" s="154"/>
    </row>
    <row r="3662" spans="48:49" x14ac:dyDescent="0.25">
      <c r="AV3662" s="723"/>
      <c r="AW3662" s="154"/>
    </row>
    <row r="3663" spans="48:49" x14ac:dyDescent="0.25">
      <c r="AV3663" s="723"/>
      <c r="AW3663" s="154"/>
    </row>
    <row r="3664" spans="48:49" x14ac:dyDescent="0.25">
      <c r="AV3664" s="723"/>
      <c r="AW3664" s="154"/>
    </row>
    <row r="3665" spans="48:49" x14ac:dyDescent="0.25">
      <c r="AV3665" s="723"/>
      <c r="AW3665" s="154"/>
    </row>
    <row r="3666" spans="48:49" x14ac:dyDescent="0.25">
      <c r="AV3666" s="723"/>
      <c r="AW3666" s="154"/>
    </row>
    <row r="3667" spans="48:49" x14ac:dyDescent="0.25">
      <c r="AV3667" s="723"/>
      <c r="AW3667" s="154"/>
    </row>
    <row r="3668" spans="48:49" x14ac:dyDescent="0.25">
      <c r="AV3668" s="723"/>
      <c r="AW3668" s="154"/>
    </row>
    <row r="3669" spans="48:49" x14ac:dyDescent="0.25">
      <c r="AV3669" s="723"/>
      <c r="AW3669" s="154"/>
    </row>
    <row r="3670" spans="48:49" x14ac:dyDescent="0.25">
      <c r="AV3670" s="723"/>
      <c r="AW3670" s="154"/>
    </row>
    <row r="3671" spans="48:49" x14ac:dyDescent="0.25">
      <c r="AV3671" s="723"/>
      <c r="AW3671" s="154"/>
    </row>
    <row r="3672" spans="48:49" x14ac:dyDescent="0.25">
      <c r="AV3672" s="723"/>
      <c r="AW3672" s="154"/>
    </row>
    <row r="3673" spans="48:49" x14ac:dyDescent="0.25">
      <c r="AV3673" s="723"/>
      <c r="AW3673" s="154"/>
    </row>
    <row r="3674" spans="48:49" x14ac:dyDescent="0.25">
      <c r="AV3674" s="723"/>
      <c r="AW3674" s="154"/>
    </row>
    <row r="3675" spans="48:49" x14ac:dyDescent="0.25">
      <c r="AV3675" s="723"/>
      <c r="AW3675" s="154"/>
    </row>
    <row r="3676" spans="48:49" x14ac:dyDescent="0.25">
      <c r="AV3676" s="723"/>
      <c r="AW3676" s="154"/>
    </row>
    <row r="3677" spans="48:49" x14ac:dyDescent="0.25">
      <c r="AV3677" s="723"/>
      <c r="AW3677" s="154"/>
    </row>
    <row r="3678" spans="48:49" x14ac:dyDescent="0.25">
      <c r="AV3678" s="723"/>
      <c r="AW3678" s="154"/>
    </row>
    <row r="3679" spans="48:49" x14ac:dyDescent="0.25">
      <c r="AV3679" s="723"/>
      <c r="AW3679" s="154"/>
    </row>
    <row r="3680" spans="48:49" x14ac:dyDescent="0.25">
      <c r="AV3680" s="723"/>
      <c r="AW3680" s="154"/>
    </row>
    <row r="3681" spans="48:49" x14ac:dyDescent="0.25">
      <c r="AV3681" s="723"/>
      <c r="AW3681" s="154"/>
    </row>
    <row r="3682" spans="48:49" x14ac:dyDescent="0.25">
      <c r="AV3682" s="723"/>
      <c r="AW3682" s="154"/>
    </row>
    <row r="3683" spans="48:49" x14ac:dyDescent="0.25">
      <c r="AV3683" s="723"/>
      <c r="AW3683" s="154"/>
    </row>
    <row r="3684" spans="48:49" x14ac:dyDescent="0.25">
      <c r="AV3684" s="723"/>
      <c r="AW3684" s="154"/>
    </row>
    <row r="3685" spans="48:49" x14ac:dyDescent="0.25">
      <c r="AV3685" s="723"/>
      <c r="AW3685" s="154"/>
    </row>
    <row r="3686" spans="48:49" x14ac:dyDescent="0.25">
      <c r="AV3686" s="723"/>
      <c r="AW3686" s="154"/>
    </row>
    <row r="3687" spans="48:49" x14ac:dyDescent="0.25">
      <c r="AV3687" s="723"/>
      <c r="AW3687" s="154"/>
    </row>
    <row r="3688" spans="48:49" x14ac:dyDescent="0.25">
      <c r="AV3688" s="723"/>
      <c r="AW3688" s="154"/>
    </row>
    <row r="3689" spans="48:49" x14ac:dyDescent="0.25">
      <c r="AV3689" s="723"/>
      <c r="AW3689" s="154"/>
    </row>
    <row r="3690" spans="48:49" x14ac:dyDescent="0.25">
      <c r="AV3690" s="723"/>
      <c r="AW3690" s="154"/>
    </row>
    <row r="3691" spans="48:49" x14ac:dyDescent="0.25">
      <c r="AV3691" s="723"/>
      <c r="AW3691" s="154"/>
    </row>
    <row r="3692" spans="48:49" x14ac:dyDescent="0.25">
      <c r="AV3692" s="723"/>
      <c r="AW3692" s="154"/>
    </row>
    <row r="3693" spans="48:49" x14ac:dyDescent="0.25">
      <c r="AV3693" s="723"/>
      <c r="AW3693" s="154"/>
    </row>
    <row r="3694" spans="48:49" x14ac:dyDescent="0.25">
      <c r="AV3694" s="723"/>
      <c r="AW3694" s="154"/>
    </row>
    <row r="3695" spans="48:49" x14ac:dyDescent="0.25">
      <c r="AV3695" s="723"/>
      <c r="AW3695" s="154"/>
    </row>
    <row r="3696" spans="48:49" x14ac:dyDescent="0.25">
      <c r="AV3696" s="723"/>
      <c r="AW3696" s="154"/>
    </row>
    <row r="3697" spans="48:49" x14ac:dyDescent="0.25">
      <c r="AV3697" s="723"/>
      <c r="AW3697" s="154"/>
    </row>
    <row r="3698" spans="48:49" x14ac:dyDescent="0.25">
      <c r="AV3698" s="723"/>
      <c r="AW3698" s="154"/>
    </row>
    <row r="3699" spans="48:49" x14ac:dyDescent="0.25">
      <c r="AV3699" s="723"/>
      <c r="AW3699" s="154"/>
    </row>
    <row r="3700" spans="48:49" x14ac:dyDescent="0.25">
      <c r="AV3700" s="723"/>
      <c r="AW3700" s="154"/>
    </row>
    <row r="3701" spans="48:49" x14ac:dyDescent="0.25">
      <c r="AV3701" s="723"/>
      <c r="AW3701" s="154"/>
    </row>
    <row r="3702" spans="48:49" x14ac:dyDescent="0.25">
      <c r="AV3702" s="723"/>
      <c r="AW3702" s="154"/>
    </row>
    <row r="3703" spans="48:49" x14ac:dyDescent="0.25">
      <c r="AV3703" s="723"/>
      <c r="AW3703" s="154"/>
    </row>
    <row r="3704" spans="48:49" x14ac:dyDescent="0.25">
      <c r="AV3704" s="723"/>
      <c r="AW3704" s="154"/>
    </row>
    <row r="3705" spans="48:49" x14ac:dyDescent="0.25">
      <c r="AV3705" s="723"/>
      <c r="AW3705" s="154"/>
    </row>
    <row r="3706" spans="48:49" x14ac:dyDescent="0.25">
      <c r="AV3706" s="723"/>
      <c r="AW3706" s="154"/>
    </row>
    <row r="3707" spans="48:49" x14ac:dyDescent="0.25">
      <c r="AV3707" s="723"/>
      <c r="AW3707" s="154"/>
    </row>
    <row r="3708" spans="48:49" x14ac:dyDescent="0.25">
      <c r="AV3708" s="723"/>
      <c r="AW3708" s="154"/>
    </row>
    <row r="3709" spans="48:49" x14ac:dyDescent="0.25">
      <c r="AV3709" s="723"/>
      <c r="AW3709" s="154"/>
    </row>
    <row r="3710" spans="48:49" x14ac:dyDescent="0.25">
      <c r="AV3710" s="723"/>
      <c r="AW3710" s="154"/>
    </row>
    <row r="3711" spans="48:49" x14ac:dyDescent="0.25">
      <c r="AV3711" s="723"/>
      <c r="AW3711" s="154"/>
    </row>
    <row r="3712" spans="48:49" x14ac:dyDescent="0.25">
      <c r="AV3712" s="723"/>
      <c r="AW3712" s="154"/>
    </row>
    <row r="3713" spans="48:49" x14ac:dyDescent="0.25">
      <c r="AV3713" s="723"/>
      <c r="AW3713" s="154"/>
    </row>
    <row r="3714" spans="48:49" x14ac:dyDescent="0.25">
      <c r="AV3714" s="723"/>
      <c r="AW3714" s="154"/>
    </row>
    <row r="3715" spans="48:49" x14ac:dyDescent="0.25">
      <c r="AV3715" s="723"/>
      <c r="AW3715" s="154"/>
    </row>
    <row r="3716" spans="48:49" x14ac:dyDescent="0.25">
      <c r="AV3716" s="723"/>
      <c r="AW3716" s="154"/>
    </row>
    <row r="3717" spans="48:49" x14ac:dyDescent="0.25">
      <c r="AV3717" s="723"/>
      <c r="AW3717" s="154"/>
    </row>
    <row r="3718" spans="48:49" x14ac:dyDescent="0.25">
      <c r="AV3718" s="723"/>
      <c r="AW3718" s="154"/>
    </row>
    <row r="3719" spans="48:49" x14ac:dyDescent="0.25">
      <c r="AV3719" s="723"/>
      <c r="AW3719" s="154"/>
    </row>
    <row r="3720" spans="48:49" x14ac:dyDescent="0.25">
      <c r="AV3720" s="723"/>
      <c r="AW3720" s="154"/>
    </row>
    <row r="3721" spans="48:49" x14ac:dyDescent="0.25">
      <c r="AV3721" s="723"/>
      <c r="AW3721" s="154"/>
    </row>
    <row r="3722" spans="48:49" x14ac:dyDescent="0.25">
      <c r="AV3722" s="723"/>
      <c r="AW3722" s="154"/>
    </row>
    <row r="3723" spans="48:49" x14ac:dyDescent="0.25">
      <c r="AV3723" s="723"/>
      <c r="AW3723" s="154"/>
    </row>
    <row r="3724" spans="48:49" x14ac:dyDescent="0.25">
      <c r="AV3724" s="723"/>
      <c r="AW3724" s="154"/>
    </row>
    <row r="3725" spans="48:49" x14ac:dyDescent="0.25">
      <c r="AV3725" s="723"/>
      <c r="AW3725" s="154"/>
    </row>
    <row r="3726" spans="48:49" x14ac:dyDescent="0.25">
      <c r="AV3726" s="723"/>
      <c r="AW3726" s="154"/>
    </row>
    <row r="3727" spans="48:49" x14ac:dyDescent="0.25">
      <c r="AV3727" s="723"/>
      <c r="AW3727" s="154"/>
    </row>
    <row r="3728" spans="48:49" x14ac:dyDescent="0.25">
      <c r="AV3728" s="723"/>
      <c r="AW3728" s="154"/>
    </row>
    <row r="3729" spans="48:49" x14ac:dyDescent="0.25">
      <c r="AV3729" s="723"/>
      <c r="AW3729" s="154"/>
    </row>
    <row r="3730" spans="48:49" x14ac:dyDescent="0.25">
      <c r="AV3730" s="723"/>
      <c r="AW3730" s="154"/>
    </row>
    <row r="3731" spans="48:49" x14ac:dyDescent="0.25">
      <c r="AV3731" s="723"/>
      <c r="AW3731" s="154"/>
    </row>
    <row r="3732" spans="48:49" x14ac:dyDescent="0.25">
      <c r="AV3732" s="723"/>
      <c r="AW3732" s="154"/>
    </row>
    <row r="3733" spans="48:49" x14ac:dyDescent="0.25">
      <c r="AV3733" s="723"/>
      <c r="AW3733" s="154"/>
    </row>
    <row r="3734" spans="48:49" x14ac:dyDescent="0.25">
      <c r="AV3734" s="723"/>
      <c r="AW3734" s="154"/>
    </row>
    <row r="3735" spans="48:49" x14ac:dyDescent="0.25">
      <c r="AV3735" s="723"/>
      <c r="AW3735" s="154"/>
    </row>
    <row r="3736" spans="48:49" x14ac:dyDescent="0.25">
      <c r="AV3736" s="723"/>
      <c r="AW3736" s="154"/>
    </row>
    <row r="3737" spans="48:49" x14ac:dyDescent="0.25">
      <c r="AV3737" s="723"/>
      <c r="AW3737" s="154"/>
    </row>
    <row r="3738" spans="48:49" x14ac:dyDescent="0.25">
      <c r="AV3738" s="723"/>
      <c r="AW3738" s="154"/>
    </row>
    <row r="3739" spans="48:49" x14ac:dyDescent="0.25">
      <c r="AV3739" s="723"/>
      <c r="AW3739" s="154"/>
    </row>
    <row r="3740" spans="48:49" x14ac:dyDescent="0.25">
      <c r="AV3740" s="723"/>
      <c r="AW3740" s="154"/>
    </row>
    <row r="3741" spans="48:49" x14ac:dyDescent="0.25">
      <c r="AV3741" s="723"/>
      <c r="AW3741" s="154"/>
    </row>
    <row r="3742" spans="48:49" x14ac:dyDescent="0.25">
      <c r="AV3742" s="723"/>
      <c r="AW3742" s="154"/>
    </row>
    <row r="3743" spans="48:49" x14ac:dyDescent="0.25">
      <c r="AV3743" s="723"/>
      <c r="AW3743" s="154"/>
    </row>
    <row r="3744" spans="48:49" x14ac:dyDescent="0.25">
      <c r="AV3744" s="723"/>
      <c r="AW3744" s="154"/>
    </row>
    <row r="3745" spans="48:49" x14ac:dyDescent="0.25">
      <c r="AV3745" s="723"/>
      <c r="AW3745" s="154"/>
    </row>
    <row r="3746" spans="48:49" x14ac:dyDescent="0.25">
      <c r="AV3746" s="723"/>
      <c r="AW3746" s="154"/>
    </row>
    <row r="3747" spans="48:49" x14ac:dyDescent="0.25">
      <c r="AV3747" s="723"/>
      <c r="AW3747" s="154"/>
    </row>
    <row r="3748" spans="48:49" x14ac:dyDescent="0.25">
      <c r="AV3748" s="723"/>
      <c r="AW3748" s="154"/>
    </row>
    <row r="3749" spans="48:49" x14ac:dyDescent="0.25">
      <c r="AV3749" s="723"/>
      <c r="AW3749" s="154"/>
    </row>
    <row r="3750" spans="48:49" x14ac:dyDescent="0.25">
      <c r="AV3750" s="723"/>
      <c r="AW3750" s="154"/>
    </row>
    <row r="3751" spans="48:49" x14ac:dyDescent="0.25">
      <c r="AV3751" s="723"/>
      <c r="AW3751" s="154"/>
    </row>
    <row r="3752" spans="48:49" x14ac:dyDescent="0.25">
      <c r="AV3752" s="723"/>
      <c r="AW3752" s="154"/>
    </row>
    <row r="3753" spans="48:49" x14ac:dyDescent="0.25">
      <c r="AV3753" s="723"/>
      <c r="AW3753" s="154"/>
    </row>
    <row r="3754" spans="48:49" x14ac:dyDescent="0.25">
      <c r="AV3754" s="723"/>
      <c r="AW3754" s="154"/>
    </row>
    <row r="3755" spans="48:49" x14ac:dyDescent="0.25">
      <c r="AV3755" s="723"/>
      <c r="AW3755" s="154"/>
    </row>
    <row r="3756" spans="48:49" x14ac:dyDescent="0.25">
      <c r="AV3756" s="723"/>
      <c r="AW3756" s="154"/>
    </row>
    <row r="3757" spans="48:49" x14ac:dyDescent="0.25">
      <c r="AV3757" s="723"/>
      <c r="AW3757" s="154"/>
    </row>
    <row r="3758" spans="48:49" x14ac:dyDescent="0.25">
      <c r="AV3758" s="723"/>
      <c r="AW3758" s="154"/>
    </row>
    <row r="3759" spans="48:49" x14ac:dyDescent="0.25">
      <c r="AV3759" s="723"/>
      <c r="AW3759" s="154"/>
    </row>
    <row r="3760" spans="48:49" x14ac:dyDescent="0.25">
      <c r="AV3760" s="723"/>
      <c r="AW3760" s="154"/>
    </row>
    <row r="3761" spans="48:49" x14ac:dyDescent="0.25">
      <c r="AV3761" s="723"/>
      <c r="AW3761" s="154"/>
    </row>
    <row r="3762" spans="48:49" x14ac:dyDescent="0.25">
      <c r="AV3762" s="723"/>
      <c r="AW3762" s="154"/>
    </row>
    <row r="3763" spans="48:49" x14ac:dyDescent="0.25">
      <c r="AV3763" s="723"/>
      <c r="AW3763" s="154"/>
    </row>
    <row r="3764" spans="48:49" x14ac:dyDescent="0.25">
      <c r="AV3764" s="723"/>
      <c r="AW3764" s="154"/>
    </row>
    <row r="3765" spans="48:49" x14ac:dyDescent="0.25">
      <c r="AV3765" s="723"/>
      <c r="AW3765" s="154"/>
    </row>
    <row r="3766" spans="48:49" x14ac:dyDescent="0.25">
      <c r="AV3766" s="723"/>
      <c r="AW3766" s="154"/>
    </row>
    <row r="3767" spans="48:49" x14ac:dyDescent="0.25">
      <c r="AV3767" s="723"/>
      <c r="AW3767" s="154"/>
    </row>
    <row r="3768" spans="48:49" x14ac:dyDescent="0.25">
      <c r="AV3768" s="723"/>
      <c r="AW3768" s="154"/>
    </row>
    <row r="3769" spans="48:49" x14ac:dyDescent="0.25">
      <c r="AV3769" s="723"/>
      <c r="AW3769" s="154"/>
    </row>
    <row r="3770" spans="48:49" x14ac:dyDescent="0.25">
      <c r="AV3770" s="723"/>
      <c r="AW3770" s="154"/>
    </row>
    <row r="3771" spans="48:49" x14ac:dyDescent="0.25">
      <c r="AV3771" s="723"/>
      <c r="AW3771" s="154"/>
    </row>
    <row r="3772" spans="48:49" x14ac:dyDescent="0.25">
      <c r="AV3772" s="723"/>
      <c r="AW3772" s="154"/>
    </row>
    <row r="3773" spans="48:49" x14ac:dyDescent="0.25">
      <c r="AV3773" s="723"/>
      <c r="AW3773" s="154"/>
    </row>
    <row r="3774" spans="48:49" x14ac:dyDescent="0.25">
      <c r="AV3774" s="723"/>
      <c r="AW3774" s="154"/>
    </row>
    <row r="3775" spans="48:49" x14ac:dyDescent="0.25">
      <c r="AV3775" s="723"/>
      <c r="AW3775" s="154"/>
    </row>
    <row r="3776" spans="48:49" x14ac:dyDescent="0.25">
      <c r="AV3776" s="723"/>
      <c r="AW3776" s="154"/>
    </row>
    <row r="3777" spans="48:49" x14ac:dyDescent="0.25">
      <c r="AV3777" s="723"/>
      <c r="AW3777" s="154"/>
    </row>
    <row r="3778" spans="48:49" x14ac:dyDescent="0.25">
      <c r="AV3778" s="723"/>
      <c r="AW3778" s="154"/>
    </row>
    <row r="3779" spans="48:49" x14ac:dyDescent="0.25">
      <c r="AV3779" s="723"/>
      <c r="AW3779" s="154"/>
    </row>
    <row r="3780" spans="48:49" x14ac:dyDescent="0.25">
      <c r="AV3780" s="723"/>
      <c r="AW3780" s="154"/>
    </row>
    <row r="3781" spans="48:49" x14ac:dyDescent="0.25">
      <c r="AV3781" s="723"/>
      <c r="AW3781" s="154"/>
    </row>
    <row r="3782" spans="48:49" x14ac:dyDescent="0.25">
      <c r="AV3782" s="723"/>
      <c r="AW3782" s="154"/>
    </row>
    <row r="3783" spans="48:49" x14ac:dyDescent="0.25">
      <c r="AV3783" s="723"/>
      <c r="AW3783" s="154"/>
    </row>
    <row r="3784" spans="48:49" x14ac:dyDescent="0.25">
      <c r="AV3784" s="723"/>
      <c r="AW3784" s="154"/>
    </row>
    <row r="3785" spans="48:49" x14ac:dyDescent="0.25">
      <c r="AV3785" s="723"/>
      <c r="AW3785" s="154"/>
    </row>
    <row r="3786" spans="48:49" x14ac:dyDescent="0.25">
      <c r="AV3786" s="723"/>
      <c r="AW3786" s="154"/>
    </row>
    <row r="3787" spans="48:49" x14ac:dyDescent="0.25">
      <c r="AV3787" s="723"/>
      <c r="AW3787" s="154"/>
    </row>
    <row r="3788" spans="48:49" x14ac:dyDescent="0.25">
      <c r="AV3788" s="723"/>
      <c r="AW3788" s="154"/>
    </row>
    <row r="3789" spans="48:49" x14ac:dyDescent="0.25">
      <c r="AV3789" s="723"/>
      <c r="AW3789" s="154"/>
    </row>
    <row r="3790" spans="48:49" x14ac:dyDescent="0.25">
      <c r="AV3790" s="723"/>
      <c r="AW3790" s="154"/>
    </row>
    <row r="3791" spans="48:49" x14ac:dyDescent="0.25">
      <c r="AV3791" s="723"/>
      <c r="AW3791" s="154"/>
    </row>
    <row r="3792" spans="48:49" x14ac:dyDescent="0.25">
      <c r="AV3792" s="723"/>
      <c r="AW3792" s="154"/>
    </row>
    <row r="3793" spans="48:49" x14ac:dyDescent="0.25">
      <c r="AV3793" s="723"/>
      <c r="AW3793" s="154"/>
    </row>
    <row r="3794" spans="48:49" x14ac:dyDescent="0.25">
      <c r="AV3794" s="723"/>
      <c r="AW3794" s="154"/>
    </row>
    <row r="3795" spans="48:49" x14ac:dyDescent="0.25">
      <c r="AV3795" s="723"/>
      <c r="AW3795" s="154"/>
    </row>
    <row r="3796" spans="48:49" x14ac:dyDescent="0.25">
      <c r="AV3796" s="723"/>
      <c r="AW3796" s="154"/>
    </row>
    <row r="3797" spans="48:49" x14ac:dyDescent="0.25">
      <c r="AV3797" s="723"/>
      <c r="AW3797" s="154"/>
    </row>
    <row r="3798" spans="48:49" x14ac:dyDescent="0.25">
      <c r="AV3798" s="723"/>
      <c r="AW3798" s="154"/>
    </row>
    <row r="3799" spans="48:49" x14ac:dyDescent="0.25">
      <c r="AV3799" s="723"/>
      <c r="AW3799" s="154"/>
    </row>
    <row r="3800" spans="48:49" x14ac:dyDescent="0.25">
      <c r="AV3800" s="723"/>
      <c r="AW3800" s="154"/>
    </row>
    <row r="3801" spans="48:49" x14ac:dyDescent="0.25">
      <c r="AV3801" s="723"/>
      <c r="AW3801" s="154"/>
    </row>
    <row r="3802" spans="48:49" x14ac:dyDescent="0.25">
      <c r="AV3802" s="723"/>
      <c r="AW3802" s="154"/>
    </row>
    <row r="3803" spans="48:49" x14ac:dyDescent="0.25">
      <c r="AV3803" s="723"/>
      <c r="AW3803" s="154"/>
    </row>
    <row r="3804" spans="48:49" x14ac:dyDescent="0.25">
      <c r="AV3804" s="723"/>
      <c r="AW3804" s="154"/>
    </row>
    <row r="3805" spans="48:49" x14ac:dyDescent="0.25">
      <c r="AV3805" s="723"/>
      <c r="AW3805" s="154"/>
    </row>
    <row r="3806" spans="48:49" x14ac:dyDescent="0.25">
      <c r="AV3806" s="723"/>
      <c r="AW3806" s="154"/>
    </row>
    <row r="3807" spans="48:49" x14ac:dyDescent="0.25">
      <c r="AV3807" s="723"/>
      <c r="AW3807" s="154"/>
    </row>
    <row r="3808" spans="48:49" x14ac:dyDescent="0.25">
      <c r="AV3808" s="723"/>
      <c r="AW3808" s="154"/>
    </row>
    <row r="3809" spans="48:49" x14ac:dyDescent="0.25">
      <c r="AV3809" s="723"/>
      <c r="AW3809" s="154"/>
    </row>
    <row r="3810" spans="48:49" x14ac:dyDescent="0.25">
      <c r="AV3810" s="723"/>
      <c r="AW3810" s="154"/>
    </row>
    <row r="3811" spans="48:49" x14ac:dyDescent="0.25">
      <c r="AV3811" s="723"/>
      <c r="AW3811" s="154"/>
    </row>
    <row r="3812" spans="48:49" x14ac:dyDescent="0.25">
      <c r="AV3812" s="723"/>
      <c r="AW3812" s="154"/>
    </row>
    <row r="3813" spans="48:49" x14ac:dyDescent="0.25">
      <c r="AV3813" s="723"/>
      <c r="AW3813" s="154"/>
    </row>
    <row r="3814" spans="48:49" x14ac:dyDescent="0.25">
      <c r="AV3814" s="723"/>
      <c r="AW3814" s="154"/>
    </row>
    <row r="3815" spans="48:49" x14ac:dyDescent="0.25">
      <c r="AV3815" s="723"/>
      <c r="AW3815" s="154"/>
    </row>
    <row r="3816" spans="48:49" x14ac:dyDescent="0.25">
      <c r="AV3816" s="723"/>
      <c r="AW3816" s="154"/>
    </row>
    <row r="3817" spans="48:49" x14ac:dyDescent="0.25">
      <c r="AV3817" s="723"/>
      <c r="AW3817" s="154"/>
    </row>
    <row r="3818" spans="48:49" x14ac:dyDescent="0.25">
      <c r="AV3818" s="723"/>
      <c r="AW3818" s="154"/>
    </row>
    <row r="3819" spans="48:49" x14ac:dyDescent="0.25">
      <c r="AV3819" s="723"/>
      <c r="AW3819" s="154"/>
    </row>
    <row r="3820" spans="48:49" x14ac:dyDescent="0.25">
      <c r="AV3820" s="723"/>
      <c r="AW3820" s="154"/>
    </row>
    <row r="3821" spans="48:49" x14ac:dyDescent="0.25">
      <c r="AV3821" s="723"/>
      <c r="AW3821" s="154"/>
    </row>
    <row r="3822" spans="48:49" x14ac:dyDescent="0.25">
      <c r="AV3822" s="723"/>
      <c r="AW3822" s="154"/>
    </row>
    <row r="3823" spans="48:49" x14ac:dyDescent="0.25">
      <c r="AV3823" s="723"/>
      <c r="AW3823" s="154"/>
    </row>
    <row r="3824" spans="48:49" x14ac:dyDescent="0.25">
      <c r="AV3824" s="723"/>
      <c r="AW3824" s="154"/>
    </row>
    <row r="3825" spans="48:49" x14ac:dyDescent="0.25">
      <c r="AV3825" s="723"/>
      <c r="AW3825" s="154"/>
    </row>
    <row r="3826" spans="48:49" x14ac:dyDescent="0.25">
      <c r="AV3826" s="723"/>
      <c r="AW3826" s="154"/>
    </row>
    <row r="3827" spans="48:49" x14ac:dyDescent="0.25">
      <c r="AV3827" s="723"/>
      <c r="AW3827" s="154"/>
    </row>
    <row r="3828" spans="48:49" x14ac:dyDescent="0.25">
      <c r="AV3828" s="723"/>
      <c r="AW3828" s="154"/>
    </row>
    <row r="3829" spans="48:49" x14ac:dyDescent="0.25">
      <c r="AV3829" s="723"/>
      <c r="AW3829" s="154"/>
    </row>
    <row r="3830" spans="48:49" x14ac:dyDescent="0.25">
      <c r="AV3830" s="723"/>
      <c r="AW3830" s="154"/>
    </row>
    <row r="3831" spans="48:49" x14ac:dyDescent="0.25">
      <c r="AV3831" s="723"/>
      <c r="AW3831" s="154"/>
    </row>
    <row r="3832" spans="48:49" x14ac:dyDescent="0.25">
      <c r="AV3832" s="723"/>
      <c r="AW3832" s="154"/>
    </row>
    <row r="3833" spans="48:49" x14ac:dyDescent="0.25">
      <c r="AV3833" s="723"/>
      <c r="AW3833" s="154"/>
    </row>
    <row r="3834" spans="48:49" x14ac:dyDescent="0.25">
      <c r="AV3834" s="723"/>
      <c r="AW3834" s="154"/>
    </row>
    <row r="3835" spans="48:49" x14ac:dyDescent="0.25">
      <c r="AV3835" s="723"/>
      <c r="AW3835" s="154"/>
    </row>
    <row r="3836" spans="48:49" x14ac:dyDescent="0.25">
      <c r="AV3836" s="723"/>
      <c r="AW3836" s="154"/>
    </row>
    <row r="3837" spans="48:49" x14ac:dyDescent="0.25">
      <c r="AV3837" s="723"/>
      <c r="AW3837" s="154"/>
    </row>
    <row r="3838" spans="48:49" x14ac:dyDescent="0.25">
      <c r="AV3838" s="723"/>
      <c r="AW3838" s="154"/>
    </row>
    <row r="3839" spans="48:49" x14ac:dyDescent="0.25">
      <c r="AV3839" s="723"/>
      <c r="AW3839" s="154"/>
    </row>
    <row r="3840" spans="48:49" x14ac:dyDescent="0.25">
      <c r="AV3840" s="723"/>
      <c r="AW3840" s="154"/>
    </row>
    <row r="3841" spans="48:49" x14ac:dyDescent="0.25">
      <c r="AV3841" s="723"/>
      <c r="AW3841" s="154"/>
    </row>
    <row r="3842" spans="48:49" x14ac:dyDescent="0.25">
      <c r="AV3842" s="723"/>
      <c r="AW3842" s="154"/>
    </row>
    <row r="3843" spans="48:49" x14ac:dyDescent="0.25">
      <c r="AV3843" s="723"/>
      <c r="AW3843" s="154"/>
    </row>
    <row r="3844" spans="48:49" x14ac:dyDescent="0.25">
      <c r="AV3844" s="723"/>
      <c r="AW3844" s="154"/>
    </row>
    <row r="3845" spans="48:49" x14ac:dyDescent="0.25">
      <c r="AV3845" s="723"/>
      <c r="AW3845" s="154"/>
    </row>
    <row r="3846" spans="48:49" x14ac:dyDescent="0.25">
      <c r="AV3846" s="723"/>
      <c r="AW3846" s="154"/>
    </row>
    <row r="3847" spans="48:49" x14ac:dyDescent="0.25">
      <c r="AV3847" s="723"/>
      <c r="AW3847" s="154"/>
    </row>
    <row r="3848" spans="48:49" x14ac:dyDescent="0.25">
      <c r="AV3848" s="723"/>
      <c r="AW3848" s="154"/>
    </row>
    <row r="3849" spans="48:49" x14ac:dyDescent="0.25">
      <c r="AV3849" s="723"/>
      <c r="AW3849" s="154"/>
    </row>
    <row r="3850" spans="48:49" x14ac:dyDescent="0.25">
      <c r="AV3850" s="723"/>
      <c r="AW3850" s="154"/>
    </row>
    <row r="3851" spans="48:49" x14ac:dyDescent="0.25">
      <c r="AV3851" s="723"/>
      <c r="AW3851" s="154"/>
    </row>
    <row r="3852" spans="48:49" x14ac:dyDescent="0.25">
      <c r="AV3852" s="723"/>
      <c r="AW3852" s="154"/>
    </row>
    <row r="3853" spans="48:49" x14ac:dyDescent="0.25">
      <c r="AV3853" s="723"/>
      <c r="AW3853" s="154"/>
    </row>
    <row r="3854" spans="48:49" x14ac:dyDescent="0.25">
      <c r="AV3854" s="723"/>
      <c r="AW3854" s="154"/>
    </row>
    <row r="3855" spans="48:49" x14ac:dyDescent="0.25">
      <c r="AV3855" s="723"/>
      <c r="AW3855" s="154"/>
    </row>
    <row r="3856" spans="48:49" x14ac:dyDescent="0.25">
      <c r="AV3856" s="723"/>
      <c r="AW3856" s="154"/>
    </row>
    <row r="3857" spans="48:49" x14ac:dyDescent="0.25">
      <c r="AV3857" s="723"/>
      <c r="AW3857" s="154"/>
    </row>
    <row r="3858" spans="48:49" x14ac:dyDescent="0.25">
      <c r="AV3858" s="723"/>
      <c r="AW3858" s="154"/>
    </row>
    <row r="3859" spans="48:49" x14ac:dyDescent="0.25">
      <c r="AV3859" s="723"/>
      <c r="AW3859" s="154"/>
    </row>
    <row r="3860" spans="48:49" x14ac:dyDescent="0.25">
      <c r="AV3860" s="723"/>
      <c r="AW3860" s="154"/>
    </row>
    <row r="3861" spans="48:49" x14ac:dyDescent="0.25">
      <c r="AV3861" s="723"/>
      <c r="AW3861" s="154"/>
    </row>
    <row r="3862" spans="48:49" x14ac:dyDescent="0.25">
      <c r="AV3862" s="723"/>
      <c r="AW3862" s="154"/>
    </row>
    <row r="3863" spans="48:49" x14ac:dyDescent="0.25">
      <c r="AV3863" s="723"/>
      <c r="AW3863" s="154"/>
    </row>
    <row r="3864" spans="48:49" x14ac:dyDescent="0.25">
      <c r="AV3864" s="723"/>
      <c r="AW3864" s="154"/>
    </row>
    <row r="3865" spans="48:49" x14ac:dyDescent="0.25">
      <c r="AV3865" s="723"/>
      <c r="AW3865" s="154"/>
    </row>
    <row r="3866" spans="48:49" x14ac:dyDescent="0.25">
      <c r="AV3866" s="723"/>
      <c r="AW3866" s="154"/>
    </row>
    <row r="3867" spans="48:49" x14ac:dyDescent="0.25">
      <c r="AV3867" s="723"/>
      <c r="AW3867" s="154"/>
    </row>
    <row r="3868" spans="48:49" x14ac:dyDescent="0.25">
      <c r="AV3868" s="723"/>
      <c r="AW3868" s="154"/>
    </row>
    <row r="3869" spans="48:49" x14ac:dyDescent="0.25">
      <c r="AV3869" s="723"/>
      <c r="AW3869" s="154"/>
    </row>
    <row r="3870" spans="48:49" x14ac:dyDescent="0.25">
      <c r="AV3870" s="723"/>
      <c r="AW3870" s="154"/>
    </row>
    <row r="3871" spans="48:49" x14ac:dyDescent="0.25">
      <c r="AV3871" s="723"/>
      <c r="AW3871" s="154"/>
    </row>
    <row r="3872" spans="48:49" x14ac:dyDescent="0.25">
      <c r="AV3872" s="723"/>
      <c r="AW3872" s="154"/>
    </row>
    <row r="3873" spans="48:49" x14ac:dyDescent="0.25">
      <c r="AV3873" s="723"/>
      <c r="AW3873" s="154"/>
    </row>
    <row r="3874" spans="48:49" x14ac:dyDescent="0.25">
      <c r="AV3874" s="723"/>
      <c r="AW3874" s="154"/>
    </row>
    <row r="3875" spans="48:49" x14ac:dyDescent="0.25">
      <c r="AV3875" s="723"/>
      <c r="AW3875" s="154"/>
    </row>
    <row r="3876" spans="48:49" x14ac:dyDescent="0.25">
      <c r="AV3876" s="723"/>
      <c r="AW3876" s="154"/>
    </row>
    <row r="3877" spans="48:49" x14ac:dyDescent="0.25">
      <c r="AV3877" s="723"/>
      <c r="AW3877" s="154"/>
    </row>
    <row r="3878" spans="48:49" x14ac:dyDescent="0.25">
      <c r="AV3878" s="723"/>
      <c r="AW3878" s="154"/>
    </row>
    <row r="3879" spans="48:49" x14ac:dyDescent="0.25">
      <c r="AV3879" s="723"/>
      <c r="AW3879" s="154"/>
    </row>
    <row r="3880" spans="48:49" x14ac:dyDescent="0.25">
      <c r="AV3880" s="723"/>
      <c r="AW3880" s="154"/>
    </row>
    <row r="3881" spans="48:49" x14ac:dyDescent="0.25">
      <c r="AV3881" s="723"/>
      <c r="AW3881" s="154"/>
    </row>
    <row r="3882" spans="48:49" x14ac:dyDescent="0.25">
      <c r="AV3882" s="723"/>
      <c r="AW3882" s="154"/>
    </row>
    <row r="3883" spans="48:49" x14ac:dyDescent="0.25">
      <c r="AV3883" s="723"/>
      <c r="AW3883" s="154"/>
    </row>
    <row r="3884" spans="48:49" x14ac:dyDescent="0.25">
      <c r="AV3884" s="723"/>
      <c r="AW3884" s="154"/>
    </row>
    <row r="3885" spans="48:49" x14ac:dyDescent="0.25">
      <c r="AV3885" s="723"/>
      <c r="AW3885" s="154"/>
    </row>
    <row r="3886" spans="48:49" x14ac:dyDescent="0.25">
      <c r="AV3886" s="723"/>
      <c r="AW3886" s="154"/>
    </row>
    <row r="3887" spans="48:49" x14ac:dyDescent="0.25">
      <c r="AV3887" s="723"/>
      <c r="AW3887" s="154"/>
    </row>
    <row r="3888" spans="48:49" x14ac:dyDescent="0.25">
      <c r="AV3888" s="723"/>
      <c r="AW3888" s="154"/>
    </row>
    <row r="3889" spans="48:49" x14ac:dyDescent="0.25">
      <c r="AV3889" s="723"/>
      <c r="AW3889" s="154"/>
    </row>
    <row r="3890" spans="48:49" x14ac:dyDescent="0.25">
      <c r="AV3890" s="723"/>
      <c r="AW3890" s="154"/>
    </row>
    <row r="3891" spans="48:49" x14ac:dyDescent="0.25">
      <c r="AV3891" s="723"/>
      <c r="AW3891" s="154"/>
    </row>
    <row r="3892" spans="48:49" x14ac:dyDescent="0.25">
      <c r="AV3892" s="723"/>
      <c r="AW3892" s="154"/>
    </row>
    <row r="3893" spans="48:49" x14ac:dyDescent="0.25">
      <c r="AV3893" s="723"/>
      <c r="AW3893" s="154"/>
    </row>
    <row r="3894" spans="48:49" x14ac:dyDescent="0.25">
      <c r="AV3894" s="723"/>
      <c r="AW3894" s="154"/>
    </row>
    <row r="3895" spans="48:49" x14ac:dyDescent="0.25">
      <c r="AV3895" s="723"/>
      <c r="AW3895" s="154"/>
    </row>
    <row r="3896" spans="48:49" x14ac:dyDescent="0.25">
      <c r="AV3896" s="723"/>
      <c r="AW3896" s="154"/>
    </row>
    <row r="3897" spans="48:49" x14ac:dyDescent="0.25">
      <c r="AV3897" s="723"/>
      <c r="AW3897" s="154"/>
    </row>
    <row r="3898" spans="48:49" x14ac:dyDescent="0.25">
      <c r="AV3898" s="723"/>
      <c r="AW3898" s="154"/>
    </row>
    <row r="3899" spans="48:49" x14ac:dyDescent="0.25">
      <c r="AV3899" s="723"/>
      <c r="AW3899" s="154"/>
    </row>
    <row r="3900" spans="48:49" x14ac:dyDescent="0.25">
      <c r="AV3900" s="723"/>
      <c r="AW3900" s="154"/>
    </row>
    <row r="3901" spans="48:49" x14ac:dyDescent="0.25">
      <c r="AV3901" s="723"/>
      <c r="AW3901" s="154"/>
    </row>
    <row r="3902" spans="48:49" x14ac:dyDescent="0.25">
      <c r="AV3902" s="723"/>
      <c r="AW3902" s="154"/>
    </row>
    <row r="3903" spans="48:49" x14ac:dyDescent="0.25">
      <c r="AV3903" s="723"/>
      <c r="AW3903" s="154"/>
    </row>
    <row r="3904" spans="48:49" x14ac:dyDescent="0.25">
      <c r="AV3904" s="723"/>
      <c r="AW3904" s="154"/>
    </row>
    <row r="3905" spans="48:49" x14ac:dyDescent="0.25">
      <c r="AV3905" s="723"/>
      <c r="AW3905" s="154"/>
    </row>
    <row r="3906" spans="48:49" x14ac:dyDescent="0.25">
      <c r="AV3906" s="723"/>
      <c r="AW3906" s="154"/>
    </row>
    <row r="3907" spans="48:49" x14ac:dyDescent="0.25">
      <c r="AV3907" s="723"/>
      <c r="AW3907" s="154"/>
    </row>
    <row r="3908" spans="48:49" x14ac:dyDescent="0.25">
      <c r="AV3908" s="723"/>
      <c r="AW3908" s="154"/>
    </row>
    <row r="3909" spans="48:49" x14ac:dyDescent="0.25">
      <c r="AV3909" s="723"/>
      <c r="AW3909" s="154"/>
    </row>
    <row r="3910" spans="48:49" x14ac:dyDescent="0.25">
      <c r="AV3910" s="723"/>
      <c r="AW3910" s="154"/>
    </row>
    <row r="3911" spans="48:49" x14ac:dyDescent="0.25">
      <c r="AV3911" s="723"/>
      <c r="AW3911" s="154"/>
    </row>
    <row r="3912" spans="48:49" x14ac:dyDescent="0.25">
      <c r="AV3912" s="723"/>
      <c r="AW3912" s="154"/>
    </row>
    <row r="3913" spans="48:49" x14ac:dyDescent="0.25">
      <c r="AV3913" s="723"/>
      <c r="AW3913" s="154"/>
    </row>
    <row r="3914" spans="48:49" x14ac:dyDescent="0.25">
      <c r="AV3914" s="723"/>
      <c r="AW3914" s="154"/>
    </row>
    <row r="3915" spans="48:49" x14ac:dyDescent="0.25">
      <c r="AV3915" s="723"/>
      <c r="AW3915" s="154"/>
    </row>
    <row r="3916" spans="48:49" x14ac:dyDescent="0.25">
      <c r="AV3916" s="723"/>
      <c r="AW3916" s="154"/>
    </row>
    <row r="3917" spans="48:49" x14ac:dyDescent="0.25">
      <c r="AV3917" s="723"/>
      <c r="AW3917" s="154"/>
    </row>
    <row r="3918" spans="48:49" x14ac:dyDescent="0.25">
      <c r="AV3918" s="723"/>
      <c r="AW3918" s="154"/>
    </row>
    <row r="3919" spans="48:49" x14ac:dyDescent="0.25">
      <c r="AV3919" s="723"/>
      <c r="AW3919" s="154"/>
    </row>
    <row r="3920" spans="48:49" x14ac:dyDescent="0.25">
      <c r="AV3920" s="723"/>
      <c r="AW3920" s="154"/>
    </row>
    <row r="3921" spans="48:49" x14ac:dyDescent="0.25">
      <c r="AV3921" s="723"/>
      <c r="AW3921" s="154"/>
    </row>
    <row r="3922" spans="48:49" x14ac:dyDescent="0.25">
      <c r="AV3922" s="723"/>
      <c r="AW3922" s="154"/>
    </row>
    <row r="3923" spans="48:49" x14ac:dyDescent="0.25">
      <c r="AV3923" s="723"/>
      <c r="AW3923" s="154"/>
    </row>
    <row r="3924" spans="48:49" x14ac:dyDescent="0.25">
      <c r="AV3924" s="723"/>
      <c r="AW3924" s="154"/>
    </row>
    <row r="3925" spans="48:49" x14ac:dyDescent="0.25">
      <c r="AV3925" s="723"/>
      <c r="AW3925" s="154"/>
    </row>
    <row r="3926" spans="48:49" x14ac:dyDescent="0.25">
      <c r="AV3926" s="723"/>
      <c r="AW3926" s="154"/>
    </row>
    <row r="3927" spans="48:49" x14ac:dyDescent="0.25">
      <c r="AV3927" s="723"/>
      <c r="AW3927" s="154"/>
    </row>
    <row r="3928" spans="48:49" x14ac:dyDescent="0.25">
      <c r="AV3928" s="723"/>
      <c r="AW3928" s="154"/>
    </row>
    <row r="3929" spans="48:49" x14ac:dyDescent="0.25">
      <c r="AV3929" s="723"/>
      <c r="AW3929" s="154"/>
    </row>
    <row r="3930" spans="48:49" x14ac:dyDescent="0.25">
      <c r="AV3930" s="723"/>
      <c r="AW3930" s="154"/>
    </row>
    <row r="3931" spans="48:49" x14ac:dyDescent="0.25">
      <c r="AV3931" s="723"/>
      <c r="AW3931" s="154"/>
    </row>
    <row r="3932" spans="48:49" x14ac:dyDescent="0.25">
      <c r="AV3932" s="723"/>
      <c r="AW3932" s="154"/>
    </row>
    <row r="3933" spans="48:49" x14ac:dyDescent="0.25">
      <c r="AV3933" s="723"/>
      <c r="AW3933" s="154"/>
    </row>
    <row r="3934" spans="48:49" x14ac:dyDescent="0.25">
      <c r="AV3934" s="723"/>
      <c r="AW3934" s="154"/>
    </row>
    <row r="3935" spans="48:49" x14ac:dyDescent="0.25">
      <c r="AV3935" s="723"/>
      <c r="AW3935" s="154"/>
    </row>
    <row r="3936" spans="48:49" x14ac:dyDescent="0.25">
      <c r="AV3936" s="723"/>
      <c r="AW3936" s="154"/>
    </row>
    <row r="3937" spans="48:49" x14ac:dyDescent="0.25">
      <c r="AV3937" s="723"/>
      <c r="AW3937" s="154"/>
    </row>
    <row r="3938" spans="48:49" x14ac:dyDescent="0.25">
      <c r="AV3938" s="723"/>
      <c r="AW3938" s="154"/>
    </row>
    <row r="3939" spans="48:49" x14ac:dyDescent="0.25">
      <c r="AV3939" s="723"/>
      <c r="AW3939" s="154"/>
    </row>
    <row r="3940" spans="48:49" x14ac:dyDescent="0.25">
      <c r="AV3940" s="723"/>
      <c r="AW3940" s="154"/>
    </row>
    <row r="3941" spans="48:49" x14ac:dyDescent="0.25">
      <c r="AV3941" s="723"/>
      <c r="AW3941" s="154"/>
    </row>
    <row r="3942" spans="48:49" x14ac:dyDescent="0.25">
      <c r="AV3942" s="723"/>
      <c r="AW3942" s="154"/>
    </row>
    <row r="3943" spans="48:49" x14ac:dyDescent="0.25">
      <c r="AV3943" s="723"/>
      <c r="AW3943" s="154"/>
    </row>
    <row r="3944" spans="48:49" x14ac:dyDescent="0.25">
      <c r="AV3944" s="723"/>
      <c r="AW3944" s="154"/>
    </row>
    <row r="3945" spans="48:49" x14ac:dyDescent="0.25">
      <c r="AV3945" s="723"/>
      <c r="AW3945" s="154"/>
    </row>
    <row r="3946" spans="48:49" x14ac:dyDescent="0.25">
      <c r="AV3946" s="723"/>
      <c r="AW3946" s="154"/>
    </row>
    <row r="3947" spans="48:49" x14ac:dyDescent="0.25">
      <c r="AV3947" s="723"/>
      <c r="AW3947" s="154"/>
    </row>
    <row r="3948" spans="48:49" x14ac:dyDescent="0.25">
      <c r="AV3948" s="723"/>
      <c r="AW3948" s="154"/>
    </row>
    <row r="3949" spans="48:49" x14ac:dyDescent="0.25">
      <c r="AV3949" s="723"/>
      <c r="AW3949" s="154"/>
    </row>
    <row r="3950" spans="48:49" x14ac:dyDescent="0.25">
      <c r="AV3950" s="723"/>
      <c r="AW3950" s="154"/>
    </row>
    <row r="3951" spans="48:49" x14ac:dyDescent="0.25">
      <c r="AV3951" s="723"/>
      <c r="AW3951" s="154"/>
    </row>
    <row r="3952" spans="48:49" x14ac:dyDescent="0.25">
      <c r="AV3952" s="723"/>
      <c r="AW3952" s="154"/>
    </row>
    <row r="3953" spans="48:49" x14ac:dyDescent="0.25">
      <c r="AV3953" s="723"/>
      <c r="AW3953" s="154"/>
    </row>
    <row r="3954" spans="48:49" x14ac:dyDescent="0.25">
      <c r="AV3954" s="723"/>
      <c r="AW3954" s="154"/>
    </row>
    <row r="3955" spans="48:49" x14ac:dyDescent="0.25">
      <c r="AV3955" s="723"/>
      <c r="AW3955" s="154"/>
    </row>
    <row r="3956" spans="48:49" x14ac:dyDescent="0.25">
      <c r="AV3956" s="723"/>
      <c r="AW3956" s="154"/>
    </row>
    <row r="3957" spans="48:49" x14ac:dyDescent="0.25">
      <c r="AV3957" s="723"/>
      <c r="AW3957" s="154"/>
    </row>
    <row r="3958" spans="48:49" x14ac:dyDescent="0.25">
      <c r="AV3958" s="723"/>
      <c r="AW3958" s="154"/>
    </row>
    <row r="3959" spans="48:49" x14ac:dyDescent="0.25">
      <c r="AV3959" s="723"/>
      <c r="AW3959" s="154"/>
    </row>
    <row r="3960" spans="48:49" x14ac:dyDescent="0.25">
      <c r="AV3960" s="723"/>
      <c r="AW3960" s="154"/>
    </row>
    <row r="3961" spans="48:49" x14ac:dyDescent="0.25">
      <c r="AV3961" s="723"/>
      <c r="AW3961" s="154"/>
    </row>
    <row r="3962" spans="48:49" x14ac:dyDescent="0.25">
      <c r="AV3962" s="723"/>
      <c r="AW3962" s="154"/>
    </row>
    <row r="3963" spans="48:49" x14ac:dyDescent="0.25">
      <c r="AV3963" s="723"/>
      <c r="AW3963" s="154"/>
    </row>
    <row r="3964" spans="48:49" x14ac:dyDescent="0.25">
      <c r="AV3964" s="723"/>
      <c r="AW3964" s="154"/>
    </row>
    <row r="3965" spans="48:49" x14ac:dyDescent="0.25">
      <c r="AV3965" s="723"/>
      <c r="AW3965" s="154"/>
    </row>
    <row r="3966" spans="48:49" x14ac:dyDescent="0.25">
      <c r="AV3966" s="723"/>
      <c r="AW3966" s="154"/>
    </row>
    <row r="3967" spans="48:49" x14ac:dyDescent="0.25">
      <c r="AV3967" s="723"/>
      <c r="AW3967" s="154"/>
    </row>
    <row r="3968" spans="48:49" x14ac:dyDescent="0.25">
      <c r="AV3968" s="723"/>
      <c r="AW3968" s="154"/>
    </row>
    <row r="3969" spans="48:49" x14ac:dyDescent="0.25">
      <c r="AV3969" s="723"/>
      <c r="AW3969" s="154"/>
    </row>
    <row r="3970" spans="48:49" x14ac:dyDescent="0.25">
      <c r="AV3970" s="723"/>
      <c r="AW3970" s="154"/>
    </row>
    <row r="3971" spans="48:49" x14ac:dyDescent="0.25">
      <c r="AV3971" s="723"/>
      <c r="AW3971" s="154"/>
    </row>
    <row r="3972" spans="48:49" x14ac:dyDescent="0.25">
      <c r="AV3972" s="723"/>
      <c r="AW3972" s="154"/>
    </row>
    <row r="3973" spans="48:49" x14ac:dyDescent="0.25">
      <c r="AV3973" s="723"/>
      <c r="AW3973" s="154"/>
    </row>
    <row r="3974" spans="48:49" x14ac:dyDescent="0.25">
      <c r="AV3974" s="723"/>
      <c r="AW3974" s="154"/>
    </row>
    <row r="3975" spans="48:49" x14ac:dyDescent="0.25">
      <c r="AV3975" s="723"/>
      <c r="AW3975" s="154"/>
    </row>
    <row r="3976" spans="48:49" x14ac:dyDescent="0.25">
      <c r="AV3976" s="723"/>
      <c r="AW3976" s="154"/>
    </row>
    <row r="3977" spans="48:49" x14ac:dyDescent="0.25">
      <c r="AV3977" s="723"/>
      <c r="AW3977" s="154"/>
    </row>
    <row r="3978" spans="48:49" x14ac:dyDescent="0.25">
      <c r="AV3978" s="723"/>
      <c r="AW3978" s="154"/>
    </row>
    <row r="3979" spans="48:49" x14ac:dyDescent="0.25">
      <c r="AV3979" s="723"/>
      <c r="AW3979" s="154"/>
    </row>
    <row r="3980" spans="48:49" x14ac:dyDescent="0.25">
      <c r="AV3980" s="723"/>
      <c r="AW3980" s="154"/>
    </row>
    <row r="3981" spans="48:49" x14ac:dyDescent="0.25">
      <c r="AV3981" s="723"/>
      <c r="AW3981" s="154"/>
    </row>
    <row r="3982" spans="48:49" x14ac:dyDescent="0.25">
      <c r="AV3982" s="723"/>
      <c r="AW3982" s="154"/>
    </row>
    <row r="3983" spans="48:49" x14ac:dyDescent="0.25">
      <c r="AV3983" s="723"/>
      <c r="AW3983" s="154"/>
    </row>
    <row r="3984" spans="48:49" x14ac:dyDescent="0.25">
      <c r="AV3984" s="723"/>
      <c r="AW3984" s="154"/>
    </row>
    <row r="3985" spans="48:49" x14ac:dyDescent="0.25">
      <c r="AV3985" s="723"/>
      <c r="AW3985" s="154"/>
    </row>
    <row r="3986" spans="48:49" x14ac:dyDescent="0.25">
      <c r="AV3986" s="723"/>
      <c r="AW3986" s="154"/>
    </row>
    <row r="3987" spans="48:49" x14ac:dyDescent="0.25">
      <c r="AV3987" s="723"/>
      <c r="AW3987" s="154"/>
    </row>
    <row r="3988" spans="48:49" x14ac:dyDescent="0.25">
      <c r="AV3988" s="723"/>
      <c r="AW3988" s="154"/>
    </row>
    <row r="3989" spans="48:49" x14ac:dyDescent="0.25">
      <c r="AV3989" s="723"/>
      <c r="AW3989" s="154"/>
    </row>
    <row r="3990" spans="48:49" x14ac:dyDescent="0.25">
      <c r="AV3990" s="723"/>
      <c r="AW3990" s="154"/>
    </row>
    <row r="3991" spans="48:49" x14ac:dyDescent="0.25">
      <c r="AV3991" s="723"/>
      <c r="AW3991" s="154"/>
    </row>
    <row r="3992" spans="48:49" x14ac:dyDescent="0.25">
      <c r="AV3992" s="723"/>
      <c r="AW3992" s="154"/>
    </row>
    <row r="3993" spans="48:49" x14ac:dyDescent="0.25">
      <c r="AV3993" s="723"/>
      <c r="AW3993" s="154"/>
    </row>
    <row r="3994" spans="48:49" x14ac:dyDescent="0.25">
      <c r="AV3994" s="723"/>
      <c r="AW3994" s="154"/>
    </row>
    <row r="3995" spans="48:49" x14ac:dyDescent="0.25">
      <c r="AV3995" s="723"/>
      <c r="AW3995" s="154"/>
    </row>
    <row r="3996" spans="48:49" x14ac:dyDescent="0.25">
      <c r="AV3996" s="723"/>
      <c r="AW3996" s="154"/>
    </row>
    <row r="3997" spans="48:49" x14ac:dyDescent="0.25">
      <c r="AV3997" s="723"/>
      <c r="AW3997" s="154"/>
    </row>
    <row r="3998" spans="48:49" x14ac:dyDescent="0.25">
      <c r="AV3998" s="723"/>
      <c r="AW3998" s="154"/>
    </row>
    <row r="3999" spans="48:49" x14ac:dyDescent="0.25">
      <c r="AV3999" s="723"/>
      <c r="AW3999" s="154"/>
    </row>
    <row r="4000" spans="48:49" x14ac:dyDescent="0.25">
      <c r="AV4000" s="723"/>
      <c r="AW4000" s="154"/>
    </row>
  </sheetData>
  <sheetProtection algorithmName="SHA-512" hashValue="SyhQ5nnDwhZecCvElhfFVwDwDpssSiaZJeq4YB1IzokeEe1CukKznzn0FknSKoZkii3njgfzd/y2XpcRDfmwZQ==" saltValue="KQo4Elvgw7mhFSmNiHTphg==" spinCount="100000" sheet="1" objects="1" scenarios="1" formatCells="0" sort="0"/>
  <mergeCells count="1">
    <mergeCell ref="B5:I5"/>
  </mergeCells>
  <conditionalFormatting sqref="G10:R10 T10:AU10">
    <cfRule type="cellIs" dxfId="58" priority="16557" operator="lessThanOrEqual">
      <formula>$F$10</formula>
    </cfRule>
  </conditionalFormatting>
  <conditionalFormatting sqref="S10">
    <cfRule type="cellIs" dxfId="57" priority="15104" operator="lessThanOrEqual">
      <formula>$F$10</formula>
    </cfRule>
  </conditionalFormatting>
  <conditionalFormatting sqref="G18:AD18">
    <cfRule type="cellIs" dxfId="56" priority="15073" operator="equal">
      <formula>0</formula>
    </cfRule>
  </conditionalFormatting>
  <conditionalFormatting sqref="G19:AD19">
    <cfRule type="cellIs" dxfId="55" priority="2925" operator="equal">
      <formula>0</formula>
    </cfRule>
  </conditionalFormatting>
  <conditionalFormatting sqref="G27:AD27">
    <cfRule type="cellIs" dxfId="54" priority="8" operator="equal">
      <formula>0</formula>
    </cfRule>
  </conditionalFormatting>
  <conditionalFormatting sqref="G28:AD28">
    <cfRule type="cellIs" dxfId="53" priority="7" operator="equal">
      <formula>0</formula>
    </cfRule>
  </conditionalFormatting>
  <conditionalFormatting sqref="G36:AD36">
    <cfRule type="cellIs" dxfId="52" priority="6" operator="equal">
      <formula>0</formula>
    </cfRule>
  </conditionalFormatting>
  <conditionalFormatting sqref="G37:AD37">
    <cfRule type="cellIs" dxfId="51" priority="5" operator="equal">
      <formula>0</formula>
    </cfRule>
  </conditionalFormatting>
  <conditionalFormatting sqref="G45:AD45">
    <cfRule type="cellIs" dxfId="50" priority="4" operator="equal">
      <formula>0</formula>
    </cfRule>
  </conditionalFormatting>
  <conditionalFormatting sqref="G46:AD46">
    <cfRule type="cellIs" dxfId="49" priority="3" operator="equal">
      <formula>0</formula>
    </cfRule>
  </conditionalFormatting>
  <conditionalFormatting sqref="G54:AD54">
    <cfRule type="cellIs" dxfId="48" priority="2" operator="equal">
      <formula>0</formula>
    </cfRule>
  </conditionalFormatting>
  <conditionalFormatting sqref="G55:AD55">
    <cfRule type="cellIs" dxfId="47" priority="1" operator="equal">
      <formula>0</formula>
    </cfRule>
  </conditionalFormatting>
  <dataValidations count="1">
    <dataValidation type="list" allowBlank="1" showInputMessage="1" showErrorMessage="1" sqref="D7" xr:uid="{00000000-0002-0000-0300-000000000000}">
      <formula1>DescriptionList</formula1>
    </dataValidation>
  </dataValidations>
  <pageMargins left="0.31496062992125984" right="0.31496062992125984" top="0.31496062992125984" bottom="0.31496062992125984" header="0.31496062992125984" footer="0.31496062992125984"/>
  <pageSetup scale="23" orientation="portrait" r:id="rId1"/>
  <colBreaks count="1" manualBreakCount="1">
    <brk id="5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pageSetUpPr autoPageBreaks="0"/>
  </sheetPr>
  <dimension ref="A1:T5000"/>
  <sheetViews>
    <sheetView showGridLines="0" showRowColHeaders="0" zoomScale="80" zoomScaleNormal="80" zoomScaleSheetLayoutView="55" workbookViewId="0">
      <pane ySplit="10" topLeftCell="A11" activePane="bottomLeft" state="frozen"/>
      <selection pane="bottomLeft" activeCell="A11" sqref="A11"/>
    </sheetView>
  </sheetViews>
  <sheetFormatPr defaultColWidth="11.42578125" defaultRowHeight="15" x14ac:dyDescent="0.25"/>
  <cols>
    <col min="1" max="1" width="3.7109375" style="14" customWidth="1"/>
    <col min="2" max="2" width="11.140625" style="13" customWidth="1"/>
    <col min="3" max="3" width="13.5703125" style="13" customWidth="1"/>
    <col min="4" max="4" width="35.7109375" style="13" customWidth="1"/>
    <col min="5" max="5" width="11.28515625" style="13" customWidth="1"/>
    <col min="6" max="6" width="30.7109375" style="72" customWidth="1"/>
    <col min="7" max="7" width="35.7109375" style="13" customWidth="1"/>
    <col min="8" max="8" width="15.7109375" style="13" customWidth="1"/>
    <col min="9" max="9" width="15.7109375" style="14" customWidth="1"/>
    <col min="10" max="10" width="15.7109375" style="483" customWidth="1"/>
    <col min="11" max="11" width="15.7109375" style="173" customWidth="1"/>
    <col min="12" max="12" width="12.7109375" style="15" customWidth="1"/>
    <col min="13" max="13" width="9.140625" style="15" customWidth="1"/>
    <col min="14" max="14" width="13.85546875" style="15" customWidth="1"/>
    <col min="15" max="16" width="11.85546875" style="15" customWidth="1"/>
    <col min="17" max="17" width="13.7109375" style="144" bestFit="1" customWidth="1"/>
    <col min="18" max="18" width="13.7109375" style="15" bestFit="1" customWidth="1"/>
    <col min="19" max="19" width="14.140625" style="15" customWidth="1"/>
    <col min="20" max="20" width="11.42578125" style="180" customWidth="1"/>
    <col min="21" max="21" width="11.42578125" style="13" customWidth="1"/>
    <col min="22" max="16384" width="11.42578125" style="13"/>
  </cols>
  <sheetData>
    <row r="1" spans="1:20" s="15" customFormat="1" ht="6.75" customHeight="1" x14ac:dyDescent="0.25">
      <c r="F1" s="17"/>
      <c r="I1" s="15" t="s">
        <v>0</v>
      </c>
      <c r="J1" s="483"/>
      <c r="K1" s="173"/>
      <c r="Q1" s="144"/>
      <c r="T1" s="180"/>
    </row>
    <row r="2" spans="1:20" s="568" customFormat="1" ht="20.100000000000001" customHeight="1" x14ac:dyDescent="0.25">
      <c r="B2" s="501"/>
      <c r="C2" s="706" t="s">
        <v>285</v>
      </c>
      <c r="D2" s="570"/>
      <c r="E2" s="570"/>
      <c r="F2" s="590"/>
      <c r="G2" s="570"/>
      <c r="H2" s="570"/>
      <c r="I2" s="570" t="s">
        <v>0</v>
      </c>
      <c r="J2" s="591"/>
      <c r="K2" s="592"/>
      <c r="L2" s="572"/>
      <c r="M2" s="593"/>
      <c r="N2" s="593"/>
      <c r="O2" s="593"/>
      <c r="P2" s="593"/>
      <c r="Q2" s="593"/>
      <c r="R2" s="593"/>
      <c r="T2" s="594"/>
    </row>
    <row r="3" spans="1:20" s="565" customFormat="1" ht="24" customHeight="1" x14ac:dyDescent="0.25">
      <c r="B3" s="469"/>
      <c r="C3" s="707" t="s">
        <v>124</v>
      </c>
      <c r="D3" s="563"/>
      <c r="E3" s="563"/>
      <c r="F3" s="595"/>
      <c r="G3" s="563"/>
      <c r="H3" s="563"/>
      <c r="I3" s="143" t="s">
        <v>0</v>
      </c>
      <c r="J3" s="596"/>
      <c r="K3" s="597"/>
      <c r="L3" s="566"/>
      <c r="M3" s="598"/>
      <c r="N3" s="598"/>
      <c r="O3" s="598"/>
      <c r="P3" s="598"/>
      <c r="Q3" s="598"/>
      <c r="R3" s="598"/>
      <c r="T3" s="599"/>
    </row>
    <row r="4" spans="1:20" s="15" customFormat="1" ht="6" customHeight="1" x14ac:dyDescent="0.25">
      <c r="E4" s="17"/>
      <c r="F4" s="17"/>
      <c r="G4" s="18"/>
      <c r="H4" s="17"/>
      <c r="I4" s="15" t="s">
        <v>0</v>
      </c>
      <c r="J4" s="483"/>
      <c r="K4" s="173"/>
      <c r="Q4" s="144"/>
      <c r="T4" s="180"/>
    </row>
    <row r="5" spans="1:20" s="15" customFormat="1" ht="26.25" customHeight="1" x14ac:dyDescent="0.25">
      <c r="B5" s="915" t="s">
        <v>212</v>
      </c>
      <c r="C5" s="915"/>
      <c r="D5" s="915"/>
      <c r="E5" s="915"/>
      <c r="F5" s="915"/>
      <c r="G5" s="915"/>
      <c r="H5" s="915"/>
      <c r="I5" s="915"/>
      <c r="J5" s="915"/>
      <c r="K5" s="915"/>
      <c r="L5" s="915"/>
      <c r="Q5" s="144"/>
      <c r="T5" s="180"/>
    </row>
    <row r="6" spans="1:20" s="15" customFormat="1" ht="15" customHeight="1" x14ac:dyDescent="0.25">
      <c r="B6" s="484"/>
      <c r="C6" s="484"/>
      <c r="D6" s="484"/>
      <c r="E6" s="485"/>
      <c r="F6" s="485"/>
      <c r="G6" s="486"/>
      <c r="H6" s="485"/>
      <c r="I6" s="484"/>
      <c r="J6" s="487"/>
      <c r="K6" s="488"/>
      <c r="L6" s="484"/>
      <c r="Q6" s="144"/>
      <c r="T6" s="180"/>
    </row>
    <row r="7" spans="1:20" s="15" customFormat="1" ht="15" customHeight="1" x14ac:dyDescent="0.25">
      <c r="B7" s="484"/>
      <c r="C7" s="484"/>
      <c r="D7" s="484"/>
      <c r="E7" s="485"/>
      <c r="F7" s="485"/>
      <c r="G7" s="486"/>
      <c r="H7" s="485"/>
      <c r="I7" s="484"/>
      <c r="J7" s="487"/>
      <c r="K7" s="488"/>
      <c r="L7" s="484"/>
      <c r="Q7" s="144"/>
      <c r="T7" s="180"/>
    </row>
    <row r="8" spans="1:20" s="15" customFormat="1" ht="15" customHeight="1" x14ac:dyDescent="0.25">
      <c r="B8" s="484"/>
      <c r="C8" s="484"/>
      <c r="D8" s="484"/>
      <c r="E8" s="485"/>
      <c r="F8" s="485"/>
      <c r="G8" s="486"/>
      <c r="H8" s="485"/>
      <c r="I8" s="484"/>
      <c r="J8" s="487"/>
      <c r="K8" s="488"/>
      <c r="L8" s="484"/>
      <c r="Q8" s="144"/>
      <c r="T8" s="180"/>
    </row>
    <row r="9" spans="1:20" s="15" customFormat="1" ht="6" customHeight="1" x14ac:dyDescent="0.25">
      <c r="E9" s="17"/>
      <c r="F9" s="17"/>
      <c r="G9" s="18"/>
      <c r="H9" s="17"/>
      <c r="J9" s="483"/>
      <c r="K9" s="173"/>
      <c r="Q9" s="144"/>
      <c r="T9" s="180"/>
    </row>
    <row r="10" spans="1:20" x14ac:dyDescent="0.25">
      <c r="B10" s="489" t="s">
        <v>36</v>
      </c>
      <c r="C10" s="490" t="s">
        <v>3</v>
      </c>
      <c r="D10" s="491" t="s">
        <v>24</v>
      </c>
      <c r="E10" s="491" t="s">
        <v>5</v>
      </c>
      <c r="F10" s="492" t="s">
        <v>2</v>
      </c>
      <c r="G10" s="492" t="s">
        <v>37</v>
      </c>
      <c r="H10" s="493" t="s">
        <v>35</v>
      </c>
      <c r="I10" s="494" t="s">
        <v>9</v>
      </c>
      <c r="J10" s="494" t="s">
        <v>38</v>
      </c>
      <c r="K10" s="494" t="s">
        <v>45</v>
      </c>
      <c r="L10" s="495" t="s">
        <v>42</v>
      </c>
      <c r="M10" s="218"/>
      <c r="R10" s="13"/>
      <c r="S10" s="13"/>
      <c r="T10" s="13"/>
    </row>
    <row r="11" spans="1:20" x14ac:dyDescent="0.25">
      <c r="A11" s="1015"/>
      <c r="B11" s="1009">
        <v>44286</v>
      </c>
      <c r="C11" s="1010">
        <v>44269</v>
      </c>
      <c r="D11" s="1007" t="s">
        <v>263</v>
      </c>
      <c r="E11" s="1011" t="s">
        <v>66</v>
      </c>
      <c r="F11" s="1011" t="s">
        <v>256</v>
      </c>
      <c r="G11" s="1012" t="s">
        <v>257</v>
      </c>
      <c r="H11" s="1011">
        <v>4000</v>
      </c>
      <c r="I11" s="1008">
        <v>3.3</v>
      </c>
      <c r="J11" s="1013">
        <v>13200</v>
      </c>
      <c r="K11" s="1014" t="s">
        <v>264</v>
      </c>
      <c r="L11" s="1014" t="s">
        <v>265</v>
      </c>
      <c r="R11" s="13"/>
      <c r="S11" s="13"/>
      <c r="T11" s="13"/>
    </row>
    <row r="12" spans="1:20" x14ac:dyDescent="0.25">
      <c r="B12" s="1009">
        <v>44286</v>
      </c>
      <c r="C12" s="1010">
        <v>43538</v>
      </c>
      <c r="D12" s="1007" t="s">
        <v>263</v>
      </c>
      <c r="E12" s="1011" t="s">
        <v>143</v>
      </c>
      <c r="F12" s="1011" t="s">
        <v>233</v>
      </c>
      <c r="G12" s="1012" t="s">
        <v>258</v>
      </c>
      <c r="H12" s="1011">
        <v>5500</v>
      </c>
      <c r="I12" s="1008">
        <v>2.15</v>
      </c>
      <c r="J12" s="1013">
        <v>11825</v>
      </c>
      <c r="K12" s="1014" t="s">
        <v>264</v>
      </c>
      <c r="L12" s="1014" t="s">
        <v>265</v>
      </c>
      <c r="R12" s="13"/>
      <c r="S12" s="13"/>
      <c r="T12" s="13"/>
    </row>
    <row r="13" spans="1:20" x14ac:dyDescent="0.25">
      <c r="B13" s="1009">
        <v>44286</v>
      </c>
      <c r="C13" s="1010">
        <v>44269</v>
      </c>
      <c r="D13" s="1007" t="s">
        <v>263</v>
      </c>
      <c r="E13" s="1011" t="s">
        <v>144</v>
      </c>
      <c r="F13" s="1011" t="s">
        <v>233</v>
      </c>
      <c r="G13" s="1012" t="s">
        <v>259</v>
      </c>
      <c r="H13" s="1011">
        <v>3000</v>
      </c>
      <c r="I13" s="1008">
        <v>3.5</v>
      </c>
      <c r="J13" s="1013">
        <v>10500</v>
      </c>
      <c r="K13" s="1014" t="s">
        <v>264</v>
      </c>
      <c r="L13" s="1014" t="s">
        <v>265</v>
      </c>
      <c r="R13" s="13"/>
      <c r="S13" s="13"/>
      <c r="T13" s="13"/>
    </row>
    <row r="14" spans="1:20" x14ac:dyDescent="0.25">
      <c r="B14" s="1009">
        <v>44316</v>
      </c>
      <c r="C14" s="1010">
        <v>44283</v>
      </c>
      <c r="D14" s="1007" t="s">
        <v>263</v>
      </c>
      <c r="E14" s="1011" t="s">
        <v>66</v>
      </c>
      <c r="F14" s="1011" t="s">
        <v>256</v>
      </c>
      <c r="G14" s="1012" t="s">
        <v>257</v>
      </c>
      <c r="H14" s="1011">
        <v>4000</v>
      </c>
      <c r="I14" s="1008">
        <v>3.3</v>
      </c>
      <c r="J14" s="1013">
        <v>13200</v>
      </c>
      <c r="K14" s="1014" t="s">
        <v>264</v>
      </c>
      <c r="L14" s="1014" t="s">
        <v>265</v>
      </c>
      <c r="R14" s="13"/>
      <c r="S14" s="13"/>
      <c r="T14" s="13"/>
    </row>
    <row r="15" spans="1:20" x14ac:dyDescent="0.25">
      <c r="B15" s="1009">
        <v>44316</v>
      </c>
      <c r="C15" s="1010">
        <v>44283</v>
      </c>
      <c r="D15" s="1007" t="s">
        <v>263</v>
      </c>
      <c r="E15" s="1011" t="s">
        <v>143</v>
      </c>
      <c r="F15" s="1011" t="s">
        <v>233</v>
      </c>
      <c r="G15" s="1012" t="s">
        <v>258</v>
      </c>
      <c r="H15" s="1011">
        <v>3500</v>
      </c>
      <c r="I15" s="1008">
        <v>2.15</v>
      </c>
      <c r="J15" s="1013">
        <v>7525</v>
      </c>
      <c r="K15" s="1014" t="s">
        <v>264</v>
      </c>
      <c r="L15" s="1014" t="s">
        <v>265</v>
      </c>
      <c r="R15" s="13"/>
      <c r="S15" s="13"/>
      <c r="T15" s="13"/>
    </row>
    <row r="16" spans="1:20" x14ac:dyDescent="0.25">
      <c r="B16" s="1009">
        <v>44316</v>
      </c>
      <c r="C16" s="1010">
        <v>44283</v>
      </c>
      <c r="D16" s="1007" t="s">
        <v>263</v>
      </c>
      <c r="E16" s="1011" t="s">
        <v>144</v>
      </c>
      <c r="F16" s="1011" t="s">
        <v>233</v>
      </c>
      <c r="G16" s="1012" t="s">
        <v>259</v>
      </c>
      <c r="H16" s="1011">
        <v>600</v>
      </c>
      <c r="I16" s="1008">
        <v>3.5</v>
      </c>
      <c r="J16" s="1013">
        <v>2100</v>
      </c>
      <c r="K16" s="1014" t="s">
        <v>264</v>
      </c>
      <c r="L16" s="1014" t="s">
        <v>265</v>
      </c>
      <c r="R16" s="13"/>
      <c r="S16" s="13"/>
      <c r="T16" s="13"/>
    </row>
    <row r="17" spans="2:20" x14ac:dyDescent="0.25">
      <c r="B17" s="1009">
        <v>44316</v>
      </c>
      <c r="C17" s="1010">
        <v>44296</v>
      </c>
      <c r="D17" s="1007" t="s">
        <v>263</v>
      </c>
      <c r="E17" s="1011" t="s">
        <v>213</v>
      </c>
      <c r="F17" s="1011" t="s">
        <v>261</v>
      </c>
      <c r="G17" s="1012" t="s">
        <v>262</v>
      </c>
      <c r="H17" s="1011">
        <v>2000</v>
      </c>
      <c r="I17" s="1008">
        <v>3.75</v>
      </c>
      <c r="J17" s="1013">
        <v>7500</v>
      </c>
      <c r="K17" s="1014" t="s">
        <v>268</v>
      </c>
      <c r="L17" s="1014" t="s">
        <v>265</v>
      </c>
      <c r="R17" s="13"/>
      <c r="S17" s="13"/>
      <c r="T17" s="13"/>
    </row>
    <row r="18" spans="2:20" x14ac:dyDescent="0.25">
      <c r="B18" s="1009">
        <v>44530</v>
      </c>
      <c r="C18" s="1010">
        <v>44512</v>
      </c>
      <c r="D18" s="1007" t="s">
        <v>266</v>
      </c>
      <c r="E18" s="1011" t="s">
        <v>66</v>
      </c>
      <c r="F18" s="1011" t="s">
        <v>256</v>
      </c>
      <c r="G18" s="1012" t="s">
        <v>257</v>
      </c>
      <c r="H18" s="1011">
        <v>2000</v>
      </c>
      <c r="I18" s="1008">
        <v>3.3</v>
      </c>
      <c r="J18" s="1013">
        <v>6600</v>
      </c>
      <c r="K18" s="1014" t="s">
        <v>269</v>
      </c>
      <c r="L18" s="1014" t="s">
        <v>267</v>
      </c>
      <c r="N18" s="16"/>
      <c r="O18" s="13"/>
      <c r="P18" s="13"/>
      <c r="Q18" s="13"/>
      <c r="R18" s="13"/>
      <c r="S18" s="13"/>
      <c r="T18" s="13"/>
    </row>
    <row r="19" spans="2:20" x14ac:dyDescent="0.25">
      <c r="B19" s="1009">
        <v>44530</v>
      </c>
      <c r="C19" s="1010">
        <v>44512</v>
      </c>
      <c r="D19" s="1007" t="s">
        <v>266</v>
      </c>
      <c r="E19" s="1011" t="s">
        <v>143</v>
      </c>
      <c r="F19" s="1011" t="s">
        <v>233</v>
      </c>
      <c r="G19" s="1012" t="s">
        <v>258</v>
      </c>
      <c r="H19" s="1011">
        <v>2000</v>
      </c>
      <c r="I19" s="1008">
        <v>2.15</v>
      </c>
      <c r="J19" s="1013">
        <v>4300</v>
      </c>
      <c r="K19" s="1014" t="s">
        <v>269</v>
      </c>
      <c r="L19" s="1014" t="s">
        <v>267</v>
      </c>
      <c r="N19" s="16"/>
      <c r="O19" s="13"/>
      <c r="P19" s="13"/>
      <c r="Q19" s="13"/>
      <c r="R19" s="13"/>
      <c r="S19" s="13"/>
      <c r="T19" s="13"/>
    </row>
    <row r="20" spans="2:20" x14ac:dyDescent="0.25">
      <c r="B20" s="1009">
        <v>44530</v>
      </c>
      <c r="C20" s="1010">
        <v>44512</v>
      </c>
      <c r="D20" s="1007" t="s">
        <v>266</v>
      </c>
      <c r="E20" s="1011" t="s">
        <v>144</v>
      </c>
      <c r="F20" s="1011" t="s">
        <v>233</v>
      </c>
      <c r="G20" s="1012" t="s">
        <v>259</v>
      </c>
      <c r="H20" s="1011">
        <v>3000</v>
      </c>
      <c r="I20" s="1008">
        <v>3.5</v>
      </c>
      <c r="J20" s="1013">
        <v>10500</v>
      </c>
      <c r="K20" s="1014" t="s">
        <v>269</v>
      </c>
      <c r="L20" s="1014" t="s">
        <v>267</v>
      </c>
      <c r="N20" s="16"/>
      <c r="O20" s="13"/>
      <c r="P20" s="13"/>
      <c r="Q20" s="13"/>
      <c r="R20" s="13"/>
      <c r="S20" s="13"/>
      <c r="T20" s="13"/>
    </row>
    <row r="21" spans="2:20" x14ac:dyDescent="0.25">
      <c r="B21" s="1009">
        <v>44530</v>
      </c>
      <c r="C21" s="1010">
        <v>44512</v>
      </c>
      <c r="D21" s="1007" t="s">
        <v>266</v>
      </c>
      <c r="E21" s="1011" t="s">
        <v>213</v>
      </c>
      <c r="F21" s="1011" t="s">
        <v>261</v>
      </c>
      <c r="G21" s="1012" t="s">
        <v>262</v>
      </c>
      <c r="H21" s="1011">
        <v>2000</v>
      </c>
      <c r="I21" s="1008">
        <v>3.75</v>
      </c>
      <c r="J21" s="1013">
        <v>7500</v>
      </c>
      <c r="K21" s="1014" t="s">
        <v>269</v>
      </c>
      <c r="L21" s="1014" t="s">
        <v>267</v>
      </c>
      <c r="N21" s="16"/>
      <c r="O21" s="13"/>
      <c r="P21" s="13"/>
      <c r="Q21" s="13"/>
      <c r="R21" s="13"/>
      <c r="S21" s="13"/>
      <c r="T21" s="13"/>
    </row>
    <row r="22" spans="2:20" x14ac:dyDescent="0.25">
      <c r="B22" s="1009">
        <v>44500</v>
      </c>
      <c r="C22" s="1010">
        <v>44490</v>
      </c>
      <c r="D22" s="1007" t="s">
        <v>263</v>
      </c>
      <c r="E22" s="1011" t="s">
        <v>66</v>
      </c>
      <c r="F22" s="1011" t="s">
        <v>256</v>
      </c>
      <c r="G22" s="1012" t="s">
        <v>257</v>
      </c>
      <c r="H22" s="1011">
        <v>1000</v>
      </c>
      <c r="I22" s="1008">
        <v>3.3</v>
      </c>
      <c r="J22" s="1013">
        <v>3300</v>
      </c>
      <c r="K22" s="1014" t="s">
        <v>270</v>
      </c>
      <c r="L22" s="1014" t="s">
        <v>267</v>
      </c>
      <c r="N22" s="16"/>
      <c r="O22" s="13"/>
      <c r="P22" s="13"/>
      <c r="Q22" s="13"/>
      <c r="R22" s="13"/>
      <c r="S22" s="13"/>
      <c r="T22" s="13"/>
    </row>
    <row r="23" spans="2:20" x14ac:dyDescent="0.25">
      <c r="B23" s="1009"/>
      <c r="C23" s="1010"/>
      <c r="D23" s="1007"/>
      <c r="E23" s="1011"/>
      <c r="F23" s="1011"/>
      <c r="G23" s="1012"/>
      <c r="H23" s="1011"/>
      <c r="I23" s="1008"/>
      <c r="J23" s="1013"/>
      <c r="K23" s="1014"/>
      <c r="L23" s="1014"/>
      <c r="N23" s="16"/>
      <c r="O23" s="13"/>
      <c r="P23" s="13"/>
      <c r="Q23" s="13"/>
      <c r="R23" s="13"/>
      <c r="S23" s="13"/>
      <c r="T23" s="13"/>
    </row>
    <row r="24" spans="2:20" x14ac:dyDescent="0.25">
      <c r="B24" s="1009"/>
      <c r="C24" s="1010"/>
      <c r="D24" s="1007"/>
      <c r="E24" s="1011"/>
      <c r="F24" s="1011"/>
      <c r="G24" s="1012"/>
      <c r="H24" s="1011"/>
      <c r="I24" s="1008"/>
      <c r="J24" s="1013"/>
      <c r="K24" s="1014"/>
      <c r="L24" s="1014"/>
      <c r="N24" s="16"/>
      <c r="O24" s="13"/>
      <c r="P24" s="13"/>
      <c r="Q24" s="13"/>
      <c r="R24" s="13"/>
      <c r="S24" s="13"/>
      <c r="T24" s="13"/>
    </row>
    <row r="25" spans="2:20" x14ac:dyDescent="0.25">
      <c r="B25" s="1009"/>
      <c r="C25" s="1010"/>
      <c r="D25" s="1007"/>
      <c r="E25" s="1011"/>
      <c r="F25" s="1011"/>
      <c r="G25" s="1012"/>
      <c r="H25" s="1011"/>
      <c r="I25" s="1008"/>
      <c r="J25" s="1013"/>
      <c r="K25" s="1014"/>
      <c r="L25" s="1014"/>
      <c r="N25" s="16"/>
      <c r="O25" s="13"/>
      <c r="P25" s="13"/>
      <c r="Q25" s="13"/>
      <c r="R25" s="13"/>
      <c r="S25" s="13"/>
      <c r="T25" s="13"/>
    </row>
    <row r="26" spans="2:20" x14ac:dyDescent="0.25">
      <c r="B26" s="1009"/>
      <c r="C26" s="1010"/>
      <c r="D26" s="1007"/>
      <c r="E26" s="1011"/>
      <c r="F26" s="1011"/>
      <c r="G26" s="1012"/>
      <c r="H26" s="1011"/>
      <c r="I26" s="1008"/>
      <c r="J26" s="1013"/>
      <c r="K26" s="1014"/>
      <c r="L26" s="1014"/>
      <c r="N26" s="16"/>
      <c r="O26" s="13"/>
      <c r="P26" s="13"/>
      <c r="Q26" s="13"/>
      <c r="R26" s="13"/>
      <c r="S26" s="13"/>
      <c r="T26" s="13"/>
    </row>
    <row r="27" spans="2:20" x14ac:dyDescent="0.25">
      <c r="B27" s="1009"/>
      <c r="C27" s="1010"/>
      <c r="D27" s="1007"/>
      <c r="E27" s="1011"/>
      <c r="F27" s="1011"/>
      <c r="G27" s="1012"/>
      <c r="H27" s="1011"/>
      <c r="I27" s="1008"/>
      <c r="J27" s="1013"/>
      <c r="K27" s="1014"/>
      <c r="L27" s="1014"/>
      <c r="N27" s="16"/>
      <c r="O27" s="13"/>
      <c r="P27" s="13"/>
      <c r="Q27" s="13"/>
      <c r="R27" s="13"/>
      <c r="S27" s="13"/>
      <c r="T27" s="13"/>
    </row>
    <row r="28" spans="2:20" x14ac:dyDescent="0.25">
      <c r="B28" s="1009"/>
      <c r="C28" s="1010"/>
      <c r="D28" s="1007"/>
      <c r="E28" s="1011"/>
      <c r="F28" s="1011"/>
      <c r="G28" s="1012"/>
      <c r="H28" s="1011"/>
      <c r="I28" s="1008"/>
      <c r="J28" s="1013"/>
      <c r="K28" s="1014"/>
      <c r="L28" s="1014"/>
      <c r="N28" s="16"/>
      <c r="O28" s="13"/>
      <c r="P28" s="13"/>
      <c r="Q28" s="13"/>
      <c r="R28" s="13"/>
      <c r="S28" s="13"/>
      <c r="T28" s="13"/>
    </row>
    <row r="29" spans="2:20" x14ac:dyDescent="0.25">
      <c r="B29" s="1009"/>
      <c r="C29" s="1010"/>
      <c r="D29" s="1007"/>
      <c r="E29" s="1011"/>
      <c r="F29" s="1011"/>
      <c r="G29" s="1012"/>
      <c r="H29" s="1011"/>
      <c r="I29" s="1008"/>
      <c r="J29" s="1013"/>
      <c r="K29" s="1014"/>
      <c r="L29" s="1014"/>
      <c r="N29" s="16"/>
      <c r="O29" s="13"/>
      <c r="P29" s="13"/>
      <c r="Q29" s="13"/>
      <c r="R29" s="13"/>
      <c r="S29" s="13"/>
      <c r="T29" s="13"/>
    </row>
    <row r="30" spans="2:20" x14ac:dyDescent="0.25">
      <c r="B30" s="1009"/>
      <c r="C30" s="1010"/>
      <c r="D30" s="1007"/>
      <c r="E30" s="1011"/>
      <c r="F30" s="1011"/>
      <c r="G30" s="1012"/>
      <c r="H30" s="1011"/>
      <c r="I30" s="1008"/>
      <c r="J30" s="1013"/>
      <c r="K30" s="1014"/>
      <c r="L30" s="1014"/>
      <c r="N30" s="16"/>
      <c r="O30" s="13"/>
      <c r="P30" s="13"/>
      <c r="Q30" s="13"/>
      <c r="R30" s="13"/>
      <c r="S30" s="13"/>
      <c r="T30" s="13"/>
    </row>
    <row r="31" spans="2:20" x14ac:dyDescent="0.25">
      <c r="B31" s="743"/>
      <c r="C31" s="744"/>
      <c r="D31" s="745"/>
      <c r="E31" s="746"/>
      <c r="F31" s="747"/>
      <c r="G31" s="745"/>
      <c r="H31" s="746"/>
      <c r="I31" s="747"/>
      <c r="J31" s="748"/>
      <c r="K31" s="749"/>
      <c r="L31" s="750"/>
      <c r="M31" s="180"/>
      <c r="N31" s="16"/>
      <c r="O31" s="13"/>
      <c r="P31" s="13"/>
      <c r="Q31" s="13"/>
      <c r="R31" s="13"/>
      <c r="S31" s="13"/>
      <c r="T31" s="13"/>
    </row>
    <row r="32" spans="2:20" x14ac:dyDescent="0.25">
      <c r="B32" s="751"/>
      <c r="C32" s="752"/>
      <c r="D32" s="753"/>
      <c r="E32" s="754"/>
      <c r="F32" s="755"/>
      <c r="G32" s="753"/>
      <c r="H32" s="754"/>
      <c r="I32" s="755"/>
      <c r="J32" s="756"/>
      <c r="K32" s="757"/>
      <c r="L32" s="758"/>
      <c r="M32" s="180"/>
      <c r="N32" s="16"/>
      <c r="O32" s="13"/>
      <c r="P32" s="13"/>
      <c r="Q32" s="13"/>
      <c r="R32" s="13"/>
      <c r="S32" s="13"/>
      <c r="T32" s="13"/>
    </row>
    <row r="33" spans="2:20" x14ac:dyDescent="0.25">
      <c r="B33" s="751"/>
      <c r="C33" s="752"/>
      <c r="D33" s="753"/>
      <c r="E33" s="754"/>
      <c r="F33" s="755"/>
      <c r="G33" s="753"/>
      <c r="H33" s="754"/>
      <c r="I33" s="755"/>
      <c r="J33" s="756"/>
      <c r="K33" s="757"/>
      <c r="L33" s="758"/>
      <c r="M33" s="180"/>
      <c r="N33" s="16"/>
      <c r="O33" s="13"/>
      <c r="P33" s="13"/>
      <c r="Q33" s="13"/>
      <c r="R33" s="13"/>
      <c r="S33" s="13"/>
      <c r="T33" s="13"/>
    </row>
    <row r="34" spans="2:20" x14ac:dyDescent="0.25">
      <c r="B34" s="751"/>
      <c r="C34" s="752"/>
      <c r="D34" s="753"/>
      <c r="E34" s="754"/>
      <c r="F34" s="755"/>
      <c r="G34" s="753"/>
      <c r="H34" s="754"/>
      <c r="I34" s="755"/>
      <c r="J34" s="756"/>
      <c r="K34" s="757"/>
      <c r="L34" s="758"/>
      <c r="M34" s="180"/>
      <c r="N34" s="16"/>
      <c r="O34" s="13"/>
      <c r="P34" s="13"/>
      <c r="Q34" s="13"/>
      <c r="R34" s="13"/>
      <c r="S34" s="13"/>
      <c r="T34" s="13"/>
    </row>
    <row r="35" spans="2:20" x14ac:dyDescent="0.25">
      <c r="B35" s="751"/>
      <c r="C35" s="752"/>
      <c r="D35" s="753"/>
      <c r="E35" s="754"/>
      <c r="F35" s="755"/>
      <c r="G35" s="753"/>
      <c r="H35" s="754"/>
      <c r="I35" s="755"/>
      <c r="J35" s="756"/>
      <c r="K35" s="757"/>
      <c r="L35" s="758"/>
      <c r="M35" s="180"/>
      <c r="N35" s="16"/>
      <c r="O35" s="13"/>
      <c r="P35" s="13"/>
      <c r="Q35" s="13"/>
      <c r="R35" s="13"/>
      <c r="S35" s="13"/>
      <c r="T35" s="13"/>
    </row>
    <row r="36" spans="2:20" x14ac:dyDescent="0.25">
      <c r="B36" s="751"/>
      <c r="C36" s="752"/>
      <c r="D36" s="753"/>
      <c r="E36" s="754"/>
      <c r="F36" s="755"/>
      <c r="G36" s="753"/>
      <c r="H36" s="754"/>
      <c r="I36" s="755"/>
      <c r="J36" s="756"/>
      <c r="K36" s="757"/>
      <c r="L36" s="758"/>
      <c r="M36" s="180"/>
      <c r="N36" s="16"/>
      <c r="O36" s="13"/>
      <c r="P36" s="13"/>
      <c r="Q36" s="13"/>
      <c r="R36" s="13"/>
      <c r="S36" s="13"/>
      <c r="T36" s="13"/>
    </row>
    <row r="37" spans="2:20" x14ac:dyDescent="0.25">
      <c r="B37" s="751"/>
      <c r="C37" s="752"/>
      <c r="D37" s="753"/>
      <c r="E37" s="754"/>
      <c r="F37" s="755"/>
      <c r="G37" s="753"/>
      <c r="H37" s="754"/>
      <c r="I37" s="755"/>
      <c r="J37" s="756"/>
      <c r="K37" s="757"/>
      <c r="L37" s="758"/>
      <c r="M37" s="180"/>
      <c r="N37" s="16"/>
      <c r="O37" s="13"/>
      <c r="P37" s="13"/>
      <c r="Q37" s="13"/>
      <c r="R37" s="13"/>
      <c r="S37" s="13"/>
      <c r="T37" s="13"/>
    </row>
    <row r="38" spans="2:20" x14ac:dyDescent="0.25">
      <c r="B38" s="751"/>
      <c r="C38" s="752"/>
      <c r="D38" s="753"/>
      <c r="E38" s="754"/>
      <c r="F38" s="755"/>
      <c r="G38" s="753"/>
      <c r="H38" s="754"/>
      <c r="I38" s="755"/>
      <c r="J38" s="756"/>
      <c r="K38" s="757"/>
      <c r="L38" s="758"/>
      <c r="M38" s="180"/>
      <c r="N38" s="16"/>
      <c r="O38" s="13"/>
      <c r="P38" s="13"/>
      <c r="Q38" s="13"/>
      <c r="R38" s="13"/>
      <c r="S38" s="13"/>
      <c r="T38" s="13"/>
    </row>
    <row r="39" spans="2:20" x14ac:dyDescent="0.25">
      <c r="B39" s="751"/>
      <c r="C39" s="752"/>
      <c r="D39" s="753"/>
      <c r="E39" s="754"/>
      <c r="F39" s="755"/>
      <c r="G39" s="753"/>
      <c r="H39" s="754"/>
      <c r="I39" s="755"/>
      <c r="J39" s="756"/>
      <c r="K39" s="757"/>
      <c r="L39" s="758"/>
      <c r="M39" s="180"/>
      <c r="N39" s="16"/>
      <c r="O39" s="13"/>
      <c r="P39" s="13"/>
      <c r="Q39" s="13"/>
      <c r="R39" s="13"/>
      <c r="S39" s="13"/>
      <c r="T39" s="13"/>
    </row>
    <row r="40" spans="2:20" x14ac:dyDescent="0.25">
      <c r="B40" s="751"/>
      <c r="C40" s="752"/>
      <c r="D40" s="753"/>
      <c r="E40" s="754"/>
      <c r="F40" s="755"/>
      <c r="G40" s="753"/>
      <c r="H40" s="754"/>
      <c r="I40" s="755"/>
      <c r="J40" s="756"/>
      <c r="K40" s="757"/>
      <c r="L40" s="758"/>
      <c r="M40" s="180"/>
      <c r="N40" s="16"/>
      <c r="O40" s="13"/>
      <c r="P40" s="13"/>
      <c r="Q40" s="13"/>
      <c r="R40" s="13"/>
      <c r="S40" s="13"/>
      <c r="T40" s="13"/>
    </row>
    <row r="41" spans="2:20" x14ac:dyDescent="0.25">
      <c r="B41" s="751"/>
      <c r="C41" s="752"/>
      <c r="D41" s="753"/>
      <c r="E41" s="754"/>
      <c r="F41" s="755"/>
      <c r="G41" s="753"/>
      <c r="H41" s="754"/>
      <c r="I41" s="755"/>
      <c r="J41" s="756"/>
      <c r="K41" s="757"/>
      <c r="L41" s="758"/>
      <c r="M41" s="180"/>
      <c r="N41" s="16"/>
      <c r="O41" s="13"/>
      <c r="P41" s="13"/>
      <c r="Q41" s="13"/>
      <c r="R41" s="13"/>
      <c r="S41" s="13"/>
      <c r="T41" s="13"/>
    </row>
    <row r="42" spans="2:20" x14ac:dyDescent="0.25">
      <c r="B42" s="751"/>
      <c r="C42" s="752"/>
      <c r="D42" s="753"/>
      <c r="E42" s="754"/>
      <c r="F42" s="755"/>
      <c r="G42" s="753"/>
      <c r="H42" s="754"/>
      <c r="I42" s="755"/>
      <c r="J42" s="756"/>
      <c r="K42" s="757"/>
      <c r="L42" s="758"/>
      <c r="M42" s="180"/>
      <c r="N42" s="16"/>
      <c r="O42" s="13"/>
      <c r="P42" s="13"/>
      <c r="Q42" s="13"/>
      <c r="R42" s="13"/>
      <c r="S42" s="13"/>
      <c r="T42" s="13"/>
    </row>
    <row r="43" spans="2:20" x14ac:dyDescent="0.25">
      <c r="B43" s="751"/>
      <c r="C43" s="752"/>
      <c r="D43" s="753"/>
      <c r="E43" s="754"/>
      <c r="F43" s="755"/>
      <c r="G43" s="753"/>
      <c r="H43" s="754"/>
      <c r="I43" s="755"/>
      <c r="J43" s="756"/>
      <c r="K43" s="757"/>
      <c r="L43" s="758"/>
      <c r="M43" s="180"/>
      <c r="N43" s="16"/>
      <c r="O43" s="13"/>
      <c r="P43" s="13"/>
      <c r="Q43" s="13"/>
      <c r="R43" s="13"/>
      <c r="S43" s="13"/>
      <c r="T43" s="13"/>
    </row>
    <row r="44" spans="2:20" x14ac:dyDescent="0.25">
      <c r="B44" s="751"/>
      <c r="C44" s="752"/>
      <c r="D44" s="753"/>
      <c r="E44" s="754"/>
      <c r="F44" s="755"/>
      <c r="G44" s="753"/>
      <c r="H44" s="754"/>
      <c r="I44" s="755"/>
      <c r="J44" s="756"/>
      <c r="K44" s="757"/>
      <c r="L44" s="758"/>
      <c r="M44" s="180"/>
      <c r="N44" s="16"/>
      <c r="O44" s="13"/>
      <c r="P44" s="13"/>
      <c r="Q44" s="13"/>
      <c r="R44" s="13"/>
      <c r="S44" s="13"/>
      <c r="T44" s="13"/>
    </row>
    <row r="45" spans="2:20" x14ac:dyDescent="0.25">
      <c r="B45" s="751"/>
      <c r="C45" s="752"/>
      <c r="D45" s="753"/>
      <c r="E45" s="754"/>
      <c r="F45" s="755"/>
      <c r="G45" s="753"/>
      <c r="H45" s="754"/>
      <c r="I45" s="755"/>
      <c r="J45" s="756"/>
      <c r="K45" s="757"/>
      <c r="L45" s="758"/>
      <c r="M45" s="180"/>
      <c r="N45" s="16"/>
      <c r="O45" s="13"/>
      <c r="P45" s="13"/>
      <c r="Q45" s="13"/>
      <c r="R45" s="13"/>
      <c r="S45" s="13"/>
      <c r="T45" s="13"/>
    </row>
    <row r="46" spans="2:20" x14ac:dyDescent="0.25">
      <c r="B46" s="751"/>
      <c r="C46" s="752"/>
      <c r="D46" s="753"/>
      <c r="E46" s="754"/>
      <c r="F46" s="755"/>
      <c r="G46" s="753"/>
      <c r="H46" s="754"/>
      <c r="I46" s="755"/>
      <c r="J46" s="756"/>
      <c r="K46" s="757"/>
      <c r="L46" s="758"/>
      <c r="M46" s="180"/>
      <c r="N46" s="16"/>
      <c r="O46" s="13"/>
      <c r="P46" s="13"/>
      <c r="Q46" s="13"/>
      <c r="R46" s="13"/>
      <c r="S46" s="13"/>
      <c r="T46" s="13"/>
    </row>
    <row r="47" spans="2:20" x14ac:dyDescent="0.25">
      <c r="B47" s="751"/>
      <c r="C47" s="752"/>
      <c r="D47" s="753"/>
      <c r="E47" s="754"/>
      <c r="F47" s="755"/>
      <c r="G47" s="753"/>
      <c r="H47" s="754"/>
      <c r="I47" s="755"/>
      <c r="J47" s="756"/>
      <c r="K47" s="757"/>
      <c r="L47" s="758"/>
      <c r="M47" s="180"/>
      <c r="N47" s="16"/>
      <c r="O47" s="13"/>
      <c r="P47" s="13"/>
      <c r="Q47" s="13"/>
      <c r="R47" s="13"/>
      <c r="S47" s="13"/>
      <c r="T47" s="13"/>
    </row>
    <row r="48" spans="2:20" x14ac:dyDescent="0.25">
      <c r="B48" s="751"/>
      <c r="C48" s="752"/>
      <c r="D48" s="753"/>
      <c r="E48" s="754"/>
      <c r="F48" s="755"/>
      <c r="G48" s="753"/>
      <c r="H48" s="754"/>
      <c r="I48" s="755"/>
      <c r="J48" s="756"/>
      <c r="K48" s="757"/>
      <c r="L48" s="758"/>
      <c r="M48" s="180"/>
      <c r="N48" s="16"/>
      <c r="O48" s="13"/>
      <c r="P48" s="13"/>
      <c r="Q48" s="13"/>
      <c r="R48" s="13"/>
      <c r="S48" s="13"/>
      <c r="T48" s="13"/>
    </row>
    <row r="49" spans="2:20" x14ac:dyDescent="0.25">
      <c r="B49" s="751"/>
      <c r="C49" s="752"/>
      <c r="D49" s="753"/>
      <c r="E49" s="754"/>
      <c r="F49" s="755"/>
      <c r="G49" s="753"/>
      <c r="H49" s="754"/>
      <c r="I49" s="755"/>
      <c r="J49" s="756"/>
      <c r="K49" s="757"/>
      <c r="L49" s="758"/>
      <c r="M49" s="180"/>
      <c r="N49" s="16"/>
      <c r="O49" s="13"/>
      <c r="P49" s="13"/>
      <c r="Q49" s="13"/>
      <c r="R49" s="13"/>
      <c r="S49" s="13"/>
      <c r="T49" s="13"/>
    </row>
    <row r="50" spans="2:20" x14ac:dyDescent="0.25">
      <c r="B50" s="751"/>
      <c r="C50" s="752"/>
      <c r="D50" s="753"/>
      <c r="E50" s="754"/>
      <c r="F50" s="755"/>
      <c r="G50" s="753"/>
      <c r="H50" s="754"/>
      <c r="I50" s="755"/>
      <c r="J50" s="756"/>
      <c r="K50" s="757"/>
      <c r="L50" s="758"/>
      <c r="M50" s="180"/>
      <c r="N50" s="16"/>
      <c r="O50" s="13"/>
      <c r="P50" s="13"/>
      <c r="Q50" s="13"/>
      <c r="R50" s="13"/>
      <c r="S50" s="13"/>
      <c r="T50" s="13"/>
    </row>
    <row r="51" spans="2:20" x14ac:dyDescent="0.25">
      <c r="B51" s="751"/>
      <c r="C51" s="752"/>
      <c r="D51" s="753"/>
      <c r="E51" s="754"/>
      <c r="F51" s="754"/>
      <c r="G51" s="759"/>
      <c r="H51" s="754"/>
      <c r="I51" s="755"/>
      <c r="J51" s="756"/>
      <c r="K51" s="757"/>
      <c r="L51" s="760"/>
      <c r="M51" s="180"/>
      <c r="N51" s="16"/>
      <c r="O51" s="13"/>
      <c r="P51" s="13"/>
      <c r="Q51" s="13"/>
      <c r="R51" s="13"/>
      <c r="S51" s="13"/>
      <c r="T51" s="13"/>
    </row>
    <row r="52" spans="2:20" x14ac:dyDescent="0.25">
      <c r="B52" s="751"/>
      <c r="C52" s="752"/>
      <c r="D52" s="753"/>
      <c r="E52" s="754"/>
      <c r="F52" s="754"/>
      <c r="G52" s="759"/>
      <c r="H52" s="754"/>
      <c r="I52" s="755"/>
      <c r="J52" s="756"/>
      <c r="K52" s="757"/>
      <c r="L52" s="760"/>
      <c r="M52" s="180"/>
      <c r="N52" s="16"/>
      <c r="O52" s="13"/>
      <c r="P52" s="13"/>
      <c r="Q52" s="13"/>
      <c r="R52" s="13"/>
      <c r="S52" s="13"/>
      <c r="T52" s="13"/>
    </row>
    <row r="53" spans="2:20" x14ac:dyDescent="0.25">
      <c r="B53" s="751"/>
      <c r="C53" s="752"/>
      <c r="D53" s="753"/>
      <c r="E53" s="754"/>
      <c r="F53" s="754"/>
      <c r="G53" s="759"/>
      <c r="H53" s="754"/>
      <c r="I53" s="755"/>
      <c r="J53" s="756"/>
      <c r="K53" s="757"/>
      <c r="L53" s="760"/>
      <c r="M53" s="180"/>
      <c r="N53" s="16"/>
      <c r="O53" s="13"/>
      <c r="P53" s="13"/>
      <c r="Q53" s="13"/>
      <c r="R53" s="13"/>
      <c r="S53" s="13"/>
      <c r="T53" s="13"/>
    </row>
    <row r="54" spans="2:20" x14ac:dyDescent="0.25">
      <c r="B54" s="751"/>
      <c r="C54" s="752"/>
      <c r="D54" s="753"/>
      <c r="E54" s="754"/>
      <c r="F54" s="754"/>
      <c r="G54" s="759"/>
      <c r="H54" s="754"/>
      <c r="I54" s="755"/>
      <c r="J54" s="756"/>
      <c r="K54" s="757"/>
      <c r="L54" s="760"/>
      <c r="M54" s="180"/>
      <c r="N54" s="16"/>
      <c r="O54" s="13"/>
      <c r="P54" s="13"/>
      <c r="Q54" s="13"/>
      <c r="R54" s="13"/>
      <c r="S54" s="13"/>
      <c r="T54" s="13"/>
    </row>
    <row r="55" spans="2:20" x14ac:dyDescent="0.25">
      <c r="B55" s="751"/>
      <c r="C55" s="752"/>
      <c r="D55" s="753"/>
      <c r="E55" s="754"/>
      <c r="F55" s="754"/>
      <c r="G55" s="759"/>
      <c r="H55" s="754"/>
      <c r="I55" s="755"/>
      <c r="J55" s="756"/>
      <c r="K55" s="757"/>
      <c r="L55" s="760"/>
      <c r="M55" s="180"/>
      <c r="N55" s="16"/>
      <c r="O55" s="13"/>
      <c r="P55" s="13"/>
      <c r="Q55" s="13"/>
      <c r="R55" s="13"/>
      <c r="S55" s="13"/>
      <c r="T55" s="13"/>
    </row>
    <row r="56" spans="2:20" x14ac:dyDescent="0.25">
      <c r="B56" s="751"/>
      <c r="C56" s="752"/>
      <c r="D56" s="753"/>
      <c r="E56" s="754"/>
      <c r="F56" s="754"/>
      <c r="G56" s="759"/>
      <c r="H56" s="754"/>
      <c r="I56" s="755"/>
      <c r="J56" s="756"/>
      <c r="K56" s="757"/>
      <c r="L56" s="760"/>
      <c r="M56" s="180"/>
      <c r="N56" s="16"/>
      <c r="O56" s="13"/>
      <c r="P56" s="13"/>
      <c r="Q56" s="13"/>
      <c r="R56" s="13"/>
      <c r="S56" s="13"/>
      <c r="T56" s="13"/>
    </row>
    <row r="57" spans="2:20" x14ac:dyDescent="0.25">
      <c r="B57" s="751"/>
      <c r="C57" s="752"/>
      <c r="D57" s="753"/>
      <c r="E57" s="754"/>
      <c r="F57" s="754"/>
      <c r="G57" s="759"/>
      <c r="H57" s="754"/>
      <c r="I57" s="755"/>
      <c r="J57" s="756"/>
      <c r="K57" s="757"/>
      <c r="L57" s="760"/>
      <c r="M57" s="180"/>
      <c r="N57" s="13"/>
      <c r="O57" s="13"/>
      <c r="P57" s="13"/>
      <c r="Q57" s="13"/>
      <c r="R57" s="13"/>
      <c r="S57" s="13"/>
      <c r="T57" s="13"/>
    </row>
    <row r="58" spans="2:20" x14ac:dyDescent="0.25">
      <c r="B58" s="751"/>
      <c r="C58" s="752"/>
      <c r="D58" s="753"/>
      <c r="E58" s="754"/>
      <c r="F58" s="754"/>
      <c r="G58" s="759"/>
      <c r="H58" s="754"/>
      <c r="I58" s="755"/>
      <c r="J58" s="756"/>
      <c r="K58" s="757"/>
      <c r="L58" s="760"/>
      <c r="M58" s="180"/>
      <c r="N58" s="13"/>
      <c r="O58" s="13"/>
      <c r="P58" s="13"/>
      <c r="Q58" s="13"/>
      <c r="R58" s="13"/>
      <c r="S58" s="13"/>
      <c r="T58" s="13"/>
    </row>
    <row r="59" spans="2:20" x14ac:dyDescent="0.25">
      <c r="B59" s="751"/>
      <c r="C59" s="752"/>
      <c r="D59" s="753"/>
      <c r="E59" s="754"/>
      <c r="F59" s="754"/>
      <c r="G59" s="759"/>
      <c r="H59" s="754"/>
      <c r="I59" s="755"/>
      <c r="J59" s="756"/>
      <c r="K59" s="757"/>
      <c r="L59" s="760"/>
      <c r="M59" s="180"/>
      <c r="N59" s="13"/>
      <c r="O59" s="13"/>
      <c r="P59" s="13"/>
      <c r="Q59" s="13"/>
      <c r="R59" s="13"/>
      <c r="S59" s="13"/>
      <c r="T59" s="13"/>
    </row>
    <row r="60" spans="2:20" x14ac:dyDescent="0.25">
      <c r="B60" s="751"/>
      <c r="C60" s="752"/>
      <c r="D60" s="753"/>
      <c r="E60" s="754"/>
      <c r="F60" s="754"/>
      <c r="G60" s="759"/>
      <c r="H60" s="754"/>
      <c r="I60" s="755"/>
      <c r="J60" s="756"/>
      <c r="K60" s="757"/>
      <c r="L60" s="760"/>
      <c r="M60" s="180"/>
      <c r="N60" s="13"/>
      <c r="O60" s="13"/>
      <c r="P60" s="13"/>
      <c r="Q60" s="13"/>
      <c r="R60" s="13"/>
      <c r="S60" s="13"/>
      <c r="T60" s="13"/>
    </row>
    <row r="61" spans="2:20" x14ac:dyDescent="0.25">
      <c r="B61" s="751"/>
      <c r="C61" s="752"/>
      <c r="D61" s="753"/>
      <c r="E61" s="754"/>
      <c r="F61" s="754"/>
      <c r="G61" s="759"/>
      <c r="H61" s="754"/>
      <c r="I61" s="755"/>
      <c r="J61" s="756"/>
      <c r="K61" s="757"/>
      <c r="L61" s="760"/>
      <c r="M61" s="180"/>
      <c r="N61" s="13"/>
      <c r="O61" s="13"/>
      <c r="P61" s="13"/>
      <c r="Q61" s="13"/>
      <c r="R61" s="13"/>
      <c r="S61" s="13"/>
      <c r="T61" s="13"/>
    </row>
    <row r="62" spans="2:20" x14ac:dyDescent="0.25">
      <c r="B62" s="751"/>
      <c r="C62" s="752"/>
      <c r="D62" s="753"/>
      <c r="E62" s="754"/>
      <c r="F62" s="754"/>
      <c r="G62" s="759"/>
      <c r="H62" s="754"/>
      <c r="I62" s="755"/>
      <c r="J62" s="756"/>
      <c r="K62" s="757"/>
      <c r="L62" s="760"/>
      <c r="M62" s="180"/>
      <c r="N62" s="13"/>
      <c r="O62" s="13"/>
      <c r="P62" s="13"/>
      <c r="Q62" s="13"/>
      <c r="R62" s="13"/>
      <c r="S62" s="13"/>
      <c r="T62" s="13"/>
    </row>
    <row r="63" spans="2:20" x14ac:dyDescent="0.25">
      <c r="B63" s="751"/>
      <c r="C63" s="752"/>
      <c r="D63" s="753"/>
      <c r="E63" s="754"/>
      <c r="F63" s="754"/>
      <c r="G63" s="759"/>
      <c r="H63" s="754"/>
      <c r="I63" s="755"/>
      <c r="J63" s="756"/>
      <c r="K63" s="757"/>
      <c r="L63" s="760"/>
      <c r="M63" s="180"/>
      <c r="N63" s="13"/>
      <c r="O63" s="13"/>
      <c r="P63" s="13"/>
      <c r="Q63" s="13"/>
      <c r="R63" s="13"/>
      <c r="S63" s="13"/>
      <c r="T63" s="13"/>
    </row>
    <row r="64" spans="2:20" x14ac:dyDescent="0.25">
      <c r="B64" s="751"/>
      <c r="C64" s="752"/>
      <c r="D64" s="753"/>
      <c r="E64" s="754"/>
      <c r="F64" s="754"/>
      <c r="G64" s="759"/>
      <c r="H64" s="754"/>
      <c r="I64" s="755"/>
      <c r="J64" s="756"/>
      <c r="K64" s="757"/>
      <c r="L64" s="760"/>
      <c r="N64" s="13"/>
      <c r="O64" s="13"/>
      <c r="P64" s="13"/>
      <c r="Q64" s="13"/>
      <c r="R64" s="13"/>
      <c r="S64" s="13"/>
      <c r="T64" s="13"/>
    </row>
    <row r="65" spans="2:20" x14ac:dyDescent="0.25">
      <c r="B65" s="751"/>
      <c r="C65" s="752"/>
      <c r="D65" s="753"/>
      <c r="E65" s="754"/>
      <c r="F65" s="754"/>
      <c r="G65" s="759"/>
      <c r="H65" s="754"/>
      <c r="I65" s="755"/>
      <c r="J65" s="756"/>
      <c r="K65" s="757"/>
      <c r="L65" s="760"/>
      <c r="N65" s="13"/>
      <c r="O65" s="13"/>
      <c r="P65" s="13"/>
      <c r="Q65" s="13"/>
      <c r="R65" s="13"/>
      <c r="S65" s="13"/>
      <c r="T65" s="13"/>
    </row>
    <row r="66" spans="2:20" x14ac:dyDescent="0.25">
      <c r="B66" s="751"/>
      <c r="C66" s="752"/>
      <c r="D66" s="753"/>
      <c r="E66" s="754"/>
      <c r="F66" s="754"/>
      <c r="G66" s="759"/>
      <c r="H66" s="754"/>
      <c r="I66" s="755"/>
      <c r="J66" s="756"/>
      <c r="K66" s="757"/>
      <c r="L66" s="760"/>
      <c r="N66" s="13"/>
      <c r="O66" s="13"/>
      <c r="P66" s="13"/>
      <c r="Q66" s="13"/>
      <c r="R66" s="13"/>
      <c r="S66" s="13"/>
      <c r="T66" s="13"/>
    </row>
    <row r="67" spans="2:20" x14ac:dyDescent="0.25">
      <c r="B67" s="751"/>
      <c r="C67" s="752"/>
      <c r="D67" s="753"/>
      <c r="E67" s="754"/>
      <c r="F67" s="754"/>
      <c r="G67" s="759"/>
      <c r="H67" s="754"/>
      <c r="I67" s="755"/>
      <c r="J67" s="756"/>
      <c r="K67" s="757"/>
      <c r="L67" s="760"/>
      <c r="N67" s="13"/>
      <c r="O67" s="13"/>
      <c r="P67" s="13"/>
      <c r="Q67" s="13"/>
      <c r="R67" s="13"/>
      <c r="S67" s="13"/>
      <c r="T67" s="13"/>
    </row>
    <row r="68" spans="2:20" x14ac:dyDescent="0.25">
      <c r="B68" s="751"/>
      <c r="C68" s="752"/>
      <c r="D68" s="753"/>
      <c r="E68" s="754"/>
      <c r="F68" s="754"/>
      <c r="G68" s="759"/>
      <c r="H68" s="754"/>
      <c r="I68" s="755"/>
      <c r="J68" s="756"/>
      <c r="K68" s="757"/>
      <c r="L68" s="760"/>
      <c r="N68" s="13"/>
      <c r="O68" s="13"/>
      <c r="P68" s="13"/>
      <c r="Q68" s="13"/>
      <c r="R68" s="13"/>
      <c r="S68" s="13"/>
      <c r="T68" s="13"/>
    </row>
    <row r="69" spans="2:20" x14ac:dyDescent="0.25">
      <c r="B69" s="751"/>
      <c r="C69" s="752"/>
      <c r="D69" s="753"/>
      <c r="E69" s="754"/>
      <c r="F69" s="754"/>
      <c r="G69" s="759"/>
      <c r="H69" s="754"/>
      <c r="I69" s="755"/>
      <c r="J69" s="756"/>
      <c r="K69" s="757"/>
      <c r="L69" s="760"/>
      <c r="N69" s="13"/>
      <c r="O69" s="13"/>
      <c r="P69" s="13"/>
      <c r="Q69" s="13"/>
      <c r="R69" s="13"/>
      <c r="S69" s="13"/>
      <c r="T69" s="13"/>
    </row>
    <row r="70" spans="2:20" x14ac:dyDescent="0.25">
      <c r="B70" s="751"/>
      <c r="C70" s="752"/>
      <c r="D70" s="753"/>
      <c r="E70" s="754"/>
      <c r="F70" s="754"/>
      <c r="G70" s="759"/>
      <c r="H70" s="754"/>
      <c r="I70" s="755"/>
      <c r="J70" s="756"/>
      <c r="K70" s="757"/>
      <c r="L70" s="760"/>
      <c r="N70" s="13"/>
      <c r="O70" s="13"/>
      <c r="P70" s="13"/>
      <c r="Q70" s="13"/>
      <c r="R70" s="13"/>
      <c r="S70" s="13"/>
      <c r="T70" s="13"/>
    </row>
    <row r="71" spans="2:20" x14ac:dyDescent="0.25">
      <c r="B71" s="751"/>
      <c r="C71" s="752"/>
      <c r="D71" s="753"/>
      <c r="E71" s="754"/>
      <c r="F71" s="755"/>
      <c r="G71" s="753"/>
      <c r="H71" s="754"/>
      <c r="I71" s="755"/>
      <c r="J71" s="756"/>
      <c r="K71" s="757"/>
      <c r="L71" s="758"/>
      <c r="N71" s="13"/>
      <c r="O71" s="13"/>
      <c r="P71" s="13"/>
      <c r="Q71" s="13"/>
      <c r="R71" s="13"/>
      <c r="S71" s="13"/>
      <c r="T71" s="13"/>
    </row>
    <row r="72" spans="2:20" x14ac:dyDescent="0.25">
      <c r="B72" s="751"/>
      <c r="C72" s="752"/>
      <c r="D72" s="753"/>
      <c r="E72" s="754"/>
      <c r="F72" s="755"/>
      <c r="G72" s="753"/>
      <c r="H72" s="754"/>
      <c r="I72" s="755"/>
      <c r="J72" s="756"/>
      <c r="K72" s="757"/>
      <c r="L72" s="758"/>
      <c r="N72" s="13"/>
      <c r="O72" s="13"/>
      <c r="P72" s="13"/>
      <c r="Q72" s="13"/>
      <c r="R72" s="13"/>
      <c r="S72" s="13"/>
      <c r="T72" s="13"/>
    </row>
    <row r="73" spans="2:20" x14ac:dyDescent="0.25">
      <c r="B73" s="751"/>
      <c r="C73" s="752"/>
      <c r="D73" s="753"/>
      <c r="E73" s="754"/>
      <c r="F73" s="755"/>
      <c r="G73" s="753"/>
      <c r="H73" s="754"/>
      <c r="I73" s="755"/>
      <c r="J73" s="756"/>
      <c r="K73" s="757"/>
      <c r="L73" s="758"/>
      <c r="N73" s="13"/>
      <c r="O73" s="13"/>
      <c r="P73" s="13"/>
      <c r="Q73" s="13"/>
      <c r="R73" s="13"/>
      <c r="S73" s="13"/>
      <c r="T73" s="13"/>
    </row>
    <row r="74" spans="2:20" x14ac:dyDescent="0.25">
      <c r="B74" s="751"/>
      <c r="C74" s="752"/>
      <c r="D74" s="753"/>
      <c r="E74" s="754"/>
      <c r="F74" s="755"/>
      <c r="G74" s="753"/>
      <c r="H74" s="754"/>
      <c r="I74" s="755"/>
      <c r="J74" s="756"/>
      <c r="K74" s="757"/>
      <c r="L74" s="758"/>
      <c r="M74" s="180"/>
      <c r="N74" s="13"/>
      <c r="O74" s="13"/>
      <c r="P74" s="13"/>
      <c r="Q74" s="13"/>
      <c r="R74" s="13"/>
      <c r="S74" s="13"/>
      <c r="T74" s="13"/>
    </row>
    <row r="75" spans="2:20" x14ac:dyDescent="0.25">
      <c r="B75" s="751"/>
      <c r="C75" s="752"/>
      <c r="D75" s="753"/>
      <c r="E75" s="754"/>
      <c r="F75" s="755"/>
      <c r="G75" s="753"/>
      <c r="H75" s="754"/>
      <c r="I75" s="755"/>
      <c r="J75" s="756"/>
      <c r="K75" s="757"/>
      <c r="L75" s="758"/>
      <c r="M75" s="180"/>
      <c r="N75" s="13"/>
      <c r="O75" s="13"/>
      <c r="P75" s="13"/>
      <c r="Q75" s="13"/>
      <c r="R75" s="13"/>
      <c r="S75" s="13"/>
      <c r="T75" s="13"/>
    </row>
    <row r="76" spans="2:20" x14ac:dyDescent="0.25">
      <c r="B76" s="751"/>
      <c r="C76" s="752"/>
      <c r="D76" s="753"/>
      <c r="E76" s="754"/>
      <c r="F76" s="755"/>
      <c r="G76" s="753"/>
      <c r="H76" s="754"/>
      <c r="I76" s="755"/>
      <c r="J76" s="756"/>
      <c r="K76" s="757"/>
      <c r="L76" s="758"/>
      <c r="M76" s="180"/>
      <c r="N76" s="13"/>
      <c r="O76" s="13"/>
      <c r="P76" s="13"/>
      <c r="Q76" s="13"/>
      <c r="R76" s="13"/>
      <c r="S76" s="13"/>
      <c r="T76" s="13"/>
    </row>
    <row r="77" spans="2:20" x14ac:dyDescent="0.25">
      <c r="B77" s="751"/>
      <c r="C77" s="752"/>
      <c r="D77" s="753"/>
      <c r="E77" s="754"/>
      <c r="F77" s="755"/>
      <c r="G77" s="753"/>
      <c r="H77" s="754"/>
      <c r="I77" s="755"/>
      <c r="J77" s="756"/>
      <c r="K77" s="757"/>
      <c r="L77" s="758"/>
      <c r="M77" s="180"/>
      <c r="N77" s="13"/>
      <c r="O77" s="13"/>
      <c r="P77" s="13"/>
      <c r="Q77" s="13"/>
      <c r="R77" s="13"/>
      <c r="S77" s="13"/>
      <c r="T77" s="13"/>
    </row>
    <row r="78" spans="2:20" x14ac:dyDescent="0.25">
      <c r="B78" s="751"/>
      <c r="C78" s="752"/>
      <c r="D78" s="753"/>
      <c r="E78" s="754"/>
      <c r="F78" s="755"/>
      <c r="G78" s="753"/>
      <c r="H78" s="754"/>
      <c r="I78" s="755"/>
      <c r="J78" s="756"/>
      <c r="K78" s="757"/>
      <c r="L78" s="758"/>
      <c r="M78" s="180"/>
      <c r="N78" s="13"/>
      <c r="O78" s="13"/>
      <c r="P78" s="13"/>
      <c r="Q78" s="13"/>
      <c r="R78" s="13"/>
      <c r="S78" s="13"/>
      <c r="T78" s="13"/>
    </row>
    <row r="79" spans="2:20" x14ac:dyDescent="0.25">
      <c r="B79" s="751"/>
      <c r="C79" s="752"/>
      <c r="D79" s="753"/>
      <c r="E79" s="754"/>
      <c r="F79" s="755"/>
      <c r="G79" s="753"/>
      <c r="H79" s="754"/>
      <c r="I79" s="755"/>
      <c r="J79" s="756"/>
      <c r="K79" s="757"/>
      <c r="L79" s="758"/>
      <c r="M79" s="180"/>
      <c r="N79" s="13"/>
      <c r="O79" s="13"/>
      <c r="P79" s="13"/>
      <c r="Q79" s="13"/>
      <c r="R79" s="13"/>
      <c r="S79" s="13"/>
      <c r="T79" s="13"/>
    </row>
    <row r="80" spans="2:20" x14ac:dyDescent="0.25">
      <c r="B80" s="751"/>
      <c r="C80" s="752"/>
      <c r="D80" s="753"/>
      <c r="E80" s="754"/>
      <c r="F80" s="755"/>
      <c r="G80" s="753"/>
      <c r="H80" s="754"/>
      <c r="I80" s="755"/>
      <c r="J80" s="756"/>
      <c r="K80" s="757"/>
      <c r="L80" s="758"/>
      <c r="M80" s="180"/>
      <c r="N80" s="13"/>
      <c r="O80" s="13"/>
      <c r="P80" s="13"/>
      <c r="Q80" s="13"/>
      <c r="R80" s="13"/>
      <c r="S80" s="13"/>
      <c r="T80" s="13"/>
    </row>
    <row r="81" spans="2:20" x14ac:dyDescent="0.25">
      <c r="B81" s="751"/>
      <c r="C81" s="752"/>
      <c r="D81" s="753"/>
      <c r="E81" s="754"/>
      <c r="F81" s="755"/>
      <c r="G81" s="753"/>
      <c r="H81" s="754"/>
      <c r="I81" s="755"/>
      <c r="J81" s="756"/>
      <c r="K81" s="757"/>
      <c r="L81" s="758"/>
      <c r="M81" s="180"/>
      <c r="N81" s="13"/>
      <c r="O81" s="13"/>
      <c r="P81" s="13"/>
      <c r="Q81" s="13"/>
      <c r="R81" s="13"/>
      <c r="S81" s="13"/>
      <c r="T81" s="13"/>
    </row>
    <row r="82" spans="2:20" x14ac:dyDescent="0.25">
      <c r="B82" s="751"/>
      <c r="C82" s="752"/>
      <c r="D82" s="753"/>
      <c r="E82" s="754"/>
      <c r="F82" s="755"/>
      <c r="G82" s="753"/>
      <c r="H82" s="754"/>
      <c r="I82" s="755"/>
      <c r="J82" s="756"/>
      <c r="K82" s="757"/>
      <c r="L82" s="758"/>
    </row>
    <row r="83" spans="2:20" x14ac:dyDescent="0.25">
      <c r="B83" s="751"/>
      <c r="C83" s="752"/>
      <c r="D83" s="753"/>
      <c r="E83" s="754"/>
      <c r="F83" s="755"/>
      <c r="G83" s="753"/>
      <c r="H83" s="754"/>
      <c r="I83" s="755"/>
      <c r="J83" s="756"/>
      <c r="K83" s="757"/>
      <c r="L83" s="758"/>
    </row>
    <row r="84" spans="2:20" x14ac:dyDescent="0.25">
      <c r="B84" s="751"/>
      <c r="C84" s="752"/>
      <c r="D84" s="753"/>
      <c r="E84" s="754"/>
      <c r="F84" s="755"/>
      <c r="G84" s="753"/>
      <c r="H84" s="754"/>
      <c r="I84" s="755"/>
      <c r="J84" s="756"/>
      <c r="K84" s="757"/>
      <c r="L84" s="758"/>
    </row>
    <row r="85" spans="2:20" x14ac:dyDescent="0.25">
      <c r="B85" s="751"/>
      <c r="C85" s="752"/>
      <c r="D85" s="753"/>
      <c r="E85" s="754"/>
      <c r="F85" s="755"/>
      <c r="G85" s="753"/>
      <c r="H85" s="754"/>
      <c r="I85" s="755"/>
      <c r="J85" s="756"/>
      <c r="K85" s="757"/>
      <c r="L85" s="758"/>
    </row>
    <row r="86" spans="2:20" x14ac:dyDescent="0.25">
      <c r="B86" s="751"/>
      <c r="C86" s="752"/>
      <c r="D86" s="753"/>
      <c r="E86" s="754"/>
      <c r="F86" s="755"/>
      <c r="G86" s="753"/>
      <c r="H86" s="754"/>
      <c r="I86" s="755"/>
      <c r="J86" s="756"/>
      <c r="K86" s="757"/>
      <c r="L86" s="758"/>
    </row>
    <row r="87" spans="2:20" x14ac:dyDescent="0.25">
      <c r="B87" s="751"/>
      <c r="C87" s="752"/>
      <c r="D87" s="753"/>
      <c r="E87" s="754"/>
      <c r="F87" s="755"/>
      <c r="G87" s="753"/>
      <c r="H87" s="754"/>
      <c r="I87" s="755"/>
      <c r="J87" s="756"/>
      <c r="K87" s="757"/>
      <c r="L87" s="758"/>
    </row>
    <row r="88" spans="2:20" x14ac:dyDescent="0.25">
      <c r="B88" s="751"/>
      <c r="C88" s="752"/>
      <c r="D88" s="753"/>
      <c r="E88" s="754"/>
      <c r="F88" s="755"/>
      <c r="G88" s="753"/>
      <c r="H88" s="754"/>
      <c r="I88" s="755"/>
      <c r="J88" s="756"/>
      <c r="K88" s="757"/>
      <c r="L88" s="758"/>
    </row>
    <row r="89" spans="2:20" x14ac:dyDescent="0.25">
      <c r="B89" s="751"/>
      <c r="C89" s="752"/>
      <c r="D89" s="753"/>
      <c r="E89" s="754"/>
      <c r="F89" s="755"/>
      <c r="G89" s="753"/>
      <c r="H89" s="754"/>
      <c r="I89" s="755"/>
      <c r="J89" s="756"/>
      <c r="K89" s="757"/>
      <c r="L89" s="758"/>
    </row>
    <row r="90" spans="2:20" x14ac:dyDescent="0.25">
      <c r="B90" s="751"/>
      <c r="C90" s="752"/>
      <c r="D90" s="753"/>
      <c r="E90" s="754"/>
      <c r="F90" s="755"/>
      <c r="G90" s="753"/>
      <c r="H90" s="754"/>
      <c r="I90" s="755"/>
      <c r="J90" s="756"/>
      <c r="K90" s="757"/>
      <c r="L90" s="758"/>
    </row>
    <row r="91" spans="2:20" x14ac:dyDescent="0.25">
      <c r="B91" s="751"/>
      <c r="C91" s="752"/>
      <c r="D91" s="753"/>
      <c r="E91" s="754"/>
      <c r="F91" s="755"/>
      <c r="G91" s="753"/>
      <c r="H91" s="754"/>
      <c r="I91" s="755"/>
      <c r="J91" s="756"/>
      <c r="K91" s="757"/>
      <c r="L91" s="758"/>
    </row>
    <row r="92" spans="2:20" x14ac:dyDescent="0.25">
      <c r="B92" s="751"/>
      <c r="C92" s="752"/>
      <c r="D92" s="753"/>
      <c r="E92" s="754"/>
      <c r="F92" s="755"/>
      <c r="G92" s="753"/>
      <c r="H92" s="754"/>
      <c r="I92" s="755"/>
      <c r="J92" s="756"/>
      <c r="K92" s="757"/>
      <c r="L92" s="758"/>
    </row>
    <row r="93" spans="2:20" x14ac:dyDescent="0.25">
      <c r="B93" s="751"/>
      <c r="C93" s="752"/>
      <c r="D93" s="753"/>
      <c r="E93" s="754"/>
      <c r="F93" s="755"/>
      <c r="G93" s="753"/>
      <c r="H93" s="754"/>
      <c r="I93" s="755"/>
      <c r="J93" s="756"/>
      <c r="K93" s="757"/>
      <c r="L93" s="758"/>
    </row>
    <row r="94" spans="2:20" x14ac:dyDescent="0.25">
      <c r="B94" s="751"/>
      <c r="C94" s="752"/>
      <c r="D94" s="753"/>
      <c r="E94" s="754"/>
      <c r="F94" s="754"/>
      <c r="G94" s="759"/>
      <c r="H94" s="754"/>
      <c r="I94" s="755"/>
      <c r="J94" s="756"/>
      <c r="K94" s="757"/>
      <c r="L94" s="758"/>
    </row>
    <row r="95" spans="2:20" x14ac:dyDescent="0.25">
      <c r="B95" s="751"/>
      <c r="C95" s="752"/>
      <c r="D95" s="753"/>
      <c r="E95" s="754"/>
      <c r="F95" s="754"/>
      <c r="G95" s="759"/>
      <c r="H95" s="754"/>
      <c r="I95" s="755"/>
      <c r="J95" s="756"/>
      <c r="K95" s="757"/>
      <c r="L95" s="760"/>
    </row>
    <row r="96" spans="2:20" x14ac:dyDescent="0.25">
      <c r="B96" s="751"/>
      <c r="C96" s="752"/>
      <c r="D96" s="753"/>
      <c r="E96" s="754"/>
      <c r="F96" s="754"/>
      <c r="G96" s="759"/>
      <c r="H96" s="754"/>
      <c r="I96" s="755"/>
      <c r="J96" s="756"/>
      <c r="K96" s="757"/>
      <c r="L96" s="760"/>
    </row>
    <row r="97" spans="2:12" x14ac:dyDescent="0.25">
      <c r="B97" s="751"/>
      <c r="C97" s="752"/>
      <c r="D97" s="753"/>
      <c r="E97" s="754"/>
      <c r="F97" s="754"/>
      <c r="G97" s="759"/>
      <c r="H97" s="754"/>
      <c r="I97" s="755"/>
      <c r="J97" s="756"/>
      <c r="K97" s="757"/>
      <c r="L97" s="760"/>
    </row>
    <row r="98" spans="2:12" x14ac:dyDescent="0.25">
      <c r="B98" s="751"/>
      <c r="C98" s="752"/>
      <c r="D98" s="753"/>
      <c r="E98" s="754"/>
      <c r="F98" s="754"/>
      <c r="G98" s="759"/>
      <c r="H98" s="754"/>
      <c r="I98" s="755"/>
      <c r="J98" s="756"/>
      <c r="K98" s="757"/>
      <c r="L98" s="760"/>
    </row>
    <row r="99" spans="2:12" x14ac:dyDescent="0.25">
      <c r="B99" s="751"/>
      <c r="C99" s="752"/>
      <c r="D99" s="753"/>
      <c r="E99" s="754"/>
      <c r="F99" s="754"/>
      <c r="G99" s="759"/>
      <c r="H99" s="754"/>
      <c r="I99" s="755"/>
      <c r="J99" s="756"/>
      <c r="K99" s="757"/>
      <c r="L99" s="760"/>
    </row>
    <row r="100" spans="2:12" x14ac:dyDescent="0.25">
      <c r="B100" s="751"/>
      <c r="C100" s="752"/>
      <c r="D100" s="753"/>
      <c r="E100" s="754"/>
      <c r="F100" s="754"/>
      <c r="G100" s="759"/>
      <c r="H100" s="754"/>
      <c r="I100" s="755"/>
      <c r="J100" s="756"/>
      <c r="K100" s="757"/>
      <c r="L100" s="760"/>
    </row>
    <row r="101" spans="2:12" x14ac:dyDescent="0.25">
      <c r="B101" s="751"/>
      <c r="C101" s="752"/>
      <c r="D101" s="753"/>
      <c r="E101" s="754"/>
      <c r="F101" s="754"/>
      <c r="G101" s="759"/>
      <c r="H101" s="754"/>
      <c r="I101" s="755"/>
      <c r="J101" s="756"/>
      <c r="K101" s="757"/>
      <c r="L101" s="760"/>
    </row>
    <row r="102" spans="2:12" x14ac:dyDescent="0.25">
      <c r="B102" s="751"/>
      <c r="C102" s="752"/>
      <c r="D102" s="753"/>
      <c r="E102" s="754"/>
      <c r="F102" s="754"/>
      <c r="G102" s="759"/>
      <c r="H102" s="754"/>
      <c r="I102" s="755"/>
      <c r="J102" s="756"/>
      <c r="K102" s="757"/>
      <c r="L102" s="760"/>
    </row>
    <row r="103" spans="2:12" x14ac:dyDescent="0.25">
      <c r="B103" s="751"/>
      <c r="C103" s="752"/>
      <c r="D103" s="753"/>
      <c r="E103" s="754"/>
      <c r="F103" s="754"/>
      <c r="G103" s="759"/>
      <c r="H103" s="754"/>
      <c r="I103" s="755"/>
      <c r="J103" s="756"/>
      <c r="K103" s="757"/>
      <c r="L103" s="760"/>
    </row>
    <row r="104" spans="2:12" x14ac:dyDescent="0.25">
      <c r="B104" s="751"/>
      <c r="C104" s="752"/>
      <c r="D104" s="753"/>
      <c r="E104" s="754"/>
      <c r="F104" s="754"/>
      <c r="G104" s="759"/>
      <c r="H104" s="754"/>
      <c r="I104" s="755"/>
      <c r="J104" s="756"/>
      <c r="K104" s="757"/>
      <c r="L104" s="760"/>
    </row>
    <row r="105" spans="2:12" x14ac:dyDescent="0.25">
      <c r="B105" s="751"/>
      <c r="C105" s="752"/>
      <c r="D105" s="753"/>
      <c r="E105" s="754"/>
      <c r="F105" s="754"/>
      <c r="G105" s="759"/>
      <c r="H105" s="754"/>
      <c r="I105" s="755"/>
      <c r="J105" s="756"/>
      <c r="K105" s="757"/>
      <c r="L105" s="760"/>
    </row>
    <row r="106" spans="2:12" x14ac:dyDescent="0.25">
      <c r="B106" s="751"/>
      <c r="C106" s="752"/>
      <c r="D106" s="753"/>
      <c r="E106" s="754"/>
      <c r="F106" s="754"/>
      <c r="G106" s="759"/>
      <c r="H106" s="754"/>
      <c r="I106" s="755"/>
      <c r="J106" s="756"/>
      <c r="K106" s="757"/>
      <c r="L106" s="760"/>
    </row>
    <row r="107" spans="2:12" x14ac:dyDescent="0.25">
      <c r="B107" s="751"/>
      <c r="C107" s="752"/>
      <c r="D107" s="753"/>
      <c r="E107" s="754"/>
      <c r="F107" s="754"/>
      <c r="G107" s="759"/>
      <c r="H107" s="754"/>
      <c r="I107" s="755"/>
      <c r="J107" s="756"/>
      <c r="K107" s="757"/>
      <c r="L107" s="760"/>
    </row>
    <row r="108" spans="2:12" x14ac:dyDescent="0.25">
      <c r="B108" s="751"/>
      <c r="C108" s="752"/>
      <c r="D108" s="753"/>
      <c r="E108" s="754"/>
      <c r="F108" s="754"/>
      <c r="G108" s="759"/>
      <c r="H108" s="754"/>
      <c r="I108" s="755"/>
      <c r="J108" s="756"/>
      <c r="K108" s="757"/>
      <c r="L108" s="760"/>
    </row>
    <row r="109" spans="2:12" x14ac:dyDescent="0.25">
      <c r="B109" s="751"/>
      <c r="C109" s="752"/>
      <c r="D109" s="753"/>
      <c r="E109" s="754"/>
      <c r="F109" s="754"/>
      <c r="G109" s="759"/>
      <c r="H109" s="754"/>
      <c r="I109" s="755"/>
      <c r="J109" s="756"/>
      <c r="K109" s="757"/>
      <c r="L109" s="760"/>
    </row>
    <row r="110" spans="2:12" x14ac:dyDescent="0.25">
      <c r="B110" s="751"/>
      <c r="C110" s="752"/>
      <c r="D110" s="753"/>
      <c r="E110" s="754"/>
      <c r="F110" s="754"/>
      <c r="G110" s="759"/>
      <c r="H110" s="754"/>
      <c r="I110" s="755"/>
      <c r="J110" s="756"/>
      <c r="K110" s="757"/>
      <c r="L110" s="760"/>
    </row>
    <row r="111" spans="2:12" x14ac:dyDescent="0.25">
      <c r="B111" s="751"/>
      <c r="C111" s="752"/>
      <c r="D111" s="753"/>
      <c r="E111" s="754"/>
      <c r="F111" s="754"/>
      <c r="G111" s="759"/>
      <c r="H111" s="754"/>
      <c r="I111" s="755"/>
      <c r="J111" s="756"/>
      <c r="K111" s="757"/>
      <c r="L111" s="760"/>
    </row>
    <row r="112" spans="2:12" x14ac:dyDescent="0.25">
      <c r="B112" s="751"/>
      <c r="C112" s="752"/>
      <c r="D112" s="753"/>
      <c r="E112" s="754"/>
      <c r="F112" s="754"/>
      <c r="G112" s="759"/>
      <c r="H112" s="754"/>
      <c r="I112" s="755"/>
      <c r="J112" s="756"/>
      <c r="K112" s="757"/>
      <c r="L112" s="760"/>
    </row>
    <row r="113" spans="2:12" x14ac:dyDescent="0.25">
      <c r="B113" s="751"/>
      <c r="C113" s="752"/>
      <c r="D113" s="753"/>
      <c r="E113" s="754"/>
      <c r="F113" s="754"/>
      <c r="G113" s="759"/>
      <c r="H113" s="754"/>
      <c r="I113" s="755"/>
      <c r="J113" s="756"/>
      <c r="K113" s="757"/>
      <c r="L113" s="760"/>
    </row>
    <row r="114" spans="2:12" x14ac:dyDescent="0.25">
      <c r="B114" s="751"/>
      <c r="C114" s="752"/>
      <c r="D114" s="753"/>
      <c r="E114" s="754"/>
      <c r="F114" s="754"/>
      <c r="G114" s="759"/>
      <c r="H114" s="754"/>
      <c r="I114" s="755"/>
      <c r="J114" s="756"/>
      <c r="K114" s="757"/>
      <c r="L114" s="760"/>
    </row>
    <row r="115" spans="2:12" x14ac:dyDescent="0.25">
      <c r="B115" s="751"/>
      <c r="C115" s="752"/>
      <c r="D115" s="753"/>
      <c r="E115" s="754"/>
      <c r="F115" s="754"/>
      <c r="G115" s="759"/>
      <c r="H115" s="754"/>
      <c r="I115" s="755"/>
      <c r="J115" s="756"/>
      <c r="K115" s="757"/>
      <c r="L115" s="760"/>
    </row>
    <row r="116" spans="2:12" x14ac:dyDescent="0.25">
      <c r="B116" s="751"/>
      <c r="C116" s="752"/>
      <c r="D116" s="753"/>
      <c r="E116" s="754"/>
      <c r="F116" s="754"/>
      <c r="G116" s="759"/>
      <c r="H116" s="754"/>
      <c r="I116" s="755"/>
      <c r="J116" s="756"/>
      <c r="K116" s="757"/>
      <c r="L116" s="760"/>
    </row>
    <row r="117" spans="2:12" x14ac:dyDescent="0.25">
      <c r="B117" s="751"/>
      <c r="C117" s="752"/>
      <c r="D117" s="753"/>
      <c r="E117" s="754"/>
      <c r="F117" s="754"/>
      <c r="G117" s="759"/>
      <c r="H117" s="754"/>
      <c r="I117" s="755"/>
      <c r="J117" s="756"/>
      <c r="K117" s="757"/>
      <c r="L117" s="760"/>
    </row>
    <row r="118" spans="2:12" x14ac:dyDescent="0.25">
      <c r="B118" s="751"/>
      <c r="C118" s="752"/>
      <c r="D118" s="753"/>
      <c r="E118" s="754"/>
      <c r="F118" s="754"/>
      <c r="G118" s="759"/>
      <c r="H118" s="754"/>
      <c r="I118" s="755"/>
      <c r="J118" s="756"/>
      <c r="K118" s="757"/>
      <c r="L118" s="760"/>
    </row>
    <row r="119" spans="2:12" x14ac:dyDescent="0.25">
      <c r="B119" s="751"/>
      <c r="C119" s="752"/>
      <c r="D119" s="753"/>
      <c r="E119" s="754"/>
      <c r="F119" s="754"/>
      <c r="G119" s="759"/>
      <c r="H119" s="754"/>
      <c r="I119" s="755"/>
      <c r="J119" s="756"/>
      <c r="K119" s="757"/>
      <c r="L119" s="760"/>
    </row>
    <row r="120" spans="2:12" x14ac:dyDescent="0.25">
      <c r="B120" s="751"/>
      <c r="C120" s="752"/>
      <c r="D120" s="753"/>
      <c r="E120" s="754"/>
      <c r="F120" s="754"/>
      <c r="G120" s="759"/>
      <c r="H120" s="754"/>
      <c r="I120" s="755"/>
      <c r="J120" s="756"/>
      <c r="K120" s="757"/>
      <c r="L120" s="760"/>
    </row>
    <row r="121" spans="2:12" x14ac:dyDescent="0.25">
      <c r="B121" s="751"/>
      <c r="C121" s="752"/>
      <c r="D121" s="753"/>
      <c r="E121" s="754"/>
      <c r="F121" s="754"/>
      <c r="G121" s="759"/>
      <c r="H121" s="754"/>
      <c r="I121" s="755"/>
      <c r="J121" s="756"/>
      <c r="K121" s="757"/>
      <c r="L121" s="760"/>
    </row>
    <row r="122" spans="2:12" x14ac:dyDescent="0.25">
      <c r="B122" s="751"/>
      <c r="C122" s="752"/>
      <c r="D122" s="753"/>
      <c r="E122" s="754"/>
      <c r="F122" s="754"/>
      <c r="G122" s="759"/>
      <c r="H122" s="754"/>
      <c r="I122" s="755"/>
      <c r="J122" s="756"/>
      <c r="K122" s="757"/>
      <c r="L122" s="760"/>
    </row>
    <row r="123" spans="2:12" x14ac:dyDescent="0.25">
      <c r="B123" s="751"/>
      <c r="C123" s="752"/>
      <c r="D123" s="753"/>
      <c r="E123" s="754"/>
      <c r="F123" s="754"/>
      <c r="G123" s="759"/>
      <c r="H123" s="754"/>
      <c r="I123" s="755"/>
      <c r="J123" s="756"/>
      <c r="K123" s="757"/>
      <c r="L123" s="760"/>
    </row>
    <row r="124" spans="2:12" x14ac:dyDescent="0.25">
      <c r="B124" s="751"/>
      <c r="C124" s="752"/>
      <c r="D124" s="753"/>
      <c r="E124" s="754"/>
      <c r="F124" s="754"/>
      <c r="G124" s="759"/>
      <c r="H124" s="754"/>
      <c r="I124" s="755"/>
      <c r="J124" s="756"/>
      <c r="K124" s="757"/>
      <c r="L124" s="760"/>
    </row>
    <row r="125" spans="2:12" x14ac:dyDescent="0.25">
      <c r="B125" s="751"/>
      <c r="C125" s="752"/>
      <c r="D125" s="753"/>
      <c r="E125" s="754"/>
      <c r="F125" s="754"/>
      <c r="G125" s="759"/>
      <c r="H125" s="754"/>
      <c r="I125" s="755"/>
      <c r="J125" s="756"/>
      <c r="K125" s="757"/>
      <c r="L125" s="760"/>
    </row>
    <row r="126" spans="2:12" x14ac:dyDescent="0.25">
      <c r="B126" s="751"/>
      <c r="C126" s="752"/>
      <c r="D126" s="753"/>
      <c r="E126" s="754"/>
      <c r="F126" s="754"/>
      <c r="G126" s="759"/>
      <c r="H126" s="754"/>
      <c r="I126" s="755"/>
      <c r="J126" s="756"/>
      <c r="K126" s="757"/>
      <c r="L126" s="760"/>
    </row>
    <row r="127" spans="2:12" x14ac:dyDescent="0.25">
      <c r="B127" s="751"/>
      <c r="C127" s="752"/>
      <c r="D127" s="753"/>
      <c r="E127" s="754"/>
      <c r="F127" s="754"/>
      <c r="G127" s="759"/>
      <c r="H127" s="754"/>
      <c r="I127" s="755"/>
      <c r="J127" s="756"/>
      <c r="K127" s="757"/>
      <c r="L127" s="760"/>
    </row>
    <row r="128" spans="2:12" x14ac:dyDescent="0.25">
      <c r="B128" s="751"/>
      <c r="C128" s="752"/>
      <c r="D128" s="753"/>
      <c r="E128" s="754"/>
      <c r="F128" s="754"/>
      <c r="G128" s="759"/>
      <c r="H128" s="754"/>
      <c r="I128" s="755"/>
      <c r="J128" s="756"/>
      <c r="K128" s="757"/>
      <c r="L128" s="760"/>
    </row>
    <row r="129" spans="2:12" x14ac:dyDescent="0.25">
      <c r="B129" s="751"/>
      <c r="C129" s="752"/>
      <c r="D129" s="753"/>
      <c r="E129" s="754"/>
      <c r="F129" s="754"/>
      <c r="G129" s="759"/>
      <c r="H129" s="754"/>
      <c r="I129" s="755"/>
      <c r="J129" s="756"/>
      <c r="K129" s="757"/>
      <c r="L129" s="760"/>
    </row>
    <row r="130" spans="2:12" x14ac:dyDescent="0.25">
      <c r="B130" s="751"/>
      <c r="C130" s="752"/>
      <c r="D130" s="753"/>
      <c r="E130" s="754"/>
      <c r="F130" s="754"/>
      <c r="G130" s="759"/>
      <c r="H130" s="754"/>
      <c r="I130" s="755"/>
      <c r="J130" s="756"/>
      <c r="K130" s="757"/>
      <c r="L130" s="760"/>
    </row>
    <row r="131" spans="2:12" x14ac:dyDescent="0.25">
      <c r="B131" s="751"/>
      <c r="C131" s="752"/>
      <c r="D131" s="753"/>
      <c r="E131" s="754"/>
      <c r="F131" s="754"/>
      <c r="G131" s="759"/>
      <c r="H131" s="754"/>
      <c r="I131" s="755"/>
      <c r="J131" s="756"/>
      <c r="K131" s="757"/>
      <c r="L131" s="760"/>
    </row>
    <row r="132" spans="2:12" x14ac:dyDescent="0.25">
      <c r="B132" s="751"/>
      <c r="C132" s="752"/>
      <c r="D132" s="753"/>
      <c r="E132" s="754"/>
      <c r="F132" s="754"/>
      <c r="G132" s="759"/>
      <c r="H132" s="754"/>
      <c r="I132" s="755"/>
      <c r="J132" s="756"/>
      <c r="K132" s="757"/>
      <c r="L132" s="760"/>
    </row>
    <row r="133" spans="2:12" x14ac:dyDescent="0.25">
      <c r="B133" s="751"/>
      <c r="C133" s="752"/>
      <c r="D133" s="753"/>
      <c r="E133" s="754"/>
      <c r="F133" s="754"/>
      <c r="G133" s="759"/>
      <c r="H133" s="754"/>
      <c r="I133" s="755"/>
      <c r="J133" s="756"/>
      <c r="K133" s="757"/>
      <c r="L133" s="760"/>
    </row>
    <row r="134" spans="2:12" x14ac:dyDescent="0.25">
      <c r="B134" s="751"/>
      <c r="C134" s="752"/>
      <c r="D134" s="753"/>
      <c r="E134" s="754"/>
      <c r="F134" s="754"/>
      <c r="G134" s="759"/>
      <c r="H134" s="754"/>
      <c r="I134" s="755"/>
      <c r="J134" s="756"/>
      <c r="K134" s="757"/>
      <c r="L134" s="760"/>
    </row>
    <row r="135" spans="2:12" x14ac:dyDescent="0.25">
      <c r="B135" s="751"/>
      <c r="C135" s="752"/>
      <c r="D135" s="753"/>
      <c r="E135" s="754"/>
      <c r="F135" s="754"/>
      <c r="G135" s="759"/>
      <c r="H135" s="754"/>
      <c r="I135" s="755"/>
      <c r="J135" s="756"/>
      <c r="K135" s="757"/>
      <c r="L135" s="760"/>
    </row>
    <row r="136" spans="2:12" x14ac:dyDescent="0.25">
      <c r="B136" s="751"/>
      <c r="C136" s="752"/>
      <c r="D136" s="753"/>
      <c r="E136" s="754"/>
      <c r="F136" s="754"/>
      <c r="G136" s="759"/>
      <c r="H136" s="754"/>
      <c r="I136" s="755"/>
      <c r="J136" s="756"/>
      <c r="K136" s="757"/>
      <c r="L136" s="760"/>
    </row>
    <row r="137" spans="2:12" x14ac:dyDescent="0.25">
      <c r="B137" s="751"/>
      <c r="C137" s="752"/>
      <c r="D137" s="753"/>
      <c r="E137" s="754"/>
      <c r="F137" s="754"/>
      <c r="G137" s="759"/>
      <c r="H137" s="754"/>
      <c r="I137" s="755"/>
      <c r="J137" s="756"/>
      <c r="K137" s="757"/>
      <c r="L137" s="760"/>
    </row>
    <row r="138" spans="2:12" x14ac:dyDescent="0.25">
      <c r="B138" s="751"/>
      <c r="C138" s="752"/>
      <c r="D138" s="753"/>
      <c r="E138" s="754"/>
      <c r="F138" s="754"/>
      <c r="G138" s="759"/>
      <c r="H138" s="754"/>
      <c r="I138" s="755"/>
      <c r="J138" s="756"/>
      <c r="K138" s="757"/>
      <c r="L138" s="760"/>
    </row>
    <row r="139" spans="2:12" x14ac:dyDescent="0.25">
      <c r="B139" s="751"/>
      <c r="C139" s="752"/>
      <c r="D139" s="753"/>
      <c r="E139" s="754"/>
      <c r="F139" s="754"/>
      <c r="G139" s="759"/>
      <c r="H139" s="754"/>
      <c r="I139" s="755"/>
      <c r="J139" s="756"/>
      <c r="K139" s="757"/>
      <c r="L139" s="760"/>
    </row>
    <row r="140" spans="2:12" x14ac:dyDescent="0.25">
      <c r="B140" s="751"/>
      <c r="C140" s="752"/>
      <c r="D140" s="753"/>
      <c r="E140" s="754"/>
      <c r="F140" s="754"/>
      <c r="G140" s="759"/>
      <c r="H140" s="754"/>
      <c r="I140" s="755"/>
      <c r="J140" s="756"/>
      <c r="K140" s="757"/>
      <c r="L140" s="760"/>
    </row>
    <row r="141" spans="2:12" x14ac:dyDescent="0.25">
      <c r="B141" s="751"/>
      <c r="C141" s="752"/>
      <c r="D141" s="753"/>
      <c r="E141" s="754"/>
      <c r="F141" s="754"/>
      <c r="G141" s="759"/>
      <c r="H141" s="754"/>
      <c r="I141" s="755"/>
      <c r="J141" s="756"/>
      <c r="K141" s="757"/>
      <c r="L141" s="760"/>
    </row>
    <row r="142" spans="2:12" x14ac:dyDescent="0.25">
      <c r="B142" s="751"/>
      <c r="C142" s="752"/>
      <c r="D142" s="753"/>
      <c r="E142" s="754"/>
      <c r="F142" s="754"/>
      <c r="G142" s="759"/>
      <c r="H142" s="754"/>
      <c r="I142" s="755"/>
      <c r="J142" s="756"/>
      <c r="K142" s="757"/>
      <c r="L142" s="760"/>
    </row>
    <row r="143" spans="2:12" x14ac:dyDescent="0.25">
      <c r="B143" s="751"/>
      <c r="C143" s="752"/>
      <c r="D143" s="753"/>
      <c r="E143" s="754"/>
      <c r="F143" s="754"/>
      <c r="G143" s="759"/>
      <c r="H143" s="754"/>
      <c r="I143" s="755"/>
      <c r="J143" s="756"/>
      <c r="K143" s="757"/>
      <c r="L143" s="760"/>
    </row>
    <row r="144" spans="2:12" x14ac:dyDescent="0.25">
      <c r="B144" s="751"/>
      <c r="C144" s="752"/>
      <c r="D144" s="753"/>
      <c r="E144" s="754"/>
      <c r="F144" s="754"/>
      <c r="G144" s="759"/>
      <c r="H144" s="754"/>
      <c r="I144" s="755"/>
      <c r="J144" s="756"/>
      <c r="K144" s="757"/>
      <c r="L144" s="760"/>
    </row>
    <row r="145" spans="2:12" x14ac:dyDescent="0.25">
      <c r="B145" s="751"/>
      <c r="C145" s="752"/>
      <c r="D145" s="753"/>
      <c r="E145" s="754"/>
      <c r="F145" s="754"/>
      <c r="G145" s="759"/>
      <c r="H145" s="754"/>
      <c r="I145" s="755"/>
      <c r="J145" s="756"/>
      <c r="K145" s="757"/>
      <c r="L145" s="760"/>
    </row>
    <row r="146" spans="2:12" x14ac:dyDescent="0.25">
      <c r="B146" s="751"/>
      <c r="C146" s="752"/>
      <c r="D146" s="753"/>
      <c r="E146" s="754"/>
      <c r="F146" s="754"/>
      <c r="G146" s="759"/>
      <c r="H146" s="754"/>
      <c r="I146" s="755"/>
      <c r="J146" s="756"/>
      <c r="K146" s="757"/>
      <c r="L146" s="760"/>
    </row>
    <row r="147" spans="2:12" x14ac:dyDescent="0.25">
      <c r="B147" s="751"/>
      <c r="C147" s="752"/>
      <c r="D147" s="753"/>
      <c r="E147" s="754"/>
      <c r="F147" s="754"/>
      <c r="G147" s="759"/>
      <c r="H147" s="754"/>
      <c r="I147" s="755"/>
      <c r="J147" s="756"/>
      <c r="K147" s="757"/>
      <c r="L147" s="760"/>
    </row>
    <row r="148" spans="2:12" x14ac:dyDescent="0.25">
      <c r="B148" s="751"/>
      <c r="C148" s="752"/>
      <c r="D148" s="753"/>
      <c r="E148" s="754"/>
      <c r="F148" s="754"/>
      <c r="G148" s="759"/>
      <c r="H148" s="754"/>
      <c r="I148" s="755"/>
      <c r="J148" s="756"/>
      <c r="K148" s="757"/>
      <c r="L148" s="760"/>
    </row>
    <row r="149" spans="2:12" x14ac:dyDescent="0.25">
      <c r="B149" s="751"/>
      <c r="C149" s="752"/>
      <c r="D149" s="753"/>
      <c r="E149" s="754"/>
      <c r="F149" s="754"/>
      <c r="G149" s="759"/>
      <c r="H149" s="754"/>
      <c r="I149" s="755"/>
      <c r="J149" s="756"/>
      <c r="K149" s="757"/>
      <c r="L149" s="760"/>
    </row>
    <row r="150" spans="2:12" x14ac:dyDescent="0.25">
      <c r="B150" s="751"/>
      <c r="C150" s="752"/>
      <c r="D150" s="753"/>
      <c r="E150" s="754"/>
      <c r="F150" s="754"/>
      <c r="G150" s="759"/>
      <c r="H150" s="754"/>
      <c r="I150" s="755"/>
      <c r="J150" s="756"/>
      <c r="K150" s="757"/>
      <c r="L150" s="760"/>
    </row>
    <row r="151" spans="2:12" x14ac:dyDescent="0.25">
      <c r="B151" s="751"/>
      <c r="C151" s="752"/>
      <c r="D151" s="753"/>
      <c r="E151" s="754"/>
      <c r="F151" s="754"/>
      <c r="G151" s="759"/>
      <c r="H151" s="754"/>
      <c r="I151" s="755"/>
      <c r="J151" s="756"/>
      <c r="K151" s="757"/>
      <c r="L151" s="760"/>
    </row>
    <row r="152" spans="2:12" x14ac:dyDescent="0.25">
      <c r="B152" s="751"/>
      <c r="C152" s="752"/>
      <c r="D152" s="753"/>
      <c r="E152" s="754"/>
      <c r="F152" s="754"/>
      <c r="G152" s="759"/>
      <c r="H152" s="754"/>
      <c r="I152" s="755"/>
      <c r="J152" s="756"/>
      <c r="K152" s="757"/>
      <c r="L152" s="760"/>
    </row>
    <row r="153" spans="2:12" x14ac:dyDescent="0.25">
      <c r="B153" s="751"/>
      <c r="C153" s="752"/>
      <c r="D153" s="753"/>
      <c r="E153" s="754"/>
      <c r="F153" s="754"/>
      <c r="G153" s="759"/>
      <c r="H153" s="754"/>
      <c r="I153" s="755"/>
      <c r="J153" s="756"/>
      <c r="K153" s="757"/>
      <c r="L153" s="760"/>
    </row>
    <row r="154" spans="2:12" x14ac:dyDescent="0.25">
      <c r="B154" s="751"/>
      <c r="C154" s="752"/>
      <c r="D154" s="753"/>
      <c r="E154" s="754"/>
      <c r="F154" s="754"/>
      <c r="G154" s="759"/>
      <c r="H154" s="754"/>
      <c r="I154" s="755"/>
      <c r="J154" s="756"/>
      <c r="K154" s="757"/>
      <c r="L154" s="760"/>
    </row>
    <row r="155" spans="2:12" x14ac:dyDescent="0.25">
      <c r="B155" s="751"/>
      <c r="C155" s="752"/>
      <c r="D155" s="753"/>
      <c r="E155" s="754"/>
      <c r="F155" s="754"/>
      <c r="G155" s="759"/>
      <c r="H155" s="754"/>
      <c r="I155" s="755"/>
      <c r="J155" s="756"/>
      <c r="K155" s="757"/>
      <c r="L155" s="760"/>
    </row>
    <row r="156" spans="2:12" x14ac:dyDescent="0.25">
      <c r="B156" s="751"/>
      <c r="C156" s="752"/>
      <c r="D156" s="753"/>
      <c r="E156" s="754"/>
      <c r="F156" s="754"/>
      <c r="G156" s="759"/>
      <c r="H156" s="754"/>
      <c r="I156" s="755"/>
      <c r="J156" s="756"/>
      <c r="K156" s="757"/>
      <c r="L156" s="760"/>
    </row>
    <row r="157" spans="2:12" x14ac:dyDescent="0.25">
      <c r="B157" s="751"/>
      <c r="C157" s="752"/>
      <c r="D157" s="753"/>
      <c r="E157" s="754"/>
      <c r="F157" s="754"/>
      <c r="G157" s="759"/>
      <c r="H157" s="754"/>
      <c r="I157" s="755"/>
      <c r="J157" s="756"/>
      <c r="K157" s="757"/>
      <c r="L157" s="760"/>
    </row>
    <row r="158" spans="2:12" x14ac:dyDescent="0.25">
      <c r="B158" s="751"/>
      <c r="C158" s="752"/>
      <c r="D158" s="753"/>
      <c r="E158" s="754"/>
      <c r="F158" s="754"/>
      <c r="G158" s="759"/>
      <c r="H158" s="754"/>
      <c r="I158" s="755"/>
      <c r="J158" s="756"/>
      <c r="K158" s="757"/>
      <c r="L158" s="760"/>
    </row>
    <row r="159" spans="2:12" x14ac:dyDescent="0.25">
      <c r="B159" s="751"/>
      <c r="C159" s="752"/>
      <c r="D159" s="753"/>
      <c r="E159" s="754"/>
      <c r="F159" s="754"/>
      <c r="G159" s="759"/>
      <c r="H159" s="754"/>
      <c r="I159" s="755"/>
      <c r="J159" s="756"/>
      <c r="K159" s="757"/>
      <c r="L159" s="760"/>
    </row>
    <row r="160" spans="2:12" x14ac:dyDescent="0.25">
      <c r="B160" s="751"/>
      <c r="C160" s="752"/>
      <c r="D160" s="753"/>
      <c r="E160" s="754"/>
      <c r="F160" s="754"/>
      <c r="G160" s="759"/>
      <c r="H160" s="754"/>
      <c r="I160" s="755"/>
      <c r="J160" s="756"/>
      <c r="K160" s="757"/>
      <c r="L160" s="760"/>
    </row>
    <row r="161" spans="2:12" x14ac:dyDescent="0.25">
      <c r="B161" s="751"/>
      <c r="C161" s="752"/>
      <c r="D161" s="753"/>
      <c r="E161" s="754"/>
      <c r="F161" s="754"/>
      <c r="G161" s="759"/>
      <c r="H161" s="754"/>
      <c r="I161" s="755"/>
      <c r="J161" s="756"/>
      <c r="K161" s="757"/>
      <c r="L161" s="760"/>
    </row>
    <row r="162" spans="2:12" x14ac:dyDescent="0.25">
      <c r="B162" s="751"/>
      <c r="C162" s="752"/>
      <c r="D162" s="753"/>
      <c r="E162" s="754"/>
      <c r="F162" s="754"/>
      <c r="G162" s="759"/>
      <c r="H162" s="754"/>
      <c r="I162" s="755"/>
      <c r="J162" s="756"/>
      <c r="K162" s="757"/>
      <c r="L162" s="760"/>
    </row>
    <row r="163" spans="2:12" x14ac:dyDescent="0.25">
      <c r="B163" s="751"/>
      <c r="C163" s="752"/>
      <c r="D163" s="753"/>
      <c r="E163" s="754"/>
      <c r="F163" s="754"/>
      <c r="G163" s="759"/>
      <c r="H163" s="754"/>
      <c r="I163" s="755"/>
      <c r="J163" s="756"/>
      <c r="K163" s="757"/>
      <c r="L163" s="760"/>
    </row>
    <row r="164" spans="2:12" x14ac:dyDescent="0.25">
      <c r="B164" s="751"/>
      <c r="C164" s="752"/>
      <c r="D164" s="753"/>
      <c r="E164" s="754"/>
      <c r="F164" s="754"/>
      <c r="G164" s="759"/>
      <c r="H164" s="754"/>
      <c r="I164" s="755"/>
      <c r="J164" s="756"/>
      <c r="K164" s="757"/>
      <c r="L164" s="760"/>
    </row>
    <row r="165" spans="2:12" x14ac:dyDescent="0.25">
      <c r="B165" s="751"/>
      <c r="C165" s="752"/>
      <c r="D165" s="753"/>
      <c r="E165" s="754"/>
      <c r="F165" s="754"/>
      <c r="G165" s="759"/>
      <c r="H165" s="754"/>
      <c r="I165" s="755"/>
      <c r="J165" s="756"/>
      <c r="K165" s="757"/>
      <c r="L165" s="760"/>
    </row>
    <row r="166" spans="2:12" x14ac:dyDescent="0.25">
      <c r="B166" s="751"/>
      <c r="C166" s="752"/>
      <c r="D166" s="753"/>
      <c r="E166" s="754"/>
      <c r="F166" s="754"/>
      <c r="G166" s="759"/>
      <c r="H166" s="754"/>
      <c r="I166" s="755"/>
      <c r="J166" s="756"/>
      <c r="K166" s="757"/>
      <c r="L166" s="760"/>
    </row>
    <row r="167" spans="2:12" x14ac:dyDescent="0.25">
      <c r="B167" s="751"/>
      <c r="C167" s="752"/>
      <c r="D167" s="753"/>
      <c r="E167" s="754"/>
      <c r="F167" s="754"/>
      <c r="G167" s="759"/>
      <c r="H167" s="754"/>
      <c r="I167" s="755"/>
      <c r="J167" s="756"/>
      <c r="K167" s="757"/>
      <c r="L167" s="760"/>
    </row>
    <row r="168" spans="2:12" x14ac:dyDescent="0.25">
      <c r="B168" s="751"/>
      <c r="C168" s="752"/>
      <c r="D168" s="753"/>
      <c r="E168" s="754"/>
      <c r="F168" s="754"/>
      <c r="G168" s="759"/>
      <c r="H168" s="754"/>
      <c r="I168" s="755"/>
      <c r="J168" s="756"/>
      <c r="K168" s="757"/>
      <c r="L168" s="760"/>
    </row>
    <row r="169" spans="2:12" x14ac:dyDescent="0.25">
      <c r="B169" s="751"/>
      <c r="C169" s="752"/>
      <c r="D169" s="753"/>
      <c r="E169" s="754"/>
      <c r="F169" s="754"/>
      <c r="G169" s="759"/>
      <c r="H169" s="754"/>
      <c r="I169" s="755"/>
      <c r="J169" s="756"/>
      <c r="K169" s="757"/>
      <c r="L169" s="760"/>
    </row>
    <row r="170" spans="2:12" x14ac:dyDescent="0.25">
      <c r="B170" s="751"/>
      <c r="C170" s="752"/>
      <c r="D170" s="753"/>
      <c r="E170" s="754"/>
      <c r="F170" s="754"/>
      <c r="G170" s="759"/>
      <c r="H170" s="754"/>
      <c r="I170" s="755"/>
      <c r="J170" s="756"/>
      <c r="K170" s="757"/>
      <c r="L170" s="760"/>
    </row>
    <row r="171" spans="2:12" x14ac:dyDescent="0.25">
      <c r="B171" s="751"/>
      <c r="C171" s="752"/>
      <c r="D171" s="753"/>
      <c r="E171" s="754"/>
      <c r="F171" s="754"/>
      <c r="G171" s="759"/>
      <c r="H171" s="754"/>
      <c r="I171" s="755"/>
      <c r="J171" s="756"/>
      <c r="K171" s="757"/>
      <c r="L171" s="760"/>
    </row>
    <row r="172" spans="2:12" x14ac:dyDescent="0.25">
      <c r="B172" s="751"/>
      <c r="C172" s="752"/>
      <c r="D172" s="753"/>
      <c r="E172" s="754"/>
      <c r="F172" s="754"/>
      <c r="G172" s="759"/>
      <c r="H172" s="754"/>
      <c r="I172" s="755"/>
      <c r="J172" s="756"/>
      <c r="K172" s="757"/>
      <c r="L172" s="760"/>
    </row>
    <row r="173" spans="2:12" x14ac:dyDescent="0.25">
      <c r="B173" s="751"/>
      <c r="C173" s="752"/>
      <c r="D173" s="753"/>
      <c r="E173" s="754"/>
      <c r="F173" s="754"/>
      <c r="G173" s="759"/>
      <c r="H173" s="754"/>
      <c r="I173" s="755"/>
      <c r="J173" s="756"/>
      <c r="K173" s="757"/>
      <c r="L173" s="760"/>
    </row>
    <row r="174" spans="2:12" x14ac:dyDescent="0.25">
      <c r="B174" s="751"/>
      <c r="C174" s="752"/>
      <c r="D174" s="753"/>
      <c r="E174" s="754"/>
      <c r="F174" s="754"/>
      <c r="G174" s="759"/>
      <c r="H174" s="754"/>
      <c r="I174" s="755"/>
      <c r="J174" s="756"/>
      <c r="K174" s="757"/>
      <c r="L174" s="760"/>
    </row>
    <row r="175" spans="2:12" x14ac:dyDescent="0.25">
      <c r="B175" s="751"/>
      <c r="C175" s="752"/>
      <c r="D175" s="753"/>
      <c r="E175" s="754"/>
      <c r="F175" s="754"/>
      <c r="G175" s="759"/>
      <c r="H175" s="754"/>
      <c r="I175" s="755"/>
      <c r="J175" s="756"/>
      <c r="K175" s="757"/>
      <c r="L175" s="760"/>
    </row>
    <row r="176" spans="2:12" x14ac:dyDescent="0.25">
      <c r="B176" s="751"/>
      <c r="C176" s="752"/>
      <c r="D176" s="753"/>
      <c r="E176" s="754"/>
      <c r="F176" s="754"/>
      <c r="G176" s="759"/>
      <c r="H176" s="754"/>
      <c r="I176" s="755"/>
      <c r="J176" s="756"/>
      <c r="K176" s="757"/>
      <c r="L176" s="760"/>
    </row>
    <row r="177" spans="2:12" x14ac:dyDescent="0.25">
      <c r="B177" s="751"/>
      <c r="C177" s="752"/>
      <c r="D177" s="753"/>
      <c r="E177" s="754"/>
      <c r="F177" s="754"/>
      <c r="G177" s="759"/>
      <c r="H177" s="754"/>
      <c r="I177" s="755"/>
      <c r="J177" s="756"/>
      <c r="K177" s="757"/>
      <c r="L177" s="760"/>
    </row>
    <row r="178" spans="2:12" x14ac:dyDescent="0.25">
      <c r="B178" s="751"/>
      <c r="C178" s="752"/>
      <c r="D178" s="753"/>
      <c r="E178" s="754"/>
      <c r="F178" s="754"/>
      <c r="G178" s="759"/>
      <c r="H178" s="754"/>
      <c r="I178" s="755"/>
      <c r="J178" s="756"/>
      <c r="K178" s="757"/>
      <c r="L178" s="760"/>
    </row>
    <row r="179" spans="2:12" x14ac:dyDescent="0.25">
      <c r="B179" s="751"/>
      <c r="C179" s="752"/>
      <c r="D179" s="753"/>
      <c r="E179" s="754"/>
      <c r="F179" s="754"/>
      <c r="G179" s="759"/>
      <c r="H179" s="754"/>
      <c r="I179" s="755"/>
      <c r="J179" s="756"/>
      <c r="K179" s="757"/>
      <c r="L179" s="760"/>
    </row>
    <row r="180" spans="2:12" x14ac:dyDescent="0.25">
      <c r="B180" s="751"/>
      <c r="C180" s="752"/>
      <c r="D180" s="753"/>
      <c r="E180" s="754"/>
      <c r="F180" s="754"/>
      <c r="G180" s="759"/>
      <c r="H180" s="754"/>
      <c r="I180" s="755"/>
      <c r="J180" s="756"/>
      <c r="K180" s="757"/>
      <c r="L180" s="760"/>
    </row>
    <row r="181" spans="2:12" x14ac:dyDescent="0.25">
      <c r="B181" s="751"/>
      <c r="C181" s="752"/>
      <c r="D181" s="753"/>
      <c r="E181" s="754"/>
      <c r="F181" s="754"/>
      <c r="G181" s="759"/>
      <c r="H181" s="754"/>
      <c r="I181" s="755"/>
      <c r="J181" s="756"/>
      <c r="K181" s="757"/>
      <c r="L181" s="760"/>
    </row>
    <row r="182" spans="2:12" x14ac:dyDescent="0.25">
      <c r="B182" s="751"/>
      <c r="C182" s="752"/>
      <c r="D182" s="753"/>
      <c r="E182" s="754"/>
      <c r="F182" s="754"/>
      <c r="G182" s="759"/>
      <c r="H182" s="754"/>
      <c r="I182" s="755"/>
      <c r="J182" s="756"/>
      <c r="K182" s="757"/>
      <c r="L182" s="760"/>
    </row>
    <row r="183" spans="2:12" x14ac:dyDescent="0.25">
      <c r="B183" s="751"/>
      <c r="C183" s="752"/>
      <c r="D183" s="753"/>
      <c r="E183" s="754"/>
      <c r="F183" s="754"/>
      <c r="G183" s="759"/>
      <c r="H183" s="754"/>
      <c r="I183" s="755"/>
      <c r="J183" s="756"/>
      <c r="K183" s="757"/>
      <c r="L183" s="760"/>
    </row>
    <row r="184" spans="2:12" x14ac:dyDescent="0.25">
      <c r="B184" s="751"/>
      <c r="C184" s="752"/>
      <c r="D184" s="753"/>
      <c r="E184" s="754"/>
      <c r="F184" s="754"/>
      <c r="G184" s="759"/>
      <c r="H184" s="754"/>
      <c r="I184" s="755"/>
      <c r="J184" s="756"/>
      <c r="K184" s="757"/>
      <c r="L184" s="760"/>
    </row>
    <row r="185" spans="2:12" x14ac:dyDescent="0.25">
      <c r="B185" s="751"/>
      <c r="C185" s="752"/>
      <c r="D185" s="753"/>
      <c r="E185" s="754"/>
      <c r="F185" s="754"/>
      <c r="G185" s="759"/>
      <c r="H185" s="754"/>
      <c r="I185" s="755"/>
      <c r="J185" s="756"/>
      <c r="K185" s="757"/>
      <c r="L185" s="760"/>
    </row>
    <row r="186" spans="2:12" x14ac:dyDescent="0.25">
      <c r="B186" s="751"/>
      <c r="C186" s="752"/>
      <c r="D186" s="753"/>
      <c r="E186" s="754"/>
      <c r="F186" s="754"/>
      <c r="G186" s="759"/>
      <c r="H186" s="754"/>
      <c r="I186" s="755"/>
      <c r="J186" s="756"/>
      <c r="K186" s="757"/>
      <c r="L186" s="760"/>
    </row>
    <row r="187" spans="2:12" x14ac:dyDescent="0.25">
      <c r="B187" s="751"/>
      <c r="C187" s="752"/>
      <c r="D187" s="753"/>
      <c r="E187" s="754"/>
      <c r="F187" s="754"/>
      <c r="G187" s="759"/>
      <c r="H187" s="754"/>
      <c r="I187" s="755"/>
      <c r="J187" s="756"/>
      <c r="K187" s="757"/>
      <c r="L187" s="760"/>
    </row>
    <row r="188" spans="2:12" x14ac:dyDescent="0.25">
      <c r="B188" s="751"/>
      <c r="C188" s="752"/>
      <c r="D188" s="753"/>
      <c r="E188" s="754"/>
      <c r="F188" s="754"/>
      <c r="G188" s="759"/>
      <c r="H188" s="754"/>
      <c r="I188" s="755"/>
      <c r="J188" s="756"/>
      <c r="K188" s="757"/>
      <c r="L188" s="760"/>
    </row>
    <row r="189" spans="2:12" x14ac:dyDescent="0.25">
      <c r="B189" s="751"/>
      <c r="C189" s="752"/>
      <c r="D189" s="753"/>
      <c r="E189" s="754"/>
      <c r="F189" s="754"/>
      <c r="G189" s="759"/>
      <c r="H189" s="754"/>
      <c r="I189" s="755"/>
      <c r="J189" s="756"/>
      <c r="K189" s="757"/>
      <c r="L189" s="760"/>
    </row>
    <row r="190" spans="2:12" x14ac:dyDescent="0.25">
      <c r="B190" s="751"/>
      <c r="C190" s="752"/>
      <c r="D190" s="753"/>
      <c r="E190" s="754"/>
      <c r="F190" s="754"/>
      <c r="G190" s="759"/>
      <c r="H190" s="754"/>
      <c r="I190" s="755"/>
      <c r="J190" s="756"/>
      <c r="K190" s="757"/>
      <c r="L190" s="760"/>
    </row>
    <row r="191" spans="2:12" x14ac:dyDescent="0.25">
      <c r="B191" s="751"/>
      <c r="C191" s="752"/>
      <c r="D191" s="753"/>
      <c r="E191" s="754"/>
      <c r="F191" s="754"/>
      <c r="G191" s="759"/>
      <c r="H191" s="754"/>
      <c r="I191" s="755"/>
      <c r="J191" s="756"/>
      <c r="K191" s="757"/>
      <c r="L191" s="760"/>
    </row>
    <row r="192" spans="2:12" x14ac:dyDescent="0.25">
      <c r="B192" s="751"/>
      <c r="C192" s="752"/>
      <c r="D192" s="753"/>
      <c r="E192" s="754"/>
      <c r="F192" s="754"/>
      <c r="G192" s="759"/>
      <c r="H192" s="754"/>
      <c r="I192" s="755"/>
      <c r="J192" s="756"/>
      <c r="K192" s="757"/>
      <c r="L192" s="760"/>
    </row>
    <row r="193" spans="2:12" x14ac:dyDescent="0.25">
      <c r="B193" s="751"/>
      <c r="C193" s="752"/>
      <c r="D193" s="753"/>
      <c r="E193" s="754"/>
      <c r="F193" s="754"/>
      <c r="G193" s="759"/>
      <c r="H193" s="754"/>
      <c r="I193" s="755"/>
      <c r="J193" s="756"/>
      <c r="K193" s="757"/>
      <c r="L193" s="760"/>
    </row>
    <row r="194" spans="2:12" x14ac:dyDescent="0.25">
      <c r="B194" s="751"/>
      <c r="C194" s="752"/>
      <c r="D194" s="753"/>
      <c r="E194" s="754"/>
      <c r="F194" s="754"/>
      <c r="G194" s="759"/>
      <c r="H194" s="754"/>
      <c r="I194" s="755"/>
      <c r="J194" s="756"/>
      <c r="K194" s="757"/>
      <c r="L194" s="760"/>
    </row>
    <row r="195" spans="2:12" x14ac:dyDescent="0.25">
      <c r="B195" s="751"/>
      <c r="C195" s="752"/>
      <c r="D195" s="753"/>
      <c r="E195" s="754"/>
      <c r="F195" s="754"/>
      <c r="G195" s="759"/>
      <c r="H195" s="754"/>
      <c r="I195" s="755"/>
      <c r="J195" s="756"/>
      <c r="K195" s="757"/>
      <c r="L195" s="760"/>
    </row>
    <row r="196" spans="2:12" x14ac:dyDescent="0.25">
      <c r="B196" s="751"/>
      <c r="C196" s="752"/>
      <c r="D196" s="753"/>
      <c r="E196" s="754"/>
      <c r="F196" s="754"/>
      <c r="G196" s="759"/>
      <c r="H196" s="754"/>
      <c r="I196" s="755"/>
      <c r="J196" s="756"/>
      <c r="K196" s="757"/>
      <c r="L196" s="760"/>
    </row>
    <row r="197" spans="2:12" x14ac:dyDescent="0.25">
      <c r="B197" s="751"/>
      <c r="C197" s="752"/>
      <c r="D197" s="753"/>
      <c r="E197" s="754"/>
      <c r="F197" s="754"/>
      <c r="G197" s="759"/>
      <c r="H197" s="754"/>
      <c r="I197" s="755"/>
      <c r="J197" s="756"/>
      <c r="K197" s="757"/>
      <c r="L197" s="760"/>
    </row>
    <row r="198" spans="2:12" x14ac:dyDescent="0.25">
      <c r="B198" s="751"/>
      <c r="C198" s="752"/>
      <c r="D198" s="753"/>
      <c r="E198" s="754"/>
      <c r="F198" s="754"/>
      <c r="G198" s="759"/>
      <c r="H198" s="754"/>
      <c r="I198" s="755"/>
      <c r="J198" s="756"/>
      <c r="K198" s="757"/>
      <c r="L198" s="760"/>
    </row>
    <row r="199" spans="2:12" x14ac:dyDescent="0.25">
      <c r="B199" s="751"/>
      <c r="C199" s="752"/>
      <c r="D199" s="753"/>
      <c r="E199" s="754"/>
      <c r="F199" s="754"/>
      <c r="G199" s="759"/>
      <c r="H199" s="754"/>
      <c r="I199" s="755"/>
      <c r="J199" s="756"/>
      <c r="K199" s="757"/>
      <c r="L199" s="760"/>
    </row>
    <row r="200" spans="2:12" x14ac:dyDescent="0.25">
      <c r="B200" s="751"/>
      <c r="C200" s="752"/>
      <c r="D200" s="753"/>
      <c r="E200" s="754"/>
      <c r="F200" s="754"/>
      <c r="G200" s="759"/>
      <c r="H200" s="754"/>
      <c r="I200" s="755"/>
      <c r="J200" s="756"/>
      <c r="K200" s="757"/>
      <c r="L200" s="760"/>
    </row>
    <row r="201" spans="2:12" x14ac:dyDescent="0.25">
      <c r="B201" s="751"/>
      <c r="C201" s="752"/>
      <c r="D201" s="753"/>
      <c r="E201" s="754"/>
      <c r="F201" s="754"/>
      <c r="G201" s="759"/>
      <c r="H201" s="754"/>
      <c r="I201" s="755"/>
      <c r="J201" s="756"/>
      <c r="K201" s="757"/>
      <c r="L201" s="760"/>
    </row>
    <row r="202" spans="2:12" x14ac:dyDescent="0.25">
      <c r="B202" s="751"/>
      <c r="C202" s="752"/>
      <c r="D202" s="753"/>
      <c r="E202" s="754"/>
      <c r="F202" s="754"/>
      <c r="G202" s="759"/>
      <c r="H202" s="754"/>
      <c r="I202" s="755"/>
      <c r="J202" s="756"/>
      <c r="K202" s="757"/>
      <c r="L202" s="760"/>
    </row>
    <row r="203" spans="2:12" x14ac:dyDescent="0.25">
      <c r="B203" s="751"/>
      <c r="C203" s="752"/>
      <c r="D203" s="753"/>
      <c r="E203" s="754"/>
      <c r="F203" s="754"/>
      <c r="G203" s="759"/>
      <c r="H203" s="754"/>
      <c r="I203" s="755"/>
      <c r="J203" s="756"/>
      <c r="K203" s="757"/>
      <c r="L203" s="760"/>
    </row>
    <row r="204" spans="2:12" x14ac:dyDescent="0.25">
      <c r="B204" s="751"/>
      <c r="C204" s="752"/>
      <c r="D204" s="753"/>
      <c r="E204" s="754"/>
      <c r="F204" s="754"/>
      <c r="G204" s="759"/>
      <c r="H204" s="754"/>
      <c r="I204" s="755"/>
      <c r="J204" s="756"/>
      <c r="K204" s="757"/>
      <c r="L204" s="760"/>
    </row>
    <row r="205" spans="2:12" x14ac:dyDescent="0.25">
      <c r="B205" s="751"/>
      <c r="C205" s="752"/>
      <c r="D205" s="753"/>
      <c r="E205" s="754"/>
      <c r="F205" s="754"/>
      <c r="G205" s="759"/>
      <c r="H205" s="754"/>
      <c r="I205" s="755"/>
      <c r="J205" s="756"/>
      <c r="K205" s="757"/>
      <c r="L205" s="760"/>
    </row>
    <row r="206" spans="2:12" x14ac:dyDescent="0.25">
      <c r="B206" s="751"/>
      <c r="C206" s="752"/>
      <c r="D206" s="753"/>
      <c r="E206" s="754"/>
      <c r="F206" s="754"/>
      <c r="G206" s="759"/>
      <c r="H206" s="754"/>
      <c r="I206" s="755"/>
      <c r="J206" s="756"/>
      <c r="K206" s="757"/>
      <c r="L206" s="760"/>
    </row>
    <row r="207" spans="2:12" x14ac:dyDescent="0.25">
      <c r="B207" s="751"/>
      <c r="C207" s="752"/>
      <c r="D207" s="753"/>
      <c r="E207" s="754"/>
      <c r="F207" s="754"/>
      <c r="G207" s="759"/>
      <c r="H207" s="754"/>
      <c r="I207" s="755"/>
      <c r="J207" s="756"/>
      <c r="K207" s="757"/>
      <c r="L207" s="760"/>
    </row>
    <row r="208" spans="2:12" x14ac:dyDescent="0.25">
      <c r="B208" s="751"/>
      <c r="C208" s="752"/>
      <c r="D208" s="753"/>
      <c r="E208" s="754"/>
      <c r="F208" s="754"/>
      <c r="G208" s="759"/>
      <c r="H208" s="754"/>
      <c r="I208" s="755"/>
      <c r="J208" s="756"/>
      <c r="K208" s="757"/>
      <c r="L208" s="760"/>
    </row>
    <row r="209" spans="2:12" x14ac:dyDescent="0.25">
      <c r="B209" s="751"/>
      <c r="C209" s="752"/>
      <c r="D209" s="753"/>
      <c r="E209" s="754"/>
      <c r="F209" s="754"/>
      <c r="G209" s="759"/>
      <c r="H209" s="754"/>
      <c r="I209" s="755"/>
      <c r="J209" s="756"/>
      <c r="K209" s="757"/>
      <c r="L209" s="760"/>
    </row>
    <row r="210" spans="2:12" x14ac:dyDescent="0.25">
      <c r="B210" s="751"/>
      <c r="C210" s="752"/>
      <c r="D210" s="753"/>
      <c r="E210" s="754"/>
      <c r="F210" s="754"/>
      <c r="G210" s="759"/>
      <c r="H210" s="754"/>
      <c r="I210" s="755"/>
      <c r="J210" s="756"/>
      <c r="K210" s="757"/>
      <c r="L210" s="760"/>
    </row>
    <row r="211" spans="2:12" x14ac:dyDescent="0.25">
      <c r="B211" s="751"/>
      <c r="C211" s="752"/>
      <c r="D211" s="753"/>
      <c r="E211" s="754"/>
      <c r="F211" s="754"/>
      <c r="G211" s="759"/>
      <c r="H211" s="754"/>
      <c r="I211" s="755"/>
      <c r="J211" s="756"/>
      <c r="K211" s="757"/>
      <c r="L211" s="760"/>
    </row>
    <row r="212" spans="2:12" x14ac:dyDescent="0.25">
      <c r="B212" s="751"/>
      <c r="C212" s="752"/>
      <c r="D212" s="753"/>
      <c r="E212" s="754"/>
      <c r="F212" s="754"/>
      <c r="G212" s="759"/>
      <c r="H212" s="754"/>
      <c r="I212" s="755"/>
      <c r="J212" s="756"/>
      <c r="K212" s="757"/>
      <c r="L212" s="760"/>
    </row>
    <row r="213" spans="2:12" x14ac:dyDescent="0.25">
      <c r="B213" s="751"/>
      <c r="C213" s="752"/>
      <c r="D213" s="753"/>
      <c r="E213" s="754"/>
      <c r="F213" s="754"/>
      <c r="G213" s="759"/>
      <c r="H213" s="754"/>
      <c r="I213" s="755"/>
      <c r="J213" s="756"/>
      <c r="K213" s="757"/>
      <c r="L213" s="760"/>
    </row>
    <row r="214" spans="2:12" x14ac:dyDescent="0.25">
      <c r="B214" s="751"/>
      <c r="C214" s="752"/>
      <c r="D214" s="753"/>
      <c r="E214" s="754"/>
      <c r="F214" s="754"/>
      <c r="G214" s="759"/>
      <c r="H214" s="754"/>
      <c r="I214" s="755"/>
      <c r="J214" s="756"/>
      <c r="K214" s="757"/>
      <c r="L214" s="760"/>
    </row>
    <row r="215" spans="2:12" x14ac:dyDescent="0.25">
      <c r="B215" s="751"/>
      <c r="C215" s="752"/>
      <c r="D215" s="753"/>
      <c r="E215" s="754"/>
      <c r="F215" s="754"/>
      <c r="G215" s="759"/>
      <c r="H215" s="754"/>
      <c r="I215" s="755"/>
      <c r="J215" s="756"/>
      <c r="K215" s="757"/>
      <c r="L215" s="760"/>
    </row>
    <row r="216" spans="2:12" x14ac:dyDescent="0.25">
      <c r="B216" s="751"/>
      <c r="C216" s="752"/>
      <c r="D216" s="753"/>
      <c r="E216" s="754"/>
      <c r="F216" s="754"/>
      <c r="G216" s="759"/>
      <c r="H216" s="754"/>
      <c r="I216" s="755"/>
      <c r="J216" s="756"/>
      <c r="K216" s="757"/>
      <c r="L216" s="760"/>
    </row>
    <row r="217" spans="2:12" x14ac:dyDescent="0.25">
      <c r="B217" s="751"/>
      <c r="C217" s="752"/>
      <c r="D217" s="753"/>
      <c r="E217" s="754"/>
      <c r="F217" s="754"/>
      <c r="G217" s="759"/>
      <c r="H217" s="754"/>
      <c r="I217" s="755"/>
      <c r="J217" s="756"/>
      <c r="K217" s="757"/>
      <c r="L217" s="760"/>
    </row>
    <row r="218" spans="2:12" x14ac:dyDescent="0.25">
      <c r="B218" s="751"/>
      <c r="C218" s="752"/>
      <c r="D218" s="753"/>
      <c r="E218" s="754"/>
      <c r="F218" s="754"/>
      <c r="G218" s="759"/>
      <c r="H218" s="754"/>
      <c r="I218" s="755"/>
      <c r="J218" s="756"/>
      <c r="K218" s="757"/>
      <c r="L218" s="760"/>
    </row>
    <row r="219" spans="2:12" x14ac:dyDescent="0.25">
      <c r="B219" s="751"/>
      <c r="C219" s="752"/>
      <c r="D219" s="753"/>
      <c r="E219" s="754"/>
      <c r="F219" s="754"/>
      <c r="G219" s="759"/>
      <c r="H219" s="754"/>
      <c r="I219" s="755"/>
      <c r="J219" s="756"/>
      <c r="K219" s="757"/>
      <c r="L219" s="760"/>
    </row>
    <row r="220" spans="2:12" x14ac:dyDescent="0.25">
      <c r="B220" s="751"/>
      <c r="C220" s="752"/>
      <c r="D220" s="753"/>
      <c r="E220" s="754"/>
      <c r="F220" s="754"/>
      <c r="G220" s="759"/>
      <c r="H220" s="754"/>
      <c r="I220" s="755"/>
      <c r="J220" s="756"/>
      <c r="K220" s="757"/>
      <c r="L220" s="760"/>
    </row>
    <row r="221" spans="2:12" x14ac:dyDescent="0.25">
      <c r="B221" s="751"/>
      <c r="C221" s="752"/>
      <c r="D221" s="753"/>
      <c r="E221" s="754"/>
      <c r="F221" s="754"/>
      <c r="G221" s="759"/>
      <c r="H221" s="754"/>
      <c r="I221" s="755"/>
      <c r="J221" s="756"/>
      <c r="K221" s="757"/>
      <c r="L221" s="760"/>
    </row>
    <row r="222" spans="2:12" x14ac:dyDescent="0.25">
      <c r="B222" s="751"/>
      <c r="C222" s="752"/>
      <c r="D222" s="753"/>
      <c r="E222" s="754"/>
      <c r="F222" s="754"/>
      <c r="G222" s="759"/>
      <c r="H222" s="754"/>
      <c r="I222" s="755"/>
      <c r="J222" s="756"/>
      <c r="K222" s="757"/>
      <c r="L222" s="760"/>
    </row>
    <row r="223" spans="2:12" x14ac:dyDescent="0.25">
      <c r="B223" s="751"/>
      <c r="C223" s="752"/>
      <c r="D223" s="753"/>
      <c r="E223" s="754"/>
      <c r="F223" s="754"/>
      <c r="G223" s="759"/>
      <c r="H223" s="754"/>
      <c r="I223" s="755"/>
      <c r="J223" s="756"/>
      <c r="K223" s="757"/>
      <c r="L223" s="760"/>
    </row>
    <row r="224" spans="2:12" x14ac:dyDescent="0.25">
      <c r="B224" s="751"/>
      <c r="C224" s="752"/>
      <c r="D224" s="753"/>
      <c r="E224" s="754"/>
      <c r="F224" s="754"/>
      <c r="G224" s="759"/>
      <c r="H224" s="754"/>
      <c r="I224" s="755"/>
      <c r="J224" s="756"/>
      <c r="K224" s="757"/>
      <c r="L224" s="760"/>
    </row>
    <row r="225" spans="2:12" x14ac:dyDescent="0.25">
      <c r="B225" s="751"/>
      <c r="C225" s="752"/>
      <c r="D225" s="753"/>
      <c r="E225" s="754"/>
      <c r="F225" s="754"/>
      <c r="G225" s="759"/>
      <c r="H225" s="754"/>
      <c r="I225" s="755"/>
      <c r="J225" s="756"/>
      <c r="K225" s="757"/>
      <c r="L225" s="760"/>
    </row>
    <row r="226" spans="2:12" x14ac:dyDescent="0.25">
      <c r="B226" s="751"/>
      <c r="C226" s="752"/>
      <c r="D226" s="753"/>
      <c r="E226" s="754"/>
      <c r="F226" s="754"/>
      <c r="G226" s="759"/>
      <c r="H226" s="754"/>
      <c r="I226" s="755"/>
      <c r="J226" s="756"/>
      <c r="K226" s="757"/>
      <c r="L226" s="760"/>
    </row>
    <row r="227" spans="2:12" x14ac:dyDescent="0.25">
      <c r="B227" s="751"/>
      <c r="C227" s="752"/>
      <c r="D227" s="753"/>
      <c r="E227" s="754"/>
      <c r="F227" s="754"/>
      <c r="G227" s="759"/>
      <c r="H227" s="754"/>
      <c r="I227" s="755"/>
      <c r="J227" s="756"/>
      <c r="K227" s="757"/>
      <c r="L227" s="760"/>
    </row>
    <row r="228" spans="2:12" x14ac:dyDescent="0.25">
      <c r="B228" s="751"/>
      <c r="C228" s="752"/>
      <c r="D228" s="753"/>
      <c r="E228" s="754"/>
      <c r="F228" s="754"/>
      <c r="G228" s="759"/>
      <c r="H228" s="754"/>
      <c r="I228" s="755"/>
      <c r="J228" s="756"/>
      <c r="K228" s="757"/>
      <c r="L228" s="760"/>
    </row>
    <row r="229" spans="2:12" x14ac:dyDescent="0.25">
      <c r="B229" s="751"/>
      <c r="C229" s="752"/>
      <c r="D229" s="753"/>
      <c r="E229" s="754"/>
      <c r="F229" s="754"/>
      <c r="G229" s="759"/>
      <c r="H229" s="754"/>
      <c r="I229" s="755"/>
      <c r="J229" s="756"/>
      <c r="K229" s="757"/>
      <c r="L229" s="760"/>
    </row>
    <row r="230" spans="2:12" x14ac:dyDescent="0.25">
      <c r="B230" s="751"/>
      <c r="C230" s="752"/>
      <c r="D230" s="753"/>
      <c r="E230" s="754"/>
      <c r="F230" s="754"/>
      <c r="G230" s="759"/>
      <c r="H230" s="754"/>
      <c r="I230" s="755"/>
      <c r="J230" s="756"/>
      <c r="K230" s="757"/>
      <c r="L230" s="760"/>
    </row>
    <row r="231" spans="2:12" x14ac:dyDescent="0.25">
      <c r="B231" s="751"/>
      <c r="C231" s="752"/>
      <c r="D231" s="753"/>
      <c r="E231" s="754"/>
      <c r="F231" s="754"/>
      <c r="G231" s="759"/>
      <c r="H231" s="754"/>
      <c r="I231" s="755"/>
      <c r="J231" s="756"/>
      <c r="K231" s="757"/>
      <c r="L231" s="760"/>
    </row>
    <row r="232" spans="2:12" x14ac:dyDescent="0.25">
      <c r="B232" s="751"/>
      <c r="C232" s="752"/>
      <c r="D232" s="753"/>
      <c r="E232" s="754"/>
      <c r="F232" s="754"/>
      <c r="G232" s="759"/>
      <c r="H232" s="754"/>
      <c r="I232" s="755"/>
      <c r="J232" s="756"/>
      <c r="K232" s="757"/>
      <c r="L232" s="760"/>
    </row>
    <row r="233" spans="2:12" x14ac:dyDescent="0.25">
      <c r="B233" s="751"/>
      <c r="C233" s="752"/>
      <c r="D233" s="753"/>
      <c r="E233" s="754"/>
      <c r="F233" s="754"/>
      <c r="G233" s="759"/>
      <c r="H233" s="754"/>
      <c r="I233" s="755"/>
      <c r="J233" s="756"/>
      <c r="K233" s="757"/>
      <c r="L233" s="760"/>
    </row>
    <row r="234" spans="2:12" x14ac:dyDescent="0.25">
      <c r="B234" s="751"/>
      <c r="C234" s="752"/>
      <c r="D234" s="753"/>
      <c r="E234" s="754"/>
      <c r="F234" s="754"/>
      <c r="G234" s="759"/>
      <c r="H234" s="754"/>
      <c r="I234" s="755"/>
      <c r="J234" s="756"/>
      <c r="K234" s="757"/>
      <c r="L234" s="760"/>
    </row>
    <row r="235" spans="2:12" x14ac:dyDescent="0.25">
      <c r="B235" s="751"/>
      <c r="C235" s="752"/>
      <c r="D235" s="753"/>
      <c r="E235" s="754"/>
      <c r="F235" s="754"/>
      <c r="G235" s="759"/>
      <c r="H235" s="754"/>
      <c r="I235" s="755"/>
      <c r="J235" s="756"/>
      <c r="K235" s="757"/>
      <c r="L235" s="760"/>
    </row>
    <row r="236" spans="2:12" x14ac:dyDescent="0.25">
      <c r="B236" s="751"/>
      <c r="C236" s="752"/>
      <c r="D236" s="753"/>
      <c r="E236" s="754"/>
      <c r="F236" s="754"/>
      <c r="G236" s="759"/>
      <c r="H236" s="754"/>
      <c r="I236" s="755"/>
      <c r="J236" s="756"/>
      <c r="K236" s="757"/>
      <c r="L236" s="760"/>
    </row>
    <row r="237" spans="2:12" x14ac:dyDescent="0.25">
      <c r="B237" s="751"/>
      <c r="C237" s="752"/>
      <c r="D237" s="753"/>
      <c r="E237" s="754"/>
      <c r="F237" s="754"/>
      <c r="G237" s="759"/>
      <c r="H237" s="754"/>
      <c r="I237" s="755"/>
      <c r="J237" s="756"/>
      <c r="K237" s="757"/>
      <c r="L237" s="760"/>
    </row>
    <row r="238" spans="2:12" x14ac:dyDescent="0.25">
      <c r="B238" s="751"/>
      <c r="C238" s="752"/>
      <c r="D238" s="753"/>
      <c r="E238" s="754"/>
      <c r="F238" s="754"/>
      <c r="G238" s="759"/>
      <c r="H238" s="754"/>
      <c r="I238" s="755"/>
      <c r="J238" s="756"/>
      <c r="K238" s="757"/>
      <c r="L238" s="760"/>
    </row>
    <row r="239" spans="2:12" x14ac:dyDescent="0.25">
      <c r="B239" s="751"/>
      <c r="C239" s="752"/>
      <c r="D239" s="753"/>
      <c r="E239" s="754"/>
      <c r="F239" s="754"/>
      <c r="G239" s="759"/>
      <c r="H239" s="754"/>
      <c r="I239" s="755"/>
      <c r="J239" s="756"/>
      <c r="K239" s="757"/>
      <c r="L239" s="760"/>
    </row>
    <row r="240" spans="2:12" x14ac:dyDescent="0.25">
      <c r="B240" s="751"/>
      <c r="C240" s="752"/>
      <c r="D240" s="753"/>
      <c r="E240" s="754"/>
      <c r="F240" s="754"/>
      <c r="G240" s="759"/>
      <c r="H240" s="754"/>
      <c r="I240" s="755"/>
      <c r="J240" s="756"/>
      <c r="K240" s="757"/>
      <c r="L240" s="760"/>
    </row>
    <row r="241" spans="2:12" x14ac:dyDescent="0.25">
      <c r="B241" s="751"/>
      <c r="C241" s="752"/>
      <c r="D241" s="753"/>
      <c r="E241" s="754"/>
      <c r="F241" s="754"/>
      <c r="G241" s="759"/>
      <c r="H241" s="754"/>
      <c r="I241" s="755"/>
      <c r="J241" s="756"/>
      <c r="K241" s="757"/>
      <c r="L241" s="760"/>
    </row>
    <row r="242" spans="2:12" x14ac:dyDescent="0.25">
      <c r="B242" s="751"/>
      <c r="C242" s="752"/>
      <c r="D242" s="753"/>
      <c r="E242" s="754"/>
      <c r="F242" s="754"/>
      <c r="G242" s="759"/>
      <c r="H242" s="754"/>
      <c r="I242" s="755"/>
      <c r="J242" s="756"/>
      <c r="K242" s="757"/>
      <c r="L242" s="760"/>
    </row>
    <row r="243" spans="2:12" x14ac:dyDescent="0.25">
      <c r="B243" s="751"/>
      <c r="C243" s="752"/>
      <c r="D243" s="753"/>
      <c r="E243" s="754"/>
      <c r="F243" s="754"/>
      <c r="G243" s="759"/>
      <c r="H243" s="754"/>
      <c r="I243" s="755"/>
      <c r="J243" s="756"/>
      <c r="K243" s="757"/>
      <c r="L243" s="760"/>
    </row>
    <row r="244" spans="2:12" x14ac:dyDescent="0.25">
      <c r="B244" s="751"/>
      <c r="C244" s="752"/>
      <c r="D244" s="753"/>
      <c r="E244" s="754"/>
      <c r="F244" s="754"/>
      <c r="G244" s="759"/>
      <c r="H244" s="754"/>
      <c r="I244" s="755"/>
      <c r="J244" s="756"/>
      <c r="K244" s="757"/>
      <c r="L244" s="760"/>
    </row>
    <row r="245" spans="2:12" x14ac:dyDescent="0.25">
      <c r="B245" s="751"/>
      <c r="C245" s="752"/>
      <c r="D245" s="753"/>
      <c r="E245" s="754"/>
      <c r="F245" s="754"/>
      <c r="G245" s="759"/>
      <c r="H245" s="754"/>
      <c r="I245" s="755"/>
      <c r="J245" s="756"/>
      <c r="K245" s="757"/>
      <c r="L245" s="760"/>
    </row>
    <row r="246" spans="2:12" x14ac:dyDescent="0.25">
      <c r="B246" s="751"/>
      <c r="C246" s="752"/>
      <c r="D246" s="753"/>
      <c r="E246" s="754"/>
      <c r="F246" s="754"/>
      <c r="G246" s="759"/>
      <c r="H246" s="754"/>
      <c r="I246" s="755"/>
      <c r="J246" s="756"/>
      <c r="K246" s="757"/>
      <c r="L246" s="760"/>
    </row>
    <row r="247" spans="2:12" x14ac:dyDescent="0.25">
      <c r="B247" s="751"/>
      <c r="C247" s="752"/>
      <c r="D247" s="753"/>
      <c r="E247" s="754"/>
      <c r="F247" s="754"/>
      <c r="G247" s="759"/>
      <c r="H247" s="754"/>
      <c r="I247" s="755"/>
      <c r="J247" s="756"/>
      <c r="K247" s="757"/>
      <c r="L247" s="760"/>
    </row>
    <row r="248" spans="2:12" x14ac:dyDescent="0.25">
      <c r="B248" s="751"/>
      <c r="C248" s="752"/>
      <c r="D248" s="753"/>
      <c r="E248" s="754"/>
      <c r="F248" s="754"/>
      <c r="G248" s="759"/>
      <c r="H248" s="754"/>
      <c r="I248" s="755"/>
      <c r="J248" s="756"/>
      <c r="K248" s="757"/>
      <c r="L248" s="760"/>
    </row>
    <row r="249" spans="2:12" x14ac:dyDescent="0.25">
      <c r="B249" s="751"/>
      <c r="C249" s="752"/>
      <c r="D249" s="753"/>
      <c r="E249" s="754"/>
      <c r="F249" s="754"/>
      <c r="G249" s="759"/>
      <c r="H249" s="754"/>
      <c r="I249" s="755"/>
      <c r="J249" s="756"/>
      <c r="K249" s="757"/>
      <c r="L249" s="760"/>
    </row>
    <row r="250" spans="2:12" x14ac:dyDescent="0.25">
      <c r="B250" s="751"/>
      <c r="C250" s="752"/>
      <c r="D250" s="753"/>
      <c r="E250" s="754"/>
      <c r="F250" s="754"/>
      <c r="G250" s="759"/>
      <c r="H250" s="754"/>
      <c r="I250" s="755"/>
      <c r="J250" s="756"/>
      <c r="K250" s="757"/>
      <c r="L250" s="760"/>
    </row>
    <row r="251" spans="2:12" x14ac:dyDescent="0.25">
      <c r="B251" s="751"/>
      <c r="C251" s="752"/>
      <c r="D251" s="753"/>
      <c r="E251" s="754"/>
      <c r="F251" s="754"/>
      <c r="G251" s="759"/>
      <c r="H251" s="754"/>
      <c r="I251" s="755"/>
      <c r="J251" s="756"/>
      <c r="K251" s="757"/>
      <c r="L251" s="760"/>
    </row>
    <row r="252" spans="2:12" x14ac:dyDescent="0.25">
      <c r="B252" s="751"/>
      <c r="C252" s="752"/>
      <c r="D252" s="753"/>
      <c r="E252" s="754"/>
      <c r="F252" s="754"/>
      <c r="G252" s="759"/>
      <c r="H252" s="754"/>
      <c r="I252" s="755"/>
      <c r="J252" s="756"/>
      <c r="K252" s="757"/>
      <c r="L252" s="760"/>
    </row>
    <row r="253" spans="2:12" x14ac:dyDescent="0.25">
      <c r="B253" s="751"/>
      <c r="C253" s="752"/>
      <c r="D253" s="753"/>
      <c r="E253" s="754"/>
      <c r="F253" s="754"/>
      <c r="G253" s="759"/>
      <c r="H253" s="754"/>
      <c r="I253" s="755"/>
      <c r="J253" s="756"/>
      <c r="K253" s="757"/>
      <c r="L253" s="760"/>
    </row>
    <row r="254" spans="2:12" x14ac:dyDescent="0.25">
      <c r="B254" s="751"/>
      <c r="C254" s="752"/>
      <c r="D254" s="753"/>
      <c r="E254" s="754"/>
      <c r="F254" s="754"/>
      <c r="G254" s="759"/>
      <c r="H254" s="754"/>
      <c r="I254" s="755"/>
      <c r="J254" s="756"/>
      <c r="K254" s="757"/>
      <c r="L254" s="760"/>
    </row>
    <row r="255" spans="2:12" x14ac:dyDescent="0.25">
      <c r="B255" s="751"/>
      <c r="C255" s="752"/>
      <c r="D255" s="753"/>
      <c r="E255" s="754"/>
      <c r="F255" s="754"/>
      <c r="G255" s="759"/>
      <c r="H255" s="754"/>
      <c r="I255" s="755"/>
      <c r="J255" s="756"/>
      <c r="K255" s="757"/>
      <c r="L255" s="760"/>
    </row>
    <row r="256" spans="2:12" x14ac:dyDescent="0.25">
      <c r="B256" s="751"/>
      <c r="C256" s="752"/>
      <c r="D256" s="753"/>
      <c r="E256" s="754"/>
      <c r="F256" s="754"/>
      <c r="G256" s="759"/>
      <c r="H256" s="754"/>
      <c r="I256" s="755"/>
      <c r="J256" s="756"/>
      <c r="K256" s="757"/>
      <c r="L256" s="760"/>
    </row>
    <row r="257" spans="2:12" x14ac:dyDescent="0.25">
      <c r="B257" s="751"/>
      <c r="C257" s="752"/>
      <c r="D257" s="753"/>
      <c r="E257" s="754"/>
      <c r="F257" s="754"/>
      <c r="G257" s="759"/>
      <c r="H257" s="754"/>
      <c r="I257" s="755"/>
      <c r="J257" s="756"/>
      <c r="K257" s="757"/>
      <c r="L257" s="760"/>
    </row>
    <row r="258" spans="2:12" x14ac:dyDescent="0.25">
      <c r="B258" s="751"/>
      <c r="C258" s="752"/>
      <c r="D258" s="753"/>
      <c r="E258" s="754"/>
      <c r="F258" s="754"/>
      <c r="G258" s="759"/>
      <c r="H258" s="754"/>
      <c r="I258" s="755"/>
      <c r="J258" s="756"/>
      <c r="K258" s="757"/>
      <c r="L258" s="760"/>
    </row>
    <row r="259" spans="2:12" x14ac:dyDescent="0.25">
      <c r="B259" s="751"/>
      <c r="C259" s="752"/>
      <c r="D259" s="753"/>
      <c r="E259" s="754"/>
      <c r="F259" s="754"/>
      <c r="G259" s="759"/>
      <c r="H259" s="754"/>
      <c r="I259" s="755"/>
      <c r="J259" s="756"/>
      <c r="K259" s="757"/>
      <c r="L259" s="760"/>
    </row>
    <row r="260" spans="2:12" x14ac:dyDescent="0.25">
      <c r="B260" s="751"/>
      <c r="C260" s="752"/>
      <c r="D260" s="753"/>
      <c r="E260" s="754"/>
      <c r="F260" s="754"/>
      <c r="G260" s="759"/>
      <c r="H260" s="754"/>
      <c r="I260" s="755"/>
      <c r="J260" s="756"/>
      <c r="K260" s="757"/>
      <c r="L260" s="760"/>
    </row>
    <row r="261" spans="2:12" x14ac:dyDescent="0.25">
      <c r="B261" s="751"/>
      <c r="C261" s="752"/>
      <c r="D261" s="753"/>
      <c r="E261" s="754"/>
      <c r="F261" s="754"/>
      <c r="G261" s="759"/>
      <c r="H261" s="754"/>
      <c r="I261" s="755"/>
      <c r="J261" s="756"/>
      <c r="K261" s="757"/>
      <c r="L261" s="760"/>
    </row>
    <row r="262" spans="2:12" x14ac:dyDescent="0.25">
      <c r="B262" s="751"/>
      <c r="C262" s="752"/>
      <c r="D262" s="753"/>
      <c r="E262" s="754"/>
      <c r="F262" s="754"/>
      <c r="G262" s="759"/>
      <c r="H262" s="754"/>
      <c r="I262" s="755"/>
      <c r="J262" s="756"/>
      <c r="K262" s="757"/>
      <c r="L262" s="760"/>
    </row>
    <row r="263" spans="2:12" x14ac:dyDescent="0.25">
      <c r="B263" s="751"/>
      <c r="C263" s="752"/>
      <c r="D263" s="753"/>
      <c r="E263" s="754"/>
      <c r="F263" s="754"/>
      <c r="G263" s="759"/>
      <c r="H263" s="754"/>
      <c r="I263" s="755"/>
      <c r="J263" s="756"/>
      <c r="K263" s="757"/>
      <c r="L263" s="760"/>
    </row>
    <row r="264" spans="2:12" x14ac:dyDescent="0.25">
      <c r="B264" s="751"/>
      <c r="C264" s="752"/>
      <c r="D264" s="753"/>
      <c r="E264" s="754"/>
      <c r="F264" s="754"/>
      <c r="G264" s="759"/>
      <c r="H264" s="754"/>
      <c r="I264" s="755"/>
      <c r="J264" s="756"/>
      <c r="K264" s="757"/>
      <c r="L264" s="760"/>
    </row>
    <row r="265" spans="2:12" x14ac:dyDescent="0.25">
      <c r="B265" s="751"/>
      <c r="C265" s="752"/>
      <c r="D265" s="753"/>
      <c r="E265" s="754"/>
      <c r="F265" s="754"/>
      <c r="G265" s="759"/>
      <c r="H265" s="754"/>
      <c r="I265" s="755"/>
      <c r="J265" s="756"/>
      <c r="K265" s="757"/>
      <c r="L265" s="760"/>
    </row>
    <row r="266" spans="2:12" x14ac:dyDescent="0.25">
      <c r="B266" s="751"/>
      <c r="C266" s="752"/>
      <c r="D266" s="753"/>
      <c r="E266" s="754"/>
      <c r="F266" s="754"/>
      <c r="G266" s="759"/>
      <c r="H266" s="754"/>
      <c r="I266" s="755"/>
      <c r="J266" s="756"/>
      <c r="K266" s="757"/>
      <c r="L266" s="760"/>
    </row>
    <row r="267" spans="2:12" x14ac:dyDescent="0.25">
      <c r="B267" s="751"/>
      <c r="C267" s="752"/>
      <c r="D267" s="753"/>
      <c r="E267" s="754"/>
      <c r="F267" s="754"/>
      <c r="G267" s="759"/>
      <c r="H267" s="754"/>
      <c r="I267" s="755"/>
      <c r="J267" s="756"/>
      <c r="K267" s="757"/>
      <c r="L267" s="760"/>
    </row>
    <row r="268" spans="2:12" x14ac:dyDescent="0.25">
      <c r="B268" s="751"/>
      <c r="C268" s="752"/>
      <c r="D268" s="753"/>
      <c r="E268" s="754"/>
      <c r="F268" s="754"/>
      <c r="G268" s="759"/>
      <c r="H268" s="754"/>
      <c r="I268" s="755"/>
      <c r="J268" s="756"/>
      <c r="K268" s="757"/>
      <c r="L268" s="760"/>
    </row>
    <row r="269" spans="2:12" x14ac:dyDescent="0.25">
      <c r="B269" s="751"/>
      <c r="C269" s="752"/>
      <c r="D269" s="753"/>
      <c r="E269" s="754"/>
      <c r="F269" s="754"/>
      <c r="G269" s="759"/>
      <c r="H269" s="754"/>
      <c r="I269" s="755"/>
      <c r="J269" s="756"/>
      <c r="K269" s="757"/>
      <c r="L269" s="760"/>
    </row>
    <row r="270" spans="2:12" x14ac:dyDescent="0.25">
      <c r="B270" s="751"/>
      <c r="C270" s="752"/>
      <c r="D270" s="753"/>
      <c r="E270" s="754"/>
      <c r="F270" s="754"/>
      <c r="G270" s="759"/>
      <c r="H270" s="754"/>
      <c r="I270" s="755"/>
      <c r="J270" s="756"/>
      <c r="K270" s="757"/>
      <c r="L270" s="760"/>
    </row>
    <row r="271" spans="2:12" x14ac:dyDescent="0.25">
      <c r="B271" s="751"/>
      <c r="C271" s="752"/>
      <c r="D271" s="753"/>
      <c r="E271" s="754"/>
      <c r="F271" s="754"/>
      <c r="G271" s="759"/>
      <c r="H271" s="754"/>
      <c r="I271" s="755"/>
      <c r="J271" s="756"/>
      <c r="K271" s="757"/>
      <c r="L271" s="760"/>
    </row>
    <row r="272" spans="2:12" x14ac:dyDescent="0.25">
      <c r="B272" s="751"/>
      <c r="C272" s="752"/>
      <c r="D272" s="753"/>
      <c r="E272" s="754"/>
      <c r="F272" s="754"/>
      <c r="G272" s="759"/>
      <c r="H272" s="754"/>
      <c r="I272" s="755"/>
      <c r="J272" s="756"/>
      <c r="K272" s="757"/>
      <c r="L272" s="760"/>
    </row>
    <row r="273" spans="2:12" x14ac:dyDescent="0.25">
      <c r="B273" s="751"/>
      <c r="C273" s="752"/>
      <c r="D273" s="753"/>
      <c r="E273" s="754"/>
      <c r="F273" s="754"/>
      <c r="G273" s="759"/>
      <c r="H273" s="754"/>
      <c r="I273" s="755"/>
      <c r="J273" s="756"/>
      <c r="K273" s="757"/>
      <c r="L273" s="760"/>
    </row>
    <row r="274" spans="2:12" x14ac:dyDescent="0.25">
      <c r="B274" s="751"/>
      <c r="C274" s="752"/>
      <c r="D274" s="753"/>
      <c r="E274" s="754"/>
      <c r="F274" s="754"/>
      <c r="G274" s="759"/>
      <c r="H274" s="754"/>
      <c r="I274" s="755"/>
      <c r="J274" s="756"/>
      <c r="K274" s="757"/>
      <c r="L274" s="760"/>
    </row>
    <row r="275" spans="2:12" x14ac:dyDescent="0.25">
      <c r="B275" s="751"/>
      <c r="C275" s="752"/>
      <c r="D275" s="753"/>
      <c r="E275" s="754"/>
      <c r="F275" s="754"/>
      <c r="G275" s="759"/>
      <c r="H275" s="754"/>
      <c r="I275" s="755"/>
      <c r="J275" s="756"/>
      <c r="K275" s="757"/>
      <c r="L275" s="760"/>
    </row>
    <row r="276" spans="2:12" x14ac:dyDescent="0.25">
      <c r="B276" s="751"/>
      <c r="C276" s="752"/>
      <c r="D276" s="753"/>
      <c r="E276" s="754"/>
      <c r="F276" s="754"/>
      <c r="G276" s="759"/>
      <c r="H276" s="754"/>
      <c r="I276" s="755"/>
      <c r="J276" s="756"/>
      <c r="K276" s="757"/>
      <c r="L276" s="760"/>
    </row>
    <row r="277" spans="2:12" x14ac:dyDescent="0.25">
      <c r="B277" s="751"/>
      <c r="C277" s="752"/>
      <c r="D277" s="753"/>
      <c r="E277" s="754"/>
      <c r="F277" s="754"/>
      <c r="G277" s="759"/>
      <c r="H277" s="754"/>
      <c r="I277" s="755"/>
      <c r="J277" s="756"/>
      <c r="K277" s="757"/>
      <c r="L277" s="760"/>
    </row>
    <row r="278" spans="2:12" x14ac:dyDescent="0.25">
      <c r="B278" s="751"/>
      <c r="C278" s="752"/>
      <c r="D278" s="753"/>
      <c r="E278" s="754"/>
      <c r="F278" s="754"/>
      <c r="G278" s="759"/>
      <c r="H278" s="754"/>
      <c r="I278" s="755"/>
      <c r="J278" s="756"/>
      <c r="K278" s="757"/>
      <c r="L278" s="760"/>
    </row>
    <row r="279" spans="2:12" x14ac:dyDescent="0.25">
      <c r="B279" s="751"/>
      <c r="C279" s="752"/>
      <c r="D279" s="753"/>
      <c r="E279" s="754"/>
      <c r="F279" s="754"/>
      <c r="G279" s="759"/>
      <c r="H279" s="754"/>
      <c r="I279" s="755"/>
      <c r="J279" s="756"/>
      <c r="K279" s="757"/>
      <c r="L279" s="760"/>
    </row>
    <row r="280" spans="2:12" x14ac:dyDescent="0.25">
      <c r="B280" s="751"/>
      <c r="C280" s="752"/>
      <c r="D280" s="753"/>
      <c r="E280" s="754"/>
      <c r="F280" s="754"/>
      <c r="G280" s="759"/>
      <c r="H280" s="754"/>
      <c r="I280" s="755"/>
      <c r="J280" s="756"/>
      <c r="K280" s="757"/>
      <c r="L280" s="760"/>
    </row>
    <row r="281" spans="2:12" x14ac:dyDescent="0.25">
      <c r="B281" s="751"/>
      <c r="C281" s="752"/>
      <c r="D281" s="753"/>
      <c r="E281" s="754"/>
      <c r="F281" s="754"/>
      <c r="G281" s="759"/>
      <c r="H281" s="754"/>
      <c r="I281" s="755"/>
      <c r="J281" s="756"/>
      <c r="K281" s="757"/>
      <c r="L281" s="760"/>
    </row>
    <row r="282" spans="2:12" x14ac:dyDescent="0.25">
      <c r="B282" s="751"/>
      <c r="C282" s="752"/>
      <c r="D282" s="753"/>
      <c r="E282" s="754"/>
      <c r="F282" s="754"/>
      <c r="G282" s="759"/>
      <c r="H282" s="754"/>
      <c r="I282" s="755"/>
      <c r="J282" s="756"/>
      <c r="K282" s="757"/>
      <c r="L282" s="760"/>
    </row>
    <row r="283" spans="2:12" x14ac:dyDescent="0.25">
      <c r="B283" s="751"/>
      <c r="C283" s="752"/>
      <c r="D283" s="753"/>
      <c r="E283" s="754"/>
      <c r="F283" s="754"/>
      <c r="G283" s="759"/>
      <c r="H283" s="754"/>
      <c r="I283" s="755"/>
      <c r="J283" s="756"/>
      <c r="K283" s="757"/>
      <c r="L283" s="760"/>
    </row>
    <row r="284" spans="2:12" x14ac:dyDescent="0.25">
      <c r="B284" s="751"/>
      <c r="C284" s="752"/>
      <c r="D284" s="753"/>
      <c r="E284" s="754"/>
      <c r="F284" s="754"/>
      <c r="G284" s="759"/>
      <c r="H284" s="754"/>
      <c r="I284" s="755"/>
      <c r="J284" s="756"/>
      <c r="K284" s="757"/>
      <c r="L284" s="760"/>
    </row>
    <row r="285" spans="2:12" x14ac:dyDescent="0.25">
      <c r="B285" s="751"/>
      <c r="C285" s="752"/>
      <c r="D285" s="753"/>
      <c r="E285" s="754"/>
      <c r="F285" s="754"/>
      <c r="G285" s="759"/>
      <c r="H285" s="754"/>
      <c r="I285" s="755"/>
      <c r="J285" s="756"/>
      <c r="K285" s="757"/>
      <c r="L285" s="760"/>
    </row>
    <row r="286" spans="2:12" x14ac:dyDescent="0.25">
      <c r="B286" s="751"/>
      <c r="C286" s="752"/>
      <c r="D286" s="753"/>
      <c r="E286" s="754"/>
      <c r="F286" s="754"/>
      <c r="G286" s="759"/>
      <c r="H286" s="754"/>
      <c r="I286" s="755"/>
      <c r="J286" s="756"/>
      <c r="K286" s="757"/>
      <c r="L286" s="760"/>
    </row>
    <row r="287" spans="2:12" x14ac:dyDescent="0.25">
      <c r="B287" s="751"/>
      <c r="C287" s="752"/>
      <c r="D287" s="753"/>
      <c r="E287" s="754"/>
      <c r="F287" s="754"/>
      <c r="G287" s="759"/>
      <c r="H287" s="754"/>
      <c r="I287" s="755"/>
      <c r="J287" s="756"/>
      <c r="K287" s="757"/>
      <c r="L287" s="760"/>
    </row>
    <row r="288" spans="2:12" x14ac:dyDescent="0.25">
      <c r="B288" s="751"/>
      <c r="C288" s="752"/>
      <c r="D288" s="753"/>
      <c r="E288" s="754"/>
      <c r="F288" s="754"/>
      <c r="G288" s="759"/>
      <c r="H288" s="754"/>
      <c r="I288" s="755"/>
      <c r="J288" s="756"/>
      <c r="K288" s="757"/>
      <c r="L288" s="760"/>
    </row>
    <row r="289" spans="2:12" x14ac:dyDescent="0.25">
      <c r="B289" s="751"/>
      <c r="C289" s="752"/>
      <c r="D289" s="753"/>
      <c r="E289" s="754"/>
      <c r="F289" s="754"/>
      <c r="G289" s="759"/>
      <c r="H289" s="754"/>
      <c r="I289" s="755"/>
      <c r="J289" s="756"/>
      <c r="K289" s="757"/>
      <c r="L289" s="760"/>
    </row>
    <row r="290" spans="2:12" x14ac:dyDescent="0.25">
      <c r="B290" s="751"/>
      <c r="C290" s="752"/>
      <c r="D290" s="753"/>
      <c r="E290" s="754"/>
      <c r="F290" s="754"/>
      <c r="G290" s="759"/>
      <c r="H290" s="754"/>
      <c r="I290" s="755"/>
      <c r="J290" s="756"/>
      <c r="K290" s="757"/>
      <c r="L290" s="760"/>
    </row>
    <row r="291" spans="2:12" x14ac:dyDescent="0.25">
      <c r="B291" s="751"/>
      <c r="C291" s="752"/>
      <c r="D291" s="753"/>
      <c r="E291" s="754"/>
      <c r="F291" s="754"/>
      <c r="G291" s="759"/>
      <c r="H291" s="754"/>
      <c r="I291" s="755"/>
      <c r="J291" s="756"/>
      <c r="K291" s="757"/>
      <c r="L291" s="760"/>
    </row>
    <row r="292" spans="2:12" x14ac:dyDescent="0.25">
      <c r="B292" s="751"/>
      <c r="C292" s="752"/>
      <c r="D292" s="753"/>
      <c r="E292" s="754"/>
      <c r="F292" s="754"/>
      <c r="G292" s="759"/>
      <c r="H292" s="754"/>
      <c r="I292" s="755"/>
      <c r="J292" s="756"/>
      <c r="K292" s="757"/>
      <c r="L292" s="760"/>
    </row>
    <row r="293" spans="2:12" x14ac:dyDescent="0.25">
      <c r="B293" s="751"/>
      <c r="C293" s="752"/>
      <c r="D293" s="753"/>
      <c r="E293" s="754"/>
      <c r="F293" s="754"/>
      <c r="G293" s="759"/>
      <c r="H293" s="754"/>
      <c r="I293" s="755"/>
      <c r="J293" s="756"/>
      <c r="K293" s="757"/>
      <c r="L293" s="760"/>
    </row>
    <row r="294" spans="2:12" x14ac:dyDescent="0.25">
      <c r="B294" s="751"/>
      <c r="C294" s="752"/>
      <c r="D294" s="753"/>
      <c r="E294" s="754"/>
      <c r="F294" s="754"/>
      <c r="G294" s="759"/>
      <c r="H294" s="754"/>
      <c r="I294" s="755"/>
      <c r="J294" s="756"/>
      <c r="K294" s="757"/>
      <c r="L294" s="760"/>
    </row>
    <row r="295" spans="2:12" x14ac:dyDescent="0.25">
      <c r="B295" s="751"/>
      <c r="C295" s="752"/>
      <c r="D295" s="753"/>
      <c r="E295" s="754"/>
      <c r="F295" s="754"/>
      <c r="G295" s="759"/>
      <c r="H295" s="754"/>
      <c r="I295" s="755"/>
      <c r="J295" s="756"/>
      <c r="K295" s="757"/>
      <c r="L295" s="760"/>
    </row>
    <row r="296" spans="2:12" x14ac:dyDescent="0.25">
      <c r="B296" s="751"/>
      <c r="C296" s="752"/>
      <c r="D296" s="753"/>
      <c r="E296" s="754"/>
      <c r="F296" s="754"/>
      <c r="G296" s="759"/>
      <c r="H296" s="754"/>
      <c r="I296" s="755"/>
      <c r="J296" s="756"/>
      <c r="K296" s="757"/>
      <c r="L296" s="760"/>
    </row>
    <row r="297" spans="2:12" x14ac:dyDescent="0.25">
      <c r="B297" s="751"/>
      <c r="C297" s="752"/>
      <c r="D297" s="753"/>
      <c r="E297" s="754"/>
      <c r="F297" s="754"/>
      <c r="G297" s="759"/>
      <c r="H297" s="754"/>
      <c r="I297" s="755"/>
      <c r="J297" s="756"/>
      <c r="K297" s="757"/>
      <c r="L297" s="760"/>
    </row>
    <row r="298" spans="2:12" x14ac:dyDescent="0.25">
      <c r="B298" s="751"/>
      <c r="C298" s="752"/>
      <c r="D298" s="753"/>
      <c r="E298" s="754"/>
      <c r="F298" s="754"/>
      <c r="G298" s="759"/>
      <c r="H298" s="754"/>
      <c r="I298" s="755"/>
      <c r="J298" s="756"/>
      <c r="K298" s="757"/>
      <c r="L298" s="760"/>
    </row>
    <row r="299" spans="2:12" x14ac:dyDescent="0.25">
      <c r="B299" s="751"/>
      <c r="C299" s="752"/>
      <c r="D299" s="753"/>
      <c r="E299" s="754"/>
      <c r="F299" s="754"/>
      <c r="G299" s="759"/>
      <c r="H299" s="754"/>
      <c r="I299" s="755"/>
      <c r="J299" s="756"/>
      <c r="K299" s="757"/>
      <c r="L299" s="760"/>
    </row>
    <row r="300" spans="2:12" x14ac:dyDescent="0.25">
      <c r="B300" s="751"/>
      <c r="C300" s="752"/>
      <c r="D300" s="753"/>
      <c r="E300" s="754"/>
      <c r="F300" s="754"/>
      <c r="G300" s="759"/>
      <c r="H300" s="754"/>
      <c r="I300" s="755"/>
      <c r="J300" s="756"/>
      <c r="K300" s="757"/>
      <c r="L300" s="760"/>
    </row>
    <row r="301" spans="2:12" x14ac:dyDescent="0.25">
      <c r="B301" s="751"/>
      <c r="C301" s="752"/>
      <c r="D301" s="753"/>
      <c r="E301" s="754"/>
      <c r="F301" s="754"/>
      <c r="G301" s="759"/>
      <c r="H301" s="754"/>
      <c r="I301" s="755"/>
      <c r="J301" s="756"/>
      <c r="K301" s="757"/>
      <c r="L301" s="760"/>
    </row>
    <row r="302" spans="2:12" x14ac:dyDescent="0.25">
      <c r="B302" s="751"/>
      <c r="C302" s="752"/>
      <c r="D302" s="753"/>
      <c r="E302" s="754"/>
      <c r="F302" s="754"/>
      <c r="G302" s="759"/>
      <c r="H302" s="754"/>
      <c r="I302" s="755"/>
      <c r="J302" s="756"/>
      <c r="K302" s="757"/>
      <c r="L302" s="760"/>
    </row>
    <row r="303" spans="2:12" x14ac:dyDescent="0.25">
      <c r="B303" s="751"/>
      <c r="C303" s="752"/>
      <c r="D303" s="753"/>
      <c r="E303" s="754"/>
      <c r="F303" s="754"/>
      <c r="G303" s="759"/>
      <c r="H303" s="754"/>
      <c r="I303" s="755"/>
      <c r="J303" s="756"/>
      <c r="K303" s="757"/>
      <c r="L303" s="760"/>
    </row>
    <row r="304" spans="2:12" x14ac:dyDescent="0.25">
      <c r="B304" s="751"/>
      <c r="C304" s="752"/>
      <c r="D304" s="753"/>
      <c r="E304" s="754"/>
      <c r="F304" s="754"/>
      <c r="G304" s="759"/>
      <c r="H304" s="754"/>
      <c r="I304" s="755"/>
      <c r="J304" s="756"/>
      <c r="K304" s="757"/>
      <c r="L304" s="760"/>
    </row>
    <row r="305" spans="2:12" x14ac:dyDescent="0.25">
      <c r="B305" s="751"/>
      <c r="C305" s="752"/>
      <c r="D305" s="753"/>
      <c r="E305" s="754"/>
      <c r="F305" s="754"/>
      <c r="G305" s="759"/>
      <c r="H305" s="754"/>
      <c r="I305" s="755"/>
      <c r="J305" s="756"/>
      <c r="K305" s="757"/>
      <c r="L305" s="760"/>
    </row>
    <row r="306" spans="2:12" x14ac:dyDescent="0.25">
      <c r="B306" s="751"/>
      <c r="C306" s="752"/>
      <c r="D306" s="753"/>
      <c r="E306" s="754"/>
      <c r="F306" s="754"/>
      <c r="G306" s="759"/>
      <c r="H306" s="754"/>
      <c r="I306" s="755"/>
      <c r="J306" s="756"/>
      <c r="K306" s="757"/>
      <c r="L306" s="760"/>
    </row>
    <row r="307" spans="2:12" x14ac:dyDescent="0.25">
      <c r="B307" s="751"/>
      <c r="C307" s="752"/>
      <c r="D307" s="753"/>
      <c r="E307" s="754"/>
      <c r="F307" s="754"/>
      <c r="G307" s="759"/>
      <c r="H307" s="754"/>
      <c r="I307" s="755"/>
      <c r="J307" s="756"/>
      <c r="K307" s="757"/>
      <c r="L307" s="760"/>
    </row>
    <row r="308" spans="2:12" x14ac:dyDescent="0.25">
      <c r="B308" s="751"/>
      <c r="C308" s="752"/>
      <c r="D308" s="753"/>
      <c r="E308" s="754"/>
      <c r="F308" s="754"/>
      <c r="G308" s="759"/>
      <c r="H308" s="754"/>
      <c r="I308" s="755"/>
      <c r="J308" s="756"/>
      <c r="K308" s="757"/>
      <c r="L308" s="760"/>
    </row>
    <row r="309" spans="2:12" x14ac:dyDescent="0.25">
      <c r="B309" s="751"/>
      <c r="C309" s="752"/>
      <c r="D309" s="753"/>
      <c r="E309" s="754"/>
      <c r="F309" s="754"/>
      <c r="G309" s="759"/>
      <c r="H309" s="754"/>
      <c r="I309" s="755"/>
      <c r="J309" s="756"/>
      <c r="K309" s="757"/>
      <c r="L309" s="760"/>
    </row>
    <row r="310" spans="2:12" x14ac:dyDescent="0.25">
      <c r="B310" s="751"/>
      <c r="C310" s="752"/>
      <c r="D310" s="753"/>
      <c r="E310" s="754"/>
      <c r="F310" s="754"/>
      <c r="G310" s="759"/>
      <c r="H310" s="754"/>
      <c r="I310" s="755"/>
      <c r="J310" s="756"/>
      <c r="K310" s="757"/>
      <c r="L310" s="760"/>
    </row>
    <row r="311" spans="2:12" x14ac:dyDescent="0.25">
      <c r="B311" s="751"/>
      <c r="C311" s="752"/>
      <c r="D311" s="753"/>
      <c r="E311" s="754"/>
      <c r="F311" s="754"/>
      <c r="G311" s="759"/>
      <c r="H311" s="754"/>
      <c r="I311" s="755"/>
      <c r="J311" s="756"/>
      <c r="K311" s="757"/>
      <c r="L311" s="760"/>
    </row>
    <row r="312" spans="2:12" x14ac:dyDescent="0.25">
      <c r="B312" s="751"/>
      <c r="C312" s="752"/>
      <c r="D312" s="753"/>
      <c r="E312" s="754"/>
      <c r="F312" s="754"/>
      <c r="G312" s="759"/>
      <c r="H312" s="754"/>
      <c r="I312" s="755"/>
      <c r="J312" s="756"/>
      <c r="K312" s="757"/>
      <c r="L312" s="760"/>
    </row>
    <row r="313" spans="2:12" x14ac:dyDescent="0.25">
      <c r="B313" s="751"/>
      <c r="C313" s="752"/>
      <c r="D313" s="753"/>
      <c r="E313" s="754"/>
      <c r="F313" s="754"/>
      <c r="G313" s="759"/>
      <c r="H313" s="754"/>
      <c r="I313" s="755"/>
      <c r="J313" s="756"/>
      <c r="K313" s="757"/>
      <c r="L313" s="760"/>
    </row>
    <row r="314" spans="2:12" x14ac:dyDescent="0.25">
      <c r="B314" s="751"/>
      <c r="C314" s="752"/>
      <c r="D314" s="753"/>
      <c r="E314" s="754"/>
      <c r="F314" s="754"/>
      <c r="G314" s="759"/>
      <c r="H314" s="754"/>
      <c r="I314" s="755"/>
      <c r="J314" s="756"/>
      <c r="K314" s="757"/>
      <c r="L314" s="760"/>
    </row>
    <row r="315" spans="2:12" x14ac:dyDescent="0.25">
      <c r="B315" s="751"/>
      <c r="C315" s="752"/>
      <c r="D315" s="753"/>
      <c r="E315" s="754"/>
      <c r="F315" s="754"/>
      <c r="G315" s="759"/>
      <c r="H315" s="754"/>
      <c r="I315" s="755"/>
      <c r="J315" s="756"/>
      <c r="K315" s="757"/>
      <c r="L315" s="760"/>
    </row>
    <row r="316" spans="2:12" x14ac:dyDescent="0.25">
      <c r="B316" s="751"/>
      <c r="C316" s="752"/>
      <c r="D316" s="753"/>
      <c r="E316" s="754"/>
      <c r="F316" s="754"/>
      <c r="G316" s="759"/>
      <c r="H316" s="754"/>
      <c r="I316" s="755"/>
      <c r="J316" s="756"/>
      <c r="K316" s="757"/>
      <c r="L316" s="760"/>
    </row>
    <row r="317" spans="2:12" x14ac:dyDescent="0.25">
      <c r="B317" s="751"/>
      <c r="C317" s="752"/>
      <c r="D317" s="753"/>
      <c r="E317" s="754"/>
      <c r="F317" s="754"/>
      <c r="G317" s="759"/>
      <c r="H317" s="754"/>
      <c r="I317" s="755"/>
      <c r="J317" s="756"/>
      <c r="K317" s="757"/>
      <c r="L317" s="760"/>
    </row>
    <row r="318" spans="2:12" x14ac:dyDescent="0.25">
      <c r="B318" s="751"/>
      <c r="C318" s="752"/>
      <c r="D318" s="753"/>
      <c r="E318" s="754"/>
      <c r="F318" s="754"/>
      <c r="G318" s="759"/>
      <c r="H318" s="754"/>
      <c r="I318" s="755"/>
      <c r="J318" s="756"/>
      <c r="K318" s="757"/>
      <c r="L318" s="760"/>
    </row>
    <row r="319" spans="2:12" x14ac:dyDescent="0.25">
      <c r="B319" s="751"/>
      <c r="C319" s="752"/>
      <c r="D319" s="753"/>
      <c r="E319" s="754"/>
      <c r="F319" s="754"/>
      <c r="G319" s="759"/>
      <c r="H319" s="754"/>
      <c r="I319" s="755"/>
      <c r="J319" s="756"/>
      <c r="K319" s="757"/>
      <c r="L319" s="760"/>
    </row>
    <row r="320" spans="2:12" x14ac:dyDescent="0.25">
      <c r="B320" s="751"/>
      <c r="C320" s="752"/>
      <c r="D320" s="753"/>
      <c r="E320" s="754"/>
      <c r="F320" s="754"/>
      <c r="G320" s="759"/>
      <c r="H320" s="754"/>
      <c r="I320" s="755"/>
      <c r="J320" s="756"/>
      <c r="K320" s="757"/>
      <c r="L320" s="760"/>
    </row>
    <row r="321" spans="2:12" x14ac:dyDescent="0.25">
      <c r="B321" s="751"/>
      <c r="C321" s="752"/>
      <c r="D321" s="753"/>
      <c r="E321" s="754"/>
      <c r="F321" s="754"/>
      <c r="G321" s="759"/>
      <c r="H321" s="754"/>
      <c r="I321" s="755"/>
      <c r="J321" s="756"/>
      <c r="K321" s="757"/>
      <c r="L321" s="760"/>
    </row>
    <row r="322" spans="2:12" x14ac:dyDescent="0.25">
      <c r="B322" s="751"/>
      <c r="C322" s="752"/>
      <c r="D322" s="753"/>
      <c r="E322" s="754"/>
      <c r="F322" s="754"/>
      <c r="G322" s="759"/>
      <c r="H322" s="754"/>
      <c r="I322" s="755"/>
      <c r="J322" s="756"/>
      <c r="K322" s="757"/>
      <c r="L322" s="760"/>
    </row>
    <row r="323" spans="2:12" x14ac:dyDescent="0.25">
      <c r="B323" s="751"/>
      <c r="C323" s="752"/>
      <c r="D323" s="753"/>
      <c r="E323" s="754"/>
      <c r="F323" s="754"/>
      <c r="G323" s="759"/>
      <c r="H323" s="754"/>
      <c r="I323" s="755"/>
      <c r="J323" s="756"/>
      <c r="K323" s="757"/>
      <c r="L323" s="760"/>
    </row>
    <row r="324" spans="2:12" x14ac:dyDescent="0.25">
      <c r="B324" s="751"/>
      <c r="C324" s="752"/>
      <c r="D324" s="753"/>
      <c r="E324" s="754"/>
      <c r="F324" s="754"/>
      <c r="G324" s="759"/>
      <c r="H324" s="754"/>
      <c r="I324" s="755"/>
      <c r="J324" s="756"/>
      <c r="K324" s="757"/>
      <c r="L324" s="760"/>
    </row>
    <row r="325" spans="2:12" x14ac:dyDescent="0.25">
      <c r="B325" s="751"/>
      <c r="C325" s="752"/>
      <c r="D325" s="753"/>
      <c r="E325" s="754"/>
      <c r="F325" s="754"/>
      <c r="G325" s="759"/>
      <c r="H325" s="754"/>
      <c r="I325" s="755"/>
      <c r="J325" s="756"/>
      <c r="K325" s="757"/>
      <c r="L325" s="760"/>
    </row>
    <row r="326" spans="2:12" x14ac:dyDescent="0.25">
      <c r="B326" s="751"/>
      <c r="C326" s="752"/>
      <c r="D326" s="753"/>
      <c r="E326" s="754"/>
      <c r="F326" s="754"/>
      <c r="G326" s="759"/>
      <c r="H326" s="754"/>
      <c r="I326" s="755"/>
      <c r="J326" s="756"/>
      <c r="K326" s="757"/>
      <c r="L326" s="760"/>
    </row>
    <row r="327" spans="2:12" x14ac:dyDescent="0.25">
      <c r="B327" s="751"/>
      <c r="C327" s="752"/>
      <c r="D327" s="753"/>
      <c r="E327" s="754"/>
      <c r="F327" s="754"/>
      <c r="G327" s="759"/>
      <c r="H327" s="754"/>
      <c r="I327" s="755"/>
      <c r="J327" s="756"/>
      <c r="K327" s="757"/>
      <c r="L327" s="760"/>
    </row>
    <row r="328" spans="2:12" x14ac:dyDescent="0.25">
      <c r="B328" s="751"/>
      <c r="C328" s="752"/>
      <c r="D328" s="753"/>
      <c r="E328" s="754"/>
      <c r="F328" s="754"/>
      <c r="G328" s="759"/>
      <c r="H328" s="754"/>
      <c r="I328" s="755"/>
      <c r="J328" s="756"/>
      <c r="K328" s="757"/>
      <c r="L328" s="760"/>
    </row>
    <row r="329" spans="2:12" x14ac:dyDescent="0.25">
      <c r="B329" s="751"/>
      <c r="C329" s="752"/>
      <c r="D329" s="753"/>
      <c r="E329" s="754"/>
      <c r="F329" s="754"/>
      <c r="G329" s="759"/>
      <c r="H329" s="754"/>
      <c r="I329" s="755"/>
      <c r="J329" s="756"/>
      <c r="K329" s="757"/>
      <c r="L329" s="760"/>
    </row>
    <row r="330" spans="2:12" x14ac:dyDescent="0.25">
      <c r="B330" s="751"/>
      <c r="C330" s="752"/>
      <c r="D330" s="753"/>
      <c r="E330" s="754"/>
      <c r="F330" s="754"/>
      <c r="G330" s="759"/>
      <c r="H330" s="754"/>
      <c r="I330" s="755"/>
      <c r="J330" s="756"/>
      <c r="K330" s="757"/>
      <c r="L330" s="760"/>
    </row>
    <row r="331" spans="2:12" x14ac:dyDescent="0.25">
      <c r="B331" s="751"/>
      <c r="C331" s="752"/>
      <c r="D331" s="753"/>
      <c r="E331" s="754"/>
      <c r="F331" s="754"/>
      <c r="G331" s="759"/>
      <c r="H331" s="754"/>
      <c r="I331" s="755"/>
      <c r="J331" s="756"/>
      <c r="K331" s="757"/>
      <c r="L331" s="760"/>
    </row>
    <row r="332" spans="2:12" x14ac:dyDescent="0.25">
      <c r="B332" s="751"/>
      <c r="C332" s="752"/>
      <c r="D332" s="753"/>
      <c r="E332" s="754"/>
      <c r="F332" s="754"/>
      <c r="G332" s="759"/>
      <c r="H332" s="754"/>
      <c r="I332" s="755"/>
      <c r="J332" s="756"/>
      <c r="K332" s="757"/>
      <c r="L332" s="760"/>
    </row>
    <row r="333" spans="2:12" x14ac:dyDescent="0.25">
      <c r="B333" s="751"/>
      <c r="C333" s="752"/>
      <c r="D333" s="753"/>
      <c r="E333" s="754"/>
      <c r="F333" s="754"/>
      <c r="G333" s="759"/>
      <c r="H333" s="754"/>
      <c r="I333" s="755"/>
      <c r="J333" s="756"/>
      <c r="K333" s="757"/>
      <c r="L333" s="760"/>
    </row>
    <row r="334" spans="2:12" x14ac:dyDescent="0.25">
      <c r="B334" s="751"/>
      <c r="C334" s="752"/>
      <c r="D334" s="753"/>
      <c r="E334" s="754"/>
      <c r="F334" s="754"/>
      <c r="G334" s="759"/>
      <c r="H334" s="754"/>
      <c r="I334" s="755"/>
      <c r="J334" s="756"/>
      <c r="K334" s="757"/>
      <c r="L334" s="760"/>
    </row>
    <row r="335" spans="2:12" x14ac:dyDescent="0.25">
      <c r="B335" s="751"/>
      <c r="C335" s="752"/>
      <c r="D335" s="753"/>
      <c r="E335" s="754"/>
      <c r="F335" s="754"/>
      <c r="G335" s="759"/>
      <c r="H335" s="754"/>
      <c r="I335" s="755"/>
      <c r="J335" s="756"/>
      <c r="K335" s="757"/>
      <c r="L335" s="760"/>
    </row>
    <row r="336" spans="2:12" x14ac:dyDescent="0.25">
      <c r="B336" s="751"/>
      <c r="C336" s="752"/>
      <c r="D336" s="753"/>
      <c r="E336" s="754"/>
      <c r="F336" s="754"/>
      <c r="G336" s="759"/>
      <c r="H336" s="754"/>
      <c r="I336" s="755"/>
      <c r="J336" s="756"/>
      <c r="K336" s="757"/>
      <c r="L336" s="760"/>
    </row>
    <row r="337" spans="2:12" x14ac:dyDescent="0.25">
      <c r="B337" s="751"/>
      <c r="C337" s="752"/>
      <c r="D337" s="753"/>
      <c r="E337" s="754"/>
      <c r="F337" s="754"/>
      <c r="G337" s="759"/>
      <c r="H337" s="754"/>
      <c r="I337" s="755"/>
      <c r="J337" s="756"/>
      <c r="K337" s="757"/>
      <c r="L337" s="760"/>
    </row>
    <row r="338" spans="2:12" x14ac:dyDescent="0.25">
      <c r="B338" s="751"/>
      <c r="C338" s="752"/>
      <c r="D338" s="753"/>
      <c r="E338" s="754"/>
      <c r="F338" s="754"/>
      <c r="G338" s="759"/>
      <c r="H338" s="754"/>
      <c r="I338" s="755"/>
      <c r="J338" s="756"/>
      <c r="K338" s="757"/>
      <c r="L338" s="760"/>
    </row>
    <row r="339" spans="2:12" x14ac:dyDescent="0.25">
      <c r="B339" s="751"/>
      <c r="C339" s="752"/>
      <c r="D339" s="753"/>
      <c r="E339" s="754"/>
      <c r="F339" s="754"/>
      <c r="G339" s="759"/>
      <c r="H339" s="754"/>
      <c r="I339" s="755"/>
      <c r="J339" s="756"/>
      <c r="K339" s="757"/>
      <c r="L339" s="760"/>
    </row>
    <row r="340" spans="2:12" x14ac:dyDescent="0.25">
      <c r="B340" s="751"/>
      <c r="C340" s="752"/>
      <c r="D340" s="753"/>
      <c r="E340" s="754"/>
      <c r="F340" s="754"/>
      <c r="G340" s="759"/>
      <c r="H340" s="754"/>
      <c r="I340" s="755"/>
      <c r="J340" s="756"/>
      <c r="K340" s="757"/>
      <c r="L340" s="760"/>
    </row>
    <row r="341" spans="2:12" x14ac:dyDescent="0.25">
      <c r="B341" s="751"/>
      <c r="C341" s="752"/>
      <c r="D341" s="753"/>
      <c r="E341" s="754"/>
      <c r="F341" s="754"/>
      <c r="G341" s="759"/>
      <c r="H341" s="754"/>
      <c r="I341" s="755"/>
      <c r="J341" s="756"/>
      <c r="K341" s="757"/>
      <c r="L341" s="760"/>
    </row>
    <row r="342" spans="2:12" x14ac:dyDescent="0.25">
      <c r="B342" s="751"/>
      <c r="C342" s="752"/>
      <c r="D342" s="753"/>
      <c r="E342" s="754"/>
      <c r="F342" s="754"/>
      <c r="G342" s="759"/>
      <c r="H342" s="754"/>
      <c r="I342" s="755"/>
      <c r="J342" s="756"/>
      <c r="K342" s="757"/>
      <c r="L342" s="760"/>
    </row>
    <row r="343" spans="2:12" x14ac:dyDescent="0.25">
      <c r="B343" s="751"/>
      <c r="C343" s="752"/>
      <c r="D343" s="753"/>
      <c r="E343" s="754"/>
      <c r="F343" s="754"/>
      <c r="G343" s="759"/>
      <c r="H343" s="754"/>
      <c r="I343" s="755"/>
      <c r="J343" s="756"/>
      <c r="K343" s="757"/>
      <c r="L343" s="760"/>
    </row>
    <row r="344" spans="2:12" x14ac:dyDescent="0.25">
      <c r="B344" s="751"/>
      <c r="C344" s="752"/>
      <c r="D344" s="753"/>
      <c r="E344" s="754"/>
      <c r="F344" s="754"/>
      <c r="G344" s="759"/>
      <c r="H344" s="754"/>
      <c r="I344" s="755"/>
      <c r="J344" s="756"/>
      <c r="K344" s="757"/>
      <c r="L344" s="760"/>
    </row>
    <row r="345" spans="2:12" x14ac:dyDescent="0.25">
      <c r="B345" s="751"/>
      <c r="C345" s="752"/>
      <c r="D345" s="753"/>
      <c r="E345" s="754"/>
      <c r="F345" s="754"/>
      <c r="G345" s="759"/>
      <c r="H345" s="754"/>
      <c r="I345" s="755"/>
      <c r="J345" s="756"/>
      <c r="K345" s="757"/>
      <c r="L345" s="760"/>
    </row>
    <row r="346" spans="2:12" x14ac:dyDescent="0.25">
      <c r="B346" s="751"/>
      <c r="C346" s="752"/>
      <c r="D346" s="753"/>
      <c r="E346" s="754"/>
      <c r="F346" s="754"/>
      <c r="G346" s="759"/>
      <c r="H346" s="754"/>
      <c r="I346" s="755"/>
      <c r="J346" s="756"/>
      <c r="K346" s="757"/>
      <c r="L346" s="760"/>
    </row>
    <row r="347" spans="2:12" x14ac:dyDescent="0.25">
      <c r="B347" s="751"/>
      <c r="C347" s="752"/>
      <c r="D347" s="753"/>
      <c r="E347" s="754"/>
      <c r="F347" s="754"/>
      <c r="G347" s="759"/>
      <c r="H347" s="754"/>
      <c r="I347" s="755"/>
      <c r="J347" s="756"/>
      <c r="K347" s="757"/>
      <c r="L347" s="760"/>
    </row>
    <row r="348" spans="2:12" x14ac:dyDescent="0.25">
      <c r="B348" s="751"/>
      <c r="C348" s="752"/>
      <c r="D348" s="753"/>
      <c r="E348" s="754"/>
      <c r="F348" s="754"/>
      <c r="G348" s="759"/>
      <c r="H348" s="754"/>
      <c r="I348" s="755"/>
      <c r="J348" s="756"/>
      <c r="K348" s="757"/>
      <c r="L348" s="760"/>
    </row>
    <row r="349" spans="2:12" x14ac:dyDescent="0.25">
      <c r="B349" s="751"/>
      <c r="C349" s="752"/>
      <c r="D349" s="753"/>
      <c r="E349" s="754"/>
      <c r="F349" s="754"/>
      <c r="G349" s="759"/>
      <c r="H349" s="754"/>
      <c r="I349" s="755"/>
      <c r="J349" s="756"/>
      <c r="K349" s="757"/>
      <c r="L349" s="760"/>
    </row>
    <row r="350" spans="2:12" x14ac:dyDescent="0.25">
      <c r="B350" s="751"/>
      <c r="C350" s="752"/>
      <c r="D350" s="753"/>
      <c r="E350" s="754"/>
      <c r="F350" s="754"/>
      <c r="G350" s="759"/>
      <c r="H350" s="754"/>
      <c r="I350" s="755"/>
      <c r="J350" s="756"/>
      <c r="K350" s="757"/>
      <c r="L350" s="760"/>
    </row>
    <row r="351" spans="2:12" x14ac:dyDescent="0.25">
      <c r="B351" s="751"/>
      <c r="C351" s="752"/>
      <c r="D351" s="753"/>
      <c r="E351" s="754"/>
      <c r="F351" s="754"/>
      <c r="G351" s="759"/>
      <c r="H351" s="754"/>
      <c r="I351" s="755"/>
      <c r="J351" s="756"/>
      <c r="K351" s="757"/>
      <c r="L351" s="760"/>
    </row>
    <row r="352" spans="2:12" x14ac:dyDescent="0.25">
      <c r="B352" s="751"/>
      <c r="C352" s="752"/>
      <c r="D352" s="753"/>
      <c r="E352" s="754"/>
      <c r="F352" s="754"/>
      <c r="G352" s="759"/>
      <c r="H352" s="754"/>
      <c r="I352" s="755"/>
      <c r="J352" s="756"/>
      <c r="K352" s="757"/>
      <c r="L352" s="760"/>
    </row>
    <row r="353" spans="2:12" x14ac:dyDescent="0.25">
      <c r="B353" s="751"/>
      <c r="C353" s="752"/>
      <c r="D353" s="753"/>
      <c r="E353" s="754"/>
      <c r="F353" s="754"/>
      <c r="G353" s="759"/>
      <c r="H353" s="754"/>
      <c r="I353" s="755"/>
      <c r="J353" s="756"/>
      <c r="K353" s="757"/>
      <c r="L353" s="760"/>
    </row>
    <row r="354" spans="2:12" x14ac:dyDescent="0.25">
      <c r="B354" s="751"/>
      <c r="C354" s="752"/>
      <c r="D354" s="753"/>
      <c r="E354" s="754"/>
      <c r="F354" s="754"/>
      <c r="G354" s="759"/>
      <c r="H354" s="754"/>
      <c r="I354" s="755"/>
      <c r="J354" s="756"/>
      <c r="K354" s="757"/>
      <c r="L354" s="760"/>
    </row>
    <row r="355" spans="2:12" x14ac:dyDescent="0.25">
      <c r="B355" s="751"/>
      <c r="C355" s="752"/>
      <c r="D355" s="753"/>
      <c r="E355" s="754"/>
      <c r="F355" s="754"/>
      <c r="G355" s="759"/>
      <c r="H355" s="754"/>
      <c r="I355" s="755"/>
      <c r="J355" s="756"/>
      <c r="K355" s="757"/>
      <c r="L355" s="760"/>
    </row>
    <row r="356" spans="2:12" x14ac:dyDescent="0.25">
      <c r="B356" s="751"/>
      <c r="C356" s="752"/>
      <c r="D356" s="753"/>
      <c r="E356" s="754"/>
      <c r="F356" s="754"/>
      <c r="G356" s="759"/>
      <c r="H356" s="754"/>
      <c r="I356" s="755"/>
      <c r="J356" s="756"/>
      <c r="K356" s="757"/>
      <c r="L356" s="760"/>
    </row>
    <row r="357" spans="2:12" x14ac:dyDescent="0.25">
      <c r="B357" s="751"/>
      <c r="C357" s="752"/>
      <c r="D357" s="753"/>
      <c r="E357" s="754"/>
      <c r="F357" s="754"/>
      <c r="G357" s="759"/>
      <c r="H357" s="754"/>
      <c r="I357" s="755"/>
      <c r="J357" s="756"/>
      <c r="K357" s="757"/>
      <c r="L357" s="760"/>
    </row>
    <row r="358" spans="2:12" x14ac:dyDescent="0.25">
      <c r="B358" s="751"/>
      <c r="C358" s="752"/>
      <c r="D358" s="753"/>
      <c r="E358" s="754"/>
      <c r="F358" s="754"/>
      <c r="G358" s="759"/>
      <c r="H358" s="754"/>
      <c r="I358" s="755"/>
      <c r="J358" s="756"/>
      <c r="K358" s="757"/>
      <c r="L358" s="760"/>
    </row>
    <row r="359" spans="2:12" x14ac:dyDescent="0.25">
      <c r="B359" s="751"/>
      <c r="C359" s="752"/>
      <c r="D359" s="753"/>
      <c r="E359" s="754"/>
      <c r="F359" s="754"/>
      <c r="G359" s="759"/>
      <c r="H359" s="754"/>
      <c r="I359" s="755"/>
      <c r="J359" s="756"/>
      <c r="K359" s="757"/>
      <c r="L359" s="760"/>
    </row>
    <row r="360" spans="2:12" x14ac:dyDescent="0.25">
      <c r="B360" s="751"/>
      <c r="C360" s="752"/>
      <c r="D360" s="753"/>
      <c r="E360" s="754"/>
      <c r="F360" s="754"/>
      <c r="G360" s="759"/>
      <c r="H360" s="754"/>
      <c r="I360" s="755"/>
      <c r="J360" s="756"/>
      <c r="K360" s="757"/>
      <c r="L360" s="760"/>
    </row>
    <row r="361" spans="2:12" x14ac:dyDescent="0.25">
      <c r="B361" s="751"/>
      <c r="C361" s="752"/>
      <c r="D361" s="753"/>
      <c r="E361" s="754"/>
      <c r="F361" s="754"/>
      <c r="G361" s="759"/>
      <c r="H361" s="754"/>
      <c r="I361" s="755"/>
      <c r="J361" s="756"/>
      <c r="K361" s="757"/>
      <c r="L361" s="760"/>
    </row>
    <row r="362" spans="2:12" x14ac:dyDescent="0.25">
      <c r="B362" s="751"/>
      <c r="C362" s="752"/>
      <c r="D362" s="753"/>
      <c r="E362" s="754"/>
      <c r="F362" s="754"/>
      <c r="G362" s="759"/>
      <c r="H362" s="754"/>
      <c r="I362" s="755"/>
      <c r="J362" s="756"/>
      <c r="K362" s="757"/>
      <c r="L362" s="760"/>
    </row>
    <row r="363" spans="2:12" x14ac:dyDescent="0.25">
      <c r="B363" s="751"/>
      <c r="C363" s="752"/>
      <c r="D363" s="753"/>
      <c r="E363" s="754"/>
      <c r="F363" s="754"/>
      <c r="G363" s="759"/>
      <c r="H363" s="754"/>
      <c r="I363" s="755"/>
      <c r="J363" s="756"/>
      <c r="K363" s="757"/>
      <c r="L363" s="760"/>
    </row>
    <row r="364" spans="2:12" x14ac:dyDescent="0.25">
      <c r="B364" s="751"/>
      <c r="C364" s="752"/>
      <c r="D364" s="753"/>
      <c r="E364" s="754"/>
      <c r="F364" s="754"/>
      <c r="G364" s="759"/>
      <c r="H364" s="754"/>
      <c r="I364" s="755"/>
      <c r="J364" s="756"/>
      <c r="K364" s="757"/>
      <c r="L364" s="760"/>
    </row>
    <row r="365" spans="2:12" x14ac:dyDescent="0.25">
      <c r="B365" s="751"/>
      <c r="C365" s="752"/>
      <c r="D365" s="753"/>
      <c r="E365" s="754"/>
      <c r="F365" s="754"/>
      <c r="G365" s="759"/>
      <c r="H365" s="754"/>
      <c r="I365" s="755"/>
      <c r="J365" s="756"/>
      <c r="K365" s="757"/>
      <c r="L365" s="760"/>
    </row>
    <row r="366" spans="2:12" x14ac:dyDescent="0.25">
      <c r="B366" s="751"/>
      <c r="C366" s="752"/>
      <c r="D366" s="753"/>
      <c r="E366" s="754"/>
      <c r="F366" s="754"/>
      <c r="G366" s="759"/>
      <c r="H366" s="754"/>
      <c r="I366" s="755"/>
      <c r="J366" s="756"/>
      <c r="K366" s="757"/>
      <c r="L366" s="760"/>
    </row>
    <row r="367" spans="2:12" x14ac:dyDescent="0.25">
      <c r="B367" s="751"/>
      <c r="C367" s="752"/>
      <c r="D367" s="753"/>
      <c r="E367" s="754"/>
      <c r="F367" s="754"/>
      <c r="G367" s="759"/>
      <c r="H367" s="754"/>
      <c r="I367" s="755"/>
      <c r="J367" s="756"/>
      <c r="K367" s="757"/>
      <c r="L367" s="760"/>
    </row>
    <row r="368" spans="2:12" x14ac:dyDescent="0.25">
      <c r="B368" s="751"/>
      <c r="C368" s="752"/>
      <c r="D368" s="753"/>
      <c r="E368" s="754"/>
      <c r="F368" s="754"/>
      <c r="G368" s="759"/>
      <c r="H368" s="754"/>
      <c r="I368" s="755"/>
      <c r="J368" s="756"/>
      <c r="K368" s="757"/>
      <c r="L368" s="760"/>
    </row>
    <row r="369" spans="2:12" x14ac:dyDescent="0.25">
      <c r="B369" s="751"/>
      <c r="C369" s="752"/>
      <c r="D369" s="753"/>
      <c r="E369" s="754"/>
      <c r="F369" s="754"/>
      <c r="G369" s="759"/>
      <c r="H369" s="754"/>
      <c r="I369" s="755"/>
      <c r="J369" s="756"/>
      <c r="K369" s="757"/>
      <c r="L369" s="760"/>
    </row>
    <row r="370" spans="2:12" x14ac:dyDescent="0.25">
      <c r="B370" s="751"/>
      <c r="C370" s="752"/>
      <c r="D370" s="753"/>
      <c r="E370" s="754"/>
      <c r="F370" s="754"/>
      <c r="G370" s="759"/>
      <c r="H370" s="754"/>
      <c r="I370" s="755"/>
      <c r="J370" s="756"/>
      <c r="K370" s="757"/>
      <c r="L370" s="760"/>
    </row>
    <row r="371" spans="2:12" x14ac:dyDescent="0.25">
      <c r="B371" s="751"/>
      <c r="C371" s="752"/>
      <c r="D371" s="753"/>
      <c r="E371" s="754"/>
      <c r="F371" s="754"/>
      <c r="G371" s="759"/>
      <c r="H371" s="754"/>
      <c r="I371" s="755"/>
      <c r="J371" s="756"/>
      <c r="K371" s="757"/>
      <c r="L371" s="760"/>
    </row>
    <row r="372" spans="2:12" x14ac:dyDescent="0.25">
      <c r="B372" s="751"/>
      <c r="C372" s="752"/>
      <c r="D372" s="753"/>
      <c r="E372" s="754"/>
      <c r="F372" s="754"/>
      <c r="G372" s="759"/>
      <c r="H372" s="754"/>
      <c r="I372" s="755"/>
      <c r="J372" s="756"/>
      <c r="K372" s="757"/>
      <c r="L372" s="760"/>
    </row>
    <row r="373" spans="2:12" x14ac:dyDescent="0.25">
      <c r="B373" s="751"/>
      <c r="C373" s="752"/>
      <c r="D373" s="753"/>
      <c r="E373" s="754"/>
      <c r="F373" s="754"/>
      <c r="G373" s="759"/>
      <c r="H373" s="754"/>
      <c r="I373" s="755"/>
      <c r="J373" s="756"/>
      <c r="K373" s="757"/>
      <c r="L373" s="760"/>
    </row>
    <row r="374" spans="2:12" x14ac:dyDescent="0.25">
      <c r="B374" s="751"/>
      <c r="C374" s="752"/>
      <c r="D374" s="753"/>
      <c r="E374" s="754"/>
      <c r="F374" s="754"/>
      <c r="G374" s="759"/>
      <c r="H374" s="754"/>
      <c r="I374" s="755"/>
      <c r="J374" s="756"/>
      <c r="K374" s="757"/>
      <c r="L374" s="760"/>
    </row>
    <row r="375" spans="2:12" x14ac:dyDescent="0.25">
      <c r="B375" s="751"/>
      <c r="C375" s="752"/>
      <c r="D375" s="753"/>
      <c r="E375" s="754"/>
      <c r="F375" s="754"/>
      <c r="G375" s="759"/>
      <c r="H375" s="754"/>
      <c r="I375" s="755"/>
      <c r="J375" s="756"/>
      <c r="K375" s="757"/>
      <c r="L375" s="760"/>
    </row>
    <row r="376" spans="2:12" x14ac:dyDescent="0.25">
      <c r="B376" s="751"/>
      <c r="C376" s="752"/>
      <c r="D376" s="753"/>
      <c r="E376" s="754"/>
      <c r="F376" s="754"/>
      <c r="G376" s="759"/>
      <c r="H376" s="754"/>
      <c r="I376" s="755"/>
      <c r="J376" s="756"/>
      <c r="K376" s="757"/>
      <c r="L376" s="760"/>
    </row>
    <row r="377" spans="2:12" x14ac:dyDescent="0.25">
      <c r="B377" s="751"/>
      <c r="C377" s="752"/>
      <c r="D377" s="753"/>
      <c r="E377" s="754"/>
      <c r="F377" s="754"/>
      <c r="G377" s="759"/>
      <c r="H377" s="754"/>
      <c r="I377" s="755"/>
      <c r="J377" s="756"/>
      <c r="K377" s="757"/>
      <c r="L377" s="760"/>
    </row>
    <row r="378" spans="2:12" x14ac:dyDescent="0.25">
      <c r="B378" s="751"/>
      <c r="C378" s="752"/>
      <c r="D378" s="753"/>
      <c r="E378" s="754"/>
      <c r="F378" s="754"/>
      <c r="G378" s="759"/>
      <c r="H378" s="754"/>
      <c r="I378" s="755"/>
      <c r="J378" s="756"/>
      <c r="K378" s="757"/>
      <c r="L378" s="760"/>
    </row>
    <row r="379" spans="2:12" x14ac:dyDescent="0.25">
      <c r="B379" s="751"/>
      <c r="C379" s="752"/>
      <c r="D379" s="753"/>
      <c r="E379" s="754"/>
      <c r="F379" s="754"/>
      <c r="G379" s="759"/>
      <c r="H379" s="754"/>
      <c r="I379" s="755"/>
      <c r="J379" s="756"/>
      <c r="K379" s="757"/>
      <c r="L379" s="760"/>
    </row>
    <row r="380" spans="2:12" x14ac:dyDescent="0.25">
      <c r="B380" s="751"/>
      <c r="C380" s="752"/>
      <c r="D380" s="753"/>
      <c r="E380" s="754"/>
      <c r="F380" s="754"/>
      <c r="G380" s="759"/>
      <c r="H380" s="754"/>
      <c r="I380" s="755"/>
      <c r="J380" s="756"/>
      <c r="K380" s="757"/>
      <c r="L380" s="760"/>
    </row>
    <row r="381" spans="2:12" x14ac:dyDescent="0.25">
      <c r="B381" s="751"/>
      <c r="C381" s="752"/>
      <c r="D381" s="753"/>
      <c r="E381" s="754"/>
      <c r="F381" s="754"/>
      <c r="G381" s="759"/>
      <c r="H381" s="754"/>
      <c r="I381" s="755"/>
      <c r="J381" s="756"/>
      <c r="K381" s="757"/>
      <c r="L381" s="760"/>
    </row>
    <row r="382" spans="2:12" x14ac:dyDescent="0.25">
      <c r="B382" s="751"/>
      <c r="C382" s="752"/>
      <c r="D382" s="753"/>
      <c r="E382" s="754"/>
      <c r="F382" s="754"/>
      <c r="G382" s="759"/>
      <c r="H382" s="754"/>
      <c r="I382" s="755"/>
      <c r="J382" s="756"/>
      <c r="K382" s="757"/>
      <c r="L382" s="760"/>
    </row>
    <row r="383" spans="2:12" x14ac:dyDescent="0.25">
      <c r="B383" s="751"/>
      <c r="C383" s="752"/>
      <c r="D383" s="753"/>
      <c r="E383" s="754"/>
      <c r="F383" s="754"/>
      <c r="G383" s="759"/>
      <c r="H383" s="754"/>
      <c r="I383" s="755"/>
      <c r="J383" s="756"/>
      <c r="K383" s="757"/>
      <c r="L383" s="760"/>
    </row>
    <row r="384" spans="2:12" x14ac:dyDescent="0.25">
      <c r="B384" s="751"/>
      <c r="C384" s="752"/>
      <c r="D384" s="753"/>
      <c r="E384" s="754"/>
      <c r="F384" s="754"/>
      <c r="G384" s="759"/>
      <c r="H384" s="754"/>
      <c r="I384" s="755"/>
      <c r="J384" s="756"/>
      <c r="K384" s="757"/>
      <c r="L384" s="760"/>
    </row>
    <row r="385" spans="2:12" x14ac:dyDescent="0.25">
      <c r="B385" s="751"/>
      <c r="C385" s="752"/>
      <c r="D385" s="753"/>
      <c r="E385" s="754"/>
      <c r="F385" s="754"/>
      <c r="G385" s="759"/>
      <c r="H385" s="754"/>
      <c r="I385" s="755"/>
      <c r="J385" s="756"/>
      <c r="K385" s="757"/>
      <c r="L385" s="760"/>
    </row>
    <row r="386" spans="2:12" x14ac:dyDescent="0.25">
      <c r="B386" s="751"/>
      <c r="C386" s="752"/>
      <c r="D386" s="753"/>
      <c r="E386" s="754"/>
      <c r="F386" s="754"/>
      <c r="G386" s="759"/>
      <c r="H386" s="754"/>
      <c r="I386" s="755"/>
      <c r="J386" s="756"/>
      <c r="K386" s="757"/>
      <c r="L386" s="760"/>
    </row>
    <row r="387" spans="2:12" x14ac:dyDescent="0.25">
      <c r="B387" s="751"/>
      <c r="C387" s="752"/>
      <c r="D387" s="753"/>
      <c r="E387" s="754"/>
      <c r="F387" s="754"/>
      <c r="G387" s="759"/>
      <c r="H387" s="754"/>
      <c r="I387" s="755"/>
      <c r="J387" s="756"/>
      <c r="K387" s="757"/>
      <c r="L387" s="760"/>
    </row>
    <row r="388" spans="2:12" x14ac:dyDescent="0.25">
      <c r="B388" s="751"/>
      <c r="C388" s="752"/>
      <c r="D388" s="753"/>
      <c r="E388" s="754"/>
      <c r="F388" s="754"/>
      <c r="G388" s="759"/>
      <c r="H388" s="754"/>
      <c r="I388" s="755"/>
      <c r="J388" s="756"/>
      <c r="K388" s="757"/>
      <c r="L388" s="760"/>
    </row>
    <row r="389" spans="2:12" x14ac:dyDescent="0.25">
      <c r="B389" s="751"/>
      <c r="C389" s="752"/>
      <c r="D389" s="753"/>
      <c r="E389" s="754"/>
      <c r="F389" s="754"/>
      <c r="G389" s="759"/>
      <c r="H389" s="754"/>
      <c r="I389" s="755"/>
      <c r="J389" s="756"/>
      <c r="K389" s="757"/>
      <c r="L389" s="760"/>
    </row>
    <row r="390" spans="2:12" x14ac:dyDescent="0.25">
      <c r="B390" s="751"/>
      <c r="C390" s="752"/>
      <c r="D390" s="753"/>
      <c r="E390" s="754"/>
      <c r="F390" s="754"/>
      <c r="G390" s="759"/>
      <c r="H390" s="754"/>
      <c r="I390" s="755"/>
      <c r="J390" s="756"/>
      <c r="K390" s="757"/>
      <c r="L390" s="760"/>
    </row>
    <row r="391" spans="2:12" x14ac:dyDescent="0.25">
      <c r="B391" s="751"/>
      <c r="C391" s="752"/>
      <c r="D391" s="753"/>
      <c r="E391" s="754"/>
      <c r="F391" s="754"/>
      <c r="G391" s="759"/>
      <c r="H391" s="754"/>
      <c r="I391" s="755"/>
      <c r="J391" s="756"/>
      <c r="K391" s="757"/>
      <c r="L391" s="760"/>
    </row>
    <row r="392" spans="2:12" x14ac:dyDescent="0.25">
      <c r="B392" s="751"/>
      <c r="C392" s="752"/>
      <c r="D392" s="753"/>
      <c r="E392" s="754"/>
      <c r="F392" s="754"/>
      <c r="G392" s="759"/>
      <c r="H392" s="754"/>
      <c r="I392" s="755"/>
      <c r="J392" s="756"/>
      <c r="K392" s="757"/>
      <c r="L392" s="760"/>
    </row>
    <row r="393" spans="2:12" x14ac:dyDescent="0.25">
      <c r="B393" s="751"/>
      <c r="C393" s="752"/>
      <c r="D393" s="753"/>
      <c r="E393" s="754"/>
      <c r="F393" s="754"/>
      <c r="G393" s="759"/>
      <c r="H393" s="754"/>
      <c r="I393" s="755"/>
      <c r="J393" s="756"/>
      <c r="K393" s="757"/>
      <c r="L393" s="760"/>
    </row>
    <row r="394" spans="2:12" x14ac:dyDescent="0.25">
      <c r="B394" s="751"/>
      <c r="C394" s="752"/>
      <c r="D394" s="753"/>
      <c r="E394" s="754"/>
      <c r="F394" s="754"/>
      <c r="G394" s="759"/>
      <c r="H394" s="754"/>
      <c r="I394" s="755"/>
      <c r="J394" s="756"/>
      <c r="K394" s="757"/>
      <c r="L394" s="760"/>
    </row>
    <row r="395" spans="2:12" x14ac:dyDescent="0.25">
      <c r="B395" s="751"/>
      <c r="C395" s="752"/>
      <c r="D395" s="753"/>
      <c r="E395" s="754"/>
      <c r="F395" s="754"/>
      <c r="G395" s="759"/>
      <c r="H395" s="754"/>
      <c r="I395" s="755"/>
      <c r="J395" s="756"/>
      <c r="K395" s="757"/>
      <c r="L395" s="760"/>
    </row>
    <row r="396" spans="2:12" x14ac:dyDescent="0.25">
      <c r="B396" s="751"/>
      <c r="C396" s="752"/>
      <c r="D396" s="753"/>
      <c r="E396" s="754"/>
      <c r="F396" s="754"/>
      <c r="G396" s="759"/>
      <c r="H396" s="754"/>
      <c r="I396" s="755"/>
      <c r="J396" s="756"/>
      <c r="K396" s="757"/>
      <c r="L396" s="760"/>
    </row>
    <row r="397" spans="2:12" x14ac:dyDescent="0.25">
      <c r="B397" s="751"/>
      <c r="C397" s="752"/>
      <c r="D397" s="753"/>
      <c r="E397" s="754"/>
      <c r="F397" s="754"/>
      <c r="G397" s="759"/>
      <c r="H397" s="754"/>
      <c r="I397" s="755"/>
      <c r="J397" s="756"/>
      <c r="K397" s="757"/>
      <c r="L397" s="760"/>
    </row>
    <row r="398" spans="2:12" x14ac:dyDescent="0.25">
      <c r="B398" s="751"/>
      <c r="C398" s="752"/>
      <c r="D398" s="753"/>
      <c r="E398" s="754"/>
      <c r="F398" s="754"/>
      <c r="G398" s="759"/>
      <c r="H398" s="754"/>
      <c r="I398" s="755"/>
      <c r="J398" s="756"/>
      <c r="K398" s="757"/>
      <c r="L398" s="760"/>
    </row>
    <row r="399" spans="2:12" x14ac:dyDescent="0.25">
      <c r="B399" s="751"/>
      <c r="C399" s="752"/>
      <c r="D399" s="753"/>
      <c r="E399" s="754"/>
      <c r="F399" s="754"/>
      <c r="G399" s="759"/>
      <c r="H399" s="754"/>
      <c r="I399" s="755"/>
      <c r="J399" s="756"/>
      <c r="K399" s="757"/>
      <c r="L399" s="760"/>
    </row>
    <row r="400" spans="2:12" x14ac:dyDescent="0.25">
      <c r="B400" s="751"/>
      <c r="C400" s="752"/>
      <c r="D400" s="753"/>
      <c r="E400" s="754"/>
      <c r="F400" s="754"/>
      <c r="G400" s="759"/>
      <c r="H400" s="754"/>
      <c r="I400" s="755"/>
      <c r="J400" s="756"/>
      <c r="K400" s="757"/>
      <c r="L400" s="760"/>
    </row>
    <row r="401" spans="2:12" x14ac:dyDescent="0.25">
      <c r="B401" s="751"/>
      <c r="C401" s="752"/>
      <c r="D401" s="753"/>
      <c r="E401" s="754"/>
      <c r="F401" s="754"/>
      <c r="G401" s="759"/>
      <c r="H401" s="754"/>
      <c r="I401" s="755"/>
      <c r="J401" s="756"/>
      <c r="K401" s="757"/>
      <c r="L401" s="760"/>
    </row>
    <row r="402" spans="2:12" x14ac:dyDescent="0.25">
      <c r="B402" s="751"/>
      <c r="C402" s="752"/>
      <c r="D402" s="753"/>
      <c r="E402" s="754"/>
      <c r="F402" s="754"/>
      <c r="G402" s="759"/>
      <c r="H402" s="754"/>
      <c r="I402" s="755"/>
      <c r="J402" s="756"/>
      <c r="K402" s="757"/>
      <c r="L402" s="760"/>
    </row>
    <row r="403" spans="2:12" x14ac:dyDescent="0.25">
      <c r="B403" s="751"/>
      <c r="C403" s="752"/>
      <c r="D403" s="753"/>
      <c r="E403" s="754"/>
      <c r="F403" s="754"/>
      <c r="G403" s="759"/>
      <c r="H403" s="754"/>
      <c r="I403" s="755"/>
      <c r="J403" s="756"/>
      <c r="K403" s="757"/>
      <c r="L403" s="760"/>
    </row>
    <row r="404" spans="2:12" x14ac:dyDescent="0.25">
      <c r="B404" s="751"/>
      <c r="C404" s="752"/>
      <c r="D404" s="753"/>
      <c r="E404" s="754"/>
      <c r="F404" s="754"/>
      <c r="G404" s="759"/>
      <c r="H404" s="754"/>
      <c r="I404" s="755"/>
      <c r="J404" s="756"/>
      <c r="K404" s="757"/>
      <c r="L404" s="760"/>
    </row>
    <row r="405" spans="2:12" x14ac:dyDescent="0.25">
      <c r="B405" s="751"/>
      <c r="C405" s="752"/>
      <c r="D405" s="753"/>
      <c r="E405" s="754"/>
      <c r="F405" s="754"/>
      <c r="G405" s="759"/>
      <c r="H405" s="754"/>
      <c r="I405" s="755"/>
      <c r="J405" s="756"/>
      <c r="K405" s="757"/>
      <c r="L405" s="760"/>
    </row>
    <row r="406" spans="2:12" x14ac:dyDescent="0.25">
      <c r="B406" s="751"/>
      <c r="C406" s="752"/>
      <c r="D406" s="753"/>
      <c r="E406" s="754"/>
      <c r="F406" s="754"/>
      <c r="G406" s="759"/>
      <c r="H406" s="754"/>
      <c r="I406" s="755"/>
      <c r="J406" s="756"/>
      <c r="K406" s="757"/>
      <c r="L406" s="760"/>
    </row>
    <row r="407" spans="2:12" x14ac:dyDescent="0.25">
      <c r="B407" s="751"/>
      <c r="C407" s="752"/>
      <c r="D407" s="753"/>
      <c r="E407" s="754"/>
      <c r="F407" s="754"/>
      <c r="G407" s="759"/>
      <c r="H407" s="754"/>
      <c r="I407" s="755"/>
      <c r="J407" s="756"/>
      <c r="K407" s="757"/>
      <c r="L407" s="760"/>
    </row>
    <row r="408" spans="2:12" x14ac:dyDescent="0.25">
      <c r="B408" s="751"/>
      <c r="C408" s="752"/>
      <c r="D408" s="753"/>
      <c r="E408" s="754"/>
      <c r="F408" s="754"/>
      <c r="G408" s="759"/>
      <c r="H408" s="754"/>
      <c r="I408" s="755"/>
      <c r="J408" s="756"/>
      <c r="K408" s="757"/>
      <c r="L408" s="760"/>
    </row>
    <row r="409" spans="2:12" x14ac:dyDescent="0.25">
      <c r="B409" s="751"/>
      <c r="C409" s="752"/>
      <c r="D409" s="753"/>
      <c r="E409" s="754"/>
      <c r="F409" s="754"/>
      <c r="G409" s="759"/>
      <c r="H409" s="754"/>
      <c r="I409" s="755"/>
      <c r="J409" s="756"/>
      <c r="K409" s="757"/>
      <c r="L409" s="760"/>
    </row>
    <row r="410" spans="2:12" x14ac:dyDescent="0.25">
      <c r="B410" s="751"/>
      <c r="C410" s="752"/>
      <c r="D410" s="753"/>
      <c r="E410" s="754"/>
      <c r="F410" s="754"/>
      <c r="G410" s="759"/>
      <c r="H410" s="754"/>
      <c r="I410" s="755"/>
      <c r="J410" s="756"/>
      <c r="K410" s="757"/>
      <c r="L410" s="760"/>
    </row>
    <row r="411" spans="2:12" x14ac:dyDescent="0.25">
      <c r="B411" s="751"/>
      <c r="C411" s="752"/>
      <c r="D411" s="753"/>
      <c r="E411" s="754"/>
      <c r="F411" s="754"/>
      <c r="G411" s="759"/>
      <c r="H411" s="754"/>
      <c r="I411" s="755"/>
      <c r="J411" s="756"/>
      <c r="K411" s="757"/>
      <c r="L411" s="760"/>
    </row>
    <row r="412" spans="2:12" x14ac:dyDescent="0.25">
      <c r="B412" s="751"/>
      <c r="C412" s="752"/>
      <c r="D412" s="753"/>
      <c r="E412" s="754"/>
      <c r="F412" s="754"/>
      <c r="G412" s="759"/>
      <c r="H412" s="754"/>
      <c r="I412" s="755"/>
      <c r="J412" s="756"/>
      <c r="K412" s="757"/>
      <c r="L412" s="760"/>
    </row>
    <row r="413" spans="2:12" x14ac:dyDescent="0.25">
      <c r="B413" s="751"/>
      <c r="C413" s="752"/>
      <c r="D413" s="753"/>
      <c r="E413" s="754"/>
      <c r="F413" s="754"/>
      <c r="G413" s="759"/>
      <c r="H413" s="754"/>
      <c r="I413" s="755"/>
      <c r="J413" s="756"/>
      <c r="K413" s="757"/>
      <c r="L413" s="760"/>
    </row>
    <row r="414" spans="2:12" x14ac:dyDescent="0.25">
      <c r="B414" s="751"/>
      <c r="C414" s="752"/>
      <c r="D414" s="753"/>
      <c r="E414" s="754"/>
      <c r="F414" s="754"/>
      <c r="G414" s="759"/>
      <c r="H414" s="754"/>
      <c r="I414" s="755"/>
      <c r="J414" s="756"/>
      <c r="K414" s="757"/>
      <c r="L414" s="760"/>
    </row>
    <row r="415" spans="2:12" x14ac:dyDescent="0.25">
      <c r="B415" s="751"/>
      <c r="C415" s="752"/>
      <c r="D415" s="753"/>
      <c r="E415" s="754"/>
      <c r="F415" s="754"/>
      <c r="G415" s="759"/>
      <c r="H415" s="754"/>
      <c r="I415" s="755"/>
      <c r="J415" s="756"/>
      <c r="K415" s="757"/>
      <c r="L415" s="760"/>
    </row>
    <row r="416" spans="2:12" x14ac:dyDescent="0.25">
      <c r="B416" s="751"/>
      <c r="C416" s="752"/>
      <c r="D416" s="753"/>
      <c r="E416" s="754"/>
      <c r="F416" s="754"/>
      <c r="G416" s="759"/>
      <c r="H416" s="754"/>
      <c r="I416" s="755"/>
      <c r="J416" s="756"/>
      <c r="K416" s="757"/>
      <c r="L416" s="760"/>
    </row>
    <row r="417" spans="2:12" x14ac:dyDescent="0.25">
      <c r="B417" s="751"/>
      <c r="C417" s="752"/>
      <c r="D417" s="753"/>
      <c r="E417" s="754"/>
      <c r="F417" s="754"/>
      <c r="G417" s="759"/>
      <c r="H417" s="754"/>
      <c r="I417" s="755"/>
      <c r="J417" s="756"/>
      <c r="K417" s="757"/>
      <c r="L417" s="760"/>
    </row>
    <row r="418" spans="2:12" x14ac:dyDescent="0.25">
      <c r="B418" s="751"/>
      <c r="C418" s="752"/>
      <c r="D418" s="753"/>
      <c r="E418" s="754"/>
      <c r="F418" s="754"/>
      <c r="G418" s="759"/>
      <c r="H418" s="754"/>
      <c r="I418" s="755"/>
      <c r="J418" s="756"/>
      <c r="K418" s="757"/>
      <c r="L418" s="760"/>
    </row>
    <row r="419" spans="2:12" x14ac:dyDescent="0.25">
      <c r="B419" s="751"/>
      <c r="C419" s="752"/>
      <c r="D419" s="753"/>
      <c r="E419" s="754"/>
      <c r="F419" s="754"/>
      <c r="G419" s="759"/>
      <c r="H419" s="754"/>
      <c r="I419" s="755"/>
      <c r="J419" s="756"/>
      <c r="K419" s="757"/>
      <c r="L419" s="760"/>
    </row>
    <row r="420" spans="2:12" x14ac:dyDescent="0.25">
      <c r="B420" s="751"/>
      <c r="C420" s="752"/>
      <c r="D420" s="753"/>
      <c r="E420" s="754"/>
      <c r="F420" s="754"/>
      <c r="G420" s="759"/>
      <c r="H420" s="754"/>
      <c r="I420" s="755"/>
      <c r="J420" s="756"/>
      <c r="K420" s="757"/>
      <c r="L420" s="760"/>
    </row>
    <row r="421" spans="2:12" x14ac:dyDescent="0.25">
      <c r="B421" s="751"/>
      <c r="C421" s="752"/>
      <c r="D421" s="753"/>
      <c r="E421" s="754"/>
      <c r="F421" s="754"/>
      <c r="G421" s="759"/>
      <c r="H421" s="754"/>
      <c r="I421" s="755"/>
      <c r="J421" s="756"/>
      <c r="K421" s="757"/>
      <c r="L421" s="760"/>
    </row>
    <row r="422" spans="2:12" x14ac:dyDescent="0.25">
      <c r="B422" s="751"/>
      <c r="C422" s="752"/>
      <c r="D422" s="753"/>
      <c r="E422" s="754"/>
      <c r="F422" s="754"/>
      <c r="G422" s="759"/>
      <c r="H422" s="754"/>
      <c r="I422" s="755"/>
      <c r="J422" s="756"/>
      <c r="K422" s="757"/>
      <c r="L422" s="760"/>
    </row>
    <row r="423" spans="2:12" x14ac:dyDescent="0.25">
      <c r="B423" s="751"/>
      <c r="C423" s="752"/>
      <c r="D423" s="753"/>
      <c r="E423" s="754"/>
      <c r="F423" s="754"/>
      <c r="G423" s="759"/>
      <c r="H423" s="754"/>
      <c r="I423" s="755"/>
      <c r="J423" s="756"/>
      <c r="K423" s="757"/>
      <c r="L423" s="760"/>
    </row>
    <row r="424" spans="2:12" x14ac:dyDescent="0.25">
      <c r="B424" s="751"/>
      <c r="C424" s="752"/>
      <c r="D424" s="753"/>
      <c r="E424" s="754"/>
      <c r="F424" s="754"/>
      <c r="G424" s="759"/>
      <c r="H424" s="754"/>
      <c r="I424" s="755"/>
      <c r="J424" s="756"/>
      <c r="K424" s="757"/>
      <c r="L424" s="760"/>
    </row>
    <row r="425" spans="2:12" x14ac:dyDescent="0.25">
      <c r="B425" s="751"/>
      <c r="C425" s="752"/>
      <c r="D425" s="753"/>
      <c r="E425" s="754"/>
      <c r="F425" s="754"/>
      <c r="G425" s="759"/>
      <c r="H425" s="754"/>
      <c r="I425" s="755"/>
      <c r="J425" s="756"/>
      <c r="K425" s="757"/>
      <c r="L425" s="760"/>
    </row>
    <row r="426" spans="2:12" x14ac:dyDescent="0.25">
      <c r="B426" s="751"/>
      <c r="C426" s="752"/>
      <c r="D426" s="753"/>
      <c r="E426" s="754"/>
      <c r="F426" s="754"/>
      <c r="G426" s="759"/>
      <c r="H426" s="754"/>
      <c r="I426" s="755"/>
      <c r="J426" s="756"/>
      <c r="K426" s="757"/>
      <c r="L426" s="760"/>
    </row>
    <row r="427" spans="2:12" x14ac:dyDescent="0.25">
      <c r="B427" s="751"/>
      <c r="C427" s="752"/>
      <c r="D427" s="753"/>
      <c r="E427" s="754"/>
      <c r="F427" s="754"/>
      <c r="G427" s="759"/>
      <c r="H427" s="754"/>
      <c r="I427" s="755"/>
      <c r="J427" s="756"/>
      <c r="K427" s="757"/>
      <c r="L427" s="760"/>
    </row>
    <row r="428" spans="2:12" x14ac:dyDescent="0.25">
      <c r="B428" s="751"/>
      <c r="C428" s="752"/>
      <c r="D428" s="753"/>
      <c r="E428" s="754"/>
      <c r="F428" s="754"/>
      <c r="G428" s="759"/>
      <c r="H428" s="754"/>
      <c r="I428" s="755"/>
      <c r="J428" s="756"/>
      <c r="K428" s="757"/>
      <c r="L428" s="760"/>
    </row>
    <row r="429" spans="2:12" x14ac:dyDescent="0.25">
      <c r="B429" s="751"/>
      <c r="C429" s="752"/>
      <c r="D429" s="753"/>
      <c r="E429" s="754"/>
      <c r="F429" s="754"/>
      <c r="G429" s="759"/>
      <c r="H429" s="754"/>
      <c r="I429" s="755"/>
      <c r="J429" s="756"/>
      <c r="K429" s="757"/>
      <c r="L429" s="760"/>
    </row>
    <row r="430" spans="2:12" x14ac:dyDescent="0.25">
      <c r="B430" s="751"/>
      <c r="C430" s="752"/>
      <c r="D430" s="753"/>
      <c r="E430" s="754"/>
      <c r="F430" s="754"/>
      <c r="G430" s="759"/>
      <c r="H430" s="754"/>
      <c r="I430" s="755"/>
      <c r="J430" s="756"/>
      <c r="K430" s="757"/>
      <c r="L430" s="760"/>
    </row>
    <row r="431" spans="2:12" x14ac:dyDescent="0.25">
      <c r="B431" s="751"/>
      <c r="C431" s="752"/>
      <c r="D431" s="753"/>
      <c r="E431" s="754"/>
      <c r="F431" s="754"/>
      <c r="G431" s="759"/>
      <c r="H431" s="754"/>
      <c r="I431" s="755"/>
      <c r="J431" s="756"/>
      <c r="K431" s="757"/>
      <c r="L431" s="760"/>
    </row>
    <row r="432" spans="2:12" x14ac:dyDescent="0.25">
      <c r="B432" s="751"/>
      <c r="C432" s="752"/>
      <c r="D432" s="753"/>
      <c r="E432" s="754"/>
      <c r="F432" s="754"/>
      <c r="G432" s="759"/>
      <c r="H432" s="754"/>
      <c r="I432" s="755"/>
      <c r="J432" s="756"/>
      <c r="K432" s="757"/>
      <c r="L432" s="760"/>
    </row>
    <row r="433" spans="2:12" x14ac:dyDescent="0.25">
      <c r="B433" s="751"/>
      <c r="C433" s="752"/>
      <c r="D433" s="753"/>
      <c r="E433" s="754"/>
      <c r="F433" s="754"/>
      <c r="G433" s="759"/>
      <c r="H433" s="754"/>
      <c r="I433" s="755"/>
      <c r="J433" s="756"/>
      <c r="K433" s="757"/>
      <c r="L433" s="760"/>
    </row>
    <row r="434" spans="2:12" x14ac:dyDescent="0.25">
      <c r="B434" s="751"/>
      <c r="C434" s="752"/>
      <c r="D434" s="753"/>
      <c r="E434" s="754"/>
      <c r="F434" s="754"/>
      <c r="G434" s="759"/>
      <c r="H434" s="754"/>
      <c r="I434" s="755"/>
      <c r="J434" s="756"/>
      <c r="K434" s="757"/>
      <c r="L434" s="760"/>
    </row>
    <row r="435" spans="2:12" x14ac:dyDescent="0.25">
      <c r="B435" s="751"/>
      <c r="C435" s="752"/>
      <c r="D435" s="753"/>
      <c r="E435" s="754"/>
      <c r="F435" s="754"/>
      <c r="G435" s="759"/>
      <c r="H435" s="754"/>
      <c r="I435" s="755"/>
      <c r="J435" s="756"/>
      <c r="K435" s="757"/>
      <c r="L435" s="760"/>
    </row>
    <row r="436" spans="2:12" x14ac:dyDescent="0.25">
      <c r="B436" s="751"/>
      <c r="C436" s="752"/>
      <c r="D436" s="753"/>
      <c r="E436" s="754"/>
      <c r="F436" s="754"/>
      <c r="G436" s="759"/>
      <c r="H436" s="754"/>
      <c r="I436" s="755"/>
      <c r="J436" s="756"/>
      <c r="K436" s="757"/>
      <c r="L436" s="760"/>
    </row>
    <row r="437" spans="2:12" x14ac:dyDescent="0.25">
      <c r="B437" s="751"/>
      <c r="C437" s="752"/>
      <c r="D437" s="753"/>
      <c r="E437" s="754"/>
      <c r="F437" s="754"/>
      <c r="G437" s="759"/>
      <c r="H437" s="754"/>
      <c r="I437" s="755"/>
      <c r="J437" s="756"/>
      <c r="K437" s="757"/>
      <c r="L437" s="760"/>
    </row>
    <row r="438" spans="2:12" x14ac:dyDescent="0.25">
      <c r="B438" s="751"/>
      <c r="C438" s="752"/>
      <c r="D438" s="753"/>
      <c r="E438" s="754"/>
      <c r="F438" s="754"/>
      <c r="G438" s="759"/>
      <c r="H438" s="754"/>
      <c r="I438" s="755"/>
      <c r="J438" s="756"/>
      <c r="K438" s="757"/>
      <c r="L438" s="760"/>
    </row>
    <row r="439" spans="2:12" x14ac:dyDescent="0.25">
      <c r="B439" s="751"/>
      <c r="C439" s="752"/>
      <c r="D439" s="753"/>
      <c r="E439" s="754"/>
      <c r="F439" s="754"/>
      <c r="G439" s="759"/>
      <c r="H439" s="754"/>
      <c r="I439" s="755"/>
      <c r="J439" s="756"/>
      <c r="K439" s="757"/>
      <c r="L439" s="760"/>
    </row>
    <row r="440" spans="2:12" x14ac:dyDescent="0.25">
      <c r="B440" s="751"/>
      <c r="C440" s="752"/>
      <c r="D440" s="753"/>
      <c r="E440" s="754"/>
      <c r="F440" s="754"/>
      <c r="G440" s="759"/>
      <c r="H440" s="754"/>
      <c r="I440" s="755"/>
      <c r="J440" s="756"/>
      <c r="K440" s="757"/>
      <c r="L440" s="760"/>
    </row>
    <row r="441" spans="2:12" x14ac:dyDescent="0.25">
      <c r="B441" s="751"/>
      <c r="C441" s="752"/>
      <c r="D441" s="753"/>
      <c r="E441" s="754"/>
      <c r="F441" s="754"/>
      <c r="G441" s="759"/>
      <c r="H441" s="754"/>
      <c r="I441" s="755"/>
      <c r="J441" s="756"/>
      <c r="K441" s="757"/>
      <c r="L441" s="760"/>
    </row>
    <row r="442" spans="2:12" x14ac:dyDescent="0.25">
      <c r="B442" s="751"/>
      <c r="C442" s="752"/>
      <c r="D442" s="753"/>
      <c r="E442" s="754"/>
      <c r="F442" s="754"/>
      <c r="G442" s="759"/>
      <c r="H442" s="754"/>
      <c r="I442" s="755"/>
      <c r="J442" s="756"/>
      <c r="K442" s="757"/>
      <c r="L442" s="760"/>
    </row>
    <row r="443" spans="2:12" x14ac:dyDescent="0.25">
      <c r="B443" s="751"/>
      <c r="C443" s="752"/>
      <c r="D443" s="753"/>
      <c r="E443" s="754"/>
      <c r="F443" s="754"/>
      <c r="G443" s="759"/>
      <c r="H443" s="754"/>
      <c r="I443" s="755"/>
      <c r="J443" s="756"/>
      <c r="K443" s="757"/>
      <c r="L443" s="760"/>
    </row>
    <row r="444" spans="2:12" x14ac:dyDescent="0.25">
      <c r="B444" s="751"/>
      <c r="C444" s="752"/>
      <c r="D444" s="753"/>
      <c r="E444" s="754"/>
      <c r="F444" s="754"/>
      <c r="G444" s="759"/>
      <c r="H444" s="754"/>
      <c r="I444" s="755"/>
      <c r="J444" s="756"/>
      <c r="K444" s="757"/>
      <c r="L444" s="760"/>
    </row>
    <row r="445" spans="2:12" x14ac:dyDescent="0.25">
      <c r="B445" s="751"/>
      <c r="C445" s="752"/>
      <c r="D445" s="753"/>
      <c r="E445" s="754"/>
      <c r="F445" s="754"/>
      <c r="G445" s="759"/>
      <c r="H445" s="754"/>
      <c r="I445" s="755"/>
      <c r="J445" s="756"/>
      <c r="K445" s="757"/>
      <c r="L445" s="760"/>
    </row>
    <row r="446" spans="2:12" x14ac:dyDescent="0.25">
      <c r="B446" s="751"/>
      <c r="C446" s="752"/>
      <c r="D446" s="753"/>
      <c r="E446" s="754"/>
      <c r="F446" s="754"/>
      <c r="G446" s="759"/>
      <c r="H446" s="754"/>
      <c r="I446" s="755"/>
      <c r="J446" s="756"/>
      <c r="K446" s="757"/>
      <c r="L446" s="760"/>
    </row>
    <row r="447" spans="2:12" x14ac:dyDescent="0.25">
      <c r="B447" s="751"/>
      <c r="C447" s="752"/>
      <c r="D447" s="753"/>
      <c r="E447" s="754"/>
      <c r="F447" s="754"/>
      <c r="G447" s="759"/>
      <c r="H447" s="754"/>
      <c r="I447" s="755"/>
      <c r="J447" s="756"/>
      <c r="K447" s="757"/>
      <c r="L447" s="760"/>
    </row>
    <row r="448" spans="2:12" x14ac:dyDescent="0.25">
      <c r="B448" s="751"/>
      <c r="C448" s="752"/>
      <c r="D448" s="753"/>
      <c r="E448" s="754"/>
      <c r="F448" s="754"/>
      <c r="G448" s="759"/>
      <c r="H448" s="754"/>
      <c r="I448" s="755"/>
      <c r="J448" s="756"/>
      <c r="K448" s="757"/>
      <c r="L448" s="760"/>
    </row>
    <row r="449" spans="2:12" x14ac:dyDescent="0.25">
      <c r="B449" s="751"/>
      <c r="C449" s="752"/>
      <c r="D449" s="753"/>
      <c r="E449" s="754"/>
      <c r="F449" s="754"/>
      <c r="G449" s="759"/>
      <c r="H449" s="754"/>
      <c r="I449" s="755"/>
      <c r="J449" s="756"/>
      <c r="K449" s="757"/>
      <c r="L449" s="760"/>
    </row>
    <row r="450" spans="2:12" x14ac:dyDescent="0.25">
      <c r="B450" s="751"/>
      <c r="C450" s="752"/>
      <c r="D450" s="753"/>
      <c r="E450" s="754"/>
      <c r="F450" s="754"/>
      <c r="G450" s="759"/>
      <c r="H450" s="754"/>
      <c r="I450" s="755"/>
      <c r="J450" s="756"/>
      <c r="K450" s="757"/>
      <c r="L450" s="760"/>
    </row>
    <row r="451" spans="2:12" x14ac:dyDescent="0.25">
      <c r="B451" s="751"/>
      <c r="C451" s="752"/>
      <c r="D451" s="753"/>
      <c r="E451" s="754"/>
      <c r="F451" s="754"/>
      <c r="G451" s="759"/>
      <c r="H451" s="754"/>
      <c r="I451" s="755"/>
      <c r="J451" s="756"/>
      <c r="K451" s="757"/>
      <c r="L451" s="760"/>
    </row>
    <row r="452" spans="2:12" x14ac:dyDescent="0.25">
      <c r="B452" s="751"/>
      <c r="C452" s="752"/>
      <c r="D452" s="753"/>
      <c r="E452" s="754"/>
      <c r="F452" s="754"/>
      <c r="G452" s="759"/>
      <c r="H452" s="754"/>
      <c r="I452" s="755"/>
      <c r="J452" s="756"/>
      <c r="K452" s="757"/>
      <c r="L452" s="760"/>
    </row>
    <row r="453" spans="2:12" x14ac:dyDescent="0.25">
      <c r="B453" s="751"/>
      <c r="C453" s="752"/>
      <c r="D453" s="753"/>
      <c r="E453" s="754"/>
      <c r="F453" s="754"/>
      <c r="G453" s="759"/>
      <c r="H453" s="754"/>
      <c r="I453" s="755"/>
      <c r="J453" s="756"/>
      <c r="K453" s="757"/>
      <c r="L453" s="760"/>
    </row>
    <row r="454" spans="2:12" x14ac:dyDescent="0.25">
      <c r="B454" s="751"/>
      <c r="C454" s="752"/>
      <c r="D454" s="753"/>
      <c r="E454" s="754"/>
      <c r="F454" s="754"/>
      <c r="G454" s="759"/>
      <c r="H454" s="754"/>
      <c r="I454" s="755"/>
      <c r="J454" s="756"/>
      <c r="K454" s="757"/>
      <c r="L454" s="760"/>
    </row>
    <row r="455" spans="2:12" x14ac:dyDescent="0.25">
      <c r="B455" s="751"/>
      <c r="C455" s="752"/>
      <c r="D455" s="753"/>
      <c r="E455" s="754"/>
      <c r="F455" s="754"/>
      <c r="G455" s="759"/>
      <c r="H455" s="754"/>
      <c r="I455" s="755"/>
      <c r="J455" s="756"/>
      <c r="K455" s="757"/>
      <c r="L455" s="760"/>
    </row>
    <row r="456" spans="2:12" x14ac:dyDescent="0.25">
      <c r="B456" s="751"/>
      <c r="C456" s="752"/>
      <c r="D456" s="753"/>
      <c r="E456" s="754"/>
      <c r="F456" s="754"/>
      <c r="G456" s="759"/>
      <c r="H456" s="754"/>
      <c r="I456" s="755"/>
      <c r="J456" s="756"/>
      <c r="K456" s="757"/>
      <c r="L456" s="760"/>
    </row>
    <row r="457" spans="2:12" x14ac:dyDescent="0.25">
      <c r="B457" s="751"/>
      <c r="C457" s="752"/>
      <c r="D457" s="753"/>
      <c r="E457" s="754"/>
      <c r="F457" s="754"/>
      <c r="G457" s="759"/>
      <c r="H457" s="754"/>
      <c r="I457" s="755"/>
      <c r="J457" s="756"/>
      <c r="K457" s="757"/>
      <c r="L457" s="760"/>
    </row>
    <row r="458" spans="2:12" x14ac:dyDescent="0.25">
      <c r="B458" s="751"/>
      <c r="C458" s="752"/>
      <c r="D458" s="753"/>
      <c r="E458" s="754"/>
      <c r="F458" s="754"/>
      <c r="G458" s="759"/>
      <c r="H458" s="754"/>
      <c r="I458" s="755"/>
      <c r="J458" s="756"/>
      <c r="K458" s="757"/>
      <c r="L458" s="760"/>
    </row>
    <row r="459" spans="2:12" x14ac:dyDescent="0.25">
      <c r="B459" s="751"/>
      <c r="C459" s="752"/>
      <c r="D459" s="753"/>
      <c r="E459" s="754"/>
      <c r="F459" s="754"/>
      <c r="G459" s="759"/>
      <c r="H459" s="754"/>
      <c r="I459" s="755"/>
      <c r="J459" s="756"/>
      <c r="K459" s="757"/>
      <c r="L459" s="760"/>
    </row>
    <row r="460" spans="2:12" x14ac:dyDescent="0.25">
      <c r="B460" s="751"/>
      <c r="C460" s="752"/>
      <c r="D460" s="753"/>
      <c r="E460" s="754"/>
      <c r="F460" s="754"/>
      <c r="G460" s="759"/>
      <c r="H460" s="754"/>
      <c r="I460" s="755"/>
      <c r="J460" s="756"/>
      <c r="K460" s="757"/>
      <c r="L460" s="760"/>
    </row>
    <row r="461" spans="2:12" x14ac:dyDescent="0.25">
      <c r="B461" s="751"/>
      <c r="C461" s="752"/>
      <c r="D461" s="753"/>
      <c r="E461" s="754"/>
      <c r="F461" s="754"/>
      <c r="G461" s="759"/>
      <c r="H461" s="754"/>
      <c r="I461" s="755"/>
      <c r="J461" s="756"/>
      <c r="K461" s="757"/>
      <c r="L461" s="760"/>
    </row>
    <row r="462" spans="2:12" x14ac:dyDescent="0.25">
      <c r="B462" s="751"/>
      <c r="C462" s="752"/>
      <c r="D462" s="753"/>
      <c r="E462" s="754"/>
      <c r="F462" s="754"/>
      <c r="G462" s="759"/>
      <c r="H462" s="754"/>
      <c r="I462" s="755"/>
      <c r="J462" s="756"/>
      <c r="K462" s="757"/>
      <c r="L462" s="760"/>
    </row>
    <row r="463" spans="2:12" x14ac:dyDescent="0.25">
      <c r="B463" s="751"/>
      <c r="C463" s="752"/>
      <c r="D463" s="753"/>
      <c r="E463" s="754"/>
      <c r="F463" s="754"/>
      <c r="G463" s="759"/>
      <c r="H463" s="754"/>
      <c r="I463" s="755"/>
      <c r="J463" s="756"/>
      <c r="K463" s="757"/>
      <c r="L463" s="760"/>
    </row>
    <row r="464" spans="2:12" x14ac:dyDescent="0.25">
      <c r="B464" s="751"/>
      <c r="C464" s="752"/>
      <c r="D464" s="753"/>
      <c r="E464" s="754"/>
      <c r="F464" s="754"/>
      <c r="G464" s="759"/>
      <c r="H464" s="754"/>
      <c r="I464" s="755"/>
      <c r="J464" s="756"/>
      <c r="K464" s="757"/>
      <c r="L464" s="760"/>
    </row>
    <row r="465" spans="2:12" x14ac:dyDescent="0.25">
      <c r="B465" s="751"/>
      <c r="C465" s="752"/>
      <c r="D465" s="753"/>
      <c r="E465" s="754"/>
      <c r="F465" s="754"/>
      <c r="G465" s="759"/>
      <c r="H465" s="754"/>
      <c r="I465" s="755"/>
      <c r="J465" s="756"/>
      <c r="K465" s="757"/>
      <c r="L465" s="760"/>
    </row>
    <row r="466" spans="2:12" x14ac:dyDescent="0.25">
      <c r="B466" s="751"/>
      <c r="C466" s="752"/>
      <c r="D466" s="753"/>
      <c r="E466" s="754"/>
      <c r="F466" s="754"/>
      <c r="G466" s="759"/>
      <c r="H466" s="754"/>
      <c r="I466" s="755"/>
      <c r="J466" s="756"/>
      <c r="K466" s="757"/>
      <c r="L466" s="760"/>
    </row>
    <row r="467" spans="2:12" x14ac:dyDescent="0.25">
      <c r="B467" s="751"/>
      <c r="C467" s="752"/>
      <c r="D467" s="753"/>
      <c r="E467" s="754"/>
      <c r="F467" s="754"/>
      <c r="G467" s="759"/>
      <c r="H467" s="754"/>
      <c r="I467" s="755"/>
      <c r="J467" s="756"/>
      <c r="K467" s="757"/>
      <c r="L467" s="760"/>
    </row>
    <row r="468" spans="2:12" x14ac:dyDescent="0.25">
      <c r="B468" s="751"/>
      <c r="C468" s="752"/>
      <c r="D468" s="753"/>
      <c r="E468" s="754"/>
      <c r="F468" s="754"/>
      <c r="G468" s="759"/>
      <c r="H468" s="754"/>
      <c r="I468" s="755"/>
      <c r="J468" s="756"/>
      <c r="K468" s="757"/>
      <c r="L468" s="760"/>
    </row>
    <row r="469" spans="2:12" x14ac:dyDescent="0.25">
      <c r="B469" s="751"/>
      <c r="C469" s="752"/>
      <c r="D469" s="753"/>
      <c r="E469" s="754"/>
      <c r="F469" s="754"/>
      <c r="G469" s="759"/>
      <c r="H469" s="754"/>
      <c r="I469" s="755"/>
      <c r="J469" s="756"/>
      <c r="K469" s="757"/>
      <c r="L469" s="760"/>
    </row>
    <row r="470" spans="2:12" x14ac:dyDescent="0.25">
      <c r="B470" s="751"/>
      <c r="C470" s="752"/>
      <c r="D470" s="753"/>
      <c r="E470" s="754"/>
      <c r="F470" s="754"/>
      <c r="G470" s="759"/>
      <c r="H470" s="754"/>
      <c r="I470" s="755"/>
      <c r="J470" s="756"/>
      <c r="K470" s="757"/>
      <c r="L470" s="760"/>
    </row>
    <row r="471" spans="2:12" x14ac:dyDescent="0.25">
      <c r="B471" s="751"/>
      <c r="C471" s="752"/>
      <c r="D471" s="753"/>
      <c r="E471" s="754"/>
      <c r="F471" s="754"/>
      <c r="G471" s="759"/>
      <c r="H471" s="754"/>
      <c r="I471" s="755"/>
      <c r="J471" s="756"/>
      <c r="K471" s="757"/>
      <c r="L471" s="760"/>
    </row>
    <row r="472" spans="2:12" x14ac:dyDescent="0.25">
      <c r="B472" s="751"/>
      <c r="C472" s="752"/>
      <c r="D472" s="753"/>
      <c r="E472" s="754"/>
      <c r="F472" s="754"/>
      <c r="G472" s="759"/>
      <c r="H472" s="754"/>
      <c r="I472" s="755"/>
      <c r="J472" s="756"/>
      <c r="K472" s="757"/>
      <c r="L472" s="760"/>
    </row>
    <row r="473" spans="2:12" x14ac:dyDescent="0.25">
      <c r="B473" s="751"/>
      <c r="C473" s="752"/>
      <c r="D473" s="753"/>
      <c r="E473" s="754"/>
      <c r="F473" s="754"/>
      <c r="G473" s="759"/>
      <c r="H473" s="754"/>
      <c r="I473" s="755"/>
      <c r="J473" s="756"/>
      <c r="K473" s="757"/>
      <c r="L473" s="760"/>
    </row>
    <row r="474" spans="2:12" x14ac:dyDescent="0.25">
      <c r="B474" s="751"/>
      <c r="C474" s="752"/>
      <c r="D474" s="753"/>
      <c r="E474" s="754"/>
      <c r="F474" s="754"/>
      <c r="G474" s="759"/>
      <c r="H474" s="754"/>
      <c r="I474" s="755"/>
      <c r="J474" s="756"/>
      <c r="K474" s="757"/>
      <c r="L474" s="760"/>
    </row>
    <row r="475" spans="2:12" x14ac:dyDescent="0.25">
      <c r="B475" s="751"/>
      <c r="C475" s="752"/>
      <c r="D475" s="753"/>
      <c r="E475" s="754"/>
      <c r="F475" s="754"/>
      <c r="G475" s="759"/>
      <c r="H475" s="754"/>
      <c r="I475" s="755"/>
      <c r="J475" s="756"/>
      <c r="K475" s="757"/>
      <c r="L475" s="760"/>
    </row>
    <row r="476" spans="2:12" x14ac:dyDescent="0.25">
      <c r="B476" s="751"/>
      <c r="C476" s="752"/>
      <c r="D476" s="753"/>
      <c r="E476" s="754"/>
      <c r="F476" s="754"/>
      <c r="G476" s="759"/>
      <c r="H476" s="754"/>
      <c r="I476" s="755"/>
      <c r="J476" s="756"/>
      <c r="K476" s="757"/>
      <c r="L476" s="760"/>
    </row>
    <row r="477" spans="2:12" x14ac:dyDescent="0.25">
      <c r="B477" s="751"/>
      <c r="C477" s="752"/>
      <c r="D477" s="753"/>
      <c r="E477" s="754"/>
      <c r="F477" s="754"/>
      <c r="G477" s="759"/>
      <c r="H477" s="754"/>
      <c r="I477" s="755"/>
      <c r="J477" s="756"/>
      <c r="K477" s="757"/>
      <c r="L477" s="760"/>
    </row>
    <row r="478" spans="2:12" x14ac:dyDescent="0.25">
      <c r="B478" s="751"/>
      <c r="C478" s="752"/>
      <c r="D478" s="753"/>
      <c r="E478" s="754"/>
      <c r="F478" s="754"/>
      <c r="G478" s="759"/>
      <c r="H478" s="754"/>
      <c r="I478" s="755"/>
      <c r="J478" s="756"/>
      <c r="K478" s="757"/>
      <c r="L478" s="760"/>
    </row>
    <row r="479" spans="2:12" x14ac:dyDescent="0.25">
      <c r="B479" s="751"/>
      <c r="C479" s="752"/>
      <c r="D479" s="753"/>
      <c r="E479" s="754"/>
      <c r="F479" s="754"/>
      <c r="G479" s="759"/>
      <c r="H479" s="754"/>
      <c r="I479" s="755"/>
      <c r="J479" s="756"/>
      <c r="K479" s="757"/>
      <c r="L479" s="760"/>
    </row>
    <row r="480" spans="2:12" x14ac:dyDescent="0.25">
      <c r="B480" s="751"/>
      <c r="C480" s="752"/>
      <c r="D480" s="753"/>
      <c r="E480" s="754"/>
      <c r="F480" s="754"/>
      <c r="G480" s="759"/>
      <c r="H480" s="754"/>
      <c r="I480" s="755"/>
      <c r="J480" s="756"/>
      <c r="K480" s="757"/>
      <c r="L480" s="760"/>
    </row>
    <row r="481" spans="2:12" x14ac:dyDescent="0.25">
      <c r="B481" s="751"/>
      <c r="C481" s="752"/>
      <c r="D481" s="753"/>
      <c r="E481" s="754"/>
      <c r="F481" s="754"/>
      <c r="G481" s="759"/>
      <c r="H481" s="754"/>
      <c r="I481" s="755"/>
      <c r="J481" s="756"/>
      <c r="K481" s="757"/>
      <c r="L481" s="760"/>
    </row>
    <row r="482" spans="2:12" x14ac:dyDescent="0.25">
      <c r="B482" s="751"/>
      <c r="C482" s="752"/>
      <c r="D482" s="753"/>
      <c r="E482" s="754"/>
      <c r="F482" s="754"/>
      <c r="G482" s="759"/>
      <c r="H482" s="754"/>
      <c r="I482" s="755"/>
      <c r="J482" s="756"/>
      <c r="K482" s="757"/>
      <c r="L482" s="760"/>
    </row>
    <row r="483" spans="2:12" x14ac:dyDescent="0.25">
      <c r="B483" s="751"/>
      <c r="C483" s="752"/>
      <c r="D483" s="753"/>
      <c r="E483" s="754"/>
      <c r="F483" s="754"/>
      <c r="G483" s="759"/>
      <c r="H483" s="754"/>
      <c r="I483" s="755"/>
      <c r="J483" s="756"/>
      <c r="K483" s="757"/>
      <c r="L483" s="760"/>
    </row>
    <row r="484" spans="2:12" x14ac:dyDescent="0.25">
      <c r="B484" s="751"/>
      <c r="C484" s="752"/>
      <c r="D484" s="753"/>
      <c r="E484" s="754"/>
      <c r="F484" s="754"/>
      <c r="G484" s="759"/>
      <c r="H484" s="754"/>
      <c r="I484" s="755"/>
      <c r="J484" s="756"/>
      <c r="K484" s="757"/>
      <c r="L484" s="760"/>
    </row>
    <row r="485" spans="2:12" x14ac:dyDescent="0.25">
      <c r="B485" s="751"/>
      <c r="C485" s="752"/>
      <c r="D485" s="753"/>
      <c r="E485" s="754"/>
      <c r="F485" s="754"/>
      <c r="G485" s="759"/>
      <c r="H485" s="754"/>
      <c r="I485" s="755"/>
      <c r="J485" s="756"/>
      <c r="K485" s="757"/>
      <c r="L485" s="760"/>
    </row>
    <row r="486" spans="2:12" x14ac:dyDescent="0.25">
      <c r="B486" s="751"/>
      <c r="C486" s="752"/>
      <c r="D486" s="753"/>
      <c r="E486" s="754"/>
      <c r="F486" s="754"/>
      <c r="G486" s="759"/>
      <c r="H486" s="754"/>
      <c r="I486" s="755"/>
      <c r="J486" s="756"/>
      <c r="K486" s="757"/>
      <c r="L486" s="760"/>
    </row>
    <row r="487" spans="2:12" x14ac:dyDescent="0.25">
      <c r="B487" s="751"/>
      <c r="C487" s="752"/>
      <c r="D487" s="753"/>
      <c r="E487" s="754"/>
      <c r="F487" s="754"/>
      <c r="G487" s="759"/>
      <c r="H487" s="754"/>
      <c r="I487" s="755"/>
      <c r="J487" s="756"/>
      <c r="K487" s="757"/>
      <c r="L487" s="760"/>
    </row>
    <row r="488" spans="2:12" x14ac:dyDescent="0.25">
      <c r="B488" s="751"/>
      <c r="C488" s="752"/>
      <c r="D488" s="753"/>
      <c r="E488" s="754"/>
      <c r="F488" s="754"/>
      <c r="G488" s="759"/>
      <c r="H488" s="754"/>
      <c r="I488" s="755"/>
      <c r="J488" s="756"/>
      <c r="K488" s="757"/>
      <c r="L488" s="760"/>
    </row>
    <row r="489" spans="2:12" x14ac:dyDescent="0.25">
      <c r="B489" s="751"/>
      <c r="C489" s="752"/>
      <c r="D489" s="753"/>
      <c r="E489" s="754"/>
      <c r="F489" s="754"/>
      <c r="G489" s="759"/>
      <c r="H489" s="754"/>
      <c r="I489" s="755"/>
      <c r="J489" s="756"/>
      <c r="K489" s="757"/>
      <c r="L489" s="760"/>
    </row>
    <row r="490" spans="2:12" x14ac:dyDescent="0.25">
      <c r="B490" s="751"/>
      <c r="C490" s="752"/>
      <c r="D490" s="753"/>
      <c r="E490" s="754"/>
      <c r="F490" s="754"/>
      <c r="G490" s="759"/>
      <c r="H490" s="754"/>
      <c r="I490" s="755"/>
      <c r="J490" s="756"/>
      <c r="K490" s="757"/>
      <c r="L490" s="760"/>
    </row>
    <row r="491" spans="2:12" x14ac:dyDescent="0.25">
      <c r="B491" s="751"/>
      <c r="C491" s="752"/>
      <c r="D491" s="753"/>
      <c r="E491" s="754"/>
      <c r="F491" s="754"/>
      <c r="G491" s="759"/>
      <c r="H491" s="754"/>
      <c r="I491" s="755"/>
      <c r="J491" s="756"/>
      <c r="K491" s="757"/>
      <c r="L491" s="760"/>
    </row>
    <row r="492" spans="2:12" x14ac:dyDescent="0.25">
      <c r="B492" s="751"/>
      <c r="C492" s="752"/>
      <c r="D492" s="753"/>
      <c r="E492" s="754"/>
      <c r="F492" s="754"/>
      <c r="G492" s="759"/>
      <c r="H492" s="754"/>
      <c r="I492" s="755"/>
      <c r="J492" s="756"/>
      <c r="K492" s="757"/>
      <c r="L492" s="760"/>
    </row>
    <row r="493" spans="2:12" x14ac:dyDescent="0.25">
      <c r="B493" s="751"/>
      <c r="C493" s="752"/>
      <c r="D493" s="753"/>
      <c r="E493" s="754"/>
      <c r="F493" s="754"/>
      <c r="G493" s="759"/>
      <c r="H493" s="754"/>
      <c r="I493" s="755"/>
      <c r="J493" s="756"/>
      <c r="K493" s="757"/>
      <c r="L493" s="760"/>
    </row>
    <row r="494" spans="2:12" x14ac:dyDescent="0.25">
      <c r="B494" s="751"/>
      <c r="C494" s="752"/>
      <c r="D494" s="753"/>
      <c r="E494" s="754"/>
      <c r="F494" s="754"/>
      <c r="G494" s="759"/>
      <c r="H494" s="754"/>
      <c r="I494" s="755"/>
      <c r="J494" s="756"/>
      <c r="K494" s="757"/>
      <c r="L494" s="760"/>
    </row>
    <row r="495" spans="2:12" x14ac:dyDescent="0.25">
      <c r="B495" s="751"/>
      <c r="C495" s="752"/>
      <c r="D495" s="753"/>
      <c r="E495" s="754"/>
      <c r="F495" s="754"/>
      <c r="G495" s="759"/>
      <c r="H495" s="754"/>
      <c r="I495" s="755"/>
      <c r="J495" s="756"/>
      <c r="K495" s="757"/>
      <c r="L495" s="760"/>
    </row>
    <row r="496" spans="2:12" x14ac:dyDescent="0.25">
      <c r="B496" s="751"/>
      <c r="C496" s="752"/>
      <c r="D496" s="753"/>
      <c r="E496" s="754"/>
      <c r="F496" s="754"/>
      <c r="G496" s="759"/>
      <c r="H496" s="754"/>
      <c r="I496" s="755"/>
      <c r="J496" s="756"/>
      <c r="K496" s="757"/>
      <c r="L496" s="760"/>
    </row>
    <row r="497" spans="2:12" x14ac:dyDescent="0.25">
      <c r="B497" s="751"/>
      <c r="C497" s="752"/>
      <c r="D497" s="753"/>
      <c r="E497" s="754"/>
      <c r="F497" s="754"/>
      <c r="G497" s="759"/>
      <c r="H497" s="754"/>
      <c r="I497" s="755"/>
      <c r="J497" s="756"/>
      <c r="K497" s="757"/>
      <c r="L497" s="760"/>
    </row>
    <row r="498" spans="2:12" x14ac:dyDescent="0.25">
      <c r="B498" s="751"/>
      <c r="C498" s="752"/>
      <c r="D498" s="753"/>
      <c r="E498" s="754"/>
      <c r="F498" s="754"/>
      <c r="G498" s="759"/>
      <c r="H498" s="754"/>
      <c r="I498" s="755"/>
      <c r="J498" s="756"/>
      <c r="K498" s="757"/>
      <c r="L498" s="760"/>
    </row>
    <row r="499" spans="2:12" x14ac:dyDescent="0.25">
      <c r="B499" s="751"/>
      <c r="C499" s="752"/>
      <c r="D499" s="753"/>
      <c r="E499" s="754"/>
      <c r="F499" s="754"/>
      <c r="G499" s="759"/>
      <c r="H499" s="754"/>
      <c r="I499" s="755"/>
      <c r="J499" s="756"/>
      <c r="K499" s="757"/>
      <c r="L499" s="760"/>
    </row>
    <row r="500" spans="2:12" x14ac:dyDescent="0.25">
      <c r="B500" s="751"/>
      <c r="C500" s="752"/>
      <c r="D500" s="753"/>
      <c r="E500" s="754"/>
      <c r="F500" s="754"/>
      <c r="G500" s="759"/>
      <c r="H500" s="754"/>
      <c r="I500" s="755"/>
      <c r="J500" s="756"/>
      <c r="K500" s="757"/>
      <c r="L500" s="760"/>
    </row>
    <row r="501" spans="2:12" x14ac:dyDescent="0.25">
      <c r="B501" s="751"/>
      <c r="C501" s="752"/>
      <c r="D501" s="753"/>
      <c r="E501" s="754"/>
      <c r="F501" s="754"/>
      <c r="G501" s="759"/>
      <c r="H501" s="754"/>
      <c r="I501" s="755"/>
      <c r="J501" s="756"/>
      <c r="K501" s="757"/>
      <c r="L501" s="760"/>
    </row>
    <row r="502" spans="2:12" x14ac:dyDescent="0.25">
      <c r="B502" s="751"/>
      <c r="C502" s="752"/>
      <c r="D502" s="753"/>
      <c r="E502" s="754"/>
      <c r="F502" s="754"/>
      <c r="G502" s="759"/>
      <c r="H502" s="754"/>
      <c r="I502" s="755"/>
      <c r="J502" s="756"/>
      <c r="K502" s="757"/>
      <c r="L502" s="760"/>
    </row>
    <row r="503" spans="2:12" x14ac:dyDescent="0.25">
      <c r="B503" s="751"/>
      <c r="C503" s="752"/>
      <c r="D503" s="753"/>
      <c r="E503" s="754"/>
      <c r="F503" s="754"/>
      <c r="G503" s="759"/>
      <c r="H503" s="754"/>
      <c r="I503" s="755"/>
      <c r="J503" s="756"/>
      <c r="K503" s="757"/>
      <c r="L503" s="760"/>
    </row>
    <row r="504" spans="2:12" x14ac:dyDescent="0.25">
      <c r="B504" s="751"/>
      <c r="C504" s="752"/>
      <c r="D504" s="753"/>
      <c r="E504" s="754"/>
      <c r="F504" s="754"/>
      <c r="G504" s="759"/>
      <c r="H504" s="754"/>
      <c r="I504" s="755"/>
      <c r="J504" s="756"/>
      <c r="K504" s="757"/>
      <c r="L504" s="760"/>
    </row>
    <row r="505" spans="2:12" x14ac:dyDescent="0.25">
      <c r="B505" s="751"/>
      <c r="C505" s="752"/>
      <c r="D505" s="753"/>
      <c r="E505" s="754"/>
      <c r="F505" s="754"/>
      <c r="G505" s="759"/>
      <c r="H505" s="754"/>
      <c r="I505" s="755"/>
      <c r="J505" s="756"/>
      <c r="K505" s="757"/>
      <c r="L505" s="760"/>
    </row>
    <row r="506" spans="2:12" x14ac:dyDescent="0.25">
      <c r="B506" s="751"/>
      <c r="C506" s="752"/>
      <c r="D506" s="753"/>
      <c r="E506" s="754"/>
      <c r="F506" s="754"/>
      <c r="G506" s="759"/>
      <c r="H506" s="754"/>
      <c r="I506" s="755"/>
      <c r="J506" s="756"/>
      <c r="K506" s="757"/>
      <c r="L506" s="760"/>
    </row>
    <row r="507" spans="2:12" x14ac:dyDescent="0.25">
      <c r="B507" s="751"/>
      <c r="C507" s="752"/>
      <c r="D507" s="753"/>
      <c r="E507" s="754"/>
      <c r="F507" s="754"/>
      <c r="G507" s="759"/>
      <c r="H507" s="754"/>
      <c r="I507" s="755"/>
      <c r="J507" s="756"/>
      <c r="K507" s="757"/>
      <c r="L507" s="760"/>
    </row>
    <row r="508" spans="2:12" x14ac:dyDescent="0.25">
      <c r="B508" s="751"/>
      <c r="C508" s="752"/>
      <c r="D508" s="753"/>
      <c r="E508" s="754"/>
      <c r="F508" s="754"/>
      <c r="G508" s="759"/>
      <c r="H508" s="754"/>
      <c r="I508" s="755"/>
      <c r="J508" s="756"/>
      <c r="K508" s="757"/>
      <c r="L508" s="760"/>
    </row>
    <row r="509" spans="2:12" x14ac:dyDescent="0.25">
      <c r="B509" s="751"/>
      <c r="C509" s="752"/>
      <c r="D509" s="753"/>
      <c r="E509" s="754"/>
      <c r="F509" s="754"/>
      <c r="G509" s="759"/>
      <c r="H509" s="754"/>
      <c r="I509" s="755"/>
      <c r="J509" s="756"/>
      <c r="K509" s="757"/>
      <c r="L509" s="760"/>
    </row>
    <row r="510" spans="2:12" x14ac:dyDescent="0.25">
      <c r="B510" s="751"/>
      <c r="C510" s="752"/>
      <c r="D510" s="753"/>
      <c r="E510" s="754"/>
      <c r="F510" s="754"/>
      <c r="G510" s="759"/>
      <c r="H510" s="754"/>
      <c r="I510" s="755"/>
      <c r="J510" s="756"/>
      <c r="K510" s="757"/>
      <c r="L510" s="760"/>
    </row>
    <row r="511" spans="2:12" x14ac:dyDescent="0.25">
      <c r="B511" s="751"/>
      <c r="C511" s="752"/>
      <c r="D511" s="753"/>
      <c r="E511" s="754"/>
      <c r="F511" s="754"/>
      <c r="G511" s="759"/>
      <c r="H511" s="754"/>
      <c r="I511" s="755"/>
      <c r="J511" s="756"/>
      <c r="K511" s="757"/>
      <c r="L511" s="760"/>
    </row>
    <row r="512" spans="2:12" x14ac:dyDescent="0.25">
      <c r="B512" s="751"/>
      <c r="C512" s="752"/>
      <c r="D512" s="753"/>
      <c r="E512" s="754"/>
      <c r="F512" s="754"/>
      <c r="G512" s="759"/>
      <c r="H512" s="754"/>
      <c r="I512" s="755"/>
      <c r="J512" s="756"/>
      <c r="K512" s="757"/>
      <c r="L512" s="760"/>
    </row>
    <row r="513" spans="2:12" x14ac:dyDescent="0.25">
      <c r="B513" s="751"/>
      <c r="C513" s="752"/>
      <c r="D513" s="753"/>
      <c r="E513" s="754"/>
      <c r="F513" s="754"/>
      <c r="G513" s="759"/>
      <c r="H513" s="754"/>
      <c r="I513" s="755"/>
      <c r="J513" s="756"/>
      <c r="K513" s="757"/>
      <c r="L513" s="760"/>
    </row>
    <row r="514" spans="2:12" x14ac:dyDescent="0.25">
      <c r="B514" s="751"/>
      <c r="C514" s="752"/>
      <c r="D514" s="753"/>
      <c r="E514" s="754"/>
      <c r="F514" s="754"/>
      <c r="G514" s="759"/>
      <c r="H514" s="754"/>
      <c r="I514" s="755"/>
      <c r="J514" s="756"/>
      <c r="K514" s="757"/>
      <c r="L514" s="760"/>
    </row>
    <row r="515" spans="2:12" x14ac:dyDescent="0.25">
      <c r="B515" s="751"/>
      <c r="C515" s="752"/>
      <c r="D515" s="753"/>
      <c r="E515" s="754"/>
      <c r="F515" s="754"/>
      <c r="G515" s="759"/>
      <c r="H515" s="754"/>
      <c r="I515" s="755"/>
      <c r="J515" s="756"/>
      <c r="K515" s="757"/>
      <c r="L515" s="760"/>
    </row>
    <row r="516" spans="2:12" x14ac:dyDescent="0.25">
      <c r="B516" s="751"/>
      <c r="C516" s="752"/>
      <c r="D516" s="753"/>
      <c r="E516" s="754"/>
      <c r="F516" s="754"/>
      <c r="G516" s="759"/>
      <c r="H516" s="754"/>
      <c r="I516" s="755"/>
      <c r="J516" s="756"/>
      <c r="K516" s="757"/>
      <c r="L516" s="760"/>
    </row>
    <row r="517" spans="2:12" x14ac:dyDescent="0.25">
      <c r="B517" s="751"/>
      <c r="C517" s="752"/>
      <c r="D517" s="753"/>
      <c r="E517" s="754"/>
      <c r="F517" s="754"/>
      <c r="G517" s="759"/>
      <c r="H517" s="754"/>
      <c r="I517" s="755"/>
      <c r="J517" s="756"/>
      <c r="K517" s="757"/>
      <c r="L517" s="760"/>
    </row>
    <row r="518" spans="2:12" x14ac:dyDescent="0.25">
      <c r="B518" s="751"/>
      <c r="C518" s="752"/>
      <c r="D518" s="753"/>
      <c r="E518" s="754"/>
      <c r="F518" s="754"/>
      <c r="G518" s="759"/>
      <c r="H518" s="754"/>
      <c r="I518" s="755"/>
      <c r="J518" s="756"/>
      <c r="K518" s="757"/>
      <c r="L518" s="760"/>
    </row>
    <row r="519" spans="2:12" x14ac:dyDescent="0.25">
      <c r="B519" s="751"/>
      <c r="C519" s="752"/>
      <c r="D519" s="753"/>
      <c r="E519" s="754"/>
      <c r="F519" s="754"/>
      <c r="G519" s="759"/>
      <c r="H519" s="754"/>
      <c r="I519" s="755"/>
      <c r="J519" s="756"/>
      <c r="K519" s="757"/>
      <c r="L519" s="760"/>
    </row>
    <row r="520" spans="2:12" x14ac:dyDescent="0.25">
      <c r="B520" s="751"/>
      <c r="C520" s="752"/>
      <c r="D520" s="753"/>
      <c r="E520" s="754"/>
      <c r="F520" s="754"/>
      <c r="G520" s="759"/>
      <c r="H520" s="754"/>
      <c r="I520" s="755"/>
      <c r="J520" s="756"/>
      <c r="K520" s="757"/>
      <c r="L520" s="760"/>
    </row>
    <row r="521" spans="2:12" x14ac:dyDescent="0.25">
      <c r="B521" s="751"/>
      <c r="C521" s="752"/>
      <c r="D521" s="753"/>
      <c r="E521" s="754"/>
      <c r="F521" s="754"/>
      <c r="G521" s="759"/>
      <c r="H521" s="754"/>
      <c r="I521" s="755"/>
      <c r="J521" s="756"/>
      <c r="K521" s="757"/>
      <c r="L521" s="760"/>
    </row>
    <row r="522" spans="2:12" x14ac:dyDescent="0.25">
      <c r="B522" s="751"/>
      <c r="C522" s="752"/>
      <c r="D522" s="753"/>
      <c r="E522" s="754"/>
      <c r="F522" s="754"/>
      <c r="G522" s="759"/>
      <c r="H522" s="754"/>
      <c r="I522" s="755"/>
      <c r="J522" s="756"/>
      <c r="K522" s="757"/>
      <c r="L522" s="760"/>
    </row>
    <row r="523" spans="2:12" x14ac:dyDescent="0.25">
      <c r="B523" s="751"/>
      <c r="C523" s="752"/>
      <c r="D523" s="753"/>
      <c r="E523" s="754"/>
      <c r="F523" s="754"/>
      <c r="G523" s="759"/>
      <c r="H523" s="754"/>
      <c r="I523" s="755"/>
      <c r="J523" s="756"/>
      <c r="K523" s="757"/>
      <c r="L523" s="760"/>
    </row>
    <row r="524" spans="2:12" x14ac:dyDescent="0.25">
      <c r="B524" s="751"/>
      <c r="C524" s="752"/>
      <c r="D524" s="753"/>
      <c r="E524" s="754"/>
      <c r="F524" s="754"/>
      <c r="G524" s="759"/>
      <c r="H524" s="754"/>
      <c r="I524" s="755"/>
      <c r="J524" s="756"/>
      <c r="K524" s="757"/>
      <c r="L524" s="760"/>
    </row>
    <row r="525" spans="2:12" x14ac:dyDescent="0.25">
      <c r="B525" s="751"/>
      <c r="C525" s="752"/>
      <c r="D525" s="753"/>
      <c r="E525" s="754"/>
      <c r="F525" s="754"/>
      <c r="G525" s="759"/>
      <c r="H525" s="754"/>
      <c r="I525" s="755"/>
      <c r="J525" s="756"/>
      <c r="K525" s="757"/>
      <c r="L525" s="760"/>
    </row>
    <row r="526" spans="2:12" x14ac:dyDescent="0.25">
      <c r="B526" s="751"/>
      <c r="C526" s="752"/>
      <c r="D526" s="753"/>
      <c r="E526" s="754"/>
      <c r="F526" s="754"/>
      <c r="G526" s="759"/>
      <c r="H526" s="754"/>
      <c r="I526" s="755"/>
      <c r="J526" s="756"/>
      <c r="K526" s="757"/>
      <c r="L526" s="760"/>
    </row>
    <row r="527" spans="2:12" x14ac:dyDescent="0.25">
      <c r="B527" s="751"/>
      <c r="C527" s="752"/>
      <c r="D527" s="753"/>
      <c r="E527" s="754"/>
      <c r="F527" s="754"/>
      <c r="G527" s="759"/>
      <c r="H527" s="754"/>
      <c r="I527" s="755"/>
      <c r="J527" s="756"/>
      <c r="K527" s="757"/>
      <c r="L527" s="760"/>
    </row>
    <row r="528" spans="2:12" x14ac:dyDescent="0.25">
      <c r="B528" s="751"/>
      <c r="C528" s="752"/>
      <c r="D528" s="753"/>
      <c r="E528" s="754"/>
      <c r="F528" s="754"/>
      <c r="G528" s="759"/>
      <c r="H528" s="754"/>
      <c r="I528" s="755"/>
      <c r="J528" s="756"/>
      <c r="K528" s="757"/>
      <c r="L528" s="760"/>
    </row>
    <row r="529" spans="2:12" x14ac:dyDescent="0.25">
      <c r="B529" s="751"/>
      <c r="C529" s="752"/>
      <c r="D529" s="753"/>
      <c r="E529" s="754"/>
      <c r="F529" s="754"/>
      <c r="G529" s="759"/>
      <c r="H529" s="754"/>
      <c r="I529" s="755"/>
      <c r="J529" s="756"/>
      <c r="K529" s="757"/>
      <c r="L529" s="760"/>
    </row>
    <row r="530" spans="2:12" x14ac:dyDescent="0.25">
      <c r="B530" s="751"/>
      <c r="C530" s="752"/>
      <c r="D530" s="753"/>
      <c r="E530" s="754"/>
      <c r="F530" s="754"/>
      <c r="G530" s="759"/>
      <c r="H530" s="754"/>
      <c r="I530" s="755"/>
      <c r="J530" s="756"/>
      <c r="K530" s="757"/>
      <c r="L530" s="760"/>
    </row>
    <row r="531" spans="2:12" x14ac:dyDescent="0.25">
      <c r="B531" s="751"/>
      <c r="C531" s="752"/>
      <c r="D531" s="753"/>
      <c r="E531" s="754"/>
      <c r="F531" s="754"/>
      <c r="G531" s="759"/>
      <c r="H531" s="754"/>
      <c r="I531" s="755"/>
      <c r="J531" s="756"/>
      <c r="K531" s="757"/>
      <c r="L531" s="760"/>
    </row>
    <row r="532" spans="2:12" x14ac:dyDescent="0.25">
      <c r="B532" s="751"/>
      <c r="C532" s="752"/>
      <c r="D532" s="753"/>
      <c r="E532" s="754"/>
      <c r="F532" s="754"/>
      <c r="G532" s="759"/>
      <c r="H532" s="754"/>
      <c r="I532" s="755"/>
      <c r="J532" s="756"/>
      <c r="K532" s="757"/>
      <c r="L532" s="760"/>
    </row>
    <row r="533" spans="2:12" x14ac:dyDescent="0.25">
      <c r="B533" s="751"/>
      <c r="C533" s="752"/>
      <c r="D533" s="753"/>
      <c r="E533" s="754"/>
      <c r="F533" s="754"/>
      <c r="G533" s="759"/>
      <c r="H533" s="754"/>
      <c r="I533" s="755"/>
      <c r="J533" s="756"/>
      <c r="K533" s="757"/>
      <c r="L533" s="760"/>
    </row>
    <row r="534" spans="2:12" x14ac:dyDescent="0.25">
      <c r="B534" s="751"/>
      <c r="C534" s="752"/>
      <c r="D534" s="753"/>
      <c r="E534" s="754"/>
      <c r="F534" s="754"/>
      <c r="G534" s="759"/>
      <c r="H534" s="754"/>
      <c r="I534" s="755"/>
      <c r="J534" s="756"/>
      <c r="K534" s="757"/>
      <c r="L534" s="760"/>
    </row>
    <row r="535" spans="2:12" x14ac:dyDescent="0.25">
      <c r="B535" s="751"/>
      <c r="C535" s="752"/>
      <c r="D535" s="753"/>
      <c r="E535" s="754"/>
      <c r="F535" s="754"/>
      <c r="G535" s="759"/>
      <c r="H535" s="754"/>
      <c r="I535" s="755"/>
      <c r="J535" s="756"/>
      <c r="K535" s="757"/>
      <c r="L535" s="760"/>
    </row>
    <row r="536" spans="2:12" x14ac:dyDescent="0.25">
      <c r="B536" s="751"/>
      <c r="C536" s="752"/>
      <c r="D536" s="753"/>
      <c r="E536" s="754"/>
      <c r="F536" s="754"/>
      <c r="G536" s="759"/>
      <c r="H536" s="754"/>
      <c r="I536" s="755"/>
      <c r="J536" s="756"/>
      <c r="K536" s="757"/>
      <c r="L536" s="760"/>
    </row>
    <row r="537" spans="2:12" x14ac:dyDescent="0.25">
      <c r="B537" s="751"/>
      <c r="C537" s="752"/>
      <c r="D537" s="753"/>
      <c r="E537" s="754"/>
      <c r="F537" s="754"/>
      <c r="G537" s="759"/>
      <c r="H537" s="754"/>
      <c r="I537" s="755"/>
      <c r="J537" s="756"/>
      <c r="K537" s="757"/>
      <c r="L537" s="760"/>
    </row>
    <row r="538" spans="2:12" x14ac:dyDescent="0.25">
      <c r="B538" s="751"/>
      <c r="C538" s="752"/>
      <c r="D538" s="753"/>
      <c r="E538" s="754"/>
      <c r="F538" s="754"/>
      <c r="G538" s="759"/>
      <c r="H538" s="754"/>
      <c r="I538" s="755"/>
      <c r="J538" s="756"/>
      <c r="K538" s="757"/>
      <c r="L538" s="760"/>
    </row>
    <row r="539" spans="2:12" x14ac:dyDescent="0.25">
      <c r="B539" s="751"/>
      <c r="C539" s="752"/>
      <c r="D539" s="753"/>
      <c r="E539" s="754"/>
      <c r="F539" s="754"/>
      <c r="G539" s="759"/>
      <c r="H539" s="754"/>
      <c r="I539" s="755"/>
      <c r="J539" s="756"/>
      <c r="K539" s="757"/>
      <c r="L539" s="760"/>
    </row>
    <row r="540" spans="2:12" x14ac:dyDescent="0.25">
      <c r="B540" s="751"/>
      <c r="C540" s="752"/>
      <c r="D540" s="753"/>
      <c r="E540" s="754"/>
      <c r="F540" s="754"/>
      <c r="G540" s="759"/>
      <c r="H540" s="754"/>
      <c r="I540" s="755"/>
      <c r="J540" s="756"/>
      <c r="K540" s="757"/>
      <c r="L540" s="760"/>
    </row>
    <row r="541" spans="2:12" x14ac:dyDescent="0.25">
      <c r="B541" s="751"/>
      <c r="C541" s="752"/>
      <c r="D541" s="753"/>
      <c r="E541" s="754"/>
      <c r="F541" s="754"/>
      <c r="G541" s="759"/>
      <c r="H541" s="754"/>
      <c r="I541" s="755"/>
      <c r="J541" s="756"/>
      <c r="K541" s="757"/>
      <c r="L541" s="760"/>
    </row>
    <row r="542" spans="2:12" x14ac:dyDescent="0.25">
      <c r="B542" s="751"/>
      <c r="C542" s="752"/>
      <c r="D542" s="753"/>
      <c r="E542" s="754"/>
      <c r="F542" s="754"/>
      <c r="G542" s="759"/>
      <c r="H542" s="754"/>
      <c r="I542" s="755"/>
      <c r="J542" s="756"/>
      <c r="K542" s="757"/>
      <c r="L542" s="760"/>
    </row>
    <row r="543" spans="2:12" x14ac:dyDescent="0.25">
      <c r="B543" s="751"/>
      <c r="C543" s="752"/>
      <c r="D543" s="753"/>
      <c r="E543" s="754"/>
      <c r="F543" s="754"/>
      <c r="G543" s="759"/>
      <c r="H543" s="754"/>
      <c r="I543" s="755"/>
      <c r="J543" s="756"/>
      <c r="K543" s="757"/>
      <c r="L543" s="760"/>
    </row>
    <row r="544" spans="2:12" x14ac:dyDescent="0.25">
      <c r="B544" s="751"/>
      <c r="C544" s="752"/>
      <c r="D544" s="753"/>
      <c r="E544" s="754"/>
      <c r="F544" s="754"/>
      <c r="G544" s="759"/>
      <c r="H544" s="754"/>
      <c r="I544" s="755"/>
      <c r="J544" s="756"/>
      <c r="K544" s="757"/>
      <c r="L544" s="760"/>
    </row>
    <row r="545" spans="2:12" x14ac:dyDescent="0.25">
      <c r="B545" s="751"/>
      <c r="C545" s="752"/>
      <c r="D545" s="753"/>
      <c r="E545" s="754"/>
      <c r="F545" s="754"/>
      <c r="G545" s="759"/>
      <c r="H545" s="754"/>
      <c r="I545" s="755"/>
      <c r="J545" s="756"/>
      <c r="K545" s="757"/>
      <c r="L545" s="760"/>
    </row>
    <row r="546" spans="2:12" x14ac:dyDescent="0.25">
      <c r="B546" s="751"/>
      <c r="C546" s="752"/>
      <c r="D546" s="753"/>
      <c r="E546" s="754"/>
      <c r="F546" s="754"/>
      <c r="G546" s="759"/>
      <c r="H546" s="754"/>
      <c r="I546" s="755"/>
      <c r="J546" s="756"/>
      <c r="K546" s="757"/>
      <c r="L546" s="760"/>
    </row>
    <row r="547" spans="2:12" x14ac:dyDescent="0.25">
      <c r="B547" s="751"/>
      <c r="C547" s="752"/>
      <c r="D547" s="753"/>
      <c r="E547" s="754"/>
      <c r="F547" s="754"/>
      <c r="G547" s="759"/>
      <c r="H547" s="754"/>
      <c r="I547" s="755"/>
      <c r="J547" s="756"/>
      <c r="K547" s="757"/>
      <c r="L547" s="760"/>
    </row>
    <row r="548" spans="2:12" x14ac:dyDescent="0.25">
      <c r="B548" s="751"/>
      <c r="C548" s="752"/>
      <c r="D548" s="753"/>
      <c r="E548" s="754"/>
      <c r="F548" s="754"/>
      <c r="G548" s="759"/>
      <c r="H548" s="754"/>
      <c r="I548" s="755"/>
      <c r="J548" s="756"/>
      <c r="K548" s="757"/>
      <c r="L548" s="760"/>
    </row>
    <row r="549" spans="2:12" x14ac:dyDescent="0.25">
      <c r="B549" s="751"/>
      <c r="C549" s="752"/>
      <c r="D549" s="753"/>
      <c r="E549" s="754"/>
      <c r="F549" s="754"/>
      <c r="G549" s="759"/>
      <c r="H549" s="754"/>
      <c r="I549" s="755"/>
      <c r="J549" s="756"/>
      <c r="K549" s="757"/>
      <c r="L549" s="760"/>
    </row>
    <row r="550" spans="2:12" x14ac:dyDescent="0.25">
      <c r="B550" s="751"/>
      <c r="C550" s="752"/>
      <c r="D550" s="753"/>
      <c r="E550" s="754"/>
      <c r="F550" s="754"/>
      <c r="G550" s="759"/>
      <c r="H550" s="754"/>
      <c r="I550" s="755"/>
      <c r="J550" s="756"/>
      <c r="K550" s="757"/>
      <c r="L550" s="760"/>
    </row>
    <row r="551" spans="2:12" x14ac:dyDescent="0.25">
      <c r="B551" s="751"/>
      <c r="C551" s="752"/>
      <c r="D551" s="753"/>
      <c r="E551" s="754"/>
      <c r="F551" s="754"/>
      <c r="G551" s="759"/>
      <c r="H551" s="754"/>
      <c r="I551" s="755"/>
      <c r="J551" s="756"/>
      <c r="K551" s="757"/>
      <c r="L551" s="760"/>
    </row>
    <row r="552" spans="2:12" x14ac:dyDescent="0.25">
      <c r="B552" s="751"/>
      <c r="C552" s="752"/>
      <c r="D552" s="753"/>
      <c r="E552" s="754"/>
      <c r="F552" s="754"/>
      <c r="G552" s="759"/>
      <c r="H552" s="754"/>
      <c r="I552" s="755"/>
      <c r="J552" s="756"/>
      <c r="K552" s="757"/>
      <c r="L552" s="760"/>
    </row>
    <row r="553" spans="2:12" x14ac:dyDescent="0.25">
      <c r="B553" s="751"/>
      <c r="C553" s="752"/>
      <c r="D553" s="753"/>
      <c r="E553" s="754"/>
      <c r="F553" s="754"/>
      <c r="G553" s="759"/>
      <c r="H553" s="754"/>
      <c r="I553" s="755"/>
      <c r="J553" s="756"/>
      <c r="K553" s="757"/>
      <c r="L553" s="760"/>
    </row>
    <row r="554" spans="2:12" x14ac:dyDescent="0.25">
      <c r="B554" s="751"/>
      <c r="C554" s="752"/>
      <c r="D554" s="753"/>
      <c r="E554" s="754"/>
      <c r="F554" s="754"/>
      <c r="G554" s="759"/>
      <c r="H554" s="754"/>
      <c r="I554" s="755"/>
      <c r="J554" s="756"/>
      <c r="K554" s="757"/>
      <c r="L554" s="760"/>
    </row>
    <row r="555" spans="2:12" x14ac:dyDescent="0.25">
      <c r="B555" s="751"/>
      <c r="C555" s="752"/>
      <c r="D555" s="753"/>
      <c r="E555" s="754"/>
      <c r="F555" s="754"/>
      <c r="G555" s="759"/>
      <c r="H555" s="754"/>
      <c r="I555" s="755"/>
      <c r="J555" s="756"/>
      <c r="K555" s="757"/>
      <c r="L555" s="760"/>
    </row>
    <row r="556" spans="2:12" x14ac:dyDescent="0.25">
      <c r="B556" s="751"/>
      <c r="C556" s="752"/>
      <c r="D556" s="753"/>
      <c r="E556" s="754"/>
      <c r="F556" s="754"/>
      <c r="G556" s="759"/>
      <c r="H556" s="754"/>
      <c r="I556" s="755"/>
      <c r="J556" s="756"/>
      <c r="K556" s="757"/>
      <c r="L556" s="760"/>
    </row>
    <row r="557" spans="2:12" x14ac:dyDescent="0.25">
      <c r="B557" s="751"/>
      <c r="C557" s="752"/>
      <c r="D557" s="753"/>
      <c r="E557" s="754"/>
      <c r="F557" s="754"/>
      <c r="G557" s="759"/>
      <c r="H557" s="754"/>
      <c r="I557" s="755"/>
      <c r="J557" s="756"/>
      <c r="K557" s="757"/>
      <c r="L557" s="760"/>
    </row>
    <row r="558" spans="2:12" x14ac:dyDescent="0.25">
      <c r="B558" s="751"/>
      <c r="C558" s="752"/>
      <c r="D558" s="753"/>
      <c r="E558" s="754"/>
      <c r="F558" s="754"/>
      <c r="G558" s="759"/>
      <c r="H558" s="754"/>
      <c r="I558" s="755"/>
      <c r="J558" s="756"/>
      <c r="K558" s="757"/>
      <c r="L558" s="760"/>
    </row>
    <row r="559" spans="2:12" x14ac:dyDescent="0.25">
      <c r="B559" s="751"/>
      <c r="C559" s="752"/>
      <c r="D559" s="753"/>
      <c r="E559" s="754"/>
      <c r="F559" s="754"/>
      <c r="G559" s="759"/>
      <c r="H559" s="754"/>
      <c r="I559" s="755"/>
      <c r="J559" s="756"/>
      <c r="K559" s="757"/>
      <c r="L559" s="760"/>
    </row>
    <row r="560" spans="2:12" x14ac:dyDescent="0.25">
      <c r="B560" s="751"/>
      <c r="C560" s="752"/>
      <c r="D560" s="753"/>
      <c r="E560" s="754"/>
      <c r="F560" s="754"/>
      <c r="G560" s="759"/>
      <c r="H560" s="754"/>
      <c r="I560" s="755"/>
      <c r="J560" s="756"/>
      <c r="K560" s="757"/>
      <c r="L560" s="760"/>
    </row>
    <row r="561" spans="2:12" x14ac:dyDescent="0.25">
      <c r="B561" s="751"/>
      <c r="C561" s="752"/>
      <c r="D561" s="753"/>
      <c r="E561" s="754"/>
      <c r="F561" s="754"/>
      <c r="G561" s="759"/>
      <c r="H561" s="754"/>
      <c r="I561" s="755"/>
      <c r="J561" s="756"/>
      <c r="K561" s="757"/>
      <c r="L561" s="760"/>
    </row>
    <row r="562" spans="2:12" x14ac:dyDescent="0.25">
      <c r="B562" s="751"/>
      <c r="C562" s="752"/>
      <c r="D562" s="753"/>
      <c r="E562" s="754"/>
      <c r="F562" s="754"/>
      <c r="G562" s="759"/>
      <c r="H562" s="754"/>
      <c r="I562" s="755"/>
      <c r="J562" s="756"/>
      <c r="K562" s="757"/>
      <c r="L562" s="760"/>
    </row>
    <row r="563" spans="2:12" x14ac:dyDescent="0.25">
      <c r="B563" s="751"/>
      <c r="C563" s="752"/>
      <c r="D563" s="753"/>
      <c r="E563" s="754"/>
      <c r="F563" s="754"/>
      <c r="G563" s="759"/>
      <c r="H563" s="754"/>
      <c r="I563" s="755"/>
      <c r="J563" s="756"/>
      <c r="K563" s="757"/>
      <c r="L563" s="760"/>
    </row>
    <row r="564" spans="2:12" x14ac:dyDescent="0.25">
      <c r="B564" s="751"/>
      <c r="C564" s="752"/>
      <c r="D564" s="753"/>
      <c r="E564" s="754"/>
      <c r="F564" s="754"/>
      <c r="G564" s="759"/>
      <c r="H564" s="754"/>
      <c r="I564" s="755"/>
      <c r="J564" s="756"/>
      <c r="K564" s="757"/>
      <c r="L564" s="760"/>
    </row>
    <row r="565" spans="2:12" x14ac:dyDescent="0.25">
      <c r="B565" s="751"/>
      <c r="C565" s="752"/>
      <c r="D565" s="753"/>
      <c r="E565" s="754"/>
      <c r="F565" s="754"/>
      <c r="G565" s="759"/>
      <c r="H565" s="754"/>
      <c r="I565" s="755"/>
      <c r="J565" s="756"/>
      <c r="K565" s="757"/>
      <c r="L565" s="760"/>
    </row>
    <row r="566" spans="2:12" x14ac:dyDescent="0.25">
      <c r="B566" s="751"/>
      <c r="C566" s="752"/>
      <c r="D566" s="753"/>
      <c r="E566" s="754"/>
      <c r="F566" s="754"/>
      <c r="G566" s="759"/>
      <c r="H566" s="754"/>
      <c r="I566" s="755"/>
      <c r="J566" s="756"/>
      <c r="K566" s="757"/>
      <c r="L566" s="760"/>
    </row>
    <row r="567" spans="2:12" x14ac:dyDescent="0.25">
      <c r="B567" s="751"/>
      <c r="C567" s="752"/>
      <c r="D567" s="753"/>
      <c r="E567" s="754"/>
      <c r="F567" s="754"/>
      <c r="G567" s="759"/>
      <c r="H567" s="754"/>
      <c r="I567" s="755"/>
      <c r="J567" s="756"/>
      <c r="K567" s="757"/>
      <c r="L567" s="760"/>
    </row>
    <row r="568" spans="2:12" x14ac:dyDescent="0.25">
      <c r="B568" s="751"/>
      <c r="C568" s="752"/>
      <c r="D568" s="753"/>
      <c r="E568" s="754"/>
      <c r="F568" s="754"/>
      <c r="G568" s="759"/>
      <c r="H568" s="754"/>
      <c r="I568" s="755"/>
      <c r="J568" s="756"/>
      <c r="K568" s="757"/>
      <c r="L568" s="760"/>
    </row>
    <row r="569" spans="2:12" x14ac:dyDescent="0.25">
      <c r="B569" s="751"/>
      <c r="C569" s="752"/>
      <c r="D569" s="753"/>
      <c r="E569" s="754"/>
      <c r="F569" s="754"/>
      <c r="G569" s="759"/>
      <c r="H569" s="754"/>
      <c r="I569" s="755"/>
      <c r="J569" s="756"/>
      <c r="K569" s="757"/>
      <c r="L569" s="760"/>
    </row>
    <row r="570" spans="2:12" x14ac:dyDescent="0.25">
      <c r="B570" s="751"/>
      <c r="C570" s="752"/>
      <c r="D570" s="753"/>
      <c r="E570" s="754"/>
      <c r="F570" s="754"/>
      <c r="G570" s="759"/>
      <c r="H570" s="754"/>
      <c r="I570" s="755"/>
      <c r="J570" s="756"/>
      <c r="K570" s="757"/>
      <c r="L570" s="760"/>
    </row>
    <row r="571" spans="2:12" x14ac:dyDescent="0.25">
      <c r="B571" s="751"/>
      <c r="C571" s="752"/>
      <c r="D571" s="753"/>
      <c r="E571" s="754"/>
      <c r="F571" s="754"/>
      <c r="G571" s="759"/>
      <c r="H571" s="754"/>
      <c r="I571" s="755"/>
      <c r="J571" s="756"/>
      <c r="K571" s="757"/>
      <c r="L571" s="760"/>
    </row>
    <row r="572" spans="2:12" x14ac:dyDescent="0.25">
      <c r="B572" s="751"/>
      <c r="C572" s="752"/>
      <c r="D572" s="753"/>
      <c r="E572" s="754"/>
      <c r="F572" s="754"/>
      <c r="G572" s="759"/>
      <c r="H572" s="754"/>
      <c r="I572" s="755"/>
      <c r="J572" s="756"/>
      <c r="K572" s="757"/>
      <c r="L572" s="760"/>
    </row>
    <row r="573" spans="2:12" x14ac:dyDescent="0.25">
      <c r="B573" s="751"/>
      <c r="C573" s="752"/>
      <c r="D573" s="753"/>
      <c r="E573" s="754"/>
      <c r="F573" s="754"/>
      <c r="G573" s="759"/>
      <c r="H573" s="754"/>
      <c r="I573" s="755"/>
      <c r="J573" s="756"/>
      <c r="K573" s="757"/>
      <c r="L573" s="760"/>
    </row>
    <row r="574" spans="2:12" x14ac:dyDescent="0.25">
      <c r="B574" s="751"/>
      <c r="C574" s="752"/>
      <c r="D574" s="753"/>
      <c r="E574" s="754"/>
      <c r="F574" s="754"/>
      <c r="G574" s="759"/>
      <c r="H574" s="754"/>
      <c r="I574" s="755"/>
      <c r="J574" s="756"/>
      <c r="K574" s="757"/>
      <c r="L574" s="760"/>
    </row>
    <row r="575" spans="2:12" x14ac:dyDescent="0.25">
      <c r="B575" s="751"/>
      <c r="C575" s="752"/>
      <c r="D575" s="753"/>
      <c r="E575" s="754"/>
      <c r="F575" s="754"/>
      <c r="G575" s="759"/>
      <c r="H575" s="754"/>
      <c r="I575" s="755"/>
      <c r="J575" s="756"/>
      <c r="K575" s="757"/>
      <c r="L575" s="760"/>
    </row>
    <row r="576" spans="2:12" x14ac:dyDescent="0.25">
      <c r="B576" s="751"/>
      <c r="C576" s="752"/>
      <c r="D576" s="753"/>
      <c r="E576" s="754"/>
      <c r="F576" s="754"/>
      <c r="G576" s="759"/>
      <c r="H576" s="754"/>
      <c r="I576" s="755"/>
      <c r="J576" s="756"/>
      <c r="K576" s="757"/>
      <c r="L576" s="760"/>
    </row>
    <row r="577" spans="2:12" x14ac:dyDescent="0.25">
      <c r="B577" s="751"/>
      <c r="C577" s="752"/>
      <c r="D577" s="753"/>
      <c r="E577" s="754"/>
      <c r="F577" s="754"/>
      <c r="G577" s="759"/>
      <c r="H577" s="754"/>
      <c r="I577" s="755"/>
      <c r="J577" s="756"/>
      <c r="K577" s="757"/>
      <c r="L577" s="760"/>
    </row>
    <row r="578" spans="2:12" x14ac:dyDescent="0.25">
      <c r="B578" s="751"/>
      <c r="C578" s="752"/>
      <c r="D578" s="753"/>
      <c r="E578" s="754"/>
      <c r="F578" s="754"/>
      <c r="G578" s="759"/>
      <c r="H578" s="754"/>
      <c r="I578" s="755"/>
      <c r="J578" s="756"/>
      <c r="K578" s="757"/>
      <c r="L578" s="760"/>
    </row>
    <row r="579" spans="2:12" x14ac:dyDescent="0.25">
      <c r="B579" s="751"/>
      <c r="C579" s="752"/>
      <c r="D579" s="753"/>
      <c r="E579" s="754"/>
      <c r="F579" s="754"/>
      <c r="G579" s="759"/>
      <c r="H579" s="754"/>
      <c r="I579" s="755"/>
      <c r="J579" s="756"/>
      <c r="K579" s="757"/>
      <c r="L579" s="760"/>
    </row>
    <row r="580" spans="2:12" x14ac:dyDescent="0.25">
      <c r="B580" s="751"/>
      <c r="C580" s="752"/>
      <c r="D580" s="753"/>
      <c r="E580" s="754"/>
      <c r="F580" s="754"/>
      <c r="G580" s="759"/>
      <c r="H580" s="754"/>
      <c r="I580" s="755"/>
      <c r="J580" s="756"/>
      <c r="K580" s="757"/>
      <c r="L580" s="760"/>
    </row>
    <row r="581" spans="2:12" x14ac:dyDescent="0.25">
      <c r="B581" s="751"/>
      <c r="C581" s="752"/>
      <c r="D581" s="753"/>
      <c r="E581" s="754"/>
      <c r="F581" s="754"/>
      <c r="G581" s="759"/>
      <c r="H581" s="754"/>
      <c r="I581" s="755"/>
      <c r="J581" s="756"/>
      <c r="K581" s="757"/>
      <c r="L581" s="760"/>
    </row>
    <row r="582" spans="2:12" x14ac:dyDescent="0.25">
      <c r="B582" s="751"/>
      <c r="C582" s="752"/>
      <c r="D582" s="753"/>
      <c r="E582" s="754"/>
      <c r="F582" s="754"/>
      <c r="G582" s="759"/>
      <c r="H582" s="754"/>
      <c r="I582" s="755"/>
      <c r="J582" s="756"/>
      <c r="K582" s="757"/>
      <c r="L582" s="760"/>
    </row>
    <row r="583" spans="2:12" x14ac:dyDescent="0.25">
      <c r="B583" s="751"/>
      <c r="C583" s="752"/>
      <c r="D583" s="753"/>
      <c r="E583" s="754"/>
      <c r="F583" s="754"/>
      <c r="G583" s="759"/>
      <c r="H583" s="754"/>
      <c r="I583" s="755"/>
      <c r="J583" s="756"/>
      <c r="K583" s="757"/>
      <c r="L583" s="760"/>
    </row>
    <row r="584" spans="2:12" x14ac:dyDescent="0.25">
      <c r="B584" s="751"/>
      <c r="C584" s="752"/>
      <c r="D584" s="753"/>
      <c r="E584" s="754"/>
      <c r="F584" s="754"/>
      <c r="G584" s="759"/>
      <c r="H584" s="754"/>
      <c r="I584" s="755"/>
      <c r="J584" s="756"/>
      <c r="K584" s="757"/>
      <c r="L584" s="760"/>
    </row>
    <row r="585" spans="2:12" x14ac:dyDescent="0.25">
      <c r="B585" s="751"/>
      <c r="C585" s="752"/>
      <c r="D585" s="753"/>
      <c r="E585" s="754"/>
      <c r="F585" s="754"/>
      <c r="G585" s="759"/>
      <c r="H585" s="754"/>
      <c r="I585" s="755"/>
      <c r="J585" s="756"/>
      <c r="K585" s="757"/>
      <c r="L585" s="760"/>
    </row>
    <row r="586" spans="2:12" x14ac:dyDescent="0.25">
      <c r="B586" s="751"/>
      <c r="C586" s="752"/>
      <c r="D586" s="753"/>
      <c r="E586" s="754"/>
      <c r="F586" s="754"/>
      <c r="G586" s="759"/>
      <c r="H586" s="754"/>
      <c r="I586" s="755"/>
      <c r="J586" s="756"/>
      <c r="K586" s="757"/>
      <c r="L586" s="760"/>
    </row>
    <row r="587" spans="2:12" x14ac:dyDescent="0.25">
      <c r="B587" s="751"/>
      <c r="C587" s="752"/>
      <c r="D587" s="753"/>
      <c r="E587" s="754"/>
      <c r="F587" s="754"/>
      <c r="G587" s="759"/>
      <c r="H587" s="754"/>
      <c r="I587" s="755"/>
      <c r="J587" s="756"/>
      <c r="K587" s="757"/>
      <c r="L587" s="760"/>
    </row>
    <row r="588" spans="2:12" x14ac:dyDescent="0.25">
      <c r="B588" s="751"/>
      <c r="C588" s="752"/>
      <c r="D588" s="753"/>
      <c r="E588" s="754"/>
      <c r="F588" s="754"/>
      <c r="G588" s="759"/>
      <c r="H588" s="754"/>
      <c r="I588" s="755"/>
      <c r="J588" s="756"/>
      <c r="K588" s="757"/>
      <c r="L588" s="760"/>
    </row>
    <row r="589" spans="2:12" x14ac:dyDescent="0.25">
      <c r="B589" s="751"/>
      <c r="C589" s="752"/>
      <c r="D589" s="753"/>
      <c r="E589" s="754"/>
      <c r="F589" s="754"/>
      <c r="G589" s="759"/>
      <c r="H589" s="754"/>
      <c r="I589" s="755"/>
      <c r="J589" s="756"/>
      <c r="K589" s="757"/>
      <c r="L589" s="760"/>
    </row>
    <row r="590" spans="2:12" x14ac:dyDescent="0.25">
      <c r="B590" s="751"/>
      <c r="C590" s="752"/>
      <c r="D590" s="753"/>
      <c r="E590" s="754"/>
      <c r="F590" s="754"/>
      <c r="G590" s="759"/>
      <c r="H590" s="754"/>
      <c r="I590" s="755"/>
      <c r="J590" s="756"/>
      <c r="K590" s="757"/>
      <c r="L590" s="760"/>
    </row>
    <row r="591" spans="2:12" x14ac:dyDescent="0.25">
      <c r="B591" s="751"/>
      <c r="C591" s="752"/>
      <c r="D591" s="753"/>
      <c r="E591" s="754"/>
      <c r="F591" s="754"/>
      <c r="G591" s="759"/>
      <c r="H591" s="754"/>
      <c r="I591" s="755"/>
      <c r="J591" s="756"/>
      <c r="K591" s="757"/>
      <c r="L591" s="760"/>
    </row>
    <row r="592" spans="2:12" x14ac:dyDescent="0.25">
      <c r="B592" s="751"/>
      <c r="C592" s="752"/>
      <c r="D592" s="753"/>
      <c r="E592" s="754"/>
      <c r="F592" s="754"/>
      <c r="G592" s="759"/>
      <c r="H592" s="754"/>
      <c r="I592" s="755"/>
      <c r="J592" s="756"/>
      <c r="K592" s="757"/>
      <c r="L592" s="760"/>
    </row>
    <row r="593" spans="2:12" x14ac:dyDescent="0.25">
      <c r="B593" s="751"/>
      <c r="C593" s="752"/>
      <c r="D593" s="753"/>
      <c r="E593" s="754"/>
      <c r="F593" s="754"/>
      <c r="G593" s="759"/>
      <c r="H593" s="754"/>
      <c r="I593" s="755"/>
      <c r="J593" s="756"/>
      <c r="K593" s="757"/>
      <c r="L593" s="760"/>
    </row>
    <row r="594" spans="2:12" x14ac:dyDescent="0.25">
      <c r="B594" s="751"/>
      <c r="C594" s="752"/>
      <c r="D594" s="753"/>
      <c r="E594" s="754"/>
      <c r="F594" s="754"/>
      <c r="G594" s="759"/>
      <c r="H594" s="754"/>
      <c r="I594" s="755"/>
      <c r="J594" s="756"/>
      <c r="K594" s="757"/>
      <c r="L594" s="760"/>
    </row>
    <row r="595" spans="2:12" x14ac:dyDescent="0.25">
      <c r="B595" s="751"/>
      <c r="C595" s="752"/>
      <c r="D595" s="753"/>
      <c r="E595" s="754"/>
      <c r="F595" s="754"/>
      <c r="G595" s="759"/>
      <c r="H595" s="754"/>
      <c r="I595" s="755"/>
      <c r="J595" s="756"/>
      <c r="K595" s="757"/>
      <c r="L595" s="760"/>
    </row>
    <row r="596" spans="2:12" x14ac:dyDescent="0.25">
      <c r="B596" s="751"/>
      <c r="C596" s="752"/>
      <c r="D596" s="753"/>
      <c r="E596" s="754"/>
      <c r="F596" s="754"/>
      <c r="G596" s="759"/>
      <c r="H596" s="754"/>
      <c r="I596" s="755"/>
      <c r="J596" s="756"/>
      <c r="K596" s="757"/>
      <c r="L596" s="760"/>
    </row>
    <row r="597" spans="2:12" x14ac:dyDescent="0.25">
      <c r="B597" s="751"/>
      <c r="C597" s="752"/>
      <c r="D597" s="753"/>
      <c r="E597" s="754"/>
      <c r="F597" s="754"/>
      <c r="G597" s="759"/>
      <c r="H597" s="754"/>
      <c r="I597" s="755"/>
      <c r="J597" s="756"/>
      <c r="K597" s="757"/>
      <c r="L597" s="760"/>
    </row>
    <row r="598" spans="2:12" x14ac:dyDescent="0.25">
      <c r="B598" s="751"/>
      <c r="C598" s="752"/>
      <c r="D598" s="753"/>
      <c r="E598" s="754"/>
      <c r="F598" s="754"/>
      <c r="G598" s="759"/>
      <c r="H598" s="754"/>
      <c r="I598" s="755"/>
      <c r="J598" s="756"/>
      <c r="K598" s="757"/>
      <c r="L598" s="760"/>
    </row>
    <row r="599" spans="2:12" x14ac:dyDescent="0.25">
      <c r="B599" s="751"/>
      <c r="C599" s="752"/>
      <c r="D599" s="753"/>
      <c r="E599" s="754"/>
      <c r="F599" s="754"/>
      <c r="G599" s="759"/>
      <c r="H599" s="754"/>
      <c r="I599" s="755"/>
      <c r="J599" s="756"/>
      <c r="K599" s="757"/>
      <c r="L599" s="760"/>
    </row>
    <row r="600" spans="2:12" x14ac:dyDescent="0.25">
      <c r="B600" s="751"/>
      <c r="C600" s="752"/>
      <c r="D600" s="753"/>
      <c r="E600" s="754"/>
      <c r="F600" s="754"/>
      <c r="G600" s="759"/>
      <c r="H600" s="754"/>
      <c r="I600" s="755"/>
      <c r="J600" s="756"/>
      <c r="K600" s="757"/>
      <c r="L600" s="760"/>
    </row>
    <row r="601" spans="2:12" x14ac:dyDescent="0.25">
      <c r="B601" s="751"/>
      <c r="C601" s="752"/>
      <c r="D601" s="753"/>
      <c r="E601" s="754"/>
      <c r="F601" s="754"/>
      <c r="G601" s="759"/>
      <c r="H601" s="754"/>
      <c r="I601" s="755"/>
      <c r="J601" s="756"/>
      <c r="K601" s="757"/>
      <c r="L601" s="760"/>
    </row>
    <row r="602" spans="2:12" x14ac:dyDescent="0.25">
      <c r="B602" s="751"/>
      <c r="C602" s="752"/>
      <c r="D602" s="753"/>
      <c r="E602" s="754"/>
      <c r="F602" s="754"/>
      <c r="G602" s="759"/>
      <c r="H602" s="754"/>
      <c r="I602" s="755"/>
      <c r="J602" s="756"/>
      <c r="K602" s="757"/>
      <c r="L602" s="760"/>
    </row>
    <row r="603" spans="2:12" x14ac:dyDescent="0.25">
      <c r="B603" s="751"/>
      <c r="C603" s="752"/>
      <c r="D603" s="753"/>
      <c r="E603" s="754"/>
      <c r="F603" s="754"/>
      <c r="G603" s="759"/>
      <c r="H603" s="754"/>
      <c r="I603" s="755"/>
      <c r="J603" s="756"/>
      <c r="K603" s="757"/>
      <c r="L603" s="760"/>
    </row>
    <row r="604" spans="2:12" x14ac:dyDescent="0.25">
      <c r="B604" s="751"/>
      <c r="C604" s="752"/>
      <c r="D604" s="753"/>
      <c r="E604" s="754"/>
      <c r="F604" s="754"/>
      <c r="G604" s="759"/>
      <c r="H604" s="754"/>
      <c r="I604" s="755"/>
      <c r="J604" s="756"/>
      <c r="K604" s="757"/>
      <c r="L604" s="760"/>
    </row>
    <row r="605" spans="2:12" x14ac:dyDescent="0.25">
      <c r="B605" s="751"/>
      <c r="C605" s="752"/>
      <c r="D605" s="753"/>
      <c r="E605" s="754"/>
      <c r="F605" s="754"/>
      <c r="G605" s="759"/>
      <c r="H605" s="754"/>
      <c r="I605" s="755"/>
      <c r="J605" s="756"/>
      <c r="K605" s="757"/>
      <c r="L605" s="760"/>
    </row>
    <row r="606" spans="2:12" x14ac:dyDescent="0.25">
      <c r="B606" s="751"/>
      <c r="C606" s="752"/>
      <c r="D606" s="753"/>
      <c r="E606" s="754"/>
      <c r="F606" s="754"/>
      <c r="G606" s="759"/>
      <c r="H606" s="754"/>
      <c r="I606" s="755"/>
      <c r="J606" s="756"/>
      <c r="K606" s="757"/>
      <c r="L606" s="760"/>
    </row>
    <row r="607" spans="2:12" x14ac:dyDescent="0.25">
      <c r="B607" s="751"/>
      <c r="C607" s="752"/>
      <c r="D607" s="753"/>
      <c r="E607" s="754"/>
      <c r="F607" s="754"/>
      <c r="G607" s="759"/>
      <c r="H607" s="754"/>
      <c r="I607" s="755"/>
      <c r="J607" s="756"/>
      <c r="K607" s="757"/>
      <c r="L607" s="760"/>
    </row>
    <row r="608" spans="2:12" x14ac:dyDescent="0.25">
      <c r="B608" s="751"/>
      <c r="C608" s="752"/>
      <c r="D608" s="753"/>
      <c r="E608" s="754"/>
      <c r="F608" s="754"/>
      <c r="G608" s="759"/>
      <c r="H608" s="754"/>
      <c r="I608" s="755"/>
      <c r="J608" s="756"/>
      <c r="K608" s="757"/>
      <c r="L608" s="760"/>
    </row>
    <row r="609" spans="2:12" x14ac:dyDescent="0.25">
      <c r="B609" s="751"/>
      <c r="C609" s="752"/>
      <c r="D609" s="753"/>
      <c r="E609" s="754"/>
      <c r="F609" s="754"/>
      <c r="G609" s="759"/>
      <c r="H609" s="754"/>
      <c r="I609" s="755"/>
      <c r="J609" s="756"/>
      <c r="K609" s="757"/>
      <c r="L609" s="760"/>
    </row>
    <row r="610" spans="2:12" x14ac:dyDescent="0.25">
      <c r="B610" s="751"/>
      <c r="C610" s="752"/>
      <c r="D610" s="753"/>
      <c r="E610" s="754"/>
      <c r="F610" s="754"/>
      <c r="G610" s="759"/>
      <c r="H610" s="754"/>
      <c r="I610" s="755"/>
      <c r="J610" s="756"/>
      <c r="K610" s="757"/>
      <c r="L610" s="760"/>
    </row>
    <row r="611" spans="2:12" x14ac:dyDescent="0.25">
      <c r="B611" s="751"/>
      <c r="C611" s="752"/>
      <c r="D611" s="753"/>
      <c r="E611" s="754"/>
      <c r="F611" s="754"/>
      <c r="G611" s="759"/>
      <c r="H611" s="754"/>
      <c r="I611" s="755"/>
      <c r="J611" s="756"/>
      <c r="K611" s="757"/>
      <c r="L611" s="760"/>
    </row>
    <row r="612" spans="2:12" x14ac:dyDescent="0.25">
      <c r="B612" s="751"/>
      <c r="C612" s="752"/>
      <c r="D612" s="753"/>
      <c r="E612" s="754"/>
      <c r="F612" s="754"/>
      <c r="G612" s="759"/>
      <c r="H612" s="754"/>
      <c r="I612" s="755"/>
      <c r="J612" s="756"/>
      <c r="K612" s="757"/>
      <c r="L612" s="760"/>
    </row>
    <row r="613" spans="2:12" x14ac:dyDescent="0.25">
      <c r="B613" s="751"/>
      <c r="C613" s="752"/>
      <c r="D613" s="753"/>
      <c r="E613" s="754"/>
      <c r="F613" s="754"/>
      <c r="G613" s="759"/>
      <c r="H613" s="754"/>
      <c r="I613" s="755"/>
      <c r="J613" s="756"/>
      <c r="K613" s="757"/>
      <c r="L613" s="760"/>
    </row>
    <row r="614" spans="2:12" x14ac:dyDescent="0.25">
      <c r="B614" s="751"/>
      <c r="C614" s="752"/>
      <c r="D614" s="753"/>
      <c r="E614" s="754"/>
      <c r="F614" s="754"/>
      <c r="G614" s="759"/>
      <c r="H614" s="754"/>
      <c r="I614" s="755"/>
      <c r="J614" s="756"/>
      <c r="K614" s="757"/>
      <c r="L614" s="760"/>
    </row>
    <row r="615" spans="2:12" x14ac:dyDescent="0.25">
      <c r="B615" s="751"/>
      <c r="C615" s="752"/>
      <c r="D615" s="753"/>
      <c r="E615" s="754"/>
      <c r="F615" s="754"/>
      <c r="G615" s="759"/>
      <c r="H615" s="754"/>
      <c r="I615" s="755"/>
      <c r="J615" s="756"/>
      <c r="K615" s="757"/>
      <c r="L615" s="760"/>
    </row>
    <row r="616" spans="2:12" x14ac:dyDescent="0.25">
      <c r="B616" s="751"/>
      <c r="C616" s="752"/>
      <c r="D616" s="753"/>
      <c r="E616" s="754"/>
      <c r="F616" s="754"/>
      <c r="G616" s="759"/>
      <c r="H616" s="754"/>
      <c r="I616" s="755"/>
      <c r="J616" s="756"/>
      <c r="K616" s="757"/>
      <c r="L616" s="760"/>
    </row>
    <row r="617" spans="2:12" x14ac:dyDescent="0.25">
      <c r="B617" s="751"/>
      <c r="C617" s="752"/>
      <c r="D617" s="753"/>
      <c r="E617" s="754"/>
      <c r="F617" s="754"/>
      <c r="G617" s="759"/>
      <c r="H617" s="754"/>
      <c r="I617" s="755"/>
      <c r="J617" s="756"/>
      <c r="K617" s="757"/>
      <c r="L617" s="760"/>
    </row>
    <row r="618" spans="2:12" x14ac:dyDescent="0.25">
      <c r="B618" s="751"/>
      <c r="C618" s="752"/>
      <c r="D618" s="753"/>
      <c r="E618" s="754"/>
      <c r="F618" s="754"/>
      <c r="G618" s="759"/>
      <c r="H618" s="754"/>
      <c r="I618" s="755"/>
      <c r="J618" s="756"/>
      <c r="K618" s="757"/>
      <c r="L618" s="760"/>
    </row>
    <row r="619" spans="2:12" x14ac:dyDescent="0.25">
      <c r="B619" s="751"/>
      <c r="C619" s="752"/>
      <c r="D619" s="753"/>
      <c r="E619" s="754"/>
      <c r="F619" s="754"/>
      <c r="G619" s="759"/>
      <c r="H619" s="754"/>
      <c r="I619" s="755"/>
      <c r="J619" s="756"/>
      <c r="K619" s="757"/>
      <c r="L619" s="760"/>
    </row>
    <row r="620" spans="2:12" x14ac:dyDescent="0.25">
      <c r="B620" s="751"/>
      <c r="C620" s="752"/>
      <c r="D620" s="753"/>
      <c r="E620" s="754"/>
      <c r="F620" s="754"/>
      <c r="G620" s="759"/>
      <c r="H620" s="754"/>
      <c r="I620" s="755"/>
      <c r="J620" s="756"/>
      <c r="K620" s="757"/>
      <c r="L620" s="760"/>
    </row>
    <row r="621" spans="2:12" x14ac:dyDescent="0.25">
      <c r="B621" s="751"/>
      <c r="C621" s="752"/>
      <c r="D621" s="753"/>
      <c r="E621" s="754"/>
      <c r="F621" s="754"/>
      <c r="G621" s="759"/>
      <c r="H621" s="754"/>
      <c r="I621" s="755"/>
      <c r="J621" s="756"/>
      <c r="K621" s="757"/>
      <c r="L621" s="760"/>
    </row>
    <row r="622" spans="2:12" x14ac:dyDescent="0.25">
      <c r="B622" s="751"/>
      <c r="C622" s="752"/>
      <c r="D622" s="753"/>
      <c r="E622" s="754"/>
      <c r="F622" s="754"/>
      <c r="G622" s="759"/>
      <c r="H622" s="754"/>
      <c r="I622" s="755"/>
      <c r="J622" s="756"/>
      <c r="K622" s="757"/>
      <c r="L622" s="760"/>
    </row>
    <row r="623" spans="2:12" x14ac:dyDescent="0.25">
      <c r="B623" s="751"/>
      <c r="C623" s="752"/>
      <c r="D623" s="753"/>
      <c r="E623" s="754"/>
      <c r="F623" s="754"/>
      <c r="G623" s="759"/>
      <c r="H623" s="754"/>
      <c r="I623" s="755"/>
      <c r="J623" s="756"/>
      <c r="K623" s="757"/>
      <c r="L623" s="760"/>
    </row>
    <row r="624" spans="2:12" x14ac:dyDescent="0.25">
      <c r="B624" s="751"/>
      <c r="C624" s="752"/>
      <c r="D624" s="753"/>
      <c r="E624" s="754"/>
      <c r="F624" s="754"/>
      <c r="G624" s="759"/>
      <c r="H624" s="754"/>
      <c r="I624" s="755"/>
      <c r="J624" s="756"/>
      <c r="K624" s="757"/>
      <c r="L624" s="760"/>
    </row>
    <row r="625" spans="2:12" x14ac:dyDescent="0.25">
      <c r="B625" s="751"/>
      <c r="C625" s="752"/>
      <c r="D625" s="753"/>
      <c r="E625" s="754"/>
      <c r="F625" s="754"/>
      <c r="G625" s="759"/>
      <c r="H625" s="754"/>
      <c r="I625" s="755"/>
      <c r="J625" s="756"/>
      <c r="K625" s="757"/>
      <c r="L625" s="760"/>
    </row>
    <row r="626" spans="2:12" x14ac:dyDescent="0.25">
      <c r="B626" s="751"/>
      <c r="C626" s="752"/>
      <c r="D626" s="753"/>
      <c r="E626" s="754"/>
      <c r="F626" s="754"/>
      <c r="G626" s="759"/>
      <c r="H626" s="754"/>
      <c r="I626" s="755"/>
      <c r="J626" s="756"/>
      <c r="K626" s="757"/>
      <c r="L626" s="760"/>
    </row>
    <row r="627" spans="2:12" x14ac:dyDescent="0.25">
      <c r="B627" s="751"/>
      <c r="C627" s="752"/>
      <c r="D627" s="753"/>
      <c r="E627" s="754"/>
      <c r="F627" s="754"/>
      <c r="G627" s="759"/>
      <c r="H627" s="754"/>
      <c r="I627" s="755"/>
      <c r="J627" s="756"/>
      <c r="K627" s="757"/>
      <c r="L627" s="760"/>
    </row>
    <row r="628" spans="2:12" x14ac:dyDescent="0.25">
      <c r="B628" s="751"/>
      <c r="C628" s="752"/>
      <c r="D628" s="753"/>
      <c r="E628" s="754"/>
      <c r="F628" s="754"/>
      <c r="G628" s="759"/>
      <c r="H628" s="754"/>
      <c r="I628" s="755"/>
      <c r="J628" s="756"/>
      <c r="K628" s="757"/>
      <c r="L628" s="760"/>
    </row>
    <row r="629" spans="2:12" x14ac:dyDescent="0.25">
      <c r="B629" s="751"/>
      <c r="C629" s="752"/>
      <c r="D629" s="753"/>
      <c r="E629" s="754"/>
      <c r="F629" s="754"/>
      <c r="G629" s="759"/>
      <c r="H629" s="754"/>
      <c r="I629" s="755"/>
      <c r="J629" s="756"/>
      <c r="K629" s="757"/>
      <c r="L629" s="760"/>
    </row>
    <row r="630" spans="2:12" x14ac:dyDescent="0.25">
      <c r="B630" s="751"/>
      <c r="C630" s="752"/>
      <c r="D630" s="753"/>
      <c r="E630" s="754"/>
      <c r="F630" s="754"/>
      <c r="G630" s="759"/>
      <c r="H630" s="754"/>
      <c r="I630" s="755"/>
      <c r="J630" s="756"/>
      <c r="K630" s="757"/>
      <c r="L630" s="760"/>
    </row>
    <row r="631" spans="2:12" x14ac:dyDescent="0.25">
      <c r="B631" s="751"/>
      <c r="C631" s="752"/>
      <c r="D631" s="753"/>
      <c r="E631" s="754"/>
      <c r="F631" s="754"/>
      <c r="G631" s="759"/>
      <c r="H631" s="754"/>
      <c r="I631" s="755"/>
      <c r="J631" s="756"/>
      <c r="K631" s="757"/>
      <c r="L631" s="760"/>
    </row>
    <row r="632" spans="2:12" x14ac:dyDescent="0.25">
      <c r="B632" s="751"/>
      <c r="C632" s="752"/>
      <c r="D632" s="753"/>
      <c r="E632" s="754"/>
      <c r="F632" s="754"/>
      <c r="G632" s="759"/>
      <c r="H632" s="754"/>
      <c r="I632" s="755"/>
      <c r="J632" s="756"/>
      <c r="K632" s="757"/>
      <c r="L632" s="760"/>
    </row>
    <row r="633" spans="2:12" x14ac:dyDescent="0.25">
      <c r="B633" s="751"/>
      <c r="C633" s="752"/>
      <c r="D633" s="753"/>
      <c r="E633" s="754"/>
      <c r="F633" s="754"/>
      <c r="G633" s="759"/>
      <c r="H633" s="754"/>
      <c r="I633" s="755"/>
      <c r="J633" s="756"/>
      <c r="K633" s="757"/>
      <c r="L633" s="760"/>
    </row>
    <row r="634" spans="2:12" x14ac:dyDescent="0.25">
      <c r="B634" s="751"/>
      <c r="C634" s="752"/>
      <c r="D634" s="753"/>
      <c r="E634" s="754"/>
      <c r="F634" s="754"/>
      <c r="G634" s="759"/>
      <c r="H634" s="754"/>
      <c r="I634" s="755"/>
      <c r="J634" s="756"/>
      <c r="K634" s="757"/>
      <c r="L634" s="760"/>
    </row>
    <row r="635" spans="2:12" x14ac:dyDescent="0.25">
      <c r="B635" s="751"/>
      <c r="C635" s="752"/>
      <c r="D635" s="753"/>
      <c r="E635" s="754"/>
      <c r="F635" s="754"/>
      <c r="G635" s="759"/>
      <c r="H635" s="754"/>
      <c r="I635" s="755"/>
      <c r="J635" s="756"/>
      <c r="K635" s="757"/>
      <c r="L635" s="760"/>
    </row>
    <row r="636" spans="2:12" x14ac:dyDescent="0.25">
      <c r="B636" s="751"/>
      <c r="C636" s="752"/>
      <c r="D636" s="753"/>
      <c r="E636" s="754"/>
      <c r="F636" s="754"/>
      <c r="G636" s="759"/>
      <c r="H636" s="754"/>
      <c r="I636" s="755"/>
      <c r="J636" s="756"/>
      <c r="K636" s="757"/>
      <c r="L636" s="760"/>
    </row>
    <row r="637" spans="2:12" x14ac:dyDescent="0.25">
      <c r="B637" s="751"/>
      <c r="C637" s="752"/>
      <c r="D637" s="753"/>
      <c r="E637" s="754"/>
      <c r="F637" s="754"/>
      <c r="G637" s="759"/>
      <c r="H637" s="754"/>
      <c r="I637" s="755"/>
      <c r="J637" s="756"/>
      <c r="K637" s="757"/>
      <c r="L637" s="760"/>
    </row>
    <row r="638" spans="2:12" x14ac:dyDescent="0.25">
      <c r="B638" s="751"/>
      <c r="C638" s="752"/>
      <c r="D638" s="753"/>
      <c r="E638" s="754"/>
      <c r="F638" s="754"/>
      <c r="G638" s="759"/>
      <c r="H638" s="754"/>
      <c r="I638" s="755"/>
      <c r="J638" s="756"/>
      <c r="K638" s="757"/>
      <c r="L638" s="760"/>
    </row>
    <row r="639" spans="2:12" x14ac:dyDescent="0.25">
      <c r="B639" s="751"/>
      <c r="C639" s="752"/>
      <c r="D639" s="753"/>
      <c r="E639" s="754"/>
      <c r="F639" s="754"/>
      <c r="G639" s="759"/>
      <c r="H639" s="754"/>
      <c r="I639" s="755"/>
      <c r="J639" s="756"/>
      <c r="K639" s="757"/>
      <c r="L639" s="760"/>
    </row>
    <row r="640" spans="2:12" x14ac:dyDescent="0.25">
      <c r="B640" s="751"/>
      <c r="C640" s="752"/>
      <c r="D640" s="753"/>
      <c r="E640" s="754"/>
      <c r="F640" s="754"/>
      <c r="G640" s="759"/>
      <c r="H640" s="754"/>
      <c r="I640" s="755"/>
      <c r="J640" s="756"/>
      <c r="K640" s="757"/>
      <c r="L640" s="760"/>
    </row>
    <row r="641" spans="2:12" x14ac:dyDescent="0.25">
      <c r="B641" s="751"/>
      <c r="C641" s="752"/>
      <c r="D641" s="753"/>
      <c r="E641" s="754"/>
      <c r="F641" s="754"/>
      <c r="G641" s="759"/>
      <c r="H641" s="754"/>
      <c r="I641" s="755"/>
      <c r="J641" s="756"/>
      <c r="K641" s="757"/>
      <c r="L641" s="760"/>
    </row>
    <row r="642" spans="2:12" x14ac:dyDescent="0.25">
      <c r="B642" s="751"/>
      <c r="C642" s="752"/>
      <c r="D642" s="753"/>
      <c r="E642" s="754"/>
      <c r="F642" s="754"/>
      <c r="G642" s="759"/>
      <c r="H642" s="754"/>
      <c r="I642" s="755"/>
      <c r="J642" s="756"/>
      <c r="K642" s="757"/>
      <c r="L642" s="760"/>
    </row>
    <row r="643" spans="2:12" x14ac:dyDescent="0.25">
      <c r="B643" s="751"/>
      <c r="C643" s="752"/>
      <c r="D643" s="753"/>
      <c r="E643" s="754"/>
      <c r="F643" s="754"/>
      <c r="G643" s="759"/>
      <c r="H643" s="754"/>
      <c r="I643" s="755"/>
      <c r="J643" s="756"/>
      <c r="K643" s="757"/>
      <c r="L643" s="760"/>
    </row>
    <row r="644" spans="2:12" x14ac:dyDescent="0.25">
      <c r="B644" s="751"/>
      <c r="C644" s="752"/>
      <c r="D644" s="753"/>
      <c r="E644" s="754"/>
      <c r="F644" s="754"/>
      <c r="G644" s="759"/>
      <c r="H644" s="754"/>
      <c r="I644" s="755"/>
      <c r="J644" s="756"/>
      <c r="K644" s="757"/>
      <c r="L644" s="760"/>
    </row>
    <row r="645" spans="2:12" x14ac:dyDescent="0.25">
      <c r="B645" s="751"/>
      <c r="C645" s="752"/>
      <c r="D645" s="753"/>
      <c r="E645" s="754"/>
      <c r="F645" s="754"/>
      <c r="G645" s="759"/>
      <c r="H645" s="754"/>
      <c r="I645" s="755"/>
      <c r="J645" s="756"/>
      <c r="K645" s="757"/>
      <c r="L645" s="760"/>
    </row>
    <row r="646" spans="2:12" x14ac:dyDescent="0.25">
      <c r="B646" s="751"/>
      <c r="C646" s="752"/>
      <c r="D646" s="753"/>
      <c r="E646" s="754"/>
      <c r="F646" s="754"/>
      <c r="G646" s="759"/>
      <c r="H646" s="754"/>
      <c r="I646" s="755"/>
      <c r="J646" s="756"/>
      <c r="K646" s="757"/>
      <c r="L646" s="760"/>
    </row>
    <row r="647" spans="2:12" x14ac:dyDescent="0.25">
      <c r="B647" s="751"/>
      <c r="C647" s="752"/>
      <c r="D647" s="753"/>
      <c r="E647" s="754"/>
      <c r="F647" s="754"/>
      <c r="G647" s="759"/>
      <c r="H647" s="754"/>
      <c r="I647" s="755"/>
      <c r="J647" s="756"/>
      <c r="K647" s="757"/>
      <c r="L647" s="760"/>
    </row>
    <row r="648" spans="2:12" x14ac:dyDescent="0.25">
      <c r="B648" s="751"/>
      <c r="C648" s="752"/>
      <c r="D648" s="753"/>
      <c r="E648" s="754"/>
      <c r="F648" s="754"/>
      <c r="G648" s="759"/>
      <c r="H648" s="754"/>
      <c r="I648" s="755"/>
      <c r="J648" s="756"/>
      <c r="K648" s="757"/>
      <c r="L648" s="760"/>
    </row>
    <row r="649" spans="2:12" x14ac:dyDescent="0.25">
      <c r="B649" s="751"/>
      <c r="C649" s="752"/>
      <c r="D649" s="753"/>
      <c r="E649" s="754"/>
      <c r="F649" s="754"/>
      <c r="G649" s="759"/>
      <c r="H649" s="754"/>
      <c r="I649" s="755"/>
      <c r="J649" s="756"/>
      <c r="K649" s="757"/>
      <c r="L649" s="760"/>
    </row>
    <row r="650" spans="2:12" x14ac:dyDescent="0.25">
      <c r="B650" s="751"/>
      <c r="C650" s="752"/>
      <c r="D650" s="753"/>
      <c r="E650" s="754"/>
      <c r="F650" s="754"/>
      <c r="G650" s="759"/>
      <c r="H650" s="754"/>
      <c r="I650" s="755"/>
      <c r="J650" s="756"/>
      <c r="K650" s="757"/>
      <c r="L650" s="760"/>
    </row>
    <row r="651" spans="2:12" x14ac:dyDescent="0.25">
      <c r="B651" s="751"/>
      <c r="C651" s="752"/>
      <c r="D651" s="753"/>
      <c r="E651" s="754"/>
      <c r="F651" s="754"/>
      <c r="G651" s="759"/>
      <c r="H651" s="754"/>
      <c r="I651" s="755"/>
      <c r="J651" s="756"/>
      <c r="K651" s="757"/>
      <c r="L651" s="760"/>
    </row>
    <row r="652" spans="2:12" x14ac:dyDescent="0.25">
      <c r="B652" s="751"/>
      <c r="C652" s="752"/>
      <c r="D652" s="753"/>
      <c r="E652" s="754"/>
      <c r="F652" s="754"/>
      <c r="G652" s="759"/>
      <c r="H652" s="754"/>
      <c r="I652" s="755"/>
      <c r="J652" s="756"/>
      <c r="K652" s="757"/>
      <c r="L652" s="760"/>
    </row>
    <row r="653" spans="2:12" x14ac:dyDescent="0.25">
      <c r="B653" s="751"/>
      <c r="C653" s="752"/>
      <c r="D653" s="753"/>
      <c r="E653" s="754"/>
      <c r="F653" s="754"/>
      <c r="G653" s="759"/>
      <c r="H653" s="754"/>
      <c r="I653" s="755"/>
      <c r="J653" s="756"/>
      <c r="K653" s="757"/>
      <c r="L653" s="760"/>
    </row>
    <row r="654" spans="2:12" x14ac:dyDescent="0.25">
      <c r="B654" s="751"/>
      <c r="C654" s="752"/>
      <c r="D654" s="753"/>
      <c r="E654" s="754"/>
      <c r="F654" s="754"/>
      <c r="G654" s="759"/>
      <c r="H654" s="754"/>
      <c r="I654" s="755"/>
      <c r="J654" s="756"/>
      <c r="K654" s="757"/>
      <c r="L654" s="760"/>
    </row>
    <row r="655" spans="2:12" x14ac:dyDescent="0.25">
      <c r="B655" s="751"/>
      <c r="C655" s="752"/>
      <c r="D655" s="753"/>
      <c r="E655" s="754"/>
      <c r="F655" s="754"/>
      <c r="G655" s="759"/>
      <c r="H655" s="754"/>
      <c r="I655" s="755"/>
      <c r="J655" s="756"/>
      <c r="K655" s="757"/>
      <c r="L655" s="760"/>
    </row>
    <row r="656" spans="2:12" x14ac:dyDescent="0.25">
      <c r="B656" s="751"/>
      <c r="C656" s="752"/>
      <c r="D656" s="753"/>
      <c r="E656" s="754"/>
      <c r="F656" s="754"/>
      <c r="G656" s="759"/>
      <c r="H656" s="754"/>
      <c r="I656" s="755"/>
      <c r="J656" s="756"/>
      <c r="K656" s="757"/>
      <c r="L656" s="760"/>
    </row>
    <row r="657" spans="2:12" x14ac:dyDescent="0.25">
      <c r="B657" s="751"/>
      <c r="C657" s="752"/>
      <c r="D657" s="753"/>
      <c r="E657" s="754"/>
      <c r="F657" s="754"/>
      <c r="G657" s="759"/>
      <c r="H657" s="754"/>
      <c r="I657" s="755"/>
      <c r="J657" s="756"/>
      <c r="K657" s="757"/>
      <c r="L657" s="760"/>
    </row>
    <row r="658" spans="2:12" x14ac:dyDescent="0.25">
      <c r="B658" s="751"/>
      <c r="C658" s="752"/>
      <c r="D658" s="753"/>
      <c r="E658" s="754"/>
      <c r="F658" s="754"/>
      <c r="G658" s="759"/>
      <c r="H658" s="754"/>
      <c r="I658" s="755"/>
      <c r="J658" s="756"/>
      <c r="K658" s="757"/>
      <c r="L658" s="760"/>
    </row>
    <row r="659" spans="2:12" x14ac:dyDescent="0.25">
      <c r="B659" s="751"/>
      <c r="C659" s="752"/>
      <c r="D659" s="753"/>
      <c r="E659" s="754"/>
      <c r="F659" s="754"/>
      <c r="G659" s="759"/>
      <c r="H659" s="754"/>
      <c r="I659" s="755"/>
      <c r="J659" s="756"/>
      <c r="K659" s="757"/>
      <c r="L659" s="760"/>
    </row>
    <row r="660" spans="2:12" x14ac:dyDescent="0.25">
      <c r="B660" s="751"/>
      <c r="C660" s="752"/>
      <c r="D660" s="753"/>
      <c r="E660" s="754"/>
      <c r="F660" s="754"/>
      <c r="G660" s="759"/>
      <c r="H660" s="754"/>
      <c r="I660" s="755"/>
      <c r="J660" s="756"/>
      <c r="K660" s="757"/>
      <c r="L660" s="760"/>
    </row>
    <row r="661" spans="2:12" x14ac:dyDescent="0.25">
      <c r="B661" s="751"/>
      <c r="C661" s="752"/>
      <c r="D661" s="753"/>
      <c r="E661" s="754"/>
      <c r="F661" s="754"/>
      <c r="G661" s="759"/>
      <c r="H661" s="754"/>
      <c r="I661" s="755"/>
      <c r="J661" s="756"/>
      <c r="K661" s="757"/>
      <c r="L661" s="760"/>
    </row>
    <row r="662" spans="2:12" x14ac:dyDescent="0.25">
      <c r="B662" s="751"/>
      <c r="C662" s="752"/>
      <c r="D662" s="753"/>
      <c r="E662" s="754"/>
      <c r="F662" s="754"/>
      <c r="G662" s="759"/>
      <c r="H662" s="754"/>
      <c r="I662" s="755"/>
      <c r="J662" s="756"/>
      <c r="K662" s="757"/>
      <c r="L662" s="760"/>
    </row>
    <row r="663" spans="2:12" x14ac:dyDescent="0.25">
      <c r="B663" s="751"/>
      <c r="C663" s="752"/>
      <c r="D663" s="753"/>
      <c r="E663" s="754"/>
      <c r="F663" s="754"/>
      <c r="G663" s="759"/>
      <c r="H663" s="754"/>
      <c r="I663" s="755"/>
      <c r="J663" s="756"/>
      <c r="K663" s="757"/>
      <c r="L663" s="760"/>
    </row>
    <row r="664" spans="2:12" x14ac:dyDescent="0.25">
      <c r="B664" s="751"/>
      <c r="C664" s="752"/>
      <c r="D664" s="753"/>
      <c r="E664" s="754"/>
      <c r="F664" s="754"/>
      <c r="G664" s="759"/>
      <c r="H664" s="754"/>
      <c r="I664" s="755"/>
      <c r="J664" s="756"/>
      <c r="K664" s="757"/>
      <c r="L664" s="760"/>
    </row>
    <row r="665" spans="2:12" x14ac:dyDescent="0.25">
      <c r="B665" s="751"/>
      <c r="C665" s="752"/>
      <c r="D665" s="753"/>
      <c r="E665" s="754"/>
      <c r="F665" s="754"/>
      <c r="G665" s="759"/>
      <c r="H665" s="754"/>
      <c r="I665" s="755"/>
      <c r="J665" s="756"/>
      <c r="K665" s="757"/>
      <c r="L665" s="760"/>
    </row>
    <row r="666" spans="2:12" x14ac:dyDescent="0.25">
      <c r="B666" s="751"/>
      <c r="C666" s="752"/>
      <c r="D666" s="753"/>
      <c r="E666" s="754"/>
      <c r="F666" s="754"/>
      <c r="G666" s="759"/>
      <c r="H666" s="754"/>
      <c r="I666" s="755"/>
      <c r="J666" s="756"/>
      <c r="K666" s="757"/>
      <c r="L666" s="760"/>
    </row>
    <row r="667" spans="2:12" x14ac:dyDescent="0.25">
      <c r="B667" s="751"/>
      <c r="C667" s="752"/>
      <c r="D667" s="753"/>
      <c r="E667" s="754"/>
      <c r="F667" s="754"/>
      <c r="G667" s="759"/>
      <c r="H667" s="754"/>
      <c r="I667" s="755"/>
      <c r="J667" s="756"/>
      <c r="K667" s="757"/>
      <c r="L667" s="760"/>
    </row>
    <row r="668" spans="2:12" x14ac:dyDescent="0.25">
      <c r="B668" s="751"/>
      <c r="C668" s="752"/>
      <c r="D668" s="753"/>
      <c r="E668" s="754"/>
      <c r="F668" s="754"/>
      <c r="G668" s="759"/>
      <c r="H668" s="754"/>
      <c r="I668" s="755"/>
      <c r="J668" s="756"/>
      <c r="K668" s="757"/>
      <c r="L668" s="760"/>
    </row>
    <row r="669" spans="2:12" x14ac:dyDescent="0.25">
      <c r="B669" s="751"/>
      <c r="C669" s="752"/>
      <c r="D669" s="753"/>
      <c r="E669" s="754"/>
      <c r="F669" s="754"/>
      <c r="G669" s="759"/>
      <c r="H669" s="754"/>
      <c r="I669" s="755"/>
      <c r="J669" s="756"/>
      <c r="K669" s="757"/>
      <c r="L669" s="760"/>
    </row>
    <row r="670" spans="2:12" x14ac:dyDescent="0.25">
      <c r="B670" s="751"/>
      <c r="C670" s="752"/>
      <c r="D670" s="753"/>
      <c r="E670" s="754"/>
      <c r="F670" s="754"/>
      <c r="G670" s="759"/>
      <c r="H670" s="754"/>
      <c r="I670" s="755"/>
      <c r="J670" s="756"/>
      <c r="K670" s="757"/>
      <c r="L670" s="760"/>
    </row>
    <row r="671" spans="2:12" x14ac:dyDescent="0.25">
      <c r="B671" s="751"/>
      <c r="C671" s="752"/>
      <c r="D671" s="753"/>
      <c r="E671" s="754"/>
      <c r="F671" s="754"/>
      <c r="G671" s="759"/>
      <c r="H671" s="754"/>
      <c r="I671" s="755"/>
      <c r="J671" s="756"/>
      <c r="K671" s="757"/>
      <c r="L671" s="760"/>
    </row>
    <row r="672" spans="2:12" x14ac:dyDescent="0.25">
      <c r="B672" s="751"/>
      <c r="C672" s="752"/>
      <c r="D672" s="753"/>
      <c r="E672" s="754"/>
      <c r="F672" s="754"/>
      <c r="G672" s="759"/>
      <c r="H672" s="754"/>
      <c r="I672" s="755"/>
      <c r="J672" s="756"/>
      <c r="K672" s="757"/>
      <c r="L672" s="760"/>
    </row>
    <row r="673" spans="2:12" x14ac:dyDescent="0.25">
      <c r="B673" s="751"/>
      <c r="C673" s="752"/>
      <c r="D673" s="753"/>
      <c r="E673" s="754"/>
      <c r="F673" s="754"/>
      <c r="G673" s="759"/>
      <c r="H673" s="754"/>
      <c r="I673" s="755"/>
      <c r="J673" s="756"/>
      <c r="K673" s="757"/>
      <c r="L673" s="760"/>
    </row>
    <row r="674" spans="2:12" x14ac:dyDescent="0.25">
      <c r="B674" s="751"/>
      <c r="C674" s="752"/>
      <c r="D674" s="753"/>
      <c r="E674" s="754"/>
      <c r="F674" s="754"/>
      <c r="G674" s="759"/>
      <c r="H674" s="754"/>
      <c r="I674" s="755"/>
      <c r="J674" s="756"/>
      <c r="K674" s="757"/>
      <c r="L674" s="760"/>
    </row>
    <row r="675" spans="2:12" x14ac:dyDescent="0.25">
      <c r="B675" s="751"/>
      <c r="C675" s="752"/>
      <c r="D675" s="753"/>
      <c r="E675" s="754"/>
      <c r="F675" s="754"/>
      <c r="G675" s="759"/>
      <c r="H675" s="754"/>
      <c r="I675" s="755"/>
      <c r="J675" s="756"/>
      <c r="K675" s="757"/>
      <c r="L675" s="760"/>
    </row>
    <row r="676" spans="2:12" x14ac:dyDescent="0.25">
      <c r="B676" s="751"/>
      <c r="C676" s="752"/>
      <c r="D676" s="753"/>
      <c r="E676" s="754"/>
      <c r="F676" s="754"/>
      <c r="G676" s="759"/>
      <c r="H676" s="754"/>
      <c r="I676" s="755"/>
      <c r="J676" s="756"/>
      <c r="K676" s="757"/>
      <c r="L676" s="760"/>
    </row>
    <row r="677" spans="2:12" x14ac:dyDescent="0.25">
      <c r="B677" s="751"/>
      <c r="C677" s="752"/>
      <c r="D677" s="753"/>
      <c r="E677" s="754"/>
      <c r="F677" s="754"/>
      <c r="G677" s="759"/>
      <c r="H677" s="754"/>
      <c r="I677" s="755"/>
      <c r="J677" s="756"/>
      <c r="K677" s="757"/>
      <c r="L677" s="760"/>
    </row>
    <row r="678" spans="2:12" x14ac:dyDescent="0.25">
      <c r="B678" s="751"/>
      <c r="C678" s="752"/>
      <c r="D678" s="753"/>
      <c r="E678" s="754"/>
      <c r="F678" s="754"/>
      <c r="G678" s="759"/>
      <c r="H678" s="754"/>
      <c r="I678" s="755"/>
      <c r="J678" s="756"/>
      <c r="K678" s="757"/>
      <c r="L678" s="760"/>
    </row>
    <row r="679" spans="2:12" x14ac:dyDescent="0.25">
      <c r="B679" s="751"/>
      <c r="C679" s="752"/>
      <c r="D679" s="753"/>
      <c r="E679" s="754"/>
      <c r="F679" s="754"/>
      <c r="G679" s="759"/>
      <c r="H679" s="754"/>
      <c r="I679" s="755"/>
      <c r="J679" s="756"/>
      <c r="K679" s="757"/>
      <c r="L679" s="760"/>
    </row>
    <row r="680" spans="2:12" x14ac:dyDescent="0.25">
      <c r="B680" s="751"/>
      <c r="C680" s="752"/>
      <c r="D680" s="753"/>
      <c r="E680" s="754"/>
      <c r="F680" s="754"/>
      <c r="G680" s="759"/>
      <c r="H680" s="754"/>
      <c r="I680" s="755"/>
      <c r="J680" s="756"/>
      <c r="K680" s="757"/>
      <c r="L680" s="760"/>
    </row>
    <row r="681" spans="2:12" x14ac:dyDescent="0.25">
      <c r="B681" s="751"/>
      <c r="C681" s="752"/>
      <c r="D681" s="753"/>
      <c r="E681" s="754"/>
      <c r="F681" s="754"/>
      <c r="G681" s="759"/>
      <c r="H681" s="754"/>
      <c r="I681" s="755"/>
      <c r="J681" s="756"/>
      <c r="K681" s="757"/>
      <c r="L681" s="760"/>
    </row>
    <row r="682" spans="2:12" x14ac:dyDescent="0.25">
      <c r="B682" s="751"/>
      <c r="C682" s="752"/>
      <c r="D682" s="753"/>
      <c r="E682" s="754"/>
      <c r="F682" s="754"/>
      <c r="G682" s="759"/>
      <c r="H682" s="754"/>
      <c r="I682" s="755"/>
      <c r="J682" s="756"/>
      <c r="K682" s="757"/>
      <c r="L682" s="760"/>
    </row>
    <row r="683" spans="2:12" x14ac:dyDescent="0.25">
      <c r="B683" s="751"/>
      <c r="C683" s="752"/>
      <c r="D683" s="753"/>
      <c r="E683" s="754"/>
      <c r="F683" s="754"/>
      <c r="G683" s="759"/>
      <c r="H683" s="754"/>
      <c r="I683" s="755"/>
      <c r="J683" s="756"/>
      <c r="K683" s="757"/>
      <c r="L683" s="760"/>
    </row>
    <row r="684" spans="2:12" x14ac:dyDescent="0.25">
      <c r="B684" s="751"/>
      <c r="C684" s="752"/>
      <c r="D684" s="753"/>
      <c r="E684" s="754"/>
      <c r="F684" s="754"/>
      <c r="G684" s="759"/>
      <c r="H684" s="754"/>
      <c r="I684" s="755"/>
      <c r="J684" s="756"/>
      <c r="K684" s="757"/>
      <c r="L684" s="760"/>
    </row>
    <row r="685" spans="2:12" x14ac:dyDescent="0.25">
      <c r="B685" s="751"/>
      <c r="C685" s="752"/>
      <c r="D685" s="753"/>
      <c r="E685" s="754"/>
      <c r="F685" s="754"/>
      <c r="G685" s="759"/>
      <c r="H685" s="754"/>
      <c r="I685" s="755"/>
      <c r="J685" s="756"/>
      <c r="K685" s="757"/>
      <c r="L685" s="760"/>
    </row>
    <row r="686" spans="2:12" x14ac:dyDescent="0.25">
      <c r="B686" s="751"/>
      <c r="C686" s="752"/>
      <c r="D686" s="753"/>
      <c r="E686" s="754"/>
      <c r="F686" s="754"/>
      <c r="G686" s="759"/>
      <c r="H686" s="754"/>
      <c r="I686" s="755"/>
      <c r="J686" s="756"/>
      <c r="K686" s="757"/>
      <c r="L686" s="760"/>
    </row>
    <row r="687" spans="2:12" x14ac:dyDescent="0.25">
      <c r="B687" s="751"/>
      <c r="C687" s="752"/>
      <c r="D687" s="753"/>
      <c r="E687" s="754"/>
      <c r="F687" s="754"/>
      <c r="G687" s="759"/>
      <c r="H687" s="754"/>
      <c r="I687" s="755"/>
      <c r="J687" s="756"/>
      <c r="K687" s="757"/>
      <c r="L687" s="760"/>
    </row>
    <row r="688" spans="2:12" x14ac:dyDescent="0.25">
      <c r="B688" s="751"/>
      <c r="C688" s="752"/>
      <c r="D688" s="753"/>
      <c r="E688" s="754"/>
      <c r="F688" s="754"/>
      <c r="G688" s="759"/>
      <c r="H688" s="754"/>
      <c r="I688" s="755"/>
      <c r="J688" s="756"/>
      <c r="K688" s="757"/>
      <c r="L688" s="760"/>
    </row>
    <row r="689" spans="2:12" x14ac:dyDescent="0.25">
      <c r="B689" s="751"/>
      <c r="C689" s="752"/>
      <c r="D689" s="753"/>
      <c r="E689" s="754"/>
      <c r="F689" s="754"/>
      <c r="G689" s="759"/>
      <c r="H689" s="754"/>
      <c r="I689" s="755"/>
      <c r="J689" s="756"/>
      <c r="K689" s="757"/>
      <c r="L689" s="760"/>
    </row>
    <row r="690" spans="2:12" x14ac:dyDescent="0.25">
      <c r="B690" s="751"/>
      <c r="C690" s="752"/>
      <c r="D690" s="753"/>
      <c r="E690" s="754"/>
      <c r="F690" s="754"/>
      <c r="G690" s="759"/>
      <c r="H690" s="754"/>
      <c r="I690" s="755"/>
      <c r="J690" s="756"/>
      <c r="K690" s="757"/>
      <c r="L690" s="760"/>
    </row>
    <row r="691" spans="2:12" x14ac:dyDescent="0.25">
      <c r="B691" s="751"/>
      <c r="C691" s="752"/>
      <c r="D691" s="753"/>
      <c r="E691" s="754"/>
      <c r="F691" s="754"/>
      <c r="G691" s="759"/>
      <c r="H691" s="754"/>
      <c r="I691" s="755"/>
      <c r="J691" s="756"/>
      <c r="K691" s="757"/>
      <c r="L691" s="760"/>
    </row>
    <row r="692" spans="2:12" x14ac:dyDescent="0.25">
      <c r="B692" s="751"/>
      <c r="C692" s="752"/>
      <c r="D692" s="753"/>
      <c r="E692" s="754"/>
      <c r="F692" s="754"/>
      <c r="G692" s="759"/>
      <c r="H692" s="754"/>
      <c r="I692" s="755"/>
      <c r="J692" s="756"/>
      <c r="K692" s="757"/>
      <c r="L692" s="760"/>
    </row>
    <row r="693" spans="2:12" x14ac:dyDescent="0.25">
      <c r="B693" s="751"/>
      <c r="C693" s="752"/>
      <c r="D693" s="753"/>
      <c r="E693" s="754"/>
      <c r="F693" s="754"/>
      <c r="G693" s="759"/>
      <c r="H693" s="754"/>
      <c r="I693" s="755"/>
      <c r="J693" s="756"/>
      <c r="K693" s="757"/>
      <c r="L693" s="760"/>
    </row>
    <row r="694" spans="2:12" x14ac:dyDescent="0.25">
      <c r="B694" s="751"/>
      <c r="C694" s="752"/>
      <c r="D694" s="753"/>
      <c r="E694" s="754"/>
      <c r="F694" s="754"/>
      <c r="G694" s="759"/>
      <c r="H694" s="754"/>
      <c r="I694" s="755"/>
      <c r="J694" s="756"/>
      <c r="K694" s="757"/>
      <c r="L694" s="760"/>
    </row>
    <row r="695" spans="2:12" x14ac:dyDescent="0.25">
      <c r="B695" s="751"/>
      <c r="C695" s="752"/>
      <c r="D695" s="753"/>
      <c r="E695" s="754"/>
      <c r="F695" s="754"/>
      <c r="G695" s="759"/>
      <c r="H695" s="754"/>
      <c r="I695" s="755"/>
      <c r="J695" s="756"/>
      <c r="K695" s="757"/>
      <c r="L695" s="760"/>
    </row>
    <row r="696" spans="2:12" x14ac:dyDescent="0.25">
      <c r="B696" s="751"/>
      <c r="C696" s="752"/>
      <c r="D696" s="753"/>
      <c r="E696" s="754"/>
      <c r="F696" s="754"/>
      <c r="G696" s="759"/>
      <c r="H696" s="754"/>
      <c r="I696" s="755"/>
      <c r="J696" s="756"/>
      <c r="K696" s="757"/>
      <c r="L696" s="760"/>
    </row>
    <row r="697" spans="2:12" x14ac:dyDescent="0.25">
      <c r="B697" s="751"/>
      <c r="C697" s="752"/>
      <c r="D697" s="753"/>
      <c r="E697" s="754"/>
      <c r="F697" s="754"/>
      <c r="G697" s="759"/>
      <c r="H697" s="754"/>
      <c r="I697" s="755"/>
      <c r="J697" s="756"/>
      <c r="K697" s="757"/>
      <c r="L697" s="760"/>
    </row>
    <row r="698" spans="2:12" x14ac:dyDescent="0.25">
      <c r="B698" s="751"/>
      <c r="C698" s="752"/>
      <c r="D698" s="753"/>
      <c r="E698" s="754"/>
      <c r="F698" s="754"/>
      <c r="G698" s="759"/>
      <c r="H698" s="754"/>
      <c r="I698" s="755"/>
      <c r="J698" s="756"/>
      <c r="K698" s="757"/>
      <c r="L698" s="760"/>
    </row>
    <row r="699" spans="2:12" x14ac:dyDescent="0.25">
      <c r="B699" s="751"/>
      <c r="C699" s="752"/>
      <c r="D699" s="753"/>
      <c r="E699" s="754"/>
      <c r="F699" s="754"/>
      <c r="G699" s="759"/>
      <c r="H699" s="754"/>
      <c r="I699" s="755"/>
      <c r="J699" s="756"/>
      <c r="K699" s="757"/>
      <c r="L699" s="760"/>
    </row>
    <row r="700" spans="2:12" x14ac:dyDescent="0.25">
      <c r="B700" s="751"/>
      <c r="C700" s="752"/>
      <c r="D700" s="753"/>
      <c r="E700" s="754"/>
      <c r="F700" s="754"/>
      <c r="G700" s="759"/>
      <c r="H700" s="754"/>
      <c r="I700" s="755"/>
      <c r="J700" s="756"/>
      <c r="K700" s="757"/>
      <c r="L700" s="760"/>
    </row>
    <row r="701" spans="2:12" x14ac:dyDescent="0.25">
      <c r="B701" s="751"/>
      <c r="C701" s="752"/>
      <c r="D701" s="753"/>
      <c r="E701" s="754"/>
      <c r="F701" s="754"/>
      <c r="G701" s="759"/>
      <c r="H701" s="754"/>
      <c r="I701" s="755"/>
      <c r="J701" s="756"/>
      <c r="K701" s="757"/>
      <c r="L701" s="760"/>
    </row>
    <row r="702" spans="2:12" x14ac:dyDescent="0.25">
      <c r="B702" s="751"/>
      <c r="C702" s="752"/>
      <c r="D702" s="753"/>
      <c r="E702" s="754"/>
      <c r="F702" s="754"/>
      <c r="G702" s="759"/>
      <c r="H702" s="754"/>
      <c r="I702" s="755"/>
      <c r="J702" s="756"/>
      <c r="K702" s="757"/>
      <c r="L702" s="760"/>
    </row>
    <row r="703" spans="2:12" x14ac:dyDescent="0.25">
      <c r="B703" s="751"/>
      <c r="C703" s="752"/>
      <c r="D703" s="753"/>
      <c r="E703" s="754"/>
      <c r="F703" s="754"/>
      <c r="G703" s="759"/>
      <c r="H703" s="754"/>
      <c r="I703" s="755"/>
      <c r="J703" s="756"/>
      <c r="K703" s="757"/>
      <c r="L703" s="760"/>
    </row>
    <row r="704" spans="2:12" x14ac:dyDescent="0.25">
      <c r="B704" s="751"/>
      <c r="C704" s="752"/>
      <c r="D704" s="753"/>
      <c r="E704" s="754"/>
      <c r="F704" s="754"/>
      <c r="G704" s="759"/>
      <c r="H704" s="754"/>
      <c r="I704" s="755"/>
      <c r="J704" s="756"/>
      <c r="K704" s="757"/>
      <c r="L704" s="760"/>
    </row>
    <row r="705" spans="2:12" x14ac:dyDescent="0.25">
      <c r="B705" s="751"/>
      <c r="C705" s="752"/>
      <c r="D705" s="753"/>
      <c r="E705" s="754"/>
      <c r="F705" s="754"/>
      <c r="G705" s="759"/>
      <c r="H705" s="754"/>
      <c r="I705" s="755"/>
      <c r="J705" s="756"/>
      <c r="K705" s="757"/>
      <c r="L705" s="760"/>
    </row>
    <row r="706" spans="2:12" x14ac:dyDescent="0.25">
      <c r="B706" s="751"/>
      <c r="C706" s="752"/>
      <c r="D706" s="753"/>
      <c r="E706" s="754"/>
      <c r="F706" s="754"/>
      <c r="G706" s="759"/>
      <c r="H706" s="754"/>
      <c r="I706" s="755"/>
      <c r="J706" s="756"/>
      <c r="K706" s="757"/>
      <c r="L706" s="760"/>
    </row>
    <row r="707" spans="2:12" x14ac:dyDescent="0.25">
      <c r="B707" s="751"/>
      <c r="C707" s="752"/>
      <c r="D707" s="753"/>
      <c r="E707" s="754"/>
      <c r="F707" s="754"/>
      <c r="G707" s="759"/>
      <c r="H707" s="754"/>
      <c r="I707" s="755"/>
      <c r="J707" s="756"/>
      <c r="K707" s="757"/>
      <c r="L707" s="760"/>
    </row>
    <row r="708" spans="2:12" x14ac:dyDescent="0.25">
      <c r="B708" s="751"/>
      <c r="C708" s="752"/>
      <c r="D708" s="753"/>
      <c r="E708" s="754"/>
      <c r="F708" s="754"/>
      <c r="G708" s="759"/>
      <c r="H708" s="754"/>
      <c r="I708" s="755"/>
      <c r="J708" s="756"/>
      <c r="K708" s="757"/>
      <c r="L708" s="760"/>
    </row>
    <row r="709" spans="2:12" x14ac:dyDescent="0.25">
      <c r="B709" s="751"/>
      <c r="C709" s="752"/>
      <c r="D709" s="753"/>
      <c r="E709" s="754"/>
      <c r="F709" s="754"/>
      <c r="G709" s="759"/>
      <c r="H709" s="754"/>
      <c r="I709" s="755"/>
      <c r="J709" s="756"/>
      <c r="K709" s="757"/>
      <c r="L709" s="760"/>
    </row>
    <row r="710" spans="2:12" x14ac:dyDescent="0.25">
      <c r="B710" s="751"/>
      <c r="C710" s="752"/>
      <c r="D710" s="753"/>
      <c r="E710" s="754"/>
      <c r="F710" s="754"/>
      <c r="G710" s="759"/>
      <c r="H710" s="754"/>
      <c r="I710" s="755"/>
      <c r="J710" s="756"/>
      <c r="K710" s="757"/>
      <c r="L710" s="760"/>
    </row>
    <row r="711" spans="2:12" x14ac:dyDescent="0.25">
      <c r="B711" s="751"/>
      <c r="C711" s="752"/>
      <c r="D711" s="753"/>
      <c r="E711" s="754"/>
      <c r="F711" s="754"/>
      <c r="G711" s="759"/>
      <c r="H711" s="754"/>
      <c r="I711" s="755"/>
      <c r="J711" s="756"/>
      <c r="K711" s="757"/>
      <c r="L711" s="760"/>
    </row>
    <row r="712" spans="2:12" x14ac:dyDescent="0.25">
      <c r="B712" s="751"/>
      <c r="C712" s="752"/>
      <c r="D712" s="753"/>
      <c r="E712" s="754"/>
      <c r="F712" s="754"/>
      <c r="G712" s="759"/>
      <c r="H712" s="754"/>
      <c r="I712" s="755"/>
      <c r="J712" s="756"/>
      <c r="K712" s="757"/>
      <c r="L712" s="760"/>
    </row>
    <row r="713" spans="2:12" x14ac:dyDescent="0.25">
      <c r="B713" s="751"/>
      <c r="C713" s="752"/>
      <c r="D713" s="753"/>
      <c r="E713" s="754"/>
      <c r="F713" s="754"/>
      <c r="G713" s="759"/>
      <c r="H713" s="754"/>
      <c r="I713" s="755"/>
      <c r="J713" s="756"/>
      <c r="K713" s="757"/>
      <c r="L713" s="760"/>
    </row>
    <row r="714" spans="2:12" x14ac:dyDescent="0.25">
      <c r="B714" s="751"/>
      <c r="C714" s="752"/>
      <c r="D714" s="753"/>
      <c r="E714" s="754"/>
      <c r="F714" s="754"/>
      <c r="G714" s="759"/>
      <c r="H714" s="754"/>
      <c r="I714" s="755"/>
      <c r="J714" s="756"/>
      <c r="K714" s="757"/>
      <c r="L714" s="760"/>
    </row>
    <row r="715" spans="2:12" x14ac:dyDescent="0.25">
      <c r="B715" s="751"/>
      <c r="C715" s="752"/>
      <c r="D715" s="753"/>
      <c r="E715" s="754"/>
      <c r="F715" s="754"/>
      <c r="G715" s="759"/>
      <c r="H715" s="754"/>
      <c r="I715" s="755"/>
      <c r="J715" s="756"/>
      <c r="K715" s="757"/>
      <c r="L715" s="760"/>
    </row>
    <row r="716" spans="2:12" x14ac:dyDescent="0.25">
      <c r="B716" s="751"/>
      <c r="C716" s="752"/>
      <c r="D716" s="753"/>
      <c r="E716" s="754"/>
      <c r="F716" s="754"/>
      <c r="G716" s="759"/>
      <c r="H716" s="754"/>
      <c r="I716" s="755"/>
      <c r="J716" s="756"/>
      <c r="K716" s="757"/>
      <c r="L716" s="760"/>
    </row>
    <row r="717" spans="2:12" x14ac:dyDescent="0.25">
      <c r="B717" s="751"/>
      <c r="C717" s="752"/>
      <c r="D717" s="753"/>
      <c r="E717" s="754"/>
      <c r="F717" s="754"/>
      <c r="G717" s="759"/>
      <c r="H717" s="754"/>
      <c r="I717" s="755"/>
      <c r="J717" s="756"/>
      <c r="K717" s="757"/>
      <c r="L717" s="760"/>
    </row>
    <row r="718" spans="2:12" x14ac:dyDescent="0.25">
      <c r="B718" s="751"/>
      <c r="C718" s="752"/>
      <c r="D718" s="753"/>
      <c r="E718" s="754"/>
      <c r="F718" s="754"/>
      <c r="G718" s="759"/>
      <c r="H718" s="754"/>
      <c r="I718" s="755"/>
      <c r="J718" s="756"/>
      <c r="K718" s="757"/>
      <c r="L718" s="760"/>
    </row>
    <row r="719" spans="2:12" x14ac:dyDescent="0.25">
      <c r="B719" s="751"/>
      <c r="C719" s="752"/>
      <c r="D719" s="753"/>
      <c r="E719" s="754"/>
      <c r="F719" s="754"/>
      <c r="G719" s="759"/>
      <c r="H719" s="754"/>
      <c r="I719" s="755"/>
      <c r="J719" s="756"/>
      <c r="K719" s="757"/>
      <c r="L719" s="760"/>
    </row>
    <row r="720" spans="2:12" x14ac:dyDescent="0.25">
      <c r="B720" s="751"/>
      <c r="C720" s="752"/>
      <c r="D720" s="753"/>
      <c r="E720" s="754"/>
      <c r="F720" s="754"/>
      <c r="G720" s="759"/>
      <c r="H720" s="754"/>
      <c r="I720" s="755"/>
      <c r="J720" s="756"/>
      <c r="K720" s="757"/>
      <c r="L720" s="760"/>
    </row>
    <row r="721" spans="2:12" x14ac:dyDescent="0.25">
      <c r="B721" s="751"/>
      <c r="C721" s="752"/>
      <c r="D721" s="753"/>
      <c r="E721" s="754"/>
      <c r="F721" s="754"/>
      <c r="G721" s="759"/>
      <c r="H721" s="754"/>
      <c r="I721" s="755"/>
      <c r="J721" s="756"/>
      <c r="K721" s="757"/>
      <c r="L721" s="760"/>
    </row>
    <row r="722" spans="2:12" x14ac:dyDescent="0.25">
      <c r="B722" s="751"/>
      <c r="C722" s="752"/>
      <c r="D722" s="753"/>
      <c r="E722" s="754"/>
      <c r="F722" s="754"/>
      <c r="G722" s="759"/>
      <c r="H722" s="754"/>
      <c r="I722" s="755"/>
      <c r="J722" s="756"/>
      <c r="K722" s="757"/>
      <c r="L722" s="760"/>
    </row>
    <row r="723" spans="2:12" x14ac:dyDescent="0.25">
      <c r="B723" s="751"/>
      <c r="C723" s="752"/>
      <c r="D723" s="753"/>
      <c r="E723" s="754"/>
      <c r="F723" s="754"/>
      <c r="G723" s="759"/>
      <c r="H723" s="754"/>
      <c r="I723" s="755"/>
      <c r="J723" s="756"/>
      <c r="K723" s="757"/>
      <c r="L723" s="760"/>
    </row>
    <row r="724" spans="2:12" x14ac:dyDescent="0.25">
      <c r="B724" s="751"/>
      <c r="C724" s="752"/>
      <c r="D724" s="753"/>
      <c r="E724" s="754"/>
      <c r="F724" s="754"/>
      <c r="G724" s="759"/>
      <c r="H724" s="754"/>
      <c r="I724" s="755"/>
      <c r="J724" s="756"/>
      <c r="K724" s="757"/>
      <c r="L724" s="760"/>
    </row>
    <row r="725" spans="2:12" x14ac:dyDescent="0.25">
      <c r="B725" s="751"/>
      <c r="C725" s="752"/>
      <c r="D725" s="753"/>
      <c r="E725" s="754"/>
      <c r="F725" s="754"/>
      <c r="G725" s="759"/>
      <c r="H725" s="754"/>
      <c r="I725" s="755"/>
      <c r="J725" s="756"/>
      <c r="K725" s="757"/>
      <c r="L725" s="760"/>
    </row>
    <row r="726" spans="2:12" x14ac:dyDescent="0.25">
      <c r="B726" s="751"/>
      <c r="C726" s="752"/>
      <c r="D726" s="753"/>
      <c r="E726" s="754"/>
      <c r="F726" s="754"/>
      <c r="G726" s="759"/>
      <c r="H726" s="754"/>
      <c r="I726" s="755"/>
      <c r="J726" s="756"/>
      <c r="K726" s="757"/>
      <c r="L726" s="760"/>
    </row>
    <row r="727" spans="2:12" x14ac:dyDescent="0.25">
      <c r="B727" s="751"/>
      <c r="C727" s="752"/>
      <c r="D727" s="753"/>
      <c r="E727" s="754"/>
      <c r="F727" s="754"/>
      <c r="G727" s="759"/>
      <c r="H727" s="754"/>
      <c r="I727" s="755"/>
      <c r="J727" s="756"/>
      <c r="K727" s="757"/>
      <c r="L727" s="760"/>
    </row>
    <row r="728" spans="2:12" x14ac:dyDescent="0.25">
      <c r="B728" s="751"/>
      <c r="C728" s="752"/>
      <c r="D728" s="753"/>
      <c r="E728" s="754"/>
      <c r="F728" s="754"/>
      <c r="G728" s="759"/>
      <c r="H728" s="754"/>
      <c r="I728" s="755"/>
      <c r="J728" s="756"/>
      <c r="K728" s="757"/>
      <c r="L728" s="760"/>
    </row>
    <row r="729" spans="2:12" x14ac:dyDescent="0.25">
      <c r="B729" s="751"/>
      <c r="C729" s="752"/>
      <c r="D729" s="753"/>
      <c r="E729" s="754"/>
      <c r="F729" s="754"/>
      <c r="G729" s="759"/>
      <c r="H729" s="754"/>
      <c r="I729" s="755"/>
      <c r="J729" s="756"/>
      <c r="K729" s="757"/>
      <c r="L729" s="760"/>
    </row>
    <row r="730" spans="2:12" x14ac:dyDescent="0.25">
      <c r="B730" s="751"/>
      <c r="C730" s="752"/>
      <c r="D730" s="753"/>
      <c r="E730" s="754"/>
      <c r="F730" s="754"/>
      <c r="G730" s="759"/>
      <c r="H730" s="754"/>
      <c r="I730" s="755"/>
      <c r="J730" s="756"/>
      <c r="K730" s="757"/>
      <c r="L730" s="760"/>
    </row>
    <row r="731" spans="2:12" x14ac:dyDescent="0.25">
      <c r="B731" s="751"/>
      <c r="C731" s="752"/>
      <c r="D731" s="753"/>
      <c r="E731" s="754"/>
      <c r="F731" s="754"/>
      <c r="G731" s="759"/>
      <c r="H731" s="754"/>
      <c r="I731" s="755"/>
      <c r="J731" s="756"/>
      <c r="K731" s="757"/>
      <c r="L731" s="760"/>
    </row>
    <row r="732" spans="2:12" x14ac:dyDescent="0.25">
      <c r="B732" s="751"/>
      <c r="C732" s="752"/>
      <c r="D732" s="753"/>
      <c r="E732" s="754"/>
      <c r="F732" s="754"/>
      <c r="G732" s="759"/>
      <c r="H732" s="754"/>
      <c r="I732" s="755"/>
      <c r="J732" s="756"/>
      <c r="K732" s="757"/>
      <c r="L732" s="760"/>
    </row>
    <row r="733" spans="2:12" x14ac:dyDescent="0.25">
      <c r="B733" s="751"/>
      <c r="C733" s="752"/>
      <c r="D733" s="753"/>
      <c r="E733" s="754"/>
      <c r="F733" s="754"/>
      <c r="G733" s="759"/>
      <c r="H733" s="754"/>
      <c r="I733" s="755"/>
      <c r="J733" s="756"/>
      <c r="K733" s="757"/>
      <c r="L733" s="760"/>
    </row>
    <row r="734" spans="2:12" x14ac:dyDescent="0.25">
      <c r="B734" s="751"/>
      <c r="C734" s="752"/>
      <c r="D734" s="753"/>
      <c r="E734" s="754"/>
      <c r="F734" s="754"/>
      <c r="G734" s="759"/>
      <c r="H734" s="754"/>
      <c r="I734" s="755"/>
      <c r="J734" s="756"/>
      <c r="K734" s="757"/>
      <c r="L734" s="760"/>
    </row>
    <row r="735" spans="2:12" x14ac:dyDescent="0.25">
      <c r="B735" s="751"/>
      <c r="C735" s="752"/>
      <c r="D735" s="753"/>
      <c r="E735" s="754"/>
      <c r="F735" s="754"/>
      <c r="G735" s="759"/>
      <c r="H735" s="754"/>
      <c r="I735" s="755"/>
      <c r="J735" s="756"/>
      <c r="K735" s="757"/>
      <c r="L735" s="760"/>
    </row>
    <row r="736" spans="2:12" x14ac:dyDescent="0.25">
      <c r="B736" s="751"/>
      <c r="C736" s="752"/>
      <c r="D736" s="753"/>
      <c r="E736" s="754"/>
      <c r="F736" s="754"/>
      <c r="G736" s="759"/>
      <c r="H736" s="754"/>
      <c r="I736" s="755"/>
      <c r="J736" s="756"/>
      <c r="K736" s="757"/>
      <c r="L736" s="760"/>
    </row>
    <row r="737" spans="2:12" x14ac:dyDescent="0.25">
      <c r="B737" s="751"/>
      <c r="C737" s="752"/>
      <c r="D737" s="753"/>
      <c r="E737" s="754"/>
      <c r="F737" s="754"/>
      <c r="G737" s="759"/>
      <c r="H737" s="754"/>
      <c r="I737" s="755"/>
      <c r="J737" s="756"/>
      <c r="K737" s="757"/>
      <c r="L737" s="760"/>
    </row>
    <row r="738" spans="2:12" x14ac:dyDescent="0.25">
      <c r="B738" s="751"/>
      <c r="C738" s="752"/>
      <c r="D738" s="753"/>
      <c r="E738" s="754"/>
      <c r="F738" s="754"/>
      <c r="G738" s="759"/>
      <c r="H738" s="754"/>
      <c r="I738" s="755"/>
      <c r="J738" s="756"/>
      <c r="K738" s="757"/>
      <c r="L738" s="760"/>
    </row>
    <row r="739" spans="2:12" x14ac:dyDescent="0.25">
      <c r="B739" s="751"/>
      <c r="C739" s="752"/>
      <c r="D739" s="753"/>
      <c r="E739" s="754"/>
      <c r="F739" s="754"/>
      <c r="G739" s="759"/>
      <c r="H739" s="754"/>
      <c r="I739" s="755"/>
      <c r="J739" s="756"/>
      <c r="K739" s="757"/>
      <c r="L739" s="760"/>
    </row>
    <row r="740" spans="2:12" x14ac:dyDescent="0.25">
      <c r="B740" s="751"/>
      <c r="C740" s="752"/>
      <c r="D740" s="753"/>
      <c r="E740" s="754"/>
      <c r="F740" s="754"/>
      <c r="G740" s="759"/>
      <c r="H740" s="754"/>
      <c r="I740" s="755"/>
      <c r="J740" s="756"/>
      <c r="K740" s="757"/>
      <c r="L740" s="760"/>
    </row>
    <row r="741" spans="2:12" x14ac:dyDescent="0.25">
      <c r="B741" s="751"/>
      <c r="C741" s="752"/>
      <c r="D741" s="753"/>
      <c r="E741" s="754"/>
      <c r="F741" s="754"/>
      <c r="G741" s="759"/>
      <c r="H741" s="754"/>
      <c r="I741" s="755"/>
      <c r="J741" s="756"/>
      <c r="K741" s="757"/>
      <c r="L741" s="760"/>
    </row>
    <row r="742" spans="2:12" x14ac:dyDescent="0.25">
      <c r="B742" s="751"/>
      <c r="C742" s="752"/>
      <c r="D742" s="753"/>
      <c r="E742" s="754"/>
      <c r="F742" s="754"/>
      <c r="G742" s="759"/>
      <c r="H742" s="754"/>
      <c r="I742" s="755"/>
      <c r="J742" s="756"/>
      <c r="K742" s="757"/>
      <c r="L742" s="760"/>
    </row>
    <row r="743" spans="2:12" x14ac:dyDescent="0.25">
      <c r="B743" s="751"/>
      <c r="C743" s="752"/>
      <c r="D743" s="753"/>
      <c r="E743" s="754"/>
      <c r="F743" s="754"/>
      <c r="G743" s="759"/>
      <c r="H743" s="754"/>
      <c r="I743" s="755"/>
      <c r="J743" s="756"/>
      <c r="K743" s="757"/>
      <c r="L743" s="760"/>
    </row>
    <row r="744" spans="2:12" x14ac:dyDescent="0.25">
      <c r="B744" s="751"/>
      <c r="C744" s="752"/>
      <c r="D744" s="753"/>
      <c r="E744" s="754"/>
      <c r="F744" s="754"/>
      <c r="G744" s="759"/>
      <c r="H744" s="754"/>
      <c r="I744" s="755"/>
      <c r="J744" s="756"/>
      <c r="K744" s="757"/>
      <c r="L744" s="760"/>
    </row>
    <row r="745" spans="2:12" x14ac:dyDescent="0.25">
      <c r="B745" s="751"/>
      <c r="C745" s="752"/>
      <c r="D745" s="753"/>
      <c r="E745" s="754"/>
      <c r="F745" s="754"/>
      <c r="G745" s="759"/>
      <c r="H745" s="754"/>
      <c r="I745" s="755"/>
      <c r="J745" s="756"/>
      <c r="K745" s="757"/>
      <c r="L745" s="760"/>
    </row>
    <row r="746" spans="2:12" x14ac:dyDescent="0.25">
      <c r="B746" s="751"/>
      <c r="C746" s="752"/>
      <c r="D746" s="753"/>
      <c r="E746" s="754"/>
      <c r="F746" s="754"/>
      <c r="G746" s="759"/>
      <c r="H746" s="754"/>
      <c r="I746" s="755"/>
      <c r="J746" s="756"/>
      <c r="K746" s="757"/>
      <c r="L746" s="760"/>
    </row>
    <row r="747" spans="2:12" x14ac:dyDescent="0.25">
      <c r="B747" s="751"/>
      <c r="C747" s="752"/>
      <c r="D747" s="753"/>
      <c r="E747" s="754"/>
      <c r="F747" s="754"/>
      <c r="G747" s="759"/>
      <c r="H747" s="754"/>
      <c r="I747" s="755"/>
      <c r="J747" s="756"/>
      <c r="K747" s="757"/>
      <c r="L747" s="760"/>
    </row>
    <row r="748" spans="2:12" x14ac:dyDescent="0.25">
      <c r="B748" s="751"/>
      <c r="C748" s="752"/>
      <c r="D748" s="753"/>
      <c r="E748" s="754"/>
      <c r="F748" s="754"/>
      <c r="G748" s="759"/>
      <c r="H748" s="754"/>
      <c r="I748" s="755"/>
      <c r="J748" s="756"/>
      <c r="K748" s="757"/>
      <c r="L748" s="760"/>
    </row>
    <row r="749" spans="2:12" x14ac:dyDescent="0.25">
      <c r="B749" s="751"/>
      <c r="C749" s="752"/>
      <c r="D749" s="753"/>
      <c r="E749" s="754"/>
      <c r="F749" s="754"/>
      <c r="G749" s="759"/>
      <c r="H749" s="754"/>
      <c r="I749" s="755"/>
      <c r="J749" s="756"/>
      <c r="K749" s="757"/>
      <c r="L749" s="760"/>
    </row>
    <row r="750" spans="2:12" x14ac:dyDescent="0.25">
      <c r="B750" s="751"/>
      <c r="C750" s="752"/>
      <c r="D750" s="753"/>
      <c r="E750" s="754"/>
      <c r="F750" s="754"/>
      <c r="G750" s="759"/>
      <c r="H750" s="754"/>
      <c r="I750" s="755"/>
      <c r="J750" s="756"/>
      <c r="K750" s="757"/>
      <c r="L750" s="760"/>
    </row>
    <row r="751" spans="2:12" x14ac:dyDescent="0.25">
      <c r="B751" s="751"/>
      <c r="C751" s="752"/>
      <c r="D751" s="753"/>
      <c r="E751" s="754"/>
      <c r="F751" s="754"/>
      <c r="G751" s="759"/>
      <c r="H751" s="754"/>
      <c r="I751" s="755"/>
      <c r="J751" s="756"/>
      <c r="K751" s="757"/>
      <c r="L751" s="760"/>
    </row>
    <row r="752" spans="2:12" x14ac:dyDescent="0.25">
      <c r="B752" s="751"/>
      <c r="C752" s="752"/>
      <c r="D752" s="753"/>
      <c r="E752" s="754"/>
      <c r="F752" s="754"/>
      <c r="G752" s="759"/>
      <c r="H752" s="754"/>
      <c r="I752" s="755"/>
      <c r="J752" s="756"/>
      <c r="K752" s="757"/>
      <c r="L752" s="760"/>
    </row>
    <row r="753" spans="2:12" x14ac:dyDescent="0.25">
      <c r="B753" s="751"/>
      <c r="C753" s="752"/>
      <c r="D753" s="753"/>
      <c r="E753" s="754"/>
      <c r="F753" s="754"/>
      <c r="G753" s="759"/>
      <c r="H753" s="754"/>
      <c r="I753" s="755"/>
      <c r="J753" s="756"/>
      <c r="K753" s="757"/>
      <c r="L753" s="760"/>
    </row>
    <row r="754" spans="2:12" x14ac:dyDescent="0.25">
      <c r="B754" s="751"/>
      <c r="C754" s="752"/>
      <c r="D754" s="753"/>
      <c r="E754" s="754"/>
      <c r="F754" s="754"/>
      <c r="G754" s="759"/>
      <c r="H754" s="754"/>
      <c r="I754" s="755"/>
      <c r="J754" s="756"/>
      <c r="K754" s="757"/>
      <c r="L754" s="760"/>
    </row>
    <row r="755" spans="2:12" x14ac:dyDescent="0.25">
      <c r="B755" s="751"/>
      <c r="C755" s="752"/>
      <c r="D755" s="753"/>
      <c r="E755" s="754"/>
      <c r="F755" s="754"/>
      <c r="G755" s="759"/>
      <c r="H755" s="754"/>
      <c r="I755" s="755"/>
      <c r="J755" s="756"/>
      <c r="K755" s="757"/>
      <c r="L755" s="760"/>
    </row>
    <row r="756" spans="2:12" x14ac:dyDescent="0.25">
      <c r="B756" s="751"/>
      <c r="C756" s="752"/>
      <c r="D756" s="753"/>
      <c r="E756" s="754"/>
      <c r="F756" s="754"/>
      <c r="G756" s="759"/>
      <c r="H756" s="754"/>
      <c r="I756" s="755"/>
      <c r="J756" s="756"/>
      <c r="K756" s="757"/>
      <c r="L756" s="760"/>
    </row>
    <row r="757" spans="2:12" x14ac:dyDescent="0.25">
      <c r="B757" s="751"/>
      <c r="C757" s="752"/>
      <c r="D757" s="753"/>
      <c r="E757" s="754"/>
      <c r="F757" s="754"/>
      <c r="G757" s="759"/>
      <c r="H757" s="754"/>
      <c r="I757" s="755"/>
      <c r="J757" s="756"/>
      <c r="K757" s="757"/>
      <c r="L757" s="760"/>
    </row>
    <row r="758" spans="2:12" x14ac:dyDescent="0.25">
      <c r="B758" s="751"/>
      <c r="C758" s="752"/>
      <c r="D758" s="753"/>
      <c r="E758" s="754"/>
      <c r="F758" s="754"/>
      <c r="G758" s="759"/>
      <c r="H758" s="754"/>
      <c r="I758" s="755"/>
      <c r="J758" s="756"/>
      <c r="K758" s="757"/>
      <c r="L758" s="760"/>
    </row>
    <row r="759" spans="2:12" x14ac:dyDescent="0.25">
      <c r="B759" s="751"/>
      <c r="C759" s="752"/>
      <c r="D759" s="753"/>
      <c r="E759" s="754"/>
      <c r="F759" s="754"/>
      <c r="G759" s="759"/>
      <c r="H759" s="754"/>
      <c r="I759" s="755"/>
      <c r="J759" s="756"/>
      <c r="K759" s="757"/>
      <c r="L759" s="760"/>
    </row>
    <row r="760" spans="2:12" x14ac:dyDescent="0.25">
      <c r="B760" s="751"/>
      <c r="C760" s="752"/>
      <c r="D760" s="753"/>
      <c r="E760" s="754"/>
      <c r="F760" s="754"/>
      <c r="G760" s="759"/>
      <c r="H760" s="754"/>
      <c r="I760" s="755"/>
      <c r="J760" s="756"/>
      <c r="K760" s="757"/>
      <c r="L760" s="760"/>
    </row>
    <row r="761" spans="2:12" x14ac:dyDescent="0.25">
      <c r="B761" s="751"/>
      <c r="C761" s="752"/>
      <c r="D761" s="753"/>
      <c r="E761" s="754"/>
      <c r="F761" s="754"/>
      <c r="G761" s="759"/>
      <c r="H761" s="754"/>
      <c r="I761" s="755"/>
      <c r="J761" s="756"/>
      <c r="K761" s="757"/>
      <c r="L761" s="760"/>
    </row>
    <row r="762" spans="2:12" x14ac:dyDescent="0.25">
      <c r="B762" s="751"/>
      <c r="C762" s="752"/>
      <c r="D762" s="753"/>
      <c r="E762" s="754"/>
      <c r="F762" s="754"/>
      <c r="G762" s="759"/>
      <c r="H762" s="754"/>
      <c r="I762" s="755"/>
      <c r="J762" s="756"/>
      <c r="K762" s="757"/>
      <c r="L762" s="760"/>
    </row>
    <row r="763" spans="2:12" x14ac:dyDescent="0.25">
      <c r="B763" s="751"/>
      <c r="C763" s="752"/>
      <c r="D763" s="753"/>
      <c r="E763" s="754"/>
      <c r="F763" s="754"/>
      <c r="G763" s="759"/>
      <c r="H763" s="754"/>
      <c r="I763" s="755"/>
      <c r="J763" s="756"/>
      <c r="K763" s="757"/>
      <c r="L763" s="760"/>
    </row>
    <row r="764" spans="2:12" x14ac:dyDescent="0.25">
      <c r="B764" s="751"/>
      <c r="C764" s="752"/>
      <c r="D764" s="753"/>
      <c r="E764" s="754"/>
      <c r="F764" s="754"/>
      <c r="G764" s="759"/>
      <c r="H764" s="754"/>
      <c r="I764" s="755"/>
      <c r="J764" s="756"/>
      <c r="K764" s="757"/>
      <c r="L764" s="760"/>
    </row>
    <row r="765" spans="2:12" x14ac:dyDescent="0.25">
      <c r="B765" s="751"/>
      <c r="C765" s="752"/>
      <c r="D765" s="753"/>
      <c r="E765" s="754"/>
      <c r="F765" s="754"/>
      <c r="G765" s="759"/>
      <c r="H765" s="754"/>
      <c r="I765" s="755"/>
      <c r="J765" s="756"/>
      <c r="K765" s="757"/>
      <c r="L765" s="760"/>
    </row>
    <row r="766" spans="2:12" x14ac:dyDescent="0.25">
      <c r="B766" s="751"/>
      <c r="C766" s="752"/>
      <c r="D766" s="753"/>
      <c r="E766" s="754"/>
      <c r="F766" s="754"/>
      <c r="G766" s="759"/>
      <c r="H766" s="754"/>
      <c r="I766" s="755"/>
      <c r="J766" s="756"/>
      <c r="K766" s="757"/>
      <c r="L766" s="760"/>
    </row>
    <row r="767" spans="2:12" x14ac:dyDescent="0.25">
      <c r="B767" s="751"/>
      <c r="C767" s="752"/>
      <c r="D767" s="753"/>
      <c r="E767" s="754"/>
      <c r="F767" s="754"/>
      <c r="G767" s="759"/>
      <c r="H767" s="754"/>
      <c r="I767" s="755"/>
      <c r="J767" s="756"/>
      <c r="K767" s="757"/>
      <c r="L767" s="760"/>
    </row>
    <row r="768" spans="2:12" x14ac:dyDescent="0.25">
      <c r="B768" s="751"/>
      <c r="C768" s="752"/>
      <c r="D768" s="753"/>
      <c r="E768" s="754"/>
      <c r="F768" s="754"/>
      <c r="G768" s="759"/>
      <c r="H768" s="754"/>
      <c r="I768" s="755"/>
      <c r="J768" s="756"/>
      <c r="K768" s="757"/>
      <c r="L768" s="760"/>
    </row>
    <row r="769" spans="2:12" x14ac:dyDescent="0.25">
      <c r="B769" s="751"/>
      <c r="C769" s="752"/>
      <c r="D769" s="753"/>
      <c r="E769" s="754"/>
      <c r="F769" s="754"/>
      <c r="G769" s="759"/>
      <c r="H769" s="754"/>
      <c r="I769" s="755"/>
      <c r="J769" s="756"/>
      <c r="K769" s="757"/>
      <c r="L769" s="760"/>
    </row>
    <row r="770" spans="2:12" x14ac:dyDescent="0.25">
      <c r="B770" s="751"/>
      <c r="C770" s="752"/>
      <c r="D770" s="753"/>
      <c r="E770" s="754"/>
      <c r="F770" s="754"/>
      <c r="G770" s="759"/>
      <c r="H770" s="754"/>
      <c r="I770" s="755"/>
      <c r="J770" s="756"/>
      <c r="K770" s="757"/>
      <c r="L770" s="760"/>
    </row>
    <row r="771" spans="2:12" x14ac:dyDescent="0.25">
      <c r="B771" s="751"/>
      <c r="C771" s="752"/>
      <c r="D771" s="753"/>
      <c r="E771" s="754"/>
      <c r="F771" s="754"/>
      <c r="G771" s="759"/>
      <c r="H771" s="754"/>
      <c r="I771" s="755"/>
      <c r="J771" s="756"/>
      <c r="K771" s="757"/>
      <c r="L771" s="760"/>
    </row>
    <row r="772" spans="2:12" x14ac:dyDescent="0.25">
      <c r="B772" s="751"/>
      <c r="C772" s="752"/>
      <c r="D772" s="753"/>
      <c r="E772" s="754"/>
      <c r="F772" s="754"/>
      <c r="G772" s="759"/>
      <c r="H772" s="754"/>
      <c r="I772" s="755"/>
      <c r="J772" s="756"/>
      <c r="K772" s="757"/>
      <c r="L772" s="760"/>
    </row>
    <row r="773" spans="2:12" x14ac:dyDescent="0.25">
      <c r="B773" s="751"/>
      <c r="C773" s="752"/>
      <c r="D773" s="753"/>
      <c r="E773" s="754"/>
      <c r="F773" s="754"/>
      <c r="G773" s="759"/>
      <c r="H773" s="754"/>
      <c r="I773" s="755"/>
      <c r="J773" s="756"/>
      <c r="K773" s="757"/>
      <c r="L773" s="760"/>
    </row>
    <row r="774" spans="2:12" x14ac:dyDescent="0.25">
      <c r="B774" s="751"/>
      <c r="C774" s="752"/>
      <c r="D774" s="753"/>
      <c r="E774" s="754"/>
      <c r="F774" s="754"/>
      <c r="G774" s="759"/>
      <c r="H774" s="754"/>
      <c r="I774" s="755"/>
      <c r="J774" s="756"/>
      <c r="K774" s="757"/>
      <c r="L774" s="760"/>
    </row>
    <row r="775" spans="2:12" x14ac:dyDescent="0.25">
      <c r="B775" s="751"/>
      <c r="C775" s="752"/>
      <c r="D775" s="753"/>
      <c r="E775" s="754"/>
      <c r="F775" s="754"/>
      <c r="G775" s="759"/>
      <c r="H775" s="754"/>
      <c r="I775" s="755"/>
      <c r="J775" s="756"/>
      <c r="K775" s="757"/>
      <c r="L775" s="760"/>
    </row>
    <row r="776" spans="2:12" x14ac:dyDescent="0.25">
      <c r="B776" s="751"/>
      <c r="C776" s="752"/>
      <c r="D776" s="753"/>
      <c r="E776" s="754"/>
      <c r="F776" s="754"/>
      <c r="G776" s="759"/>
      <c r="H776" s="754"/>
      <c r="I776" s="755"/>
      <c r="J776" s="756"/>
      <c r="K776" s="757"/>
      <c r="L776" s="760"/>
    </row>
    <row r="777" spans="2:12" x14ac:dyDescent="0.25">
      <c r="B777" s="751"/>
      <c r="C777" s="752"/>
      <c r="D777" s="753"/>
      <c r="E777" s="754"/>
      <c r="F777" s="754"/>
      <c r="G777" s="759"/>
      <c r="H777" s="754"/>
      <c r="I777" s="755"/>
      <c r="J777" s="756"/>
      <c r="K777" s="757"/>
      <c r="L777" s="760"/>
    </row>
    <row r="778" spans="2:12" x14ac:dyDescent="0.25">
      <c r="B778" s="751"/>
      <c r="C778" s="752"/>
      <c r="D778" s="753"/>
      <c r="E778" s="754"/>
      <c r="F778" s="754"/>
      <c r="G778" s="759"/>
      <c r="H778" s="754"/>
      <c r="I778" s="755"/>
      <c r="J778" s="756"/>
      <c r="K778" s="757"/>
      <c r="L778" s="760"/>
    </row>
    <row r="779" spans="2:12" x14ac:dyDescent="0.25">
      <c r="B779" s="751"/>
      <c r="C779" s="752"/>
      <c r="D779" s="753"/>
      <c r="E779" s="754"/>
      <c r="F779" s="754"/>
      <c r="G779" s="759"/>
      <c r="H779" s="754"/>
      <c r="I779" s="755"/>
      <c r="J779" s="756"/>
      <c r="K779" s="757"/>
      <c r="L779" s="760"/>
    </row>
    <row r="780" spans="2:12" x14ac:dyDescent="0.25">
      <c r="B780" s="751"/>
      <c r="C780" s="752"/>
      <c r="D780" s="753"/>
      <c r="E780" s="754"/>
      <c r="F780" s="754"/>
      <c r="G780" s="759"/>
      <c r="H780" s="754"/>
      <c r="I780" s="755"/>
      <c r="J780" s="756"/>
      <c r="K780" s="757"/>
      <c r="L780" s="760"/>
    </row>
    <row r="781" spans="2:12" x14ac:dyDescent="0.25">
      <c r="B781" s="751"/>
      <c r="C781" s="752"/>
      <c r="D781" s="753"/>
      <c r="E781" s="754"/>
      <c r="F781" s="754"/>
      <c r="G781" s="759"/>
      <c r="H781" s="754"/>
      <c r="I781" s="755"/>
      <c r="J781" s="756"/>
      <c r="K781" s="757"/>
      <c r="L781" s="760"/>
    </row>
    <row r="782" spans="2:12" x14ac:dyDescent="0.25">
      <c r="B782" s="751"/>
      <c r="C782" s="752"/>
      <c r="D782" s="753"/>
      <c r="E782" s="754"/>
      <c r="F782" s="754"/>
      <c r="G782" s="759"/>
      <c r="H782" s="754"/>
      <c r="I782" s="755"/>
      <c r="J782" s="756"/>
      <c r="K782" s="757"/>
      <c r="L782" s="760"/>
    </row>
    <row r="783" spans="2:12" x14ac:dyDescent="0.25">
      <c r="B783" s="751"/>
      <c r="C783" s="752"/>
      <c r="D783" s="753"/>
      <c r="E783" s="754"/>
      <c r="F783" s="754"/>
      <c r="G783" s="759"/>
      <c r="H783" s="754"/>
      <c r="I783" s="755"/>
      <c r="J783" s="756"/>
      <c r="K783" s="757"/>
      <c r="L783" s="760"/>
    </row>
    <row r="784" spans="2:12" x14ac:dyDescent="0.25">
      <c r="B784" s="751"/>
      <c r="C784" s="752"/>
      <c r="D784" s="753"/>
      <c r="E784" s="754"/>
      <c r="F784" s="754"/>
      <c r="G784" s="759"/>
      <c r="H784" s="754"/>
      <c r="I784" s="755"/>
      <c r="J784" s="756"/>
      <c r="K784" s="757"/>
      <c r="L784" s="760"/>
    </row>
    <row r="785" spans="2:12" x14ac:dyDescent="0.25">
      <c r="B785" s="751"/>
      <c r="C785" s="752"/>
      <c r="D785" s="753"/>
      <c r="E785" s="754"/>
      <c r="F785" s="754"/>
      <c r="G785" s="759"/>
      <c r="H785" s="754"/>
      <c r="I785" s="755"/>
      <c r="J785" s="756"/>
      <c r="K785" s="757"/>
      <c r="L785" s="760"/>
    </row>
    <row r="786" spans="2:12" x14ac:dyDescent="0.25">
      <c r="B786" s="751"/>
      <c r="C786" s="752"/>
      <c r="D786" s="753"/>
      <c r="E786" s="754"/>
      <c r="F786" s="754"/>
      <c r="G786" s="759"/>
      <c r="H786" s="754"/>
      <c r="I786" s="755"/>
      <c r="J786" s="756"/>
      <c r="K786" s="757"/>
      <c r="L786" s="760"/>
    </row>
    <row r="787" spans="2:12" x14ac:dyDescent="0.25">
      <c r="B787" s="751"/>
      <c r="C787" s="752"/>
      <c r="D787" s="753"/>
      <c r="E787" s="754"/>
      <c r="F787" s="754"/>
      <c r="G787" s="759"/>
      <c r="H787" s="754"/>
      <c r="I787" s="755"/>
      <c r="J787" s="756"/>
      <c r="K787" s="757"/>
      <c r="L787" s="760"/>
    </row>
    <row r="788" spans="2:12" x14ac:dyDescent="0.25">
      <c r="B788" s="751"/>
      <c r="C788" s="752"/>
      <c r="D788" s="753"/>
      <c r="E788" s="754"/>
      <c r="F788" s="754"/>
      <c r="G788" s="759"/>
      <c r="H788" s="754"/>
      <c r="I788" s="755"/>
      <c r="J788" s="756"/>
      <c r="K788" s="757"/>
      <c r="L788" s="760"/>
    </row>
    <row r="789" spans="2:12" x14ac:dyDescent="0.25">
      <c r="B789" s="751"/>
      <c r="C789" s="752"/>
      <c r="D789" s="753"/>
      <c r="E789" s="754"/>
      <c r="F789" s="754"/>
      <c r="G789" s="759"/>
      <c r="H789" s="754"/>
      <c r="I789" s="755"/>
      <c r="J789" s="756"/>
      <c r="K789" s="757"/>
      <c r="L789" s="760"/>
    </row>
    <row r="790" spans="2:12" x14ac:dyDescent="0.25">
      <c r="B790" s="751"/>
      <c r="C790" s="752"/>
      <c r="D790" s="753"/>
      <c r="E790" s="754"/>
      <c r="F790" s="754"/>
      <c r="G790" s="759"/>
      <c r="H790" s="754"/>
      <c r="I790" s="755"/>
      <c r="J790" s="756"/>
      <c r="K790" s="757"/>
      <c r="L790" s="760"/>
    </row>
    <row r="791" spans="2:12" x14ac:dyDescent="0.25">
      <c r="B791" s="751"/>
      <c r="C791" s="752"/>
      <c r="D791" s="753"/>
      <c r="E791" s="754"/>
      <c r="F791" s="754"/>
      <c r="G791" s="759"/>
      <c r="H791" s="754"/>
      <c r="I791" s="755"/>
      <c r="J791" s="756"/>
      <c r="K791" s="757"/>
      <c r="L791" s="760"/>
    </row>
    <row r="792" spans="2:12" x14ac:dyDescent="0.25">
      <c r="B792" s="751"/>
      <c r="C792" s="752"/>
      <c r="D792" s="753"/>
      <c r="E792" s="754"/>
      <c r="F792" s="754"/>
      <c r="G792" s="759"/>
      <c r="H792" s="754"/>
      <c r="I792" s="755"/>
      <c r="J792" s="756"/>
      <c r="K792" s="757"/>
      <c r="L792" s="760"/>
    </row>
    <row r="793" spans="2:12" x14ac:dyDescent="0.25">
      <c r="B793" s="751"/>
      <c r="C793" s="752"/>
      <c r="D793" s="753"/>
      <c r="E793" s="754"/>
      <c r="F793" s="754"/>
      <c r="G793" s="759"/>
      <c r="H793" s="754"/>
      <c r="I793" s="755"/>
      <c r="J793" s="756"/>
      <c r="K793" s="757"/>
      <c r="L793" s="760"/>
    </row>
    <row r="794" spans="2:12" x14ac:dyDescent="0.25">
      <c r="B794" s="751"/>
      <c r="C794" s="752"/>
      <c r="D794" s="753"/>
      <c r="E794" s="754"/>
      <c r="F794" s="754"/>
      <c r="G794" s="759"/>
      <c r="H794" s="754"/>
      <c r="I794" s="755"/>
      <c r="J794" s="756"/>
      <c r="K794" s="757"/>
      <c r="L794" s="760"/>
    </row>
    <row r="795" spans="2:12" x14ac:dyDescent="0.25">
      <c r="B795" s="751"/>
      <c r="C795" s="752"/>
      <c r="D795" s="753"/>
      <c r="E795" s="754"/>
      <c r="F795" s="754"/>
      <c r="G795" s="759"/>
      <c r="H795" s="754"/>
      <c r="I795" s="755"/>
      <c r="J795" s="756"/>
      <c r="K795" s="757"/>
      <c r="L795" s="760"/>
    </row>
    <row r="796" spans="2:12" x14ac:dyDescent="0.25">
      <c r="B796" s="751"/>
      <c r="C796" s="752"/>
      <c r="D796" s="753"/>
      <c r="E796" s="754"/>
      <c r="F796" s="754"/>
      <c r="G796" s="759"/>
      <c r="H796" s="754"/>
      <c r="I796" s="755"/>
      <c r="J796" s="756"/>
      <c r="K796" s="757"/>
      <c r="L796" s="760"/>
    </row>
    <row r="797" spans="2:12" x14ac:dyDescent="0.25">
      <c r="B797" s="751"/>
      <c r="C797" s="752"/>
      <c r="D797" s="753"/>
      <c r="E797" s="754"/>
      <c r="F797" s="754"/>
      <c r="G797" s="759"/>
      <c r="H797" s="754"/>
      <c r="I797" s="755"/>
      <c r="J797" s="756"/>
      <c r="K797" s="757"/>
      <c r="L797" s="760"/>
    </row>
    <row r="798" spans="2:12" x14ac:dyDescent="0.25">
      <c r="B798" s="751"/>
      <c r="C798" s="752"/>
      <c r="D798" s="753"/>
      <c r="E798" s="754"/>
      <c r="F798" s="754"/>
      <c r="G798" s="759"/>
      <c r="H798" s="754"/>
      <c r="I798" s="755"/>
      <c r="J798" s="756"/>
      <c r="K798" s="757"/>
      <c r="L798" s="760"/>
    </row>
    <row r="799" spans="2:12" x14ac:dyDescent="0.25">
      <c r="B799" s="751"/>
      <c r="C799" s="752"/>
      <c r="D799" s="753"/>
      <c r="E799" s="754"/>
      <c r="F799" s="754"/>
      <c r="G799" s="759"/>
      <c r="H799" s="754"/>
      <c r="I799" s="755"/>
      <c r="J799" s="756"/>
      <c r="K799" s="757"/>
      <c r="L799" s="760"/>
    </row>
    <row r="800" spans="2:12" x14ac:dyDescent="0.25">
      <c r="B800" s="751"/>
      <c r="C800" s="752"/>
      <c r="D800" s="753"/>
      <c r="E800" s="754"/>
      <c r="F800" s="754"/>
      <c r="G800" s="759"/>
      <c r="H800" s="754"/>
      <c r="I800" s="755"/>
      <c r="J800" s="756"/>
      <c r="K800" s="757"/>
      <c r="L800" s="760"/>
    </row>
    <row r="801" spans="2:12" x14ac:dyDescent="0.25">
      <c r="B801" s="751"/>
      <c r="C801" s="752"/>
      <c r="D801" s="753"/>
      <c r="E801" s="754"/>
      <c r="F801" s="754"/>
      <c r="G801" s="759"/>
      <c r="H801" s="754"/>
      <c r="I801" s="755"/>
      <c r="J801" s="756"/>
      <c r="K801" s="757"/>
      <c r="L801" s="760"/>
    </row>
    <row r="802" spans="2:12" x14ac:dyDescent="0.25">
      <c r="B802" s="751"/>
      <c r="C802" s="752"/>
      <c r="D802" s="753"/>
      <c r="E802" s="754"/>
      <c r="F802" s="754"/>
      <c r="G802" s="759"/>
      <c r="H802" s="754"/>
      <c r="I802" s="755"/>
      <c r="J802" s="756"/>
      <c r="K802" s="757"/>
      <c r="L802" s="760"/>
    </row>
    <row r="803" spans="2:12" x14ac:dyDescent="0.25">
      <c r="B803" s="751"/>
      <c r="C803" s="752"/>
      <c r="D803" s="753"/>
      <c r="E803" s="754"/>
      <c r="F803" s="754"/>
      <c r="G803" s="759"/>
      <c r="H803" s="754"/>
      <c r="I803" s="755"/>
      <c r="J803" s="756"/>
      <c r="K803" s="757"/>
      <c r="L803" s="760"/>
    </row>
    <row r="804" spans="2:12" x14ac:dyDescent="0.25">
      <c r="B804" s="751"/>
      <c r="C804" s="752"/>
      <c r="D804" s="753"/>
      <c r="E804" s="754"/>
      <c r="F804" s="754"/>
      <c r="G804" s="759"/>
      <c r="H804" s="754"/>
      <c r="I804" s="755"/>
      <c r="J804" s="756"/>
      <c r="K804" s="757"/>
      <c r="L804" s="760"/>
    </row>
    <row r="805" spans="2:12" x14ac:dyDescent="0.25">
      <c r="B805" s="751"/>
      <c r="C805" s="752"/>
      <c r="D805" s="753"/>
      <c r="E805" s="754"/>
      <c r="F805" s="754"/>
      <c r="G805" s="759"/>
      <c r="H805" s="754"/>
      <c r="I805" s="755"/>
      <c r="J805" s="756"/>
      <c r="K805" s="757"/>
      <c r="L805" s="760"/>
    </row>
    <row r="806" spans="2:12" x14ac:dyDescent="0.25">
      <c r="B806" s="751"/>
      <c r="C806" s="752"/>
      <c r="D806" s="753"/>
      <c r="E806" s="754"/>
      <c r="F806" s="754"/>
      <c r="G806" s="759"/>
      <c r="H806" s="754"/>
      <c r="I806" s="755"/>
      <c r="J806" s="756"/>
      <c r="K806" s="757"/>
      <c r="L806" s="760"/>
    </row>
    <row r="807" spans="2:12" x14ac:dyDescent="0.25">
      <c r="B807" s="751"/>
      <c r="C807" s="752"/>
      <c r="D807" s="753"/>
      <c r="E807" s="754"/>
      <c r="F807" s="754"/>
      <c r="G807" s="759"/>
      <c r="H807" s="754"/>
      <c r="I807" s="755"/>
      <c r="J807" s="756"/>
      <c r="K807" s="757"/>
      <c r="L807" s="760"/>
    </row>
    <row r="808" spans="2:12" x14ac:dyDescent="0.25">
      <c r="B808" s="751"/>
      <c r="C808" s="752"/>
      <c r="D808" s="753"/>
      <c r="E808" s="754"/>
      <c r="F808" s="754"/>
      <c r="G808" s="759"/>
      <c r="H808" s="754"/>
      <c r="I808" s="755"/>
      <c r="J808" s="756"/>
      <c r="K808" s="757"/>
      <c r="L808" s="760"/>
    </row>
    <row r="809" spans="2:12" x14ac:dyDescent="0.25">
      <c r="B809" s="751"/>
      <c r="C809" s="752"/>
      <c r="D809" s="753"/>
      <c r="E809" s="754"/>
      <c r="F809" s="754"/>
      <c r="G809" s="759"/>
      <c r="H809" s="754"/>
      <c r="I809" s="755"/>
      <c r="J809" s="756"/>
      <c r="K809" s="757"/>
      <c r="L809" s="760"/>
    </row>
    <row r="810" spans="2:12" x14ac:dyDescent="0.25">
      <c r="B810" s="751"/>
      <c r="C810" s="752"/>
      <c r="D810" s="753"/>
      <c r="E810" s="754"/>
      <c r="F810" s="754"/>
      <c r="G810" s="759"/>
      <c r="H810" s="754"/>
      <c r="I810" s="755"/>
      <c r="J810" s="756"/>
      <c r="K810" s="757"/>
      <c r="L810" s="760"/>
    </row>
    <row r="811" spans="2:12" x14ac:dyDescent="0.25">
      <c r="B811" s="751"/>
      <c r="C811" s="752"/>
      <c r="D811" s="753"/>
      <c r="E811" s="754"/>
      <c r="F811" s="754"/>
      <c r="G811" s="759"/>
      <c r="H811" s="754"/>
      <c r="I811" s="755"/>
      <c r="J811" s="756"/>
      <c r="K811" s="757"/>
      <c r="L811" s="760"/>
    </row>
    <row r="812" spans="2:12" x14ac:dyDescent="0.25">
      <c r="B812" s="751"/>
      <c r="C812" s="752"/>
      <c r="D812" s="753"/>
      <c r="E812" s="754"/>
      <c r="F812" s="754"/>
      <c r="G812" s="759"/>
      <c r="H812" s="754"/>
      <c r="I812" s="755"/>
      <c r="J812" s="756"/>
      <c r="K812" s="757"/>
      <c r="L812" s="760"/>
    </row>
    <row r="813" spans="2:12" x14ac:dyDescent="0.25">
      <c r="B813" s="751"/>
      <c r="C813" s="752"/>
      <c r="D813" s="753"/>
      <c r="E813" s="754"/>
      <c r="F813" s="754"/>
      <c r="G813" s="759"/>
      <c r="H813" s="754"/>
      <c r="I813" s="755"/>
      <c r="J813" s="756"/>
      <c r="K813" s="757"/>
      <c r="L813" s="760"/>
    </row>
    <row r="814" spans="2:12" x14ac:dyDescent="0.25">
      <c r="B814" s="751"/>
      <c r="C814" s="752"/>
      <c r="D814" s="753"/>
      <c r="E814" s="754"/>
      <c r="F814" s="754"/>
      <c r="G814" s="759"/>
      <c r="H814" s="754"/>
      <c r="I814" s="755"/>
      <c r="J814" s="756"/>
      <c r="K814" s="757"/>
      <c r="L814" s="760"/>
    </row>
    <row r="815" spans="2:12" x14ac:dyDescent="0.25">
      <c r="B815" s="751"/>
      <c r="C815" s="752"/>
      <c r="D815" s="753"/>
      <c r="E815" s="754"/>
      <c r="F815" s="754"/>
      <c r="G815" s="759"/>
      <c r="H815" s="754"/>
      <c r="I815" s="755"/>
      <c r="J815" s="756"/>
      <c r="K815" s="757"/>
      <c r="L815" s="760"/>
    </row>
    <row r="816" spans="2:12" x14ac:dyDescent="0.25">
      <c r="B816" s="751"/>
      <c r="C816" s="752"/>
      <c r="D816" s="753"/>
      <c r="E816" s="754"/>
      <c r="F816" s="754"/>
      <c r="G816" s="759"/>
      <c r="H816" s="754"/>
      <c r="I816" s="755"/>
      <c r="J816" s="756"/>
      <c r="K816" s="757"/>
      <c r="L816" s="760"/>
    </row>
    <row r="817" spans="2:12" x14ac:dyDescent="0.25">
      <c r="B817" s="751"/>
      <c r="C817" s="752"/>
      <c r="D817" s="753"/>
      <c r="E817" s="754"/>
      <c r="F817" s="754"/>
      <c r="G817" s="759"/>
      <c r="H817" s="754"/>
      <c r="I817" s="755"/>
      <c r="J817" s="756"/>
      <c r="K817" s="757"/>
      <c r="L817" s="760"/>
    </row>
    <row r="818" spans="2:12" x14ac:dyDescent="0.25">
      <c r="B818" s="751"/>
      <c r="C818" s="752"/>
      <c r="D818" s="753"/>
      <c r="E818" s="754"/>
      <c r="F818" s="754"/>
      <c r="G818" s="759"/>
      <c r="H818" s="754"/>
      <c r="I818" s="755"/>
      <c r="J818" s="756"/>
      <c r="K818" s="757"/>
      <c r="L818" s="760"/>
    </row>
    <row r="819" spans="2:12" x14ac:dyDescent="0.25">
      <c r="B819" s="751"/>
      <c r="C819" s="752"/>
      <c r="D819" s="753"/>
      <c r="E819" s="754"/>
      <c r="F819" s="754"/>
      <c r="G819" s="759"/>
      <c r="H819" s="754"/>
      <c r="I819" s="755"/>
      <c r="J819" s="756"/>
      <c r="K819" s="757"/>
      <c r="L819" s="760"/>
    </row>
    <row r="820" spans="2:12" x14ac:dyDescent="0.25">
      <c r="B820" s="751"/>
      <c r="C820" s="752"/>
      <c r="D820" s="753"/>
      <c r="E820" s="754"/>
      <c r="F820" s="754"/>
      <c r="G820" s="759"/>
      <c r="H820" s="754"/>
      <c r="I820" s="755"/>
      <c r="J820" s="756"/>
      <c r="K820" s="757"/>
      <c r="L820" s="760"/>
    </row>
    <row r="821" spans="2:12" x14ac:dyDescent="0.25">
      <c r="B821" s="751"/>
      <c r="C821" s="752"/>
      <c r="D821" s="753"/>
      <c r="E821" s="754"/>
      <c r="F821" s="754"/>
      <c r="G821" s="759"/>
      <c r="H821" s="754"/>
      <c r="I821" s="755"/>
      <c r="J821" s="756"/>
      <c r="K821" s="757"/>
      <c r="L821" s="760"/>
    </row>
    <row r="822" spans="2:12" x14ac:dyDescent="0.25">
      <c r="B822" s="751"/>
      <c r="C822" s="752"/>
      <c r="D822" s="753"/>
      <c r="E822" s="754"/>
      <c r="F822" s="754"/>
      <c r="G822" s="759"/>
      <c r="H822" s="754"/>
      <c r="I822" s="755"/>
      <c r="J822" s="756"/>
      <c r="K822" s="757"/>
      <c r="L822" s="760"/>
    </row>
    <row r="823" spans="2:12" x14ac:dyDescent="0.25">
      <c r="B823" s="751"/>
      <c r="C823" s="752"/>
      <c r="D823" s="753"/>
      <c r="E823" s="754"/>
      <c r="F823" s="754"/>
      <c r="G823" s="759"/>
      <c r="H823" s="754"/>
      <c r="I823" s="755"/>
      <c r="J823" s="756"/>
      <c r="K823" s="757"/>
      <c r="L823" s="760"/>
    </row>
    <row r="824" spans="2:12" x14ac:dyDescent="0.25">
      <c r="B824" s="751"/>
      <c r="C824" s="752"/>
      <c r="D824" s="753"/>
      <c r="E824" s="754"/>
      <c r="F824" s="754"/>
      <c r="G824" s="759"/>
      <c r="H824" s="754"/>
      <c r="I824" s="755"/>
      <c r="J824" s="756"/>
      <c r="K824" s="757"/>
      <c r="L824" s="760"/>
    </row>
    <row r="825" spans="2:12" x14ac:dyDescent="0.25">
      <c r="B825" s="751"/>
      <c r="C825" s="752"/>
      <c r="D825" s="753"/>
      <c r="E825" s="754"/>
      <c r="F825" s="754"/>
      <c r="G825" s="759"/>
      <c r="H825" s="754"/>
      <c r="I825" s="755"/>
      <c r="J825" s="756"/>
      <c r="K825" s="757"/>
      <c r="L825" s="760"/>
    </row>
    <row r="826" spans="2:12" x14ac:dyDescent="0.25">
      <c r="B826" s="751"/>
      <c r="C826" s="752"/>
      <c r="D826" s="753"/>
      <c r="E826" s="754"/>
      <c r="F826" s="754"/>
      <c r="G826" s="759"/>
      <c r="H826" s="754"/>
      <c r="I826" s="755"/>
      <c r="J826" s="756"/>
      <c r="K826" s="757"/>
      <c r="L826" s="760"/>
    </row>
    <row r="827" spans="2:12" x14ac:dyDescent="0.25">
      <c r="B827" s="751"/>
      <c r="C827" s="752"/>
      <c r="D827" s="753"/>
      <c r="E827" s="754"/>
      <c r="F827" s="754"/>
      <c r="G827" s="759"/>
      <c r="H827" s="754"/>
      <c r="I827" s="755"/>
      <c r="J827" s="756"/>
      <c r="K827" s="757"/>
      <c r="L827" s="760"/>
    </row>
    <row r="828" spans="2:12" x14ac:dyDescent="0.25">
      <c r="B828" s="751"/>
      <c r="C828" s="752"/>
      <c r="D828" s="753"/>
      <c r="E828" s="754"/>
      <c r="F828" s="754"/>
      <c r="G828" s="759"/>
      <c r="H828" s="754"/>
      <c r="I828" s="755"/>
      <c r="J828" s="756"/>
      <c r="K828" s="757"/>
      <c r="L828" s="760"/>
    </row>
    <row r="829" spans="2:12" x14ac:dyDescent="0.25">
      <c r="B829" s="751"/>
      <c r="C829" s="752"/>
      <c r="D829" s="753"/>
      <c r="E829" s="754"/>
      <c r="F829" s="754"/>
      <c r="G829" s="759"/>
      <c r="H829" s="754"/>
      <c r="I829" s="755"/>
      <c r="J829" s="756"/>
      <c r="K829" s="757"/>
      <c r="L829" s="760"/>
    </row>
    <row r="830" spans="2:12" x14ac:dyDescent="0.25">
      <c r="B830" s="751"/>
      <c r="C830" s="752"/>
      <c r="D830" s="753"/>
      <c r="E830" s="754"/>
      <c r="F830" s="754"/>
      <c r="G830" s="759"/>
      <c r="H830" s="754"/>
      <c r="I830" s="755"/>
      <c r="J830" s="756"/>
      <c r="K830" s="757"/>
      <c r="L830" s="760"/>
    </row>
    <row r="831" spans="2:12" x14ac:dyDescent="0.25">
      <c r="B831" s="751"/>
      <c r="C831" s="752"/>
      <c r="D831" s="753"/>
      <c r="E831" s="754"/>
      <c r="F831" s="754"/>
      <c r="G831" s="759"/>
      <c r="H831" s="754"/>
      <c r="I831" s="755"/>
      <c r="J831" s="756"/>
      <c r="K831" s="757"/>
      <c r="L831" s="760"/>
    </row>
    <row r="832" spans="2:12" x14ac:dyDescent="0.25">
      <c r="B832" s="751"/>
      <c r="C832" s="752"/>
      <c r="D832" s="753"/>
      <c r="E832" s="754"/>
      <c r="F832" s="754"/>
      <c r="G832" s="759"/>
      <c r="H832" s="754"/>
      <c r="I832" s="755"/>
      <c r="J832" s="756"/>
      <c r="K832" s="757"/>
      <c r="L832" s="760"/>
    </row>
    <row r="833" spans="2:12" x14ac:dyDescent="0.25">
      <c r="B833" s="751"/>
      <c r="C833" s="752"/>
      <c r="D833" s="753"/>
      <c r="E833" s="754"/>
      <c r="F833" s="754"/>
      <c r="G833" s="759"/>
      <c r="H833" s="754"/>
      <c r="I833" s="755"/>
      <c r="J833" s="756"/>
      <c r="K833" s="757"/>
      <c r="L833" s="760"/>
    </row>
    <row r="834" spans="2:12" x14ac:dyDescent="0.25">
      <c r="B834" s="751"/>
      <c r="C834" s="752"/>
      <c r="D834" s="753"/>
      <c r="E834" s="754"/>
      <c r="F834" s="754"/>
      <c r="G834" s="759"/>
      <c r="H834" s="754"/>
      <c r="I834" s="755"/>
      <c r="J834" s="756"/>
      <c r="K834" s="757"/>
      <c r="L834" s="760"/>
    </row>
    <row r="835" spans="2:12" x14ac:dyDescent="0.25">
      <c r="B835" s="751"/>
      <c r="C835" s="752"/>
      <c r="D835" s="753"/>
      <c r="E835" s="754"/>
      <c r="F835" s="754"/>
      <c r="G835" s="759"/>
      <c r="H835" s="754"/>
      <c r="I835" s="755"/>
      <c r="J835" s="756"/>
      <c r="K835" s="757"/>
      <c r="L835" s="760"/>
    </row>
    <row r="836" spans="2:12" x14ac:dyDescent="0.25">
      <c r="B836" s="751"/>
      <c r="C836" s="752"/>
      <c r="D836" s="753"/>
      <c r="E836" s="754"/>
      <c r="F836" s="754"/>
      <c r="G836" s="759"/>
      <c r="H836" s="754"/>
      <c r="I836" s="755"/>
      <c r="J836" s="756"/>
      <c r="K836" s="757"/>
      <c r="L836" s="760"/>
    </row>
    <row r="837" spans="2:12" x14ac:dyDescent="0.25">
      <c r="B837" s="751"/>
      <c r="C837" s="752"/>
      <c r="D837" s="753"/>
      <c r="E837" s="754"/>
      <c r="F837" s="754"/>
      <c r="G837" s="759"/>
      <c r="H837" s="754"/>
      <c r="I837" s="755"/>
      <c r="J837" s="756"/>
      <c r="K837" s="757"/>
      <c r="L837" s="760"/>
    </row>
    <row r="838" spans="2:12" x14ac:dyDescent="0.25">
      <c r="B838" s="751"/>
      <c r="C838" s="752"/>
      <c r="D838" s="753"/>
      <c r="E838" s="754"/>
      <c r="F838" s="754"/>
      <c r="G838" s="759"/>
      <c r="H838" s="754"/>
      <c r="I838" s="755"/>
      <c r="J838" s="756"/>
      <c r="K838" s="757"/>
      <c r="L838" s="760"/>
    </row>
    <row r="839" spans="2:12" x14ac:dyDescent="0.25">
      <c r="B839" s="751"/>
      <c r="C839" s="752"/>
      <c r="D839" s="753"/>
      <c r="E839" s="754"/>
      <c r="F839" s="754"/>
      <c r="G839" s="759"/>
      <c r="H839" s="754"/>
      <c r="I839" s="755"/>
      <c r="J839" s="756"/>
      <c r="K839" s="757"/>
      <c r="L839" s="760"/>
    </row>
    <row r="840" spans="2:12" x14ac:dyDescent="0.25">
      <c r="B840" s="751"/>
      <c r="C840" s="752"/>
      <c r="D840" s="753"/>
      <c r="E840" s="754"/>
      <c r="F840" s="754"/>
      <c r="G840" s="759"/>
      <c r="H840" s="754"/>
      <c r="I840" s="755"/>
      <c r="J840" s="756"/>
      <c r="K840" s="757"/>
      <c r="L840" s="760"/>
    </row>
    <row r="841" spans="2:12" x14ac:dyDescent="0.25">
      <c r="B841" s="751"/>
      <c r="C841" s="752"/>
      <c r="D841" s="753"/>
      <c r="E841" s="754"/>
      <c r="F841" s="754"/>
      <c r="G841" s="759"/>
      <c r="H841" s="754"/>
      <c r="I841" s="755"/>
      <c r="J841" s="756"/>
      <c r="K841" s="757"/>
      <c r="L841" s="760"/>
    </row>
    <row r="842" spans="2:12" x14ac:dyDescent="0.25">
      <c r="B842" s="751"/>
      <c r="C842" s="752"/>
      <c r="D842" s="753"/>
      <c r="E842" s="754"/>
      <c r="F842" s="754"/>
      <c r="G842" s="759"/>
      <c r="H842" s="754"/>
      <c r="I842" s="755"/>
      <c r="J842" s="756"/>
      <c r="K842" s="757"/>
      <c r="L842" s="760"/>
    </row>
    <row r="843" spans="2:12" x14ac:dyDescent="0.25">
      <c r="B843" s="751"/>
      <c r="C843" s="752"/>
      <c r="D843" s="753"/>
      <c r="E843" s="754"/>
      <c r="F843" s="754"/>
      <c r="G843" s="759"/>
      <c r="H843" s="754"/>
      <c r="I843" s="755"/>
      <c r="J843" s="756"/>
      <c r="K843" s="757"/>
      <c r="L843" s="760"/>
    </row>
    <row r="844" spans="2:12" x14ac:dyDescent="0.25">
      <c r="B844" s="751"/>
      <c r="C844" s="752"/>
      <c r="D844" s="753"/>
      <c r="E844" s="754"/>
      <c r="F844" s="754"/>
      <c r="G844" s="759"/>
      <c r="H844" s="754"/>
      <c r="I844" s="755"/>
      <c r="J844" s="756"/>
      <c r="K844" s="757"/>
      <c r="L844" s="760"/>
    </row>
    <row r="845" spans="2:12" x14ac:dyDescent="0.25">
      <c r="B845" s="751"/>
      <c r="C845" s="752"/>
      <c r="D845" s="753"/>
      <c r="E845" s="754"/>
      <c r="F845" s="754"/>
      <c r="G845" s="759"/>
      <c r="H845" s="754"/>
      <c r="I845" s="755"/>
      <c r="J845" s="756"/>
      <c r="K845" s="757"/>
      <c r="L845" s="760"/>
    </row>
    <row r="846" spans="2:12" x14ac:dyDescent="0.25">
      <c r="B846" s="751"/>
      <c r="C846" s="752"/>
      <c r="D846" s="753"/>
      <c r="E846" s="754"/>
      <c r="F846" s="754"/>
      <c r="G846" s="759"/>
      <c r="H846" s="754"/>
      <c r="I846" s="755"/>
      <c r="J846" s="756"/>
      <c r="K846" s="757"/>
      <c r="L846" s="760"/>
    </row>
    <row r="847" spans="2:12" x14ac:dyDescent="0.25">
      <c r="B847" s="751"/>
      <c r="C847" s="752"/>
      <c r="D847" s="753"/>
      <c r="E847" s="754"/>
      <c r="F847" s="754"/>
      <c r="G847" s="759"/>
      <c r="H847" s="754"/>
      <c r="I847" s="755"/>
      <c r="J847" s="756"/>
      <c r="K847" s="757"/>
      <c r="L847" s="760"/>
    </row>
    <row r="848" spans="2:12" x14ac:dyDescent="0.25">
      <c r="B848" s="751"/>
      <c r="C848" s="752"/>
      <c r="D848" s="753"/>
      <c r="E848" s="754"/>
      <c r="F848" s="754"/>
      <c r="G848" s="759"/>
      <c r="H848" s="754"/>
      <c r="I848" s="755"/>
      <c r="J848" s="756"/>
      <c r="K848" s="757"/>
      <c r="L848" s="760"/>
    </row>
    <row r="849" spans="2:12" x14ac:dyDescent="0.25">
      <c r="B849" s="751"/>
      <c r="C849" s="752"/>
      <c r="D849" s="753"/>
      <c r="E849" s="754"/>
      <c r="F849" s="754"/>
      <c r="G849" s="759"/>
      <c r="H849" s="754"/>
      <c r="I849" s="755"/>
      <c r="J849" s="756"/>
      <c r="K849" s="757"/>
      <c r="L849" s="760"/>
    </row>
    <row r="850" spans="2:12" x14ac:dyDescent="0.25">
      <c r="B850" s="751"/>
      <c r="C850" s="752"/>
      <c r="D850" s="753"/>
      <c r="E850" s="754"/>
      <c r="F850" s="754"/>
      <c r="G850" s="759"/>
      <c r="H850" s="754"/>
      <c r="I850" s="755"/>
      <c r="J850" s="756"/>
      <c r="K850" s="757"/>
      <c r="L850" s="760"/>
    </row>
    <row r="851" spans="2:12" x14ac:dyDescent="0.25">
      <c r="B851" s="751"/>
      <c r="C851" s="752"/>
      <c r="D851" s="753"/>
      <c r="E851" s="754"/>
      <c r="F851" s="754"/>
      <c r="G851" s="759"/>
      <c r="H851" s="754"/>
      <c r="I851" s="755"/>
      <c r="J851" s="756"/>
      <c r="K851" s="757"/>
      <c r="L851" s="760"/>
    </row>
    <row r="852" spans="2:12" x14ac:dyDescent="0.25">
      <c r="B852" s="751"/>
      <c r="C852" s="752"/>
      <c r="D852" s="753"/>
      <c r="E852" s="754"/>
      <c r="F852" s="754"/>
      <c r="G852" s="759"/>
      <c r="H852" s="754"/>
      <c r="I852" s="755"/>
      <c r="J852" s="756"/>
      <c r="K852" s="757"/>
      <c r="L852" s="760"/>
    </row>
    <row r="853" spans="2:12" x14ac:dyDescent="0.25">
      <c r="B853" s="751"/>
      <c r="C853" s="752"/>
      <c r="D853" s="753"/>
      <c r="E853" s="754"/>
      <c r="F853" s="754"/>
      <c r="G853" s="759"/>
      <c r="H853" s="754"/>
      <c r="I853" s="755"/>
      <c r="J853" s="756"/>
      <c r="K853" s="757"/>
      <c r="L853" s="760"/>
    </row>
    <row r="854" spans="2:12" x14ac:dyDescent="0.25">
      <c r="B854" s="751"/>
      <c r="C854" s="752"/>
      <c r="D854" s="753"/>
      <c r="E854" s="754"/>
      <c r="F854" s="754"/>
      <c r="G854" s="759"/>
      <c r="H854" s="754"/>
      <c r="I854" s="755"/>
      <c r="J854" s="756"/>
      <c r="K854" s="757"/>
      <c r="L854" s="760"/>
    </row>
    <row r="855" spans="2:12" x14ac:dyDescent="0.25">
      <c r="B855" s="751"/>
      <c r="C855" s="752"/>
      <c r="D855" s="753"/>
      <c r="E855" s="754"/>
      <c r="F855" s="754"/>
      <c r="G855" s="759"/>
      <c r="H855" s="754"/>
      <c r="I855" s="755"/>
      <c r="J855" s="756"/>
      <c r="K855" s="757"/>
      <c r="L855" s="760"/>
    </row>
    <row r="856" spans="2:12" x14ac:dyDescent="0.25">
      <c r="B856" s="751"/>
      <c r="C856" s="752"/>
      <c r="D856" s="753"/>
      <c r="E856" s="754"/>
      <c r="F856" s="754"/>
      <c r="G856" s="759"/>
      <c r="H856" s="754"/>
      <c r="I856" s="755"/>
      <c r="J856" s="756"/>
      <c r="K856" s="757"/>
      <c r="L856" s="760"/>
    </row>
    <row r="857" spans="2:12" x14ac:dyDescent="0.25">
      <c r="B857" s="751"/>
      <c r="C857" s="752"/>
      <c r="D857" s="753"/>
      <c r="E857" s="754"/>
      <c r="F857" s="754"/>
      <c r="G857" s="759"/>
      <c r="H857" s="754"/>
      <c r="I857" s="755"/>
      <c r="J857" s="756"/>
      <c r="K857" s="757"/>
      <c r="L857" s="760"/>
    </row>
    <row r="858" spans="2:12" x14ac:dyDescent="0.25">
      <c r="B858" s="751"/>
      <c r="C858" s="752"/>
      <c r="D858" s="753"/>
      <c r="E858" s="754"/>
      <c r="F858" s="754"/>
      <c r="G858" s="759"/>
      <c r="H858" s="754"/>
      <c r="I858" s="755"/>
      <c r="J858" s="756"/>
      <c r="K858" s="757"/>
      <c r="L858" s="760"/>
    </row>
    <row r="859" spans="2:12" x14ac:dyDescent="0.25">
      <c r="B859" s="751"/>
      <c r="C859" s="752"/>
      <c r="D859" s="753"/>
      <c r="E859" s="754"/>
      <c r="F859" s="754"/>
      <c r="G859" s="759"/>
      <c r="H859" s="754"/>
      <c r="I859" s="755"/>
      <c r="J859" s="756"/>
      <c r="K859" s="757"/>
      <c r="L859" s="760"/>
    </row>
    <row r="860" spans="2:12" x14ac:dyDescent="0.25">
      <c r="B860" s="751"/>
      <c r="C860" s="752"/>
      <c r="D860" s="753"/>
      <c r="E860" s="754"/>
      <c r="F860" s="754"/>
      <c r="G860" s="759"/>
      <c r="H860" s="754"/>
      <c r="I860" s="755"/>
      <c r="J860" s="756"/>
      <c r="K860" s="757"/>
      <c r="L860" s="760"/>
    </row>
    <row r="861" spans="2:12" x14ac:dyDescent="0.25">
      <c r="B861" s="751"/>
      <c r="C861" s="752"/>
      <c r="D861" s="753"/>
      <c r="E861" s="754"/>
      <c r="F861" s="754"/>
      <c r="G861" s="759"/>
      <c r="H861" s="754"/>
      <c r="I861" s="755"/>
      <c r="J861" s="756"/>
      <c r="K861" s="757"/>
      <c r="L861" s="760"/>
    </row>
    <row r="862" spans="2:12" x14ac:dyDescent="0.25">
      <c r="B862" s="751"/>
      <c r="C862" s="752"/>
      <c r="D862" s="753"/>
      <c r="E862" s="754"/>
      <c r="F862" s="754"/>
      <c r="G862" s="759"/>
      <c r="H862" s="754"/>
      <c r="I862" s="755"/>
      <c r="J862" s="756"/>
      <c r="K862" s="757"/>
      <c r="L862" s="760"/>
    </row>
    <row r="863" spans="2:12" x14ac:dyDescent="0.25">
      <c r="B863" s="751"/>
      <c r="C863" s="752"/>
      <c r="D863" s="753"/>
      <c r="E863" s="754"/>
      <c r="F863" s="754"/>
      <c r="G863" s="759"/>
      <c r="H863" s="754"/>
      <c r="I863" s="755"/>
      <c r="J863" s="756"/>
      <c r="K863" s="757"/>
      <c r="L863" s="760"/>
    </row>
    <row r="864" spans="2:12" x14ac:dyDescent="0.25">
      <c r="B864" s="751"/>
      <c r="C864" s="752"/>
      <c r="D864" s="753"/>
      <c r="E864" s="754"/>
      <c r="F864" s="754"/>
      <c r="G864" s="759"/>
      <c r="H864" s="754"/>
      <c r="I864" s="755"/>
      <c r="J864" s="756"/>
      <c r="K864" s="757"/>
      <c r="L864" s="760"/>
    </row>
    <row r="865" spans="2:12" x14ac:dyDescent="0.25">
      <c r="B865" s="751"/>
      <c r="C865" s="752"/>
      <c r="D865" s="753"/>
      <c r="E865" s="754"/>
      <c r="F865" s="754"/>
      <c r="G865" s="759"/>
      <c r="H865" s="754"/>
      <c r="I865" s="755"/>
      <c r="J865" s="756"/>
      <c r="K865" s="757"/>
      <c r="L865" s="760"/>
    </row>
    <row r="866" spans="2:12" x14ac:dyDescent="0.25">
      <c r="B866" s="751"/>
      <c r="C866" s="752"/>
      <c r="D866" s="753"/>
      <c r="E866" s="754"/>
      <c r="F866" s="754"/>
      <c r="G866" s="759"/>
      <c r="H866" s="754"/>
      <c r="I866" s="755"/>
      <c r="J866" s="756"/>
      <c r="K866" s="757"/>
      <c r="L866" s="760"/>
    </row>
    <row r="867" spans="2:12" x14ac:dyDescent="0.25">
      <c r="B867" s="751"/>
      <c r="C867" s="752"/>
      <c r="D867" s="753"/>
      <c r="E867" s="754"/>
      <c r="F867" s="754"/>
      <c r="G867" s="759"/>
      <c r="H867" s="754"/>
      <c r="I867" s="755"/>
      <c r="J867" s="756"/>
      <c r="K867" s="757"/>
      <c r="L867" s="760"/>
    </row>
    <row r="868" spans="2:12" x14ac:dyDescent="0.25">
      <c r="B868" s="751"/>
      <c r="C868" s="752"/>
      <c r="D868" s="753"/>
      <c r="E868" s="754"/>
      <c r="F868" s="754"/>
      <c r="G868" s="759"/>
      <c r="H868" s="754"/>
      <c r="I868" s="755"/>
      <c r="J868" s="756"/>
      <c r="K868" s="757"/>
      <c r="L868" s="760"/>
    </row>
    <row r="869" spans="2:12" x14ac:dyDescent="0.25">
      <c r="B869" s="751"/>
      <c r="C869" s="752"/>
      <c r="D869" s="753"/>
      <c r="E869" s="754"/>
      <c r="F869" s="754"/>
      <c r="G869" s="759"/>
      <c r="H869" s="754"/>
      <c r="I869" s="755"/>
      <c r="J869" s="756"/>
      <c r="K869" s="757"/>
      <c r="L869" s="760"/>
    </row>
    <row r="870" spans="2:12" x14ac:dyDescent="0.25">
      <c r="B870" s="751"/>
      <c r="C870" s="752"/>
      <c r="D870" s="753"/>
      <c r="E870" s="754"/>
      <c r="F870" s="754"/>
      <c r="G870" s="759"/>
      <c r="H870" s="754"/>
      <c r="I870" s="755"/>
      <c r="J870" s="756"/>
      <c r="K870" s="757"/>
      <c r="L870" s="760"/>
    </row>
    <row r="871" spans="2:12" x14ac:dyDescent="0.25">
      <c r="B871" s="751"/>
      <c r="C871" s="752"/>
      <c r="D871" s="753"/>
      <c r="E871" s="754"/>
      <c r="F871" s="754"/>
      <c r="G871" s="759"/>
      <c r="H871" s="754"/>
      <c r="I871" s="755"/>
      <c r="J871" s="756"/>
      <c r="K871" s="757"/>
      <c r="L871" s="760"/>
    </row>
    <row r="872" spans="2:12" x14ac:dyDescent="0.25">
      <c r="B872" s="751"/>
      <c r="C872" s="752"/>
      <c r="D872" s="753"/>
      <c r="E872" s="754"/>
      <c r="F872" s="754"/>
      <c r="G872" s="759"/>
      <c r="H872" s="754"/>
      <c r="I872" s="755"/>
      <c r="J872" s="756"/>
      <c r="K872" s="757"/>
      <c r="L872" s="760"/>
    </row>
    <row r="873" spans="2:12" x14ac:dyDescent="0.25">
      <c r="B873" s="751"/>
      <c r="C873" s="752"/>
      <c r="D873" s="753"/>
      <c r="E873" s="754"/>
      <c r="F873" s="754"/>
      <c r="G873" s="759"/>
      <c r="H873" s="754"/>
      <c r="I873" s="755"/>
      <c r="J873" s="756"/>
      <c r="K873" s="757"/>
      <c r="L873" s="760"/>
    </row>
    <row r="874" spans="2:12" x14ac:dyDescent="0.25">
      <c r="B874" s="751"/>
      <c r="C874" s="752"/>
      <c r="D874" s="753"/>
      <c r="E874" s="754"/>
      <c r="F874" s="754"/>
      <c r="G874" s="759"/>
      <c r="H874" s="754"/>
      <c r="I874" s="755"/>
      <c r="J874" s="756"/>
      <c r="K874" s="757"/>
      <c r="L874" s="760"/>
    </row>
    <row r="875" spans="2:12" x14ac:dyDescent="0.25">
      <c r="B875" s="751"/>
      <c r="C875" s="752"/>
      <c r="D875" s="753"/>
      <c r="E875" s="754"/>
      <c r="F875" s="754"/>
      <c r="G875" s="759"/>
      <c r="H875" s="754"/>
      <c r="I875" s="755"/>
      <c r="J875" s="756"/>
      <c r="K875" s="757"/>
      <c r="L875" s="760"/>
    </row>
    <row r="876" spans="2:12" x14ac:dyDescent="0.25">
      <c r="B876" s="751"/>
      <c r="C876" s="752"/>
      <c r="D876" s="753"/>
      <c r="E876" s="754"/>
      <c r="F876" s="754"/>
      <c r="G876" s="759"/>
      <c r="H876" s="754"/>
      <c r="I876" s="755"/>
      <c r="J876" s="756"/>
      <c r="K876" s="757"/>
      <c r="L876" s="760"/>
    </row>
    <row r="877" spans="2:12" x14ac:dyDescent="0.25">
      <c r="B877" s="751"/>
      <c r="C877" s="752"/>
      <c r="D877" s="753"/>
      <c r="E877" s="754"/>
      <c r="F877" s="754"/>
      <c r="G877" s="759"/>
      <c r="H877" s="754"/>
      <c r="I877" s="755"/>
      <c r="J877" s="756"/>
      <c r="K877" s="757"/>
      <c r="L877" s="760"/>
    </row>
    <row r="878" spans="2:12" x14ac:dyDescent="0.25">
      <c r="B878" s="751"/>
      <c r="C878" s="752"/>
      <c r="D878" s="753"/>
      <c r="E878" s="754"/>
      <c r="F878" s="754"/>
      <c r="G878" s="759"/>
      <c r="H878" s="754"/>
      <c r="I878" s="755"/>
      <c r="J878" s="756"/>
      <c r="K878" s="757"/>
      <c r="L878" s="760"/>
    </row>
    <row r="879" spans="2:12" x14ac:dyDescent="0.25">
      <c r="B879" s="751"/>
      <c r="C879" s="752"/>
      <c r="D879" s="753"/>
      <c r="E879" s="754"/>
      <c r="F879" s="754"/>
      <c r="G879" s="759"/>
      <c r="H879" s="754"/>
      <c r="I879" s="755"/>
      <c r="J879" s="756"/>
      <c r="K879" s="757"/>
      <c r="L879" s="760"/>
    </row>
    <row r="880" spans="2:12" x14ac:dyDescent="0.25">
      <c r="B880" s="751"/>
      <c r="C880" s="752"/>
      <c r="D880" s="753"/>
      <c r="E880" s="754"/>
      <c r="F880" s="754"/>
      <c r="G880" s="759"/>
      <c r="H880" s="754"/>
      <c r="I880" s="755"/>
      <c r="J880" s="756"/>
      <c r="K880" s="757"/>
      <c r="L880" s="760"/>
    </row>
    <row r="881" spans="2:12" x14ac:dyDescent="0.25">
      <c r="B881" s="751"/>
      <c r="C881" s="752"/>
      <c r="D881" s="753"/>
      <c r="E881" s="754"/>
      <c r="F881" s="754"/>
      <c r="G881" s="759"/>
      <c r="H881" s="754"/>
      <c r="I881" s="755"/>
      <c r="J881" s="756"/>
      <c r="K881" s="757"/>
      <c r="L881" s="760"/>
    </row>
    <row r="882" spans="2:12" x14ac:dyDescent="0.25">
      <c r="B882" s="751"/>
      <c r="C882" s="752"/>
      <c r="D882" s="753"/>
      <c r="E882" s="754"/>
      <c r="F882" s="754"/>
      <c r="G882" s="759"/>
      <c r="H882" s="754"/>
      <c r="I882" s="755"/>
      <c r="J882" s="756"/>
      <c r="K882" s="757"/>
      <c r="L882" s="760"/>
    </row>
    <row r="883" spans="2:12" x14ac:dyDescent="0.25">
      <c r="B883" s="751"/>
      <c r="C883" s="752"/>
      <c r="D883" s="753"/>
      <c r="E883" s="754"/>
      <c r="F883" s="754"/>
      <c r="G883" s="759"/>
      <c r="H883" s="754"/>
      <c r="I883" s="755"/>
      <c r="J883" s="756"/>
      <c r="K883" s="757"/>
      <c r="L883" s="760"/>
    </row>
    <row r="884" spans="2:12" x14ac:dyDescent="0.25">
      <c r="B884" s="751"/>
      <c r="C884" s="752"/>
      <c r="D884" s="753"/>
      <c r="E884" s="754"/>
      <c r="F884" s="754"/>
      <c r="G884" s="759"/>
      <c r="H884" s="754"/>
      <c r="I884" s="755"/>
      <c r="J884" s="756"/>
      <c r="K884" s="757"/>
      <c r="L884" s="760"/>
    </row>
    <row r="885" spans="2:12" x14ac:dyDescent="0.25">
      <c r="B885" s="751"/>
      <c r="C885" s="752"/>
      <c r="D885" s="753"/>
      <c r="E885" s="754"/>
      <c r="F885" s="754"/>
      <c r="G885" s="759"/>
      <c r="H885" s="754"/>
      <c r="I885" s="755"/>
      <c r="J885" s="756"/>
      <c r="K885" s="757"/>
      <c r="L885" s="760"/>
    </row>
    <row r="886" spans="2:12" x14ac:dyDescent="0.25">
      <c r="B886" s="751"/>
      <c r="C886" s="752"/>
      <c r="D886" s="753"/>
      <c r="E886" s="754"/>
      <c r="F886" s="754"/>
      <c r="G886" s="759"/>
      <c r="H886" s="754"/>
      <c r="I886" s="755"/>
      <c r="J886" s="756"/>
      <c r="K886" s="757"/>
      <c r="L886" s="760"/>
    </row>
    <row r="887" spans="2:12" x14ac:dyDescent="0.25">
      <c r="B887" s="751"/>
      <c r="C887" s="752"/>
      <c r="D887" s="753"/>
      <c r="E887" s="754"/>
      <c r="F887" s="754"/>
      <c r="G887" s="759"/>
      <c r="H887" s="754"/>
      <c r="I887" s="755"/>
      <c r="J887" s="756"/>
      <c r="K887" s="757"/>
      <c r="L887" s="760"/>
    </row>
    <row r="888" spans="2:12" x14ac:dyDescent="0.25">
      <c r="B888" s="751"/>
      <c r="C888" s="752"/>
      <c r="D888" s="753"/>
      <c r="E888" s="754"/>
      <c r="F888" s="754"/>
      <c r="G888" s="759"/>
      <c r="H888" s="754"/>
      <c r="I888" s="755"/>
      <c r="J888" s="756"/>
      <c r="K888" s="757"/>
      <c r="L888" s="760"/>
    </row>
    <row r="889" spans="2:12" x14ac:dyDescent="0.25">
      <c r="B889" s="751"/>
      <c r="C889" s="752"/>
      <c r="D889" s="753"/>
      <c r="E889" s="754"/>
      <c r="F889" s="754"/>
      <c r="G889" s="759"/>
      <c r="H889" s="754"/>
      <c r="I889" s="755"/>
      <c r="J889" s="756"/>
      <c r="K889" s="757"/>
      <c r="L889" s="760"/>
    </row>
    <row r="890" spans="2:12" x14ac:dyDescent="0.25">
      <c r="B890" s="751"/>
      <c r="C890" s="752"/>
      <c r="D890" s="753"/>
      <c r="E890" s="754"/>
      <c r="F890" s="754"/>
      <c r="G890" s="759"/>
      <c r="H890" s="754"/>
      <c r="I890" s="755"/>
      <c r="J890" s="756"/>
      <c r="K890" s="757"/>
      <c r="L890" s="760"/>
    </row>
    <row r="891" spans="2:12" x14ac:dyDescent="0.25">
      <c r="B891" s="751"/>
      <c r="C891" s="752"/>
      <c r="D891" s="753"/>
      <c r="E891" s="754"/>
      <c r="F891" s="754"/>
      <c r="G891" s="759"/>
      <c r="H891" s="754"/>
      <c r="I891" s="755"/>
      <c r="J891" s="756"/>
      <c r="K891" s="757"/>
      <c r="L891" s="760"/>
    </row>
    <row r="892" spans="2:12" x14ac:dyDescent="0.25">
      <c r="B892" s="751"/>
      <c r="C892" s="752"/>
      <c r="D892" s="753"/>
      <c r="E892" s="754"/>
      <c r="F892" s="754"/>
      <c r="G892" s="759"/>
      <c r="H892" s="754"/>
      <c r="I892" s="755"/>
      <c r="J892" s="756"/>
      <c r="K892" s="757"/>
      <c r="L892" s="760"/>
    </row>
    <row r="893" spans="2:12" x14ac:dyDescent="0.25">
      <c r="B893" s="751"/>
      <c r="C893" s="752"/>
      <c r="D893" s="753"/>
      <c r="E893" s="754"/>
      <c r="F893" s="754"/>
      <c r="G893" s="759"/>
      <c r="H893" s="754"/>
      <c r="I893" s="755"/>
      <c r="J893" s="756"/>
      <c r="K893" s="757"/>
      <c r="L893" s="760"/>
    </row>
    <row r="894" spans="2:12" x14ac:dyDescent="0.25">
      <c r="B894" s="751"/>
      <c r="C894" s="752"/>
      <c r="D894" s="753"/>
      <c r="E894" s="754"/>
      <c r="F894" s="754"/>
      <c r="G894" s="759"/>
      <c r="H894" s="754"/>
      <c r="I894" s="755"/>
      <c r="J894" s="756"/>
      <c r="K894" s="757"/>
      <c r="L894" s="760"/>
    </row>
    <row r="895" spans="2:12" x14ac:dyDescent="0.25">
      <c r="B895" s="751"/>
      <c r="C895" s="752"/>
      <c r="D895" s="753"/>
      <c r="E895" s="754"/>
      <c r="F895" s="754"/>
      <c r="G895" s="759"/>
      <c r="H895" s="754"/>
      <c r="I895" s="755"/>
      <c r="J895" s="756"/>
      <c r="K895" s="757"/>
      <c r="L895" s="760"/>
    </row>
    <row r="896" spans="2:12" x14ac:dyDescent="0.25">
      <c r="B896" s="751"/>
      <c r="C896" s="752"/>
      <c r="D896" s="753"/>
      <c r="E896" s="754"/>
      <c r="F896" s="754"/>
      <c r="G896" s="759"/>
      <c r="H896" s="754"/>
      <c r="I896" s="755"/>
      <c r="J896" s="756"/>
      <c r="K896" s="757"/>
      <c r="L896" s="760"/>
    </row>
    <row r="897" spans="2:12" x14ac:dyDescent="0.25">
      <c r="B897" s="751"/>
      <c r="C897" s="752"/>
      <c r="D897" s="753"/>
      <c r="E897" s="754"/>
      <c r="F897" s="754"/>
      <c r="G897" s="759"/>
      <c r="H897" s="754"/>
      <c r="I897" s="755"/>
      <c r="J897" s="756"/>
      <c r="K897" s="757"/>
      <c r="L897" s="760"/>
    </row>
    <row r="898" spans="2:12" x14ac:dyDescent="0.25">
      <c r="B898" s="751"/>
      <c r="C898" s="752"/>
      <c r="D898" s="753"/>
      <c r="E898" s="754"/>
      <c r="F898" s="754"/>
      <c r="G898" s="759"/>
      <c r="H898" s="754"/>
      <c r="I898" s="755"/>
      <c r="J898" s="756"/>
      <c r="K898" s="757"/>
      <c r="L898" s="760"/>
    </row>
    <row r="899" spans="2:12" x14ac:dyDescent="0.25">
      <c r="B899" s="751"/>
      <c r="C899" s="752"/>
      <c r="D899" s="753"/>
      <c r="E899" s="754"/>
      <c r="F899" s="754"/>
      <c r="G899" s="759"/>
      <c r="H899" s="754"/>
      <c r="I899" s="755"/>
      <c r="J899" s="756"/>
      <c r="K899" s="757"/>
      <c r="L899" s="760"/>
    </row>
    <row r="900" spans="2:12" x14ac:dyDescent="0.25">
      <c r="B900" s="751"/>
      <c r="C900" s="752"/>
      <c r="D900" s="753"/>
      <c r="E900" s="754"/>
      <c r="F900" s="754"/>
      <c r="G900" s="759"/>
      <c r="H900" s="754"/>
      <c r="I900" s="755"/>
      <c r="J900" s="756"/>
      <c r="K900" s="757"/>
      <c r="L900" s="760"/>
    </row>
    <row r="901" spans="2:12" x14ac:dyDescent="0.25">
      <c r="B901" s="751"/>
      <c r="C901" s="752"/>
      <c r="D901" s="753"/>
      <c r="E901" s="754"/>
      <c r="F901" s="754"/>
      <c r="G901" s="759"/>
      <c r="H901" s="754"/>
      <c r="I901" s="755"/>
      <c r="J901" s="756"/>
      <c r="K901" s="757"/>
      <c r="L901" s="760"/>
    </row>
    <row r="902" spans="2:12" x14ac:dyDescent="0.25">
      <c r="B902" s="751"/>
      <c r="C902" s="752"/>
      <c r="D902" s="753"/>
      <c r="E902" s="754"/>
      <c r="F902" s="754"/>
      <c r="G902" s="759"/>
      <c r="H902" s="754"/>
      <c r="I902" s="755"/>
      <c r="J902" s="756"/>
      <c r="K902" s="757"/>
      <c r="L902" s="760"/>
    </row>
    <row r="903" spans="2:12" x14ac:dyDescent="0.25">
      <c r="B903" s="751"/>
      <c r="C903" s="752"/>
      <c r="D903" s="753"/>
      <c r="E903" s="754"/>
      <c r="F903" s="754"/>
      <c r="G903" s="759"/>
      <c r="H903" s="754"/>
      <c r="I903" s="755"/>
      <c r="J903" s="756"/>
      <c r="K903" s="757"/>
      <c r="L903" s="760"/>
    </row>
    <row r="904" spans="2:12" x14ac:dyDescent="0.25">
      <c r="B904" s="751"/>
      <c r="C904" s="752"/>
      <c r="D904" s="753"/>
      <c r="E904" s="754"/>
      <c r="F904" s="754"/>
      <c r="G904" s="759"/>
      <c r="H904" s="754"/>
      <c r="I904" s="755"/>
      <c r="J904" s="756"/>
      <c r="K904" s="757"/>
      <c r="L904" s="760"/>
    </row>
    <row r="905" spans="2:12" x14ac:dyDescent="0.25">
      <c r="B905" s="751"/>
      <c r="C905" s="752"/>
      <c r="D905" s="753"/>
      <c r="E905" s="754"/>
      <c r="F905" s="754"/>
      <c r="G905" s="759"/>
      <c r="H905" s="754"/>
      <c r="I905" s="755"/>
      <c r="J905" s="756"/>
      <c r="K905" s="757"/>
      <c r="L905" s="760"/>
    </row>
    <row r="906" spans="2:12" x14ac:dyDescent="0.25">
      <c r="B906" s="751"/>
      <c r="C906" s="752"/>
      <c r="D906" s="753"/>
      <c r="E906" s="754"/>
      <c r="F906" s="754"/>
      <c r="G906" s="759"/>
      <c r="H906" s="754"/>
      <c r="I906" s="755"/>
      <c r="J906" s="756"/>
      <c r="K906" s="757"/>
      <c r="L906" s="760"/>
    </row>
    <row r="907" spans="2:12" x14ac:dyDescent="0.25">
      <c r="B907" s="751"/>
      <c r="C907" s="752"/>
      <c r="D907" s="753"/>
      <c r="E907" s="754"/>
      <c r="F907" s="754"/>
      <c r="G907" s="759"/>
      <c r="H907" s="754"/>
      <c r="I907" s="755"/>
      <c r="J907" s="756"/>
      <c r="K907" s="757"/>
      <c r="L907" s="760"/>
    </row>
    <row r="908" spans="2:12" x14ac:dyDescent="0.25">
      <c r="B908" s="751"/>
      <c r="C908" s="752"/>
      <c r="D908" s="753"/>
      <c r="E908" s="754"/>
      <c r="F908" s="754"/>
      <c r="G908" s="759"/>
      <c r="H908" s="754"/>
      <c r="I908" s="755"/>
      <c r="J908" s="756"/>
      <c r="K908" s="757"/>
      <c r="L908" s="760"/>
    </row>
    <row r="909" spans="2:12" x14ac:dyDescent="0.25">
      <c r="B909" s="751"/>
      <c r="C909" s="752"/>
      <c r="D909" s="753"/>
      <c r="E909" s="754"/>
      <c r="F909" s="754"/>
      <c r="G909" s="759"/>
      <c r="H909" s="754"/>
      <c r="I909" s="755"/>
      <c r="J909" s="756"/>
      <c r="K909" s="757"/>
      <c r="L909" s="760"/>
    </row>
    <row r="910" spans="2:12" x14ac:dyDescent="0.25">
      <c r="B910" s="751"/>
      <c r="C910" s="752"/>
      <c r="D910" s="753"/>
      <c r="E910" s="754"/>
      <c r="F910" s="754"/>
      <c r="G910" s="759"/>
      <c r="H910" s="754"/>
      <c r="I910" s="755"/>
      <c r="J910" s="756"/>
      <c r="K910" s="757"/>
      <c r="L910" s="760"/>
    </row>
    <row r="911" spans="2:12" x14ac:dyDescent="0.25">
      <c r="B911" s="751"/>
      <c r="C911" s="752"/>
      <c r="D911" s="753"/>
      <c r="E911" s="754"/>
      <c r="F911" s="754"/>
      <c r="G911" s="759"/>
      <c r="H911" s="754"/>
      <c r="I911" s="755"/>
      <c r="J911" s="756"/>
      <c r="K911" s="757"/>
      <c r="L911" s="760"/>
    </row>
    <row r="912" spans="2:12" x14ac:dyDescent="0.25">
      <c r="B912" s="751"/>
      <c r="C912" s="752"/>
      <c r="D912" s="753"/>
      <c r="E912" s="754"/>
      <c r="F912" s="754"/>
      <c r="G912" s="759"/>
      <c r="H912" s="754"/>
      <c r="I912" s="755"/>
      <c r="J912" s="756"/>
      <c r="K912" s="757"/>
      <c r="L912" s="760"/>
    </row>
    <row r="913" spans="2:12" x14ac:dyDescent="0.25">
      <c r="B913" s="751"/>
      <c r="C913" s="752"/>
      <c r="D913" s="753"/>
      <c r="E913" s="754"/>
      <c r="F913" s="754"/>
      <c r="G913" s="759"/>
      <c r="H913" s="754"/>
      <c r="I913" s="755"/>
      <c r="J913" s="756"/>
      <c r="K913" s="757"/>
      <c r="L913" s="760"/>
    </row>
    <row r="914" spans="2:12" x14ac:dyDescent="0.25">
      <c r="B914" s="751"/>
      <c r="C914" s="752"/>
      <c r="D914" s="753"/>
      <c r="E914" s="754"/>
      <c r="F914" s="754"/>
      <c r="G914" s="759"/>
      <c r="H914" s="754"/>
      <c r="I914" s="755"/>
      <c r="J914" s="756"/>
      <c r="K914" s="757"/>
      <c r="L914" s="760"/>
    </row>
    <row r="915" spans="2:12" x14ac:dyDescent="0.25">
      <c r="B915" s="751"/>
      <c r="C915" s="752"/>
      <c r="D915" s="753"/>
      <c r="E915" s="754"/>
      <c r="F915" s="754"/>
      <c r="G915" s="759"/>
      <c r="H915" s="754"/>
      <c r="I915" s="755"/>
      <c r="J915" s="756"/>
      <c r="K915" s="757"/>
      <c r="L915" s="760"/>
    </row>
    <row r="916" spans="2:12" x14ac:dyDescent="0.25">
      <c r="B916" s="751"/>
      <c r="C916" s="752"/>
      <c r="D916" s="753"/>
      <c r="E916" s="754"/>
      <c r="F916" s="754"/>
      <c r="G916" s="759"/>
      <c r="H916" s="754"/>
      <c r="I916" s="755"/>
      <c r="J916" s="756"/>
      <c r="K916" s="757"/>
      <c r="L916" s="760"/>
    </row>
    <row r="917" spans="2:12" x14ac:dyDescent="0.25">
      <c r="B917" s="751"/>
      <c r="C917" s="752"/>
      <c r="D917" s="753"/>
      <c r="E917" s="754"/>
      <c r="F917" s="754"/>
      <c r="G917" s="759"/>
      <c r="H917" s="754"/>
      <c r="I917" s="755"/>
      <c r="J917" s="756"/>
      <c r="K917" s="757"/>
      <c r="L917" s="760"/>
    </row>
    <row r="918" spans="2:12" x14ac:dyDescent="0.25">
      <c r="B918" s="751"/>
      <c r="C918" s="752"/>
      <c r="D918" s="753"/>
      <c r="E918" s="754"/>
      <c r="F918" s="754"/>
      <c r="G918" s="759"/>
      <c r="H918" s="754"/>
      <c r="I918" s="755"/>
      <c r="J918" s="756"/>
      <c r="K918" s="757"/>
      <c r="L918" s="760"/>
    </row>
    <row r="919" spans="2:12" x14ac:dyDescent="0.25">
      <c r="B919" s="751"/>
      <c r="C919" s="752"/>
      <c r="D919" s="753"/>
      <c r="E919" s="754"/>
      <c r="F919" s="754"/>
      <c r="G919" s="759"/>
      <c r="H919" s="754"/>
      <c r="I919" s="755"/>
      <c r="J919" s="756"/>
      <c r="K919" s="757"/>
      <c r="L919" s="760"/>
    </row>
    <row r="920" spans="2:12" x14ac:dyDescent="0.25">
      <c r="B920" s="751"/>
      <c r="C920" s="752"/>
      <c r="D920" s="753"/>
      <c r="E920" s="754"/>
      <c r="F920" s="754"/>
      <c r="G920" s="759"/>
      <c r="H920" s="754"/>
      <c r="I920" s="755"/>
      <c r="J920" s="756"/>
      <c r="K920" s="757"/>
      <c r="L920" s="760"/>
    </row>
    <row r="921" spans="2:12" x14ac:dyDescent="0.25">
      <c r="B921" s="751"/>
      <c r="C921" s="752"/>
      <c r="D921" s="753"/>
      <c r="E921" s="754"/>
      <c r="F921" s="754"/>
      <c r="G921" s="759"/>
      <c r="H921" s="754"/>
      <c r="I921" s="755"/>
      <c r="J921" s="756"/>
      <c r="K921" s="757"/>
      <c r="L921" s="760"/>
    </row>
    <row r="922" spans="2:12" x14ac:dyDescent="0.25">
      <c r="B922" s="751"/>
      <c r="C922" s="752"/>
      <c r="D922" s="753"/>
      <c r="E922" s="754"/>
      <c r="F922" s="754"/>
      <c r="G922" s="759"/>
      <c r="H922" s="754"/>
      <c r="I922" s="755"/>
      <c r="J922" s="756"/>
      <c r="K922" s="757"/>
      <c r="L922" s="760"/>
    </row>
    <row r="923" spans="2:12" x14ac:dyDescent="0.25">
      <c r="B923" s="751"/>
      <c r="C923" s="752"/>
      <c r="D923" s="753"/>
      <c r="E923" s="754"/>
      <c r="F923" s="754"/>
      <c r="G923" s="759"/>
      <c r="H923" s="754"/>
      <c r="I923" s="755"/>
      <c r="J923" s="756"/>
      <c r="K923" s="757"/>
      <c r="L923" s="760"/>
    </row>
    <row r="924" spans="2:12" x14ac:dyDescent="0.25">
      <c r="B924" s="751"/>
      <c r="C924" s="752"/>
      <c r="D924" s="753"/>
      <c r="E924" s="754"/>
      <c r="F924" s="754"/>
      <c r="G924" s="759"/>
      <c r="H924" s="754"/>
      <c r="I924" s="755"/>
      <c r="J924" s="756"/>
      <c r="K924" s="757"/>
      <c r="L924" s="760"/>
    </row>
    <row r="925" spans="2:12" x14ac:dyDescent="0.25">
      <c r="B925" s="751"/>
      <c r="C925" s="752"/>
      <c r="D925" s="753"/>
      <c r="E925" s="754"/>
      <c r="F925" s="754"/>
      <c r="G925" s="759"/>
      <c r="H925" s="754"/>
      <c r="I925" s="755"/>
      <c r="J925" s="756"/>
      <c r="K925" s="757"/>
      <c r="L925" s="760"/>
    </row>
    <row r="926" spans="2:12" x14ac:dyDescent="0.25">
      <c r="B926" s="751"/>
      <c r="C926" s="752"/>
      <c r="D926" s="753"/>
      <c r="E926" s="754"/>
      <c r="F926" s="754"/>
      <c r="G926" s="759"/>
      <c r="H926" s="754"/>
      <c r="I926" s="755"/>
      <c r="J926" s="756"/>
      <c r="K926" s="757"/>
      <c r="L926" s="760"/>
    </row>
    <row r="927" spans="2:12" x14ac:dyDescent="0.25">
      <c r="B927" s="751"/>
      <c r="C927" s="752"/>
      <c r="D927" s="753"/>
      <c r="E927" s="754"/>
      <c r="F927" s="754"/>
      <c r="G927" s="759"/>
      <c r="H927" s="754"/>
      <c r="I927" s="755"/>
      <c r="J927" s="756"/>
      <c r="K927" s="757"/>
      <c r="L927" s="760"/>
    </row>
    <row r="928" spans="2:12" x14ac:dyDescent="0.25">
      <c r="B928" s="751"/>
      <c r="C928" s="752"/>
      <c r="D928" s="753"/>
      <c r="E928" s="754"/>
      <c r="F928" s="754"/>
      <c r="G928" s="759"/>
      <c r="H928" s="754"/>
      <c r="I928" s="755"/>
      <c r="J928" s="756"/>
      <c r="K928" s="757"/>
      <c r="L928" s="760"/>
    </row>
    <row r="929" spans="2:12" x14ac:dyDescent="0.25">
      <c r="B929" s="751"/>
      <c r="C929" s="752"/>
      <c r="D929" s="753"/>
      <c r="E929" s="754"/>
      <c r="F929" s="754"/>
      <c r="G929" s="759"/>
      <c r="H929" s="754"/>
      <c r="I929" s="755"/>
      <c r="J929" s="756"/>
      <c r="K929" s="757"/>
      <c r="L929" s="760"/>
    </row>
    <row r="930" spans="2:12" x14ac:dyDescent="0.25">
      <c r="B930" s="751"/>
      <c r="C930" s="752"/>
      <c r="D930" s="753"/>
      <c r="E930" s="754"/>
      <c r="F930" s="754"/>
      <c r="G930" s="759"/>
      <c r="H930" s="754"/>
      <c r="I930" s="755"/>
      <c r="J930" s="756"/>
      <c r="K930" s="757"/>
      <c r="L930" s="760"/>
    </row>
    <row r="931" spans="2:12" x14ac:dyDescent="0.25">
      <c r="B931" s="751"/>
      <c r="C931" s="752"/>
      <c r="D931" s="753"/>
      <c r="E931" s="754"/>
      <c r="F931" s="754"/>
      <c r="G931" s="759"/>
      <c r="H931" s="754"/>
      <c r="I931" s="755"/>
      <c r="J931" s="756"/>
      <c r="K931" s="757"/>
      <c r="L931" s="760"/>
    </row>
    <row r="932" spans="2:12" x14ac:dyDescent="0.25">
      <c r="B932" s="751"/>
      <c r="C932" s="752"/>
      <c r="D932" s="753"/>
      <c r="E932" s="754"/>
      <c r="F932" s="754"/>
      <c r="G932" s="759"/>
      <c r="H932" s="754"/>
      <c r="I932" s="755"/>
      <c r="J932" s="756"/>
      <c r="K932" s="757"/>
      <c r="L932" s="760"/>
    </row>
    <row r="933" spans="2:12" x14ac:dyDescent="0.25">
      <c r="B933" s="751"/>
      <c r="C933" s="752"/>
      <c r="D933" s="753"/>
      <c r="E933" s="754"/>
      <c r="F933" s="754"/>
      <c r="G933" s="759"/>
      <c r="H933" s="754"/>
      <c r="I933" s="755"/>
      <c r="J933" s="756"/>
      <c r="K933" s="757"/>
      <c r="L933" s="760"/>
    </row>
    <row r="934" spans="2:12" x14ac:dyDescent="0.25">
      <c r="B934" s="751"/>
      <c r="C934" s="752"/>
      <c r="D934" s="753"/>
      <c r="E934" s="754"/>
      <c r="F934" s="754"/>
      <c r="G934" s="759"/>
      <c r="H934" s="754"/>
      <c r="I934" s="755"/>
      <c r="J934" s="756"/>
      <c r="K934" s="757"/>
      <c r="L934" s="760"/>
    </row>
    <row r="935" spans="2:12" x14ac:dyDescent="0.25">
      <c r="B935" s="751"/>
      <c r="C935" s="752"/>
      <c r="D935" s="753"/>
      <c r="E935" s="754"/>
      <c r="F935" s="754"/>
      <c r="G935" s="759"/>
      <c r="H935" s="754"/>
      <c r="I935" s="755"/>
      <c r="J935" s="756"/>
      <c r="K935" s="757"/>
      <c r="L935" s="760"/>
    </row>
    <row r="936" spans="2:12" x14ac:dyDescent="0.25">
      <c r="B936" s="751"/>
      <c r="C936" s="752"/>
      <c r="D936" s="753"/>
      <c r="E936" s="754"/>
      <c r="F936" s="754"/>
      <c r="G936" s="759"/>
      <c r="H936" s="754"/>
      <c r="I936" s="755"/>
      <c r="J936" s="756"/>
      <c r="K936" s="757"/>
      <c r="L936" s="760"/>
    </row>
    <row r="937" spans="2:12" x14ac:dyDescent="0.25">
      <c r="B937" s="751"/>
      <c r="C937" s="752"/>
      <c r="D937" s="753"/>
      <c r="E937" s="754"/>
      <c r="F937" s="754"/>
      <c r="G937" s="759"/>
      <c r="H937" s="754"/>
      <c r="I937" s="755"/>
      <c r="J937" s="756"/>
      <c r="K937" s="757"/>
      <c r="L937" s="760"/>
    </row>
    <row r="938" spans="2:12" x14ac:dyDescent="0.25">
      <c r="B938" s="751"/>
      <c r="C938" s="752"/>
      <c r="D938" s="753"/>
      <c r="E938" s="754"/>
      <c r="F938" s="754"/>
      <c r="G938" s="759"/>
      <c r="H938" s="754"/>
      <c r="I938" s="755"/>
      <c r="J938" s="756"/>
      <c r="K938" s="757"/>
      <c r="L938" s="760"/>
    </row>
    <row r="939" spans="2:12" x14ac:dyDescent="0.25">
      <c r="B939" s="751"/>
      <c r="C939" s="752"/>
      <c r="D939" s="753"/>
      <c r="E939" s="754"/>
      <c r="F939" s="754"/>
      <c r="G939" s="759"/>
      <c r="H939" s="754"/>
      <c r="I939" s="755"/>
      <c r="J939" s="756"/>
      <c r="K939" s="757"/>
      <c r="L939" s="760"/>
    </row>
    <row r="940" spans="2:12" x14ac:dyDescent="0.25">
      <c r="B940" s="751"/>
      <c r="C940" s="752"/>
      <c r="D940" s="753"/>
      <c r="E940" s="754"/>
      <c r="F940" s="754"/>
      <c r="G940" s="759"/>
      <c r="H940" s="754"/>
      <c r="I940" s="755"/>
      <c r="J940" s="756"/>
      <c r="K940" s="757"/>
      <c r="L940" s="760"/>
    </row>
    <row r="941" spans="2:12" x14ac:dyDescent="0.25">
      <c r="B941" s="751"/>
      <c r="C941" s="752"/>
      <c r="D941" s="753"/>
      <c r="E941" s="754"/>
      <c r="F941" s="754"/>
      <c r="G941" s="759"/>
      <c r="H941" s="754"/>
      <c r="I941" s="755"/>
      <c r="J941" s="756"/>
      <c r="K941" s="757"/>
      <c r="L941" s="760"/>
    </row>
    <row r="942" spans="2:12" x14ac:dyDescent="0.25">
      <c r="B942" s="751"/>
      <c r="C942" s="752"/>
      <c r="D942" s="753"/>
      <c r="E942" s="754"/>
      <c r="F942" s="754"/>
      <c r="G942" s="759"/>
      <c r="H942" s="754"/>
      <c r="I942" s="755"/>
      <c r="J942" s="756"/>
      <c r="K942" s="757"/>
      <c r="L942" s="760"/>
    </row>
    <row r="943" spans="2:12" x14ac:dyDescent="0.25">
      <c r="B943" s="751"/>
      <c r="C943" s="752"/>
      <c r="D943" s="753"/>
      <c r="E943" s="754"/>
      <c r="F943" s="754"/>
      <c r="G943" s="759"/>
      <c r="H943" s="754"/>
      <c r="I943" s="755"/>
      <c r="J943" s="756"/>
      <c r="K943" s="757"/>
      <c r="L943" s="760"/>
    </row>
    <row r="944" spans="2:12" x14ac:dyDescent="0.25">
      <c r="B944" s="751"/>
      <c r="C944" s="752"/>
      <c r="D944" s="753"/>
      <c r="E944" s="754"/>
      <c r="F944" s="754"/>
      <c r="G944" s="759"/>
      <c r="H944" s="754"/>
      <c r="I944" s="755"/>
      <c r="J944" s="756"/>
      <c r="K944" s="757"/>
      <c r="L944" s="760"/>
    </row>
    <row r="945" spans="2:12" x14ac:dyDescent="0.25">
      <c r="B945" s="751"/>
      <c r="C945" s="752"/>
      <c r="D945" s="753"/>
      <c r="E945" s="754"/>
      <c r="F945" s="754"/>
      <c r="G945" s="759"/>
      <c r="H945" s="754"/>
      <c r="I945" s="755"/>
      <c r="J945" s="756"/>
      <c r="K945" s="757"/>
      <c r="L945" s="760"/>
    </row>
    <row r="946" spans="2:12" x14ac:dyDescent="0.25">
      <c r="B946" s="751"/>
      <c r="C946" s="752"/>
      <c r="D946" s="753"/>
      <c r="E946" s="754"/>
      <c r="F946" s="754"/>
      <c r="G946" s="759"/>
      <c r="H946" s="754"/>
      <c r="I946" s="755"/>
      <c r="J946" s="756"/>
      <c r="K946" s="757"/>
      <c r="L946" s="760"/>
    </row>
    <row r="947" spans="2:12" x14ac:dyDescent="0.25">
      <c r="B947" s="751"/>
      <c r="C947" s="752"/>
      <c r="D947" s="753"/>
      <c r="E947" s="754"/>
      <c r="F947" s="754"/>
      <c r="G947" s="759"/>
      <c r="H947" s="754"/>
      <c r="I947" s="755"/>
      <c r="J947" s="756"/>
      <c r="K947" s="757"/>
      <c r="L947" s="760"/>
    </row>
    <row r="948" spans="2:12" x14ac:dyDescent="0.25">
      <c r="B948" s="751"/>
      <c r="C948" s="752"/>
      <c r="D948" s="753"/>
      <c r="E948" s="754"/>
      <c r="F948" s="754"/>
      <c r="G948" s="759"/>
      <c r="H948" s="754"/>
      <c r="I948" s="755"/>
      <c r="J948" s="756"/>
      <c r="K948" s="757"/>
      <c r="L948" s="760"/>
    </row>
    <row r="949" spans="2:12" x14ac:dyDescent="0.25">
      <c r="B949" s="751"/>
      <c r="C949" s="752"/>
      <c r="D949" s="753"/>
      <c r="E949" s="754"/>
      <c r="F949" s="754"/>
      <c r="G949" s="759"/>
      <c r="H949" s="754"/>
      <c r="I949" s="755"/>
      <c r="J949" s="756"/>
      <c r="K949" s="757"/>
      <c r="L949" s="760"/>
    </row>
    <row r="950" spans="2:12" x14ac:dyDescent="0.25">
      <c r="B950" s="751"/>
      <c r="C950" s="752"/>
      <c r="D950" s="753"/>
      <c r="E950" s="754"/>
      <c r="F950" s="754"/>
      <c r="G950" s="759"/>
      <c r="H950" s="754"/>
      <c r="I950" s="755"/>
      <c r="J950" s="756"/>
      <c r="K950" s="757"/>
      <c r="L950" s="760"/>
    </row>
    <row r="951" spans="2:12" x14ac:dyDescent="0.25">
      <c r="B951" s="751"/>
      <c r="C951" s="752"/>
      <c r="D951" s="753"/>
      <c r="E951" s="754"/>
      <c r="F951" s="754"/>
      <c r="G951" s="759"/>
      <c r="H951" s="754"/>
      <c r="I951" s="755"/>
      <c r="J951" s="756"/>
      <c r="K951" s="757"/>
      <c r="L951" s="760"/>
    </row>
    <row r="952" spans="2:12" x14ac:dyDescent="0.25">
      <c r="B952" s="751"/>
      <c r="C952" s="752"/>
      <c r="D952" s="753"/>
      <c r="E952" s="754"/>
      <c r="F952" s="754"/>
      <c r="G952" s="759"/>
      <c r="H952" s="754"/>
      <c r="I952" s="755"/>
      <c r="J952" s="756"/>
      <c r="K952" s="757"/>
      <c r="L952" s="760"/>
    </row>
    <row r="953" spans="2:12" x14ac:dyDescent="0.25">
      <c r="B953" s="751"/>
      <c r="C953" s="752"/>
      <c r="D953" s="753"/>
      <c r="E953" s="754"/>
      <c r="F953" s="754"/>
      <c r="G953" s="759"/>
      <c r="H953" s="754"/>
      <c r="I953" s="755"/>
      <c r="J953" s="756"/>
      <c r="K953" s="757"/>
      <c r="L953" s="760"/>
    </row>
    <row r="954" spans="2:12" x14ac:dyDescent="0.25">
      <c r="B954" s="751"/>
      <c r="C954" s="752"/>
      <c r="D954" s="753"/>
      <c r="E954" s="754"/>
      <c r="F954" s="754"/>
      <c r="G954" s="759"/>
      <c r="H954" s="754"/>
      <c r="I954" s="755"/>
      <c r="J954" s="756"/>
      <c r="K954" s="757"/>
      <c r="L954" s="760"/>
    </row>
    <row r="955" spans="2:12" x14ac:dyDescent="0.25">
      <c r="B955" s="751"/>
      <c r="C955" s="752"/>
      <c r="D955" s="753"/>
      <c r="E955" s="754"/>
      <c r="F955" s="754"/>
      <c r="G955" s="759"/>
      <c r="H955" s="754"/>
      <c r="I955" s="755"/>
      <c r="J955" s="756"/>
      <c r="K955" s="757"/>
      <c r="L955" s="760"/>
    </row>
    <row r="956" spans="2:12" x14ac:dyDescent="0.25">
      <c r="B956" s="751"/>
      <c r="C956" s="752"/>
      <c r="D956" s="753"/>
      <c r="E956" s="754"/>
      <c r="F956" s="754"/>
      <c r="G956" s="759"/>
      <c r="H956" s="754"/>
      <c r="I956" s="755"/>
      <c r="J956" s="756"/>
      <c r="K956" s="757"/>
      <c r="L956" s="760"/>
    </row>
    <row r="957" spans="2:12" x14ac:dyDescent="0.25">
      <c r="B957" s="751"/>
      <c r="C957" s="752"/>
      <c r="D957" s="753"/>
      <c r="E957" s="754"/>
      <c r="F957" s="754"/>
      <c r="G957" s="759"/>
      <c r="H957" s="754"/>
      <c r="I957" s="755"/>
      <c r="J957" s="756"/>
      <c r="K957" s="757"/>
      <c r="L957" s="760"/>
    </row>
    <row r="958" spans="2:12" x14ac:dyDescent="0.25">
      <c r="B958" s="751"/>
      <c r="C958" s="752"/>
      <c r="D958" s="753"/>
      <c r="E958" s="754"/>
      <c r="F958" s="754"/>
      <c r="G958" s="759"/>
      <c r="H958" s="754"/>
      <c r="I958" s="755"/>
      <c r="J958" s="756"/>
      <c r="K958" s="757"/>
      <c r="L958" s="760"/>
    </row>
    <row r="959" spans="2:12" x14ac:dyDescent="0.25">
      <c r="B959" s="751"/>
      <c r="C959" s="752"/>
      <c r="D959" s="753"/>
      <c r="E959" s="754"/>
      <c r="F959" s="754"/>
      <c r="G959" s="759"/>
      <c r="H959" s="754"/>
      <c r="I959" s="755"/>
      <c r="J959" s="756"/>
      <c r="K959" s="757"/>
      <c r="L959" s="760"/>
    </row>
    <row r="960" spans="2:12" x14ac:dyDescent="0.25">
      <c r="B960" s="751"/>
      <c r="C960" s="752"/>
      <c r="D960" s="753"/>
      <c r="E960" s="754"/>
      <c r="F960" s="754"/>
      <c r="G960" s="759"/>
      <c r="H960" s="754"/>
      <c r="I960" s="755"/>
      <c r="J960" s="756"/>
      <c r="K960" s="757"/>
      <c r="L960" s="760"/>
    </row>
    <row r="961" spans="2:12" x14ac:dyDescent="0.25">
      <c r="B961" s="751"/>
      <c r="C961" s="752"/>
      <c r="D961" s="753"/>
      <c r="E961" s="754"/>
      <c r="F961" s="754"/>
      <c r="G961" s="759"/>
      <c r="H961" s="754"/>
      <c r="I961" s="755"/>
      <c r="J961" s="756"/>
      <c r="K961" s="757"/>
      <c r="L961" s="760"/>
    </row>
    <row r="962" spans="2:12" x14ac:dyDescent="0.25">
      <c r="B962" s="751"/>
      <c r="C962" s="752"/>
      <c r="D962" s="753"/>
      <c r="E962" s="754"/>
      <c r="F962" s="754"/>
      <c r="G962" s="759"/>
      <c r="H962" s="754"/>
      <c r="I962" s="755"/>
      <c r="J962" s="756"/>
      <c r="K962" s="757"/>
      <c r="L962" s="760"/>
    </row>
    <row r="963" spans="2:12" x14ac:dyDescent="0.25">
      <c r="B963" s="751"/>
      <c r="C963" s="752"/>
      <c r="D963" s="753"/>
      <c r="E963" s="754"/>
      <c r="F963" s="754"/>
      <c r="G963" s="759"/>
      <c r="H963" s="754"/>
      <c r="I963" s="755"/>
      <c r="J963" s="756"/>
      <c r="K963" s="757"/>
      <c r="L963" s="760"/>
    </row>
    <row r="964" spans="2:12" x14ac:dyDescent="0.25">
      <c r="B964" s="751"/>
      <c r="C964" s="752"/>
      <c r="D964" s="753"/>
      <c r="E964" s="754"/>
      <c r="F964" s="754"/>
      <c r="G964" s="759"/>
      <c r="H964" s="754"/>
      <c r="I964" s="755"/>
      <c r="J964" s="756"/>
      <c r="K964" s="757"/>
      <c r="L964" s="760"/>
    </row>
    <row r="965" spans="2:12" x14ac:dyDescent="0.25">
      <c r="B965" s="751"/>
      <c r="C965" s="752"/>
      <c r="D965" s="753"/>
      <c r="E965" s="754"/>
      <c r="F965" s="754"/>
      <c r="G965" s="759"/>
      <c r="H965" s="754"/>
      <c r="I965" s="755"/>
      <c r="J965" s="756"/>
      <c r="K965" s="757"/>
      <c r="L965" s="760"/>
    </row>
    <row r="966" spans="2:12" x14ac:dyDescent="0.25">
      <c r="B966" s="751"/>
      <c r="C966" s="752"/>
      <c r="D966" s="753"/>
      <c r="E966" s="754"/>
      <c r="F966" s="754"/>
      <c r="G966" s="759"/>
      <c r="H966" s="754"/>
      <c r="I966" s="755"/>
      <c r="J966" s="756"/>
      <c r="K966" s="757"/>
      <c r="L966" s="760"/>
    </row>
    <row r="967" spans="2:12" x14ac:dyDescent="0.25">
      <c r="B967" s="751"/>
      <c r="C967" s="752"/>
      <c r="D967" s="753"/>
      <c r="E967" s="754"/>
      <c r="F967" s="754"/>
      <c r="G967" s="759"/>
      <c r="H967" s="754"/>
      <c r="I967" s="755"/>
      <c r="J967" s="756"/>
      <c r="K967" s="757"/>
      <c r="L967" s="760"/>
    </row>
    <row r="968" spans="2:12" x14ac:dyDescent="0.25">
      <c r="B968" s="751"/>
      <c r="C968" s="752"/>
      <c r="D968" s="753"/>
      <c r="E968" s="754"/>
      <c r="F968" s="754"/>
      <c r="G968" s="759"/>
      <c r="H968" s="754"/>
      <c r="I968" s="755"/>
      <c r="J968" s="756"/>
      <c r="K968" s="757"/>
      <c r="L968" s="760"/>
    </row>
    <row r="969" spans="2:12" x14ac:dyDescent="0.25">
      <c r="B969" s="751"/>
      <c r="C969" s="752"/>
      <c r="D969" s="753"/>
      <c r="E969" s="754"/>
      <c r="F969" s="754"/>
      <c r="G969" s="759"/>
      <c r="H969" s="754"/>
      <c r="I969" s="755"/>
      <c r="J969" s="756"/>
      <c r="K969" s="757"/>
      <c r="L969" s="760"/>
    </row>
    <row r="970" spans="2:12" x14ac:dyDescent="0.25">
      <c r="B970" s="751"/>
      <c r="C970" s="752"/>
      <c r="D970" s="753"/>
      <c r="E970" s="754"/>
      <c r="F970" s="754"/>
      <c r="G970" s="759"/>
      <c r="H970" s="754"/>
      <c r="I970" s="755"/>
      <c r="J970" s="756"/>
      <c r="K970" s="757"/>
      <c r="L970" s="760"/>
    </row>
    <row r="971" spans="2:12" x14ac:dyDescent="0.25">
      <c r="B971" s="751"/>
      <c r="C971" s="752"/>
      <c r="D971" s="753"/>
      <c r="E971" s="754"/>
      <c r="F971" s="754"/>
      <c r="G971" s="759"/>
      <c r="H971" s="754"/>
      <c r="I971" s="755"/>
      <c r="J971" s="756"/>
      <c r="K971" s="757"/>
      <c r="L971" s="760"/>
    </row>
    <row r="972" spans="2:12" x14ac:dyDescent="0.25">
      <c r="B972" s="751"/>
      <c r="C972" s="752"/>
      <c r="D972" s="753"/>
      <c r="E972" s="754"/>
      <c r="F972" s="754"/>
      <c r="G972" s="759"/>
      <c r="H972" s="754"/>
      <c r="I972" s="755"/>
      <c r="J972" s="756"/>
      <c r="K972" s="757"/>
      <c r="L972" s="760"/>
    </row>
    <row r="973" spans="2:12" x14ac:dyDescent="0.25">
      <c r="B973" s="751"/>
      <c r="C973" s="752"/>
      <c r="D973" s="753"/>
      <c r="E973" s="754"/>
      <c r="F973" s="754"/>
      <c r="G973" s="759"/>
      <c r="H973" s="754"/>
      <c r="I973" s="755"/>
      <c r="J973" s="756"/>
      <c r="K973" s="757"/>
      <c r="L973" s="760"/>
    </row>
    <row r="974" spans="2:12" x14ac:dyDescent="0.25">
      <c r="B974" s="751"/>
      <c r="C974" s="752"/>
      <c r="D974" s="753"/>
      <c r="E974" s="754"/>
      <c r="F974" s="754"/>
      <c r="G974" s="759"/>
      <c r="H974" s="754"/>
      <c r="I974" s="755"/>
      <c r="J974" s="756"/>
      <c r="K974" s="757"/>
      <c r="L974" s="760"/>
    </row>
    <row r="975" spans="2:12" x14ac:dyDescent="0.25">
      <c r="B975" s="751"/>
      <c r="C975" s="752"/>
      <c r="D975" s="753"/>
      <c r="E975" s="754"/>
      <c r="F975" s="754"/>
      <c r="G975" s="759"/>
      <c r="H975" s="754"/>
      <c r="I975" s="755"/>
      <c r="J975" s="756"/>
      <c r="K975" s="757"/>
      <c r="L975" s="760"/>
    </row>
    <row r="976" spans="2:12" x14ac:dyDescent="0.25">
      <c r="B976" s="751"/>
      <c r="C976" s="752"/>
      <c r="D976" s="753"/>
      <c r="E976" s="754"/>
      <c r="F976" s="754"/>
      <c r="G976" s="759"/>
      <c r="H976" s="754"/>
      <c r="I976" s="755"/>
      <c r="J976" s="756"/>
      <c r="K976" s="757"/>
      <c r="L976" s="760"/>
    </row>
    <row r="977" spans="2:12" x14ac:dyDescent="0.25">
      <c r="B977" s="751"/>
      <c r="C977" s="752"/>
      <c r="D977" s="753"/>
      <c r="E977" s="754"/>
      <c r="F977" s="754"/>
      <c r="G977" s="759"/>
      <c r="H977" s="754"/>
      <c r="I977" s="755"/>
      <c r="J977" s="756"/>
      <c r="K977" s="757"/>
      <c r="L977" s="760"/>
    </row>
    <row r="978" spans="2:12" x14ac:dyDescent="0.25">
      <c r="B978" s="751"/>
      <c r="C978" s="752"/>
      <c r="D978" s="753"/>
      <c r="E978" s="754"/>
      <c r="F978" s="754"/>
      <c r="G978" s="759"/>
      <c r="H978" s="754"/>
      <c r="I978" s="755"/>
      <c r="J978" s="756"/>
      <c r="K978" s="757"/>
      <c r="L978" s="760"/>
    </row>
    <row r="979" spans="2:12" x14ac:dyDescent="0.25">
      <c r="B979" s="751"/>
      <c r="C979" s="752"/>
      <c r="D979" s="753"/>
      <c r="E979" s="754"/>
      <c r="F979" s="754"/>
      <c r="G979" s="759"/>
      <c r="H979" s="754"/>
      <c r="I979" s="755"/>
      <c r="J979" s="756"/>
      <c r="K979" s="757"/>
      <c r="L979" s="760"/>
    </row>
    <row r="980" spans="2:12" x14ac:dyDescent="0.25">
      <c r="B980" s="751"/>
      <c r="C980" s="752"/>
      <c r="D980" s="753"/>
      <c r="E980" s="754"/>
      <c r="F980" s="754"/>
      <c r="G980" s="759"/>
      <c r="H980" s="754"/>
      <c r="I980" s="755"/>
      <c r="J980" s="756"/>
      <c r="K980" s="757"/>
      <c r="L980" s="760"/>
    </row>
    <row r="981" spans="2:12" x14ac:dyDescent="0.25">
      <c r="B981" s="751"/>
      <c r="C981" s="752"/>
      <c r="D981" s="753"/>
      <c r="E981" s="754"/>
      <c r="F981" s="754"/>
      <c r="G981" s="759"/>
      <c r="H981" s="754"/>
      <c r="I981" s="755"/>
      <c r="J981" s="756"/>
      <c r="K981" s="757"/>
      <c r="L981" s="760"/>
    </row>
    <row r="982" spans="2:12" x14ac:dyDescent="0.25">
      <c r="B982" s="751"/>
      <c r="C982" s="752"/>
      <c r="D982" s="753"/>
      <c r="E982" s="754"/>
      <c r="F982" s="754"/>
      <c r="G982" s="759"/>
      <c r="H982" s="754"/>
      <c r="I982" s="755"/>
      <c r="J982" s="756"/>
      <c r="K982" s="757"/>
      <c r="L982" s="760"/>
    </row>
    <row r="983" spans="2:12" x14ac:dyDescent="0.25">
      <c r="B983" s="751"/>
      <c r="C983" s="752"/>
      <c r="D983" s="753"/>
      <c r="E983" s="754"/>
      <c r="F983" s="754"/>
      <c r="G983" s="759"/>
      <c r="H983" s="754"/>
      <c r="I983" s="755"/>
      <c r="J983" s="756"/>
      <c r="K983" s="757"/>
      <c r="L983" s="760"/>
    </row>
    <row r="984" spans="2:12" x14ac:dyDescent="0.25">
      <c r="B984" s="751"/>
      <c r="C984" s="752"/>
      <c r="D984" s="753"/>
      <c r="E984" s="754"/>
      <c r="F984" s="754"/>
      <c r="G984" s="759"/>
      <c r="H984" s="754"/>
      <c r="I984" s="755"/>
      <c r="J984" s="756"/>
      <c r="K984" s="757"/>
      <c r="L984" s="760"/>
    </row>
    <row r="985" spans="2:12" x14ac:dyDescent="0.25">
      <c r="B985" s="751"/>
      <c r="C985" s="752"/>
      <c r="D985" s="753"/>
      <c r="E985" s="754"/>
      <c r="F985" s="754"/>
      <c r="G985" s="759"/>
      <c r="H985" s="754"/>
      <c r="I985" s="755"/>
      <c r="J985" s="756"/>
      <c r="K985" s="757"/>
      <c r="L985" s="760"/>
    </row>
    <row r="986" spans="2:12" x14ac:dyDescent="0.25">
      <c r="B986" s="751"/>
      <c r="C986" s="752"/>
      <c r="D986" s="753"/>
      <c r="E986" s="754"/>
      <c r="F986" s="754"/>
      <c r="G986" s="759"/>
      <c r="H986" s="754"/>
      <c r="I986" s="755"/>
      <c r="J986" s="756"/>
      <c r="K986" s="757"/>
      <c r="L986" s="760"/>
    </row>
    <row r="987" spans="2:12" x14ac:dyDescent="0.25">
      <c r="B987" s="751"/>
      <c r="C987" s="752"/>
      <c r="D987" s="753"/>
      <c r="E987" s="754"/>
      <c r="F987" s="754"/>
      <c r="G987" s="759"/>
      <c r="H987" s="754"/>
      <c r="I987" s="755"/>
      <c r="J987" s="756"/>
      <c r="K987" s="757"/>
      <c r="L987" s="760"/>
    </row>
    <row r="988" spans="2:12" x14ac:dyDescent="0.25">
      <c r="B988" s="751"/>
      <c r="C988" s="752"/>
      <c r="D988" s="753"/>
      <c r="E988" s="754"/>
      <c r="F988" s="754"/>
      <c r="G988" s="759"/>
      <c r="H988" s="754"/>
      <c r="I988" s="755"/>
      <c r="J988" s="756"/>
      <c r="K988" s="757"/>
      <c r="L988" s="760"/>
    </row>
    <row r="989" spans="2:12" x14ac:dyDescent="0.25">
      <c r="B989" s="751"/>
      <c r="C989" s="752"/>
      <c r="D989" s="753"/>
      <c r="E989" s="754"/>
      <c r="F989" s="754"/>
      <c r="G989" s="759"/>
      <c r="H989" s="754"/>
      <c r="I989" s="755"/>
      <c r="J989" s="756"/>
      <c r="K989" s="757"/>
      <c r="L989" s="760"/>
    </row>
    <row r="990" spans="2:12" x14ac:dyDescent="0.25">
      <c r="B990" s="751"/>
      <c r="C990" s="752"/>
      <c r="D990" s="753"/>
      <c r="E990" s="754"/>
      <c r="F990" s="754"/>
      <c r="G990" s="759"/>
      <c r="H990" s="754"/>
      <c r="I990" s="755"/>
      <c r="J990" s="756"/>
      <c r="K990" s="757"/>
      <c r="L990" s="760"/>
    </row>
    <row r="991" spans="2:12" x14ac:dyDescent="0.25">
      <c r="B991" s="751"/>
      <c r="C991" s="752"/>
      <c r="D991" s="753"/>
      <c r="E991" s="754"/>
      <c r="F991" s="754"/>
      <c r="G991" s="759"/>
      <c r="H991" s="754"/>
      <c r="I991" s="755"/>
      <c r="J991" s="756"/>
      <c r="K991" s="757"/>
      <c r="L991" s="760"/>
    </row>
    <row r="992" spans="2:12" x14ac:dyDescent="0.25">
      <c r="B992" s="751"/>
      <c r="C992" s="752"/>
      <c r="D992" s="753"/>
      <c r="E992" s="754"/>
      <c r="F992" s="754"/>
      <c r="G992" s="759"/>
      <c r="H992" s="754"/>
      <c r="I992" s="755"/>
      <c r="J992" s="756"/>
      <c r="K992" s="757"/>
      <c r="L992" s="760"/>
    </row>
    <row r="993" spans="2:12" x14ac:dyDescent="0.25">
      <c r="B993" s="751"/>
      <c r="C993" s="752"/>
      <c r="D993" s="753"/>
      <c r="E993" s="754"/>
      <c r="F993" s="754"/>
      <c r="G993" s="759"/>
      <c r="H993" s="754"/>
      <c r="I993" s="755"/>
      <c r="J993" s="756"/>
      <c r="K993" s="757"/>
      <c r="L993" s="760"/>
    </row>
    <row r="994" spans="2:12" x14ac:dyDescent="0.25">
      <c r="B994" s="751"/>
      <c r="C994" s="752"/>
      <c r="D994" s="753"/>
      <c r="E994" s="754"/>
      <c r="F994" s="754"/>
      <c r="G994" s="759"/>
      <c r="H994" s="754"/>
      <c r="I994" s="755"/>
      <c r="J994" s="756"/>
      <c r="K994" s="757"/>
      <c r="L994" s="760"/>
    </row>
    <row r="995" spans="2:12" x14ac:dyDescent="0.25">
      <c r="B995" s="751"/>
      <c r="C995" s="752"/>
      <c r="D995" s="753"/>
      <c r="E995" s="754"/>
      <c r="F995" s="754"/>
      <c r="G995" s="759"/>
      <c r="H995" s="754"/>
      <c r="I995" s="755"/>
      <c r="J995" s="756"/>
      <c r="K995" s="757"/>
      <c r="L995" s="760"/>
    </row>
    <row r="996" spans="2:12" x14ac:dyDescent="0.25">
      <c r="B996" s="751"/>
      <c r="C996" s="752"/>
      <c r="D996" s="753"/>
      <c r="E996" s="754"/>
      <c r="F996" s="754"/>
      <c r="G996" s="759"/>
      <c r="H996" s="754"/>
      <c r="I996" s="755"/>
      <c r="J996" s="756"/>
      <c r="K996" s="757"/>
      <c r="L996" s="760"/>
    </row>
    <row r="997" spans="2:12" x14ac:dyDescent="0.25">
      <c r="B997" s="751"/>
      <c r="C997" s="752"/>
      <c r="D997" s="753"/>
      <c r="E997" s="754"/>
      <c r="F997" s="754"/>
      <c r="G997" s="759"/>
      <c r="H997" s="754"/>
      <c r="I997" s="755"/>
      <c r="J997" s="756"/>
      <c r="K997" s="757"/>
      <c r="L997" s="760"/>
    </row>
    <row r="998" spans="2:12" x14ac:dyDescent="0.25">
      <c r="B998" s="751"/>
      <c r="C998" s="752"/>
      <c r="D998" s="753"/>
      <c r="E998" s="754"/>
      <c r="F998" s="754"/>
      <c r="G998" s="759"/>
      <c r="H998" s="754"/>
      <c r="I998" s="755"/>
      <c r="J998" s="756"/>
      <c r="K998" s="757"/>
      <c r="L998" s="760"/>
    </row>
    <row r="999" spans="2:12" x14ac:dyDescent="0.25">
      <c r="B999" s="751"/>
      <c r="C999" s="752"/>
      <c r="D999" s="753"/>
      <c r="E999" s="754"/>
      <c r="F999" s="754"/>
      <c r="G999" s="759"/>
      <c r="H999" s="754"/>
      <c r="I999" s="755"/>
      <c r="J999" s="756"/>
      <c r="K999" s="757"/>
      <c r="L999" s="760"/>
    </row>
    <row r="1000" spans="2:12" x14ac:dyDescent="0.25">
      <c r="B1000" s="751"/>
      <c r="C1000" s="752"/>
      <c r="D1000" s="753"/>
      <c r="E1000" s="754"/>
      <c r="F1000" s="754"/>
      <c r="G1000" s="759"/>
      <c r="H1000" s="754"/>
      <c r="I1000" s="755"/>
      <c r="J1000" s="756"/>
      <c r="K1000" s="757"/>
      <c r="L1000" s="760"/>
    </row>
    <row r="1001" spans="2:12" x14ac:dyDescent="0.25">
      <c r="B1001" s="751"/>
      <c r="C1001" s="752"/>
      <c r="D1001" s="753"/>
      <c r="E1001" s="754"/>
      <c r="F1001" s="754"/>
      <c r="G1001" s="759"/>
      <c r="H1001" s="754"/>
      <c r="I1001" s="755"/>
      <c r="J1001" s="756"/>
      <c r="K1001" s="757"/>
      <c r="L1001" s="760"/>
    </row>
    <row r="1002" spans="2:12" x14ac:dyDescent="0.25">
      <c r="B1002" s="751"/>
      <c r="C1002" s="752"/>
      <c r="D1002" s="753"/>
      <c r="E1002" s="754"/>
      <c r="F1002" s="754"/>
      <c r="G1002" s="759"/>
      <c r="H1002" s="754"/>
      <c r="I1002" s="755"/>
      <c r="J1002" s="756"/>
      <c r="K1002" s="757"/>
      <c r="L1002" s="760"/>
    </row>
    <row r="1003" spans="2:12" x14ac:dyDescent="0.25">
      <c r="B1003" s="751"/>
      <c r="C1003" s="752"/>
      <c r="D1003" s="753"/>
      <c r="E1003" s="754"/>
      <c r="F1003" s="754"/>
      <c r="G1003" s="759"/>
      <c r="H1003" s="754"/>
      <c r="I1003" s="755"/>
      <c r="J1003" s="756"/>
      <c r="K1003" s="757"/>
      <c r="L1003" s="760"/>
    </row>
    <row r="1004" spans="2:12" x14ac:dyDescent="0.25">
      <c r="B1004" s="751"/>
      <c r="C1004" s="752"/>
      <c r="D1004" s="753"/>
      <c r="E1004" s="754"/>
      <c r="F1004" s="754"/>
      <c r="G1004" s="759"/>
      <c r="H1004" s="754"/>
      <c r="I1004" s="755"/>
      <c r="J1004" s="756"/>
      <c r="K1004" s="757"/>
      <c r="L1004" s="760"/>
    </row>
    <row r="1005" spans="2:12" x14ac:dyDescent="0.25">
      <c r="B1005" s="751"/>
      <c r="C1005" s="752"/>
      <c r="D1005" s="753"/>
      <c r="E1005" s="754"/>
      <c r="F1005" s="754"/>
      <c r="G1005" s="759"/>
      <c r="H1005" s="754"/>
      <c r="I1005" s="755"/>
      <c r="J1005" s="756"/>
      <c r="K1005" s="757"/>
      <c r="L1005" s="760"/>
    </row>
    <row r="1006" spans="2:12" x14ac:dyDescent="0.25">
      <c r="B1006" s="737"/>
      <c r="C1006" s="739"/>
      <c r="D1006" s="739"/>
      <c r="E1006" s="739"/>
      <c r="F1006" s="740"/>
      <c r="G1006" s="739"/>
      <c r="H1006" s="739"/>
      <c r="I1006" s="761"/>
      <c r="J1006" s="762"/>
      <c r="K1006" s="763"/>
      <c r="L1006" s="764"/>
    </row>
    <row r="1007" spans="2:12" x14ac:dyDescent="0.25">
      <c r="B1007" s="737"/>
      <c r="C1007" s="739"/>
      <c r="D1007" s="739"/>
      <c r="E1007" s="739"/>
      <c r="F1007" s="740"/>
      <c r="G1007" s="739"/>
      <c r="H1007" s="739"/>
      <c r="I1007" s="761"/>
      <c r="J1007" s="762"/>
      <c r="K1007" s="763"/>
      <c r="L1007" s="764"/>
    </row>
    <row r="1008" spans="2:12" x14ac:dyDescent="0.25">
      <c r="B1008" s="737"/>
      <c r="C1008" s="739"/>
      <c r="D1008" s="739"/>
      <c r="E1008" s="739"/>
      <c r="F1008" s="740"/>
      <c r="G1008" s="739"/>
      <c r="H1008" s="739"/>
      <c r="I1008" s="761"/>
      <c r="J1008" s="762"/>
      <c r="K1008" s="763"/>
      <c r="L1008" s="764"/>
    </row>
    <row r="1009" spans="2:12" x14ac:dyDescent="0.25">
      <c r="B1009" s="737"/>
      <c r="C1009" s="739"/>
      <c r="D1009" s="739"/>
      <c r="E1009" s="739"/>
      <c r="F1009" s="740"/>
      <c r="G1009" s="739"/>
      <c r="H1009" s="739"/>
      <c r="I1009" s="761"/>
      <c r="J1009" s="762"/>
      <c r="K1009" s="763"/>
      <c r="L1009" s="764"/>
    </row>
    <row r="1010" spans="2:12" x14ac:dyDescent="0.25">
      <c r="B1010" s="737"/>
      <c r="C1010" s="739"/>
      <c r="D1010" s="739"/>
      <c r="E1010" s="739"/>
      <c r="F1010" s="740"/>
      <c r="G1010" s="739"/>
      <c r="H1010" s="739"/>
      <c r="I1010" s="761"/>
      <c r="J1010" s="762"/>
      <c r="K1010" s="763"/>
      <c r="L1010" s="764"/>
    </row>
    <row r="1011" spans="2:12" x14ac:dyDescent="0.25">
      <c r="B1011" s="737"/>
      <c r="C1011" s="739"/>
      <c r="D1011" s="739"/>
      <c r="E1011" s="739"/>
      <c r="F1011" s="740"/>
      <c r="G1011" s="739"/>
      <c r="H1011" s="739"/>
      <c r="I1011" s="761"/>
      <c r="J1011" s="762"/>
      <c r="K1011" s="763"/>
      <c r="L1011" s="764"/>
    </row>
    <row r="1012" spans="2:12" x14ac:dyDescent="0.25">
      <c r="B1012" s="737"/>
      <c r="C1012" s="739"/>
      <c r="D1012" s="739"/>
      <c r="E1012" s="739"/>
      <c r="F1012" s="740"/>
      <c r="G1012" s="739"/>
      <c r="H1012" s="739"/>
      <c r="I1012" s="761"/>
      <c r="J1012" s="762"/>
      <c r="K1012" s="763"/>
      <c r="L1012" s="764"/>
    </row>
    <row r="1013" spans="2:12" x14ac:dyDescent="0.25">
      <c r="B1013" s="737"/>
      <c r="C1013" s="739"/>
      <c r="D1013" s="739"/>
      <c r="E1013" s="739"/>
      <c r="F1013" s="740"/>
      <c r="G1013" s="739"/>
      <c r="H1013" s="739"/>
      <c r="I1013" s="761"/>
      <c r="J1013" s="762"/>
      <c r="K1013" s="763"/>
      <c r="L1013" s="764"/>
    </row>
    <row r="1014" spans="2:12" x14ac:dyDescent="0.25">
      <c r="B1014" s="737"/>
      <c r="C1014" s="739"/>
      <c r="D1014" s="739"/>
      <c r="E1014" s="739"/>
      <c r="F1014" s="740"/>
      <c r="G1014" s="739"/>
      <c r="H1014" s="739"/>
      <c r="I1014" s="761"/>
      <c r="J1014" s="762"/>
      <c r="K1014" s="763"/>
      <c r="L1014" s="764"/>
    </row>
    <row r="1015" spans="2:12" x14ac:dyDescent="0.25">
      <c r="B1015" s="737"/>
      <c r="C1015" s="739"/>
      <c r="D1015" s="739"/>
      <c r="E1015" s="739"/>
      <c r="F1015" s="740"/>
      <c r="G1015" s="739"/>
      <c r="H1015" s="739"/>
      <c r="I1015" s="761"/>
      <c r="J1015" s="762"/>
      <c r="K1015" s="763"/>
      <c r="L1015" s="764"/>
    </row>
    <row r="1016" spans="2:12" x14ac:dyDescent="0.25">
      <c r="B1016" s="737"/>
      <c r="C1016" s="739"/>
      <c r="D1016" s="739"/>
      <c r="E1016" s="739"/>
      <c r="F1016" s="740"/>
      <c r="G1016" s="739"/>
      <c r="H1016" s="739"/>
      <c r="I1016" s="761"/>
      <c r="J1016" s="762"/>
      <c r="K1016" s="763"/>
      <c r="L1016" s="764"/>
    </row>
    <row r="1017" spans="2:12" x14ac:dyDescent="0.25">
      <c r="B1017" s="737"/>
      <c r="C1017" s="739"/>
      <c r="D1017" s="739"/>
      <c r="E1017" s="739"/>
      <c r="F1017" s="740"/>
      <c r="G1017" s="739"/>
      <c r="H1017" s="739"/>
      <c r="I1017" s="761"/>
      <c r="J1017" s="762"/>
      <c r="K1017" s="763"/>
      <c r="L1017" s="764"/>
    </row>
    <row r="1018" spans="2:12" x14ac:dyDescent="0.25">
      <c r="B1018" s="737"/>
      <c r="C1018" s="739"/>
      <c r="D1018" s="739"/>
      <c r="E1018" s="739"/>
      <c r="F1018" s="740"/>
      <c r="G1018" s="739"/>
      <c r="H1018" s="739"/>
      <c r="I1018" s="761"/>
      <c r="J1018" s="762"/>
      <c r="K1018" s="763"/>
      <c r="L1018" s="764"/>
    </row>
    <row r="1019" spans="2:12" x14ac:dyDescent="0.25">
      <c r="B1019" s="737"/>
      <c r="C1019" s="739"/>
      <c r="D1019" s="739"/>
      <c r="E1019" s="739"/>
      <c r="F1019" s="740"/>
      <c r="G1019" s="739"/>
      <c r="H1019" s="739"/>
      <c r="I1019" s="761"/>
      <c r="J1019" s="762"/>
      <c r="K1019" s="763"/>
      <c r="L1019" s="764"/>
    </row>
    <row r="1020" spans="2:12" x14ac:dyDescent="0.25">
      <c r="B1020" s="737"/>
      <c r="C1020" s="739"/>
      <c r="D1020" s="739"/>
      <c r="E1020" s="739"/>
      <c r="F1020" s="740"/>
      <c r="G1020" s="739"/>
      <c r="H1020" s="739"/>
      <c r="I1020" s="761"/>
      <c r="J1020" s="762"/>
      <c r="K1020" s="763"/>
      <c r="L1020" s="764"/>
    </row>
    <row r="1021" spans="2:12" x14ac:dyDescent="0.25">
      <c r="B1021" s="737"/>
      <c r="C1021" s="739"/>
      <c r="D1021" s="739"/>
      <c r="E1021" s="739"/>
      <c r="F1021" s="740"/>
      <c r="G1021" s="739"/>
      <c r="H1021" s="739"/>
      <c r="I1021" s="761"/>
      <c r="J1021" s="762"/>
      <c r="K1021" s="763"/>
      <c r="L1021" s="764"/>
    </row>
    <row r="1022" spans="2:12" x14ac:dyDescent="0.25">
      <c r="B1022" s="737"/>
      <c r="C1022" s="739"/>
      <c r="D1022" s="739"/>
      <c r="E1022" s="739"/>
      <c r="F1022" s="740"/>
      <c r="G1022" s="739"/>
      <c r="H1022" s="739"/>
      <c r="I1022" s="761"/>
      <c r="J1022" s="762"/>
      <c r="K1022" s="763"/>
      <c r="L1022" s="764"/>
    </row>
    <row r="1023" spans="2:12" x14ac:dyDescent="0.25">
      <c r="B1023" s="737"/>
      <c r="C1023" s="739"/>
      <c r="D1023" s="739"/>
      <c r="E1023" s="739"/>
      <c r="F1023" s="740"/>
      <c r="G1023" s="739"/>
      <c r="H1023" s="739"/>
      <c r="I1023" s="761"/>
      <c r="J1023" s="762"/>
      <c r="K1023" s="763"/>
      <c r="L1023" s="764"/>
    </row>
    <row r="1024" spans="2:12" x14ac:dyDescent="0.25">
      <c r="B1024" s="737"/>
      <c r="C1024" s="739"/>
      <c r="D1024" s="739"/>
      <c r="E1024" s="739"/>
      <c r="F1024" s="740"/>
      <c r="G1024" s="739"/>
      <c r="H1024" s="739"/>
      <c r="I1024" s="761"/>
      <c r="J1024" s="762"/>
      <c r="K1024" s="763"/>
      <c r="L1024" s="764"/>
    </row>
    <row r="1025" spans="2:12" x14ac:dyDescent="0.25">
      <c r="B1025" s="737"/>
      <c r="C1025" s="739"/>
      <c r="D1025" s="739"/>
      <c r="E1025" s="739"/>
      <c r="F1025" s="740"/>
      <c r="G1025" s="739"/>
      <c r="H1025" s="739"/>
      <c r="I1025" s="761"/>
      <c r="J1025" s="762"/>
      <c r="K1025" s="763"/>
      <c r="L1025" s="764"/>
    </row>
    <row r="1026" spans="2:12" x14ac:dyDescent="0.25">
      <c r="B1026" s="737"/>
      <c r="C1026" s="739"/>
      <c r="D1026" s="739"/>
      <c r="E1026" s="739"/>
      <c r="F1026" s="740"/>
      <c r="G1026" s="739"/>
      <c r="H1026" s="739"/>
      <c r="I1026" s="761"/>
      <c r="J1026" s="762"/>
      <c r="K1026" s="763"/>
      <c r="L1026" s="764"/>
    </row>
    <row r="1027" spans="2:12" x14ac:dyDescent="0.25">
      <c r="B1027" s="737"/>
      <c r="C1027" s="739"/>
      <c r="D1027" s="739"/>
      <c r="E1027" s="739"/>
      <c r="F1027" s="740"/>
      <c r="G1027" s="739"/>
      <c r="H1027" s="739"/>
      <c r="I1027" s="761"/>
      <c r="J1027" s="762"/>
      <c r="K1027" s="763"/>
      <c r="L1027" s="764"/>
    </row>
    <row r="1028" spans="2:12" x14ac:dyDescent="0.25">
      <c r="B1028" s="737"/>
      <c r="C1028" s="739"/>
      <c r="D1028" s="739"/>
      <c r="E1028" s="739"/>
      <c r="F1028" s="740"/>
      <c r="G1028" s="739"/>
      <c r="H1028" s="739"/>
      <c r="I1028" s="761"/>
      <c r="J1028" s="762"/>
      <c r="K1028" s="763"/>
      <c r="L1028" s="764"/>
    </row>
    <row r="1029" spans="2:12" x14ac:dyDescent="0.25">
      <c r="B1029" s="737"/>
      <c r="C1029" s="739"/>
      <c r="D1029" s="739"/>
      <c r="E1029" s="739"/>
      <c r="F1029" s="740"/>
      <c r="G1029" s="739"/>
      <c r="H1029" s="739"/>
      <c r="I1029" s="761"/>
      <c r="J1029" s="762"/>
      <c r="K1029" s="763"/>
      <c r="L1029" s="764"/>
    </row>
    <row r="1030" spans="2:12" x14ac:dyDescent="0.25">
      <c r="B1030" s="737"/>
      <c r="C1030" s="739"/>
      <c r="D1030" s="739"/>
      <c r="E1030" s="739"/>
      <c r="F1030" s="740"/>
      <c r="G1030" s="739"/>
      <c r="H1030" s="739"/>
      <c r="I1030" s="761"/>
      <c r="J1030" s="762"/>
      <c r="K1030" s="763"/>
      <c r="L1030" s="764"/>
    </row>
    <row r="1031" spans="2:12" x14ac:dyDescent="0.25">
      <c r="B1031" s="737"/>
      <c r="C1031" s="739"/>
      <c r="D1031" s="739"/>
      <c r="E1031" s="739"/>
      <c r="F1031" s="740"/>
      <c r="G1031" s="739"/>
      <c r="H1031" s="739"/>
      <c r="I1031" s="761"/>
      <c r="J1031" s="762"/>
      <c r="K1031" s="763"/>
      <c r="L1031" s="764"/>
    </row>
    <row r="1032" spans="2:12" x14ac:dyDescent="0.25">
      <c r="B1032" s="737"/>
      <c r="C1032" s="739"/>
      <c r="D1032" s="739"/>
      <c r="E1032" s="739"/>
      <c r="F1032" s="740"/>
      <c r="G1032" s="739"/>
      <c r="H1032" s="739"/>
      <c r="I1032" s="761"/>
      <c r="J1032" s="762"/>
      <c r="K1032" s="763"/>
      <c r="L1032" s="764"/>
    </row>
    <row r="1033" spans="2:12" x14ac:dyDescent="0.25">
      <c r="B1033" s="737"/>
      <c r="C1033" s="739"/>
      <c r="D1033" s="739"/>
      <c r="E1033" s="739"/>
      <c r="F1033" s="740"/>
      <c r="G1033" s="739"/>
      <c r="H1033" s="739"/>
      <c r="I1033" s="761"/>
      <c r="J1033" s="762"/>
      <c r="K1033" s="763"/>
      <c r="L1033" s="764"/>
    </row>
    <row r="1034" spans="2:12" x14ac:dyDescent="0.25">
      <c r="B1034" s="737"/>
      <c r="C1034" s="739"/>
      <c r="D1034" s="739"/>
      <c r="E1034" s="739"/>
      <c r="F1034" s="740"/>
      <c r="G1034" s="739"/>
      <c r="H1034" s="739"/>
      <c r="I1034" s="761"/>
      <c r="J1034" s="762"/>
      <c r="K1034" s="763"/>
      <c r="L1034" s="764"/>
    </row>
    <row r="1035" spans="2:12" x14ac:dyDescent="0.25">
      <c r="B1035" s="737"/>
      <c r="C1035" s="739"/>
      <c r="D1035" s="739"/>
      <c r="E1035" s="739"/>
      <c r="F1035" s="740"/>
      <c r="G1035" s="739"/>
      <c r="H1035" s="739"/>
      <c r="I1035" s="761"/>
      <c r="J1035" s="762"/>
      <c r="K1035" s="763"/>
      <c r="L1035" s="764"/>
    </row>
    <row r="1036" spans="2:12" x14ac:dyDescent="0.25">
      <c r="B1036" s="737"/>
      <c r="C1036" s="739"/>
      <c r="D1036" s="739"/>
      <c r="E1036" s="739"/>
      <c r="F1036" s="740"/>
      <c r="G1036" s="739"/>
      <c r="H1036" s="739"/>
      <c r="I1036" s="761"/>
      <c r="J1036" s="762"/>
      <c r="K1036" s="763"/>
      <c r="L1036" s="764"/>
    </row>
    <row r="1037" spans="2:12" x14ac:dyDescent="0.25">
      <c r="B1037" s="737"/>
      <c r="C1037" s="739"/>
      <c r="D1037" s="739"/>
      <c r="E1037" s="739"/>
      <c r="F1037" s="740"/>
      <c r="G1037" s="739"/>
      <c r="H1037" s="739"/>
      <c r="I1037" s="761"/>
      <c r="J1037" s="762"/>
      <c r="K1037" s="763"/>
      <c r="L1037" s="764"/>
    </row>
    <row r="1038" spans="2:12" x14ac:dyDescent="0.25">
      <c r="B1038" s="737"/>
      <c r="C1038" s="739"/>
      <c r="D1038" s="739"/>
      <c r="E1038" s="739"/>
      <c r="F1038" s="740"/>
      <c r="G1038" s="739"/>
      <c r="H1038" s="739"/>
      <c r="I1038" s="761"/>
      <c r="J1038" s="762"/>
      <c r="K1038" s="763"/>
      <c r="L1038" s="764"/>
    </row>
    <row r="1039" spans="2:12" x14ac:dyDescent="0.25">
      <c r="B1039" s="737"/>
      <c r="C1039" s="739"/>
      <c r="D1039" s="739"/>
      <c r="E1039" s="739"/>
      <c r="F1039" s="740"/>
      <c r="G1039" s="739"/>
      <c r="H1039" s="739"/>
      <c r="I1039" s="761"/>
      <c r="J1039" s="762"/>
      <c r="K1039" s="763"/>
      <c r="L1039" s="764"/>
    </row>
    <row r="1040" spans="2:12" x14ac:dyDescent="0.25">
      <c r="B1040" s="737"/>
      <c r="C1040" s="739"/>
      <c r="D1040" s="739"/>
      <c r="E1040" s="739"/>
      <c r="F1040" s="740"/>
      <c r="G1040" s="739"/>
      <c r="H1040" s="739"/>
      <c r="I1040" s="761"/>
      <c r="J1040" s="762"/>
      <c r="K1040" s="763"/>
      <c r="L1040" s="764"/>
    </row>
    <row r="1041" spans="2:12" x14ac:dyDescent="0.25">
      <c r="B1041" s="737"/>
      <c r="C1041" s="739"/>
      <c r="D1041" s="739"/>
      <c r="E1041" s="739"/>
      <c r="F1041" s="740"/>
      <c r="G1041" s="739"/>
      <c r="H1041" s="739"/>
      <c r="I1041" s="761"/>
      <c r="J1041" s="762"/>
      <c r="K1041" s="763"/>
      <c r="L1041" s="764"/>
    </row>
    <row r="1042" spans="2:12" x14ac:dyDescent="0.25">
      <c r="B1042" s="737"/>
      <c r="C1042" s="739"/>
      <c r="D1042" s="739"/>
      <c r="E1042" s="739"/>
      <c r="F1042" s="740"/>
      <c r="G1042" s="739"/>
      <c r="H1042" s="739"/>
      <c r="I1042" s="761"/>
      <c r="J1042" s="762"/>
      <c r="K1042" s="763"/>
      <c r="L1042" s="764"/>
    </row>
    <row r="1043" spans="2:12" x14ac:dyDescent="0.25">
      <c r="B1043" s="737"/>
      <c r="C1043" s="739"/>
      <c r="D1043" s="739"/>
      <c r="E1043" s="739"/>
      <c r="F1043" s="740"/>
      <c r="G1043" s="739"/>
      <c r="H1043" s="739"/>
      <c r="I1043" s="761"/>
      <c r="J1043" s="762"/>
      <c r="K1043" s="763"/>
      <c r="L1043" s="764"/>
    </row>
    <row r="1044" spans="2:12" x14ac:dyDescent="0.25">
      <c r="B1044" s="737"/>
      <c r="C1044" s="739"/>
      <c r="D1044" s="739"/>
      <c r="E1044" s="739"/>
      <c r="F1044" s="740"/>
      <c r="G1044" s="739"/>
      <c r="H1044" s="739"/>
      <c r="I1044" s="761"/>
      <c r="J1044" s="762"/>
      <c r="K1044" s="763"/>
      <c r="L1044" s="764"/>
    </row>
    <row r="1045" spans="2:12" x14ac:dyDescent="0.25">
      <c r="B1045" s="737"/>
      <c r="C1045" s="739"/>
      <c r="D1045" s="739"/>
      <c r="E1045" s="739"/>
      <c r="F1045" s="740"/>
      <c r="G1045" s="739"/>
      <c r="H1045" s="739"/>
      <c r="I1045" s="761"/>
      <c r="J1045" s="762"/>
      <c r="K1045" s="763"/>
      <c r="L1045" s="764"/>
    </row>
    <row r="1046" spans="2:12" x14ac:dyDescent="0.25">
      <c r="B1046" s="737"/>
      <c r="C1046" s="739"/>
      <c r="D1046" s="739"/>
      <c r="E1046" s="739"/>
      <c r="F1046" s="740"/>
      <c r="G1046" s="739"/>
      <c r="H1046" s="739"/>
      <c r="I1046" s="761"/>
      <c r="J1046" s="762"/>
      <c r="K1046" s="763"/>
      <c r="L1046" s="764"/>
    </row>
    <row r="1047" spans="2:12" x14ac:dyDescent="0.25">
      <c r="B1047" s="737"/>
      <c r="C1047" s="739"/>
      <c r="D1047" s="739"/>
      <c r="E1047" s="739"/>
      <c r="F1047" s="740"/>
      <c r="G1047" s="739"/>
      <c r="H1047" s="739"/>
      <c r="I1047" s="761"/>
      <c r="J1047" s="762"/>
      <c r="K1047" s="763"/>
      <c r="L1047" s="764"/>
    </row>
    <row r="1048" spans="2:12" x14ac:dyDescent="0.25">
      <c r="B1048" s="737"/>
      <c r="C1048" s="739"/>
      <c r="D1048" s="739"/>
      <c r="E1048" s="739"/>
      <c r="F1048" s="740"/>
      <c r="G1048" s="739"/>
      <c r="H1048" s="739"/>
      <c r="I1048" s="761"/>
      <c r="J1048" s="762"/>
      <c r="K1048" s="763"/>
      <c r="L1048" s="764"/>
    </row>
    <row r="1049" spans="2:12" x14ac:dyDescent="0.25">
      <c r="B1049" s="737"/>
      <c r="C1049" s="739"/>
      <c r="D1049" s="739"/>
      <c r="E1049" s="739"/>
      <c r="F1049" s="740"/>
      <c r="G1049" s="739"/>
      <c r="H1049" s="739"/>
      <c r="I1049" s="761"/>
      <c r="J1049" s="762"/>
      <c r="K1049" s="763"/>
      <c r="L1049" s="764"/>
    </row>
    <row r="1050" spans="2:12" x14ac:dyDescent="0.25">
      <c r="B1050" s="737"/>
      <c r="C1050" s="739"/>
      <c r="D1050" s="739"/>
      <c r="E1050" s="739"/>
      <c r="F1050" s="740"/>
      <c r="G1050" s="739"/>
      <c r="H1050" s="739"/>
      <c r="I1050" s="761"/>
      <c r="J1050" s="762"/>
      <c r="K1050" s="763"/>
      <c r="L1050" s="764"/>
    </row>
    <row r="1051" spans="2:12" x14ac:dyDescent="0.25">
      <c r="B1051" s="737"/>
      <c r="C1051" s="739"/>
      <c r="D1051" s="739"/>
      <c r="E1051" s="739"/>
      <c r="F1051" s="740"/>
      <c r="G1051" s="739"/>
      <c r="H1051" s="739"/>
      <c r="I1051" s="761"/>
      <c r="J1051" s="762"/>
      <c r="K1051" s="763"/>
      <c r="L1051" s="764"/>
    </row>
    <row r="1052" spans="2:12" x14ac:dyDescent="0.25">
      <c r="B1052" s="737"/>
      <c r="C1052" s="739"/>
      <c r="D1052" s="739"/>
      <c r="E1052" s="739"/>
      <c r="F1052" s="740"/>
      <c r="G1052" s="739"/>
      <c r="H1052" s="739"/>
      <c r="I1052" s="761"/>
      <c r="J1052" s="762"/>
      <c r="K1052" s="763"/>
      <c r="L1052" s="764"/>
    </row>
    <row r="1053" spans="2:12" x14ac:dyDescent="0.25">
      <c r="B1053" s="737"/>
      <c r="C1053" s="739"/>
      <c r="D1053" s="739"/>
      <c r="E1053" s="739"/>
      <c r="F1053" s="740"/>
      <c r="G1053" s="739"/>
      <c r="H1053" s="739"/>
      <c r="I1053" s="761"/>
      <c r="J1053" s="762"/>
      <c r="K1053" s="763"/>
      <c r="L1053" s="764"/>
    </row>
    <row r="1054" spans="2:12" x14ac:dyDescent="0.25">
      <c r="B1054" s="737"/>
      <c r="C1054" s="739"/>
      <c r="D1054" s="739"/>
      <c r="E1054" s="739"/>
      <c r="F1054" s="740"/>
      <c r="G1054" s="739"/>
      <c r="H1054" s="739"/>
      <c r="I1054" s="761"/>
      <c r="J1054" s="762"/>
      <c r="K1054" s="763"/>
      <c r="L1054" s="764"/>
    </row>
    <row r="1055" spans="2:12" x14ac:dyDescent="0.25">
      <c r="B1055" s="737"/>
      <c r="C1055" s="739"/>
      <c r="D1055" s="739"/>
      <c r="E1055" s="739"/>
      <c r="F1055" s="740"/>
      <c r="G1055" s="739"/>
      <c r="H1055" s="739"/>
      <c r="I1055" s="761"/>
      <c r="J1055" s="762"/>
      <c r="K1055" s="763"/>
      <c r="L1055" s="764"/>
    </row>
    <row r="1056" spans="2:12" x14ac:dyDescent="0.25">
      <c r="B1056" s="737"/>
      <c r="C1056" s="739"/>
      <c r="D1056" s="739"/>
      <c r="E1056" s="739"/>
      <c r="F1056" s="740"/>
      <c r="G1056" s="739"/>
      <c r="H1056" s="739"/>
      <c r="I1056" s="761"/>
      <c r="J1056" s="762"/>
      <c r="K1056" s="763"/>
      <c r="L1056" s="764"/>
    </row>
    <row r="1057" spans="2:12" x14ac:dyDescent="0.25">
      <c r="B1057" s="737"/>
      <c r="C1057" s="739"/>
      <c r="D1057" s="739"/>
      <c r="E1057" s="739"/>
      <c r="F1057" s="740"/>
      <c r="G1057" s="739"/>
      <c r="H1057" s="739"/>
      <c r="I1057" s="761"/>
      <c r="J1057" s="762"/>
      <c r="K1057" s="763"/>
      <c r="L1057" s="764"/>
    </row>
    <row r="1058" spans="2:12" x14ac:dyDescent="0.25">
      <c r="B1058" s="737"/>
      <c r="C1058" s="739"/>
      <c r="D1058" s="739"/>
      <c r="E1058" s="739"/>
      <c r="F1058" s="740"/>
      <c r="G1058" s="739"/>
      <c r="H1058" s="739"/>
      <c r="I1058" s="761"/>
      <c r="J1058" s="762"/>
      <c r="K1058" s="763"/>
      <c r="L1058" s="764"/>
    </row>
    <row r="1059" spans="2:12" x14ac:dyDescent="0.25">
      <c r="B1059" s="737"/>
      <c r="C1059" s="739"/>
      <c r="D1059" s="739"/>
      <c r="E1059" s="739"/>
      <c r="F1059" s="740"/>
      <c r="G1059" s="739"/>
      <c r="H1059" s="739"/>
      <c r="I1059" s="761"/>
      <c r="J1059" s="762"/>
      <c r="K1059" s="763"/>
      <c r="L1059" s="764"/>
    </row>
    <row r="1060" spans="2:12" x14ac:dyDescent="0.25">
      <c r="B1060" s="737"/>
      <c r="C1060" s="739"/>
      <c r="D1060" s="739"/>
      <c r="E1060" s="739"/>
      <c r="F1060" s="740"/>
      <c r="G1060" s="739"/>
      <c r="H1060" s="739"/>
      <c r="I1060" s="761"/>
      <c r="J1060" s="762"/>
      <c r="K1060" s="763"/>
      <c r="L1060" s="764"/>
    </row>
    <row r="1061" spans="2:12" x14ac:dyDescent="0.25">
      <c r="B1061" s="737"/>
      <c r="C1061" s="739"/>
      <c r="D1061" s="739"/>
      <c r="E1061" s="739"/>
      <c r="F1061" s="740"/>
      <c r="G1061" s="739"/>
      <c r="H1061" s="739"/>
      <c r="I1061" s="761"/>
      <c r="J1061" s="762"/>
      <c r="K1061" s="763"/>
      <c r="L1061" s="764"/>
    </row>
    <row r="1062" spans="2:12" x14ac:dyDescent="0.25">
      <c r="B1062" s="737"/>
      <c r="C1062" s="739"/>
      <c r="D1062" s="739"/>
      <c r="E1062" s="739"/>
      <c r="F1062" s="740"/>
      <c r="G1062" s="739"/>
      <c r="H1062" s="739"/>
      <c r="I1062" s="761"/>
      <c r="J1062" s="762"/>
      <c r="K1062" s="763"/>
      <c r="L1062" s="764"/>
    </row>
    <row r="1063" spans="2:12" x14ac:dyDescent="0.25">
      <c r="B1063" s="737"/>
      <c r="C1063" s="739"/>
      <c r="D1063" s="739"/>
      <c r="E1063" s="739"/>
      <c r="F1063" s="740"/>
      <c r="G1063" s="739"/>
      <c r="H1063" s="739"/>
      <c r="I1063" s="761"/>
      <c r="J1063" s="762"/>
      <c r="K1063" s="763"/>
      <c r="L1063" s="764"/>
    </row>
    <row r="1064" spans="2:12" x14ac:dyDescent="0.25">
      <c r="B1064" s="737"/>
      <c r="C1064" s="739"/>
      <c r="D1064" s="739"/>
      <c r="E1064" s="739"/>
      <c r="F1064" s="740"/>
      <c r="G1064" s="739"/>
      <c r="H1064" s="739"/>
      <c r="I1064" s="761"/>
      <c r="J1064" s="762"/>
      <c r="K1064" s="763"/>
      <c r="L1064" s="764"/>
    </row>
    <row r="1065" spans="2:12" x14ac:dyDescent="0.25">
      <c r="B1065" s="737"/>
      <c r="C1065" s="739"/>
      <c r="D1065" s="739"/>
      <c r="E1065" s="739"/>
      <c r="F1065" s="740"/>
      <c r="G1065" s="739"/>
      <c r="H1065" s="739"/>
      <c r="I1065" s="761"/>
      <c r="J1065" s="762"/>
      <c r="K1065" s="763"/>
      <c r="L1065" s="764"/>
    </row>
    <row r="1066" spans="2:12" x14ac:dyDescent="0.25">
      <c r="B1066" s="737"/>
      <c r="C1066" s="739"/>
      <c r="D1066" s="739"/>
      <c r="E1066" s="739"/>
      <c r="F1066" s="740"/>
      <c r="G1066" s="739"/>
      <c r="H1066" s="739"/>
      <c r="I1066" s="761"/>
      <c r="J1066" s="762"/>
      <c r="K1066" s="763"/>
      <c r="L1066" s="764"/>
    </row>
    <row r="1067" spans="2:12" x14ac:dyDescent="0.25">
      <c r="B1067" s="737"/>
      <c r="C1067" s="739"/>
      <c r="D1067" s="739"/>
      <c r="E1067" s="739"/>
      <c r="F1067" s="740"/>
      <c r="G1067" s="739"/>
      <c r="H1067" s="739"/>
      <c r="I1067" s="761"/>
      <c r="J1067" s="762"/>
      <c r="K1067" s="763"/>
      <c r="L1067" s="764"/>
    </row>
    <row r="1068" spans="2:12" x14ac:dyDescent="0.25">
      <c r="B1068" s="737"/>
      <c r="C1068" s="739"/>
      <c r="D1068" s="739"/>
      <c r="E1068" s="739"/>
      <c r="F1068" s="740"/>
      <c r="G1068" s="739"/>
      <c r="H1068" s="739"/>
      <c r="I1068" s="761"/>
      <c r="J1068" s="762"/>
      <c r="K1068" s="763"/>
      <c r="L1068" s="764"/>
    </row>
    <row r="1069" spans="2:12" x14ac:dyDescent="0.25">
      <c r="B1069" s="737"/>
      <c r="C1069" s="739"/>
      <c r="D1069" s="739"/>
      <c r="E1069" s="739"/>
      <c r="F1069" s="740"/>
      <c r="G1069" s="739"/>
      <c r="H1069" s="739"/>
      <c r="I1069" s="761"/>
      <c r="J1069" s="762"/>
      <c r="K1069" s="763"/>
      <c r="L1069" s="764"/>
    </row>
    <row r="1070" spans="2:12" x14ac:dyDescent="0.25">
      <c r="B1070" s="737"/>
      <c r="C1070" s="739"/>
      <c r="D1070" s="739"/>
      <c r="E1070" s="739"/>
      <c r="F1070" s="740"/>
      <c r="G1070" s="739"/>
      <c r="H1070" s="739"/>
      <c r="I1070" s="761"/>
      <c r="J1070" s="762"/>
      <c r="K1070" s="763"/>
      <c r="L1070" s="764"/>
    </row>
    <row r="1071" spans="2:12" x14ac:dyDescent="0.25">
      <c r="B1071" s="737"/>
      <c r="C1071" s="739"/>
      <c r="D1071" s="739"/>
      <c r="E1071" s="739"/>
      <c r="F1071" s="740"/>
      <c r="G1071" s="739"/>
      <c r="H1071" s="739"/>
      <c r="I1071" s="761"/>
      <c r="J1071" s="762"/>
      <c r="K1071" s="763"/>
      <c r="L1071" s="764"/>
    </row>
    <row r="1072" spans="2:12" x14ac:dyDescent="0.25">
      <c r="B1072" s="737"/>
      <c r="C1072" s="739"/>
      <c r="D1072" s="739"/>
      <c r="E1072" s="739"/>
      <c r="F1072" s="740"/>
      <c r="G1072" s="739"/>
      <c r="H1072" s="739"/>
      <c r="I1072" s="761"/>
      <c r="J1072" s="762"/>
      <c r="K1072" s="763"/>
      <c r="L1072" s="764"/>
    </row>
    <row r="1073" spans="2:12" x14ac:dyDescent="0.25">
      <c r="B1073" s="737"/>
      <c r="C1073" s="739"/>
      <c r="D1073" s="739"/>
      <c r="E1073" s="739"/>
      <c r="F1073" s="740"/>
      <c r="G1073" s="739"/>
      <c r="H1073" s="739"/>
      <c r="I1073" s="761"/>
      <c r="J1073" s="762"/>
      <c r="K1073" s="763"/>
      <c r="L1073" s="764"/>
    </row>
    <row r="1074" spans="2:12" x14ac:dyDescent="0.25">
      <c r="B1074" s="737"/>
      <c r="C1074" s="739"/>
      <c r="D1074" s="739"/>
      <c r="E1074" s="739"/>
      <c r="F1074" s="740"/>
      <c r="G1074" s="739"/>
      <c r="H1074" s="739"/>
      <c r="I1074" s="761"/>
      <c r="J1074" s="762"/>
      <c r="K1074" s="763"/>
      <c r="L1074" s="764"/>
    </row>
    <row r="1075" spans="2:12" x14ac:dyDescent="0.25">
      <c r="B1075" s="737"/>
      <c r="C1075" s="739"/>
      <c r="D1075" s="739"/>
      <c r="E1075" s="739"/>
      <c r="F1075" s="740"/>
      <c r="G1075" s="739"/>
      <c r="H1075" s="739"/>
      <c r="I1075" s="761"/>
      <c r="J1075" s="762"/>
      <c r="K1075" s="763"/>
      <c r="L1075" s="764"/>
    </row>
    <row r="1076" spans="2:12" x14ac:dyDescent="0.25">
      <c r="B1076" s="737"/>
      <c r="C1076" s="739"/>
      <c r="D1076" s="739"/>
      <c r="E1076" s="739"/>
      <c r="F1076" s="740"/>
      <c r="G1076" s="739"/>
      <c r="H1076" s="739"/>
      <c r="I1076" s="761"/>
      <c r="J1076" s="762"/>
      <c r="K1076" s="763"/>
      <c r="L1076" s="764"/>
    </row>
    <row r="1077" spans="2:12" x14ac:dyDescent="0.25">
      <c r="B1077" s="737"/>
      <c r="C1077" s="739"/>
      <c r="D1077" s="739"/>
      <c r="E1077" s="739"/>
      <c r="F1077" s="740"/>
      <c r="G1077" s="739"/>
      <c r="H1077" s="739"/>
      <c r="I1077" s="761"/>
      <c r="J1077" s="762"/>
      <c r="K1077" s="763"/>
      <c r="L1077" s="764"/>
    </row>
    <row r="1078" spans="2:12" x14ac:dyDescent="0.25">
      <c r="B1078" s="737"/>
      <c r="C1078" s="739"/>
      <c r="D1078" s="739"/>
      <c r="E1078" s="739"/>
      <c r="F1078" s="740"/>
      <c r="G1078" s="739"/>
      <c r="H1078" s="739"/>
      <c r="I1078" s="761"/>
      <c r="J1078" s="762"/>
      <c r="K1078" s="763"/>
      <c r="L1078" s="764"/>
    </row>
    <row r="1079" spans="2:12" x14ac:dyDescent="0.25">
      <c r="B1079" s="737"/>
      <c r="C1079" s="739"/>
      <c r="D1079" s="739"/>
      <c r="E1079" s="739"/>
      <c r="F1079" s="740"/>
      <c r="G1079" s="739"/>
      <c r="H1079" s="739"/>
      <c r="I1079" s="761"/>
      <c r="J1079" s="762"/>
      <c r="K1079" s="763"/>
      <c r="L1079" s="764"/>
    </row>
    <row r="1080" spans="2:12" x14ac:dyDescent="0.25">
      <c r="B1080" s="737"/>
      <c r="C1080" s="739"/>
      <c r="D1080" s="739"/>
      <c r="E1080" s="739"/>
      <c r="F1080" s="740"/>
      <c r="G1080" s="739"/>
      <c r="H1080" s="739"/>
      <c r="I1080" s="761"/>
      <c r="J1080" s="762"/>
      <c r="K1080" s="763"/>
      <c r="L1080" s="764"/>
    </row>
    <row r="1081" spans="2:12" x14ac:dyDescent="0.25">
      <c r="B1081" s="737"/>
      <c r="C1081" s="739"/>
      <c r="D1081" s="739"/>
      <c r="E1081" s="739"/>
      <c r="F1081" s="740"/>
      <c r="G1081" s="739"/>
      <c r="H1081" s="739"/>
      <c r="I1081" s="761"/>
      <c r="J1081" s="762"/>
      <c r="K1081" s="763"/>
      <c r="L1081" s="764"/>
    </row>
    <row r="1082" spans="2:12" x14ac:dyDescent="0.25">
      <c r="B1082" s="737"/>
      <c r="C1082" s="739"/>
      <c r="D1082" s="739"/>
      <c r="E1082" s="739"/>
      <c r="F1082" s="740"/>
      <c r="G1082" s="739"/>
      <c r="H1082" s="739"/>
      <c r="I1082" s="761"/>
      <c r="J1082" s="762"/>
      <c r="K1082" s="763"/>
      <c r="L1082" s="764"/>
    </row>
    <row r="1083" spans="2:12" x14ac:dyDescent="0.25">
      <c r="B1083" s="737"/>
      <c r="C1083" s="739"/>
      <c r="D1083" s="739"/>
      <c r="E1083" s="739"/>
      <c r="F1083" s="740"/>
      <c r="G1083" s="739"/>
      <c r="H1083" s="739"/>
      <c r="I1083" s="761"/>
      <c r="J1083" s="762"/>
      <c r="K1083" s="763"/>
      <c r="L1083" s="764"/>
    </row>
    <row r="1084" spans="2:12" x14ac:dyDescent="0.25">
      <c r="B1084" s="737"/>
      <c r="C1084" s="739"/>
      <c r="D1084" s="739"/>
      <c r="E1084" s="739"/>
      <c r="F1084" s="740"/>
      <c r="G1084" s="739"/>
      <c r="H1084" s="739"/>
      <c r="I1084" s="761"/>
      <c r="J1084" s="762"/>
      <c r="K1084" s="763"/>
      <c r="L1084" s="764"/>
    </row>
    <row r="1085" spans="2:12" x14ac:dyDescent="0.25">
      <c r="B1085" s="737"/>
      <c r="C1085" s="739"/>
      <c r="D1085" s="739"/>
      <c r="E1085" s="739"/>
      <c r="F1085" s="740"/>
      <c r="G1085" s="739"/>
      <c r="H1085" s="739"/>
      <c r="I1085" s="761"/>
      <c r="J1085" s="762"/>
      <c r="K1085" s="763"/>
      <c r="L1085" s="764"/>
    </row>
    <row r="1086" spans="2:12" x14ac:dyDescent="0.25">
      <c r="B1086" s="737"/>
      <c r="C1086" s="739"/>
      <c r="D1086" s="739"/>
      <c r="E1086" s="739"/>
      <c r="F1086" s="740"/>
      <c r="G1086" s="739"/>
      <c r="H1086" s="739"/>
      <c r="I1086" s="761"/>
      <c r="J1086" s="762"/>
      <c r="K1086" s="763"/>
      <c r="L1086" s="764"/>
    </row>
    <row r="1087" spans="2:12" x14ac:dyDescent="0.25">
      <c r="B1087" s="737"/>
      <c r="C1087" s="739"/>
      <c r="D1087" s="739"/>
      <c r="E1087" s="739"/>
      <c r="F1087" s="740"/>
      <c r="G1087" s="739"/>
      <c r="H1087" s="739"/>
      <c r="I1087" s="761"/>
      <c r="J1087" s="762"/>
      <c r="K1087" s="763"/>
      <c r="L1087" s="764"/>
    </row>
    <row r="1088" spans="2:12" x14ac:dyDescent="0.25">
      <c r="B1088" s="737"/>
      <c r="C1088" s="739"/>
      <c r="D1088" s="739"/>
      <c r="E1088" s="739"/>
      <c r="F1088" s="740"/>
      <c r="G1088" s="739"/>
      <c r="H1088" s="739"/>
      <c r="I1088" s="761"/>
      <c r="J1088" s="762"/>
      <c r="K1088" s="763"/>
      <c r="L1088" s="764"/>
    </row>
    <row r="1089" spans="2:12" x14ac:dyDescent="0.25">
      <c r="B1089" s="737"/>
      <c r="C1089" s="739"/>
      <c r="D1089" s="739"/>
      <c r="E1089" s="739"/>
      <c r="F1089" s="740"/>
      <c r="G1089" s="739"/>
      <c r="H1089" s="739"/>
      <c r="I1089" s="761"/>
      <c r="J1089" s="762"/>
      <c r="K1089" s="763"/>
      <c r="L1089" s="764"/>
    </row>
    <row r="1090" spans="2:12" x14ac:dyDescent="0.25">
      <c r="B1090" s="737"/>
      <c r="C1090" s="739"/>
      <c r="D1090" s="739"/>
      <c r="E1090" s="739"/>
      <c r="F1090" s="740"/>
      <c r="G1090" s="739"/>
      <c r="H1090" s="739"/>
      <c r="I1090" s="761"/>
      <c r="J1090" s="762"/>
      <c r="K1090" s="763"/>
      <c r="L1090" s="764"/>
    </row>
    <row r="1091" spans="2:12" x14ac:dyDescent="0.25">
      <c r="B1091" s="737"/>
      <c r="C1091" s="739"/>
      <c r="D1091" s="739"/>
      <c r="E1091" s="739"/>
      <c r="F1091" s="740"/>
      <c r="G1091" s="739"/>
      <c r="H1091" s="739"/>
      <c r="I1091" s="761"/>
      <c r="J1091" s="762"/>
      <c r="K1091" s="763"/>
      <c r="L1091" s="764"/>
    </row>
    <row r="1092" spans="2:12" x14ac:dyDescent="0.25">
      <c r="B1092" s="737"/>
      <c r="C1092" s="739"/>
      <c r="D1092" s="739"/>
      <c r="E1092" s="739"/>
      <c r="F1092" s="740"/>
      <c r="G1092" s="739"/>
      <c r="H1092" s="739"/>
      <c r="I1092" s="761"/>
      <c r="J1092" s="762"/>
      <c r="K1092" s="763"/>
      <c r="L1092" s="764"/>
    </row>
    <row r="1093" spans="2:12" x14ac:dyDescent="0.25">
      <c r="B1093" s="737"/>
      <c r="C1093" s="739"/>
      <c r="D1093" s="739"/>
      <c r="E1093" s="739"/>
      <c r="F1093" s="740"/>
      <c r="G1093" s="739"/>
      <c r="H1093" s="739"/>
      <c r="I1093" s="761"/>
      <c r="J1093" s="762"/>
      <c r="K1093" s="763"/>
      <c r="L1093" s="764"/>
    </row>
    <row r="1094" spans="2:12" x14ac:dyDescent="0.25">
      <c r="B1094" s="737"/>
      <c r="C1094" s="739"/>
      <c r="D1094" s="739"/>
      <c r="E1094" s="739"/>
      <c r="F1094" s="740"/>
      <c r="G1094" s="739"/>
      <c r="H1094" s="739"/>
      <c r="I1094" s="761"/>
      <c r="J1094" s="762"/>
      <c r="K1094" s="763"/>
      <c r="L1094" s="764"/>
    </row>
    <row r="1095" spans="2:12" x14ac:dyDescent="0.25">
      <c r="B1095" s="737"/>
      <c r="C1095" s="739"/>
      <c r="D1095" s="739"/>
      <c r="E1095" s="739"/>
      <c r="F1095" s="740"/>
      <c r="G1095" s="739"/>
      <c r="H1095" s="739"/>
      <c r="I1095" s="761"/>
      <c r="J1095" s="762"/>
      <c r="K1095" s="763"/>
      <c r="L1095" s="764"/>
    </row>
    <row r="1096" spans="2:12" x14ac:dyDescent="0.25">
      <c r="B1096" s="737"/>
      <c r="C1096" s="739"/>
      <c r="D1096" s="739"/>
      <c r="E1096" s="739"/>
      <c r="F1096" s="740"/>
      <c r="G1096" s="739"/>
      <c r="H1096" s="739"/>
      <c r="I1096" s="761"/>
      <c r="J1096" s="762"/>
      <c r="K1096" s="763"/>
      <c r="L1096" s="764"/>
    </row>
    <row r="1097" spans="2:12" x14ac:dyDescent="0.25">
      <c r="B1097" s="737"/>
      <c r="C1097" s="739"/>
      <c r="D1097" s="739"/>
      <c r="E1097" s="739"/>
      <c r="F1097" s="740"/>
      <c r="G1097" s="739"/>
      <c r="H1097" s="739"/>
      <c r="I1097" s="761"/>
      <c r="J1097" s="762"/>
      <c r="K1097" s="763"/>
      <c r="L1097" s="764"/>
    </row>
    <row r="1098" spans="2:12" x14ac:dyDescent="0.25">
      <c r="B1098" s="737"/>
      <c r="C1098" s="739"/>
      <c r="D1098" s="739"/>
      <c r="E1098" s="739"/>
      <c r="F1098" s="740"/>
      <c r="G1098" s="739"/>
      <c r="H1098" s="739"/>
      <c r="I1098" s="761"/>
      <c r="J1098" s="762"/>
      <c r="K1098" s="763"/>
      <c r="L1098" s="764"/>
    </row>
    <row r="1099" spans="2:12" x14ac:dyDescent="0.25">
      <c r="B1099" s="737"/>
      <c r="C1099" s="739"/>
      <c r="D1099" s="739"/>
      <c r="E1099" s="739"/>
      <c r="F1099" s="740"/>
      <c r="G1099" s="739"/>
      <c r="H1099" s="739"/>
      <c r="I1099" s="761"/>
      <c r="J1099" s="762"/>
      <c r="K1099" s="763"/>
      <c r="L1099" s="764"/>
    </row>
    <row r="1100" spans="2:12" x14ac:dyDescent="0.25">
      <c r="B1100" s="737"/>
      <c r="C1100" s="739"/>
      <c r="D1100" s="739"/>
      <c r="E1100" s="739"/>
      <c r="F1100" s="740"/>
      <c r="G1100" s="739"/>
      <c r="H1100" s="739"/>
      <c r="I1100" s="761"/>
      <c r="J1100" s="762"/>
      <c r="K1100" s="763"/>
      <c r="L1100" s="764"/>
    </row>
    <row r="1101" spans="2:12" x14ac:dyDescent="0.25">
      <c r="B1101" s="737"/>
      <c r="C1101" s="739"/>
      <c r="D1101" s="739"/>
      <c r="E1101" s="739"/>
      <c r="F1101" s="740"/>
      <c r="G1101" s="739"/>
      <c r="H1101" s="739"/>
      <c r="I1101" s="761"/>
      <c r="J1101" s="762"/>
      <c r="K1101" s="763"/>
      <c r="L1101" s="764"/>
    </row>
    <row r="1102" spans="2:12" x14ac:dyDescent="0.25">
      <c r="B1102" s="737"/>
      <c r="C1102" s="739"/>
      <c r="D1102" s="739"/>
      <c r="E1102" s="739"/>
      <c r="F1102" s="740"/>
      <c r="G1102" s="739"/>
      <c r="H1102" s="739"/>
      <c r="I1102" s="761"/>
      <c r="J1102" s="762"/>
      <c r="K1102" s="763"/>
      <c r="L1102" s="764"/>
    </row>
    <row r="1103" spans="2:12" x14ac:dyDescent="0.25">
      <c r="B1103" s="737"/>
      <c r="C1103" s="739"/>
      <c r="D1103" s="739"/>
      <c r="E1103" s="739"/>
      <c r="F1103" s="740"/>
      <c r="G1103" s="739"/>
      <c r="H1103" s="739"/>
      <c r="I1103" s="761"/>
      <c r="J1103" s="762"/>
      <c r="K1103" s="763"/>
      <c r="L1103" s="764"/>
    </row>
    <row r="1104" spans="2:12" x14ac:dyDescent="0.25">
      <c r="B1104" s="737"/>
      <c r="C1104" s="739"/>
      <c r="D1104" s="739"/>
      <c r="E1104" s="739"/>
      <c r="F1104" s="740"/>
      <c r="G1104" s="739"/>
      <c r="H1104" s="739"/>
      <c r="I1104" s="761"/>
      <c r="J1104" s="762"/>
      <c r="K1104" s="763"/>
      <c r="L1104" s="764"/>
    </row>
    <row r="1105" spans="2:12" x14ac:dyDescent="0.25">
      <c r="B1105" s="737"/>
      <c r="C1105" s="739"/>
      <c r="D1105" s="739"/>
      <c r="E1105" s="739"/>
      <c r="F1105" s="740"/>
      <c r="G1105" s="739"/>
      <c r="H1105" s="739"/>
      <c r="I1105" s="761"/>
      <c r="J1105" s="762"/>
      <c r="K1105" s="763"/>
      <c r="L1105" s="764"/>
    </row>
    <row r="1106" spans="2:12" x14ac:dyDescent="0.25">
      <c r="B1106" s="737"/>
      <c r="C1106" s="739"/>
      <c r="D1106" s="739"/>
      <c r="E1106" s="739"/>
      <c r="F1106" s="740"/>
      <c r="G1106" s="739"/>
      <c r="H1106" s="739"/>
      <c r="I1106" s="761"/>
      <c r="J1106" s="762"/>
      <c r="K1106" s="763"/>
      <c r="L1106" s="764"/>
    </row>
    <row r="1107" spans="2:12" x14ac:dyDescent="0.25">
      <c r="B1107" s="737"/>
      <c r="C1107" s="739"/>
      <c r="D1107" s="739"/>
      <c r="E1107" s="739"/>
      <c r="F1107" s="740"/>
      <c r="G1107" s="739"/>
      <c r="H1107" s="739"/>
      <c r="I1107" s="761"/>
      <c r="J1107" s="762"/>
      <c r="K1107" s="763"/>
      <c r="L1107" s="764"/>
    </row>
    <row r="1108" spans="2:12" x14ac:dyDescent="0.25">
      <c r="B1108" s="737"/>
      <c r="C1108" s="739"/>
      <c r="D1108" s="739"/>
      <c r="E1108" s="739"/>
      <c r="F1108" s="740"/>
      <c r="G1108" s="739"/>
      <c r="H1108" s="739"/>
      <c r="I1108" s="761"/>
      <c r="J1108" s="762"/>
      <c r="K1108" s="763"/>
      <c r="L1108" s="764"/>
    </row>
    <row r="1109" spans="2:12" x14ac:dyDescent="0.25">
      <c r="B1109" s="737"/>
      <c r="C1109" s="739"/>
      <c r="D1109" s="739"/>
      <c r="E1109" s="739"/>
      <c r="F1109" s="740"/>
      <c r="G1109" s="739"/>
      <c r="H1109" s="739"/>
      <c r="I1109" s="761"/>
      <c r="J1109" s="762"/>
      <c r="K1109" s="763"/>
      <c r="L1109" s="764"/>
    </row>
    <row r="1110" spans="2:12" x14ac:dyDescent="0.25">
      <c r="B1110" s="737"/>
      <c r="C1110" s="739"/>
      <c r="D1110" s="739"/>
      <c r="E1110" s="739"/>
      <c r="F1110" s="740"/>
      <c r="G1110" s="739"/>
      <c r="H1110" s="739"/>
      <c r="I1110" s="761"/>
      <c r="J1110" s="762"/>
      <c r="K1110" s="763"/>
      <c r="L1110" s="764"/>
    </row>
    <row r="1111" spans="2:12" x14ac:dyDescent="0.25">
      <c r="B1111" s="737"/>
      <c r="C1111" s="739"/>
      <c r="D1111" s="739"/>
      <c r="E1111" s="739"/>
      <c r="F1111" s="740"/>
      <c r="G1111" s="739"/>
      <c r="H1111" s="739"/>
      <c r="I1111" s="761"/>
      <c r="J1111" s="762"/>
      <c r="K1111" s="763"/>
      <c r="L1111" s="764"/>
    </row>
    <row r="1112" spans="2:12" x14ac:dyDescent="0.25">
      <c r="B1112" s="737"/>
      <c r="C1112" s="739"/>
      <c r="D1112" s="739"/>
      <c r="E1112" s="739"/>
      <c r="F1112" s="740"/>
      <c r="G1112" s="739"/>
      <c r="H1112" s="739"/>
      <c r="I1112" s="761"/>
      <c r="J1112" s="762"/>
      <c r="K1112" s="763"/>
      <c r="L1112" s="764"/>
    </row>
    <row r="1113" spans="2:12" x14ac:dyDescent="0.25">
      <c r="B1113" s="737"/>
      <c r="C1113" s="739"/>
      <c r="D1113" s="739"/>
      <c r="E1113" s="739"/>
      <c r="F1113" s="740"/>
      <c r="G1113" s="739"/>
      <c r="H1113" s="739"/>
      <c r="I1113" s="761"/>
      <c r="J1113" s="762"/>
      <c r="K1113" s="763"/>
      <c r="L1113" s="764"/>
    </row>
    <row r="1114" spans="2:12" x14ac:dyDescent="0.25">
      <c r="B1114" s="737"/>
      <c r="C1114" s="739"/>
      <c r="D1114" s="739"/>
      <c r="E1114" s="739"/>
      <c r="F1114" s="740"/>
      <c r="G1114" s="739"/>
      <c r="H1114" s="739"/>
      <c r="I1114" s="761"/>
      <c r="J1114" s="762"/>
      <c r="K1114" s="763"/>
      <c r="L1114" s="764"/>
    </row>
    <row r="1115" spans="2:12" x14ac:dyDescent="0.25">
      <c r="B1115" s="737"/>
      <c r="C1115" s="739"/>
      <c r="D1115" s="739"/>
      <c r="E1115" s="739"/>
      <c r="F1115" s="740"/>
      <c r="G1115" s="739"/>
      <c r="H1115" s="739"/>
      <c r="I1115" s="761"/>
      <c r="J1115" s="762"/>
      <c r="K1115" s="763"/>
      <c r="L1115" s="764"/>
    </row>
    <row r="1116" spans="2:12" x14ac:dyDescent="0.25">
      <c r="B1116" s="737"/>
      <c r="C1116" s="739"/>
      <c r="D1116" s="739"/>
      <c r="E1116" s="739"/>
      <c r="F1116" s="740"/>
      <c r="G1116" s="739"/>
      <c r="H1116" s="739"/>
      <c r="I1116" s="761"/>
      <c r="J1116" s="762"/>
      <c r="K1116" s="763"/>
      <c r="L1116" s="764"/>
    </row>
    <row r="1117" spans="2:12" x14ac:dyDescent="0.25">
      <c r="B1117" s="737"/>
      <c r="C1117" s="739"/>
      <c r="D1117" s="739"/>
      <c r="E1117" s="739"/>
      <c r="F1117" s="740"/>
      <c r="G1117" s="739"/>
      <c r="H1117" s="739"/>
      <c r="I1117" s="761"/>
      <c r="J1117" s="762"/>
      <c r="K1117" s="763"/>
      <c r="L1117" s="764"/>
    </row>
    <row r="1118" spans="2:12" x14ac:dyDescent="0.25">
      <c r="B1118" s="737"/>
      <c r="C1118" s="739"/>
      <c r="D1118" s="739"/>
      <c r="E1118" s="739"/>
      <c r="F1118" s="740"/>
      <c r="G1118" s="739"/>
      <c r="H1118" s="739"/>
      <c r="I1118" s="761"/>
      <c r="J1118" s="762"/>
      <c r="K1118" s="763"/>
      <c r="L1118" s="764"/>
    </row>
    <row r="1119" spans="2:12" x14ac:dyDescent="0.25">
      <c r="B1119" s="737"/>
      <c r="C1119" s="739"/>
      <c r="D1119" s="739"/>
      <c r="E1119" s="739"/>
      <c r="F1119" s="740"/>
      <c r="G1119" s="739"/>
      <c r="H1119" s="739"/>
      <c r="I1119" s="761"/>
      <c r="J1119" s="762"/>
      <c r="K1119" s="763"/>
      <c r="L1119" s="764"/>
    </row>
    <row r="1120" spans="2:12" x14ac:dyDescent="0.25">
      <c r="B1120" s="737"/>
      <c r="C1120" s="739"/>
      <c r="D1120" s="739"/>
      <c r="E1120" s="739"/>
      <c r="F1120" s="740"/>
      <c r="G1120" s="739"/>
      <c r="H1120" s="739"/>
      <c r="I1120" s="761"/>
      <c r="J1120" s="762"/>
      <c r="K1120" s="763"/>
      <c r="L1120" s="764"/>
    </row>
    <row r="1121" spans="2:12" x14ac:dyDescent="0.25">
      <c r="B1121" s="737"/>
      <c r="C1121" s="739"/>
      <c r="D1121" s="739"/>
      <c r="E1121" s="739"/>
      <c r="F1121" s="740"/>
      <c r="G1121" s="739"/>
      <c r="H1121" s="739"/>
      <c r="I1121" s="761"/>
      <c r="J1121" s="762"/>
      <c r="K1121" s="763"/>
      <c r="L1121" s="764"/>
    </row>
    <row r="1122" spans="2:12" x14ac:dyDescent="0.25">
      <c r="B1122" s="737"/>
      <c r="C1122" s="739"/>
      <c r="D1122" s="739"/>
      <c r="E1122" s="739"/>
      <c r="F1122" s="740"/>
      <c r="G1122" s="739"/>
      <c r="H1122" s="739"/>
      <c r="I1122" s="761"/>
      <c r="J1122" s="762"/>
      <c r="K1122" s="763"/>
      <c r="L1122" s="764"/>
    </row>
    <row r="1123" spans="2:12" x14ac:dyDescent="0.25">
      <c r="B1123" s="737"/>
      <c r="C1123" s="739"/>
      <c r="D1123" s="739"/>
      <c r="E1123" s="739"/>
      <c r="F1123" s="740"/>
      <c r="G1123" s="739"/>
      <c r="H1123" s="739"/>
      <c r="I1123" s="761"/>
      <c r="J1123" s="762"/>
      <c r="K1123" s="763"/>
      <c r="L1123" s="764"/>
    </row>
    <row r="1124" spans="2:12" x14ac:dyDescent="0.25">
      <c r="B1124" s="737"/>
      <c r="C1124" s="739"/>
      <c r="D1124" s="739"/>
      <c r="E1124" s="739"/>
      <c r="F1124" s="740"/>
      <c r="G1124" s="739"/>
      <c r="H1124" s="739"/>
      <c r="I1124" s="761"/>
      <c r="J1124" s="762"/>
      <c r="K1124" s="763"/>
      <c r="L1124" s="764"/>
    </row>
    <row r="1125" spans="2:12" x14ac:dyDescent="0.25">
      <c r="B1125" s="737"/>
      <c r="C1125" s="739"/>
      <c r="D1125" s="739"/>
      <c r="E1125" s="739"/>
      <c r="F1125" s="740"/>
      <c r="G1125" s="739"/>
      <c r="H1125" s="739"/>
      <c r="I1125" s="761"/>
      <c r="J1125" s="762"/>
      <c r="K1125" s="763"/>
      <c r="L1125" s="764"/>
    </row>
    <row r="1126" spans="2:12" x14ac:dyDescent="0.25">
      <c r="B1126" s="737"/>
      <c r="C1126" s="739"/>
      <c r="D1126" s="739"/>
      <c r="E1126" s="739"/>
      <c r="F1126" s="740"/>
      <c r="G1126" s="739"/>
      <c r="H1126" s="739"/>
      <c r="I1126" s="761"/>
      <c r="J1126" s="762"/>
      <c r="K1126" s="763"/>
      <c r="L1126" s="764"/>
    </row>
    <row r="1127" spans="2:12" x14ac:dyDescent="0.25">
      <c r="B1127" s="737"/>
      <c r="C1127" s="739"/>
      <c r="D1127" s="739"/>
      <c r="E1127" s="739"/>
      <c r="F1127" s="740"/>
      <c r="G1127" s="739"/>
      <c r="H1127" s="739"/>
      <c r="I1127" s="761"/>
      <c r="J1127" s="762"/>
      <c r="K1127" s="763"/>
      <c r="L1127" s="764"/>
    </row>
    <row r="1128" spans="2:12" x14ac:dyDescent="0.25">
      <c r="B1128" s="737"/>
      <c r="C1128" s="739"/>
      <c r="D1128" s="739"/>
      <c r="E1128" s="739"/>
      <c r="F1128" s="740"/>
      <c r="G1128" s="739"/>
      <c r="H1128" s="739"/>
      <c r="I1128" s="761"/>
      <c r="J1128" s="762"/>
      <c r="K1128" s="763"/>
      <c r="L1128" s="764"/>
    </row>
    <row r="1129" spans="2:12" x14ac:dyDescent="0.25">
      <c r="B1129" s="737"/>
      <c r="C1129" s="739"/>
      <c r="D1129" s="739"/>
      <c r="E1129" s="739"/>
      <c r="F1129" s="740"/>
      <c r="G1129" s="739"/>
      <c r="H1129" s="739"/>
      <c r="I1129" s="761"/>
      <c r="J1129" s="762"/>
      <c r="K1129" s="763"/>
      <c r="L1129" s="764"/>
    </row>
    <row r="1130" spans="2:12" x14ac:dyDescent="0.25">
      <c r="B1130" s="737"/>
      <c r="C1130" s="739"/>
      <c r="D1130" s="739"/>
      <c r="E1130" s="739"/>
      <c r="F1130" s="740"/>
      <c r="G1130" s="739"/>
      <c r="H1130" s="739"/>
      <c r="I1130" s="761"/>
      <c r="J1130" s="762"/>
      <c r="K1130" s="763"/>
      <c r="L1130" s="764"/>
    </row>
    <row r="1131" spans="2:12" x14ac:dyDescent="0.25">
      <c r="B1131" s="737"/>
      <c r="C1131" s="739"/>
      <c r="D1131" s="739"/>
      <c r="E1131" s="739"/>
      <c r="F1131" s="740"/>
      <c r="G1131" s="739"/>
      <c r="H1131" s="739"/>
      <c r="I1131" s="761"/>
      <c r="J1131" s="762"/>
      <c r="K1131" s="763"/>
      <c r="L1131" s="764"/>
    </row>
    <row r="1132" spans="2:12" x14ac:dyDescent="0.25">
      <c r="B1132" s="737"/>
      <c r="C1132" s="739"/>
      <c r="D1132" s="739"/>
      <c r="E1132" s="739"/>
      <c r="F1132" s="740"/>
      <c r="G1132" s="739"/>
      <c r="H1132" s="739"/>
      <c r="I1132" s="761"/>
      <c r="J1132" s="762"/>
      <c r="K1132" s="763"/>
      <c r="L1132" s="764"/>
    </row>
    <row r="1133" spans="2:12" x14ac:dyDescent="0.25">
      <c r="B1133" s="737"/>
      <c r="C1133" s="739"/>
      <c r="D1133" s="739"/>
      <c r="E1133" s="739"/>
      <c r="F1133" s="740"/>
      <c r="G1133" s="739"/>
      <c r="H1133" s="739"/>
      <c r="I1133" s="761"/>
      <c r="J1133" s="762"/>
      <c r="K1133" s="763"/>
      <c r="L1133" s="764"/>
    </row>
    <row r="1134" spans="2:12" x14ac:dyDescent="0.25">
      <c r="B1134" s="737"/>
      <c r="C1134" s="739"/>
      <c r="D1134" s="739"/>
      <c r="E1134" s="739"/>
      <c r="F1134" s="740"/>
      <c r="G1134" s="739"/>
      <c r="H1134" s="739"/>
      <c r="I1134" s="761"/>
      <c r="J1134" s="762"/>
      <c r="K1134" s="763"/>
      <c r="L1134" s="764"/>
    </row>
    <row r="1135" spans="2:12" x14ac:dyDescent="0.25">
      <c r="B1135" s="737"/>
      <c r="C1135" s="739"/>
      <c r="D1135" s="739"/>
      <c r="E1135" s="739"/>
      <c r="F1135" s="740"/>
      <c r="G1135" s="739"/>
      <c r="H1135" s="739"/>
      <c r="I1135" s="761"/>
      <c r="J1135" s="762"/>
      <c r="K1135" s="763"/>
      <c r="L1135" s="764"/>
    </row>
    <row r="1136" spans="2:12" x14ac:dyDescent="0.25">
      <c r="B1136" s="737"/>
      <c r="C1136" s="739"/>
      <c r="D1136" s="739"/>
      <c r="E1136" s="739"/>
      <c r="F1136" s="740"/>
      <c r="G1136" s="739"/>
      <c r="H1136" s="739"/>
      <c r="I1136" s="761"/>
      <c r="J1136" s="762"/>
      <c r="K1136" s="763"/>
      <c r="L1136" s="764"/>
    </row>
    <row r="1137" spans="2:12" x14ac:dyDescent="0.25">
      <c r="B1137" s="737"/>
      <c r="C1137" s="739"/>
      <c r="D1137" s="739"/>
      <c r="E1137" s="739"/>
      <c r="F1137" s="740"/>
      <c r="G1137" s="739"/>
      <c r="H1137" s="739"/>
      <c r="I1137" s="761"/>
      <c r="J1137" s="762"/>
      <c r="K1137" s="763"/>
      <c r="L1137" s="764"/>
    </row>
    <row r="1138" spans="2:12" x14ac:dyDescent="0.25">
      <c r="B1138" s="737"/>
      <c r="C1138" s="739"/>
      <c r="D1138" s="739"/>
      <c r="E1138" s="739"/>
      <c r="F1138" s="740"/>
      <c r="G1138" s="739"/>
      <c r="H1138" s="739"/>
      <c r="I1138" s="761"/>
      <c r="J1138" s="762"/>
      <c r="K1138" s="763"/>
      <c r="L1138" s="764"/>
    </row>
    <row r="1139" spans="2:12" x14ac:dyDescent="0.25">
      <c r="B1139" s="737"/>
      <c r="C1139" s="739"/>
      <c r="D1139" s="739"/>
      <c r="E1139" s="739"/>
      <c r="F1139" s="740"/>
      <c r="G1139" s="739"/>
      <c r="H1139" s="739"/>
      <c r="I1139" s="761"/>
      <c r="J1139" s="762"/>
      <c r="K1139" s="763"/>
      <c r="L1139" s="764"/>
    </row>
    <row r="1140" spans="2:12" x14ac:dyDescent="0.25">
      <c r="B1140" s="737"/>
      <c r="C1140" s="739"/>
      <c r="D1140" s="739"/>
      <c r="E1140" s="739"/>
      <c r="F1140" s="740"/>
      <c r="G1140" s="739"/>
      <c r="H1140" s="739"/>
      <c r="I1140" s="761"/>
      <c r="J1140" s="762"/>
      <c r="K1140" s="763"/>
      <c r="L1140" s="764"/>
    </row>
    <row r="1141" spans="2:12" x14ac:dyDescent="0.25">
      <c r="B1141" s="737"/>
      <c r="C1141" s="739"/>
      <c r="D1141" s="739"/>
      <c r="E1141" s="739"/>
      <c r="F1141" s="740"/>
      <c r="G1141" s="739"/>
      <c r="H1141" s="739"/>
      <c r="I1141" s="761"/>
      <c r="J1141" s="762"/>
      <c r="K1141" s="763"/>
      <c r="L1141" s="764"/>
    </row>
    <row r="1142" spans="2:12" x14ac:dyDescent="0.25">
      <c r="B1142" s="737"/>
      <c r="C1142" s="739"/>
      <c r="D1142" s="739"/>
      <c r="E1142" s="739"/>
      <c r="F1142" s="740"/>
      <c r="G1142" s="739"/>
      <c r="H1142" s="739"/>
      <c r="I1142" s="761"/>
      <c r="J1142" s="762"/>
      <c r="K1142" s="763"/>
      <c r="L1142" s="764"/>
    </row>
    <row r="1143" spans="2:12" x14ac:dyDescent="0.25">
      <c r="B1143" s="737"/>
      <c r="C1143" s="739"/>
      <c r="D1143" s="739"/>
      <c r="E1143" s="739"/>
      <c r="F1143" s="740"/>
      <c r="G1143" s="739"/>
      <c r="H1143" s="739"/>
      <c r="I1143" s="761"/>
      <c r="J1143" s="762"/>
      <c r="K1143" s="763"/>
      <c r="L1143" s="764"/>
    </row>
    <row r="1144" spans="2:12" x14ac:dyDescent="0.25">
      <c r="B1144" s="737"/>
      <c r="C1144" s="739"/>
      <c r="D1144" s="739"/>
      <c r="E1144" s="739"/>
      <c r="F1144" s="740"/>
      <c r="G1144" s="739"/>
      <c r="H1144" s="739"/>
      <c r="I1144" s="761"/>
      <c r="J1144" s="762"/>
      <c r="K1144" s="763"/>
      <c r="L1144" s="764"/>
    </row>
    <row r="1145" spans="2:12" x14ac:dyDescent="0.25">
      <c r="B1145" s="737"/>
      <c r="C1145" s="739"/>
      <c r="D1145" s="739"/>
      <c r="E1145" s="739"/>
      <c r="F1145" s="740"/>
      <c r="G1145" s="739"/>
      <c r="H1145" s="739"/>
      <c r="I1145" s="761"/>
      <c r="J1145" s="762"/>
      <c r="K1145" s="763"/>
      <c r="L1145" s="764"/>
    </row>
    <row r="1146" spans="2:12" x14ac:dyDescent="0.25">
      <c r="B1146" s="737"/>
      <c r="C1146" s="739"/>
      <c r="D1146" s="739"/>
      <c r="E1146" s="739"/>
      <c r="F1146" s="740"/>
      <c r="G1146" s="739"/>
      <c r="H1146" s="739"/>
      <c r="I1146" s="761"/>
      <c r="J1146" s="762"/>
      <c r="K1146" s="763"/>
      <c r="L1146" s="764"/>
    </row>
    <row r="1147" spans="2:12" x14ac:dyDescent="0.25">
      <c r="B1147" s="737"/>
      <c r="C1147" s="739"/>
      <c r="D1147" s="739"/>
      <c r="E1147" s="739"/>
      <c r="F1147" s="740"/>
      <c r="G1147" s="739"/>
      <c r="H1147" s="739"/>
      <c r="I1147" s="761"/>
      <c r="J1147" s="762"/>
      <c r="K1147" s="763"/>
      <c r="L1147" s="764"/>
    </row>
    <row r="1148" spans="2:12" x14ac:dyDescent="0.25">
      <c r="B1148" s="737"/>
      <c r="C1148" s="739"/>
      <c r="D1148" s="739"/>
      <c r="E1148" s="739"/>
      <c r="F1148" s="740"/>
      <c r="G1148" s="739"/>
      <c r="H1148" s="739"/>
      <c r="I1148" s="761"/>
      <c r="J1148" s="762"/>
      <c r="K1148" s="763"/>
      <c r="L1148" s="764"/>
    </row>
    <row r="1149" spans="2:12" x14ac:dyDescent="0.25">
      <c r="B1149" s="737"/>
      <c r="C1149" s="739"/>
      <c r="D1149" s="739"/>
      <c r="E1149" s="739"/>
      <c r="F1149" s="740"/>
      <c r="G1149" s="739"/>
      <c r="H1149" s="739"/>
      <c r="I1149" s="761"/>
      <c r="J1149" s="762"/>
      <c r="K1149" s="763"/>
      <c r="L1149" s="764"/>
    </row>
    <row r="1150" spans="2:12" x14ac:dyDescent="0.25">
      <c r="B1150" s="737"/>
      <c r="C1150" s="739"/>
      <c r="D1150" s="739"/>
      <c r="E1150" s="739"/>
      <c r="F1150" s="740"/>
      <c r="G1150" s="739"/>
      <c r="H1150" s="739"/>
      <c r="I1150" s="761"/>
      <c r="J1150" s="762"/>
      <c r="K1150" s="763"/>
      <c r="L1150" s="764"/>
    </row>
    <row r="1151" spans="2:12" x14ac:dyDescent="0.25">
      <c r="B1151" s="737"/>
      <c r="C1151" s="739"/>
      <c r="D1151" s="739"/>
      <c r="E1151" s="739"/>
      <c r="F1151" s="740"/>
      <c r="G1151" s="739"/>
      <c r="H1151" s="739"/>
      <c r="I1151" s="761"/>
      <c r="J1151" s="762"/>
      <c r="K1151" s="763"/>
      <c r="L1151" s="764"/>
    </row>
    <row r="1152" spans="2:12" x14ac:dyDescent="0.25">
      <c r="B1152" s="737"/>
      <c r="C1152" s="739"/>
      <c r="D1152" s="739"/>
      <c r="E1152" s="739"/>
      <c r="F1152" s="740"/>
      <c r="G1152" s="739"/>
      <c r="H1152" s="739"/>
      <c r="I1152" s="761"/>
      <c r="J1152" s="762"/>
      <c r="K1152" s="763"/>
      <c r="L1152" s="764"/>
    </row>
    <row r="1153" spans="2:12" x14ac:dyDescent="0.25">
      <c r="B1153" s="737"/>
      <c r="C1153" s="739"/>
      <c r="D1153" s="739"/>
      <c r="E1153" s="739"/>
      <c r="F1153" s="740"/>
      <c r="G1153" s="739"/>
      <c r="H1153" s="739"/>
      <c r="I1153" s="761"/>
      <c r="J1153" s="762"/>
      <c r="K1153" s="763"/>
      <c r="L1153" s="764"/>
    </row>
    <row r="1154" spans="2:12" x14ac:dyDescent="0.25">
      <c r="B1154" s="737"/>
      <c r="C1154" s="739"/>
      <c r="D1154" s="739"/>
      <c r="E1154" s="739"/>
      <c r="F1154" s="740"/>
      <c r="G1154" s="739"/>
      <c r="H1154" s="739"/>
      <c r="I1154" s="761"/>
      <c r="J1154" s="762"/>
      <c r="K1154" s="763"/>
      <c r="L1154" s="764"/>
    </row>
    <row r="1155" spans="2:12" x14ac:dyDescent="0.25">
      <c r="B1155" s="737"/>
      <c r="C1155" s="739"/>
      <c r="D1155" s="739"/>
      <c r="E1155" s="739"/>
      <c r="F1155" s="740"/>
      <c r="G1155" s="739"/>
      <c r="H1155" s="739"/>
      <c r="I1155" s="761"/>
      <c r="J1155" s="762"/>
      <c r="K1155" s="763"/>
      <c r="L1155" s="764"/>
    </row>
    <row r="1156" spans="2:12" x14ac:dyDescent="0.25">
      <c r="B1156" s="737"/>
      <c r="C1156" s="739"/>
      <c r="D1156" s="739"/>
      <c r="E1156" s="739"/>
      <c r="F1156" s="740"/>
      <c r="G1156" s="739"/>
      <c r="H1156" s="739"/>
      <c r="I1156" s="761"/>
      <c r="J1156" s="762"/>
      <c r="K1156" s="763"/>
      <c r="L1156" s="764"/>
    </row>
    <row r="1157" spans="2:12" x14ac:dyDescent="0.25">
      <c r="B1157" s="737"/>
      <c r="C1157" s="739"/>
      <c r="D1157" s="739"/>
      <c r="E1157" s="739"/>
      <c r="F1157" s="740"/>
      <c r="G1157" s="739"/>
      <c r="H1157" s="739"/>
      <c r="I1157" s="761"/>
      <c r="J1157" s="762"/>
      <c r="K1157" s="763"/>
      <c r="L1157" s="764"/>
    </row>
    <row r="1158" spans="2:12" x14ac:dyDescent="0.25">
      <c r="B1158" s="737"/>
      <c r="C1158" s="739"/>
      <c r="D1158" s="739"/>
      <c r="E1158" s="739"/>
      <c r="F1158" s="740"/>
      <c r="G1158" s="739"/>
      <c r="H1158" s="739"/>
      <c r="I1158" s="761"/>
      <c r="J1158" s="762"/>
      <c r="K1158" s="763"/>
      <c r="L1158" s="764"/>
    </row>
    <row r="1159" spans="2:12" x14ac:dyDescent="0.25">
      <c r="B1159" s="737"/>
      <c r="C1159" s="739"/>
      <c r="D1159" s="739"/>
      <c r="E1159" s="739"/>
      <c r="F1159" s="740"/>
      <c r="G1159" s="739"/>
      <c r="H1159" s="739"/>
      <c r="I1159" s="761"/>
      <c r="J1159" s="762"/>
      <c r="K1159" s="763"/>
      <c r="L1159" s="764"/>
    </row>
    <row r="1160" spans="2:12" x14ac:dyDescent="0.25">
      <c r="B1160" s="737"/>
      <c r="C1160" s="739"/>
      <c r="D1160" s="739"/>
      <c r="E1160" s="739"/>
      <c r="F1160" s="740"/>
      <c r="G1160" s="739"/>
      <c r="H1160" s="739"/>
      <c r="I1160" s="761"/>
      <c r="J1160" s="762"/>
      <c r="K1160" s="763"/>
      <c r="L1160" s="764"/>
    </row>
    <row r="1161" spans="2:12" x14ac:dyDescent="0.25">
      <c r="B1161" s="737"/>
      <c r="C1161" s="739"/>
      <c r="D1161" s="739"/>
      <c r="E1161" s="739"/>
      <c r="F1161" s="740"/>
      <c r="G1161" s="739"/>
      <c r="H1161" s="739"/>
      <c r="I1161" s="761"/>
      <c r="J1161" s="762"/>
      <c r="K1161" s="763"/>
      <c r="L1161" s="764"/>
    </row>
    <row r="1162" spans="2:12" x14ac:dyDescent="0.25">
      <c r="B1162" s="737"/>
      <c r="C1162" s="739"/>
      <c r="D1162" s="739"/>
      <c r="E1162" s="739"/>
      <c r="F1162" s="740"/>
      <c r="G1162" s="739"/>
      <c r="H1162" s="739"/>
      <c r="I1162" s="761"/>
      <c r="J1162" s="762"/>
      <c r="K1162" s="763"/>
      <c r="L1162" s="764"/>
    </row>
    <row r="1163" spans="2:12" x14ac:dyDescent="0.25">
      <c r="B1163" s="737"/>
      <c r="C1163" s="739"/>
      <c r="D1163" s="739"/>
      <c r="E1163" s="739"/>
      <c r="F1163" s="740"/>
      <c r="G1163" s="739"/>
      <c r="H1163" s="739"/>
      <c r="I1163" s="761"/>
      <c r="J1163" s="762"/>
      <c r="K1163" s="763"/>
      <c r="L1163" s="764"/>
    </row>
    <row r="1164" spans="2:12" x14ac:dyDescent="0.25">
      <c r="B1164" s="737"/>
      <c r="C1164" s="739"/>
      <c r="D1164" s="739"/>
      <c r="E1164" s="739"/>
      <c r="F1164" s="740"/>
      <c r="G1164" s="739"/>
      <c r="H1164" s="739"/>
      <c r="I1164" s="761"/>
      <c r="J1164" s="762"/>
      <c r="K1164" s="763"/>
      <c r="L1164" s="764"/>
    </row>
    <row r="1165" spans="2:12" x14ac:dyDescent="0.25">
      <c r="B1165" s="737"/>
      <c r="C1165" s="739"/>
      <c r="D1165" s="739"/>
      <c r="E1165" s="739"/>
      <c r="F1165" s="740"/>
      <c r="G1165" s="739"/>
      <c r="H1165" s="739"/>
      <c r="I1165" s="761"/>
      <c r="J1165" s="762"/>
      <c r="K1165" s="763"/>
      <c r="L1165" s="764"/>
    </row>
    <row r="1166" spans="2:12" x14ac:dyDescent="0.25">
      <c r="B1166" s="737"/>
      <c r="C1166" s="739"/>
      <c r="D1166" s="739"/>
      <c r="E1166" s="739"/>
      <c r="F1166" s="740"/>
      <c r="G1166" s="739"/>
      <c r="H1166" s="739"/>
      <c r="I1166" s="761"/>
      <c r="J1166" s="762"/>
      <c r="K1166" s="763"/>
      <c r="L1166" s="764"/>
    </row>
    <row r="1167" spans="2:12" x14ac:dyDescent="0.25">
      <c r="B1167" s="737"/>
      <c r="C1167" s="739"/>
      <c r="D1167" s="739"/>
      <c r="E1167" s="739"/>
      <c r="F1167" s="740"/>
      <c r="G1167" s="739"/>
      <c r="H1167" s="739"/>
      <c r="I1167" s="761"/>
      <c r="J1167" s="762"/>
      <c r="K1167" s="763"/>
      <c r="L1167" s="764"/>
    </row>
    <row r="1168" spans="2:12" x14ac:dyDescent="0.25">
      <c r="B1168" s="737"/>
      <c r="C1168" s="739"/>
      <c r="D1168" s="739"/>
      <c r="E1168" s="739"/>
      <c r="F1168" s="740"/>
      <c r="G1168" s="739"/>
      <c r="H1168" s="739"/>
      <c r="I1168" s="761"/>
      <c r="J1168" s="762"/>
      <c r="K1168" s="763"/>
      <c r="L1168" s="764"/>
    </row>
    <row r="1169" spans="2:12" x14ac:dyDescent="0.25">
      <c r="B1169" s="737"/>
      <c r="C1169" s="739"/>
      <c r="D1169" s="739"/>
      <c r="E1169" s="739"/>
      <c r="F1169" s="740"/>
      <c r="G1169" s="739"/>
      <c r="H1169" s="739"/>
      <c r="I1169" s="761"/>
      <c r="J1169" s="762"/>
      <c r="K1169" s="763"/>
      <c r="L1169" s="764"/>
    </row>
    <row r="1170" spans="2:12" x14ac:dyDescent="0.25">
      <c r="B1170" s="737"/>
      <c r="C1170" s="739"/>
      <c r="D1170" s="739"/>
      <c r="E1170" s="739"/>
      <c r="F1170" s="740"/>
      <c r="G1170" s="739"/>
      <c r="H1170" s="739"/>
      <c r="I1170" s="761"/>
      <c r="J1170" s="762"/>
      <c r="K1170" s="763"/>
      <c r="L1170" s="764"/>
    </row>
    <row r="1171" spans="2:12" x14ac:dyDescent="0.25">
      <c r="B1171" s="737"/>
      <c r="C1171" s="739"/>
      <c r="D1171" s="739"/>
      <c r="E1171" s="739"/>
      <c r="F1171" s="740"/>
      <c r="G1171" s="739"/>
      <c r="H1171" s="739"/>
      <c r="I1171" s="761"/>
      <c r="J1171" s="762"/>
      <c r="K1171" s="763"/>
      <c r="L1171" s="764"/>
    </row>
    <row r="1172" spans="2:12" x14ac:dyDescent="0.25">
      <c r="B1172" s="737"/>
      <c r="C1172" s="739"/>
      <c r="D1172" s="739"/>
      <c r="E1172" s="739"/>
      <c r="F1172" s="740"/>
      <c r="G1172" s="739"/>
      <c r="H1172" s="739"/>
      <c r="I1172" s="761"/>
      <c r="J1172" s="762"/>
      <c r="K1172" s="763"/>
      <c r="L1172" s="764"/>
    </row>
    <row r="1173" spans="2:12" x14ac:dyDescent="0.25">
      <c r="B1173" s="737"/>
      <c r="C1173" s="739"/>
      <c r="D1173" s="739"/>
      <c r="E1173" s="739"/>
      <c r="F1173" s="740"/>
      <c r="G1173" s="739"/>
      <c r="H1173" s="739"/>
      <c r="I1173" s="761"/>
      <c r="J1173" s="762"/>
      <c r="K1173" s="763"/>
      <c r="L1173" s="764"/>
    </row>
    <row r="1174" spans="2:12" x14ac:dyDescent="0.25">
      <c r="B1174" s="737"/>
      <c r="C1174" s="739"/>
      <c r="D1174" s="739"/>
      <c r="E1174" s="739"/>
      <c r="F1174" s="740"/>
      <c r="G1174" s="739"/>
      <c r="H1174" s="739"/>
      <c r="I1174" s="761"/>
      <c r="J1174" s="762"/>
      <c r="K1174" s="763"/>
      <c r="L1174" s="764"/>
    </row>
    <row r="1175" spans="2:12" x14ac:dyDescent="0.25">
      <c r="B1175" s="737"/>
      <c r="C1175" s="739"/>
      <c r="D1175" s="739"/>
      <c r="E1175" s="739"/>
      <c r="F1175" s="740"/>
      <c r="G1175" s="739"/>
      <c r="H1175" s="739"/>
      <c r="I1175" s="761"/>
      <c r="J1175" s="762"/>
      <c r="K1175" s="763"/>
      <c r="L1175" s="764"/>
    </row>
    <row r="1176" spans="2:12" x14ac:dyDescent="0.25">
      <c r="B1176" s="737"/>
      <c r="C1176" s="739"/>
      <c r="D1176" s="739"/>
      <c r="E1176" s="739"/>
      <c r="F1176" s="740"/>
      <c r="G1176" s="739"/>
      <c r="H1176" s="739"/>
      <c r="I1176" s="761"/>
      <c r="J1176" s="762"/>
      <c r="K1176" s="763"/>
      <c r="L1176" s="764"/>
    </row>
    <row r="1177" spans="2:12" x14ac:dyDescent="0.25">
      <c r="B1177" s="737"/>
      <c r="C1177" s="739"/>
      <c r="D1177" s="739"/>
      <c r="E1177" s="739"/>
      <c r="F1177" s="740"/>
      <c r="G1177" s="739"/>
      <c r="H1177" s="739"/>
      <c r="I1177" s="761"/>
      <c r="J1177" s="762"/>
      <c r="K1177" s="763"/>
      <c r="L1177" s="764"/>
    </row>
    <row r="1178" spans="2:12" x14ac:dyDescent="0.25">
      <c r="B1178" s="737"/>
      <c r="C1178" s="739"/>
      <c r="D1178" s="739"/>
      <c r="E1178" s="739"/>
      <c r="F1178" s="740"/>
      <c r="G1178" s="739"/>
      <c r="H1178" s="739"/>
      <c r="I1178" s="761"/>
      <c r="J1178" s="762"/>
      <c r="K1178" s="763"/>
      <c r="L1178" s="764"/>
    </row>
    <row r="1179" spans="2:12" x14ac:dyDescent="0.25">
      <c r="B1179" s="737"/>
      <c r="C1179" s="739"/>
      <c r="D1179" s="739"/>
      <c r="E1179" s="739"/>
      <c r="F1179" s="740"/>
      <c r="G1179" s="739"/>
      <c r="H1179" s="739"/>
      <c r="I1179" s="761"/>
      <c r="J1179" s="762"/>
      <c r="K1179" s="763"/>
      <c r="L1179" s="764"/>
    </row>
    <row r="1180" spans="2:12" x14ac:dyDescent="0.25">
      <c r="B1180" s="737"/>
      <c r="C1180" s="739"/>
      <c r="D1180" s="739"/>
      <c r="E1180" s="739"/>
      <c r="F1180" s="740"/>
      <c r="G1180" s="739"/>
      <c r="H1180" s="739"/>
      <c r="I1180" s="761"/>
      <c r="J1180" s="762"/>
      <c r="K1180" s="763"/>
      <c r="L1180" s="764"/>
    </row>
    <row r="1181" spans="2:12" x14ac:dyDescent="0.25">
      <c r="B1181" s="737"/>
      <c r="C1181" s="739"/>
      <c r="D1181" s="739"/>
      <c r="E1181" s="739"/>
      <c r="F1181" s="740"/>
      <c r="G1181" s="739"/>
      <c r="H1181" s="739"/>
      <c r="I1181" s="761"/>
      <c r="J1181" s="762"/>
      <c r="K1181" s="763"/>
      <c r="L1181" s="764"/>
    </row>
    <row r="1182" spans="2:12" x14ac:dyDescent="0.25">
      <c r="B1182" s="737"/>
      <c r="C1182" s="739"/>
      <c r="D1182" s="739"/>
      <c r="E1182" s="739"/>
      <c r="F1182" s="740"/>
      <c r="G1182" s="739"/>
      <c r="H1182" s="739"/>
      <c r="I1182" s="761"/>
      <c r="J1182" s="762"/>
      <c r="K1182" s="763"/>
      <c r="L1182" s="764"/>
    </row>
    <row r="1183" spans="2:12" x14ac:dyDescent="0.25">
      <c r="B1183" s="737"/>
      <c r="C1183" s="739"/>
      <c r="D1183" s="739"/>
      <c r="E1183" s="739"/>
      <c r="F1183" s="740"/>
      <c r="G1183" s="739"/>
      <c r="H1183" s="739"/>
      <c r="I1183" s="761"/>
      <c r="J1183" s="762"/>
      <c r="K1183" s="763"/>
      <c r="L1183" s="764"/>
    </row>
    <row r="1184" spans="2:12" x14ac:dyDescent="0.25">
      <c r="B1184" s="737"/>
      <c r="C1184" s="739"/>
      <c r="D1184" s="739"/>
      <c r="E1184" s="739"/>
      <c r="F1184" s="740"/>
      <c r="G1184" s="739"/>
      <c r="H1184" s="739"/>
      <c r="I1184" s="761"/>
      <c r="J1184" s="762"/>
      <c r="K1184" s="763"/>
      <c r="L1184" s="764"/>
    </row>
    <row r="1185" spans="2:12" x14ac:dyDescent="0.25">
      <c r="B1185" s="737"/>
      <c r="C1185" s="739"/>
      <c r="D1185" s="739"/>
      <c r="E1185" s="739"/>
      <c r="F1185" s="740"/>
      <c r="G1185" s="739"/>
      <c r="H1185" s="739"/>
      <c r="I1185" s="761"/>
      <c r="J1185" s="762"/>
      <c r="K1185" s="763"/>
      <c r="L1185" s="764"/>
    </row>
    <row r="1186" spans="2:12" x14ac:dyDescent="0.25">
      <c r="B1186" s="737"/>
      <c r="C1186" s="739"/>
      <c r="D1186" s="739"/>
      <c r="E1186" s="739"/>
      <c r="F1186" s="740"/>
      <c r="G1186" s="739"/>
      <c r="H1186" s="739"/>
      <c r="I1186" s="761"/>
      <c r="J1186" s="762"/>
      <c r="K1186" s="763"/>
      <c r="L1186" s="764"/>
    </row>
    <row r="1187" spans="2:12" x14ac:dyDescent="0.25">
      <c r="B1187" s="737"/>
      <c r="C1187" s="739"/>
      <c r="D1187" s="739"/>
      <c r="E1187" s="739"/>
      <c r="F1187" s="740"/>
      <c r="G1187" s="739"/>
      <c r="H1187" s="739"/>
      <c r="I1187" s="761"/>
      <c r="J1187" s="762"/>
      <c r="K1187" s="763"/>
      <c r="L1187" s="764"/>
    </row>
    <row r="1188" spans="2:12" x14ac:dyDescent="0.25">
      <c r="B1188" s="737"/>
      <c r="C1188" s="739"/>
      <c r="D1188" s="739"/>
      <c r="E1188" s="739"/>
      <c r="F1188" s="740"/>
      <c r="G1188" s="739"/>
      <c r="H1188" s="739"/>
      <c r="I1188" s="761"/>
      <c r="J1188" s="762"/>
      <c r="K1188" s="763"/>
      <c r="L1188" s="764"/>
    </row>
    <row r="1189" spans="2:12" x14ac:dyDescent="0.25">
      <c r="B1189" s="737"/>
      <c r="C1189" s="739"/>
      <c r="D1189" s="739"/>
      <c r="E1189" s="739"/>
      <c r="F1189" s="740"/>
      <c r="G1189" s="739"/>
      <c r="H1189" s="739"/>
      <c r="I1189" s="761"/>
      <c r="J1189" s="762"/>
      <c r="K1189" s="763"/>
      <c r="L1189" s="764"/>
    </row>
    <row r="1190" spans="2:12" x14ac:dyDescent="0.25">
      <c r="B1190" s="737"/>
      <c r="C1190" s="739"/>
      <c r="D1190" s="739"/>
      <c r="E1190" s="739"/>
      <c r="F1190" s="740"/>
      <c r="G1190" s="739"/>
      <c r="H1190" s="739"/>
      <c r="I1190" s="761"/>
      <c r="J1190" s="762"/>
      <c r="K1190" s="763"/>
      <c r="L1190" s="764"/>
    </row>
    <row r="1191" spans="2:12" x14ac:dyDescent="0.25">
      <c r="B1191" s="737"/>
      <c r="C1191" s="739"/>
      <c r="D1191" s="739"/>
      <c r="E1191" s="739"/>
      <c r="F1191" s="740"/>
      <c r="G1191" s="739"/>
      <c r="H1191" s="739"/>
      <c r="I1191" s="761"/>
      <c r="J1191" s="762"/>
      <c r="K1191" s="763"/>
      <c r="L1191" s="764"/>
    </row>
    <row r="1192" spans="2:12" x14ac:dyDescent="0.25">
      <c r="B1192" s="737"/>
      <c r="C1192" s="739"/>
      <c r="D1192" s="739"/>
      <c r="E1192" s="739"/>
      <c r="F1192" s="740"/>
      <c r="G1192" s="739"/>
      <c r="H1192" s="739"/>
      <c r="I1192" s="761"/>
      <c r="J1192" s="762"/>
      <c r="K1192" s="763"/>
      <c r="L1192" s="764"/>
    </row>
    <row r="1193" spans="2:12" x14ac:dyDescent="0.25">
      <c r="B1193" s="737"/>
      <c r="C1193" s="739"/>
      <c r="D1193" s="739"/>
      <c r="E1193" s="739"/>
      <c r="F1193" s="740"/>
      <c r="G1193" s="739"/>
      <c r="H1193" s="739"/>
      <c r="I1193" s="761"/>
      <c r="J1193" s="762"/>
      <c r="K1193" s="763"/>
      <c r="L1193" s="764"/>
    </row>
    <row r="1194" spans="2:12" x14ac:dyDescent="0.25">
      <c r="B1194" s="737"/>
      <c r="C1194" s="739"/>
      <c r="D1194" s="739"/>
      <c r="E1194" s="739"/>
      <c r="F1194" s="740"/>
      <c r="G1194" s="739"/>
      <c r="H1194" s="739"/>
      <c r="I1194" s="761"/>
      <c r="J1194" s="762"/>
      <c r="K1194" s="763"/>
      <c r="L1194" s="764"/>
    </row>
    <row r="1195" spans="2:12" x14ac:dyDescent="0.25">
      <c r="B1195" s="737"/>
      <c r="C1195" s="739"/>
      <c r="D1195" s="739"/>
      <c r="E1195" s="739"/>
      <c r="F1195" s="740"/>
      <c r="G1195" s="739"/>
      <c r="H1195" s="739"/>
      <c r="I1195" s="761"/>
      <c r="J1195" s="762"/>
      <c r="K1195" s="763"/>
      <c r="L1195" s="764"/>
    </row>
    <row r="1196" spans="2:12" x14ac:dyDescent="0.25">
      <c r="B1196" s="737"/>
      <c r="C1196" s="739"/>
      <c r="D1196" s="739"/>
      <c r="E1196" s="739"/>
      <c r="F1196" s="740"/>
      <c r="G1196" s="739"/>
      <c r="H1196" s="739"/>
      <c r="I1196" s="761"/>
      <c r="J1196" s="762"/>
      <c r="K1196" s="763"/>
      <c r="L1196" s="764"/>
    </row>
    <row r="1197" spans="2:12" x14ac:dyDescent="0.25">
      <c r="B1197" s="737"/>
      <c r="C1197" s="739"/>
      <c r="D1197" s="739"/>
      <c r="E1197" s="739"/>
      <c r="F1197" s="740"/>
      <c r="G1197" s="739"/>
      <c r="H1197" s="739"/>
      <c r="I1197" s="761"/>
      <c r="J1197" s="762"/>
      <c r="K1197" s="763"/>
      <c r="L1197" s="764"/>
    </row>
    <row r="1198" spans="2:12" x14ac:dyDescent="0.25">
      <c r="B1198" s="737"/>
      <c r="C1198" s="739"/>
      <c r="D1198" s="739"/>
      <c r="E1198" s="739"/>
      <c r="F1198" s="740"/>
      <c r="G1198" s="739"/>
      <c r="H1198" s="739"/>
      <c r="I1198" s="761"/>
      <c r="J1198" s="762"/>
      <c r="K1198" s="763"/>
      <c r="L1198" s="764"/>
    </row>
    <row r="1199" spans="2:12" x14ac:dyDescent="0.25">
      <c r="B1199" s="737"/>
      <c r="C1199" s="739"/>
      <c r="D1199" s="739"/>
      <c r="E1199" s="739"/>
      <c r="F1199" s="740"/>
      <c r="G1199" s="739"/>
      <c r="H1199" s="739"/>
      <c r="I1199" s="761"/>
      <c r="J1199" s="762"/>
      <c r="K1199" s="763"/>
      <c r="L1199" s="764"/>
    </row>
    <row r="1200" spans="2:12" x14ac:dyDescent="0.25">
      <c r="B1200" s="737"/>
      <c r="C1200" s="739"/>
      <c r="D1200" s="739"/>
      <c r="E1200" s="739"/>
      <c r="F1200" s="740"/>
      <c r="G1200" s="739"/>
      <c r="H1200" s="739"/>
      <c r="I1200" s="761"/>
      <c r="J1200" s="762"/>
      <c r="K1200" s="763"/>
      <c r="L1200" s="764"/>
    </row>
    <row r="1201" spans="2:12" x14ac:dyDescent="0.25">
      <c r="B1201" s="737"/>
      <c r="C1201" s="739"/>
      <c r="D1201" s="739"/>
      <c r="E1201" s="739"/>
      <c r="F1201" s="740"/>
      <c r="G1201" s="739"/>
      <c r="H1201" s="739"/>
      <c r="I1201" s="761"/>
      <c r="J1201" s="762"/>
      <c r="K1201" s="763"/>
      <c r="L1201" s="764"/>
    </row>
    <row r="1202" spans="2:12" x14ac:dyDescent="0.25">
      <c r="B1202" s="737"/>
      <c r="C1202" s="739"/>
      <c r="D1202" s="739"/>
      <c r="E1202" s="739"/>
      <c r="F1202" s="740"/>
      <c r="G1202" s="739"/>
      <c r="H1202" s="739"/>
      <c r="I1202" s="761"/>
      <c r="J1202" s="762"/>
      <c r="K1202" s="763"/>
      <c r="L1202" s="764"/>
    </row>
    <row r="1203" spans="2:12" x14ac:dyDescent="0.25">
      <c r="B1203" s="737"/>
      <c r="C1203" s="739"/>
      <c r="D1203" s="739"/>
      <c r="E1203" s="739"/>
      <c r="F1203" s="740"/>
      <c r="G1203" s="739"/>
      <c r="H1203" s="739"/>
      <c r="I1203" s="761"/>
      <c r="J1203" s="762"/>
      <c r="K1203" s="763"/>
      <c r="L1203" s="764"/>
    </row>
    <row r="1204" spans="2:12" x14ac:dyDescent="0.25">
      <c r="B1204" s="737"/>
      <c r="C1204" s="739"/>
      <c r="D1204" s="739"/>
      <c r="E1204" s="739"/>
      <c r="F1204" s="740"/>
      <c r="G1204" s="739"/>
      <c r="H1204" s="739"/>
      <c r="I1204" s="761"/>
      <c r="J1204" s="762"/>
      <c r="K1204" s="763"/>
      <c r="L1204" s="764"/>
    </row>
    <row r="1205" spans="2:12" x14ac:dyDescent="0.25">
      <c r="B1205" s="737"/>
      <c r="C1205" s="739"/>
      <c r="D1205" s="739"/>
      <c r="E1205" s="739"/>
      <c r="F1205" s="740"/>
      <c r="G1205" s="739"/>
      <c r="H1205" s="739"/>
      <c r="I1205" s="761"/>
      <c r="J1205" s="762"/>
      <c r="K1205" s="763"/>
      <c r="L1205" s="764"/>
    </row>
    <row r="1206" spans="2:12" x14ac:dyDescent="0.25">
      <c r="B1206" s="737"/>
      <c r="C1206" s="739"/>
      <c r="D1206" s="739"/>
      <c r="E1206" s="739"/>
      <c r="F1206" s="740"/>
      <c r="G1206" s="739"/>
      <c r="H1206" s="739"/>
      <c r="I1206" s="761"/>
      <c r="J1206" s="762"/>
      <c r="K1206" s="763"/>
      <c r="L1206" s="764"/>
    </row>
    <row r="1207" spans="2:12" x14ac:dyDescent="0.25">
      <c r="B1207" s="737"/>
      <c r="C1207" s="739"/>
      <c r="D1207" s="739"/>
      <c r="E1207" s="739"/>
      <c r="F1207" s="740"/>
      <c r="G1207" s="739"/>
      <c r="H1207" s="739"/>
      <c r="I1207" s="761"/>
      <c r="J1207" s="762"/>
      <c r="K1207" s="763"/>
      <c r="L1207" s="764"/>
    </row>
    <row r="1208" spans="2:12" x14ac:dyDescent="0.25">
      <c r="B1208" s="737"/>
      <c r="C1208" s="739"/>
      <c r="D1208" s="739"/>
      <c r="E1208" s="739"/>
      <c r="F1208" s="740"/>
      <c r="G1208" s="739"/>
      <c r="H1208" s="739"/>
      <c r="I1208" s="761"/>
      <c r="J1208" s="762"/>
      <c r="K1208" s="763"/>
      <c r="L1208" s="764"/>
    </row>
    <row r="1209" spans="2:12" x14ac:dyDescent="0.25">
      <c r="B1209" s="737"/>
      <c r="C1209" s="739"/>
      <c r="D1209" s="739"/>
      <c r="E1209" s="739"/>
      <c r="F1209" s="740"/>
      <c r="G1209" s="739"/>
      <c r="H1209" s="739"/>
      <c r="I1209" s="761"/>
      <c r="J1209" s="762"/>
      <c r="K1209" s="763"/>
      <c r="L1209" s="764"/>
    </row>
    <row r="1210" spans="2:12" x14ac:dyDescent="0.25">
      <c r="B1210" s="737"/>
      <c r="C1210" s="739"/>
      <c r="D1210" s="739"/>
      <c r="E1210" s="739"/>
      <c r="F1210" s="740"/>
      <c r="G1210" s="739"/>
      <c r="H1210" s="739"/>
      <c r="I1210" s="761"/>
      <c r="J1210" s="762"/>
      <c r="K1210" s="763"/>
      <c r="L1210" s="764"/>
    </row>
    <row r="1211" spans="2:12" x14ac:dyDescent="0.25">
      <c r="B1211" s="737"/>
      <c r="C1211" s="739"/>
      <c r="D1211" s="739"/>
      <c r="E1211" s="739"/>
      <c r="F1211" s="740"/>
      <c r="G1211" s="739"/>
      <c r="H1211" s="739"/>
      <c r="I1211" s="761"/>
      <c r="J1211" s="762"/>
      <c r="K1211" s="763"/>
      <c r="L1211" s="764"/>
    </row>
    <row r="1212" spans="2:12" x14ac:dyDescent="0.25">
      <c r="B1212" s="737"/>
      <c r="C1212" s="739"/>
      <c r="D1212" s="739"/>
      <c r="E1212" s="739"/>
      <c r="F1212" s="740"/>
      <c r="G1212" s="739"/>
      <c r="H1212" s="739"/>
      <c r="I1212" s="761"/>
      <c r="J1212" s="762"/>
      <c r="K1212" s="763"/>
      <c r="L1212" s="764"/>
    </row>
    <row r="1213" spans="2:12" x14ac:dyDescent="0.25">
      <c r="B1213" s="737"/>
      <c r="C1213" s="739"/>
      <c r="D1213" s="739"/>
      <c r="E1213" s="739"/>
      <c r="F1213" s="740"/>
      <c r="G1213" s="739"/>
      <c r="H1213" s="739"/>
      <c r="I1213" s="761"/>
      <c r="J1213" s="762"/>
      <c r="K1213" s="763"/>
      <c r="L1213" s="764"/>
    </row>
    <row r="1214" spans="2:12" x14ac:dyDescent="0.25">
      <c r="B1214" s="737"/>
      <c r="C1214" s="739"/>
      <c r="D1214" s="739"/>
      <c r="E1214" s="739"/>
      <c r="F1214" s="740"/>
      <c r="G1214" s="739"/>
      <c r="H1214" s="739"/>
      <c r="I1214" s="761"/>
      <c r="J1214" s="762"/>
      <c r="K1214" s="763"/>
      <c r="L1214" s="764"/>
    </row>
    <row r="1215" spans="2:12" x14ac:dyDescent="0.25">
      <c r="B1215" s="737"/>
      <c r="C1215" s="739"/>
      <c r="D1215" s="739"/>
      <c r="E1215" s="739"/>
      <c r="F1215" s="740"/>
      <c r="G1215" s="739"/>
      <c r="H1215" s="739"/>
      <c r="I1215" s="761"/>
      <c r="J1215" s="762"/>
      <c r="K1215" s="763"/>
      <c r="L1215" s="764"/>
    </row>
    <row r="1216" spans="2:12" x14ac:dyDescent="0.25">
      <c r="B1216" s="737"/>
      <c r="C1216" s="739"/>
      <c r="D1216" s="739"/>
      <c r="E1216" s="739"/>
      <c r="F1216" s="740"/>
      <c r="G1216" s="739"/>
      <c r="H1216" s="739"/>
      <c r="I1216" s="761"/>
      <c r="J1216" s="762"/>
      <c r="K1216" s="763"/>
      <c r="L1216" s="764"/>
    </row>
    <row r="1217" spans="2:12" x14ac:dyDescent="0.25">
      <c r="B1217" s="737"/>
      <c r="C1217" s="739"/>
      <c r="D1217" s="739"/>
      <c r="E1217" s="739"/>
      <c r="F1217" s="740"/>
      <c r="G1217" s="739"/>
      <c r="H1217" s="739"/>
      <c r="I1217" s="761"/>
      <c r="J1217" s="762"/>
      <c r="K1217" s="763"/>
      <c r="L1217" s="764"/>
    </row>
    <row r="1218" spans="2:12" x14ac:dyDescent="0.25">
      <c r="B1218" s="737"/>
      <c r="C1218" s="739"/>
      <c r="D1218" s="739"/>
      <c r="E1218" s="739"/>
      <c r="F1218" s="740"/>
      <c r="G1218" s="739"/>
      <c r="H1218" s="739"/>
      <c r="I1218" s="761"/>
      <c r="J1218" s="762"/>
      <c r="K1218" s="763"/>
      <c r="L1218" s="764"/>
    </row>
    <row r="1219" spans="2:12" x14ac:dyDescent="0.25">
      <c r="B1219" s="737"/>
      <c r="C1219" s="739"/>
      <c r="D1219" s="739"/>
      <c r="E1219" s="739"/>
      <c r="F1219" s="740"/>
      <c r="G1219" s="739"/>
      <c r="H1219" s="739"/>
      <c r="I1219" s="761"/>
      <c r="J1219" s="762"/>
      <c r="K1219" s="763"/>
      <c r="L1219" s="764"/>
    </row>
    <row r="1220" spans="2:12" x14ac:dyDescent="0.25">
      <c r="B1220" s="737"/>
      <c r="C1220" s="739"/>
      <c r="D1220" s="739"/>
      <c r="E1220" s="739"/>
      <c r="F1220" s="740"/>
      <c r="G1220" s="739"/>
      <c r="H1220" s="739"/>
      <c r="I1220" s="761"/>
      <c r="J1220" s="762"/>
      <c r="K1220" s="763"/>
      <c r="L1220" s="764"/>
    </row>
    <row r="1221" spans="2:12" x14ac:dyDescent="0.25">
      <c r="B1221" s="737"/>
      <c r="C1221" s="739"/>
      <c r="D1221" s="739"/>
      <c r="E1221" s="739"/>
      <c r="F1221" s="740"/>
      <c r="G1221" s="739"/>
      <c r="H1221" s="739"/>
      <c r="I1221" s="761"/>
      <c r="J1221" s="762"/>
      <c r="K1221" s="763"/>
      <c r="L1221" s="764"/>
    </row>
    <row r="1222" spans="2:12" x14ac:dyDescent="0.25">
      <c r="B1222" s="737"/>
      <c r="C1222" s="739"/>
      <c r="D1222" s="739"/>
      <c r="E1222" s="739"/>
      <c r="F1222" s="740"/>
      <c r="G1222" s="739"/>
      <c r="H1222" s="739"/>
      <c r="I1222" s="761"/>
      <c r="J1222" s="762"/>
      <c r="K1222" s="763"/>
      <c r="L1222" s="764"/>
    </row>
    <row r="1223" spans="2:12" x14ac:dyDescent="0.25">
      <c r="B1223" s="737"/>
      <c r="C1223" s="739"/>
      <c r="D1223" s="739"/>
      <c r="E1223" s="739"/>
      <c r="F1223" s="740"/>
      <c r="G1223" s="739"/>
      <c r="H1223" s="739"/>
      <c r="I1223" s="761"/>
      <c r="J1223" s="762"/>
      <c r="K1223" s="763"/>
      <c r="L1223" s="764"/>
    </row>
    <row r="1224" spans="2:12" x14ac:dyDescent="0.25">
      <c r="B1224" s="737"/>
      <c r="C1224" s="739"/>
      <c r="D1224" s="739"/>
      <c r="E1224" s="739"/>
      <c r="F1224" s="740"/>
      <c r="G1224" s="739"/>
      <c r="H1224" s="739"/>
      <c r="I1224" s="761"/>
      <c r="J1224" s="762"/>
      <c r="K1224" s="763"/>
      <c r="L1224" s="764"/>
    </row>
    <row r="1225" spans="2:12" x14ac:dyDescent="0.25">
      <c r="B1225" s="737"/>
      <c r="C1225" s="739"/>
      <c r="D1225" s="739"/>
      <c r="E1225" s="739"/>
      <c r="F1225" s="740"/>
      <c r="G1225" s="739"/>
      <c r="H1225" s="739"/>
      <c r="I1225" s="761"/>
      <c r="J1225" s="762"/>
      <c r="K1225" s="763"/>
      <c r="L1225" s="764"/>
    </row>
    <row r="1226" spans="2:12" x14ac:dyDescent="0.25">
      <c r="B1226" s="737"/>
      <c r="C1226" s="739"/>
      <c r="D1226" s="739"/>
      <c r="E1226" s="739"/>
      <c r="F1226" s="740"/>
      <c r="G1226" s="739"/>
      <c r="H1226" s="739"/>
      <c r="I1226" s="761"/>
      <c r="J1226" s="762"/>
      <c r="K1226" s="763"/>
      <c r="L1226" s="764"/>
    </row>
    <row r="1227" spans="2:12" x14ac:dyDescent="0.25">
      <c r="B1227" s="737"/>
      <c r="C1227" s="739"/>
      <c r="D1227" s="739"/>
      <c r="E1227" s="739"/>
      <c r="F1227" s="740"/>
      <c r="G1227" s="739"/>
      <c r="H1227" s="739"/>
      <c r="I1227" s="761"/>
      <c r="J1227" s="762"/>
      <c r="K1227" s="763"/>
      <c r="L1227" s="764"/>
    </row>
    <row r="1228" spans="2:12" x14ac:dyDescent="0.25">
      <c r="B1228" s="737"/>
      <c r="C1228" s="739"/>
      <c r="D1228" s="739"/>
      <c r="E1228" s="739"/>
      <c r="F1228" s="740"/>
      <c r="G1228" s="739"/>
      <c r="H1228" s="739"/>
      <c r="I1228" s="761"/>
      <c r="J1228" s="762"/>
      <c r="K1228" s="763"/>
      <c r="L1228" s="764"/>
    </row>
    <row r="1229" spans="2:12" x14ac:dyDescent="0.25">
      <c r="B1229" s="737"/>
      <c r="C1229" s="739"/>
      <c r="D1229" s="739"/>
      <c r="E1229" s="739"/>
      <c r="F1229" s="740"/>
      <c r="G1229" s="739"/>
      <c r="H1229" s="739"/>
      <c r="I1229" s="761"/>
      <c r="J1229" s="762"/>
      <c r="K1229" s="763"/>
      <c r="L1229" s="764"/>
    </row>
    <row r="1230" spans="2:12" x14ac:dyDescent="0.25">
      <c r="B1230" s="737"/>
      <c r="C1230" s="739"/>
      <c r="D1230" s="739"/>
      <c r="E1230" s="739"/>
      <c r="F1230" s="740"/>
      <c r="G1230" s="739"/>
      <c r="H1230" s="739"/>
      <c r="I1230" s="761"/>
      <c r="J1230" s="762"/>
      <c r="K1230" s="763"/>
      <c r="L1230" s="764"/>
    </row>
    <row r="1231" spans="2:12" x14ac:dyDescent="0.25">
      <c r="B1231" s="737"/>
      <c r="C1231" s="739"/>
      <c r="D1231" s="739"/>
      <c r="E1231" s="739"/>
      <c r="F1231" s="740"/>
      <c r="G1231" s="739"/>
      <c r="H1231" s="739"/>
      <c r="I1231" s="761"/>
      <c r="J1231" s="762"/>
      <c r="K1231" s="763"/>
      <c r="L1231" s="764"/>
    </row>
    <row r="1232" spans="2:12" x14ac:dyDescent="0.25">
      <c r="B1232" s="737"/>
      <c r="C1232" s="739"/>
      <c r="D1232" s="739"/>
      <c r="E1232" s="739"/>
      <c r="F1232" s="740"/>
      <c r="G1232" s="739"/>
      <c r="H1232" s="739"/>
      <c r="I1232" s="761"/>
      <c r="J1232" s="762"/>
      <c r="K1232" s="763"/>
      <c r="L1232" s="764"/>
    </row>
    <row r="1233" spans="2:12" x14ac:dyDescent="0.25">
      <c r="B1233" s="737"/>
      <c r="C1233" s="739"/>
      <c r="D1233" s="739"/>
      <c r="E1233" s="739"/>
      <c r="F1233" s="740"/>
      <c r="G1233" s="739"/>
      <c r="H1233" s="739"/>
      <c r="I1233" s="761"/>
      <c r="J1233" s="762"/>
      <c r="K1233" s="763"/>
      <c r="L1233" s="764"/>
    </row>
    <row r="1234" spans="2:12" x14ac:dyDescent="0.25">
      <c r="B1234" s="737"/>
      <c r="C1234" s="739"/>
      <c r="D1234" s="739"/>
      <c r="E1234" s="739"/>
      <c r="F1234" s="740"/>
      <c r="G1234" s="739"/>
      <c r="H1234" s="739"/>
      <c r="I1234" s="761"/>
      <c r="J1234" s="762"/>
      <c r="K1234" s="763"/>
      <c r="L1234" s="764"/>
    </row>
    <row r="1235" spans="2:12" x14ac:dyDescent="0.25">
      <c r="B1235" s="737"/>
      <c r="C1235" s="739"/>
      <c r="D1235" s="739"/>
      <c r="E1235" s="739"/>
      <c r="F1235" s="740"/>
      <c r="G1235" s="739"/>
      <c r="H1235" s="739"/>
      <c r="I1235" s="761"/>
      <c r="J1235" s="762"/>
      <c r="K1235" s="763"/>
      <c r="L1235" s="764"/>
    </row>
    <row r="1236" spans="2:12" x14ac:dyDescent="0.25">
      <c r="B1236" s="737"/>
      <c r="C1236" s="739"/>
      <c r="D1236" s="739"/>
      <c r="E1236" s="739"/>
      <c r="F1236" s="740"/>
      <c r="G1236" s="739"/>
      <c r="H1236" s="739"/>
      <c r="I1236" s="761"/>
      <c r="J1236" s="762"/>
      <c r="K1236" s="763"/>
      <c r="L1236" s="764"/>
    </row>
    <row r="1237" spans="2:12" x14ac:dyDescent="0.25">
      <c r="B1237" s="737"/>
      <c r="C1237" s="739"/>
      <c r="D1237" s="739"/>
      <c r="E1237" s="739"/>
      <c r="F1237" s="740"/>
      <c r="G1237" s="739"/>
      <c r="H1237" s="739"/>
      <c r="I1237" s="761"/>
      <c r="J1237" s="762"/>
      <c r="K1237" s="763"/>
      <c r="L1237" s="764"/>
    </row>
    <row r="1238" spans="2:12" x14ac:dyDescent="0.25">
      <c r="B1238" s="737"/>
      <c r="C1238" s="739"/>
      <c r="D1238" s="739"/>
      <c r="E1238" s="739"/>
      <c r="F1238" s="740"/>
      <c r="G1238" s="739"/>
      <c r="H1238" s="739"/>
      <c r="I1238" s="761"/>
      <c r="J1238" s="762"/>
      <c r="K1238" s="763"/>
      <c r="L1238" s="764"/>
    </row>
    <row r="1239" spans="2:12" x14ac:dyDescent="0.25">
      <c r="B1239" s="737"/>
      <c r="C1239" s="739"/>
      <c r="D1239" s="739"/>
      <c r="E1239" s="739"/>
      <c r="F1239" s="740"/>
      <c r="G1239" s="739"/>
      <c r="H1239" s="739"/>
      <c r="I1239" s="761"/>
      <c r="J1239" s="762"/>
      <c r="K1239" s="763"/>
      <c r="L1239" s="764"/>
    </row>
    <row r="1240" spans="2:12" x14ac:dyDescent="0.25">
      <c r="B1240" s="737"/>
      <c r="C1240" s="739"/>
      <c r="D1240" s="739"/>
      <c r="E1240" s="739"/>
      <c r="F1240" s="740"/>
      <c r="G1240" s="739"/>
      <c r="H1240" s="739"/>
      <c r="I1240" s="761"/>
      <c r="J1240" s="762"/>
      <c r="K1240" s="763"/>
      <c r="L1240" s="764"/>
    </row>
    <row r="1241" spans="2:12" x14ac:dyDescent="0.25">
      <c r="B1241" s="737"/>
      <c r="C1241" s="739"/>
      <c r="D1241" s="739"/>
      <c r="E1241" s="739"/>
      <c r="F1241" s="740"/>
      <c r="G1241" s="739"/>
      <c r="H1241" s="739"/>
      <c r="I1241" s="761"/>
      <c r="J1241" s="762"/>
      <c r="K1241" s="763"/>
      <c r="L1241" s="764"/>
    </row>
    <row r="1242" spans="2:12" x14ac:dyDescent="0.25">
      <c r="B1242" s="737"/>
      <c r="C1242" s="739"/>
      <c r="D1242" s="739"/>
      <c r="E1242" s="739"/>
      <c r="F1242" s="740"/>
      <c r="G1242" s="739"/>
      <c r="H1242" s="739"/>
      <c r="I1242" s="761"/>
      <c r="J1242" s="762"/>
      <c r="K1242" s="763"/>
      <c r="L1242" s="764"/>
    </row>
    <row r="1243" spans="2:12" x14ac:dyDescent="0.25">
      <c r="B1243" s="737"/>
      <c r="C1243" s="739"/>
      <c r="D1243" s="739"/>
      <c r="E1243" s="739"/>
      <c r="F1243" s="740"/>
      <c r="G1243" s="739"/>
      <c r="H1243" s="739"/>
      <c r="I1243" s="761"/>
      <c r="J1243" s="762"/>
      <c r="K1243" s="763"/>
      <c r="L1243" s="764"/>
    </row>
    <row r="1244" spans="2:12" x14ac:dyDescent="0.25">
      <c r="B1244" s="737"/>
      <c r="C1244" s="739"/>
      <c r="D1244" s="739"/>
      <c r="E1244" s="739"/>
      <c r="F1244" s="740"/>
      <c r="G1244" s="739"/>
      <c r="H1244" s="739"/>
      <c r="I1244" s="761"/>
      <c r="J1244" s="762"/>
      <c r="K1244" s="763"/>
      <c r="L1244" s="764"/>
    </row>
    <row r="1245" spans="2:12" x14ac:dyDescent="0.25">
      <c r="B1245" s="737"/>
      <c r="C1245" s="739"/>
      <c r="D1245" s="739"/>
      <c r="E1245" s="739"/>
      <c r="F1245" s="740"/>
      <c r="G1245" s="739"/>
      <c r="H1245" s="739"/>
      <c r="I1245" s="761"/>
      <c r="J1245" s="762"/>
      <c r="K1245" s="763"/>
      <c r="L1245" s="764"/>
    </row>
    <row r="1246" spans="2:12" x14ac:dyDescent="0.25">
      <c r="B1246" s="737"/>
      <c r="C1246" s="739"/>
      <c r="D1246" s="739"/>
      <c r="E1246" s="739"/>
      <c r="F1246" s="740"/>
      <c r="G1246" s="739"/>
      <c r="H1246" s="739"/>
      <c r="I1246" s="761"/>
      <c r="J1246" s="762"/>
      <c r="K1246" s="763"/>
      <c r="L1246" s="764"/>
    </row>
    <row r="1247" spans="2:12" x14ac:dyDescent="0.25">
      <c r="B1247" s="737"/>
      <c r="C1247" s="739"/>
      <c r="D1247" s="739"/>
      <c r="E1247" s="739"/>
      <c r="F1247" s="740"/>
      <c r="G1247" s="739"/>
      <c r="H1247" s="739"/>
      <c r="I1247" s="761"/>
      <c r="J1247" s="762"/>
      <c r="K1247" s="763"/>
      <c r="L1247" s="764"/>
    </row>
    <row r="1248" spans="2:12" x14ac:dyDescent="0.25">
      <c r="B1248" s="737"/>
      <c r="C1248" s="739"/>
      <c r="D1248" s="739"/>
      <c r="E1248" s="739"/>
      <c r="F1248" s="740"/>
      <c r="G1248" s="739"/>
      <c r="H1248" s="739"/>
      <c r="I1248" s="761"/>
      <c r="J1248" s="762"/>
      <c r="K1248" s="763"/>
      <c r="L1248" s="764"/>
    </row>
    <row r="1249" spans="2:12" x14ac:dyDescent="0.25">
      <c r="B1249" s="737"/>
      <c r="C1249" s="739"/>
      <c r="D1249" s="739"/>
      <c r="E1249" s="739"/>
      <c r="F1249" s="740"/>
      <c r="G1249" s="739"/>
      <c r="H1249" s="739"/>
      <c r="I1249" s="761"/>
      <c r="J1249" s="762"/>
      <c r="K1249" s="763"/>
      <c r="L1249" s="764"/>
    </row>
    <row r="1250" spans="2:12" x14ac:dyDescent="0.25">
      <c r="B1250" s="737"/>
      <c r="C1250" s="739"/>
      <c r="D1250" s="739"/>
      <c r="E1250" s="739"/>
      <c r="F1250" s="740"/>
      <c r="G1250" s="739"/>
      <c r="H1250" s="739"/>
      <c r="I1250" s="761"/>
      <c r="J1250" s="762"/>
      <c r="K1250" s="763"/>
      <c r="L1250" s="764"/>
    </row>
    <row r="1251" spans="2:12" x14ac:dyDescent="0.25">
      <c r="B1251" s="737"/>
      <c r="C1251" s="739"/>
      <c r="D1251" s="739"/>
      <c r="E1251" s="739"/>
      <c r="F1251" s="740"/>
      <c r="G1251" s="739"/>
      <c r="H1251" s="739"/>
      <c r="I1251" s="761"/>
      <c r="J1251" s="762"/>
      <c r="K1251" s="763"/>
      <c r="L1251" s="764"/>
    </row>
    <row r="1252" spans="2:12" x14ac:dyDescent="0.25">
      <c r="B1252" s="737"/>
      <c r="C1252" s="739"/>
      <c r="D1252" s="739"/>
      <c r="E1252" s="739"/>
      <c r="F1252" s="740"/>
      <c r="G1252" s="739"/>
      <c r="H1252" s="739"/>
      <c r="I1252" s="761"/>
      <c r="J1252" s="762"/>
      <c r="K1252" s="763"/>
      <c r="L1252" s="764"/>
    </row>
    <row r="1253" spans="2:12" x14ac:dyDescent="0.25">
      <c r="B1253" s="737"/>
      <c r="C1253" s="739"/>
      <c r="D1253" s="739"/>
      <c r="E1253" s="739"/>
      <c r="F1253" s="740"/>
      <c r="G1253" s="739"/>
      <c r="H1253" s="739"/>
      <c r="I1253" s="761"/>
      <c r="J1253" s="762"/>
      <c r="K1253" s="763"/>
      <c r="L1253" s="764"/>
    </row>
    <row r="1254" spans="2:12" x14ac:dyDescent="0.25">
      <c r="B1254" s="737"/>
      <c r="C1254" s="739"/>
      <c r="D1254" s="739"/>
      <c r="E1254" s="739"/>
      <c r="F1254" s="740"/>
      <c r="G1254" s="739"/>
      <c r="H1254" s="739"/>
      <c r="I1254" s="761"/>
      <c r="J1254" s="762"/>
      <c r="K1254" s="763"/>
      <c r="L1254" s="764"/>
    </row>
    <row r="1255" spans="2:12" x14ac:dyDescent="0.25">
      <c r="B1255" s="737"/>
      <c r="C1255" s="739"/>
      <c r="D1255" s="739"/>
      <c r="E1255" s="739"/>
      <c r="F1255" s="740"/>
      <c r="G1255" s="739"/>
      <c r="H1255" s="739"/>
      <c r="I1255" s="761"/>
      <c r="J1255" s="762"/>
      <c r="K1255" s="763"/>
      <c r="L1255" s="764"/>
    </row>
    <row r="1256" spans="2:12" x14ac:dyDescent="0.25">
      <c r="B1256" s="737"/>
      <c r="C1256" s="739"/>
      <c r="D1256" s="739"/>
      <c r="E1256" s="739"/>
      <c r="F1256" s="740"/>
      <c r="G1256" s="739"/>
      <c r="H1256" s="739"/>
      <c r="I1256" s="761"/>
      <c r="J1256" s="762"/>
      <c r="K1256" s="763"/>
      <c r="L1256" s="764"/>
    </row>
    <row r="1257" spans="2:12" x14ac:dyDescent="0.25">
      <c r="B1257" s="737"/>
      <c r="C1257" s="739"/>
      <c r="D1257" s="739"/>
      <c r="E1257" s="739"/>
      <c r="F1257" s="740"/>
      <c r="G1257" s="739"/>
      <c r="H1257" s="739"/>
      <c r="I1257" s="761"/>
      <c r="J1257" s="762"/>
      <c r="K1257" s="763"/>
      <c r="L1257" s="764"/>
    </row>
    <row r="1258" spans="2:12" x14ac:dyDescent="0.25">
      <c r="B1258" s="737"/>
      <c r="C1258" s="739"/>
      <c r="D1258" s="739"/>
      <c r="E1258" s="739"/>
      <c r="F1258" s="740"/>
      <c r="G1258" s="739"/>
      <c r="H1258" s="739"/>
      <c r="I1258" s="761"/>
      <c r="J1258" s="762"/>
      <c r="K1258" s="763"/>
      <c r="L1258" s="764"/>
    </row>
    <row r="1259" spans="2:12" x14ac:dyDescent="0.25">
      <c r="B1259" s="737"/>
      <c r="C1259" s="739"/>
      <c r="D1259" s="739"/>
      <c r="E1259" s="739"/>
      <c r="F1259" s="740"/>
      <c r="G1259" s="739"/>
      <c r="H1259" s="739"/>
      <c r="I1259" s="761"/>
      <c r="J1259" s="762"/>
      <c r="K1259" s="763"/>
      <c r="L1259" s="764"/>
    </row>
    <row r="1260" spans="2:12" x14ac:dyDescent="0.25">
      <c r="B1260" s="737"/>
      <c r="C1260" s="739"/>
      <c r="D1260" s="739"/>
      <c r="E1260" s="739"/>
      <c r="F1260" s="740"/>
      <c r="G1260" s="739"/>
      <c r="H1260" s="739"/>
      <c r="I1260" s="761"/>
      <c r="J1260" s="762"/>
      <c r="K1260" s="763"/>
      <c r="L1260" s="764"/>
    </row>
    <row r="1261" spans="2:12" x14ac:dyDescent="0.25">
      <c r="B1261" s="737"/>
      <c r="C1261" s="739"/>
      <c r="D1261" s="739"/>
      <c r="E1261" s="739"/>
      <c r="F1261" s="740"/>
      <c r="G1261" s="739"/>
      <c r="H1261" s="739"/>
      <c r="I1261" s="761"/>
      <c r="J1261" s="762"/>
      <c r="K1261" s="763"/>
      <c r="L1261" s="764"/>
    </row>
    <row r="1262" spans="2:12" x14ac:dyDescent="0.25">
      <c r="B1262" s="737"/>
      <c r="C1262" s="739"/>
      <c r="D1262" s="739"/>
      <c r="E1262" s="739"/>
      <c r="F1262" s="740"/>
      <c r="G1262" s="739"/>
      <c r="H1262" s="739"/>
      <c r="I1262" s="761"/>
      <c r="J1262" s="762"/>
      <c r="K1262" s="763"/>
      <c r="L1262" s="764"/>
    </row>
    <row r="1263" spans="2:12" x14ac:dyDescent="0.25">
      <c r="B1263" s="737"/>
      <c r="C1263" s="739"/>
      <c r="D1263" s="739"/>
      <c r="E1263" s="739"/>
      <c r="F1263" s="740"/>
      <c r="G1263" s="739"/>
      <c r="H1263" s="739"/>
      <c r="I1263" s="761"/>
      <c r="J1263" s="762"/>
      <c r="K1263" s="763"/>
      <c r="L1263" s="764"/>
    </row>
    <row r="1264" spans="2:12" x14ac:dyDescent="0.25">
      <c r="B1264" s="737"/>
      <c r="C1264" s="739"/>
      <c r="D1264" s="739"/>
      <c r="E1264" s="739"/>
      <c r="F1264" s="740"/>
      <c r="G1264" s="739"/>
      <c r="H1264" s="739"/>
      <c r="I1264" s="761"/>
      <c r="J1264" s="762"/>
      <c r="K1264" s="763"/>
      <c r="L1264" s="764"/>
    </row>
    <row r="1265" spans="2:12" x14ac:dyDescent="0.25">
      <c r="B1265" s="737"/>
      <c r="C1265" s="739"/>
      <c r="D1265" s="739"/>
      <c r="E1265" s="739"/>
      <c r="F1265" s="740"/>
      <c r="G1265" s="739"/>
      <c r="H1265" s="739"/>
      <c r="I1265" s="761"/>
      <c r="J1265" s="762"/>
      <c r="K1265" s="763"/>
      <c r="L1265" s="764"/>
    </row>
    <row r="1266" spans="2:12" x14ac:dyDescent="0.25">
      <c r="B1266" s="737"/>
      <c r="C1266" s="739"/>
      <c r="D1266" s="739"/>
      <c r="E1266" s="739"/>
      <c r="F1266" s="740"/>
      <c r="G1266" s="739"/>
      <c r="H1266" s="739"/>
      <c r="I1266" s="761"/>
      <c r="J1266" s="762"/>
      <c r="K1266" s="763"/>
      <c r="L1266" s="764"/>
    </row>
    <row r="1267" spans="2:12" x14ac:dyDescent="0.25">
      <c r="B1267" s="737"/>
      <c r="C1267" s="739"/>
      <c r="D1267" s="739"/>
      <c r="E1267" s="739"/>
      <c r="F1267" s="740"/>
      <c r="G1267" s="739"/>
      <c r="H1267" s="739"/>
      <c r="I1267" s="761"/>
      <c r="J1267" s="762"/>
      <c r="K1267" s="763"/>
      <c r="L1267" s="764"/>
    </row>
    <row r="1268" spans="2:12" x14ac:dyDescent="0.25">
      <c r="B1268" s="737"/>
      <c r="C1268" s="739"/>
      <c r="D1268" s="739"/>
      <c r="E1268" s="739"/>
      <c r="F1268" s="740"/>
      <c r="G1268" s="739"/>
      <c r="H1268" s="739"/>
      <c r="I1268" s="761"/>
      <c r="J1268" s="762"/>
      <c r="K1268" s="763"/>
      <c r="L1268" s="764"/>
    </row>
    <row r="1269" spans="2:12" x14ac:dyDescent="0.25">
      <c r="B1269" s="737"/>
      <c r="C1269" s="739"/>
      <c r="D1269" s="739"/>
      <c r="E1269" s="739"/>
      <c r="F1269" s="740"/>
      <c r="G1269" s="739"/>
      <c r="H1269" s="739"/>
      <c r="I1269" s="761"/>
      <c r="J1269" s="762"/>
      <c r="K1269" s="763"/>
      <c r="L1269" s="764"/>
    </row>
    <row r="1270" spans="2:12" x14ac:dyDescent="0.25">
      <c r="B1270" s="737"/>
      <c r="C1270" s="739"/>
      <c r="D1270" s="739"/>
      <c r="E1270" s="739"/>
      <c r="F1270" s="740"/>
      <c r="G1270" s="739"/>
      <c r="H1270" s="739"/>
      <c r="I1270" s="761"/>
      <c r="J1270" s="762"/>
      <c r="K1270" s="763"/>
      <c r="L1270" s="764"/>
    </row>
    <row r="1271" spans="2:12" x14ac:dyDescent="0.25">
      <c r="B1271" s="737"/>
      <c r="C1271" s="739"/>
      <c r="D1271" s="739"/>
      <c r="E1271" s="739"/>
      <c r="F1271" s="740"/>
      <c r="G1271" s="739"/>
      <c r="H1271" s="739"/>
      <c r="I1271" s="761"/>
      <c r="J1271" s="762"/>
      <c r="K1271" s="763"/>
      <c r="L1271" s="764"/>
    </row>
    <row r="1272" spans="2:12" x14ac:dyDescent="0.25">
      <c r="B1272" s="737"/>
      <c r="C1272" s="739"/>
      <c r="D1272" s="739"/>
      <c r="E1272" s="739"/>
      <c r="F1272" s="740"/>
      <c r="G1272" s="739"/>
      <c r="H1272" s="739"/>
      <c r="I1272" s="761"/>
      <c r="J1272" s="762"/>
      <c r="K1272" s="763"/>
      <c r="L1272" s="764"/>
    </row>
    <row r="1273" spans="2:12" x14ac:dyDescent="0.25">
      <c r="B1273" s="737"/>
      <c r="C1273" s="739"/>
      <c r="D1273" s="739"/>
      <c r="E1273" s="739"/>
      <c r="F1273" s="740"/>
      <c r="G1273" s="739"/>
      <c r="H1273" s="739"/>
      <c r="I1273" s="761"/>
      <c r="J1273" s="762"/>
      <c r="K1273" s="763"/>
      <c r="L1273" s="764"/>
    </row>
    <row r="1274" spans="2:12" x14ac:dyDescent="0.25">
      <c r="B1274" s="737"/>
      <c r="C1274" s="739"/>
      <c r="D1274" s="739"/>
      <c r="E1274" s="739"/>
      <c r="F1274" s="740"/>
      <c r="G1274" s="739"/>
      <c r="H1274" s="739"/>
      <c r="I1274" s="761"/>
      <c r="J1274" s="762"/>
      <c r="K1274" s="763"/>
      <c r="L1274" s="764"/>
    </row>
    <row r="1275" spans="2:12" x14ac:dyDescent="0.25">
      <c r="B1275" s="737"/>
      <c r="C1275" s="739"/>
      <c r="D1275" s="739"/>
      <c r="E1275" s="739"/>
      <c r="F1275" s="740"/>
      <c r="G1275" s="739"/>
      <c r="H1275" s="739"/>
      <c r="I1275" s="761"/>
      <c r="J1275" s="762"/>
      <c r="K1275" s="763"/>
      <c r="L1275" s="764"/>
    </row>
    <row r="1276" spans="2:12" x14ac:dyDescent="0.25">
      <c r="B1276" s="737"/>
      <c r="C1276" s="739"/>
      <c r="D1276" s="739"/>
      <c r="E1276" s="739"/>
      <c r="F1276" s="740"/>
      <c r="G1276" s="739"/>
      <c r="H1276" s="739"/>
      <c r="I1276" s="761"/>
      <c r="J1276" s="762"/>
      <c r="K1276" s="763"/>
      <c r="L1276" s="764"/>
    </row>
    <row r="1277" spans="2:12" x14ac:dyDescent="0.25">
      <c r="B1277" s="737"/>
      <c r="C1277" s="739"/>
      <c r="D1277" s="739"/>
      <c r="E1277" s="739"/>
      <c r="F1277" s="740"/>
      <c r="G1277" s="739"/>
      <c r="H1277" s="739"/>
      <c r="I1277" s="761"/>
      <c r="J1277" s="762"/>
      <c r="K1277" s="763"/>
      <c r="L1277" s="764"/>
    </row>
    <row r="1278" spans="2:12" x14ac:dyDescent="0.25">
      <c r="B1278" s="737"/>
      <c r="C1278" s="739"/>
      <c r="D1278" s="739"/>
      <c r="E1278" s="739"/>
      <c r="F1278" s="740"/>
      <c r="G1278" s="739"/>
      <c r="H1278" s="739"/>
      <c r="I1278" s="761"/>
      <c r="J1278" s="762"/>
      <c r="K1278" s="763"/>
      <c r="L1278" s="764"/>
    </row>
    <row r="1279" spans="2:12" x14ac:dyDescent="0.25">
      <c r="B1279" s="737"/>
      <c r="C1279" s="739"/>
      <c r="D1279" s="739"/>
      <c r="E1279" s="739"/>
      <c r="F1279" s="740"/>
      <c r="G1279" s="739"/>
      <c r="H1279" s="739"/>
      <c r="I1279" s="761"/>
      <c r="J1279" s="762"/>
      <c r="K1279" s="763"/>
      <c r="L1279" s="764"/>
    </row>
    <row r="1280" spans="2:12" x14ac:dyDescent="0.25">
      <c r="B1280" s="737"/>
      <c r="C1280" s="739"/>
      <c r="D1280" s="739"/>
      <c r="E1280" s="739"/>
      <c r="F1280" s="740"/>
      <c r="G1280" s="739"/>
      <c r="H1280" s="739"/>
      <c r="I1280" s="761"/>
      <c r="J1280" s="762"/>
      <c r="K1280" s="763"/>
      <c r="L1280" s="764"/>
    </row>
    <row r="1281" spans="2:12" x14ac:dyDescent="0.25">
      <c r="B1281" s="737"/>
      <c r="C1281" s="739"/>
      <c r="D1281" s="739"/>
      <c r="E1281" s="739"/>
      <c r="F1281" s="740"/>
      <c r="G1281" s="739"/>
      <c r="H1281" s="739"/>
      <c r="I1281" s="761"/>
      <c r="J1281" s="762"/>
      <c r="K1281" s="763"/>
      <c r="L1281" s="764"/>
    </row>
    <row r="1282" spans="2:12" x14ac:dyDescent="0.25">
      <c r="B1282" s="737"/>
      <c r="C1282" s="739"/>
      <c r="D1282" s="739"/>
      <c r="E1282" s="739"/>
      <c r="F1282" s="740"/>
      <c r="G1282" s="739"/>
      <c r="H1282" s="739"/>
      <c r="I1282" s="761"/>
      <c r="J1282" s="762"/>
      <c r="K1282" s="763"/>
      <c r="L1282" s="764"/>
    </row>
    <row r="1283" spans="2:12" x14ac:dyDescent="0.25">
      <c r="B1283" s="737"/>
      <c r="C1283" s="739"/>
      <c r="D1283" s="739"/>
      <c r="E1283" s="739"/>
      <c r="F1283" s="740"/>
      <c r="G1283" s="739"/>
      <c r="H1283" s="739"/>
      <c r="I1283" s="761"/>
      <c r="J1283" s="762"/>
      <c r="K1283" s="763"/>
      <c r="L1283" s="764"/>
    </row>
    <row r="1284" spans="2:12" x14ac:dyDescent="0.25">
      <c r="B1284" s="737"/>
      <c r="C1284" s="739"/>
      <c r="D1284" s="739"/>
      <c r="E1284" s="739"/>
      <c r="F1284" s="740"/>
      <c r="G1284" s="739"/>
      <c r="H1284" s="739"/>
      <c r="I1284" s="761"/>
      <c r="J1284" s="762"/>
      <c r="K1284" s="763"/>
      <c r="L1284" s="764"/>
    </row>
    <row r="1285" spans="2:12" x14ac:dyDescent="0.25">
      <c r="B1285" s="737"/>
      <c r="C1285" s="739"/>
      <c r="D1285" s="739"/>
      <c r="E1285" s="739"/>
      <c r="F1285" s="740"/>
      <c r="G1285" s="739"/>
      <c r="H1285" s="739"/>
      <c r="I1285" s="761"/>
      <c r="J1285" s="762"/>
      <c r="K1285" s="763"/>
      <c r="L1285" s="764"/>
    </row>
    <row r="1286" spans="2:12" x14ac:dyDescent="0.25">
      <c r="B1286" s="737"/>
      <c r="C1286" s="739"/>
      <c r="D1286" s="739"/>
      <c r="E1286" s="739"/>
      <c r="F1286" s="740"/>
      <c r="G1286" s="739"/>
      <c r="H1286" s="739"/>
      <c r="I1286" s="761"/>
      <c r="J1286" s="762"/>
      <c r="K1286" s="763"/>
      <c r="L1286" s="764"/>
    </row>
    <row r="1287" spans="2:12" x14ac:dyDescent="0.25">
      <c r="B1287" s="737"/>
      <c r="C1287" s="739"/>
      <c r="D1287" s="739"/>
      <c r="E1287" s="739"/>
      <c r="F1287" s="740"/>
      <c r="G1287" s="739"/>
      <c r="H1287" s="739"/>
      <c r="I1287" s="761"/>
      <c r="J1287" s="762"/>
      <c r="K1287" s="763"/>
      <c r="L1287" s="764"/>
    </row>
    <row r="1288" spans="2:12" x14ac:dyDescent="0.25">
      <c r="B1288" s="737"/>
      <c r="C1288" s="739"/>
      <c r="D1288" s="739"/>
      <c r="E1288" s="739"/>
      <c r="F1288" s="740"/>
      <c r="G1288" s="739"/>
      <c r="H1288" s="739"/>
      <c r="I1288" s="761"/>
      <c r="J1288" s="762"/>
      <c r="K1288" s="763"/>
      <c r="L1288" s="764"/>
    </row>
    <row r="1289" spans="2:12" x14ac:dyDescent="0.25">
      <c r="B1289" s="737"/>
      <c r="C1289" s="739"/>
      <c r="D1289" s="739"/>
      <c r="E1289" s="739"/>
      <c r="F1289" s="740"/>
      <c r="G1289" s="739"/>
      <c r="H1289" s="739"/>
      <c r="I1289" s="761"/>
      <c r="J1289" s="762"/>
      <c r="K1289" s="763"/>
      <c r="L1289" s="764"/>
    </row>
    <row r="1290" spans="2:12" x14ac:dyDescent="0.25">
      <c r="B1290" s="737"/>
      <c r="C1290" s="739"/>
      <c r="D1290" s="739"/>
      <c r="E1290" s="739"/>
      <c r="F1290" s="740"/>
      <c r="G1290" s="739"/>
      <c r="H1290" s="739"/>
      <c r="I1290" s="761"/>
      <c r="J1290" s="762"/>
      <c r="K1290" s="763"/>
      <c r="L1290" s="764"/>
    </row>
    <row r="1291" spans="2:12" x14ac:dyDescent="0.25">
      <c r="B1291" s="737"/>
      <c r="C1291" s="739"/>
      <c r="D1291" s="739"/>
      <c r="E1291" s="739"/>
      <c r="F1291" s="740"/>
      <c r="G1291" s="739"/>
      <c r="H1291" s="739"/>
      <c r="I1291" s="761"/>
      <c r="J1291" s="762"/>
      <c r="K1291" s="763"/>
      <c r="L1291" s="764"/>
    </row>
    <row r="1292" spans="2:12" x14ac:dyDescent="0.25">
      <c r="B1292" s="737"/>
      <c r="C1292" s="739"/>
      <c r="D1292" s="739"/>
      <c r="E1292" s="739"/>
      <c r="F1292" s="740"/>
      <c r="G1292" s="739"/>
      <c r="H1292" s="739"/>
      <c r="I1292" s="761"/>
      <c r="J1292" s="762"/>
      <c r="K1292" s="763"/>
      <c r="L1292" s="764"/>
    </row>
    <row r="1293" spans="2:12" x14ac:dyDescent="0.25">
      <c r="B1293" s="737"/>
      <c r="C1293" s="739"/>
      <c r="D1293" s="739"/>
      <c r="E1293" s="739"/>
      <c r="F1293" s="740"/>
      <c r="G1293" s="739"/>
      <c r="H1293" s="739"/>
      <c r="I1293" s="761"/>
      <c r="J1293" s="762"/>
      <c r="K1293" s="763"/>
      <c r="L1293" s="764"/>
    </row>
    <row r="1294" spans="2:12" x14ac:dyDescent="0.25">
      <c r="B1294" s="737"/>
      <c r="C1294" s="739"/>
      <c r="D1294" s="739"/>
      <c r="E1294" s="739"/>
      <c r="F1294" s="740"/>
      <c r="G1294" s="739"/>
      <c r="H1294" s="739"/>
      <c r="I1294" s="761"/>
      <c r="J1294" s="762"/>
      <c r="K1294" s="763"/>
      <c r="L1294" s="764"/>
    </row>
    <row r="1295" spans="2:12" x14ac:dyDescent="0.25">
      <c r="B1295" s="737"/>
      <c r="C1295" s="739"/>
      <c r="D1295" s="739"/>
      <c r="E1295" s="739"/>
      <c r="F1295" s="740"/>
      <c r="G1295" s="739"/>
      <c r="H1295" s="739"/>
      <c r="I1295" s="761"/>
      <c r="J1295" s="762"/>
      <c r="K1295" s="763"/>
      <c r="L1295" s="764"/>
    </row>
    <row r="1296" spans="2:12" x14ac:dyDescent="0.25">
      <c r="B1296" s="737"/>
      <c r="C1296" s="739"/>
      <c r="D1296" s="739"/>
      <c r="E1296" s="739"/>
      <c r="F1296" s="740"/>
      <c r="G1296" s="739"/>
      <c r="H1296" s="739"/>
      <c r="I1296" s="761"/>
      <c r="J1296" s="762"/>
      <c r="K1296" s="763"/>
      <c r="L1296" s="764"/>
    </row>
    <row r="1297" spans="2:12" x14ac:dyDescent="0.25">
      <c r="B1297" s="737"/>
      <c r="C1297" s="739"/>
      <c r="D1297" s="739"/>
      <c r="E1297" s="739"/>
      <c r="F1297" s="740"/>
      <c r="G1297" s="739"/>
      <c r="H1297" s="739"/>
      <c r="I1297" s="761"/>
      <c r="J1297" s="762"/>
      <c r="K1297" s="763"/>
      <c r="L1297" s="764"/>
    </row>
    <row r="1298" spans="2:12" x14ac:dyDescent="0.25">
      <c r="B1298" s="737"/>
      <c r="C1298" s="739"/>
      <c r="D1298" s="739"/>
      <c r="E1298" s="739"/>
      <c r="F1298" s="740"/>
      <c r="G1298" s="739"/>
      <c r="H1298" s="739"/>
      <c r="I1298" s="761"/>
      <c r="J1298" s="762"/>
      <c r="K1298" s="763"/>
      <c r="L1298" s="764"/>
    </row>
    <row r="1299" spans="2:12" x14ac:dyDescent="0.25">
      <c r="B1299" s="737"/>
      <c r="C1299" s="739"/>
      <c r="D1299" s="739"/>
      <c r="E1299" s="739"/>
      <c r="F1299" s="740"/>
      <c r="G1299" s="739"/>
      <c r="H1299" s="739"/>
      <c r="I1299" s="761"/>
      <c r="J1299" s="762"/>
      <c r="K1299" s="763"/>
      <c r="L1299" s="764"/>
    </row>
    <row r="1300" spans="2:12" x14ac:dyDescent="0.25">
      <c r="B1300" s="737"/>
      <c r="C1300" s="739"/>
      <c r="D1300" s="739"/>
      <c r="E1300" s="739"/>
      <c r="F1300" s="740"/>
      <c r="G1300" s="739"/>
      <c r="H1300" s="739"/>
      <c r="I1300" s="761"/>
      <c r="J1300" s="762"/>
      <c r="K1300" s="763"/>
      <c r="L1300" s="764"/>
    </row>
    <row r="1301" spans="2:12" x14ac:dyDescent="0.25">
      <c r="B1301" s="737"/>
      <c r="C1301" s="739"/>
      <c r="D1301" s="739"/>
      <c r="E1301" s="739"/>
      <c r="F1301" s="740"/>
      <c r="G1301" s="739"/>
      <c r="H1301" s="739"/>
      <c r="I1301" s="761"/>
      <c r="J1301" s="762"/>
      <c r="K1301" s="763"/>
      <c r="L1301" s="764"/>
    </row>
    <row r="1302" spans="2:12" x14ac:dyDescent="0.25">
      <c r="B1302" s="737"/>
      <c r="C1302" s="739"/>
      <c r="D1302" s="739"/>
      <c r="E1302" s="739"/>
      <c r="F1302" s="740"/>
      <c r="G1302" s="739"/>
      <c r="H1302" s="739"/>
      <c r="I1302" s="761"/>
      <c r="J1302" s="762"/>
      <c r="K1302" s="763"/>
      <c r="L1302" s="764"/>
    </row>
    <row r="1303" spans="2:12" x14ac:dyDescent="0.25">
      <c r="B1303" s="737"/>
      <c r="C1303" s="739"/>
      <c r="D1303" s="739"/>
      <c r="E1303" s="739"/>
      <c r="F1303" s="740"/>
      <c r="G1303" s="739"/>
      <c r="H1303" s="739"/>
      <c r="I1303" s="761"/>
      <c r="J1303" s="762"/>
      <c r="K1303" s="763"/>
      <c r="L1303" s="764"/>
    </row>
    <row r="1304" spans="2:12" x14ac:dyDescent="0.25">
      <c r="B1304" s="737"/>
      <c r="C1304" s="739"/>
      <c r="D1304" s="739"/>
      <c r="E1304" s="739"/>
      <c r="F1304" s="740"/>
      <c r="G1304" s="739"/>
      <c r="H1304" s="739"/>
      <c r="I1304" s="761"/>
      <c r="J1304" s="762"/>
      <c r="K1304" s="763"/>
      <c r="L1304" s="764"/>
    </row>
    <row r="1305" spans="2:12" x14ac:dyDescent="0.25">
      <c r="B1305" s="737"/>
      <c r="C1305" s="739"/>
      <c r="D1305" s="739"/>
      <c r="E1305" s="739"/>
      <c r="F1305" s="740"/>
      <c r="G1305" s="739"/>
      <c r="H1305" s="739"/>
      <c r="I1305" s="761"/>
      <c r="J1305" s="762"/>
      <c r="K1305" s="763"/>
      <c r="L1305" s="764"/>
    </row>
    <row r="1306" spans="2:12" x14ac:dyDescent="0.25">
      <c r="B1306" s="737"/>
      <c r="C1306" s="739"/>
      <c r="D1306" s="739"/>
      <c r="E1306" s="739"/>
      <c r="F1306" s="740"/>
      <c r="G1306" s="739"/>
      <c r="H1306" s="739"/>
      <c r="I1306" s="761"/>
      <c r="J1306" s="762"/>
      <c r="K1306" s="763"/>
      <c r="L1306" s="764"/>
    </row>
    <row r="1307" spans="2:12" x14ac:dyDescent="0.25">
      <c r="B1307" s="737"/>
      <c r="C1307" s="739"/>
      <c r="D1307" s="739"/>
      <c r="E1307" s="739"/>
      <c r="F1307" s="740"/>
      <c r="G1307" s="739"/>
      <c r="H1307" s="739"/>
      <c r="I1307" s="761"/>
      <c r="J1307" s="762"/>
      <c r="K1307" s="763"/>
      <c r="L1307" s="764"/>
    </row>
    <row r="1308" spans="2:12" x14ac:dyDescent="0.25">
      <c r="B1308" s="737"/>
      <c r="C1308" s="739"/>
      <c r="D1308" s="739"/>
      <c r="E1308" s="739"/>
      <c r="F1308" s="740"/>
      <c r="G1308" s="739"/>
      <c r="H1308" s="739"/>
      <c r="I1308" s="761"/>
      <c r="J1308" s="762"/>
      <c r="K1308" s="763"/>
      <c r="L1308" s="764"/>
    </row>
    <row r="1309" spans="2:12" x14ac:dyDescent="0.25">
      <c r="B1309" s="737"/>
      <c r="C1309" s="739"/>
      <c r="D1309" s="739"/>
      <c r="E1309" s="739"/>
      <c r="F1309" s="740"/>
      <c r="G1309" s="739"/>
      <c r="H1309" s="739"/>
      <c r="I1309" s="761"/>
      <c r="J1309" s="762"/>
      <c r="K1309" s="763"/>
      <c r="L1309" s="764"/>
    </row>
    <row r="1310" spans="2:12" x14ac:dyDescent="0.25">
      <c r="B1310" s="737"/>
      <c r="C1310" s="739"/>
      <c r="D1310" s="739"/>
      <c r="E1310" s="739"/>
      <c r="F1310" s="740"/>
      <c r="G1310" s="739"/>
      <c r="H1310" s="739"/>
      <c r="I1310" s="761"/>
      <c r="J1310" s="762"/>
      <c r="K1310" s="763"/>
      <c r="L1310" s="764"/>
    </row>
    <row r="1311" spans="2:12" x14ac:dyDescent="0.25">
      <c r="B1311" s="737"/>
      <c r="C1311" s="739"/>
      <c r="D1311" s="739"/>
      <c r="E1311" s="739"/>
      <c r="F1311" s="740"/>
      <c r="G1311" s="739"/>
      <c r="H1311" s="739"/>
      <c r="I1311" s="761"/>
      <c r="J1311" s="762"/>
      <c r="K1311" s="763"/>
      <c r="L1311" s="764"/>
    </row>
    <row r="1312" spans="2:12" x14ac:dyDescent="0.25">
      <c r="B1312" s="737"/>
      <c r="C1312" s="739"/>
      <c r="D1312" s="739"/>
      <c r="E1312" s="739"/>
      <c r="F1312" s="740"/>
      <c r="G1312" s="739"/>
      <c r="H1312" s="739"/>
      <c r="I1312" s="761"/>
      <c r="J1312" s="762"/>
      <c r="K1312" s="763"/>
      <c r="L1312" s="764"/>
    </row>
    <row r="1313" spans="2:12" x14ac:dyDescent="0.25">
      <c r="B1313" s="737"/>
      <c r="C1313" s="739"/>
      <c r="D1313" s="739"/>
      <c r="E1313" s="739"/>
      <c r="F1313" s="740"/>
      <c r="G1313" s="739"/>
      <c r="H1313" s="739"/>
      <c r="I1313" s="761"/>
      <c r="J1313" s="762"/>
      <c r="K1313" s="763"/>
      <c r="L1313" s="764"/>
    </row>
    <row r="1314" spans="2:12" x14ac:dyDescent="0.25">
      <c r="B1314" s="737"/>
      <c r="C1314" s="739"/>
      <c r="D1314" s="739"/>
      <c r="E1314" s="739"/>
      <c r="F1314" s="740"/>
      <c r="G1314" s="739"/>
      <c r="H1314" s="739"/>
      <c r="I1314" s="761"/>
      <c r="J1314" s="762"/>
      <c r="K1314" s="763"/>
      <c r="L1314" s="764"/>
    </row>
    <row r="1315" spans="2:12" x14ac:dyDescent="0.25">
      <c r="B1315" s="737"/>
      <c r="C1315" s="739"/>
      <c r="D1315" s="739"/>
      <c r="E1315" s="739"/>
      <c r="F1315" s="740"/>
      <c r="G1315" s="739"/>
      <c r="H1315" s="739"/>
      <c r="I1315" s="761"/>
      <c r="J1315" s="762"/>
      <c r="K1315" s="763"/>
      <c r="L1315" s="764"/>
    </row>
    <row r="1316" spans="2:12" x14ac:dyDescent="0.25">
      <c r="B1316" s="737"/>
      <c r="C1316" s="739"/>
      <c r="D1316" s="739"/>
      <c r="E1316" s="739"/>
      <c r="F1316" s="740"/>
      <c r="G1316" s="739"/>
      <c r="H1316" s="739"/>
      <c r="I1316" s="761"/>
      <c r="J1316" s="762"/>
      <c r="K1316" s="763"/>
      <c r="L1316" s="764"/>
    </row>
    <row r="1317" spans="2:12" x14ac:dyDescent="0.25">
      <c r="B1317" s="737"/>
      <c r="C1317" s="739"/>
      <c r="D1317" s="739"/>
      <c r="E1317" s="739"/>
      <c r="F1317" s="740"/>
      <c r="G1317" s="739"/>
      <c r="H1317" s="739"/>
      <c r="I1317" s="761"/>
      <c r="J1317" s="762"/>
      <c r="K1317" s="763"/>
      <c r="L1317" s="764"/>
    </row>
    <row r="1318" spans="2:12" x14ac:dyDescent="0.25">
      <c r="B1318" s="737"/>
      <c r="C1318" s="739"/>
      <c r="D1318" s="739"/>
      <c r="E1318" s="739"/>
      <c r="F1318" s="740"/>
      <c r="G1318" s="739"/>
      <c r="H1318" s="739"/>
      <c r="I1318" s="761"/>
      <c r="J1318" s="762"/>
      <c r="K1318" s="763"/>
      <c r="L1318" s="764"/>
    </row>
    <row r="1319" spans="2:12" x14ac:dyDescent="0.25">
      <c r="B1319" s="737"/>
      <c r="C1319" s="739"/>
      <c r="D1319" s="739"/>
      <c r="E1319" s="739"/>
      <c r="F1319" s="740"/>
      <c r="G1319" s="739"/>
      <c r="H1319" s="739"/>
      <c r="I1319" s="761"/>
      <c r="J1319" s="762"/>
      <c r="K1319" s="763"/>
      <c r="L1319" s="764"/>
    </row>
    <row r="1320" spans="2:12" x14ac:dyDescent="0.25">
      <c r="B1320" s="737"/>
      <c r="C1320" s="739"/>
      <c r="D1320" s="739"/>
      <c r="E1320" s="739"/>
      <c r="F1320" s="740"/>
      <c r="G1320" s="739"/>
      <c r="H1320" s="739"/>
      <c r="I1320" s="761"/>
      <c r="J1320" s="762"/>
      <c r="K1320" s="763"/>
      <c r="L1320" s="764"/>
    </row>
    <row r="1321" spans="2:12" x14ac:dyDescent="0.25">
      <c r="B1321" s="737"/>
      <c r="C1321" s="739"/>
      <c r="D1321" s="739"/>
      <c r="E1321" s="739"/>
      <c r="F1321" s="740"/>
      <c r="G1321" s="739"/>
      <c r="H1321" s="739"/>
      <c r="I1321" s="761"/>
      <c r="J1321" s="762"/>
      <c r="K1321" s="763"/>
      <c r="L1321" s="764"/>
    </row>
    <row r="1322" spans="2:12" x14ac:dyDescent="0.25">
      <c r="B1322" s="737"/>
      <c r="C1322" s="739"/>
      <c r="D1322" s="739"/>
      <c r="E1322" s="739"/>
      <c r="F1322" s="740"/>
      <c r="G1322" s="739"/>
      <c r="H1322" s="739"/>
      <c r="I1322" s="761"/>
      <c r="J1322" s="762"/>
      <c r="K1322" s="763"/>
      <c r="L1322" s="764"/>
    </row>
    <row r="1323" spans="2:12" x14ac:dyDescent="0.25">
      <c r="B1323" s="737"/>
      <c r="C1323" s="739"/>
      <c r="D1323" s="739"/>
      <c r="E1323" s="739"/>
      <c r="F1323" s="740"/>
      <c r="G1323" s="739"/>
      <c r="H1323" s="739"/>
      <c r="I1323" s="761"/>
      <c r="J1323" s="762"/>
      <c r="K1323" s="763"/>
      <c r="L1323" s="764"/>
    </row>
    <row r="1324" spans="2:12" x14ac:dyDescent="0.25">
      <c r="B1324" s="737"/>
      <c r="C1324" s="739"/>
      <c r="D1324" s="739"/>
      <c r="E1324" s="739"/>
      <c r="F1324" s="740"/>
      <c r="G1324" s="739"/>
      <c r="H1324" s="739"/>
      <c r="I1324" s="761"/>
      <c r="J1324" s="762"/>
      <c r="K1324" s="763"/>
      <c r="L1324" s="764"/>
    </row>
    <row r="1325" spans="2:12" x14ac:dyDescent="0.25">
      <c r="B1325" s="737"/>
      <c r="C1325" s="739"/>
      <c r="D1325" s="739"/>
      <c r="E1325" s="739"/>
      <c r="F1325" s="740"/>
      <c r="G1325" s="739"/>
      <c r="H1325" s="739"/>
      <c r="I1325" s="761"/>
      <c r="J1325" s="762"/>
      <c r="K1325" s="763"/>
      <c r="L1325" s="764"/>
    </row>
    <row r="1326" spans="2:12" x14ac:dyDescent="0.25">
      <c r="B1326" s="737"/>
      <c r="C1326" s="739"/>
      <c r="D1326" s="739"/>
      <c r="E1326" s="739"/>
      <c r="F1326" s="740"/>
      <c r="G1326" s="739"/>
      <c r="H1326" s="739"/>
      <c r="I1326" s="761"/>
      <c r="J1326" s="762"/>
      <c r="K1326" s="763"/>
      <c r="L1326" s="764"/>
    </row>
    <row r="1327" spans="2:12" x14ac:dyDescent="0.25">
      <c r="B1327" s="737"/>
      <c r="C1327" s="739"/>
      <c r="D1327" s="739"/>
      <c r="E1327" s="739"/>
      <c r="F1327" s="740"/>
      <c r="G1327" s="739"/>
      <c r="H1327" s="739"/>
      <c r="I1327" s="761"/>
      <c r="J1327" s="762"/>
      <c r="K1327" s="763"/>
      <c r="L1327" s="764"/>
    </row>
    <row r="1328" spans="2:12" x14ac:dyDescent="0.25">
      <c r="B1328" s="737"/>
      <c r="C1328" s="739"/>
      <c r="D1328" s="739"/>
      <c r="E1328" s="739"/>
      <c r="F1328" s="740"/>
      <c r="G1328" s="739"/>
      <c r="H1328" s="739"/>
      <c r="I1328" s="761"/>
      <c r="J1328" s="762"/>
      <c r="K1328" s="763"/>
      <c r="L1328" s="764"/>
    </row>
    <row r="1329" spans="2:12" x14ac:dyDescent="0.25">
      <c r="B1329" s="737"/>
      <c r="C1329" s="739"/>
      <c r="D1329" s="739"/>
      <c r="E1329" s="739"/>
      <c r="F1329" s="740"/>
      <c r="G1329" s="739"/>
      <c r="H1329" s="739"/>
      <c r="I1329" s="761"/>
      <c r="J1329" s="762"/>
      <c r="K1329" s="763"/>
      <c r="L1329" s="764"/>
    </row>
    <row r="1330" spans="2:12" x14ac:dyDescent="0.25">
      <c r="B1330" s="737"/>
      <c r="C1330" s="739"/>
      <c r="D1330" s="739"/>
      <c r="E1330" s="739"/>
      <c r="F1330" s="740"/>
      <c r="G1330" s="739"/>
      <c r="H1330" s="739"/>
      <c r="I1330" s="761"/>
      <c r="J1330" s="762"/>
      <c r="K1330" s="763"/>
      <c r="L1330" s="764"/>
    </row>
    <row r="1331" spans="2:12" x14ac:dyDescent="0.25">
      <c r="B1331" s="737"/>
      <c r="C1331" s="739"/>
      <c r="D1331" s="739"/>
      <c r="E1331" s="739"/>
      <c r="F1331" s="740"/>
      <c r="G1331" s="739"/>
      <c r="H1331" s="739"/>
      <c r="I1331" s="761"/>
      <c r="J1331" s="762"/>
      <c r="K1331" s="763"/>
      <c r="L1331" s="764"/>
    </row>
    <row r="1332" spans="2:12" x14ac:dyDescent="0.25">
      <c r="B1332" s="737"/>
      <c r="C1332" s="739"/>
      <c r="D1332" s="739"/>
      <c r="E1332" s="739"/>
      <c r="F1332" s="740"/>
      <c r="G1332" s="739"/>
      <c r="H1332" s="739"/>
      <c r="I1332" s="761"/>
      <c r="J1332" s="762"/>
      <c r="K1332" s="763"/>
      <c r="L1332" s="764"/>
    </row>
    <row r="1333" spans="2:12" x14ac:dyDescent="0.25">
      <c r="B1333" s="737"/>
      <c r="C1333" s="739"/>
      <c r="D1333" s="739"/>
      <c r="E1333" s="739"/>
      <c r="F1333" s="740"/>
      <c r="G1333" s="739"/>
      <c r="H1333" s="739"/>
      <c r="I1333" s="761"/>
      <c r="J1333" s="762"/>
      <c r="K1333" s="763"/>
      <c r="L1333" s="764"/>
    </row>
    <row r="1334" spans="2:12" x14ac:dyDescent="0.25">
      <c r="B1334" s="737"/>
      <c r="C1334" s="739"/>
      <c r="D1334" s="739"/>
      <c r="E1334" s="739"/>
      <c r="F1334" s="740"/>
      <c r="G1334" s="739"/>
      <c r="H1334" s="739"/>
      <c r="I1334" s="761"/>
      <c r="J1334" s="762"/>
      <c r="K1334" s="763"/>
      <c r="L1334" s="764"/>
    </row>
    <row r="1335" spans="2:12" x14ac:dyDescent="0.25">
      <c r="B1335" s="737"/>
      <c r="C1335" s="739"/>
      <c r="D1335" s="739"/>
      <c r="E1335" s="739"/>
      <c r="F1335" s="740"/>
      <c r="G1335" s="739"/>
      <c r="H1335" s="739"/>
      <c r="I1335" s="761"/>
      <c r="J1335" s="762"/>
      <c r="K1335" s="763"/>
      <c r="L1335" s="764"/>
    </row>
    <row r="1336" spans="2:12" x14ac:dyDescent="0.25">
      <c r="B1336" s="737"/>
      <c r="C1336" s="739"/>
      <c r="D1336" s="739"/>
      <c r="E1336" s="739"/>
      <c r="F1336" s="740"/>
      <c r="G1336" s="739"/>
      <c r="H1336" s="739"/>
      <c r="I1336" s="761"/>
      <c r="J1336" s="762"/>
      <c r="K1336" s="763"/>
      <c r="L1336" s="764"/>
    </row>
    <row r="1337" spans="2:12" x14ac:dyDescent="0.25">
      <c r="B1337" s="737"/>
      <c r="C1337" s="739"/>
      <c r="D1337" s="739"/>
      <c r="E1337" s="739"/>
      <c r="F1337" s="740"/>
      <c r="G1337" s="739"/>
      <c r="H1337" s="739"/>
      <c r="I1337" s="761"/>
      <c r="J1337" s="762"/>
      <c r="K1337" s="763"/>
      <c r="L1337" s="764"/>
    </row>
    <row r="1338" spans="2:12" x14ac:dyDescent="0.25">
      <c r="B1338" s="737"/>
      <c r="C1338" s="739"/>
      <c r="D1338" s="739"/>
      <c r="E1338" s="739"/>
      <c r="F1338" s="740"/>
      <c r="G1338" s="739"/>
      <c r="H1338" s="739"/>
      <c r="I1338" s="761"/>
      <c r="J1338" s="762"/>
      <c r="K1338" s="763"/>
      <c r="L1338" s="764"/>
    </row>
    <row r="1339" spans="2:12" x14ac:dyDescent="0.25">
      <c r="B1339" s="737"/>
      <c r="C1339" s="739"/>
      <c r="D1339" s="739"/>
      <c r="E1339" s="739"/>
      <c r="F1339" s="740"/>
      <c r="G1339" s="739"/>
      <c r="H1339" s="739"/>
      <c r="I1339" s="761"/>
      <c r="J1339" s="762"/>
      <c r="K1339" s="763"/>
      <c r="L1339" s="764"/>
    </row>
    <row r="1340" spans="2:12" x14ac:dyDescent="0.25">
      <c r="B1340" s="737"/>
      <c r="C1340" s="739"/>
      <c r="D1340" s="739"/>
      <c r="E1340" s="739"/>
      <c r="F1340" s="740"/>
      <c r="G1340" s="739"/>
      <c r="H1340" s="739"/>
      <c r="I1340" s="761"/>
      <c r="J1340" s="762"/>
      <c r="K1340" s="763"/>
      <c r="L1340" s="764"/>
    </row>
    <row r="1341" spans="2:12" x14ac:dyDescent="0.25">
      <c r="B1341" s="737"/>
      <c r="C1341" s="739"/>
      <c r="D1341" s="739"/>
      <c r="E1341" s="739"/>
      <c r="F1341" s="740"/>
      <c r="G1341" s="739"/>
      <c r="H1341" s="739"/>
      <c r="I1341" s="761"/>
      <c r="J1341" s="762"/>
      <c r="K1341" s="763"/>
      <c r="L1341" s="764"/>
    </row>
    <row r="1342" spans="2:12" x14ac:dyDescent="0.25">
      <c r="B1342" s="737"/>
      <c r="C1342" s="739"/>
      <c r="D1342" s="739"/>
      <c r="E1342" s="739"/>
      <c r="F1342" s="740"/>
      <c r="G1342" s="739"/>
      <c r="H1342" s="739"/>
      <c r="I1342" s="761"/>
      <c r="J1342" s="762"/>
      <c r="K1342" s="763"/>
      <c r="L1342" s="764"/>
    </row>
    <row r="1343" spans="2:12" x14ac:dyDescent="0.25">
      <c r="B1343" s="737"/>
      <c r="C1343" s="739"/>
      <c r="D1343" s="739"/>
      <c r="E1343" s="739"/>
      <c r="F1343" s="740"/>
      <c r="G1343" s="739"/>
      <c r="H1343" s="739"/>
      <c r="I1343" s="761"/>
      <c r="J1343" s="762"/>
      <c r="K1343" s="763"/>
      <c r="L1343" s="764"/>
    </row>
    <row r="1344" spans="2:12" x14ac:dyDescent="0.25">
      <c r="B1344" s="737"/>
      <c r="C1344" s="739"/>
      <c r="D1344" s="739"/>
      <c r="E1344" s="739"/>
      <c r="F1344" s="740"/>
      <c r="G1344" s="739"/>
      <c r="H1344" s="739"/>
      <c r="I1344" s="761"/>
      <c r="J1344" s="762"/>
      <c r="K1344" s="763"/>
      <c r="L1344" s="764"/>
    </row>
    <row r="1345" spans="2:12" x14ac:dyDescent="0.25">
      <c r="B1345" s="737"/>
      <c r="C1345" s="739"/>
      <c r="D1345" s="739"/>
      <c r="E1345" s="739"/>
      <c r="F1345" s="740"/>
      <c r="G1345" s="739"/>
      <c r="H1345" s="739"/>
      <c r="I1345" s="761"/>
      <c r="J1345" s="762"/>
      <c r="K1345" s="763"/>
      <c r="L1345" s="764"/>
    </row>
    <row r="1346" spans="2:12" x14ac:dyDescent="0.25">
      <c r="B1346" s="737"/>
      <c r="C1346" s="739"/>
      <c r="D1346" s="739"/>
      <c r="E1346" s="739"/>
      <c r="F1346" s="740"/>
      <c r="G1346" s="739"/>
      <c r="H1346" s="739"/>
      <c r="I1346" s="761"/>
      <c r="J1346" s="762"/>
      <c r="K1346" s="763"/>
      <c r="L1346" s="764"/>
    </row>
    <row r="1347" spans="2:12" x14ac:dyDescent="0.25">
      <c r="B1347" s="737"/>
      <c r="C1347" s="739"/>
      <c r="D1347" s="739"/>
      <c r="E1347" s="739"/>
      <c r="F1347" s="740"/>
      <c r="G1347" s="739"/>
      <c r="H1347" s="739"/>
      <c r="I1347" s="761"/>
      <c r="J1347" s="762"/>
      <c r="K1347" s="763"/>
      <c r="L1347" s="764"/>
    </row>
    <row r="1348" spans="2:12" x14ac:dyDescent="0.25">
      <c r="B1348" s="737"/>
      <c r="C1348" s="739"/>
      <c r="D1348" s="739"/>
      <c r="E1348" s="739"/>
      <c r="F1348" s="740"/>
      <c r="G1348" s="739"/>
      <c r="H1348" s="739"/>
      <c r="I1348" s="761"/>
      <c r="J1348" s="762"/>
      <c r="K1348" s="763"/>
      <c r="L1348" s="764"/>
    </row>
    <row r="1349" spans="2:12" x14ac:dyDescent="0.25">
      <c r="B1349" s="737"/>
      <c r="C1349" s="739"/>
      <c r="D1349" s="739"/>
      <c r="E1349" s="739"/>
      <c r="F1349" s="740"/>
      <c r="G1349" s="739"/>
      <c r="H1349" s="739"/>
      <c r="I1349" s="761"/>
      <c r="J1349" s="762"/>
      <c r="K1349" s="763"/>
      <c r="L1349" s="764"/>
    </row>
    <row r="1350" spans="2:12" x14ac:dyDescent="0.25">
      <c r="B1350" s="737"/>
      <c r="C1350" s="739"/>
      <c r="D1350" s="739"/>
      <c r="E1350" s="739"/>
      <c r="F1350" s="740"/>
      <c r="G1350" s="739"/>
      <c r="H1350" s="739"/>
      <c r="I1350" s="761"/>
      <c r="J1350" s="762"/>
      <c r="K1350" s="763"/>
      <c r="L1350" s="764"/>
    </row>
    <row r="1351" spans="2:12" x14ac:dyDescent="0.25">
      <c r="B1351" s="737"/>
      <c r="C1351" s="739"/>
      <c r="D1351" s="739"/>
      <c r="E1351" s="739"/>
      <c r="F1351" s="740"/>
      <c r="G1351" s="739"/>
      <c r="H1351" s="739"/>
      <c r="I1351" s="761"/>
      <c r="J1351" s="762"/>
      <c r="K1351" s="763"/>
      <c r="L1351" s="764"/>
    </row>
    <row r="1352" spans="2:12" x14ac:dyDescent="0.25">
      <c r="B1352" s="737"/>
      <c r="C1352" s="739"/>
      <c r="D1352" s="739"/>
      <c r="E1352" s="739"/>
      <c r="F1352" s="740"/>
      <c r="G1352" s="739"/>
      <c r="H1352" s="739"/>
      <c r="I1352" s="761"/>
      <c r="J1352" s="762"/>
      <c r="K1352" s="763"/>
      <c r="L1352" s="764"/>
    </row>
    <row r="1353" spans="2:12" x14ac:dyDescent="0.25">
      <c r="B1353" s="737"/>
      <c r="C1353" s="739"/>
      <c r="D1353" s="739"/>
      <c r="E1353" s="739"/>
      <c r="F1353" s="740"/>
      <c r="G1353" s="739"/>
      <c r="H1353" s="739"/>
      <c r="I1353" s="761"/>
      <c r="J1353" s="762"/>
      <c r="K1353" s="763"/>
      <c r="L1353" s="764"/>
    </row>
    <row r="1354" spans="2:12" x14ac:dyDescent="0.25">
      <c r="B1354" s="737"/>
      <c r="C1354" s="739"/>
      <c r="D1354" s="739"/>
      <c r="E1354" s="739"/>
      <c r="F1354" s="740"/>
      <c r="G1354" s="739"/>
      <c r="H1354" s="739"/>
      <c r="I1354" s="761"/>
      <c r="J1354" s="762"/>
      <c r="K1354" s="763"/>
      <c r="L1354" s="764"/>
    </row>
    <row r="1355" spans="2:12" x14ac:dyDescent="0.25">
      <c r="B1355" s="737"/>
      <c r="C1355" s="739"/>
      <c r="D1355" s="739"/>
      <c r="E1355" s="739"/>
      <c r="F1355" s="740"/>
      <c r="G1355" s="739"/>
      <c r="H1355" s="739"/>
      <c r="I1355" s="761"/>
      <c r="J1355" s="762"/>
      <c r="K1355" s="763"/>
      <c r="L1355" s="764"/>
    </row>
    <row r="1356" spans="2:12" x14ac:dyDescent="0.25">
      <c r="B1356" s="737"/>
      <c r="C1356" s="739"/>
      <c r="D1356" s="739"/>
      <c r="E1356" s="739"/>
      <c r="F1356" s="740"/>
      <c r="G1356" s="739"/>
      <c r="H1356" s="739"/>
      <c r="I1356" s="761"/>
      <c r="J1356" s="762"/>
      <c r="K1356" s="763"/>
      <c r="L1356" s="764"/>
    </row>
    <row r="1357" spans="2:12" x14ac:dyDescent="0.25">
      <c r="B1357" s="737"/>
      <c r="C1357" s="739"/>
      <c r="D1357" s="739"/>
      <c r="E1357" s="739"/>
      <c r="F1357" s="740"/>
      <c r="G1357" s="739"/>
      <c r="H1357" s="739"/>
      <c r="I1357" s="761"/>
      <c r="J1357" s="762"/>
      <c r="K1357" s="763"/>
      <c r="L1357" s="764"/>
    </row>
    <row r="1358" spans="2:12" x14ac:dyDescent="0.25">
      <c r="B1358" s="737"/>
      <c r="C1358" s="739"/>
      <c r="D1358" s="739"/>
      <c r="E1358" s="739"/>
      <c r="F1358" s="740"/>
      <c r="G1358" s="739"/>
      <c r="H1358" s="739"/>
      <c r="I1358" s="761"/>
      <c r="J1358" s="762"/>
      <c r="K1358" s="763"/>
      <c r="L1358" s="764"/>
    </row>
    <row r="1359" spans="2:12" x14ac:dyDescent="0.25">
      <c r="B1359" s="737"/>
      <c r="C1359" s="739"/>
      <c r="D1359" s="739"/>
      <c r="E1359" s="739"/>
      <c r="F1359" s="740"/>
      <c r="G1359" s="739"/>
      <c r="H1359" s="739"/>
      <c r="I1359" s="761"/>
      <c r="J1359" s="762"/>
      <c r="K1359" s="763"/>
      <c r="L1359" s="764"/>
    </row>
    <row r="1360" spans="2:12" x14ac:dyDescent="0.25">
      <c r="B1360" s="737"/>
      <c r="C1360" s="739"/>
      <c r="D1360" s="739"/>
      <c r="E1360" s="739"/>
      <c r="F1360" s="740"/>
      <c r="G1360" s="739"/>
      <c r="H1360" s="739"/>
      <c r="I1360" s="761"/>
      <c r="J1360" s="762"/>
      <c r="K1360" s="763"/>
      <c r="L1360" s="764"/>
    </row>
    <row r="1361" spans="2:12" x14ac:dyDescent="0.25">
      <c r="B1361" s="737"/>
      <c r="C1361" s="739"/>
      <c r="D1361" s="739"/>
      <c r="E1361" s="739"/>
      <c r="F1361" s="740"/>
      <c r="G1361" s="739"/>
      <c r="H1361" s="739"/>
      <c r="I1361" s="761"/>
      <c r="J1361" s="762"/>
      <c r="K1361" s="763"/>
      <c r="L1361" s="764"/>
    </row>
    <row r="1362" spans="2:12" x14ac:dyDescent="0.25">
      <c r="B1362" s="737"/>
      <c r="C1362" s="739"/>
      <c r="D1362" s="739"/>
      <c r="E1362" s="739"/>
      <c r="F1362" s="740"/>
      <c r="G1362" s="739"/>
      <c r="H1362" s="739"/>
      <c r="I1362" s="761"/>
      <c r="J1362" s="762"/>
      <c r="K1362" s="763"/>
      <c r="L1362" s="764"/>
    </row>
    <row r="1363" spans="2:12" x14ac:dyDescent="0.25">
      <c r="B1363" s="737"/>
      <c r="C1363" s="739"/>
      <c r="D1363" s="739"/>
      <c r="E1363" s="739"/>
      <c r="F1363" s="740"/>
      <c r="G1363" s="739"/>
      <c r="H1363" s="739"/>
      <c r="I1363" s="761"/>
      <c r="J1363" s="762"/>
      <c r="K1363" s="763"/>
      <c r="L1363" s="764"/>
    </row>
    <row r="1364" spans="2:12" x14ac:dyDescent="0.25">
      <c r="B1364" s="737"/>
      <c r="C1364" s="739"/>
      <c r="D1364" s="739"/>
      <c r="E1364" s="739"/>
      <c r="F1364" s="740"/>
      <c r="G1364" s="739"/>
      <c r="H1364" s="739"/>
      <c r="I1364" s="761"/>
      <c r="J1364" s="762"/>
      <c r="K1364" s="763"/>
      <c r="L1364" s="764"/>
    </row>
    <row r="1365" spans="2:12" x14ac:dyDescent="0.25">
      <c r="B1365" s="737"/>
      <c r="C1365" s="739"/>
      <c r="D1365" s="739"/>
      <c r="E1365" s="739"/>
      <c r="F1365" s="740"/>
      <c r="G1365" s="739"/>
      <c r="H1365" s="739"/>
      <c r="I1365" s="761"/>
      <c r="J1365" s="762"/>
      <c r="K1365" s="763"/>
      <c r="L1365" s="764"/>
    </row>
    <row r="1366" spans="2:12" x14ac:dyDescent="0.25">
      <c r="B1366" s="737"/>
      <c r="C1366" s="739"/>
      <c r="D1366" s="739"/>
      <c r="E1366" s="739"/>
      <c r="F1366" s="740"/>
      <c r="G1366" s="739"/>
      <c r="H1366" s="739"/>
      <c r="I1366" s="761"/>
      <c r="J1366" s="762"/>
      <c r="K1366" s="763"/>
      <c r="L1366" s="764"/>
    </row>
    <row r="1367" spans="2:12" x14ac:dyDescent="0.25">
      <c r="B1367" s="737"/>
      <c r="C1367" s="739"/>
      <c r="D1367" s="739"/>
      <c r="E1367" s="739"/>
      <c r="F1367" s="740"/>
      <c r="G1367" s="739"/>
      <c r="H1367" s="739"/>
      <c r="I1367" s="761"/>
      <c r="J1367" s="762"/>
      <c r="K1367" s="763"/>
      <c r="L1367" s="764"/>
    </row>
    <row r="1368" spans="2:12" x14ac:dyDescent="0.25">
      <c r="B1368" s="737"/>
      <c r="C1368" s="739"/>
      <c r="D1368" s="739"/>
      <c r="E1368" s="739"/>
      <c r="F1368" s="740"/>
      <c r="G1368" s="739"/>
      <c r="H1368" s="739"/>
      <c r="I1368" s="761"/>
      <c r="J1368" s="762"/>
      <c r="K1368" s="763"/>
      <c r="L1368" s="764"/>
    </row>
    <row r="1369" spans="2:12" x14ac:dyDescent="0.25">
      <c r="B1369" s="737"/>
      <c r="C1369" s="739"/>
      <c r="D1369" s="739"/>
      <c r="E1369" s="739"/>
      <c r="F1369" s="740"/>
      <c r="G1369" s="739"/>
      <c r="H1369" s="739"/>
      <c r="I1369" s="761"/>
      <c r="J1369" s="762"/>
      <c r="K1369" s="763"/>
      <c r="L1369" s="764"/>
    </row>
    <row r="1370" spans="2:12" x14ac:dyDescent="0.25">
      <c r="B1370" s="737"/>
      <c r="C1370" s="739"/>
      <c r="D1370" s="739"/>
      <c r="E1370" s="739"/>
      <c r="F1370" s="740"/>
      <c r="G1370" s="739"/>
      <c r="H1370" s="739"/>
      <c r="I1370" s="761"/>
      <c r="J1370" s="762"/>
      <c r="K1370" s="763"/>
      <c r="L1370" s="764"/>
    </row>
    <row r="1371" spans="2:12" x14ac:dyDescent="0.25">
      <c r="B1371" s="737"/>
      <c r="C1371" s="739"/>
      <c r="D1371" s="739"/>
      <c r="E1371" s="739"/>
      <c r="F1371" s="740"/>
      <c r="G1371" s="739"/>
      <c r="H1371" s="739"/>
      <c r="I1371" s="761"/>
      <c r="J1371" s="762"/>
      <c r="K1371" s="763"/>
      <c r="L1371" s="764"/>
    </row>
    <row r="1372" spans="2:12" x14ac:dyDescent="0.25">
      <c r="B1372" s="737"/>
      <c r="C1372" s="739"/>
      <c r="D1372" s="739"/>
      <c r="E1372" s="739"/>
      <c r="F1372" s="740"/>
      <c r="G1372" s="739"/>
      <c r="H1372" s="739"/>
      <c r="I1372" s="761"/>
      <c r="J1372" s="762"/>
      <c r="K1372" s="763"/>
      <c r="L1372" s="764"/>
    </row>
    <row r="1373" spans="2:12" x14ac:dyDescent="0.25">
      <c r="B1373" s="737"/>
      <c r="C1373" s="739"/>
      <c r="D1373" s="739"/>
      <c r="E1373" s="739"/>
      <c r="F1373" s="740"/>
      <c r="G1373" s="739"/>
      <c r="H1373" s="739"/>
      <c r="I1373" s="761"/>
      <c r="J1373" s="762"/>
      <c r="K1373" s="763"/>
      <c r="L1373" s="764"/>
    </row>
    <row r="1374" spans="2:12" x14ac:dyDescent="0.25">
      <c r="B1374" s="737"/>
      <c r="C1374" s="739"/>
      <c r="D1374" s="739"/>
      <c r="E1374" s="739"/>
      <c r="F1374" s="740"/>
      <c r="G1374" s="739"/>
      <c r="H1374" s="739"/>
      <c r="I1374" s="761"/>
      <c r="J1374" s="762"/>
      <c r="K1374" s="763"/>
      <c r="L1374" s="764"/>
    </row>
    <row r="1375" spans="2:12" x14ac:dyDescent="0.25">
      <c r="B1375" s="737"/>
      <c r="C1375" s="739"/>
      <c r="D1375" s="739"/>
      <c r="E1375" s="739"/>
      <c r="F1375" s="740"/>
      <c r="G1375" s="739"/>
      <c r="H1375" s="739"/>
      <c r="I1375" s="761"/>
      <c r="J1375" s="762"/>
      <c r="K1375" s="763"/>
      <c r="L1375" s="764"/>
    </row>
    <row r="1376" spans="2:12" x14ac:dyDescent="0.25">
      <c r="B1376" s="737"/>
      <c r="C1376" s="739"/>
      <c r="D1376" s="739"/>
      <c r="E1376" s="739"/>
      <c r="F1376" s="740"/>
      <c r="G1376" s="739"/>
      <c r="H1376" s="739"/>
      <c r="I1376" s="761"/>
      <c r="J1376" s="762"/>
      <c r="K1376" s="763"/>
      <c r="L1376" s="764"/>
    </row>
    <row r="1377" spans="2:12" x14ac:dyDescent="0.25">
      <c r="B1377" s="737"/>
      <c r="C1377" s="739"/>
      <c r="D1377" s="739"/>
      <c r="E1377" s="739"/>
      <c r="F1377" s="740"/>
      <c r="G1377" s="739"/>
      <c r="H1377" s="739"/>
      <c r="I1377" s="761"/>
      <c r="J1377" s="762"/>
      <c r="K1377" s="763"/>
      <c r="L1377" s="764"/>
    </row>
    <row r="1378" spans="2:12" x14ac:dyDescent="0.25">
      <c r="B1378" s="737"/>
      <c r="C1378" s="739"/>
      <c r="D1378" s="739"/>
      <c r="E1378" s="739"/>
      <c r="F1378" s="740"/>
      <c r="G1378" s="739"/>
      <c r="H1378" s="739"/>
      <c r="I1378" s="761"/>
      <c r="J1378" s="762"/>
      <c r="K1378" s="763"/>
      <c r="L1378" s="764"/>
    </row>
    <row r="1379" spans="2:12" x14ac:dyDescent="0.25">
      <c r="B1379" s="737"/>
      <c r="C1379" s="739"/>
      <c r="D1379" s="739"/>
      <c r="E1379" s="739"/>
      <c r="F1379" s="740"/>
      <c r="G1379" s="739"/>
      <c r="H1379" s="739"/>
      <c r="I1379" s="761"/>
      <c r="J1379" s="762"/>
      <c r="K1379" s="763"/>
      <c r="L1379" s="764"/>
    </row>
    <row r="1380" spans="2:12" x14ac:dyDescent="0.25">
      <c r="B1380" s="737"/>
      <c r="C1380" s="739"/>
      <c r="D1380" s="739"/>
      <c r="E1380" s="739"/>
      <c r="F1380" s="740"/>
      <c r="G1380" s="739"/>
      <c r="H1380" s="739"/>
      <c r="I1380" s="761"/>
      <c r="J1380" s="762"/>
      <c r="K1380" s="763"/>
      <c r="L1380" s="764"/>
    </row>
    <row r="1381" spans="2:12" x14ac:dyDescent="0.25">
      <c r="B1381" s="737"/>
      <c r="C1381" s="739"/>
      <c r="D1381" s="739"/>
      <c r="E1381" s="739"/>
      <c r="F1381" s="740"/>
      <c r="G1381" s="739"/>
      <c r="H1381" s="739"/>
      <c r="I1381" s="761"/>
      <c r="J1381" s="762"/>
      <c r="K1381" s="763"/>
      <c r="L1381" s="764"/>
    </row>
    <row r="1382" spans="2:12" x14ac:dyDescent="0.25">
      <c r="B1382" s="737"/>
      <c r="C1382" s="739"/>
      <c r="D1382" s="739"/>
      <c r="E1382" s="739"/>
      <c r="F1382" s="740"/>
      <c r="G1382" s="739"/>
      <c r="H1382" s="739"/>
      <c r="I1382" s="761"/>
      <c r="J1382" s="762"/>
      <c r="K1382" s="763"/>
      <c r="L1382" s="764"/>
    </row>
    <row r="1383" spans="2:12" x14ac:dyDescent="0.25">
      <c r="B1383" s="737"/>
      <c r="C1383" s="739"/>
      <c r="D1383" s="739"/>
      <c r="E1383" s="739"/>
      <c r="F1383" s="740"/>
      <c r="G1383" s="739"/>
      <c r="H1383" s="739"/>
      <c r="I1383" s="761"/>
      <c r="J1383" s="762"/>
      <c r="K1383" s="763"/>
      <c r="L1383" s="764"/>
    </row>
    <row r="1384" spans="2:12" x14ac:dyDescent="0.25">
      <c r="B1384" s="737"/>
      <c r="C1384" s="739"/>
      <c r="D1384" s="739"/>
      <c r="E1384" s="739"/>
      <c r="F1384" s="740"/>
      <c r="G1384" s="739"/>
      <c r="H1384" s="739"/>
      <c r="I1384" s="761"/>
      <c r="J1384" s="762"/>
      <c r="K1384" s="763"/>
      <c r="L1384" s="764"/>
    </row>
    <row r="1385" spans="2:12" x14ac:dyDescent="0.25">
      <c r="B1385" s="737"/>
      <c r="C1385" s="739"/>
      <c r="D1385" s="739"/>
      <c r="E1385" s="739"/>
      <c r="F1385" s="740"/>
      <c r="G1385" s="739"/>
      <c r="H1385" s="739"/>
      <c r="I1385" s="761"/>
      <c r="J1385" s="762"/>
      <c r="K1385" s="763"/>
      <c r="L1385" s="764"/>
    </row>
    <row r="1386" spans="2:12" x14ac:dyDescent="0.25">
      <c r="B1386" s="737"/>
      <c r="C1386" s="739"/>
      <c r="D1386" s="739"/>
      <c r="E1386" s="739"/>
      <c r="F1386" s="740"/>
      <c r="G1386" s="739"/>
      <c r="H1386" s="739"/>
      <c r="I1386" s="761"/>
      <c r="J1386" s="762"/>
      <c r="K1386" s="763"/>
      <c r="L1386" s="764"/>
    </row>
    <row r="1387" spans="2:12" x14ac:dyDescent="0.25">
      <c r="B1387" s="737"/>
      <c r="C1387" s="739"/>
      <c r="D1387" s="739"/>
      <c r="E1387" s="739"/>
      <c r="F1387" s="740"/>
      <c r="G1387" s="739"/>
      <c r="H1387" s="739"/>
      <c r="I1387" s="761"/>
      <c r="J1387" s="762"/>
      <c r="K1387" s="763"/>
      <c r="L1387" s="764"/>
    </row>
    <row r="1388" spans="2:12" x14ac:dyDescent="0.25">
      <c r="B1388" s="737"/>
      <c r="C1388" s="739"/>
      <c r="D1388" s="739"/>
      <c r="E1388" s="739"/>
      <c r="F1388" s="740"/>
      <c r="G1388" s="739"/>
      <c r="H1388" s="739"/>
      <c r="I1388" s="761"/>
      <c r="J1388" s="762"/>
      <c r="K1388" s="763"/>
      <c r="L1388" s="764"/>
    </row>
    <row r="1389" spans="2:12" x14ac:dyDescent="0.25">
      <c r="B1389" s="737"/>
      <c r="C1389" s="739"/>
      <c r="D1389" s="739"/>
      <c r="E1389" s="739"/>
      <c r="F1389" s="740"/>
      <c r="G1389" s="739"/>
      <c r="H1389" s="739"/>
      <c r="I1389" s="761"/>
      <c r="J1389" s="762"/>
      <c r="K1389" s="763"/>
      <c r="L1389" s="764"/>
    </row>
    <row r="1390" spans="2:12" x14ac:dyDescent="0.25">
      <c r="B1390" s="737"/>
      <c r="C1390" s="739"/>
      <c r="D1390" s="739"/>
      <c r="E1390" s="739"/>
      <c r="F1390" s="740"/>
      <c r="G1390" s="739"/>
      <c r="H1390" s="739"/>
      <c r="I1390" s="761"/>
      <c r="J1390" s="762"/>
      <c r="K1390" s="763"/>
      <c r="L1390" s="764"/>
    </row>
    <row r="1391" spans="2:12" x14ac:dyDescent="0.25">
      <c r="B1391" s="737"/>
      <c r="C1391" s="739"/>
      <c r="D1391" s="739"/>
      <c r="E1391" s="739"/>
      <c r="F1391" s="740"/>
      <c r="G1391" s="739"/>
      <c r="H1391" s="739"/>
      <c r="I1391" s="761"/>
      <c r="J1391" s="762"/>
      <c r="K1391" s="763"/>
      <c r="L1391" s="764"/>
    </row>
    <row r="1392" spans="2:12" x14ac:dyDescent="0.25">
      <c r="B1392" s="737"/>
      <c r="C1392" s="739"/>
      <c r="D1392" s="739"/>
      <c r="E1392" s="739"/>
      <c r="F1392" s="740"/>
      <c r="G1392" s="739"/>
      <c r="H1392" s="739"/>
      <c r="I1392" s="761"/>
      <c r="J1392" s="762"/>
      <c r="K1392" s="763"/>
      <c r="L1392" s="764"/>
    </row>
    <row r="1393" spans="2:12" x14ac:dyDescent="0.25">
      <c r="B1393" s="737"/>
      <c r="C1393" s="739"/>
      <c r="D1393" s="739"/>
      <c r="E1393" s="739"/>
      <c r="F1393" s="740"/>
      <c r="G1393" s="739"/>
      <c r="H1393" s="739"/>
      <c r="I1393" s="761"/>
      <c r="J1393" s="762"/>
      <c r="K1393" s="763"/>
      <c r="L1393" s="764"/>
    </row>
    <row r="1394" spans="2:12" x14ac:dyDescent="0.25">
      <c r="B1394" s="737"/>
      <c r="C1394" s="739"/>
      <c r="D1394" s="739"/>
      <c r="E1394" s="739"/>
      <c r="F1394" s="740"/>
      <c r="G1394" s="739"/>
      <c r="H1394" s="739"/>
      <c r="I1394" s="761"/>
      <c r="J1394" s="762"/>
      <c r="K1394" s="763"/>
      <c r="L1394" s="764"/>
    </row>
    <row r="1395" spans="2:12" x14ac:dyDescent="0.25">
      <c r="B1395" s="737"/>
      <c r="C1395" s="739"/>
      <c r="D1395" s="739"/>
      <c r="E1395" s="739"/>
      <c r="F1395" s="740"/>
      <c r="G1395" s="739"/>
      <c r="H1395" s="739"/>
      <c r="I1395" s="761"/>
      <c r="J1395" s="762"/>
      <c r="K1395" s="763"/>
      <c r="L1395" s="764"/>
    </row>
    <row r="1396" spans="2:12" x14ac:dyDescent="0.25">
      <c r="B1396" s="737"/>
      <c r="C1396" s="739"/>
      <c r="D1396" s="739"/>
      <c r="E1396" s="739"/>
      <c r="F1396" s="740"/>
      <c r="G1396" s="739"/>
      <c r="H1396" s="739"/>
      <c r="I1396" s="761"/>
      <c r="J1396" s="762"/>
      <c r="K1396" s="763"/>
      <c r="L1396" s="764"/>
    </row>
    <row r="1397" spans="2:12" x14ac:dyDescent="0.25">
      <c r="B1397" s="737"/>
      <c r="C1397" s="739"/>
      <c r="D1397" s="739"/>
      <c r="E1397" s="739"/>
      <c r="F1397" s="740"/>
      <c r="G1397" s="739"/>
      <c r="H1397" s="739"/>
      <c r="I1397" s="761"/>
      <c r="J1397" s="762"/>
      <c r="K1397" s="763"/>
      <c r="L1397" s="764"/>
    </row>
    <row r="1398" spans="2:12" x14ac:dyDescent="0.25">
      <c r="B1398" s="737"/>
      <c r="C1398" s="739"/>
      <c r="D1398" s="739"/>
      <c r="E1398" s="739"/>
      <c r="F1398" s="740"/>
      <c r="G1398" s="739"/>
      <c r="H1398" s="739"/>
      <c r="I1398" s="761"/>
      <c r="J1398" s="762"/>
      <c r="K1398" s="763"/>
      <c r="L1398" s="764"/>
    </row>
    <row r="1399" spans="2:12" x14ac:dyDescent="0.25">
      <c r="B1399" s="737"/>
      <c r="C1399" s="739"/>
      <c r="D1399" s="739"/>
      <c r="E1399" s="739"/>
      <c r="F1399" s="740"/>
      <c r="G1399" s="739"/>
      <c r="H1399" s="739"/>
      <c r="I1399" s="761"/>
      <c r="J1399" s="762"/>
      <c r="K1399" s="763"/>
      <c r="L1399" s="764"/>
    </row>
    <row r="1400" spans="2:12" x14ac:dyDescent="0.25">
      <c r="B1400" s="737"/>
      <c r="C1400" s="739"/>
      <c r="D1400" s="739"/>
      <c r="E1400" s="739"/>
      <c r="F1400" s="740"/>
      <c r="G1400" s="739"/>
      <c r="H1400" s="739"/>
      <c r="I1400" s="761"/>
      <c r="J1400" s="762"/>
      <c r="K1400" s="763"/>
      <c r="L1400" s="764"/>
    </row>
    <row r="1401" spans="2:12" x14ac:dyDescent="0.25">
      <c r="B1401" s="737"/>
      <c r="C1401" s="739"/>
      <c r="D1401" s="739"/>
      <c r="E1401" s="739"/>
      <c r="F1401" s="740"/>
      <c r="G1401" s="739"/>
      <c r="H1401" s="739"/>
      <c r="I1401" s="761"/>
      <c r="J1401" s="762"/>
      <c r="K1401" s="763"/>
      <c r="L1401" s="764"/>
    </row>
    <row r="1402" spans="2:12" x14ac:dyDescent="0.25">
      <c r="B1402" s="737"/>
      <c r="C1402" s="739"/>
      <c r="D1402" s="739"/>
      <c r="E1402" s="739"/>
      <c r="F1402" s="740"/>
      <c r="G1402" s="739"/>
      <c r="H1402" s="739"/>
      <c r="I1402" s="761"/>
      <c r="J1402" s="762"/>
      <c r="K1402" s="763"/>
      <c r="L1402" s="764"/>
    </row>
    <row r="1403" spans="2:12" x14ac:dyDescent="0.25">
      <c r="B1403" s="737"/>
      <c r="C1403" s="739"/>
      <c r="D1403" s="739"/>
      <c r="E1403" s="739"/>
      <c r="F1403" s="740"/>
      <c r="G1403" s="739"/>
      <c r="H1403" s="739"/>
      <c r="I1403" s="761"/>
      <c r="J1403" s="762"/>
      <c r="K1403" s="763"/>
      <c r="L1403" s="764"/>
    </row>
    <row r="1404" spans="2:12" x14ac:dyDescent="0.25">
      <c r="B1404" s="737"/>
      <c r="C1404" s="739"/>
      <c r="D1404" s="739"/>
      <c r="E1404" s="739"/>
      <c r="F1404" s="740"/>
      <c r="G1404" s="739"/>
      <c r="H1404" s="739"/>
      <c r="I1404" s="761"/>
      <c r="J1404" s="762"/>
      <c r="K1404" s="763"/>
      <c r="L1404" s="764"/>
    </row>
    <row r="1405" spans="2:12" x14ac:dyDescent="0.25">
      <c r="B1405" s="737"/>
      <c r="C1405" s="739"/>
      <c r="D1405" s="739"/>
      <c r="E1405" s="739"/>
      <c r="F1405" s="740"/>
      <c r="G1405" s="739"/>
      <c r="H1405" s="739"/>
      <c r="I1405" s="761"/>
      <c r="J1405" s="762"/>
      <c r="K1405" s="763"/>
      <c r="L1405" s="764"/>
    </row>
    <row r="1406" spans="2:12" x14ac:dyDescent="0.25">
      <c r="B1406" s="737"/>
      <c r="C1406" s="739"/>
      <c r="D1406" s="739"/>
      <c r="E1406" s="739"/>
      <c r="F1406" s="740"/>
      <c r="G1406" s="739"/>
      <c r="H1406" s="739"/>
      <c r="I1406" s="761"/>
      <c r="J1406" s="762"/>
      <c r="K1406" s="763"/>
      <c r="L1406" s="764"/>
    </row>
    <row r="1407" spans="2:12" x14ac:dyDescent="0.25">
      <c r="B1407" s="737"/>
      <c r="C1407" s="739"/>
      <c r="D1407" s="739"/>
      <c r="E1407" s="739"/>
      <c r="F1407" s="740"/>
      <c r="G1407" s="739"/>
      <c r="H1407" s="739"/>
      <c r="I1407" s="761"/>
      <c r="J1407" s="762"/>
      <c r="K1407" s="763"/>
      <c r="L1407" s="764"/>
    </row>
    <row r="1408" spans="2:12" x14ac:dyDescent="0.25">
      <c r="B1408" s="737"/>
      <c r="C1408" s="739"/>
      <c r="D1408" s="739"/>
      <c r="E1408" s="739"/>
      <c r="F1408" s="740"/>
      <c r="G1408" s="739"/>
      <c r="H1408" s="739"/>
      <c r="I1408" s="761"/>
      <c r="J1408" s="762"/>
      <c r="K1408" s="763"/>
      <c r="L1408" s="764"/>
    </row>
    <row r="1409" spans="2:12" x14ac:dyDescent="0.25">
      <c r="B1409" s="737"/>
      <c r="C1409" s="739"/>
      <c r="D1409" s="739"/>
      <c r="E1409" s="739"/>
      <c r="F1409" s="740"/>
      <c r="G1409" s="739"/>
      <c r="H1409" s="739"/>
      <c r="I1409" s="761"/>
      <c r="J1409" s="762"/>
      <c r="K1409" s="763"/>
      <c r="L1409" s="764"/>
    </row>
    <row r="1410" spans="2:12" x14ac:dyDescent="0.25">
      <c r="B1410" s="737"/>
      <c r="C1410" s="739"/>
      <c r="D1410" s="739"/>
      <c r="E1410" s="739"/>
      <c r="F1410" s="740"/>
      <c r="G1410" s="739"/>
      <c r="H1410" s="739"/>
      <c r="I1410" s="761"/>
      <c r="J1410" s="762"/>
      <c r="K1410" s="763"/>
      <c r="L1410" s="764"/>
    </row>
    <row r="1411" spans="2:12" x14ac:dyDescent="0.25">
      <c r="B1411" s="737"/>
      <c r="C1411" s="739"/>
      <c r="D1411" s="739"/>
      <c r="E1411" s="739"/>
      <c r="F1411" s="740"/>
      <c r="G1411" s="739"/>
      <c r="H1411" s="739"/>
      <c r="I1411" s="761"/>
      <c r="J1411" s="762"/>
      <c r="K1411" s="763"/>
      <c r="L1411" s="764"/>
    </row>
    <row r="1412" spans="2:12" x14ac:dyDescent="0.25">
      <c r="B1412" s="737"/>
      <c r="C1412" s="739"/>
      <c r="D1412" s="739"/>
      <c r="E1412" s="739"/>
      <c r="F1412" s="740"/>
      <c r="G1412" s="739"/>
      <c r="H1412" s="739"/>
      <c r="I1412" s="761"/>
      <c r="J1412" s="762"/>
      <c r="K1412" s="763"/>
      <c r="L1412" s="764"/>
    </row>
    <row r="1413" spans="2:12" x14ac:dyDescent="0.25">
      <c r="B1413" s="737"/>
      <c r="C1413" s="739"/>
      <c r="D1413" s="739"/>
      <c r="E1413" s="739"/>
      <c r="F1413" s="740"/>
      <c r="G1413" s="739"/>
      <c r="H1413" s="739"/>
      <c r="I1413" s="761"/>
      <c r="J1413" s="762"/>
      <c r="K1413" s="763"/>
      <c r="L1413" s="764"/>
    </row>
    <row r="1414" spans="2:12" x14ac:dyDescent="0.25">
      <c r="B1414" s="737"/>
      <c r="C1414" s="739"/>
      <c r="D1414" s="739"/>
      <c r="E1414" s="739"/>
      <c r="F1414" s="740"/>
      <c r="G1414" s="739"/>
      <c r="H1414" s="739"/>
      <c r="I1414" s="761"/>
      <c r="J1414" s="762"/>
      <c r="K1414" s="763"/>
      <c r="L1414" s="764"/>
    </row>
    <row r="1415" spans="2:12" x14ac:dyDescent="0.25">
      <c r="B1415" s="737"/>
      <c r="C1415" s="739"/>
      <c r="D1415" s="739"/>
      <c r="E1415" s="739"/>
      <c r="F1415" s="740"/>
      <c r="G1415" s="739"/>
      <c r="H1415" s="739"/>
      <c r="I1415" s="761"/>
      <c r="J1415" s="762"/>
      <c r="K1415" s="763"/>
      <c r="L1415" s="764"/>
    </row>
    <row r="1416" spans="2:12" x14ac:dyDescent="0.25">
      <c r="B1416" s="737"/>
      <c r="C1416" s="739"/>
      <c r="D1416" s="739"/>
      <c r="E1416" s="739"/>
      <c r="F1416" s="740"/>
      <c r="G1416" s="739"/>
      <c r="H1416" s="739"/>
      <c r="I1416" s="761"/>
      <c r="J1416" s="762"/>
      <c r="K1416" s="763"/>
      <c r="L1416" s="764"/>
    </row>
    <row r="1417" spans="2:12" x14ac:dyDescent="0.25">
      <c r="B1417" s="737"/>
      <c r="C1417" s="739"/>
      <c r="D1417" s="739"/>
      <c r="E1417" s="739"/>
      <c r="F1417" s="740"/>
      <c r="G1417" s="739"/>
      <c r="H1417" s="739"/>
      <c r="I1417" s="761"/>
      <c r="J1417" s="762"/>
      <c r="K1417" s="763"/>
      <c r="L1417" s="764"/>
    </row>
    <row r="1418" spans="2:12" x14ac:dyDescent="0.25">
      <c r="B1418" s="737"/>
      <c r="C1418" s="739"/>
      <c r="D1418" s="739"/>
      <c r="E1418" s="739"/>
      <c r="F1418" s="740"/>
      <c r="G1418" s="739"/>
      <c r="H1418" s="739"/>
      <c r="I1418" s="761"/>
      <c r="J1418" s="762"/>
      <c r="K1418" s="763"/>
      <c r="L1418" s="764"/>
    </row>
    <row r="1419" spans="2:12" x14ac:dyDescent="0.25">
      <c r="B1419" s="737"/>
      <c r="C1419" s="739"/>
      <c r="D1419" s="739"/>
      <c r="E1419" s="739"/>
      <c r="F1419" s="740"/>
      <c r="G1419" s="739"/>
      <c r="H1419" s="739"/>
      <c r="I1419" s="761"/>
      <c r="J1419" s="762"/>
      <c r="K1419" s="763"/>
      <c r="L1419" s="764"/>
    </row>
    <row r="1420" spans="2:12" x14ac:dyDescent="0.25">
      <c r="B1420" s="737"/>
      <c r="C1420" s="739"/>
      <c r="D1420" s="739"/>
      <c r="E1420" s="739"/>
      <c r="F1420" s="740"/>
      <c r="G1420" s="739"/>
      <c r="H1420" s="739"/>
      <c r="I1420" s="761"/>
      <c r="J1420" s="762"/>
      <c r="K1420" s="763"/>
      <c r="L1420" s="764"/>
    </row>
    <row r="1421" spans="2:12" x14ac:dyDescent="0.25">
      <c r="B1421" s="737"/>
      <c r="C1421" s="739"/>
      <c r="D1421" s="739"/>
      <c r="E1421" s="739"/>
      <c r="F1421" s="740"/>
      <c r="G1421" s="739"/>
      <c r="H1421" s="739"/>
      <c r="I1421" s="761"/>
      <c r="J1421" s="762"/>
      <c r="K1421" s="763"/>
      <c r="L1421" s="764"/>
    </row>
    <row r="1422" spans="2:12" x14ac:dyDescent="0.25">
      <c r="B1422" s="737"/>
      <c r="C1422" s="739"/>
      <c r="D1422" s="739"/>
      <c r="E1422" s="739"/>
      <c r="F1422" s="740"/>
      <c r="G1422" s="739"/>
      <c r="H1422" s="739"/>
      <c r="I1422" s="761"/>
      <c r="J1422" s="762"/>
      <c r="K1422" s="763"/>
      <c r="L1422" s="764"/>
    </row>
    <row r="1423" spans="2:12" x14ac:dyDescent="0.25">
      <c r="B1423" s="737"/>
      <c r="C1423" s="739"/>
      <c r="D1423" s="739"/>
      <c r="E1423" s="739"/>
      <c r="F1423" s="740"/>
      <c r="G1423" s="739"/>
      <c r="H1423" s="739"/>
      <c r="I1423" s="761"/>
      <c r="J1423" s="762"/>
      <c r="K1423" s="763"/>
      <c r="L1423" s="764"/>
    </row>
    <row r="1424" spans="2:12" x14ac:dyDescent="0.25">
      <c r="B1424" s="737"/>
      <c r="C1424" s="739"/>
      <c r="D1424" s="739"/>
      <c r="E1424" s="739"/>
      <c r="F1424" s="740"/>
      <c r="G1424" s="739"/>
      <c r="H1424" s="739"/>
      <c r="I1424" s="761"/>
      <c r="J1424" s="762"/>
      <c r="K1424" s="763"/>
      <c r="L1424" s="764"/>
    </row>
    <row r="1425" spans="2:12" x14ac:dyDescent="0.25">
      <c r="B1425" s="737"/>
      <c r="C1425" s="739"/>
      <c r="D1425" s="739"/>
      <c r="E1425" s="739"/>
      <c r="F1425" s="740"/>
      <c r="G1425" s="739"/>
      <c r="H1425" s="739"/>
      <c r="I1425" s="761"/>
      <c r="J1425" s="762"/>
      <c r="K1425" s="763"/>
      <c r="L1425" s="764"/>
    </row>
    <row r="1426" spans="2:12" x14ac:dyDescent="0.25">
      <c r="B1426" s="737"/>
      <c r="C1426" s="739"/>
      <c r="D1426" s="739"/>
      <c r="E1426" s="739"/>
      <c r="F1426" s="740"/>
      <c r="G1426" s="739"/>
      <c r="H1426" s="739"/>
      <c r="I1426" s="761"/>
      <c r="J1426" s="762"/>
      <c r="K1426" s="763"/>
      <c r="L1426" s="764"/>
    </row>
    <row r="1427" spans="2:12" x14ac:dyDescent="0.25">
      <c r="B1427" s="737"/>
      <c r="C1427" s="739"/>
      <c r="D1427" s="739"/>
      <c r="E1427" s="739"/>
      <c r="F1427" s="740"/>
      <c r="G1427" s="739"/>
      <c r="H1427" s="739"/>
      <c r="I1427" s="761"/>
      <c r="J1427" s="762"/>
      <c r="K1427" s="763"/>
      <c r="L1427" s="764"/>
    </row>
    <row r="1428" spans="2:12" x14ac:dyDescent="0.25">
      <c r="B1428" s="737"/>
      <c r="C1428" s="739"/>
      <c r="D1428" s="739"/>
      <c r="E1428" s="739"/>
      <c r="F1428" s="740"/>
      <c r="G1428" s="739"/>
      <c r="H1428" s="739"/>
      <c r="I1428" s="761"/>
      <c r="J1428" s="762"/>
      <c r="K1428" s="763"/>
      <c r="L1428" s="764"/>
    </row>
    <row r="1429" spans="2:12" x14ac:dyDescent="0.25">
      <c r="B1429" s="737"/>
      <c r="C1429" s="739"/>
      <c r="D1429" s="739"/>
      <c r="E1429" s="739"/>
      <c r="F1429" s="740"/>
      <c r="G1429" s="739"/>
      <c r="H1429" s="739"/>
      <c r="I1429" s="761"/>
      <c r="J1429" s="762"/>
      <c r="K1429" s="763"/>
      <c r="L1429" s="764"/>
    </row>
    <row r="1430" spans="2:12" x14ac:dyDescent="0.25">
      <c r="B1430" s="737"/>
      <c r="C1430" s="739"/>
      <c r="D1430" s="739"/>
      <c r="E1430" s="739"/>
      <c r="F1430" s="740"/>
      <c r="G1430" s="739"/>
      <c r="H1430" s="739"/>
      <c r="I1430" s="761"/>
      <c r="J1430" s="762"/>
      <c r="K1430" s="763"/>
      <c r="L1430" s="764"/>
    </row>
    <row r="1431" spans="2:12" x14ac:dyDescent="0.25">
      <c r="B1431" s="737"/>
      <c r="C1431" s="739"/>
      <c r="D1431" s="739"/>
      <c r="E1431" s="739"/>
      <c r="F1431" s="740"/>
      <c r="G1431" s="739"/>
      <c r="H1431" s="739"/>
      <c r="I1431" s="761"/>
      <c r="J1431" s="762"/>
      <c r="K1431" s="763"/>
      <c r="L1431" s="764"/>
    </row>
    <row r="1432" spans="2:12" x14ac:dyDescent="0.25">
      <c r="B1432" s="737"/>
      <c r="C1432" s="739"/>
      <c r="D1432" s="739"/>
      <c r="E1432" s="739"/>
      <c r="F1432" s="740"/>
      <c r="G1432" s="739"/>
      <c r="H1432" s="739"/>
      <c r="I1432" s="761"/>
      <c r="J1432" s="762"/>
      <c r="K1432" s="763"/>
      <c r="L1432" s="764"/>
    </row>
    <row r="1433" spans="2:12" x14ac:dyDescent="0.25">
      <c r="B1433" s="737"/>
      <c r="C1433" s="739"/>
      <c r="D1433" s="739"/>
      <c r="E1433" s="739"/>
      <c r="F1433" s="740"/>
      <c r="G1433" s="739"/>
      <c r="H1433" s="739"/>
      <c r="I1433" s="761"/>
      <c r="J1433" s="762"/>
      <c r="K1433" s="763"/>
      <c r="L1433" s="764"/>
    </row>
    <row r="1434" spans="2:12" x14ac:dyDescent="0.25">
      <c r="B1434" s="737"/>
      <c r="C1434" s="739"/>
      <c r="D1434" s="739"/>
      <c r="E1434" s="739"/>
      <c r="F1434" s="740"/>
      <c r="G1434" s="739"/>
      <c r="H1434" s="739"/>
      <c r="I1434" s="761"/>
      <c r="J1434" s="762"/>
      <c r="K1434" s="763"/>
      <c r="L1434" s="764"/>
    </row>
    <row r="1435" spans="2:12" x14ac:dyDescent="0.25">
      <c r="B1435" s="737"/>
      <c r="C1435" s="739"/>
      <c r="D1435" s="739"/>
      <c r="E1435" s="739"/>
      <c r="F1435" s="740"/>
      <c r="G1435" s="739"/>
      <c r="H1435" s="739"/>
      <c r="I1435" s="761"/>
      <c r="J1435" s="762"/>
      <c r="K1435" s="763"/>
      <c r="L1435" s="764"/>
    </row>
    <row r="1436" spans="2:12" x14ac:dyDescent="0.25">
      <c r="B1436" s="737"/>
      <c r="C1436" s="739"/>
      <c r="D1436" s="739"/>
      <c r="E1436" s="739"/>
      <c r="F1436" s="740"/>
      <c r="G1436" s="739"/>
      <c r="H1436" s="739"/>
      <c r="I1436" s="761"/>
      <c r="J1436" s="762"/>
      <c r="K1436" s="763"/>
      <c r="L1436" s="764"/>
    </row>
    <row r="1437" spans="2:12" x14ac:dyDescent="0.25">
      <c r="B1437" s="737"/>
      <c r="C1437" s="739"/>
      <c r="D1437" s="739"/>
      <c r="E1437" s="739"/>
      <c r="F1437" s="740"/>
      <c r="G1437" s="739"/>
      <c r="H1437" s="739"/>
      <c r="I1437" s="761"/>
      <c r="J1437" s="762"/>
      <c r="K1437" s="763"/>
      <c r="L1437" s="764"/>
    </row>
    <row r="1438" spans="2:12" x14ac:dyDescent="0.25">
      <c r="B1438" s="737"/>
      <c r="C1438" s="739"/>
      <c r="D1438" s="739"/>
      <c r="E1438" s="739"/>
      <c r="F1438" s="740"/>
      <c r="G1438" s="739"/>
      <c r="H1438" s="739"/>
      <c r="I1438" s="761"/>
      <c r="J1438" s="762"/>
      <c r="K1438" s="763"/>
      <c r="L1438" s="764"/>
    </row>
    <row r="1439" spans="2:12" x14ac:dyDescent="0.25">
      <c r="B1439" s="737"/>
      <c r="C1439" s="739"/>
      <c r="D1439" s="739"/>
      <c r="E1439" s="739"/>
      <c r="F1439" s="740"/>
      <c r="G1439" s="739"/>
      <c r="H1439" s="739"/>
      <c r="I1439" s="761"/>
      <c r="J1439" s="762"/>
      <c r="K1439" s="763"/>
      <c r="L1439" s="764"/>
    </row>
    <row r="1440" spans="2:12" x14ac:dyDescent="0.25">
      <c r="B1440" s="737"/>
      <c r="C1440" s="739"/>
      <c r="D1440" s="739"/>
      <c r="E1440" s="739"/>
      <c r="F1440" s="740"/>
      <c r="G1440" s="739"/>
      <c r="H1440" s="739"/>
      <c r="I1440" s="761"/>
      <c r="J1440" s="762"/>
      <c r="K1440" s="763"/>
      <c r="L1440" s="764"/>
    </row>
    <row r="1441" spans="2:12" x14ac:dyDescent="0.25">
      <c r="B1441" s="737"/>
      <c r="C1441" s="739"/>
      <c r="D1441" s="739"/>
      <c r="E1441" s="739"/>
      <c r="F1441" s="740"/>
      <c r="G1441" s="739"/>
      <c r="H1441" s="739"/>
      <c r="I1441" s="761"/>
      <c r="J1441" s="762"/>
      <c r="K1441" s="763"/>
      <c r="L1441" s="764"/>
    </row>
    <row r="1442" spans="2:12" x14ac:dyDescent="0.25">
      <c r="B1442" s="737"/>
      <c r="C1442" s="739"/>
      <c r="D1442" s="739"/>
      <c r="E1442" s="739"/>
      <c r="F1442" s="740"/>
      <c r="G1442" s="739"/>
      <c r="H1442" s="739"/>
      <c r="I1442" s="761"/>
      <c r="J1442" s="762"/>
      <c r="K1442" s="763"/>
      <c r="L1442" s="764"/>
    </row>
    <row r="1443" spans="2:12" x14ac:dyDescent="0.25">
      <c r="B1443" s="737"/>
      <c r="C1443" s="739"/>
      <c r="D1443" s="739"/>
      <c r="E1443" s="739"/>
      <c r="F1443" s="740"/>
      <c r="G1443" s="739"/>
      <c r="H1443" s="739"/>
      <c r="I1443" s="761"/>
      <c r="J1443" s="762"/>
      <c r="K1443" s="763"/>
      <c r="L1443" s="764"/>
    </row>
    <row r="1444" spans="2:12" x14ac:dyDescent="0.25">
      <c r="B1444" s="737"/>
      <c r="C1444" s="739"/>
      <c r="D1444" s="739"/>
      <c r="E1444" s="739"/>
      <c r="F1444" s="740"/>
      <c r="G1444" s="739"/>
      <c r="H1444" s="739"/>
      <c r="I1444" s="761"/>
      <c r="J1444" s="762"/>
      <c r="K1444" s="763"/>
      <c r="L1444" s="764"/>
    </row>
    <row r="1445" spans="2:12" x14ac:dyDescent="0.25">
      <c r="B1445" s="737"/>
      <c r="C1445" s="739"/>
      <c r="D1445" s="739"/>
      <c r="E1445" s="739"/>
      <c r="F1445" s="740"/>
      <c r="G1445" s="739"/>
      <c r="H1445" s="739"/>
      <c r="I1445" s="761"/>
      <c r="J1445" s="762"/>
      <c r="K1445" s="763"/>
      <c r="L1445" s="764"/>
    </row>
    <row r="1446" spans="2:12" x14ac:dyDescent="0.25">
      <c r="B1446" s="737"/>
      <c r="C1446" s="739"/>
      <c r="D1446" s="739"/>
      <c r="E1446" s="739"/>
      <c r="F1446" s="740"/>
      <c r="G1446" s="739"/>
      <c r="H1446" s="739"/>
      <c r="I1446" s="761"/>
      <c r="J1446" s="762"/>
      <c r="K1446" s="763"/>
      <c r="L1446" s="764"/>
    </row>
    <row r="1447" spans="2:12" x14ac:dyDescent="0.25">
      <c r="B1447" s="737"/>
      <c r="C1447" s="739"/>
      <c r="D1447" s="739"/>
      <c r="E1447" s="739"/>
      <c r="F1447" s="740"/>
      <c r="G1447" s="739"/>
      <c r="H1447" s="739"/>
      <c r="I1447" s="761"/>
      <c r="J1447" s="762"/>
      <c r="K1447" s="763"/>
      <c r="L1447" s="764"/>
    </row>
    <row r="1448" spans="2:12" x14ac:dyDescent="0.25">
      <c r="B1448" s="737"/>
      <c r="C1448" s="739"/>
      <c r="D1448" s="739"/>
      <c r="E1448" s="739"/>
      <c r="F1448" s="740"/>
      <c r="G1448" s="739"/>
      <c r="H1448" s="739"/>
      <c r="I1448" s="761"/>
      <c r="J1448" s="762"/>
      <c r="K1448" s="763"/>
      <c r="L1448" s="764"/>
    </row>
    <row r="1449" spans="2:12" x14ac:dyDescent="0.25">
      <c r="B1449" s="737"/>
      <c r="C1449" s="739"/>
      <c r="D1449" s="739"/>
      <c r="E1449" s="739"/>
      <c r="F1449" s="740"/>
      <c r="G1449" s="739"/>
      <c r="H1449" s="739"/>
      <c r="I1449" s="761"/>
      <c r="J1449" s="762"/>
      <c r="K1449" s="763"/>
      <c r="L1449" s="764"/>
    </row>
    <row r="1450" spans="2:12" x14ac:dyDescent="0.25">
      <c r="B1450" s="737"/>
      <c r="C1450" s="739"/>
      <c r="D1450" s="739"/>
      <c r="E1450" s="739"/>
      <c r="F1450" s="740"/>
      <c r="G1450" s="739"/>
      <c r="H1450" s="739"/>
      <c r="I1450" s="761"/>
      <c r="J1450" s="762"/>
      <c r="K1450" s="763"/>
      <c r="L1450" s="764"/>
    </row>
    <row r="1451" spans="2:12" x14ac:dyDescent="0.25">
      <c r="B1451" s="737"/>
      <c r="C1451" s="739"/>
      <c r="D1451" s="739"/>
      <c r="E1451" s="739"/>
      <c r="F1451" s="740"/>
      <c r="G1451" s="739"/>
      <c r="H1451" s="739"/>
      <c r="I1451" s="761"/>
      <c r="J1451" s="762"/>
      <c r="K1451" s="763"/>
      <c r="L1451" s="764"/>
    </row>
    <row r="1452" spans="2:12" x14ac:dyDescent="0.25">
      <c r="B1452" s="737"/>
      <c r="C1452" s="739"/>
      <c r="D1452" s="739"/>
      <c r="E1452" s="739"/>
      <c r="F1452" s="740"/>
      <c r="G1452" s="739"/>
      <c r="H1452" s="739"/>
      <c r="I1452" s="761"/>
      <c r="J1452" s="762"/>
      <c r="K1452" s="763"/>
      <c r="L1452" s="764"/>
    </row>
    <row r="1453" spans="2:12" x14ac:dyDescent="0.25">
      <c r="B1453" s="737"/>
      <c r="C1453" s="739"/>
      <c r="D1453" s="739"/>
      <c r="E1453" s="739"/>
      <c r="F1453" s="740"/>
      <c r="G1453" s="739"/>
      <c r="H1453" s="739"/>
      <c r="I1453" s="761"/>
      <c r="J1453" s="762"/>
      <c r="K1453" s="763"/>
      <c r="L1453" s="764"/>
    </row>
    <row r="1454" spans="2:12" x14ac:dyDescent="0.25">
      <c r="B1454" s="737"/>
      <c r="C1454" s="739"/>
      <c r="D1454" s="739"/>
      <c r="E1454" s="739"/>
      <c r="F1454" s="740"/>
      <c r="G1454" s="739"/>
      <c r="H1454" s="739"/>
      <c r="I1454" s="761"/>
      <c r="J1454" s="762"/>
      <c r="K1454" s="763"/>
      <c r="L1454" s="764"/>
    </row>
    <row r="1455" spans="2:12" x14ac:dyDescent="0.25">
      <c r="B1455" s="737"/>
      <c r="C1455" s="739"/>
      <c r="D1455" s="739"/>
      <c r="E1455" s="739"/>
      <c r="F1455" s="740"/>
      <c r="G1455" s="739"/>
      <c r="H1455" s="739"/>
      <c r="I1455" s="761"/>
      <c r="J1455" s="762"/>
      <c r="K1455" s="763"/>
      <c r="L1455" s="764"/>
    </row>
    <row r="1456" spans="2:12" x14ac:dyDescent="0.25">
      <c r="B1456" s="737"/>
      <c r="C1456" s="739"/>
      <c r="D1456" s="739"/>
      <c r="E1456" s="739"/>
      <c r="F1456" s="740"/>
      <c r="G1456" s="739"/>
      <c r="H1456" s="739"/>
      <c r="I1456" s="761"/>
      <c r="J1456" s="762"/>
      <c r="K1456" s="763"/>
      <c r="L1456" s="764"/>
    </row>
    <row r="1457" spans="2:12" x14ac:dyDescent="0.25">
      <c r="B1457" s="737"/>
      <c r="C1457" s="739"/>
      <c r="D1457" s="739"/>
      <c r="E1457" s="739"/>
      <c r="F1457" s="740"/>
      <c r="G1457" s="739"/>
      <c r="H1457" s="739"/>
      <c r="I1457" s="761"/>
      <c r="J1457" s="762"/>
      <c r="K1457" s="763"/>
      <c r="L1457" s="764"/>
    </row>
    <row r="1458" spans="2:12" x14ac:dyDescent="0.25">
      <c r="B1458" s="737"/>
      <c r="C1458" s="739"/>
      <c r="D1458" s="739"/>
      <c r="E1458" s="739"/>
      <c r="F1458" s="740"/>
      <c r="G1458" s="739"/>
      <c r="H1458" s="739"/>
      <c r="I1458" s="761"/>
      <c r="J1458" s="762"/>
      <c r="K1458" s="763"/>
      <c r="L1458" s="764"/>
    </row>
    <row r="1459" spans="2:12" x14ac:dyDescent="0.25">
      <c r="B1459" s="737"/>
      <c r="C1459" s="739"/>
      <c r="D1459" s="739"/>
      <c r="E1459" s="739"/>
      <c r="F1459" s="740"/>
      <c r="G1459" s="739"/>
      <c r="H1459" s="739"/>
      <c r="I1459" s="761"/>
      <c r="J1459" s="762"/>
      <c r="K1459" s="763"/>
      <c r="L1459" s="764"/>
    </row>
    <row r="1460" spans="2:12" x14ac:dyDescent="0.25">
      <c r="B1460" s="737"/>
      <c r="C1460" s="739"/>
      <c r="D1460" s="739"/>
      <c r="E1460" s="739"/>
      <c r="F1460" s="740"/>
      <c r="G1460" s="739"/>
      <c r="H1460" s="739"/>
      <c r="I1460" s="761"/>
      <c r="J1460" s="762"/>
      <c r="K1460" s="763"/>
      <c r="L1460" s="764"/>
    </row>
    <row r="1461" spans="2:12" x14ac:dyDescent="0.25">
      <c r="B1461" s="737"/>
      <c r="C1461" s="739"/>
      <c r="D1461" s="739"/>
      <c r="E1461" s="739"/>
      <c r="F1461" s="740"/>
      <c r="G1461" s="739"/>
      <c r="H1461" s="739"/>
      <c r="I1461" s="761"/>
      <c r="J1461" s="762"/>
      <c r="K1461" s="763"/>
      <c r="L1461" s="764"/>
    </row>
    <row r="1462" spans="2:12" x14ac:dyDescent="0.25">
      <c r="B1462" s="737"/>
      <c r="C1462" s="739"/>
      <c r="D1462" s="739"/>
      <c r="E1462" s="739"/>
      <c r="F1462" s="740"/>
      <c r="G1462" s="739"/>
      <c r="H1462" s="739"/>
      <c r="I1462" s="761"/>
      <c r="J1462" s="762"/>
      <c r="K1462" s="763"/>
      <c r="L1462" s="764"/>
    </row>
    <row r="1463" spans="2:12" x14ac:dyDescent="0.25">
      <c r="B1463" s="737"/>
      <c r="C1463" s="739"/>
      <c r="D1463" s="739"/>
      <c r="E1463" s="739"/>
      <c r="F1463" s="740"/>
      <c r="G1463" s="739"/>
      <c r="H1463" s="739"/>
      <c r="I1463" s="761"/>
      <c r="J1463" s="762"/>
      <c r="K1463" s="763"/>
      <c r="L1463" s="764"/>
    </row>
    <row r="1464" spans="2:12" x14ac:dyDescent="0.25">
      <c r="B1464" s="737"/>
      <c r="C1464" s="739"/>
      <c r="D1464" s="739"/>
      <c r="E1464" s="739"/>
      <c r="F1464" s="740"/>
      <c r="G1464" s="739"/>
      <c r="H1464" s="739"/>
      <c r="I1464" s="761"/>
      <c r="J1464" s="762"/>
      <c r="K1464" s="763"/>
      <c r="L1464" s="764"/>
    </row>
    <row r="1465" spans="2:12" x14ac:dyDescent="0.25">
      <c r="B1465" s="737"/>
      <c r="C1465" s="739"/>
      <c r="D1465" s="739"/>
      <c r="E1465" s="739"/>
      <c r="F1465" s="740"/>
      <c r="G1465" s="739"/>
      <c r="H1465" s="739"/>
      <c r="I1465" s="761"/>
      <c r="J1465" s="762"/>
      <c r="K1465" s="763"/>
      <c r="L1465" s="764"/>
    </row>
    <row r="1466" spans="2:12" x14ac:dyDescent="0.25">
      <c r="B1466" s="737"/>
      <c r="C1466" s="739"/>
      <c r="D1466" s="739"/>
      <c r="E1466" s="739"/>
      <c r="F1466" s="740"/>
      <c r="G1466" s="739"/>
      <c r="H1466" s="739"/>
      <c r="I1466" s="761"/>
      <c r="J1466" s="762"/>
      <c r="K1466" s="763"/>
      <c r="L1466" s="764"/>
    </row>
    <row r="1467" spans="2:12" x14ac:dyDescent="0.25">
      <c r="B1467" s="737"/>
      <c r="C1467" s="739"/>
      <c r="D1467" s="739"/>
      <c r="E1467" s="739"/>
      <c r="F1467" s="740"/>
      <c r="G1467" s="739"/>
      <c r="H1467" s="739"/>
      <c r="I1467" s="761"/>
      <c r="J1467" s="762"/>
      <c r="K1467" s="763"/>
      <c r="L1467" s="764"/>
    </row>
    <row r="1468" spans="2:12" x14ac:dyDescent="0.25">
      <c r="B1468" s="737"/>
      <c r="C1468" s="739"/>
      <c r="D1468" s="739"/>
      <c r="E1468" s="739"/>
      <c r="F1468" s="740"/>
      <c r="G1468" s="739"/>
      <c r="H1468" s="739"/>
      <c r="I1468" s="761"/>
      <c r="J1468" s="762"/>
      <c r="K1468" s="763"/>
      <c r="L1468" s="764"/>
    </row>
    <row r="1469" spans="2:12" x14ac:dyDescent="0.25">
      <c r="B1469" s="737"/>
      <c r="C1469" s="739"/>
      <c r="D1469" s="739"/>
      <c r="E1469" s="739"/>
      <c r="F1469" s="740"/>
      <c r="G1469" s="739"/>
      <c r="H1469" s="739"/>
      <c r="I1469" s="761"/>
      <c r="J1469" s="762"/>
      <c r="K1469" s="763"/>
      <c r="L1469" s="764"/>
    </row>
    <row r="1470" spans="2:12" x14ac:dyDescent="0.25">
      <c r="B1470" s="737"/>
      <c r="C1470" s="739"/>
      <c r="D1470" s="739"/>
      <c r="E1470" s="739"/>
      <c r="F1470" s="740"/>
      <c r="G1470" s="739"/>
      <c r="H1470" s="739"/>
      <c r="I1470" s="761"/>
      <c r="J1470" s="762"/>
      <c r="K1470" s="763"/>
      <c r="L1470" s="764"/>
    </row>
    <row r="1471" spans="2:12" x14ac:dyDescent="0.25">
      <c r="B1471" s="737"/>
      <c r="C1471" s="739"/>
      <c r="D1471" s="739"/>
      <c r="E1471" s="739"/>
      <c r="F1471" s="740"/>
      <c r="G1471" s="739"/>
      <c r="H1471" s="739"/>
      <c r="I1471" s="761"/>
      <c r="J1471" s="762"/>
      <c r="K1471" s="763"/>
      <c r="L1471" s="764"/>
    </row>
    <row r="1472" spans="2:12" x14ac:dyDescent="0.25">
      <c r="B1472" s="737"/>
      <c r="C1472" s="739"/>
      <c r="D1472" s="739"/>
      <c r="E1472" s="739"/>
      <c r="F1472" s="740"/>
      <c r="G1472" s="739"/>
      <c r="H1472" s="739"/>
      <c r="I1472" s="761"/>
      <c r="J1472" s="762"/>
      <c r="K1472" s="763"/>
      <c r="L1472" s="764"/>
    </row>
    <row r="1473" spans="2:12" x14ac:dyDescent="0.25">
      <c r="B1473" s="737"/>
      <c r="C1473" s="739"/>
      <c r="D1473" s="739"/>
      <c r="E1473" s="739"/>
      <c r="F1473" s="740"/>
      <c r="G1473" s="739"/>
      <c r="H1473" s="739"/>
      <c r="I1473" s="761"/>
      <c r="J1473" s="762"/>
      <c r="K1473" s="763"/>
      <c r="L1473" s="764"/>
    </row>
    <row r="1474" spans="2:12" x14ac:dyDescent="0.25">
      <c r="B1474" s="737"/>
      <c r="C1474" s="739"/>
      <c r="D1474" s="739"/>
      <c r="E1474" s="739"/>
      <c r="F1474" s="740"/>
      <c r="G1474" s="739"/>
      <c r="H1474" s="739"/>
      <c r="I1474" s="761"/>
      <c r="J1474" s="762"/>
      <c r="K1474" s="763"/>
      <c r="L1474" s="764"/>
    </row>
    <row r="1475" spans="2:12" x14ac:dyDescent="0.25">
      <c r="B1475" s="737"/>
      <c r="C1475" s="739"/>
      <c r="D1475" s="739"/>
      <c r="E1475" s="739"/>
      <c r="F1475" s="740"/>
      <c r="G1475" s="739"/>
      <c r="H1475" s="739"/>
      <c r="I1475" s="761"/>
      <c r="J1475" s="762"/>
      <c r="K1475" s="763"/>
      <c r="L1475" s="764"/>
    </row>
    <row r="1476" spans="2:12" x14ac:dyDescent="0.25">
      <c r="B1476" s="737"/>
      <c r="C1476" s="739"/>
      <c r="D1476" s="739"/>
      <c r="E1476" s="739"/>
      <c r="F1476" s="740"/>
      <c r="G1476" s="739"/>
      <c r="H1476" s="739"/>
      <c r="I1476" s="761"/>
      <c r="J1476" s="762"/>
      <c r="K1476" s="763"/>
      <c r="L1476" s="764"/>
    </row>
    <row r="1477" spans="2:12" x14ac:dyDescent="0.25">
      <c r="B1477" s="737"/>
      <c r="C1477" s="739"/>
      <c r="D1477" s="739"/>
      <c r="E1477" s="739"/>
      <c r="F1477" s="740"/>
      <c r="G1477" s="739"/>
      <c r="H1477" s="739"/>
      <c r="I1477" s="761"/>
      <c r="J1477" s="762"/>
      <c r="K1477" s="763"/>
      <c r="L1477" s="764"/>
    </row>
    <row r="1478" spans="2:12" x14ac:dyDescent="0.25">
      <c r="B1478" s="737"/>
      <c r="C1478" s="739"/>
      <c r="D1478" s="739"/>
      <c r="E1478" s="739"/>
      <c r="F1478" s="740"/>
      <c r="G1478" s="739"/>
      <c r="H1478" s="739"/>
      <c r="I1478" s="761"/>
      <c r="J1478" s="762"/>
      <c r="K1478" s="763"/>
      <c r="L1478" s="764"/>
    </row>
    <row r="1479" spans="2:12" x14ac:dyDescent="0.25">
      <c r="B1479" s="737"/>
      <c r="C1479" s="739"/>
      <c r="D1479" s="739"/>
      <c r="E1479" s="739"/>
      <c r="F1479" s="740"/>
      <c r="G1479" s="739"/>
      <c r="H1479" s="739"/>
      <c r="I1479" s="761"/>
      <c r="J1479" s="762"/>
      <c r="K1479" s="763"/>
      <c r="L1479" s="764"/>
    </row>
    <row r="1480" spans="2:12" x14ac:dyDescent="0.25">
      <c r="B1480" s="737"/>
      <c r="C1480" s="739"/>
      <c r="D1480" s="739"/>
      <c r="E1480" s="739"/>
      <c r="F1480" s="740"/>
      <c r="G1480" s="739"/>
      <c r="H1480" s="739"/>
      <c r="I1480" s="761"/>
      <c r="J1480" s="762"/>
      <c r="K1480" s="763"/>
      <c r="L1480" s="764"/>
    </row>
    <row r="1481" spans="2:12" x14ac:dyDescent="0.25">
      <c r="B1481" s="737"/>
      <c r="C1481" s="739"/>
      <c r="D1481" s="739"/>
      <c r="E1481" s="739"/>
      <c r="F1481" s="740"/>
      <c r="G1481" s="739"/>
      <c r="H1481" s="739"/>
      <c r="I1481" s="761"/>
      <c r="J1481" s="762"/>
      <c r="K1481" s="763"/>
      <c r="L1481" s="764"/>
    </row>
    <row r="1482" spans="2:12" x14ac:dyDescent="0.25">
      <c r="B1482" s="737"/>
      <c r="C1482" s="739"/>
      <c r="D1482" s="739"/>
      <c r="E1482" s="739"/>
      <c r="F1482" s="740"/>
      <c r="G1482" s="739"/>
      <c r="H1482" s="739"/>
      <c r="I1482" s="761"/>
      <c r="J1482" s="762"/>
      <c r="K1482" s="763"/>
      <c r="L1482" s="764"/>
    </row>
    <row r="1483" spans="2:12" x14ac:dyDescent="0.25">
      <c r="B1483" s="737"/>
      <c r="C1483" s="739"/>
      <c r="D1483" s="739"/>
      <c r="E1483" s="739"/>
      <c r="F1483" s="740"/>
      <c r="G1483" s="739"/>
      <c r="H1483" s="739"/>
      <c r="I1483" s="761"/>
      <c r="J1483" s="762"/>
      <c r="K1483" s="763"/>
      <c r="L1483" s="764"/>
    </row>
    <row r="1484" spans="2:12" x14ac:dyDescent="0.25">
      <c r="B1484" s="737"/>
      <c r="C1484" s="739"/>
      <c r="D1484" s="739"/>
      <c r="E1484" s="739"/>
      <c r="F1484" s="740"/>
      <c r="G1484" s="739"/>
      <c r="H1484" s="739"/>
      <c r="I1484" s="761"/>
      <c r="J1484" s="762"/>
      <c r="K1484" s="763"/>
      <c r="L1484" s="764"/>
    </row>
    <row r="1485" spans="2:12" x14ac:dyDescent="0.25">
      <c r="B1485" s="737"/>
      <c r="C1485" s="739"/>
      <c r="D1485" s="739"/>
      <c r="E1485" s="739"/>
      <c r="F1485" s="740"/>
      <c r="G1485" s="739"/>
      <c r="H1485" s="739"/>
      <c r="I1485" s="761"/>
      <c r="J1485" s="762"/>
      <c r="K1485" s="763"/>
      <c r="L1485" s="764"/>
    </row>
    <row r="1486" spans="2:12" x14ac:dyDescent="0.25">
      <c r="B1486" s="737"/>
      <c r="C1486" s="739"/>
      <c r="D1486" s="739"/>
      <c r="E1486" s="739"/>
      <c r="F1486" s="740"/>
      <c r="G1486" s="739"/>
      <c r="H1486" s="739"/>
      <c r="I1486" s="761"/>
      <c r="J1486" s="762"/>
      <c r="K1486" s="763"/>
      <c r="L1486" s="764"/>
    </row>
    <row r="1487" spans="2:12" x14ac:dyDescent="0.25">
      <c r="B1487" s="737"/>
      <c r="C1487" s="739"/>
      <c r="D1487" s="739"/>
      <c r="E1487" s="739"/>
      <c r="F1487" s="740"/>
      <c r="G1487" s="739"/>
      <c r="H1487" s="739"/>
      <c r="I1487" s="761"/>
      <c r="J1487" s="762"/>
      <c r="K1487" s="763"/>
      <c r="L1487" s="764"/>
    </row>
    <row r="1488" spans="2:12" x14ac:dyDescent="0.25">
      <c r="B1488" s="737"/>
      <c r="C1488" s="739"/>
      <c r="D1488" s="739"/>
      <c r="E1488" s="739"/>
      <c r="F1488" s="740"/>
      <c r="G1488" s="739"/>
      <c r="H1488" s="739"/>
      <c r="I1488" s="761"/>
      <c r="J1488" s="762"/>
      <c r="K1488" s="763"/>
      <c r="L1488" s="764"/>
    </row>
    <row r="1489" spans="2:12" x14ac:dyDescent="0.25">
      <c r="B1489" s="737"/>
      <c r="C1489" s="739"/>
      <c r="D1489" s="739"/>
      <c r="E1489" s="739"/>
      <c r="F1489" s="740"/>
      <c r="G1489" s="739"/>
      <c r="H1489" s="739"/>
      <c r="I1489" s="761"/>
      <c r="J1489" s="762"/>
      <c r="K1489" s="763"/>
      <c r="L1489" s="764"/>
    </row>
    <row r="1490" spans="2:12" x14ac:dyDescent="0.25">
      <c r="B1490" s="737"/>
      <c r="C1490" s="739"/>
      <c r="D1490" s="739"/>
      <c r="E1490" s="739"/>
      <c r="F1490" s="740"/>
      <c r="G1490" s="739"/>
      <c r="H1490" s="739"/>
      <c r="I1490" s="761"/>
      <c r="J1490" s="762"/>
      <c r="K1490" s="763"/>
      <c r="L1490" s="764"/>
    </row>
    <row r="1491" spans="2:12" x14ac:dyDescent="0.25">
      <c r="B1491" s="737"/>
      <c r="C1491" s="739"/>
      <c r="D1491" s="739"/>
      <c r="E1491" s="739"/>
      <c r="F1491" s="740"/>
      <c r="G1491" s="739"/>
      <c r="H1491" s="739"/>
      <c r="I1491" s="761"/>
      <c r="J1491" s="762"/>
      <c r="K1491" s="763"/>
      <c r="L1491" s="764"/>
    </row>
    <row r="1492" spans="2:12" x14ac:dyDescent="0.25">
      <c r="B1492" s="737"/>
      <c r="C1492" s="739"/>
      <c r="D1492" s="739"/>
      <c r="E1492" s="739"/>
      <c r="F1492" s="740"/>
      <c r="G1492" s="739"/>
      <c r="H1492" s="739"/>
      <c r="I1492" s="761"/>
      <c r="J1492" s="762"/>
      <c r="K1492" s="763"/>
      <c r="L1492" s="764"/>
    </row>
    <row r="1493" spans="2:12" x14ac:dyDescent="0.25">
      <c r="B1493" s="737"/>
      <c r="C1493" s="739"/>
      <c r="D1493" s="739"/>
      <c r="E1493" s="739"/>
      <c r="F1493" s="740"/>
      <c r="G1493" s="739"/>
      <c r="H1493" s="739"/>
      <c r="I1493" s="761"/>
      <c r="J1493" s="762"/>
      <c r="K1493" s="763"/>
      <c r="L1493" s="764"/>
    </row>
    <row r="1494" spans="2:12" x14ac:dyDescent="0.25">
      <c r="B1494" s="737"/>
      <c r="C1494" s="739"/>
      <c r="D1494" s="739"/>
      <c r="E1494" s="739"/>
      <c r="F1494" s="740"/>
      <c r="G1494" s="739"/>
      <c r="H1494" s="739"/>
      <c r="I1494" s="761"/>
      <c r="J1494" s="762"/>
      <c r="K1494" s="763"/>
      <c r="L1494" s="764"/>
    </row>
    <row r="1495" spans="2:12" x14ac:dyDescent="0.25">
      <c r="B1495" s="737"/>
      <c r="C1495" s="739"/>
      <c r="D1495" s="739"/>
      <c r="E1495" s="739"/>
      <c r="F1495" s="740"/>
      <c r="G1495" s="739"/>
      <c r="H1495" s="739"/>
      <c r="I1495" s="761"/>
      <c r="J1495" s="762"/>
      <c r="K1495" s="763"/>
      <c r="L1495" s="764"/>
    </row>
    <row r="1496" spans="2:12" x14ac:dyDescent="0.25">
      <c r="B1496" s="737"/>
      <c r="C1496" s="739"/>
      <c r="D1496" s="739"/>
      <c r="E1496" s="739"/>
      <c r="F1496" s="740"/>
      <c r="G1496" s="739"/>
      <c r="H1496" s="739"/>
      <c r="I1496" s="761"/>
      <c r="J1496" s="762"/>
      <c r="K1496" s="763"/>
      <c r="L1496" s="764"/>
    </row>
    <row r="1497" spans="2:12" x14ac:dyDescent="0.25">
      <c r="B1497" s="737"/>
      <c r="C1497" s="739"/>
      <c r="D1497" s="739"/>
      <c r="E1497" s="739"/>
      <c r="F1497" s="740"/>
      <c r="G1497" s="739"/>
      <c r="H1497" s="739"/>
      <c r="I1497" s="761"/>
      <c r="J1497" s="762"/>
      <c r="K1497" s="763"/>
      <c r="L1497" s="764"/>
    </row>
    <row r="1498" spans="2:12" x14ac:dyDescent="0.25">
      <c r="B1498" s="737"/>
      <c r="C1498" s="739"/>
      <c r="D1498" s="739"/>
      <c r="E1498" s="739"/>
      <c r="F1498" s="740"/>
      <c r="G1498" s="739"/>
      <c r="H1498" s="739"/>
      <c r="I1498" s="761"/>
      <c r="J1498" s="762"/>
      <c r="K1498" s="763"/>
      <c r="L1498" s="764"/>
    </row>
    <row r="1499" spans="2:12" x14ac:dyDescent="0.25">
      <c r="B1499" s="737"/>
      <c r="C1499" s="739"/>
      <c r="D1499" s="739"/>
      <c r="E1499" s="739"/>
      <c r="F1499" s="740"/>
      <c r="G1499" s="739"/>
      <c r="H1499" s="739"/>
      <c r="I1499" s="761"/>
      <c r="J1499" s="762"/>
      <c r="K1499" s="763"/>
      <c r="L1499" s="764"/>
    </row>
    <row r="1500" spans="2:12" x14ac:dyDescent="0.25">
      <c r="B1500" s="737"/>
      <c r="C1500" s="739"/>
      <c r="D1500" s="739"/>
      <c r="E1500" s="739"/>
      <c r="F1500" s="740"/>
      <c r="G1500" s="739"/>
      <c r="H1500" s="739"/>
      <c r="I1500" s="761"/>
      <c r="J1500" s="762"/>
      <c r="K1500" s="763"/>
      <c r="L1500" s="764"/>
    </row>
    <row r="1501" spans="2:12" x14ac:dyDescent="0.25">
      <c r="B1501" s="737"/>
      <c r="C1501" s="739"/>
      <c r="D1501" s="739"/>
      <c r="E1501" s="739"/>
      <c r="F1501" s="740"/>
      <c r="G1501" s="739"/>
      <c r="H1501" s="739"/>
      <c r="I1501" s="761"/>
      <c r="J1501" s="762"/>
      <c r="K1501" s="763"/>
      <c r="L1501" s="764"/>
    </row>
    <row r="1502" spans="2:12" x14ac:dyDescent="0.25">
      <c r="B1502" s="737"/>
      <c r="C1502" s="739"/>
      <c r="D1502" s="739"/>
      <c r="E1502" s="739"/>
      <c r="F1502" s="740"/>
      <c r="G1502" s="739"/>
      <c r="H1502" s="739"/>
      <c r="I1502" s="761"/>
      <c r="J1502" s="762"/>
      <c r="K1502" s="763"/>
      <c r="L1502" s="764"/>
    </row>
    <row r="1503" spans="2:12" x14ac:dyDescent="0.25">
      <c r="B1503" s="737"/>
      <c r="C1503" s="739"/>
      <c r="D1503" s="739"/>
      <c r="E1503" s="739"/>
      <c r="F1503" s="740"/>
      <c r="G1503" s="739"/>
      <c r="H1503" s="739"/>
      <c r="I1503" s="761"/>
      <c r="J1503" s="762"/>
      <c r="K1503" s="763"/>
      <c r="L1503" s="764"/>
    </row>
    <row r="1504" spans="2:12" x14ac:dyDescent="0.25">
      <c r="B1504" s="737"/>
      <c r="C1504" s="739"/>
      <c r="D1504" s="739"/>
      <c r="E1504" s="739"/>
      <c r="F1504" s="740"/>
      <c r="G1504" s="739"/>
      <c r="H1504" s="739"/>
      <c r="I1504" s="761"/>
      <c r="J1504" s="762"/>
      <c r="K1504" s="763"/>
      <c r="L1504" s="764"/>
    </row>
    <row r="1505" spans="2:12" x14ac:dyDescent="0.25">
      <c r="B1505" s="737"/>
      <c r="C1505" s="739"/>
      <c r="D1505" s="739"/>
      <c r="E1505" s="739"/>
      <c r="F1505" s="740"/>
      <c r="G1505" s="739"/>
      <c r="H1505" s="739"/>
      <c r="I1505" s="761"/>
      <c r="J1505" s="762"/>
      <c r="K1505" s="763"/>
      <c r="L1505" s="764"/>
    </row>
    <row r="1506" spans="2:12" x14ac:dyDescent="0.25">
      <c r="B1506" s="737"/>
      <c r="C1506" s="739"/>
      <c r="D1506" s="739"/>
      <c r="E1506" s="739"/>
      <c r="F1506" s="740"/>
      <c r="G1506" s="739"/>
      <c r="H1506" s="739"/>
      <c r="I1506" s="761"/>
      <c r="J1506" s="762"/>
      <c r="K1506" s="763"/>
      <c r="L1506" s="764"/>
    </row>
    <row r="1507" spans="2:12" x14ac:dyDescent="0.25">
      <c r="B1507" s="737"/>
      <c r="C1507" s="739"/>
      <c r="D1507" s="739"/>
      <c r="E1507" s="739"/>
      <c r="F1507" s="740"/>
      <c r="G1507" s="739"/>
      <c r="H1507" s="739"/>
      <c r="I1507" s="761"/>
      <c r="J1507" s="762"/>
      <c r="K1507" s="763"/>
      <c r="L1507" s="764"/>
    </row>
    <row r="1508" spans="2:12" x14ac:dyDescent="0.25">
      <c r="B1508" s="737"/>
      <c r="C1508" s="739"/>
      <c r="D1508" s="739"/>
      <c r="E1508" s="739"/>
      <c r="F1508" s="740"/>
      <c r="G1508" s="739"/>
      <c r="H1508" s="739"/>
      <c r="I1508" s="761"/>
      <c r="J1508" s="762"/>
      <c r="K1508" s="763"/>
      <c r="L1508" s="764"/>
    </row>
    <row r="1509" spans="2:12" x14ac:dyDescent="0.25">
      <c r="B1509" s="737"/>
      <c r="C1509" s="739"/>
      <c r="D1509" s="739"/>
      <c r="E1509" s="739"/>
      <c r="F1509" s="740"/>
      <c r="G1509" s="739"/>
      <c r="H1509" s="739"/>
      <c r="I1509" s="761"/>
      <c r="J1509" s="762"/>
      <c r="K1509" s="763"/>
      <c r="L1509" s="764"/>
    </row>
    <row r="1510" spans="2:12" x14ac:dyDescent="0.25">
      <c r="B1510" s="737"/>
      <c r="C1510" s="739"/>
      <c r="D1510" s="739"/>
      <c r="E1510" s="739"/>
      <c r="F1510" s="740"/>
      <c r="G1510" s="739"/>
      <c r="H1510" s="739"/>
      <c r="I1510" s="761"/>
      <c r="J1510" s="762"/>
      <c r="K1510" s="763"/>
      <c r="L1510" s="764"/>
    </row>
    <row r="1511" spans="2:12" x14ac:dyDescent="0.25">
      <c r="B1511" s="737"/>
      <c r="C1511" s="739"/>
      <c r="D1511" s="739"/>
      <c r="E1511" s="739"/>
      <c r="F1511" s="740"/>
      <c r="G1511" s="739"/>
      <c r="H1511" s="739"/>
      <c r="I1511" s="761"/>
      <c r="J1511" s="762"/>
      <c r="K1511" s="763"/>
      <c r="L1511" s="764"/>
    </row>
    <row r="1512" spans="2:12" x14ac:dyDescent="0.25">
      <c r="B1512" s="737"/>
      <c r="C1512" s="739"/>
      <c r="D1512" s="739"/>
      <c r="E1512" s="739"/>
      <c r="F1512" s="740"/>
      <c r="G1512" s="739"/>
      <c r="H1512" s="739"/>
      <c r="I1512" s="761"/>
      <c r="J1512" s="762"/>
      <c r="K1512" s="763"/>
      <c r="L1512" s="764"/>
    </row>
    <row r="1513" spans="2:12" x14ac:dyDescent="0.25">
      <c r="B1513" s="737"/>
      <c r="C1513" s="739"/>
      <c r="D1513" s="739"/>
      <c r="E1513" s="739"/>
      <c r="F1513" s="740"/>
      <c r="G1513" s="739"/>
      <c r="H1513" s="739"/>
      <c r="I1513" s="761"/>
      <c r="J1513" s="762"/>
      <c r="K1513" s="763"/>
      <c r="L1513" s="764"/>
    </row>
    <row r="1514" spans="2:12" x14ac:dyDescent="0.25">
      <c r="B1514" s="737"/>
      <c r="C1514" s="739"/>
      <c r="D1514" s="739"/>
      <c r="E1514" s="739"/>
      <c r="F1514" s="740"/>
      <c r="G1514" s="739"/>
      <c r="H1514" s="739"/>
      <c r="I1514" s="761"/>
      <c r="J1514" s="762"/>
      <c r="K1514" s="763"/>
      <c r="L1514" s="764"/>
    </row>
    <row r="1515" spans="2:12" x14ac:dyDescent="0.25">
      <c r="B1515" s="737"/>
      <c r="C1515" s="739"/>
      <c r="D1515" s="739"/>
      <c r="E1515" s="739"/>
      <c r="F1515" s="740"/>
      <c r="G1515" s="739"/>
      <c r="H1515" s="739"/>
      <c r="I1515" s="761"/>
      <c r="J1515" s="762"/>
      <c r="K1515" s="763"/>
      <c r="L1515" s="764"/>
    </row>
    <row r="1516" spans="2:12" x14ac:dyDescent="0.25">
      <c r="B1516" s="737"/>
      <c r="C1516" s="739"/>
      <c r="D1516" s="739"/>
      <c r="E1516" s="739"/>
      <c r="F1516" s="740"/>
      <c r="G1516" s="739"/>
      <c r="H1516" s="739"/>
      <c r="I1516" s="761"/>
      <c r="J1516" s="762"/>
      <c r="K1516" s="763"/>
      <c r="L1516" s="764"/>
    </row>
    <row r="1517" spans="2:12" x14ac:dyDescent="0.25">
      <c r="B1517" s="737"/>
      <c r="C1517" s="739"/>
      <c r="D1517" s="739"/>
      <c r="E1517" s="739"/>
      <c r="F1517" s="740"/>
      <c r="G1517" s="739"/>
      <c r="H1517" s="739"/>
      <c r="I1517" s="761"/>
      <c r="J1517" s="762"/>
      <c r="K1517" s="763"/>
      <c r="L1517" s="764"/>
    </row>
    <row r="1518" spans="2:12" x14ac:dyDescent="0.25">
      <c r="B1518" s="737"/>
      <c r="C1518" s="739"/>
      <c r="D1518" s="739"/>
      <c r="E1518" s="739"/>
      <c r="F1518" s="740"/>
      <c r="G1518" s="739"/>
      <c r="H1518" s="739"/>
      <c r="I1518" s="761"/>
      <c r="J1518" s="762"/>
      <c r="K1518" s="763"/>
      <c r="L1518" s="764"/>
    </row>
    <row r="1519" spans="2:12" x14ac:dyDescent="0.25">
      <c r="B1519" s="737"/>
      <c r="C1519" s="739"/>
      <c r="D1519" s="739"/>
      <c r="E1519" s="739"/>
      <c r="F1519" s="740"/>
      <c r="G1519" s="739"/>
      <c r="H1519" s="739"/>
      <c r="I1519" s="761"/>
      <c r="J1519" s="762"/>
      <c r="K1519" s="763"/>
      <c r="L1519" s="764"/>
    </row>
    <row r="1520" spans="2:12" x14ac:dyDescent="0.25">
      <c r="B1520" s="737"/>
      <c r="C1520" s="739"/>
      <c r="D1520" s="739"/>
      <c r="E1520" s="739"/>
      <c r="F1520" s="740"/>
      <c r="G1520" s="739"/>
      <c r="H1520" s="739"/>
      <c r="I1520" s="761"/>
      <c r="J1520" s="762"/>
      <c r="K1520" s="763"/>
      <c r="L1520" s="764"/>
    </row>
    <row r="1521" spans="2:12" x14ac:dyDescent="0.25">
      <c r="B1521" s="737"/>
      <c r="C1521" s="739"/>
      <c r="D1521" s="739"/>
      <c r="E1521" s="739"/>
      <c r="F1521" s="740"/>
      <c r="G1521" s="739"/>
      <c r="H1521" s="739"/>
      <c r="I1521" s="761"/>
      <c r="J1521" s="762"/>
      <c r="K1521" s="763"/>
      <c r="L1521" s="764"/>
    </row>
    <row r="1522" spans="2:12" x14ac:dyDescent="0.25">
      <c r="B1522" s="737"/>
      <c r="C1522" s="739"/>
      <c r="D1522" s="739"/>
      <c r="E1522" s="739"/>
      <c r="F1522" s="740"/>
      <c r="G1522" s="739"/>
      <c r="H1522" s="739"/>
      <c r="I1522" s="761"/>
      <c r="J1522" s="762"/>
      <c r="K1522" s="763"/>
      <c r="L1522" s="764"/>
    </row>
    <row r="1523" spans="2:12" x14ac:dyDescent="0.25">
      <c r="B1523" s="737"/>
      <c r="C1523" s="739"/>
      <c r="D1523" s="739"/>
      <c r="E1523" s="739"/>
      <c r="F1523" s="740"/>
      <c r="G1523" s="739"/>
      <c r="H1523" s="739"/>
      <c r="I1523" s="761"/>
      <c r="J1523" s="762"/>
      <c r="K1523" s="763"/>
      <c r="L1523" s="764"/>
    </row>
    <row r="1524" spans="2:12" x14ac:dyDescent="0.25">
      <c r="B1524" s="737"/>
      <c r="C1524" s="739"/>
      <c r="D1524" s="739"/>
      <c r="E1524" s="739"/>
      <c r="F1524" s="740"/>
      <c r="G1524" s="739"/>
      <c r="H1524" s="739"/>
      <c r="I1524" s="761"/>
      <c r="J1524" s="762"/>
      <c r="K1524" s="763"/>
      <c r="L1524" s="764"/>
    </row>
    <row r="1525" spans="2:12" x14ac:dyDescent="0.25">
      <c r="B1525" s="737"/>
      <c r="C1525" s="739"/>
      <c r="D1525" s="739"/>
      <c r="E1525" s="739"/>
      <c r="F1525" s="740"/>
      <c r="G1525" s="739"/>
      <c r="H1525" s="739"/>
      <c r="I1525" s="761"/>
      <c r="J1525" s="762"/>
      <c r="K1525" s="763"/>
      <c r="L1525" s="764"/>
    </row>
    <row r="1526" spans="2:12" x14ac:dyDescent="0.25">
      <c r="B1526" s="737"/>
      <c r="C1526" s="739"/>
      <c r="D1526" s="739"/>
      <c r="E1526" s="739"/>
      <c r="F1526" s="740"/>
      <c r="G1526" s="739"/>
      <c r="H1526" s="739"/>
      <c r="I1526" s="761"/>
      <c r="J1526" s="762"/>
      <c r="K1526" s="763"/>
      <c r="L1526" s="764"/>
    </row>
    <row r="1527" spans="2:12" x14ac:dyDescent="0.25">
      <c r="B1527" s="737"/>
      <c r="C1527" s="739"/>
      <c r="D1527" s="739"/>
      <c r="E1527" s="739"/>
      <c r="F1527" s="740"/>
      <c r="G1527" s="739"/>
      <c r="H1527" s="739"/>
      <c r="I1527" s="761"/>
      <c r="J1527" s="762"/>
      <c r="K1527" s="763"/>
      <c r="L1527" s="764"/>
    </row>
    <row r="1528" spans="2:12" x14ac:dyDescent="0.25">
      <c r="B1528" s="737"/>
      <c r="C1528" s="739"/>
      <c r="D1528" s="739"/>
      <c r="E1528" s="739"/>
      <c r="F1528" s="740"/>
      <c r="G1528" s="739"/>
      <c r="H1528" s="739"/>
      <c r="I1528" s="761"/>
      <c r="J1528" s="762"/>
      <c r="K1528" s="763"/>
      <c r="L1528" s="764"/>
    </row>
    <row r="1529" spans="2:12" x14ac:dyDescent="0.25">
      <c r="B1529" s="737"/>
      <c r="C1529" s="739"/>
      <c r="D1529" s="739"/>
      <c r="E1529" s="739"/>
      <c r="F1529" s="740"/>
      <c r="G1529" s="739"/>
      <c r="H1529" s="739"/>
      <c r="I1529" s="761"/>
      <c r="J1529" s="762"/>
      <c r="K1529" s="763"/>
      <c r="L1529" s="764"/>
    </row>
    <row r="1530" spans="2:12" x14ac:dyDescent="0.25">
      <c r="B1530" s="737"/>
      <c r="C1530" s="739"/>
      <c r="D1530" s="739"/>
      <c r="E1530" s="739"/>
      <c r="F1530" s="740"/>
      <c r="G1530" s="739"/>
      <c r="H1530" s="739"/>
      <c r="I1530" s="761"/>
      <c r="J1530" s="762"/>
      <c r="K1530" s="763"/>
      <c r="L1530" s="764"/>
    </row>
    <row r="1531" spans="2:12" x14ac:dyDescent="0.25">
      <c r="B1531" s="737"/>
      <c r="C1531" s="739"/>
      <c r="D1531" s="739"/>
      <c r="E1531" s="739"/>
      <c r="F1531" s="740"/>
      <c r="G1531" s="739"/>
      <c r="H1531" s="739"/>
      <c r="I1531" s="761"/>
      <c r="J1531" s="762"/>
      <c r="K1531" s="763"/>
      <c r="L1531" s="764"/>
    </row>
    <row r="1532" spans="2:12" x14ac:dyDescent="0.25">
      <c r="B1532" s="737"/>
      <c r="C1532" s="739"/>
      <c r="D1532" s="739"/>
      <c r="E1532" s="739"/>
      <c r="F1532" s="740"/>
      <c r="G1532" s="739"/>
      <c r="H1532" s="739"/>
      <c r="I1532" s="761"/>
      <c r="J1532" s="762"/>
      <c r="K1532" s="763"/>
      <c r="L1532" s="764"/>
    </row>
    <row r="1533" spans="2:12" x14ac:dyDescent="0.25">
      <c r="B1533" s="737"/>
      <c r="C1533" s="739"/>
      <c r="D1533" s="739"/>
      <c r="E1533" s="739"/>
      <c r="F1533" s="740"/>
      <c r="G1533" s="739"/>
      <c r="H1533" s="739"/>
      <c r="I1533" s="761"/>
      <c r="J1533" s="762"/>
      <c r="K1533" s="763"/>
      <c r="L1533" s="764"/>
    </row>
    <row r="1534" spans="2:12" x14ac:dyDescent="0.25">
      <c r="B1534" s="737"/>
      <c r="C1534" s="739"/>
      <c r="D1534" s="739"/>
      <c r="E1534" s="739"/>
      <c r="F1534" s="740"/>
      <c r="G1534" s="739"/>
      <c r="H1534" s="739"/>
      <c r="I1534" s="761"/>
      <c r="J1534" s="762"/>
      <c r="K1534" s="763"/>
      <c r="L1534" s="764"/>
    </row>
    <row r="1535" spans="2:12" x14ac:dyDescent="0.25">
      <c r="B1535" s="737"/>
      <c r="C1535" s="739"/>
      <c r="D1535" s="739"/>
      <c r="E1535" s="739"/>
      <c r="F1535" s="740"/>
      <c r="G1535" s="739"/>
      <c r="H1535" s="739"/>
      <c r="I1535" s="761"/>
      <c r="J1535" s="762"/>
      <c r="K1535" s="763"/>
      <c r="L1535" s="764"/>
    </row>
    <row r="1536" spans="2:12" x14ac:dyDescent="0.25">
      <c r="B1536" s="737"/>
      <c r="C1536" s="739"/>
      <c r="D1536" s="739"/>
      <c r="E1536" s="739"/>
      <c r="F1536" s="740"/>
      <c r="G1536" s="739"/>
      <c r="H1536" s="739"/>
      <c r="I1536" s="761"/>
      <c r="J1536" s="762"/>
      <c r="K1536" s="763"/>
      <c r="L1536" s="764"/>
    </row>
    <row r="1537" spans="2:12" x14ac:dyDescent="0.25">
      <c r="B1537" s="737"/>
      <c r="C1537" s="739"/>
      <c r="D1537" s="739"/>
      <c r="E1537" s="739"/>
      <c r="F1537" s="740"/>
      <c r="G1537" s="739"/>
      <c r="H1537" s="739"/>
      <c r="I1537" s="761"/>
      <c r="J1537" s="762"/>
      <c r="K1537" s="763"/>
      <c r="L1537" s="764"/>
    </row>
    <row r="1538" spans="2:12" x14ac:dyDescent="0.25">
      <c r="B1538" s="737"/>
      <c r="C1538" s="739"/>
      <c r="D1538" s="739"/>
      <c r="E1538" s="739"/>
      <c r="F1538" s="740"/>
      <c r="G1538" s="739"/>
      <c r="H1538" s="739"/>
      <c r="I1538" s="761"/>
      <c r="J1538" s="762"/>
      <c r="K1538" s="763"/>
      <c r="L1538" s="764"/>
    </row>
    <row r="1539" spans="2:12" x14ac:dyDescent="0.25">
      <c r="B1539" s="737"/>
      <c r="C1539" s="739"/>
      <c r="D1539" s="739"/>
      <c r="E1539" s="739"/>
      <c r="F1539" s="740"/>
      <c r="G1539" s="739"/>
      <c r="H1539" s="739"/>
      <c r="I1539" s="761"/>
      <c r="J1539" s="762"/>
      <c r="K1539" s="763"/>
      <c r="L1539" s="764"/>
    </row>
    <row r="1540" spans="2:12" x14ac:dyDescent="0.25">
      <c r="B1540" s="737"/>
      <c r="C1540" s="739"/>
      <c r="D1540" s="739"/>
      <c r="E1540" s="739"/>
      <c r="F1540" s="740"/>
      <c r="G1540" s="739"/>
      <c r="H1540" s="739"/>
      <c r="I1540" s="761"/>
      <c r="J1540" s="762"/>
      <c r="K1540" s="763"/>
      <c r="L1540" s="764"/>
    </row>
    <row r="1541" spans="2:12" x14ac:dyDescent="0.25">
      <c r="B1541" s="737"/>
      <c r="C1541" s="739"/>
      <c r="D1541" s="739"/>
      <c r="E1541" s="739"/>
      <c r="F1541" s="740"/>
      <c r="G1541" s="739"/>
      <c r="H1541" s="739"/>
      <c r="I1541" s="761"/>
      <c r="J1541" s="762"/>
      <c r="K1541" s="763"/>
      <c r="L1541" s="764"/>
    </row>
    <row r="1542" spans="2:12" x14ac:dyDescent="0.25">
      <c r="B1542" s="737"/>
      <c r="C1542" s="739"/>
      <c r="D1542" s="739"/>
      <c r="E1542" s="739"/>
      <c r="F1542" s="740"/>
      <c r="G1542" s="739"/>
      <c r="H1542" s="739"/>
      <c r="I1542" s="761"/>
      <c r="J1542" s="762"/>
      <c r="K1542" s="763"/>
      <c r="L1542" s="764"/>
    </row>
    <row r="1543" spans="2:12" x14ac:dyDescent="0.25">
      <c r="B1543" s="737"/>
      <c r="C1543" s="739"/>
      <c r="D1543" s="739"/>
      <c r="E1543" s="739"/>
      <c r="F1543" s="740"/>
      <c r="G1543" s="739"/>
      <c r="H1543" s="739"/>
      <c r="I1543" s="761"/>
      <c r="J1543" s="762"/>
      <c r="K1543" s="763"/>
      <c r="L1543" s="764"/>
    </row>
    <row r="1544" spans="2:12" x14ac:dyDescent="0.25">
      <c r="B1544" s="737"/>
      <c r="C1544" s="739"/>
      <c r="D1544" s="739"/>
      <c r="E1544" s="739"/>
      <c r="F1544" s="740"/>
      <c r="G1544" s="739"/>
      <c r="H1544" s="739"/>
      <c r="I1544" s="761"/>
      <c r="J1544" s="762"/>
      <c r="K1544" s="763"/>
      <c r="L1544" s="764"/>
    </row>
    <row r="1545" spans="2:12" x14ac:dyDescent="0.25">
      <c r="B1545" s="737"/>
      <c r="C1545" s="739"/>
      <c r="D1545" s="739"/>
      <c r="E1545" s="739"/>
      <c r="F1545" s="740"/>
      <c r="G1545" s="739"/>
      <c r="H1545" s="739"/>
      <c r="I1545" s="761"/>
      <c r="J1545" s="762"/>
      <c r="K1545" s="763"/>
      <c r="L1545" s="764"/>
    </row>
    <row r="1546" spans="2:12" x14ac:dyDescent="0.25">
      <c r="B1546" s="737"/>
      <c r="C1546" s="739"/>
      <c r="D1546" s="739"/>
      <c r="E1546" s="739"/>
      <c r="F1546" s="740"/>
      <c r="G1546" s="739"/>
      <c r="H1546" s="739"/>
      <c r="I1546" s="761"/>
      <c r="J1546" s="762"/>
      <c r="K1546" s="763"/>
      <c r="L1546" s="764"/>
    </row>
    <row r="1547" spans="2:12" x14ac:dyDescent="0.25">
      <c r="B1547" s="737"/>
      <c r="C1547" s="739"/>
      <c r="D1547" s="739"/>
      <c r="E1547" s="739"/>
      <c r="F1547" s="740"/>
      <c r="G1547" s="739"/>
      <c r="H1547" s="739"/>
      <c r="I1547" s="761"/>
      <c r="J1547" s="762"/>
      <c r="K1547" s="763"/>
      <c r="L1547" s="764"/>
    </row>
    <row r="1548" spans="2:12" x14ac:dyDescent="0.25">
      <c r="B1548" s="737"/>
      <c r="C1548" s="739"/>
      <c r="D1548" s="739"/>
      <c r="E1548" s="739"/>
      <c r="F1548" s="740"/>
      <c r="G1548" s="739"/>
      <c r="H1548" s="739"/>
      <c r="I1548" s="761"/>
      <c r="J1548" s="762"/>
      <c r="K1548" s="763"/>
      <c r="L1548" s="764"/>
    </row>
    <row r="1549" spans="2:12" x14ac:dyDescent="0.25">
      <c r="B1549" s="737"/>
      <c r="C1549" s="739"/>
      <c r="D1549" s="739"/>
      <c r="E1549" s="739"/>
      <c r="F1549" s="740"/>
      <c r="G1549" s="739"/>
      <c r="H1549" s="739"/>
      <c r="I1549" s="761"/>
      <c r="J1549" s="762"/>
      <c r="K1549" s="763"/>
      <c r="L1549" s="764"/>
    </row>
    <row r="1550" spans="2:12" x14ac:dyDescent="0.25">
      <c r="B1550" s="737"/>
      <c r="C1550" s="739"/>
      <c r="D1550" s="739"/>
      <c r="E1550" s="739"/>
      <c r="F1550" s="740"/>
      <c r="G1550" s="739"/>
      <c r="H1550" s="739"/>
      <c r="I1550" s="761"/>
      <c r="J1550" s="762"/>
      <c r="K1550" s="763"/>
      <c r="L1550" s="764"/>
    </row>
    <row r="1551" spans="2:12" x14ac:dyDescent="0.25">
      <c r="B1551" s="737"/>
      <c r="C1551" s="739"/>
      <c r="D1551" s="739"/>
      <c r="E1551" s="739"/>
      <c r="F1551" s="740"/>
      <c r="G1551" s="739"/>
      <c r="H1551" s="739"/>
      <c r="I1551" s="761"/>
      <c r="J1551" s="762"/>
      <c r="K1551" s="763"/>
      <c r="L1551" s="764"/>
    </row>
    <row r="1552" spans="2:12" x14ac:dyDescent="0.25">
      <c r="B1552" s="737"/>
      <c r="C1552" s="739"/>
      <c r="D1552" s="739"/>
      <c r="E1552" s="739"/>
      <c r="F1552" s="740"/>
      <c r="G1552" s="739"/>
      <c r="H1552" s="739"/>
      <c r="I1552" s="761"/>
      <c r="J1552" s="762"/>
      <c r="K1552" s="763"/>
      <c r="L1552" s="764"/>
    </row>
    <row r="1553" spans="2:12" x14ac:dyDescent="0.25">
      <c r="B1553" s="737"/>
      <c r="C1553" s="739"/>
      <c r="D1553" s="739"/>
      <c r="E1553" s="739"/>
      <c r="F1553" s="740"/>
      <c r="G1553" s="739"/>
      <c r="H1553" s="739"/>
      <c r="I1553" s="761"/>
      <c r="J1553" s="762"/>
      <c r="K1553" s="763"/>
      <c r="L1553" s="764"/>
    </row>
    <row r="1554" spans="2:12" x14ac:dyDescent="0.25">
      <c r="B1554" s="737"/>
      <c r="C1554" s="739"/>
      <c r="D1554" s="739"/>
      <c r="E1554" s="739"/>
      <c r="F1554" s="740"/>
      <c r="G1554" s="739"/>
      <c r="H1554" s="739"/>
      <c r="I1554" s="761"/>
      <c r="J1554" s="762"/>
      <c r="K1554" s="763"/>
      <c r="L1554" s="764"/>
    </row>
    <row r="1555" spans="2:12" x14ac:dyDescent="0.25">
      <c r="B1555" s="737"/>
      <c r="C1555" s="739"/>
      <c r="D1555" s="739"/>
      <c r="E1555" s="739"/>
      <c r="F1555" s="740"/>
      <c r="G1555" s="739"/>
      <c r="H1555" s="739"/>
      <c r="I1555" s="761"/>
      <c r="J1555" s="762"/>
      <c r="K1555" s="763"/>
      <c r="L1555" s="764"/>
    </row>
    <row r="1556" spans="2:12" x14ac:dyDescent="0.25">
      <c r="B1556" s="737"/>
      <c r="C1556" s="739"/>
      <c r="D1556" s="739"/>
      <c r="E1556" s="739"/>
      <c r="F1556" s="740"/>
      <c r="G1556" s="739"/>
      <c r="H1556" s="739"/>
      <c r="I1556" s="761"/>
      <c r="J1556" s="762"/>
      <c r="K1556" s="763"/>
      <c r="L1556" s="764"/>
    </row>
    <row r="1557" spans="2:12" x14ac:dyDescent="0.25">
      <c r="B1557" s="737"/>
      <c r="C1557" s="739"/>
      <c r="D1557" s="739"/>
      <c r="E1557" s="739"/>
      <c r="F1557" s="740"/>
      <c r="G1557" s="739"/>
      <c r="H1557" s="739"/>
      <c r="I1557" s="761"/>
      <c r="J1557" s="762"/>
      <c r="K1557" s="763"/>
      <c r="L1557" s="764"/>
    </row>
    <row r="1558" spans="2:12" x14ac:dyDescent="0.25">
      <c r="B1558" s="737"/>
      <c r="C1558" s="739"/>
      <c r="D1558" s="739"/>
      <c r="E1558" s="739"/>
      <c r="F1558" s="740"/>
      <c r="G1558" s="739"/>
      <c r="H1558" s="739"/>
      <c r="I1558" s="761"/>
      <c r="J1558" s="762"/>
      <c r="K1558" s="763"/>
      <c r="L1558" s="764"/>
    </row>
    <row r="1559" spans="2:12" x14ac:dyDescent="0.25">
      <c r="B1559" s="737"/>
      <c r="C1559" s="739"/>
      <c r="D1559" s="739"/>
      <c r="E1559" s="739"/>
      <c r="F1559" s="740"/>
      <c r="G1559" s="739"/>
      <c r="H1559" s="739"/>
      <c r="I1559" s="761"/>
      <c r="J1559" s="762"/>
      <c r="K1559" s="763"/>
      <c r="L1559" s="764"/>
    </row>
    <row r="1560" spans="2:12" x14ac:dyDescent="0.25">
      <c r="B1560" s="737"/>
      <c r="C1560" s="739"/>
      <c r="D1560" s="739"/>
      <c r="E1560" s="739"/>
      <c r="F1560" s="740"/>
      <c r="G1560" s="739"/>
      <c r="H1560" s="739"/>
      <c r="I1560" s="761"/>
      <c r="J1560" s="762"/>
      <c r="K1560" s="763"/>
      <c r="L1560" s="764"/>
    </row>
    <row r="1561" spans="2:12" x14ac:dyDescent="0.25">
      <c r="B1561" s="737"/>
      <c r="C1561" s="739"/>
      <c r="D1561" s="739"/>
      <c r="E1561" s="739"/>
      <c r="F1561" s="740"/>
      <c r="G1561" s="739"/>
      <c r="H1561" s="739"/>
      <c r="I1561" s="761"/>
      <c r="J1561" s="762"/>
      <c r="K1561" s="763"/>
      <c r="L1561" s="764"/>
    </row>
    <row r="1562" spans="2:12" x14ac:dyDescent="0.25">
      <c r="B1562" s="737"/>
      <c r="C1562" s="739"/>
      <c r="D1562" s="739"/>
      <c r="E1562" s="739"/>
      <c r="F1562" s="740"/>
      <c r="G1562" s="739"/>
      <c r="H1562" s="739"/>
      <c r="I1562" s="761"/>
      <c r="J1562" s="762"/>
      <c r="K1562" s="763"/>
      <c r="L1562" s="764"/>
    </row>
    <row r="1563" spans="2:12" x14ac:dyDescent="0.25">
      <c r="B1563" s="737"/>
      <c r="C1563" s="739"/>
      <c r="D1563" s="739"/>
      <c r="E1563" s="739"/>
      <c r="F1563" s="740"/>
      <c r="G1563" s="739"/>
      <c r="H1563" s="739"/>
      <c r="I1563" s="761"/>
      <c r="J1563" s="762"/>
      <c r="K1563" s="763"/>
      <c r="L1563" s="764"/>
    </row>
    <row r="1564" spans="2:12" x14ac:dyDescent="0.25">
      <c r="B1564" s="737"/>
      <c r="C1564" s="739"/>
      <c r="D1564" s="739"/>
      <c r="E1564" s="739"/>
      <c r="F1564" s="740"/>
      <c r="G1564" s="739"/>
      <c r="H1564" s="739"/>
      <c r="I1564" s="761"/>
      <c r="J1564" s="762"/>
      <c r="K1564" s="763"/>
      <c r="L1564" s="764"/>
    </row>
    <row r="1565" spans="2:12" x14ac:dyDescent="0.25">
      <c r="B1565" s="737"/>
      <c r="C1565" s="739"/>
      <c r="D1565" s="739"/>
      <c r="E1565" s="739"/>
      <c r="F1565" s="740"/>
      <c r="G1565" s="739"/>
      <c r="H1565" s="739"/>
      <c r="I1565" s="761"/>
      <c r="J1565" s="762"/>
      <c r="K1565" s="763"/>
      <c r="L1565" s="764"/>
    </row>
    <row r="1566" spans="2:12" x14ac:dyDescent="0.25">
      <c r="B1566" s="737"/>
      <c r="C1566" s="739"/>
      <c r="D1566" s="739"/>
      <c r="E1566" s="739"/>
      <c r="F1566" s="740"/>
      <c r="G1566" s="739"/>
      <c r="H1566" s="739"/>
      <c r="I1566" s="761"/>
      <c r="J1566" s="762"/>
      <c r="K1566" s="763"/>
      <c r="L1566" s="764"/>
    </row>
    <row r="1567" spans="2:12" x14ac:dyDescent="0.25">
      <c r="B1567" s="737"/>
      <c r="C1567" s="739"/>
      <c r="D1567" s="739"/>
      <c r="E1567" s="739"/>
      <c r="F1567" s="740"/>
      <c r="G1567" s="739"/>
      <c r="H1567" s="739"/>
      <c r="I1567" s="761"/>
      <c r="J1567" s="762"/>
      <c r="K1567" s="763"/>
      <c r="L1567" s="764"/>
    </row>
    <row r="1568" spans="2:12" x14ac:dyDescent="0.25">
      <c r="B1568" s="737"/>
      <c r="C1568" s="739"/>
      <c r="D1568" s="739"/>
      <c r="E1568" s="739"/>
      <c r="F1568" s="740"/>
      <c r="G1568" s="739"/>
      <c r="H1568" s="739"/>
      <c r="I1568" s="761"/>
      <c r="J1568" s="762"/>
      <c r="K1568" s="763"/>
      <c r="L1568" s="764"/>
    </row>
    <row r="1569" spans="2:12" x14ac:dyDescent="0.25">
      <c r="B1569" s="737"/>
      <c r="C1569" s="739"/>
      <c r="D1569" s="739"/>
      <c r="E1569" s="739"/>
      <c r="F1569" s="740"/>
      <c r="G1569" s="739"/>
      <c r="H1569" s="739"/>
      <c r="I1569" s="761"/>
      <c r="J1569" s="762"/>
      <c r="K1569" s="763"/>
      <c r="L1569" s="764"/>
    </row>
    <row r="1570" spans="2:12" x14ac:dyDescent="0.25">
      <c r="B1570" s="737"/>
      <c r="C1570" s="739"/>
      <c r="D1570" s="739"/>
      <c r="E1570" s="739"/>
      <c r="F1570" s="740"/>
      <c r="G1570" s="739"/>
      <c r="H1570" s="739"/>
      <c r="I1570" s="761"/>
      <c r="J1570" s="762"/>
      <c r="K1570" s="763"/>
      <c r="L1570" s="764"/>
    </row>
    <row r="1571" spans="2:12" x14ac:dyDescent="0.25">
      <c r="B1571" s="737"/>
      <c r="C1571" s="739"/>
      <c r="D1571" s="739"/>
      <c r="E1571" s="739"/>
      <c r="F1571" s="740"/>
      <c r="G1571" s="739"/>
      <c r="H1571" s="739"/>
      <c r="I1571" s="761"/>
      <c r="J1571" s="762"/>
      <c r="K1571" s="763"/>
      <c r="L1571" s="764"/>
    </row>
    <row r="1572" spans="2:12" x14ac:dyDescent="0.25">
      <c r="B1572" s="737"/>
      <c r="C1572" s="739"/>
      <c r="D1572" s="739"/>
      <c r="E1572" s="739"/>
      <c r="F1572" s="740"/>
      <c r="G1572" s="739"/>
      <c r="H1572" s="739"/>
      <c r="I1572" s="761"/>
      <c r="J1572" s="762"/>
      <c r="K1572" s="763"/>
      <c r="L1572" s="764"/>
    </row>
    <row r="1573" spans="2:12" x14ac:dyDescent="0.25">
      <c r="B1573" s="737"/>
      <c r="C1573" s="739"/>
      <c r="D1573" s="739"/>
      <c r="E1573" s="739"/>
      <c r="F1573" s="740"/>
      <c r="G1573" s="739"/>
      <c r="H1573" s="739"/>
      <c r="I1573" s="761"/>
      <c r="J1573" s="762"/>
      <c r="K1573" s="763"/>
      <c r="L1573" s="764"/>
    </row>
    <row r="1574" spans="2:12" x14ac:dyDescent="0.25">
      <c r="B1574" s="737"/>
      <c r="C1574" s="739"/>
      <c r="D1574" s="739"/>
      <c r="E1574" s="739"/>
      <c r="F1574" s="740"/>
      <c r="G1574" s="739"/>
      <c r="H1574" s="739"/>
      <c r="I1574" s="761"/>
      <c r="J1574" s="762"/>
      <c r="K1574" s="763"/>
      <c r="L1574" s="764"/>
    </row>
    <row r="1575" spans="2:12" x14ac:dyDescent="0.25">
      <c r="B1575" s="737"/>
      <c r="C1575" s="739"/>
      <c r="D1575" s="739"/>
      <c r="E1575" s="739"/>
      <c r="F1575" s="740"/>
      <c r="G1575" s="739"/>
      <c r="H1575" s="739"/>
      <c r="I1575" s="761"/>
      <c r="J1575" s="762"/>
      <c r="K1575" s="763"/>
      <c r="L1575" s="764"/>
    </row>
    <row r="1576" spans="2:12" x14ac:dyDescent="0.25">
      <c r="B1576" s="737"/>
      <c r="C1576" s="739"/>
      <c r="D1576" s="739"/>
      <c r="E1576" s="739"/>
      <c r="F1576" s="740"/>
      <c r="G1576" s="739"/>
      <c r="H1576" s="739"/>
      <c r="I1576" s="761"/>
      <c r="J1576" s="762"/>
      <c r="K1576" s="763"/>
      <c r="L1576" s="764"/>
    </row>
    <row r="1577" spans="2:12" x14ac:dyDescent="0.25">
      <c r="B1577" s="737"/>
      <c r="C1577" s="739"/>
      <c r="D1577" s="739"/>
      <c r="E1577" s="739"/>
      <c r="F1577" s="740"/>
      <c r="G1577" s="739"/>
      <c r="H1577" s="739"/>
      <c r="I1577" s="761"/>
      <c r="J1577" s="762"/>
      <c r="K1577" s="763"/>
      <c r="L1577" s="764"/>
    </row>
    <row r="1578" spans="2:12" x14ac:dyDescent="0.25">
      <c r="B1578" s="737"/>
      <c r="C1578" s="739"/>
      <c r="D1578" s="739"/>
      <c r="E1578" s="739"/>
      <c r="F1578" s="740"/>
      <c r="G1578" s="739"/>
      <c r="H1578" s="739"/>
      <c r="I1578" s="761"/>
      <c r="J1578" s="762"/>
      <c r="K1578" s="763"/>
      <c r="L1578" s="764"/>
    </row>
    <row r="1579" spans="2:12" x14ac:dyDescent="0.25">
      <c r="B1579" s="737"/>
      <c r="C1579" s="739"/>
      <c r="D1579" s="739"/>
      <c r="E1579" s="739"/>
      <c r="F1579" s="740"/>
      <c r="G1579" s="739"/>
      <c r="H1579" s="739"/>
      <c r="I1579" s="761"/>
      <c r="J1579" s="762"/>
      <c r="K1579" s="763"/>
      <c r="L1579" s="764"/>
    </row>
    <row r="1580" spans="2:12" x14ac:dyDescent="0.25">
      <c r="B1580" s="737"/>
      <c r="C1580" s="739"/>
      <c r="D1580" s="739"/>
      <c r="E1580" s="739"/>
      <c r="F1580" s="740"/>
      <c r="G1580" s="739"/>
      <c r="H1580" s="739"/>
      <c r="I1580" s="761"/>
      <c r="J1580" s="762"/>
      <c r="K1580" s="763"/>
      <c r="L1580" s="764"/>
    </row>
    <row r="1581" spans="2:12" x14ac:dyDescent="0.25">
      <c r="B1581" s="737"/>
      <c r="C1581" s="739"/>
      <c r="D1581" s="739"/>
      <c r="E1581" s="739"/>
      <c r="F1581" s="740"/>
      <c r="G1581" s="739"/>
      <c r="H1581" s="739"/>
      <c r="I1581" s="761"/>
      <c r="J1581" s="762"/>
      <c r="K1581" s="763"/>
      <c r="L1581" s="764"/>
    </row>
    <row r="1582" spans="2:12" x14ac:dyDescent="0.25">
      <c r="B1582" s="737"/>
      <c r="C1582" s="739"/>
      <c r="D1582" s="739"/>
      <c r="E1582" s="739"/>
      <c r="F1582" s="740"/>
      <c r="G1582" s="739"/>
      <c r="H1582" s="739"/>
      <c r="I1582" s="761"/>
      <c r="J1582" s="762"/>
      <c r="K1582" s="763"/>
      <c r="L1582" s="764"/>
    </row>
    <row r="1583" spans="2:12" x14ac:dyDescent="0.25">
      <c r="B1583" s="737"/>
      <c r="C1583" s="739"/>
      <c r="D1583" s="739"/>
      <c r="E1583" s="739"/>
      <c r="F1583" s="740"/>
      <c r="G1583" s="739"/>
      <c r="H1583" s="739"/>
      <c r="I1583" s="761"/>
      <c r="J1583" s="762"/>
      <c r="K1583" s="763"/>
      <c r="L1583" s="764"/>
    </row>
    <row r="1584" spans="2:12" x14ac:dyDescent="0.25">
      <c r="B1584" s="737"/>
      <c r="C1584" s="739"/>
      <c r="D1584" s="739"/>
      <c r="E1584" s="739"/>
      <c r="F1584" s="740"/>
      <c r="G1584" s="739"/>
      <c r="H1584" s="739"/>
      <c r="I1584" s="761"/>
      <c r="J1584" s="762"/>
      <c r="K1584" s="763"/>
      <c r="L1584" s="764"/>
    </row>
    <row r="1585" spans="2:12" x14ac:dyDescent="0.25">
      <c r="B1585" s="737"/>
      <c r="C1585" s="739"/>
      <c r="D1585" s="739"/>
      <c r="E1585" s="739"/>
      <c r="F1585" s="740"/>
      <c r="G1585" s="739"/>
      <c r="H1585" s="739"/>
      <c r="I1585" s="761"/>
      <c r="J1585" s="762"/>
      <c r="K1585" s="763"/>
      <c r="L1585" s="764"/>
    </row>
    <row r="1586" spans="2:12" x14ac:dyDescent="0.25">
      <c r="B1586" s="737"/>
      <c r="C1586" s="739"/>
      <c r="D1586" s="739"/>
      <c r="E1586" s="739"/>
      <c r="F1586" s="740"/>
      <c r="G1586" s="739"/>
      <c r="H1586" s="739"/>
      <c r="I1586" s="761"/>
      <c r="J1586" s="762"/>
      <c r="K1586" s="763"/>
      <c r="L1586" s="764"/>
    </row>
    <row r="1587" spans="2:12" x14ac:dyDescent="0.25">
      <c r="B1587" s="737"/>
      <c r="C1587" s="739"/>
      <c r="D1587" s="739"/>
      <c r="E1587" s="739"/>
      <c r="F1587" s="740"/>
      <c r="G1587" s="739"/>
      <c r="H1587" s="739"/>
      <c r="I1587" s="761"/>
      <c r="J1587" s="762"/>
      <c r="K1587" s="763"/>
      <c r="L1587" s="764"/>
    </row>
    <row r="1588" spans="2:12" x14ac:dyDescent="0.25">
      <c r="B1588" s="737"/>
      <c r="C1588" s="739"/>
      <c r="D1588" s="739"/>
      <c r="E1588" s="739"/>
      <c r="F1588" s="740"/>
      <c r="G1588" s="739"/>
      <c r="H1588" s="739"/>
      <c r="I1588" s="761"/>
      <c r="J1588" s="762"/>
      <c r="K1588" s="763"/>
      <c r="L1588" s="764"/>
    </row>
    <row r="1589" spans="2:12" x14ac:dyDescent="0.25">
      <c r="B1589" s="737"/>
      <c r="C1589" s="739"/>
      <c r="D1589" s="739"/>
      <c r="E1589" s="739"/>
      <c r="F1589" s="740"/>
      <c r="G1589" s="739"/>
      <c r="H1589" s="739"/>
      <c r="I1589" s="761"/>
      <c r="J1589" s="762"/>
      <c r="K1589" s="763"/>
      <c r="L1589" s="764"/>
    </row>
    <row r="1590" spans="2:12" x14ac:dyDescent="0.25">
      <c r="B1590" s="737"/>
      <c r="C1590" s="739"/>
      <c r="D1590" s="739"/>
      <c r="E1590" s="739"/>
      <c r="F1590" s="740"/>
      <c r="G1590" s="739"/>
      <c r="H1590" s="739"/>
      <c r="I1590" s="761"/>
      <c r="J1590" s="762"/>
      <c r="K1590" s="763"/>
      <c r="L1590" s="764"/>
    </row>
    <row r="1591" spans="2:12" x14ac:dyDescent="0.25">
      <c r="B1591" s="737"/>
      <c r="C1591" s="739"/>
      <c r="D1591" s="739"/>
      <c r="E1591" s="739"/>
      <c r="F1591" s="740"/>
      <c r="G1591" s="739"/>
      <c r="H1591" s="739"/>
      <c r="I1591" s="761"/>
      <c r="J1591" s="762"/>
      <c r="K1591" s="763"/>
      <c r="L1591" s="764"/>
    </row>
    <row r="1592" spans="2:12" x14ac:dyDescent="0.25">
      <c r="B1592" s="737"/>
      <c r="C1592" s="739"/>
      <c r="D1592" s="739"/>
      <c r="E1592" s="739"/>
      <c r="F1592" s="740"/>
      <c r="G1592" s="739"/>
      <c r="H1592" s="739"/>
      <c r="I1592" s="761"/>
      <c r="J1592" s="762"/>
      <c r="K1592" s="763"/>
      <c r="L1592" s="764"/>
    </row>
    <row r="1593" spans="2:12" x14ac:dyDescent="0.25">
      <c r="B1593" s="737"/>
      <c r="C1593" s="739"/>
      <c r="D1593" s="739"/>
      <c r="E1593" s="739"/>
      <c r="F1593" s="740"/>
      <c r="G1593" s="739"/>
      <c r="H1593" s="739"/>
      <c r="I1593" s="761"/>
      <c r="J1593" s="762"/>
      <c r="K1593" s="763"/>
      <c r="L1593" s="764"/>
    </row>
    <row r="1594" spans="2:12" x14ac:dyDescent="0.25">
      <c r="B1594" s="737"/>
      <c r="C1594" s="739"/>
      <c r="D1594" s="739"/>
      <c r="E1594" s="739"/>
      <c r="F1594" s="740"/>
      <c r="G1594" s="739"/>
      <c r="H1594" s="739"/>
      <c r="I1594" s="761"/>
      <c r="J1594" s="762"/>
      <c r="K1594" s="763"/>
      <c r="L1594" s="764"/>
    </row>
    <row r="1595" spans="2:12" x14ac:dyDescent="0.25">
      <c r="B1595" s="737"/>
      <c r="C1595" s="739"/>
      <c r="D1595" s="739"/>
      <c r="E1595" s="739"/>
      <c r="F1595" s="740"/>
      <c r="G1595" s="739"/>
      <c r="H1595" s="739"/>
      <c r="I1595" s="761"/>
      <c r="J1595" s="762"/>
      <c r="K1595" s="763"/>
      <c r="L1595" s="764"/>
    </row>
    <row r="1596" spans="2:12" x14ac:dyDescent="0.25">
      <c r="B1596" s="737"/>
      <c r="C1596" s="739"/>
      <c r="D1596" s="739"/>
      <c r="E1596" s="739"/>
      <c r="F1596" s="740"/>
      <c r="G1596" s="739"/>
      <c r="H1596" s="739"/>
      <c r="I1596" s="761"/>
      <c r="J1596" s="762"/>
      <c r="K1596" s="763"/>
      <c r="L1596" s="764"/>
    </row>
    <row r="1597" spans="2:12" x14ac:dyDescent="0.25">
      <c r="B1597" s="737"/>
      <c r="C1597" s="739"/>
      <c r="D1597" s="739"/>
      <c r="E1597" s="739"/>
      <c r="F1597" s="740"/>
      <c r="G1597" s="739"/>
      <c r="H1597" s="739"/>
      <c r="I1597" s="761"/>
      <c r="J1597" s="762"/>
      <c r="K1597" s="763"/>
      <c r="L1597" s="764"/>
    </row>
    <row r="1598" spans="2:12" x14ac:dyDescent="0.25">
      <c r="B1598" s="737"/>
      <c r="C1598" s="739"/>
      <c r="D1598" s="739"/>
      <c r="E1598" s="739"/>
      <c r="F1598" s="740"/>
      <c r="G1598" s="739"/>
      <c r="H1598" s="739"/>
      <c r="I1598" s="761"/>
      <c r="J1598" s="762"/>
      <c r="K1598" s="763"/>
      <c r="L1598" s="764"/>
    </row>
    <row r="1599" spans="2:12" x14ac:dyDescent="0.25">
      <c r="B1599" s="737"/>
      <c r="C1599" s="739"/>
      <c r="D1599" s="739"/>
      <c r="E1599" s="739"/>
      <c r="F1599" s="740"/>
      <c r="G1599" s="739"/>
      <c r="H1599" s="739"/>
      <c r="I1599" s="761"/>
      <c r="J1599" s="762"/>
      <c r="K1599" s="763"/>
      <c r="L1599" s="764"/>
    </row>
    <row r="1600" spans="2:12" x14ac:dyDescent="0.25">
      <c r="B1600" s="737"/>
      <c r="C1600" s="739"/>
      <c r="D1600" s="739"/>
      <c r="E1600" s="739"/>
      <c r="F1600" s="740"/>
      <c r="G1600" s="739"/>
      <c r="H1600" s="739"/>
      <c r="I1600" s="761"/>
      <c r="J1600" s="762"/>
      <c r="K1600" s="763"/>
      <c r="L1600" s="764"/>
    </row>
    <row r="1601" spans="2:12" x14ac:dyDescent="0.25">
      <c r="B1601" s="737"/>
      <c r="C1601" s="739"/>
      <c r="D1601" s="739"/>
      <c r="E1601" s="739"/>
      <c r="F1601" s="740"/>
      <c r="G1601" s="739"/>
      <c r="H1601" s="739"/>
      <c r="I1601" s="761"/>
      <c r="J1601" s="762"/>
      <c r="K1601" s="763"/>
      <c r="L1601" s="764"/>
    </row>
    <row r="1602" spans="2:12" x14ac:dyDescent="0.25">
      <c r="B1602" s="737"/>
      <c r="C1602" s="739"/>
      <c r="D1602" s="739"/>
      <c r="E1602" s="739"/>
      <c r="F1602" s="740"/>
      <c r="G1602" s="739"/>
      <c r="H1602" s="739"/>
      <c r="I1602" s="761"/>
      <c r="J1602" s="762"/>
      <c r="K1602" s="763"/>
      <c r="L1602" s="764"/>
    </row>
    <row r="1603" spans="2:12" x14ac:dyDescent="0.25">
      <c r="B1603" s="737"/>
      <c r="C1603" s="739"/>
      <c r="D1603" s="739"/>
      <c r="E1603" s="739"/>
      <c r="F1603" s="740"/>
      <c r="G1603" s="739"/>
      <c r="H1603" s="739"/>
      <c r="I1603" s="761"/>
      <c r="J1603" s="762"/>
      <c r="K1603" s="763"/>
      <c r="L1603" s="764"/>
    </row>
    <row r="1604" spans="2:12" x14ac:dyDescent="0.25">
      <c r="B1604" s="737"/>
      <c r="C1604" s="739"/>
      <c r="D1604" s="739"/>
      <c r="E1604" s="739"/>
      <c r="F1604" s="740"/>
      <c r="G1604" s="739"/>
      <c r="H1604" s="739"/>
      <c r="I1604" s="761"/>
      <c r="J1604" s="762"/>
      <c r="K1604" s="763"/>
      <c r="L1604" s="764"/>
    </row>
    <row r="1605" spans="2:12" x14ac:dyDescent="0.25">
      <c r="B1605" s="737"/>
      <c r="C1605" s="739"/>
      <c r="D1605" s="739"/>
      <c r="E1605" s="739"/>
      <c r="F1605" s="740"/>
      <c r="G1605" s="739"/>
      <c r="H1605" s="739"/>
      <c r="I1605" s="761"/>
      <c r="J1605" s="762"/>
      <c r="K1605" s="763"/>
      <c r="L1605" s="764"/>
    </row>
    <row r="1606" spans="2:12" x14ac:dyDescent="0.25">
      <c r="B1606" s="737"/>
      <c r="C1606" s="739"/>
      <c r="D1606" s="739"/>
      <c r="E1606" s="739"/>
      <c r="F1606" s="740"/>
      <c r="G1606" s="739"/>
      <c r="H1606" s="739"/>
      <c r="I1606" s="761"/>
      <c r="J1606" s="762"/>
      <c r="K1606" s="763"/>
      <c r="L1606" s="764"/>
    </row>
    <row r="1607" spans="2:12" x14ac:dyDescent="0.25">
      <c r="B1607" s="737"/>
      <c r="C1607" s="739"/>
      <c r="D1607" s="739"/>
      <c r="E1607" s="739"/>
      <c r="F1607" s="740"/>
      <c r="G1607" s="739"/>
      <c r="H1607" s="739"/>
      <c r="I1607" s="761"/>
      <c r="J1607" s="762"/>
      <c r="K1607" s="763"/>
      <c r="L1607" s="764"/>
    </row>
    <row r="1608" spans="2:12" x14ac:dyDescent="0.25">
      <c r="B1608" s="737"/>
      <c r="C1608" s="739"/>
      <c r="D1608" s="739"/>
      <c r="E1608" s="739"/>
      <c r="F1608" s="740"/>
      <c r="G1608" s="739"/>
      <c r="H1608" s="739"/>
      <c r="I1608" s="761"/>
      <c r="J1608" s="762"/>
      <c r="K1608" s="763"/>
      <c r="L1608" s="764"/>
    </row>
    <row r="1609" spans="2:12" x14ac:dyDescent="0.25">
      <c r="B1609" s="737"/>
      <c r="C1609" s="739"/>
      <c r="D1609" s="739"/>
      <c r="E1609" s="739"/>
      <c r="F1609" s="740"/>
      <c r="G1609" s="739"/>
      <c r="H1609" s="739"/>
      <c r="I1609" s="761"/>
      <c r="J1609" s="762"/>
      <c r="K1609" s="763"/>
      <c r="L1609" s="764"/>
    </row>
    <row r="1610" spans="2:12" x14ac:dyDescent="0.25">
      <c r="B1610" s="737"/>
      <c r="C1610" s="739"/>
      <c r="D1610" s="739"/>
      <c r="E1610" s="739"/>
      <c r="F1610" s="740"/>
      <c r="G1610" s="739"/>
      <c r="H1610" s="739"/>
      <c r="I1610" s="761"/>
      <c r="J1610" s="762"/>
      <c r="K1610" s="763"/>
      <c r="L1610" s="764"/>
    </row>
    <row r="1611" spans="2:12" x14ac:dyDescent="0.25">
      <c r="B1611" s="737"/>
      <c r="C1611" s="739"/>
      <c r="D1611" s="739"/>
      <c r="E1611" s="739"/>
      <c r="F1611" s="740"/>
      <c r="G1611" s="739"/>
      <c r="H1611" s="739"/>
      <c r="I1611" s="761"/>
      <c r="J1611" s="762"/>
      <c r="K1611" s="763"/>
      <c r="L1611" s="764"/>
    </row>
    <row r="1612" spans="2:12" x14ac:dyDescent="0.25">
      <c r="B1612" s="737"/>
      <c r="C1612" s="739"/>
      <c r="D1612" s="739"/>
      <c r="E1612" s="739"/>
      <c r="F1612" s="740"/>
      <c r="G1612" s="739"/>
      <c r="H1612" s="739"/>
      <c r="I1612" s="761"/>
      <c r="J1612" s="762"/>
      <c r="K1612" s="763"/>
      <c r="L1612" s="764"/>
    </row>
    <row r="1613" spans="2:12" x14ac:dyDescent="0.25">
      <c r="B1613" s="737"/>
      <c r="C1613" s="739"/>
      <c r="D1613" s="739"/>
      <c r="E1613" s="739"/>
      <c r="F1613" s="740"/>
      <c r="G1613" s="739"/>
      <c r="H1613" s="739"/>
      <c r="I1613" s="761"/>
      <c r="J1613" s="762"/>
      <c r="K1613" s="763"/>
      <c r="L1613" s="764"/>
    </row>
    <row r="1614" spans="2:12" x14ac:dyDescent="0.25">
      <c r="B1614" s="737"/>
      <c r="C1614" s="739"/>
      <c r="D1614" s="739"/>
      <c r="E1614" s="739"/>
      <c r="F1614" s="740"/>
      <c r="G1614" s="739"/>
      <c r="H1614" s="739"/>
      <c r="I1614" s="761"/>
      <c r="J1614" s="762"/>
      <c r="K1614" s="763"/>
      <c r="L1614" s="764"/>
    </row>
    <row r="1615" spans="2:12" x14ac:dyDescent="0.25">
      <c r="B1615" s="737"/>
      <c r="C1615" s="739"/>
      <c r="D1615" s="739"/>
      <c r="E1615" s="739"/>
      <c r="F1615" s="740"/>
      <c r="G1615" s="739"/>
      <c r="H1615" s="739"/>
      <c r="I1615" s="761"/>
      <c r="J1615" s="762"/>
      <c r="K1615" s="763"/>
      <c r="L1615" s="764"/>
    </row>
    <row r="1616" spans="2:12" x14ac:dyDescent="0.25">
      <c r="B1616" s="737"/>
      <c r="C1616" s="739"/>
      <c r="D1616" s="739"/>
      <c r="E1616" s="739"/>
      <c r="F1616" s="740"/>
      <c r="G1616" s="739"/>
      <c r="H1616" s="739"/>
      <c r="I1616" s="761"/>
      <c r="J1616" s="762"/>
      <c r="K1616" s="763"/>
      <c r="L1616" s="764"/>
    </row>
    <row r="1617" spans="2:12" x14ac:dyDescent="0.25">
      <c r="B1617" s="737"/>
      <c r="C1617" s="739"/>
      <c r="D1617" s="739"/>
      <c r="E1617" s="739"/>
      <c r="F1617" s="740"/>
      <c r="G1617" s="739"/>
      <c r="H1617" s="739"/>
      <c r="I1617" s="761"/>
      <c r="J1617" s="762"/>
      <c r="K1617" s="763"/>
      <c r="L1617" s="764"/>
    </row>
    <row r="1618" spans="2:12" x14ac:dyDescent="0.25">
      <c r="B1618" s="737"/>
      <c r="C1618" s="739"/>
      <c r="D1618" s="739"/>
      <c r="E1618" s="739"/>
      <c r="F1618" s="740"/>
      <c r="G1618" s="739"/>
      <c r="H1618" s="739"/>
      <c r="I1618" s="761"/>
      <c r="J1618" s="762"/>
      <c r="K1618" s="763"/>
      <c r="L1618" s="764"/>
    </row>
    <row r="1619" spans="2:12" x14ac:dyDescent="0.25">
      <c r="B1619" s="737"/>
      <c r="C1619" s="739"/>
      <c r="D1619" s="739"/>
      <c r="E1619" s="739"/>
      <c r="F1619" s="740"/>
      <c r="G1619" s="739"/>
      <c r="H1619" s="739"/>
      <c r="I1619" s="761"/>
      <c r="J1619" s="762"/>
      <c r="K1619" s="763"/>
      <c r="L1619" s="764"/>
    </row>
    <row r="1620" spans="2:12" x14ac:dyDescent="0.25">
      <c r="B1620" s="737"/>
      <c r="C1620" s="739"/>
      <c r="D1620" s="739"/>
      <c r="E1620" s="739"/>
      <c r="F1620" s="740"/>
      <c r="G1620" s="739"/>
      <c r="H1620" s="739"/>
      <c r="I1620" s="761"/>
      <c r="J1620" s="762"/>
      <c r="K1620" s="763"/>
      <c r="L1620" s="764"/>
    </row>
    <row r="1621" spans="2:12" x14ac:dyDescent="0.25">
      <c r="B1621" s="737"/>
      <c r="C1621" s="739"/>
      <c r="D1621" s="739"/>
      <c r="E1621" s="739"/>
      <c r="F1621" s="740"/>
      <c r="G1621" s="739"/>
      <c r="H1621" s="739"/>
      <c r="I1621" s="761"/>
      <c r="J1621" s="762"/>
      <c r="K1621" s="763"/>
      <c r="L1621" s="764"/>
    </row>
    <row r="1622" spans="2:12" x14ac:dyDescent="0.25">
      <c r="B1622" s="737"/>
      <c r="C1622" s="739"/>
      <c r="D1622" s="739"/>
      <c r="E1622" s="739"/>
      <c r="F1622" s="740"/>
      <c r="G1622" s="739"/>
      <c r="H1622" s="739"/>
      <c r="I1622" s="761"/>
      <c r="J1622" s="762"/>
      <c r="K1622" s="763"/>
      <c r="L1622" s="764"/>
    </row>
    <row r="1623" spans="2:12" x14ac:dyDescent="0.25">
      <c r="B1623" s="737"/>
      <c r="C1623" s="739"/>
      <c r="D1623" s="739"/>
      <c r="E1623" s="739"/>
      <c r="F1623" s="740"/>
      <c r="G1623" s="739"/>
      <c r="H1623" s="739"/>
      <c r="I1623" s="761"/>
      <c r="J1623" s="762"/>
      <c r="K1623" s="763"/>
      <c r="L1623" s="764"/>
    </row>
    <row r="1624" spans="2:12" x14ac:dyDescent="0.25">
      <c r="B1624" s="737"/>
      <c r="C1624" s="739"/>
      <c r="D1624" s="739"/>
      <c r="E1624" s="739"/>
      <c r="F1624" s="740"/>
      <c r="G1624" s="739"/>
      <c r="H1624" s="739"/>
      <c r="I1624" s="761"/>
      <c r="J1624" s="762"/>
      <c r="K1624" s="763"/>
      <c r="L1624" s="764"/>
    </row>
    <row r="1625" spans="2:12" x14ac:dyDescent="0.25">
      <c r="B1625" s="737"/>
      <c r="C1625" s="739"/>
      <c r="D1625" s="739"/>
      <c r="E1625" s="739"/>
      <c r="F1625" s="740"/>
      <c r="G1625" s="739"/>
      <c r="H1625" s="739"/>
      <c r="I1625" s="761"/>
      <c r="J1625" s="762"/>
      <c r="K1625" s="763"/>
      <c r="L1625" s="764"/>
    </row>
    <row r="1626" spans="2:12" x14ac:dyDescent="0.25">
      <c r="B1626" s="737"/>
      <c r="C1626" s="739"/>
      <c r="D1626" s="739"/>
      <c r="E1626" s="739"/>
      <c r="F1626" s="740"/>
      <c r="G1626" s="739"/>
      <c r="H1626" s="739"/>
      <c r="I1626" s="761"/>
      <c r="J1626" s="762"/>
      <c r="K1626" s="763"/>
      <c r="L1626" s="764"/>
    </row>
    <row r="1627" spans="2:12" x14ac:dyDescent="0.25">
      <c r="B1627" s="737"/>
      <c r="C1627" s="739"/>
      <c r="D1627" s="739"/>
      <c r="E1627" s="739"/>
      <c r="F1627" s="740"/>
      <c r="G1627" s="739"/>
      <c r="H1627" s="739"/>
      <c r="I1627" s="761"/>
      <c r="J1627" s="762"/>
      <c r="K1627" s="763"/>
      <c r="L1627" s="764"/>
    </row>
    <row r="1628" spans="2:12" x14ac:dyDescent="0.25">
      <c r="B1628" s="737"/>
      <c r="C1628" s="739"/>
      <c r="D1628" s="739"/>
      <c r="E1628" s="739"/>
      <c r="F1628" s="740"/>
      <c r="G1628" s="739"/>
      <c r="H1628" s="739"/>
      <c r="I1628" s="761"/>
      <c r="J1628" s="762"/>
      <c r="K1628" s="763"/>
      <c r="L1628" s="764"/>
    </row>
    <row r="1629" spans="2:12" x14ac:dyDescent="0.25">
      <c r="B1629" s="737"/>
      <c r="C1629" s="739"/>
      <c r="D1629" s="739"/>
      <c r="E1629" s="739"/>
      <c r="F1629" s="740"/>
      <c r="G1629" s="739"/>
      <c r="H1629" s="739"/>
      <c r="I1629" s="761"/>
      <c r="J1629" s="762"/>
      <c r="K1629" s="763"/>
      <c r="L1629" s="764"/>
    </row>
    <row r="1630" spans="2:12" x14ac:dyDescent="0.25">
      <c r="B1630" s="737"/>
      <c r="C1630" s="739"/>
      <c r="D1630" s="739"/>
      <c r="E1630" s="739"/>
      <c r="F1630" s="740"/>
      <c r="G1630" s="739"/>
      <c r="H1630" s="739"/>
      <c r="I1630" s="761"/>
      <c r="J1630" s="762"/>
      <c r="K1630" s="763"/>
      <c r="L1630" s="764"/>
    </row>
    <row r="1631" spans="2:12" x14ac:dyDescent="0.25">
      <c r="B1631" s="737"/>
      <c r="C1631" s="739"/>
      <c r="D1631" s="739"/>
      <c r="E1631" s="739"/>
      <c r="F1631" s="740"/>
      <c r="G1631" s="739"/>
      <c r="H1631" s="739"/>
      <c r="I1631" s="761"/>
      <c r="J1631" s="762"/>
      <c r="K1631" s="763"/>
      <c r="L1631" s="764"/>
    </row>
    <row r="1632" spans="2:12" x14ac:dyDescent="0.25">
      <c r="B1632" s="737"/>
      <c r="C1632" s="739"/>
      <c r="D1632" s="739"/>
      <c r="E1632" s="739"/>
      <c r="F1632" s="740"/>
      <c r="G1632" s="739"/>
      <c r="H1632" s="739"/>
      <c r="I1632" s="761"/>
      <c r="J1632" s="762"/>
      <c r="K1632" s="763"/>
      <c r="L1632" s="764"/>
    </row>
    <row r="1633" spans="2:12" x14ac:dyDescent="0.25">
      <c r="B1633" s="737"/>
      <c r="C1633" s="739"/>
      <c r="D1633" s="739"/>
      <c r="E1633" s="739"/>
      <c r="F1633" s="740"/>
      <c r="G1633" s="739"/>
      <c r="H1633" s="739"/>
      <c r="I1633" s="761"/>
      <c r="J1633" s="762"/>
      <c r="K1633" s="763"/>
      <c r="L1633" s="764"/>
    </row>
    <row r="1634" spans="2:12" x14ac:dyDescent="0.25">
      <c r="B1634" s="737"/>
      <c r="C1634" s="739"/>
      <c r="D1634" s="739"/>
      <c r="E1634" s="739"/>
      <c r="F1634" s="740"/>
      <c r="G1634" s="739"/>
      <c r="H1634" s="739"/>
      <c r="I1634" s="761"/>
      <c r="J1634" s="762"/>
      <c r="K1634" s="763"/>
      <c r="L1634" s="764"/>
    </row>
    <row r="1635" spans="2:12" x14ac:dyDescent="0.25">
      <c r="B1635" s="737"/>
      <c r="C1635" s="739"/>
      <c r="D1635" s="739"/>
      <c r="E1635" s="739"/>
      <c r="F1635" s="740"/>
      <c r="G1635" s="739"/>
      <c r="H1635" s="739"/>
      <c r="I1635" s="761"/>
      <c r="J1635" s="762"/>
      <c r="K1635" s="763"/>
      <c r="L1635" s="764"/>
    </row>
    <row r="1636" spans="2:12" x14ac:dyDescent="0.25">
      <c r="B1636" s="737"/>
      <c r="C1636" s="739"/>
      <c r="D1636" s="739"/>
      <c r="E1636" s="739"/>
      <c r="F1636" s="740"/>
      <c r="G1636" s="739"/>
      <c r="H1636" s="739"/>
      <c r="I1636" s="761"/>
      <c r="J1636" s="762"/>
      <c r="K1636" s="763"/>
      <c r="L1636" s="764"/>
    </row>
    <row r="1637" spans="2:12" x14ac:dyDescent="0.25">
      <c r="B1637" s="737"/>
      <c r="C1637" s="739"/>
      <c r="D1637" s="739"/>
      <c r="E1637" s="739"/>
      <c r="F1637" s="740"/>
      <c r="G1637" s="739"/>
      <c r="H1637" s="739"/>
      <c r="I1637" s="761"/>
      <c r="J1637" s="762"/>
      <c r="K1637" s="763"/>
      <c r="L1637" s="764"/>
    </row>
    <row r="1638" spans="2:12" x14ac:dyDescent="0.25">
      <c r="B1638" s="737"/>
      <c r="C1638" s="739"/>
      <c r="D1638" s="739"/>
      <c r="E1638" s="739"/>
      <c r="F1638" s="740"/>
      <c r="G1638" s="739"/>
      <c r="H1638" s="739"/>
      <c r="I1638" s="761"/>
      <c r="J1638" s="762"/>
      <c r="K1638" s="763"/>
      <c r="L1638" s="764"/>
    </row>
    <row r="1639" spans="2:12" x14ac:dyDescent="0.25">
      <c r="B1639" s="737"/>
      <c r="C1639" s="739"/>
      <c r="D1639" s="739"/>
      <c r="E1639" s="739"/>
      <c r="F1639" s="740"/>
      <c r="G1639" s="739"/>
      <c r="H1639" s="739"/>
      <c r="I1639" s="761"/>
      <c r="J1639" s="762"/>
      <c r="K1639" s="763"/>
      <c r="L1639" s="764"/>
    </row>
    <row r="1640" spans="2:12" x14ac:dyDescent="0.25">
      <c r="B1640" s="737"/>
      <c r="C1640" s="739"/>
      <c r="D1640" s="739"/>
      <c r="E1640" s="739"/>
      <c r="F1640" s="740"/>
      <c r="G1640" s="739"/>
      <c r="H1640" s="739"/>
      <c r="I1640" s="761"/>
      <c r="J1640" s="762"/>
      <c r="K1640" s="763"/>
      <c r="L1640" s="764"/>
    </row>
    <row r="1641" spans="2:12" x14ac:dyDescent="0.25">
      <c r="B1641" s="737"/>
      <c r="C1641" s="739"/>
      <c r="D1641" s="739"/>
      <c r="E1641" s="739"/>
      <c r="F1641" s="740"/>
      <c r="G1641" s="739"/>
      <c r="H1641" s="739"/>
      <c r="I1641" s="761"/>
      <c r="J1641" s="762"/>
      <c r="K1641" s="763"/>
      <c r="L1641" s="764"/>
    </row>
    <row r="1642" spans="2:12" x14ac:dyDescent="0.25">
      <c r="B1642" s="737"/>
      <c r="C1642" s="739"/>
      <c r="D1642" s="739"/>
      <c r="E1642" s="739"/>
      <c r="F1642" s="740"/>
      <c r="G1642" s="739"/>
      <c r="H1642" s="739"/>
      <c r="I1642" s="761"/>
      <c r="J1642" s="762"/>
      <c r="K1642" s="763"/>
      <c r="L1642" s="764"/>
    </row>
    <row r="1643" spans="2:12" x14ac:dyDescent="0.25">
      <c r="B1643" s="737"/>
      <c r="C1643" s="739"/>
      <c r="D1643" s="739"/>
      <c r="E1643" s="739"/>
      <c r="F1643" s="740"/>
      <c r="G1643" s="739"/>
      <c r="H1643" s="739"/>
      <c r="I1643" s="761"/>
      <c r="J1643" s="762"/>
      <c r="K1643" s="763"/>
      <c r="L1643" s="764"/>
    </row>
    <row r="1644" spans="2:12" x14ac:dyDescent="0.25">
      <c r="B1644" s="737"/>
      <c r="C1644" s="739"/>
      <c r="D1644" s="739"/>
      <c r="E1644" s="739"/>
      <c r="F1644" s="740"/>
      <c r="G1644" s="739"/>
      <c r="H1644" s="739"/>
      <c r="I1644" s="761"/>
      <c r="J1644" s="762"/>
      <c r="K1644" s="763"/>
      <c r="L1644" s="764"/>
    </row>
    <row r="1645" spans="2:12" x14ac:dyDescent="0.25">
      <c r="B1645" s="737"/>
      <c r="C1645" s="739"/>
      <c r="D1645" s="739"/>
      <c r="E1645" s="739"/>
      <c r="F1645" s="740"/>
      <c r="G1645" s="739"/>
      <c r="H1645" s="739"/>
      <c r="I1645" s="761"/>
      <c r="J1645" s="762"/>
      <c r="K1645" s="763"/>
      <c r="L1645" s="764"/>
    </row>
    <row r="1646" spans="2:12" x14ac:dyDescent="0.25">
      <c r="B1646" s="737"/>
      <c r="C1646" s="739"/>
      <c r="D1646" s="739"/>
      <c r="E1646" s="739"/>
      <c r="F1646" s="740"/>
      <c r="G1646" s="739"/>
      <c r="H1646" s="739"/>
      <c r="I1646" s="761"/>
      <c r="J1646" s="762"/>
      <c r="K1646" s="763"/>
      <c r="L1646" s="764"/>
    </row>
    <row r="1647" spans="2:12" x14ac:dyDescent="0.25">
      <c r="B1647" s="737"/>
      <c r="C1647" s="739"/>
      <c r="D1647" s="739"/>
      <c r="E1647" s="739"/>
      <c r="F1647" s="740"/>
      <c r="G1647" s="739"/>
      <c r="H1647" s="739"/>
      <c r="I1647" s="761"/>
      <c r="J1647" s="762"/>
      <c r="K1647" s="763"/>
      <c r="L1647" s="764"/>
    </row>
    <row r="1648" spans="2:12" x14ac:dyDescent="0.25">
      <c r="B1648" s="737"/>
      <c r="C1648" s="739"/>
      <c r="D1648" s="739"/>
      <c r="E1648" s="739"/>
      <c r="F1648" s="740"/>
      <c r="G1648" s="739"/>
      <c r="H1648" s="739"/>
      <c r="I1648" s="761"/>
      <c r="J1648" s="762"/>
      <c r="K1648" s="763"/>
      <c r="L1648" s="764"/>
    </row>
    <row r="1649" spans="2:12" x14ac:dyDescent="0.25">
      <c r="B1649" s="737"/>
      <c r="C1649" s="739"/>
      <c r="D1649" s="739"/>
      <c r="E1649" s="739"/>
      <c r="F1649" s="740"/>
      <c r="G1649" s="739"/>
      <c r="H1649" s="739"/>
      <c r="I1649" s="761"/>
      <c r="J1649" s="762"/>
      <c r="K1649" s="763"/>
      <c r="L1649" s="764"/>
    </row>
    <row r="1650" spans="2:12" x14ac:dyDescent="0.25">
      <c r="B1650" s="737"/>
      <c r="C1650" s="739"/>
      <c r="D1650" s="739"/>
      <c r="E1650" s="739"/>
      <c r="F1650" s="740"/>
      <c r="G1650" s="739"/>
      <c r="H1650" s="739"/>
      <c r="I1650" s="761"/>
      <c r="J1650" s="762"/>
      <c r="K1650" s="763"/>
      <c r="L1650" s="764"/>
    </row>
    <row r="1651" spans="2:12" x14ac:dyDescent="0.25">
      <c r="B1651" s="737"/>
      <c r="C1651" s="739"/>
      <c r="D1651" s="739"/>
      <c r="E1651" s="739"/>
      <c r="F1651" s="740"/>
      <c r="G1651" s="739"/>
      <c r="H1651" s="739"/>
      <c r="I1651" s="761"/>
      <c r="J1651" s="762"/>
      <c r="K1651" s="763"/>
      <c r="L1651" s="764"/>
    </row>
    <row r="1652" spans="2:12" x14ac:dyDescent="0.25">
      <c r="B1652" s="737"/>
      <c r="C1652" s="739"/>
      <c r="D1652" s="739"/>
      <c r="E1652" s="739"/>
      <c r="F1652" s="740"/>
      <c r="G1652" s="739"/>
      <c r="H1652" s="739"/>
      <c r="I1652" s="761"/>
      <c r="J1652" s="762"/>
      <c r="K1652" s="763"/>
      <c r="L1652" s="764"/>
    </row>
    <row r="1653" spans="2:12" x14ac:dyDescent="0.25">
      <c r="B1653" s="737"/>
      <c r="C1653" s="739"/>
      <c r="D1653" s="739"/>
      <c r="E1653" s="739"/>
      <c r="F1653" s="740"/>
      <c r="G1653" s="739"/>
      <c r="H1653" s="739"/>
      <c r="I1653" s="761"/>
      <c r="J1653" s="762"/>
      <c r="K1653" s="763"/>
      <c r="L1653" s="764"/>
    </row>
    <row r="1654" spans="2:12" x14ac:dyDescent="0.25">
      <c r="B1654" s="737"/>
      <c r="C1654" s="739"/>
      <c r="D1654" s="739"/>
      <c r="E1654" s="739"/>
      <c r="F1654" s="740"/>
      <c r="G1654" s="739"/>
      <c r="H1654" s="739"/>
      <c r="I1654" s="761"/>
      <c r="J1654" s="762"/>
      <c r="K1654" s="763"/>
      <c r="L1654" s="764"/>
    </row>
    <row r="1655" spans="2:12" x14ac:dyDescent="0.25">
      <c r="B1655" s="737"/>
      <c r="C1655" s="739"/>
      <c r="D1655" s="739"/>
      <c r="E1655" s="739"/>
      <c r="F1655" s="740"/>
      <c r="G1655" s="739"/>
      <c r="H1655" s="739"/>
      <c r="I1655" s="761"/>
      <c r="J1655" s="762"/>
      <c r="K1655" s="763"/>
      <c r="L1655" s="764"/>
    </row>
    <row r="1656" spans="2:12" x14ac:dyDescent="0.25">
      <c r="B1656" s="737"/>
      <c r="C1656" s="739"/>
      <c r="D1656" s="739"/>
      <c r="E1656" s="739"/>
      <c r="F1656" s="740"/>
      <c r="G1656" s="739"/>
      <c r="H1656" s="739"/>
      <c r="I1656" s="761"/>
      <c r="J1656" s="762"/>
      <c r="K1656" s="763"/>
      <c r="L1656" s="764"/>
    </row>
    <row r="1657" spans="2:12" x14ac:dyDescent="0.25">
      <c r="B1657" s="737"/>
      <c r="C1657" s="739"/>
      <c r="D1657" s="739"/>
      <c r="E1657" s="739"/>
      <c r="F1657" s="740"/>
      <c r="G1657" s="739"/>
      <c r="H1657" s="739"/>
      <c r="I1657" s="761"/>
      <c r="J1657" s="762"/>
      <c r="K1657" s="763"/>
      <c r="L1657" s="764"/>
    </row>
    <row r="1658" spans="2:12" x14ac:dyDescent="0.25">
      <c r="B1658" s="737"/>
      <c r="C1658" s="739"/>
      <c r="D1658" s="739"/>
      <c r="E1658" s="739"/>
      <c r="F1658" s="740"/>
      <c r="G1658" s="739"/>
      <c r="H1658" s="739"/>
      <c r="I1658" s="761"/>
      <c r="J1658" s="762"/>
      <c r="K1658" s="763"/>
      <c r="L1658" s="764"/>
    </row>
    <row r="1659" spans="2:12" x14ac:dyDescent="0.25">
      <c r="B1659" s="737"/>
      <c r="C1659" s="739"/>
      <c r="D1659" s="739"/>
      <c r="E1659" s="739"/>
      <c r="F1659" s="740"/>
      <c r="G1659" s="739"/>
      <c r="H1659" s="739"/>
      <c r="I1659" s="761"/>
      <c r="J1659" s="762"/>
      <c r="K1659" s="763"/>
      <c r="L1659" s="764"/>
    </row>
    <row r="1660" spans="2:12" x14ac:dyDescent="0.25">
      <c r="B1660" s="737"/>
      <c r="C1660" s="739"/>
      <c r="D1660" s="739"/>
      <c r="E1660" s="739"/>
      <c r="F1660" s="740"/>
      <c r="G1660" s="739"/>
      <c r="H1660" s="739"/>
      <c r="I1660" s="761"/>
      <c r="J1660" s="762"/>
      <c r="K1660" s="763"/>
      <c r="L1660" s="764"/>
    </row>
    <row r="1661" spans="2:12" x14ac:dyDescent="0.25">
      <c r="B1661" s="737"/>
      <c r="C1661" s="739"/>
      <c r="D1661" s="739"/>
      <c r="E1661" s="739"/>
      <c r="F1661" s="740"/>
      <c r="G1661" s="739"/>
      <c r="H1661" s="739"/>
      <c r="I1661" s="761"/>
      <c r="J1661" s="762"/>
      <c r="K1661" s="763"/>
      <c r="L1661" s="764"/>
    </row>
    <row r="1662" spans="2:12" x14ac:dyDescent="0.25">
      <c r="B1662" s="737"/>
      <c r="C1662" s="739"/>
      <c r="D1662" s="739"/>
      <c r="E1662" s="739"/>
      <c r="F1662" s="740"/>
      <c r="G1662" s="739"/>
      <c r="H1662" s="739"/>
      <c r="I1662" s="761"/>
      <c r="J1662" s="762"/>
      <c r="K1662" s="763"/>
      <c r="L1662" s="764"/>
    </row>
    <row r="1663" spans="2:12" x14ac:dyDescent="0.25">
      <c r="B1663" s="737"/>
      <c r="C1663" s="739"/>
      <c r="D1663" s="739"/>
      <c r="E1663" s="739"/>
      <c r="F1663" s="740"/>
      <c r="G1663" s="739"/>
      <c r="H1663" s="739"/>
      <c r="I1663" s="761"/>
      <c r="J1663" s="762"/>
      <c r="K1663" s="763"/>
      <c r="L1663" s="764"/>
    </row>
    <row r="1664" spans="2:12" x14ac:dyDescent="0.25">
      <c r="B1664" s="737"/>
      <c r="C1664" s="739"/>
      <c r="D1664" s="739"/>
      <c r="E1664" s="739"/>
      <c r="F1664" s="740"/>
      <c r="G1664" s="739"/>
      <c r="H1664" s="739"/>
      <c r="I1664" s="761"/>
      <c r="J1664" s="762"/>
      <c r="K1664" s="763"/>
      <c r="L1664" s="764"/>
    </row>
    <row r="1665" spans="2:12" x14ac:dyDescent="0.25">
      <c r="B1665" s="737"/>
      <c r="C1665" s="739"/>
      <c r="D1665" s="739"/>
      <c r="E1665" s="739"/>
      <c r="F1665" s="740"/>
      <c r="G1665" s="739"/>
      <c r="H1665" s="739"/>
      <c r="I1665" s="761"/>
      <c r="J1665" s="762"/>
      <c r="K1665" s="763"/>
      <c r="L1665" s="764"/>
    </row>
    <row r="1666" spans="2:12" x14ac:dyDescent="0.25">
      <c r="B1666" s="737"/>
      <c r="C1666" s="739"/>
      <c r="D1666" s="739"/>
      <c r="E1666" s="739"/>
      <c r="F1666" s="740"/>
      <c r="G1666" s="739"/>
      <c r="H1666" s="739"/>
      <c r="I1666" s="761"/>
      <c r="J1666" s="762"/>
      <c r="K1666" s="763"/>
      <c r="L1666" s="764"/>
    </row>
    <row r="1667" spans="2:12" x14ac:dyDescent="0.25">
      <c r="B1667" s="737"/>
      <c r="C1667" s="739"/>
      <c r="D1667" s="739"/>
      <c r="E1667" s="739"/>
      <c r="F1667" s="740"/>
      <c r="G1667" s="739"/>
      <c r="H1667" s="739"/>
      <c r="I1667" s="761"/>
      <c r="J1667" s="762"/>
      <c r="K1667" s="763"/>
      <c r="L1667" s="764"/>
    </row>
    <row r="1668" spans="2:12" x14ac:dyDescent="0.25">
      <c r="B1668" s="737"/>
      <c r="C1668" s="739"/>
      <c r="D1668" s="739"/>
      <c r="E1668" s="739"/>
      <c r="F1668" s="740"/>
      <c r="G1668" s="739"/>
      <c r="H1668" s="739"/>
      <c r="I1668" s="761"/>
      <c r="J1668" s="762"/>
      <c r="K1668" s="763"/>
      <c r="L1668" s="764"/>
    </row>
    <row r="1669" spans="2:12" x14ac:dyDescent="0.25">
      <c r="B1669" s="737"/>
      <c r="C1669" s="739"/>
      <c r="D1669" s="739"/>
      <c r="E1669" s="739"/>
      <c r="F1669" s="740"/>
      <c r="G1669" s="739"/>
      <c r="H1669" s="739"/>
      <c r="I1669" s="761"/>
      <c r="J1669" s="762"/>
      <c r="K1669" s="763"/>
      <c r="L1669" s="764"/>
    </row>
    <row r="1670" spans="2:12" x14ac:dyDescent="0.25">
      <c r="B1670" s="737"/>
      <c r="C1670" s="739"/>
      <c r="D1670" s="739"/>
      <c r="E1670" s="739"/>
      <c r="F1670" s="740"/>
      <c r="G1670" s="739"/>
      <c r="H1670" s="739"/>
      <c r="I1670" s="761"/>
      <c r="J1670" s="762"/>
      <c r="K1670" s="763"/>
      <c r="L1670" s="764"/>
    </row>
    <row r="1671" spans="2:12" x14ac:dyDescent="0.25">
      <c r="B1671" s="737"/>
      <c r="C1671" s="739"/>
      <c r="D1671" s="739"/>
      <c r="E1671" s="739"/>
      <c r="F1671" s="740"/>
      <c r="G1671" s="739"/>
      <c r="H1671" s="739"/>
      <c r="I1671" s="761"/>
      <c r="J1671" s="762"/>
      <c r="K1671" s="763"/>
      <c r="L1671" s="764"/>
    </row>
    <row r="1672" spans="2:12" x14ac:dyDescent="0.25">
      <c r="B1672" s="737"/>
      <c r="C1672" s="739"/>
      <c r="D1672" s="739"/>
      <c r="E1672" s="739"/>
      <c r="F1672" s="740"/>
      <c r="G1672" s="739"/>
      <c r="H1672" s="739"/>
      <c r="I1672" s="761"/>
      <c r="J1672" s="762"/>
      <c r="K1672" s="763"/>
      <c r="L1672" s="764"/>
    </row>
    <row r="1673" spans="2:12" x14ac:dyDescent="0.25">
      <c r="B1673" s="737"/>
      <c r="C1673" s="739"/>
      <c r="D1673" s="739"/>
      <c r="E1673" s="739"/>
      <c r="F1673" s="740"/>
      <c r="G1673" s="739"/>
      <c r="H1673" s="739"/>
      <c r="I1673" s="761"/>
      <c r="J1673" s="762"/>
      <c r="K1673" s="763"/>
      <c r="L1673" s="764"/>
    </row>
    <row r="1674" spans="2:12" x14ac:dyDescent="0.25">
      <c r="B1674" s="737"/>
      <c r="C1674" s="739"/>
      <c r="D1674" s="739"/>
      <c r="E1674" s="739"/>
      <c r="F1674" s="740"/>
      <c r="G1674" s="739"/>
      <c r="H1674" s="739"/>
      <c r="I1674" s="761"/>
      <c r="J1674" s="762"/>
      <c r="K1674" s="763"/>
      <c r="L1674" s="764"/>
    </row>
    <row r="1675" spans="2:12" x14ac:dyDescent="0.25">
      <c r="B1675" s="737"/>
      <c r="C1675" s="739"/>
      <c r="D1675" s="739"/>
      <c r="E1675" s="739"/>
      <c r="F1675" s="740"/>
      <c r="G1675" s="739"/>
      <c r="H1675" s="739"/>
      <c r="I1675" s="761"/>
      <c r="J1675" s="762"/>
      <c r="K1675" s="763"/>
      <c r="L1675" s="764"/>
    </row>
    <row r="1676" spans="2:12" x14ac:dyDescent="0.25">
      <c r="B1676" s="737"/>
      <c r="C1676" s="739"/>
      <c r="D1676" s="739"/>
      <c r="E1676" s="739"/>
      <c r="F1676" s="740"/>
      <c r="G1676" s="739"/>
      <c r="H1676" s="739"/>
      <c r="I1676" s="761"/>
      <c r="J1676" s="762"/>
      <c r="K1676" s="763"/>
      <c r="L1676" s="764"/>
    </row>
    <row r="1677" spans="2:12" x14ac:dyDescent="0.25">
      <c r="B1677" s="737"/>
      <c r="C1677" s="739"/>
      <c r="D1677" s="739"/>
      <c r="E1677" s="739"/>
      <c r="F1677" s="740"/>
      <c r="G1677" s="739"/>
      <c r="H1677" s="739"/>
      <c r="I1677" s="761"/>
      <c r="J1677" s="762"/>
      <c r="K1677" s="763"/>
      <c r="L1677" s="764"/>
    </row>
    <row r="1678" spans="2:12" x14ac:dyDescent="0.25">
      <c r="B1678" s="737"/>
      <c r="C1678" s="739"/>
      <c r="D1678" s="739"/>
      <c r="E1678" s="739"/>
      <c r="F1678" s="740"/>
      <c r="G1678" s="739"/>
      <c r="H1678" s="739"/>
      <c r="I1678" s="761"/>
      <c r="J1678" s="762"/>
      <c r="K1678" s="763"/>
      <c r="L1678" s="764"/>
    </row>
    <row r="1679" spans="2:12" x14ac:dyDescent="0.25">
      <c r="B1679" s="737"/>
      <c r="C1679" s="739"/>
      <c r="D1679" s="739"/>
      <c r="E1679" s="739"/>
      <c r="F1679" s="740"/>
      <c r="G1679" s="739"/>
      <c r="H1679" s="739"/>
      <c r="I1679" s="761"/>
      <c r="J1679" s="762"/>
      <c r="K1679" s="763"/>
      <c r="L1679" s="764"/>
    </row>
    <row r="1680" spans="2:12" x14ac:dyDescent="0.25">
      <c r="B1680" s="737"/>
      <c r="C1680" s="739"/>
      <c r="D1680" s="739"/>
      <c r="E1680" s="739"/>
      <c r="F1680" s="740"/>
      <c r="G1680" s="739"/>
      <c r="H1680" s="739"/>
      <c r="I1680" s="761"/>
      <c r="J1680" s="762"/>
      <c r="K1680" s="763"/>
      <c r="L1680" s="764"/>
    </row>
    <row r="1681" spans="2:12" x14ac:dyDescent="0.25">
      <c r="B1681" s="737"/>
      <c r="C1681" s="739"/>
      <c r="D1681" s="739"/>
      <c r="E1681" s="739"/>
      <c r="F1681" s="740"/>
      <c r="G1681" s="739"/>
      <c r="H1681" s="739"/>
      <c r="I1681" s="761"/>
      <c r="J1681" s="762"/>
      <c r="K1681" s="763"/>
      <c r="L1681" s="764"/>
    </row>
    <row r="1682" spans="2:12" x14ac:dyDescent="0.25">
      <c r="B1682" s="737"/>
      <c r="C1682" s="739"/>
      <c r="D1682" s="739"/>
      <c r="E1682" s="739"/>
      <c r="F1682" s="740"/>
      <c r="G1682" s="739"/>
      <c r="H1682" s="739"/>
      <c r="I1682" s="761"/>
      <c r="J1682" s="762"/>
      <c r="K1682" s="763"/>
      <c r="L1682" s="764"/>
    </row>
    <row r="1683" spans="2:12" x14ac:dyDescent="0.25">
      <c r="B1683" s="737"/>
      <c r="C1683" s="739"/>
      <c r="D1683" s="739"/>
      <c r="E1683" s="739"/>
      <c r="F1683" s="740"/>
      <c r="G1683" s="739"/>
      <c r="H1683" s="739"/>
      <c r="I1683" s="761"/>
      <c r="J1683" s="762"/>
      <c r="K1683" s="763"/>
      <c r="L1683" s="764"/>
    </row>
    <row r="1684" spans="2:12" x14ac:dyDescent="0.25">
      <c r="B1684" s="737"/>
      <c r="C1684" s="739"/>
      <c r="D1684" s="739"/>
      <c r="E1684" s="739"/>
      <c r="F1684" s="740"/>
      <c r="G1684" s="739"/>
      <c r="H1684" s="739"/>
      <c r="I1684" s="761"/>
      <c r="J1684" s="762"/>
      <c r="K1684" s="763"/>
      <c r="L1684" s="764"/>
    </row>
    <row r="1685" spans="2:12" x14ac:dyDescent="0.25">
      <c r="B1685" s="737"/>
      <c r="C1685" s="739"/>
      <c r="D1685" s="739"/>
      <c r="E1685" s="739"/>
      <c r="F1685" s="740"/>
      <c r="G1685" s="739"/>
      <c r="H1685" s="739"/>
      <c r="I1685" s="761"/>
      <c r="J1685" s="762"/>
      <c r="K1685" s="763"/>
      <c r="L1685" s="764"/>
    </row>
    <row r="1686" spans="2:12" x14ac:dyDescent="0.25">
      <c r="B1686" s="737"/>
      <c r="C1686" s="739"/>
      <c r="D1686" s="739"/>
      <c r="E1686" s="739"/>
      <c r="F1686" s="740"/>
      <c r="G1686" s="739"/>
      <c r="H1686" s="739"/>
      <c r="I1686" s="761"/>
      <c r="J1686" s="762"/>
      <c r="K1686" s="763"/>
      <c r="L1686" s="764"/>
    </row>
    <row r="1687" spans="2:12" x14ac:dyDescent="0.25">
      <c r="B1687" s="737"/>
      <c r="C1687" s="739"/>
      <c r="D1687" s="739"/>
      <c r="E1687" s="739"/>
      <c r="F1687" s="740"/>
      <c r="G1687" s="739"/>
      <c r="H1687" s="739"/>
      <c r="I1687" s="761"/>
      <c r="J1687" s="762"/>
      <c r="K1687" s="763"/>
      <c r="L1687" s="764"/>
    </row>
    <row r="1688" spans="2:12" x14ac:dyDescent="0.25">
      <c r="B1688" s="737"/>
      <c r="C1688" s="739"/>
      <c r="D1688" s="739"/>
      <c r="E1688" s="739"/>
      <c r="F1688" s="740"/>
      <c r="G1688" s="739"/>
      <c r="H1688" s="739"/>
      <c r="I1688" s="761"/>
      <c r="J1688" s="762"/>
      <c r="K1688" s="763"/>
      <c r="L1688" s="764"/>
    </row>
    <row r="1689" spans="2:12" x14ac:dyDescent="0.25">
      <c r="B1689" s="737"/>
      <c r="C1689" s="739"/>
      <c r="D1689" s="739"/>
      <c r="E1689" s="739"/>
      <c r="F1689" s="740"/>
      <c r="G1689" s="739"/>
      <c r="H1689" s="739"/>
      <c r="I1689" s="761"/>
      <c r="J1689" s="762"/>
      <c r="K1689" s="763"/>
      <c r="L1689" s="764"/>
    </row>
    <row r="1690" spans="2:12" x14ac:dyDescent="0.25">
      <c r="B1690" s="737"/>
      <c r="C1690" s="739"/>
      <c r="D1690" s="739"/>
      <c r="E1690" s="739"/>
      <c r="F1690" s="740"/>
      <c r="G1690" s="739"/>
      <c r="H1690" s="739"/>
      <c r="I1690" s="761"/>
      <c r="J1690" s="762"/>
      <c r="K1690" s="763"/>
      <c r="L1690" s="764"/>
    </row>
    <row r="1691" spans="2:12" x14ac:dyDescent="0.25">
      <c r="B1691" s="737"/>
      <c r="C1691" s="739"/>
      <c r="D1691" s="739"/>
      <c r="E1691" s="739"/>
      <c r="F1691" s="740"/>
      <c r="G1691" s="739"/>
      <c r="H1691" s="739"/>
      <c r="I1691" s="761"/>
      <c r="J1691" s="762"/>
      <c r="K1691" s="763"/>
      <c r="L1691" s="764"/>
    </row>
    <row r="1692" spans="2:12" x14ac:dyDescent="0.25">
      <c r="B1692" s="737"/>
      <c r="C1692" s="739"/>
      <c r="D1692" s="739"/>
      <c r="E1692" s="739"/>
      <c r="F1692" s="740"/>
      <c r="G1692" s="739"/>
      <c r="H1692" s="739"/>
      <c r="I1692" s="761"/>
      <c r="J1692" s="762"/>
      <c r="K1692" s="763"/>
      <c r="L1692" s="764"/>
    </row>
    <row r="1693" spans="2:12" x14ac:dyDescent="0.25">
      <c r="B1693" s="737"/>
      <c r="C1693" s="739"/>
      <c r="D1693" s="739"/>
      <c r="E1693" s="739"/>
      <c r="F1693" s="740"/>
      <c r="G1693" s="739"/>
      <c r="H1693" s="739"/>
      <c r="I1693" s="761"/>
      <c r="J1693" s="762"/>
      <c r="K1693" s="763"/>
      <c r="L1693" s="764"/>
    </row>
    <row r="1694" spans="2:12" x14ac:dyDescent="0.25">
      <c r="B1694" s="737"/>
      <c r="C1694" s="739"/>
      <c r="D1694" s="739"/>
      <c r="E1694" s="739"/>
      <c r="F1694" s="740"/>
      <c r="G1694" s="739"/>
      <c r="H1694" s="739"/>
      <c r="I1694" s="761"/>
      <c r="J1694" s="762"/>
      <c r="K1694" s="763"/>
      <c r="L1694" s="764"/>
    </row>
    <row r="1695" spans="2:12" x14ac:dyDescent="0.25">
      <c r="B1695" s="737"/>
      <c r="C1695" s="739"/>
      <c r="D1695" s="739"/>
      <c r="E1695" s="739"/>
      <c r="F1695" s="740"/>
      <c r="G1695" s="739"/>
      <c r="H1695" s="739"/>
      <c r="I1695" s="761"/>
      <c r="J1695" s="762"/>
      <c r="K1695" s="763"/>
      <c r="L1695" s="764"/>
    </row>
    <row r="1696" spans="2:12" x14ac:dyDescent="0.25">
      <c r="B1696" s="737"/>
      <c r="C1696" s="739"/>
      <c r="D1696" s="739"/>
      <c r="E1696" s="739"/>
      <c r="F1696" s="740"/>
      <c r="G1696" s="739"/>
      <c r="H1696" s="739"/>
      <c r="I1696" s="761"/>
      <c r="J1696" s="762"/>
      <c r="K1696" s="763"/>
      <c r="L1696" s="764"/>
    </row>
    <row r="1697" spans="2:12" x14ac:dyDescent="0.25">
      <c r="B1697" s="737"/>
      <c r="C1697" s="739"/>
      <c r="D1697" s="739"/>
      <c r="E1697" s="739"/>
      <c r="F1697" s="740"/>
      <c r="G1697" s="739"/>
      <c r="H1697" s="739"/>
      <c r="I1697" s="761"/>
      <c r="J1697" s="762"/>
      <c r="K1697" s="763"/>
      <c r="L1697" s="764"/>
    </row>
    <row r="1698" spans="2:12" x14ac:dyDescent="0.25">
      <c r="B1698" s="737"/>
      <c r="C1698" s="739"/>
      <c r="D1698" s="739"/>
      <c r="E1698" s="739"/>
      <c r="F1698" s="740"/>
      <c r="G1698" s="739"/>
      <c r="H1698" s="739"/>
      <c r="I1698" s="761"/>
      <c r="J1698" s="762"/>
      <c r="K1698" s="763"/>
      <c r="L1698" s="764"/>
    </row>
    <row r="1699" spans="2:12" x14ac:dyDescent="0.25">
      <c r="B1699" s="737"/>
      <c r="C1699" s="739"/>
      <c r="D1699" s="739"/>
      <c r="E1699" s="739"/>
      <c r="F1699" s="740"/>
      <c r="G1699" s="739"/>
      <c r="H1699" s="739"/>
      <c r="I1699" s="761"/>
      <c r="J1699" s="762"/>
      <c r="K1699" s="763"/>
      <c r="L1699" s="764"/>
    </row>
    <row r="1700" spans="2:12" x14ac:dyDescent="0.25">
      <c r="B1700" s="737"/>
      <c r="C1700" s="739"/>
      <c r="D1700" s="739"/>
      <c r="E1700" s="739"/>
      <c r="F1700" s="740"/>
      <c r="G1700" s="739"/>
      <c r="H1700" s="739"/>
      <c r="I1700" s="761"/>
      <c r="J1700" s="762"/>
      <c r="K1700" s="763"/>
      <c r="L1700" s="764"/>
    </row>
    <row r="1701" spans="2:12" x14ac:dyDescent="0.25">
      <c r="B1701" s="737"/>
      <c r="C1701" s="739"/>
      <c r="D1701" s="739"/>
      <c r="E1701" s="739"/>
      <c r="F1701" s="740"/>
      <c r="G1701" s="739"/>
      <c r="H1701" s="739"/>
      <c r="I1701" s="761"/>
      <c r="J1701" s="762"/>
      <c r="K1701" s="763"/>
      <c r="L1701" s="764"/>
    </row>
    <row r="1702" spans="2:12" x14ac:dyDescent="0.25">
      <c r="B1702" s="737"/>
      <c r="C1702" s="739"/>
      <c r="D1702" s="739"/>
      <c r="E1702" s="739"/>
      <c r="F1702" s="740"/>
      <c r="G1702" s="739"/>
      <c r="H1702" s="739"/>
      <c r="I1702" s="761"/>
      <c r="J1702" s="762"/>
      <c r="K1702" s="763"/>
      <c r="L1702" s="764"/>
    </row>
    <row r="1703" spans="2:12" x14ac:dyDescent="0.25">
      <c r="B1703" s="737"/>
      <c r="C1703" s="739"/>
      <c r="D1703" s="739"/>
      <c r="E1703" s="739"/>
      <c r="F1703" s="740"/>
      <c r="G1703" s="739"/>
      <c r="H1703" s="739"/>
      <c r="I1703" s="761"/>
      <c r="J1703" s="762"/>
      <c r="K1703" s="763"/>
      <c r="L1703" s="764"/>
    </row>
    <row r="1704" spans="2:12" x14ac:dyDescent="0.25">
      <c r="B1704" s="737"/>
      <c r="C1704" s="739"/>
      <c r="D1704" s="739"/>
      <c r="E1704" s="739"/>
      <c r="F1704" s="740"/>
      <c r="G1704" s="739"/>
      <c r="H1704" s="739"/>
      <c r="I1704" s="761"/>
      <c r="J1704" s="762"/>
      <c r="K1704" s="763"/>
      <c r="L1704" s="764"/>
    </row>
    <row r="1705" spans="2:12" x14ac:dyDescent="0.25">
      <c r="B1705" s="737"/>
      <c r="C1705" s="739"/>
      <c r="D1705" s="739"/>
      <c r="E1705" s="739"/>
      <c r="F1705" s="740"/>
      <c r="G1705" s="739"/>
      <c r="H1705" s="739"/>
      <c r="I1705" s="761"/>
      <c r="J1705" s="762"/>
      <c r="K1705" s="763"/>
      <c r="L1705" s="764"/>
    </row>
    <row r="1706" spans="2:12" x14ac:dyDescent="0.25">
      <c r="B1706" s="737"/>
      <c r="C1706" s="739"/>
      <c r="D1706" s="739"/>
      <c r="E1706" s="739"/>
      <c r="F1706" s="740"/>
      <c r="G1706" s="739"/>
      <c r="H1706" s="739"/>
      <c r="I1706" s="761"/>
      <c r="J1706" s="762"/>
      <c r="K1706" s="763"/>
      <c r="L1706" s="764"/>
    </row>
    <row r="1707" spans="2:12" x14ac:dyDescent="0.25">
      <c r="B1707" s="737"/>
      <c r="C1707" s="739"/>
      <c r="D1707" s="739"/>
      <c r="E1707" s="739"/>
      <c r="F1707" s="740"/>
      <c r="G1707" s="739"/>
      <c r="H1707" s="739"/>
      <c r="I1707" s="761"/>
      <c r="J1707" s="762"/>
      <c r="K1707" s="763"/>
      <c r="L1707" s="764"/>
    </row>
    <row r="1708" spans="2:12" x14ac:dyDescent="0.25">
      <c r="B1708" s="737"/>
      <c r="C1708" s="739"/>
      <c r="D1708" s="739"/>
      <c r="E1708" s="739"/>
      <c r="F1708" s="740"/>
      <c r="G1708" s="739"/>
      <c r="H1708" s="739"/>
      <c r="I1708" s="761"/>
      <c r="J1708" s="762"/>
      <c r="K1708" s="763"/>
      <c r="L1708" s="764"/>
    </row>
    <row r="1709" spans="2:12" x14ac:dyDescent="0.25">
      <c r="B1709" s="737"/>
      <c r="C1709" s="739"/>
      <c r="D1709" s="739"/>
      <c r="E1709" s="739"/>
      <c r="F1709" s="740"/>
      <c r="G1709" s="739"/>
      <c r="H1709" s="739"/>
      <c r="I1709" s="761"/>
      <c r="J1709" s="762"/>
      <c r="K1709" s="763"/>
      <c r="L1709" s="764"/>
    </row>
    <row r="1710" spans="2:12" x14ac:dyDescent="0.25">
      <c r="B1710" s="737"/>
      <c r="C1710" s="739"/>
      <c r="D1710" s="739"/>
      <c r="E1710" s="739"/>
      <c r="F1710" s="740"/>
      <c r="G1710" s="739"/>
      <c r="H1710" s="739"/>
      <c r="I1710" s="761"/>
      <c r="J1710" s="762"/>
      <c r="K1710" s="763"/>
      <c r="L1710" s="764"/>
    </row>
    <row r="1711" spans="2:12" x14ac:dyDescent="0.25">
      <c r="B1711" s="737"/>
      <c r="C1711" s="739"/>
      <c r="D1711" s="739"/>
      <c r="E1711" s="739"/>
      <c r="F1711" s="740"/>
      <c r="G1711" s="739"/>
      <c r="H1711" s="739"/>
      <c r="I1711" s="761"/>
      <c r="J1711" s="762"/>
      <c r="K1711" s="763"/>
      <c r="L1711" s="764"/>
    </row>
    <row r="1712" spans="2:12" x14ac:dyDescent="0.25">
      <c r="B1712" s="737"/>
      <c r="C1712" s="739"/>
      <c r="D1712" s="739"/>
      <c r="E1712" s="739"/>
      <c r="F1712" s="740"/>
      <c r="G1712" s="739"/>
      <c r="H1712" s="739"/>
      <c r="I1712" s="761"/>
      <c r="J1712" s="762"/>
      <c r="K1712" s="763"/>
      <c r="L1712" s="764"/>
    </row>
    <row r="1713" spans="2:12" x14ac:dyDescent="0.25">
      <c r="B1713" s="737"/>
      <c r="C1713" s="739"/>
      <c r="D1713" s="739"/>
      <c r="E1713" s="739"/>
      <c r="F1713" s="740"/>
      <c r="G1713" s="739"/>
      <c r="H1713" s="739"/>
      <c r="I1713" s="761"/>
      <c r="J1713" s="762"/>
      <c r="K1713" s="763"/>
      <c r="L1713" s="764"/>
    </row>
    <row r="1714" spans="2:12" x14ac:dyDescent="0.25">
      <c r="B1714" s="737"/>
      <c r="C1714" s="739"/>
      <c r="D1714" s="739"/>
      <c r="E1714" s="739"/>
      <c r="F1714" s="740"/>
      <c r="G1714" s="739"/>
      <c r="H1714" s="739"/>
      <c r="I1714" s="761"/>
      <c r="J1714" s="762"/>
      <c r="K1714" s="763"/>
      <c r="L1714" s="764"/>
    </row>
    <row r="1715" spans="2:12" x14ac:dyDescent="0.25">
      <c r="B1715" s="737"/>
      <c r="C1715" s="739"/>
      <c r="D1715" s="739"/>
      <c r="E1715" s="739"/>
      <c r="F1715" s="740"/>
      <c r="G1715" s="739"/>
      <c r="H1715" s="739"/>
      <c r="I1715" s="761"/>
      <c r="J1715" s="762"/>
      <c r="K1715" s="763"/>
      <c r="L1715" s="764"/>
    </row>
    <row r="1716" spans="2:12" x14ac:dyDescent="0.25">
      <c r="B1716" s="737"/>
      <c r="C1716" s="739"/>
      <c r="D1716" s="739"/>
      <c r="E1716" s="739"/>
      <c r="F1716" s="740"/>
      <c r="G1716" s="739"/>
      <c r="H1716" s="739"/>
      <c r="I1716" s="761"/>
      <c r="J1716" s="762"/>
      <c r="K1716" s="763"/>
      <c r="L1716" s="764"/>
    </row>
    <row r="1717" spans="2:12" x14ac:dyDescent="0.25">
      <c r="B1717" s="737"/>
      <c r="C1717" s="739"/>
      <c r="D1717" s="739"/>
      <c r="E1717" s="739"/>
      <c r="F1717" s="740"/>
      <c r="G1717" s="739"/>
      <c r="H1717" s="739"/>
      <c r="I1717" s="761"/>
      <c r="J1717" s="762"/>
      <c r="K1717" s="763"/>
      <c r="L1717" s="764"/>
    </row>
    <row r="1718" spans="2:12" x14ac:dyDescent="0.25">
      <c r="B1718" s="737"/>
      <c r="C1718" s="739"/>
      <c r="D1718" s="739"/>
      <c r="E1718" s="739"/>
      <c r="F1718" s="740"/>
      <c r="G1718" s="739"/>
      <c r="H1718" s="739"/>
      <c r="I1718" s="761"/>
      <c r="J1718" s="762"/>
      <c r="K1718" s="763"/>
      <c r="L1718" s="764"/>
    </row>
    <row r="1719" spans="2:12" x14ac:dyDescent="0.25">
      <c r="B1719" s="737"/>
      <c r="C1719" s="739"/>
      <c r="D1719" s="739"/>
      <c r="E1719" s="739"/>
      <c r="F1719" s="740"/>
      <c r="G1719" s="739"/>
      <c r="H1719" s="739"/>
      <c r="I1719" s="761"/>
      <c r="J1719" s="762"/>
      <c r="K1719" s="763"/>
      <c r="L1719" s="764"/>
    </row>
    <row r="1720" spans="2:12" x14ac:dyDescent="0.25">
      <c r="B1720" s="737"/>
      <c r="C1720" s="739"/>
      <c r="D1720" s="739"/>
      <c r="E1720" s="739"/>
      <c r="F1720" s="740"/>
      <c r="G1720" s="739"/>
      <c r="H1720" s="739"/>
      <c r="I1720" s="761"/>
      <c r="J1720" s="762"/>
      <c r="K1720" s="763"/>
      <c r="L1720" s="764"/>
    </row>
    <row r="1721" spans="2:12" x14ac:dyDescent="0.25">
      <c r="B1721" s="737"/>
      <c r="C1721" s="739"/>
      <c r="D1721" s="739"/>
      <c r="E1721" s="739"/>
      <c r="F1721" s="740"/>
      <c r="G1721" s="739"/>
      <c r="H1721" s="739"/>
      <c r="I1721" s="761"/>
      <c r="J1721" s="762"/>
      <c r="K1721" s="763"/>
      <c r="L1721" s="764"/>
    </row>
    <row r="1722" spans="2:12" x14ac:dyDescent="0.25">
      <c r="B1722" s="737"/>
      <c r="C1722" s="739"/>
      <c r="D1722" s="739"/>
      <c r="E1722" s="739"/>
      <c r="F1722" s="740"/>
      <c r="G1722" s="739"/>
      <c r="H1722" s="739"/>
      <c r="I1722" s="761"/>
      <c r="J1722" s="762"/>
      <c r="K1722" s="763"/>
      <c r="L1722" s="764"/>
    </row>
    <row r="1723" spans="2:12" x14ac:dyDescent="0.25">
      <c r="B1723" s="737"/>
      <c r="C1723" s="739"/>
      <c r="D1723" s="739"/>
      <c r="E1723" s="739"/>
      <c r="F1723" s="740"/>
      <c r="G1723" s="739"/>
      <c r="H1723" s="739"/>
      <c r="I1723" s="761"/>
      <c r="J1723" s="762"/>
      <c r="K1723" s="763"/>
      <c r="L1723" s="764"/>
    </row>
    <row r="1724" spans="2:12" x14ac:dyDescent="0.25">
      <c r="B1724" s="737"/>
      <c r="C1724" s="739"/>
      <c r="D1724" s="739"/>
      <c r="E1724" s="739"/>
      <c r="F1724" s="740"/>
      <c r="G1724" s="739"/>
      <c r="H1724" s="739"/>
      <c r="I1724" s="761"/>
      <c r="J1724" s="762"/>
      <c r="K1724" s="763"/>
      <c r="L1724" s="764"/>
    </row>
    <row r="1725" spans="2:12" x14ac:dyDescent="0.25">
      <c r="B1725" s="737"/>
      <c r="C1725" s="739"/>
      <c r="D1725" s="739"/>
      <c r="E1725" s="739"/>
      <c r="F1725" s="740"/>
      <c r="G1725" s="739"/>
      <c r="H1725" s="739"/>
      <c r="I1725" s="761"/>
      <c r="J1725" s="762"/>
      <c r="K1725" s="763"/>
      <c r="L1725" s="764"/>
    </row>
    <row r="1726" spans="2:12" x14ac:dyDescent="0.25">
      <c r="B1726" s="737"/>
      <c r="C1726" s="739"/>
      <c r="D1726" s="739"/>
      <c r="E1726" s="739"/>
      <c r="F1726" s="740"/>
      <c r="G1726" s="739"/>
      <c r="H1726" s="739"/>
      <c r="I1726" s="761"/>
      <c r="J1726" s="762"/>
      <c r="K1726" s="763"/>
      <c r="L1726" s="764"/>
    </row>
    <row r="1727" spans="2:12" x14ac:dyDescent="0.25">
      <c r="B1727" s="737"/>
      <c r="C1727" s="739"/>
      <c r="D1727" s="739"/>
      <c r="E1727" s="739"/>
      <c r="F1727" s="740"/>
      <c r="G1727" s="739"/>
      <c r="H1727" s="739"/>
      <c r="I1727" s="761"/>
      <c r="J1727" s="762"/>
      <c r="K1727" s="763"/>
      <c r="L1727" s="764"/>
    </row>
    <row r="1728" spans="2:12" x14ac:dyDescent="0.25">
      <c r="B1728" s="737"/>
      <c r="C1728" s="739"/>
      <c r="D1728" s="739"/>
      <c r="E1728" s="739"/>
      <c r="F1728" s="740"/>
      <c r="G1728" s="739"/>
      <c r="H1728" s="739"/>
      <c r="I1728" s="761"/>
      <c r="J1728" s="762"/>
      <c r="K1728" s="763"/>
      <c r="L1728" s="764"/>
    </row>
    <row r="1729" spans="2:12" x14ac:dyDescent="0.25">
      <c r="B1729" s="737"/>
      <c r="C1729" s="739"/>
      <c r="D1729" s="739"/>
      <c r="E1729" s="739"/>
      <c r="F1729" s="740"/>
      <c r="G1729" s="739"/>
      <c r="H1729" s="739"/>
      <c r="I1729" s="761"/>
      <c r="J1729" s="762"/>
      <c r="K1729" s="763"/>
      <c r="L1729" s="764"/>
    </row>
    <row r="1730" spans="2:12" x14ac:dyDescent="0.25">
      <c r="B1730" s="737"/>
      <c r="C1730" s="739"/>
      <c r="D1730" s="739"/>
      <c r="E1730" s="739"/>
      <c r="F1730" s="740"/>
      <c r="G1730" s="739"/>
      <c r="H1730" s="739"/>
      <c r="I1730" s="761"/>
      <c r="J1730" s="762"/>
      <c r="K1730" s="763"/>
      <c r="L1730" s="764"/>
    </row>
    <row r="1731" spans="2:12" x14ac:dyDescent="0.25">
      <c r="B1731" s="737"/>
      <c r="C1731" s="739"/>
      <c r="D1731" s="739"/>
      <c r="E1731" s="739"/>
      <c r="F1731" s="740"/>
      <c r="G1731" s="739"/>
      <c r="H1731" s="739"/>
      <c r="I1731" s="761"/>
      <c r="J1731" s="762"/>
      <c r="K1731" s="763"/>
      <c r="L1731" s="764"/>
    </row>
    <row r="1732" spans="2:12" x14ac:dyDescent="0.25">
      <c r="B1732" s="737"/>
      <c r="C1732" s="739"/>
      <c r="D1732" s="739"/>
      <c r="E1732" s="739"/>
      <c r="F1732" s="740"/>
      <c r="G1732" s="739"/>
      <c r="H1732" s="739"/>
      <c r="I1732" s="761"/>
      <c r="J1732" s="762"/>
      <c r="K1732" s="763"/>
      <c r="L1732" s="764"/>
    </row>
    <row r="1733" spans="2:12" x14ac:dyDescent="0.25">
      <c r="B1733" s="737"/>
      <c r="C1733" s="739"/>
      <c r="D1733" s="739"/>
      <c r="E1733" s="739"/>
      <c r="F1733" s="740"/>
      <c r="G1733" s="739"/>
      <c r="H1733" s="739"/>
      <c r="I1733" s="761"/>
      <c r="J1733" s="762"/>
      <c r="K1733" s="763"/>
      <c r="L1733" s="764"/>
    </row>
    <row r="1734" spans="2:12" x14ac:dyDescent="0.25">
      <c r="B1734" s="737"/>
      <c r="C1734" s="739"/>
      <c r="D1734" s="739"/>
      <c r="E1734" s="739"/>
      <c r="F1734" s="740"/>
      <c r="G1734" s="739"/>
      <c r="H1734" s="739"/>
      <c r="I1734" s="761"/>
      <c r="J1734" s="762"/>
      <c r="K1734" s="763"/>
      <c r="L1734" s="764"/>
    </row>
    <row r="1735" spans="2:12" x14ac:dyDescent="0.25">
      <c r="B1735" s="737"/>
      <c r="C1735" s="739"/>
      <c r="D1735" s="739"/>
      <c r="E1735" s="739"/>
      <c r="F1735" s="740"/>
      <c r="G1735" s="739"/>
      <c r="H1735" s="739"/>
      <c r="I1735" s="761"/>
      <c r="J1735" s="762"/>
      <c r="K1735" s="763"/>
      <c r="L1735" s="764"/>
    </row>
    <row r="1736" spans="2:12" x14ac:dyDescent="0.25">
      <c r="B1736" s="737"/>
      <c r="C1736" s="739"/>
      <c r="D1736" s="739"/>
      <c r="E1736" s="739"/>
      <c r="F1736" s="740"/>
      <c r="G1736" s="739"/>
      <c r="H1736" s="739"/>
      <c r="I1736" s="761"/>
      <c r="J1736" s="762"/>
      <c r="K1736" s="763"/>
      <c r="L1736" s="764"/>
    </row>
    <row r="1737" spans="2:12" x14ac:dyDescent="0.25">
      <c r="B1737" s="737"/>
      <c r="C1737" s="739"/>
      <c r="D1737" s="739"/>
      <c r="E1737" s="739"/>
      <c r="F1737" s="740"/>
      <c r="G1737" s="739"/>
      <c r="H1737" s="739"/>
      <c r="I1737" s="761"/>
      <c r="J1737" s="762"/>
      <c r="K1737" s="763"/>
      <c r="L1737" s="764"/>
    </row>
    <row r="1738" spans="2:12" x14ac:dyDescent="0.25">
      <c r="B1738" s="737"/>
      <c r="C1738" s="739"/>
      <c r="D1738" s="739"/>
      <c r="E1738" s="739"/>
      <c r="F1738" s="740"/>
      <c r="G1738" s="739"/>
      <c r="H1738" s="739"/>
      <c r="I1738" s="761"/>
      <c r="J1738" s="762"/>
      <c r="K1738" s="763"/>
      <c r="L1738" s="764"/>
    </row>
    <row r="1739" spans="2:12" x14ac:dyDescent="0.25">
      <c r="B1739" s="737"/>
      <c r="C1739" s="739"/>
      <c r="D1739" s="739"/>
      <c r="E1739" s="739"/>
      <c r="F1739" s="740"/>
      <c r="G1739" s="739"/>
      <c r="H1739" s="739"/>
      <c r="I1739" s="761"/>
      <c r="J1739" s="762"/>
      <c r="K1739" s="763"/>
      <c r="L1739" s="764"/>
    </row>
    <row r="1740" spans="2:12" x14ac:dyDescent="0.25">
      <c r="B1740" s="737"/>
      <c r="C1740" s="739"/>
      <c r="D1740" s="739"/>
      <c r="E1740" s="739"/>
      <c r="F1740" s="740"/>
      <c r="G1740" s="739"/>
      <c r="H1740" s="739"/>
      <c r="I1740" s="761"/>
      <c r="J1740" s="762"/>
      <c r="K1740" s="763"/>
      <c r="L1740" s="764"/>
    </row>
    <row r="1741" spans="2:12" x14ac:dyDescent="0.25">
      <c r="B1741" s="737"/>
      <c r="C1741" s="739"/>
      <c r="D1741" s="739"/>
      <c r="E1741" s="739"/>
      <c r="F1741" s="740"/>
      <c r="G1741" s="739"/>
      <c r="H1741" s="739"/>
      <c r="I1741" s="761"/>
      <c r="J1741" s="762"/>
      <c r="K1741" s="763"/>
      <c r="L1741" s="764"/>
    </row>
    <row r="1742" spans="2:12" x14ac:dyDescent="0.25">
      <c r="B1742" s="737"/>
      <c r="C1742" s="739"/>
      <c r="D1742" s="739"/>
      <c r="E1742" s="739"/>
      <c r="F1742" s="740"/>
      <c r="G1742" s="739"/>
      <c r="H1742" s="739"/>
      <c r="I1742" s="761"/>
      <c r="J1742" s="762"/>
      <c r="K1742" s="763"/>
      <c r="L1742" s="764"/>
    </row>
    <row r="1743" spans="2:12" x14ac:dyDescent="0.25">
      <c r="B1743" s="737"/>
      <c r="C1743" s="739"/>
      <c r="D1743" s="739"/>
      <c r="E1743" s="739"/>
      <c r="F1743" s="740"/>
      <c r="G1743" s="739"/>
      <c r="H1743" s="739"/>
      <c r="I1743" s="761"/>
      <c r="J1743" s="762"/>
      <c r="K1743" s="763"/>
      <c r="L1743" s="764"/>
    </row>
    <row r="1744" spans="2:12" x14ac:dyDescent="0.25">
      <c r="B1744" s="737"/>
      <c r="C1744" s="739"/>
      <c r="D1744" s="739"/>
      <c r="E1744" s="739"/>
      <c r="F1744" s="740"/>
      <c r="G1744" s="739"/>
      <c r="H1744" s="739"/>
      <c r="I1744" s="761"/>
      <c r="J1744" s="762"/>
      <c r="K1744" s="763"/>
      <c r="L1744" s="764"/>
    </row>
    <row r="1745" spans="2:12" x14ac:dyDescent="0.25">
      <c r="B1745" s="737"/>
      <c r="C1745" s="739"/>
      <c r="D1745" s="739"/>
      <c r="E1745" s="739"/>
      <c r="F1745" s="740"/>
      <c r="G1745" s="739"/>
      <c r="H1745" s="739"/>
      <c r="I1745" s="761"/>
      <c r="J1745" s="762"/>
      <c r="K1745" s="763"/>
      <c r="L1745" s="764"/>
    </row>
    <row r="1746" spans="2:12" x14ac:dyDescent="0.25">
      <c r="B1746" s="737"/>
      <c r="C1746" s="739"/>
      <c r="D1746" s="739"/>
      <c r="E1746" s="739"/>
      <c r="F1746" s="740"/>
      <c r="G1746" s="739"/>
      <c r="H1746" s="739"/>
      <c r="I1746" s="761"/>
      <c r="J1746" s="762"/>
      <c r="K1746" s="763"/>
      <c r="L1746" s="764"/>
    </row>
    <row r="1747" spans="2:12" x14ac:dyDescent="0.25">
      <c r="B1747" s="737"/>
      <c r="C1747" s="739"/>
      <c r="D1747" s="739"/>
      <c r="E1747" s="739"/>
      <c r="F1747" s="740"/>
      <c r="G1747" s="739"/>
      <c r="H1747" s="739"/>
      <c r="I1747" s="761"/>
      <c r="J1747" s="762"/>
      <c r="K1747" s="763"/>
      <c r="L1747" s="764"/>
    </row>
    <row r="1748" spans="2:12" x14ac:dyDescent="0.25">
      <c r="B1748" s="737"/>
      <c r="C1748" s="739"/>
      <c r="D1748" s="739"/>
      <c r="E1748" s="739"/>
      <c r="F1748" s="740"/>
      <c r="G1748" s="739"/>
      <c r="H1748" s="739"/>
      <c r="I1748" s="761"/>
      <c r="J1748" s="762"/>
      <c r="K1748" s="763"/>
      <c r="L1748" s="764"/>
    </row>
    <row r="1749" spans="2:12" x14ac:dyDescent="0.25">
      <c r="B1749" s="737"/>
      <c r="C1749" s="739"/>
      <c r="D1749" s="739"/>
      <c r="E1749" s="739"/>
      <c r="F1749" s="740"/>
      <c r="G1749" s="739"/>
      <c r="H1749" s="739"/>
      <c r="I1749" s="761"/>
      <c r="J1749" s="762"/>
      <c r="K1749" s="763"/>
      <c r="L1749" s="764"/>
    </row>
    <row r="1750" spans="2:12" x14ac:dyDescent="0.25">
      <c r="B1750" s="737"/>
      <c r="C1750" s="739"/>
      <c r="D1750" s="739"/>
      <c r="E1750" s="739"/>
      <c r="F1750" s="740"/>
      <c r="G1750" s="739"/>
      <c r="H1750" s="739"/>
      <c r="I1750" s="761"/>
      <c r="J1750" s="762"/>
      <c r="K1750" s="763"/>
      <c r="L1750" s="764"/>
    </row>
    <row r="1751" spans="2:12" x14ac:dyDescent="0.25">
      <c r="B1751" s="737"/>
      <c r="C1751" s="739"/>
      <c r="D1751" s="739"/>
      <c r="E1751" s="739"/>
      <c r="F1751" s="740"/>
      <c r="G1751" s="739"/>
      <c r="H1751" s="739"/>
      <c r="I1751" s="761"/>
      <c r="J1751" s="762"/>
      <c r="K1751" s="763"/>
      <c r="L1751" s="764"/>
    </row>
    <row r="1752" spans="2:12" x14ac:dyDescent="0.25">
      <c r="B1752" s="737"/>
      <c r="C1752" s="739"/>
      <c r="D1752" s="739"/>
      <c r="E1752" s="739"/>
      <c r="F1752" s="740"/>
      <c r="G1752" s="739"/>
      <c r="H1752" s="739"/>
      <c r="I1752" s="761"/>
      <c r="J1752" s="762"/>
      <c r="K1752" s="763"/>
      <c r="L1752" s="764"/>
    </row>
    <row r="1753" spans="2:12" x14ac:dyDescent="0.25">
      <c r="B1753" s="737"/>
      <c r="C1753" s="739"/>
      <c r="D1753" s="739"/>
      <c r="E1753" s="739"/>
      <c r="F1753" s="740"/>
      <c r="G1753" s="739"/>
      <c r="H1753" s="739"/>
      <c r="I1753" s="761"/>
      <c r="J1753" s="762"/>
      <c r="K1753" s="763"/>
      <c r="L1753" s="764"/>
    </row>
    <row r="1754" spans="2:12" x14ac:dyDescent="0.25">
      <c r="B1754" s="737"/>
      <c r="C1754" s="739"/>
      <c r="D1754" s="739"/>
      <c r="E1754" s="739"/>
      <c r="F1754" s="740"/>
      <c r="G1754" s="739"/>
      <c r="H1754" s="739"/>
      <c r="I1754" s="761"/>
      <c r="J1754" s="762"/>
      <c r="K1754" s="763"/>
      <c r="L1754" s="764"/>
    </row>
    <row r="1755" spans="2:12" x14ac:dyDescent="0.25">
      <c r="B1755" s="737"/>
      <c r="C1755" s="739"/>
      <c r="D1755" s="739"/>
      <c r="E1755" s="739"/>
      <c r="F1755" s="740"/>
      <c r="G1755" s="739"/>
      <c r="H1755" s="739"/>
      <c r="I1755" s="761"/>
      <c r="J1755" s="762"/>
      <c r="K1755" s="763"/>
      <c r="L1755" s="764"/>
    </row>
    <row r="1756" spans="2:12" x14ac:dyDescent="0.25">
      <c r="B1756" s="737"/>
      <c r="C1756" s="739"/>
      <c r="D1756" s="739"/>
      <c r="E1756" s="739"/>
      <c r="F1756" s="740"/>
      <c r="G1756" s="739"/>
      <c r="H1756" s="739"/>
      <c r="I1756" s="761"/>
      <c r="J1756" s="762"/>
      <c r="K1756" s="763"/>
      <c r="L1756" s="764"/>
    </row>
    <row r="1757" spans="2:12" x14ac:dyDescent="0.25">
      <c r="B1757" s="737"/>
      <c r="C1757" s="739"/>
      <c r="D1757" s="739"/>
      <c r="E1757" s="739"/>
      <c r="F1757" s="740"/>
      <c r="G1757" s="739"/>
      <c r="H1757" s="739"/>
      <c r="I1757" s="761"/>
      <c r="J1757" s="762"/>
      <c r="K1757" s="763"/>
      <c r="L1757" s="764"/>
    </row>
    <row r="1758" spans="2:12" x14ac:dyDescent="0.25">
      <c r="B1758" s="737"/>
      <c r="C1758" s="739"/>
      <c r="D1758" s="739"/>
      <c r="E1758" s="739"/>
      <c r="F1758" s="740"/>
      <c r="G1758" s="739"/>
      <c r="H1758" s="739"/>
      <c r="I1758" s="761"/>
      <c r="J1758" s="762"/>
      <c r="K1758" s="763"/>
      <c r="L1758" s="764"/>
    </row>
    <row r="1759" spans="2:12" x14ac:dyDescent="0.25">
      <c r="B1759" s="737"/>
      <c r="C1759" s="739"/>
      <c r="D1759" s="739"/>
      <c r="E1759" s="739"/>
      <c r="F1759" s="740"/>
      <c r="G1759" s="739"/>
      <c r="H1759" s="739"/>
      <c r="I1759" s="761"/>
      <c r="J1759" s="762"/>
      <c r="K1759" s="763"/>
      <c r="L1759" s="764"/>
    </row>
    <row r="1760" spans="2:12" x14ac:dyDescent="0.25">
      <c r="B1760" s="737"/>
      <c r="C1760" s="739"/>
      <c r="D1760" s="739"/>
      <c r="E1760" s="739"/>
      <c r="F1760" s="740"/>
      <c r="G1760" s="739"/>
      <c r="H1760" s="739"/>
      <c r="I1760" s="761"/>
      <c r="J1760" s="762"/>
      <c r="K1760" s="763"/>
      <c r="L1760" s="764"/>
    </row>
    <row r="1761" spans="2:12" x14ac:dyDescent="0.25">
      <c r="B1761" s="737"/>
      <c r="C1761" s="739"/>
      <c r="D1761" s="739"/>
      <c r="E1761" s="739"/>
      <c r="F1761" s="740"/>
      <c r="G1761" s="739"/>
      <c r="H1761" s="739"/>
      <c r="I1761" s="761"/>
      <c r="J1761" s="762"/>
      <c r="K1761" s="763"/>
      <c r="L1761" s="764"/>
    </row>
    <row r="1762" spans="2:12" x14ac:dyDescent="0.25">
      <c r="B1762" s="737"/>
      <c r="C1762" s="739"/>
      <c r="D1762" s="739"/>
      <c r="E1762" s="739"/>
      <c r="F1762" s="740"/>
      <c r="G1762" s="739"/>
      <c r="H1762" s="739"/>
      <c r="I1762" s="761"/>
      <c r="J1762" s="762"/>
      <c r="K1762" s="763"/>
      <c r="L1762" s="764"/>
    </row>
    <row r="1763" spans="2:12" x14ac:dyDescent="0.25">
      <c r="B1763" s="737"/>
      <c r="C1763" s="739"/>
      <c r="D1763" s="739"/>
      <c r="E1763" s="739"/>
      <c r="F1763" s="740"/>
      <c r="G1763" s="739"/>
      <c r="H1763" s="739"/>
      <c r="I1763" s="761"/>
      <c r="J1763" s="762"/>
      <c r="K1763" s="763"/>
      <c r="L1763" s="764"/>
    </row>
    <row r="1764" spans="2:12" x14ac:dyDescent="0.25">
      <c r="B1764" s="737"/>
      <c r="C1764" s="739"/>
      <c r="D1764" s="739"/>
      <c r="E1764" s="739"/>
      <c r="F1764" s="740"/>
      <c r="G1764" s="739"/>
      <c r="H1764" s="739"/>
      <c r="I1764" s="761"/>
      <c r="J1764" s="762"/>
      <c r="K1764" s="763"/>
      <c r="L1764" s="764"/>
    </row>
    <row r="1765" spans="2:12" x14ac:dyDescent="0.25">
      <c r="B1765" s="737"/>
      <c r="C1765" s="739"/>
      <c r="D1765" s="739"/>
      <c r="E1765" s="739"/>
      <c r="F1765" s="740"/>
      <c r="G1765" s="739"/>
      <c r="H1765" s="739"/>
      <c r="I1765" s="761"/>
      <c r="J1765" s="762"/>
      <c r="K1765" s="763"/>
      <c r="L1765" s="764"/>
    </row>
    <row r="1766" spans="2:12" x14ac:dyDescent="0.25">
      <c r="B1766" s="737"/>
      <c r="C1766" s="739"/>
      <c r="D1766" s="739"/>
      <c r="E1766" s="739"/>
      <c r="F1766" s="740"/>
      <c r="G1766" s="739"/>
      <c r="H1766" s="739"/>
      <c r="I1766" s="761"/>
      <c r="J1766" s="762"/>
      <c r="K1766" s="763"/>
      <c r="L1766" s="764"/>
    </row>
    <row r="1767" spans="2:12" x14ac:dyDescent="0.25">
      <c r="B1767" s="737"/>
      <c r="C1767" s="739"/>
      <c r="D1767" s="739"/>
      <c r="E1767" s="739"/>
      <c r="F1767" s="740"/>
      <c r="G1767" s="739"/>
      <c r="H1767" s="739"/>
      <c r="I1767" s="761"/>
      <c r="J1767" s="762"/>
      <c r="K1767" s="763"/>
      <c r="L1767" s="764"/>
    </row>
    <row r="1768" spans="2:12" x14ac:dyDescent="0.25">
      <c r="B1768" s="737"/>
      <c r="C1768" s="739"/>
      <c r="D1768" s="739"/>
      <c r="E1768" s="739"/>
      <c r="F1768" s="740"/>
      <c r="G1768" s="739"/>
      <c r="H1768" s="739"/>
      <c r="I1768" s="761"/>
      <c r="J1768" s="762"/>
      <c r="K1768" s="763"/>
      <c r="L1768" s="764"/>
    </row>
    <row r="1769" spans="2:12" x14ac:dyDescent="0.25">
      <c r="B1769" s="737"/>
      <c r="C1769" s="739"/>
      <c r="D1769" s="739"/>
      <c r="E1769" s="739"/>
      <c r="F1769" s="740"/>
      <c r="G1769" s="739"/>
      <c r="H1769" s="739"/>
      <c r="I1769" s="761"/>
      <c r="J1769" s="762"/>
      <c r="K1769" s="763"/>
      <c r="L1769" s="764"/>
    </row>
    <row r="1770" spans="2:12" x14ac:dyDescent="0.25">
      <c r="B1770" s="737"/>
      <c r="C1770" s="739"/>
      <c r="D1770" s="739"/>
      <c r="E1770" s="739"/>
      <c r="F1770" s="740"/>
      <c r="G1770" s="739"/>
      <c r="H1770" s="739"/>
      <c r="I1770" s="761"/>
      <c r="J1770" s="762"/>
      <c r="K1770" s="763"/>
      <c r="L1770" s="764"/>
    </row>
    <row r="1771" spans="2:12" x14ac:dyDescent="0.25">
      <c r="B1771" s="737"/>
      <c r="C1771" s="739"/>
      <c r="D1771" s="739"/>
      <c r="E1771" s="739"/>
      <c r="F1771" s="740"/>
      <c r="G1771" s="739"/>
      <c r="H1771" s="739"/>
      <c r="I1771" s="761"/>
      <c r="J1771" s="762"/>
      <c r="K1771" s="763"/>
      <c r="L1771" s="764"/>
    </row>
    <row r="1772" spans="2:12" x14ac:dyDescent="0.25">
      <c r="B1772" s="737"/>
      <c r="C1772" s="739"/>
      <c r="D1772" s="739"/>
      <c r="E1772" s="739"/>
      <c r="F1772" s="740"/>
      <c r="G1772" s="739"/>
      <c r="H1772" s="739"/>
      <c r="I1772" s="761"/>
      <c r="J1772" s="762"/>
      <c r="K1772" s="763"/>
      <c r="L1772" s="764"/>
    </row>
    <row r="1773" spans="2:12" x14ac:dyDescent="0.25">
      <c r="B1773" s="737"/>
      <c r="C1773" s="739"/>
      <c r="D1773" s="739"/>
      <c r="E1773" s="739"/>
      <c r="F1773" s="740"/>
      <c r="G1773" s="739"/>
      <c r="H1773" s="739"/>
      <c r="I1773" s="761"/>
      <c r="J1773" s="762"/>
      <c r="K1773" s="763"/>
      <c r="L1773" s="764"/>
    </row>
    <row r="1774" spans="2:12" x14ac:dyDescent="0.25">
      <c r="B1774" s="737"/>
      <c r="C1774" s="739"/>
      <c r="D1774" s="739"/>
      <c r="E1774" s="739"/>
      <c r="F1774" s="740"/>
      <c r="G1774" s="739"/>
      <c r="H1774" s="739"/>
      <c r="I1774" s="761"/>
      <c r="J1774" s="762"/>
      <c r="K1774" s="763"/>
      <c r="L1774" s="764"/>
    </row>
    <row r="1775" spans="2:12" x14ac:dyDescent="0.25">
      <c r="B1775" s="737"/>
      <c r="C1775" s="739"/>
      <c r="D1775" s="739"/>
      <c r="E1775" s="739"/>
      <c r="F1775" s="740"/>
      <c r="G1775" s="739"/>
      <c r="H1775" s="739"/>
      <c r="I1775" s="761"/>
      <c r="J1775" s="762"/>
      <c r="K1775" s="763"/>
      <c r="L1775" s="764"/>
    </row>
    <row r="1776" spans="2:12" x14ac:dyDescent="0.25">
      <c r="B1776" s="737"/>
      <c r="C1776" s="739"/>
      <c r="D1776" s="739"/>
      <c r="E1776" s="739"/>
      <c r="F1776" s="740"/>
      <c r="G1776" s="739"/>
      <c r="H1776" s="739"/>
      <c r="I1776" s="761"/>
      <c r="J1776" s="762"/>
      <c r="K1776" s="763"/>
      <c r="L1776" s="764"/>
    </row>
    <row r="1777" spans="2:12" x14ac:dyDescent="0.25">
      <c r="B1777" s="737"/>
      <c r="C1777" s="739"/>
      <c r="D1777" s="739"/>
      <c r="E1777" s="739"/>
      <c r="F1777" s="740"/>
      <c r="G1777" s="739"/>
      <c r="H1777" s="739"/>
      <c r="I1777" s="761"/>
      <c r="J1777" s="762"/>
      <c r="K1777" s="763"/>
      <c r="L1777" s="764"/>
    </row>
    <row r="1778" spans="2:12" x14ac:dyDescent="0.25">
      <c r="B1778" s="737"/>
      <c r="C1778" s="739"/>
      <c r="D1778" s="739"/>
      <c r="E1778" s="739"/>
      <c r="F1778" s="740"/>
      <c r="G1778" s="739"/>
      <c r="H1778" s="739"/>
      <c r="I1778" s="761"/>
      <c r="J1778" s="762"/>
      <c r="K1778" s="763"/>
      <c r="L1778" s="764"/>
    </row>
    <row r="1779" spans="2:12" x14ac:dyDescent="0.25">
      <c r="B1779" s="737"/>
      <c r="C1779" s="739"/>
      <c r="D1779" s="739"/>
      <c r="E1779" s="739"/>
      <c r="F1779" s="740"/>
      <c r="G1779" s="739"/>
      <c r="H1779" s="739"/>
      <c r="I1779" s="761"/>
      <c r="J1779" s="762"/>
      <c r="K1779" s="763"/>
      <c r="L1779" s="764"/>
    </row>
    <row r="1780" spans="2:12" x14ac:dyDescent="0.25">
      <c r="B1780" s="737"/>
      <c r="C1780" s="739"/>
      <c r="D1780" s="739"/>
      <c r="E1780" s="739"/>
      <c r="F1780" s="740"/>
      <c r="G1780" s="739"/>
      <c r="H1780" s="739"/>
      <c r="I1780" s="761"/>
      <c r="J1780" s="762"/>
      <c r="K1780" s="763"/>
      <c r="L1780" s="764"/>
    </row>
    <row r="1781" spans="2:12" x14ac:dyDescent="0.25">
      <c r="B1781" s="737"/>
      <c r="C1781" s="739"/>
      <c r="D1781" s="739"/>
      <c r="E1781" s="739"/>
      <c r="F1781" s="740"/>
      <c r="G1781" s="739"/>
      <c r="H1781" s="739"/>
      <c r="I1781" s="761"/>
      <c r="J1781" s="762"/>
      <c r="K1781" s="763"/>
      <c r="L1781" s="764"/>
    </row>
    <row r="1782" spans="2:12" x14ac:dyDescent="0.25">
      <c r="B1782" s="737"/>
      <c r="C1782" s="739"/>
      <c r="D1782" s="739"/>
      <c r="E1782" s="739"/>
      <c r="F1782" s="740"/>
      <c r="G1782" s="739"/>
      <c r="H1782" s="739"/>
      <c r="I1782" s="761"/>
      <c r="J1782" s="762"/>
      <c r="K1782" s="763"/>
      <c r="L1782" s="764"/>
    </row>
    <row r="1783" spans="2:12" x14ac:dyDescent="0.25">
      <c r="B1783" s="737"/>
      <c r="C1783" s="739"/>
      <c r="D1783" s="739"/>
      <c r="E1783" s="739"/>
      <c r="F1783" s="740"/>
      <c r="G1783" s="739"/>
      <c r="H1783" s="739"/>
      <c r="I1783" s="761"/>
      <c r="J1783" s="762"/>
      <c r="K1783" s="763"/>
      <c r="L1783" s="764"/>
    </row>
    <row r="1784" spans="2:12" x14ac:dyDescent="0.25">
      <c r="B1784" s="737"/>
      <c r="C1784" s="739"/>
      <c r="D1784" s="739"/>
      <c r="E1784" s="739"/>
      <c r="F1784" s="740"/>
      <c r="G1784" s="739"/>
      <c r="H1784" s="739"/>
      <c r="I1784" s="761"/>
      <c r="J1784" s="762"/>
      <c r="K1784" s="763"/>
      <c r="L1784" s="764"/>
    </row>
    <row r="1785" spans="2:12" x14ac:dyDescent="0.25">
      <c r="B1785" s="737"/>
      <c r="C1785" s="739"/>
      <c r="D1785" s="739"/>
      <c r="E1785" s="739"/>
      <c r="F1785" s="740"/>
      <c r="G1785" s="739"/>
      <c r="H1785" s="739"/>
      <c r="I1785" s="761"/>
      <c r="J1785" s="762"/>
      <c r="K1785" s="763"/>
      <c r="L1785" s="764"/>
    </row>
    <row r="1786" spans="2:12" x14ac:dyDescent="0.25">
      <c r="B1786" s="737"/>
      <c r="C1786" s="739"/>
      <c r="D1786" s="739"/>
      <c r="E1786" s="739"/>
      <c r="F1786" s="740"/>
      <c r="G1786" s="739"/>
      <c r="H1786" s="739"/>
      <c r="I1786" s="761"/>
      <c r="J1786" s="762"/>
      <c r="K1786" s="763"/>
      <c r="L1786" s="764"/>
    </row>
    <row r="1787" spans="2:12" x14ac:dyDescent="0.25">
      <c r="B1787" s="737"/>
      <c r="C1787" s="739"/>
      <c r="D1787" s="739"/>
      <c r="E1787" s="739"/>
      <c r="F1787" s="740"/>
      <c r="G1787" s="739"/>
      <c r="H1787" s="739"/>
      <c r="I1787" s="761"/>
      <c r="J1787" s="762"/>
      <c r="K1787" s="763"/>
      <c r="L1787" s="764"/>
    </row>
    <row r="1788" spans="2:12" x14ac:dyDescent="0.25">
      <c r="B1788" s="737"/>
      <c r="C1788" s="739"/>
      <c r="D1788" s="739"/>
      <c r="E1788" s="739"/>
      <c r="F1788" s="740"/>
      <c r="G1788" s="739"/>
      <c r="H1788" s="739"/>
      <c r="I1788" s="761"/>
      <c r="J1788" s="762"/>
      <c r="K1788" s="763"/>
      <c r="L1788" s="764"/>
    </row>
    <row r="1789" spans="2:12" x14ac:dyDescent="0.25">
      <c r="B1789" s="737"/>
      <c r="C1789" s="739"/>
      <c r="D1789" s="739"/>
      <c r="E1789" s="739"/>
      <c r="F1789" s="740"/>
      <c r="G1789" s="739"/>
      <c r="H1789" s="739"/>
      <c r="I1789" s="761"/>
      <c r="J1789" s="762"/>
      <c r="K1789" s="763"/>
      <c r="L1789" s="764"/>
    </row>
    <row r="1790" spans="2:12" x14ac:dyDescent="0.25">
      <c r="B1790" s="737"/>
      <c r="C1790" s="739"/>
      <c r="D1790" s="739"/>
      <c r="E1790" s="739"/>
      <c r="F1790" s="740"/>
      <c r="G1790" s="739"/>
      <c r="H1790" s="739"/>
      <c r="I1790" s="761"/>
      <c r="J1790" s="762"/>
      <c r="K1790" s="763"/>
      <c r="L1790" s="764"/>
    </row>
    <row r="1791" spans="2:12" x14ac:dyDescent="0.25">
      <c r="B1791" s="737"/>
      <c r="C1791" s="739"/>
      <c r="D1791" s="739"/>
      <c r="E1791" s="739"/>
      <c r="F1791" s="740"/>
      <c r="G1791" s="739"/>
      <c r="H1791" s="739"/>
      <c r="I1791" s="761"/>
      <c r="J1791" s="762"/>
      <c r="K1791" s="763"/>
      <c r="L1791" s="764"/>
    </row>
    <row r="1792" spans="2:12" x14ac:dyDescent="0.25">
      <c r="B1792" s="737"/>
      <c r="C1792" s="739"/>
      <c r="D1792" s="739"/>
      <c r="E1792" s="739"/>
      <c r="F1792" s="740"/>
      <c r="G1792" s="739"/>
      <c r="H1792" s="739"/>
      <c r="I1792" s="761"/>
      <c r="J1792" s="762"/>
      <c r="K1792" s="763"/>
      <c r="L1792" s="764"/>
    </row>
    <row r="1793" spans="2:12" x14ac:dyDescent="0.25">
      <c r="B1793" s="737"/>
      <c r="C1793" s="739"/>
      <c r="D1793" s="739"/>
      <c r="E1793" s="739"/>
      <c r="F1793" s="740"/>
      <c r="G1793" s="739"/>
      <c r="H1793" s="739"/>
      <c r="I1793" s="761"/>
      <c r="J1793" s="762"/>
      <c r="K1793" s="763"/>
      <c r="L1793" s="764"/>
    </row>
    <row r="1794" spans="2:12" x14ac:dyDescent="0.25">
      <c r="B1794" s="737"/>
      <c r="C1794" s="739"/>
      <c r="D1794" s="739"/>
      <c r="E1794" s="739"/>
      <c r="F1794" s="740"/>
      <c r="G1794" s="739"/>
      <c r="H1794" s="739"/>
      <c r="I1794" s="761"/>
      <c r="J1794" s="762"/>
      <c r="K1794" s="763"/>
      <c r="L1794" s="764"/>
    </row>
    <row r="1795" spans="2:12" x14ac:dyDescent="0.25">
      <c r="B1795" s="737"/>
      <c r="C1795" s="739"/>
      <c r="D1795" s="739"/>
      <c r="E1795" s="739"/>
      <c r="F1795" s="740"/>
      <c r="G1795" s="739"/>
      <c r="H1795" s="739"/>
      <c r="I1795" s="761"/>
      <c r="J1795" s="762"/>
      <c r="K1795" s="763"/>
      <c r="L1795" s="764"/>
    </row>
    <row r="1796" spans="2:12" x14ac:dyDescent="0.25">
      <c r="B1796" s="737"/>
      <c r="C1796" s="739"/>
      <c r="D1796" s="739"/>
      <c r="E1796" s="739"/>
      <c r="F1796" s="740"/>
      <c r="G1796" s="739"/>
      <c r="H1796" s="739"/>
      <c r="I1796" s="761"/>
      <c r="J1796" s="762"/>
      <c r="K1796" s="763"/>
      <c r="L1796" s="764"/>
    </row>
    <row r="1797" spans="2:12" x14ac:dyDescent="0.25">
      <c r="B1797" s="737"/>
      <c r="C1797" s="739"/>
      <c r="D1797" s="739"/>
      <c r="E1797" s="739"/>
      <c r="F1797" s="740"/>
      <c r="G1797" s="739"/>
      <c r="H1797" s="739"/>
      <c r="I1797" s="761"/>
      <c r="J1797" s="762"/>
      <c r="K1797" s="763"/>
      <c r="L1797" s="764"/>
    </row>
    <row r="1798" spans="2:12" x14ac:dyDescent="0.25">
      <c r="B1798" s="737"/>
      <c r="C1798" s="739"/>
      <c r="D1798" s="739"/>
      <c r="E1798" s="739"/>
      <c r="F1798" s="740"/>
      <c r="G1798" s="739"/>
      <c r="H1798" s="739"/>
      <c r="I1798" s="761"/>
      <c r="J1798" s="762"/>
      <c r="K1798" s="763"/>
      <c r="L1798" s="764"/>
    </row>
    <row r="1799" spans="2:12" x14ac:dyDescent="0.25">
      <c r="B1799" s="737"/>
      <c r="C1799" s="739"/>
      <c r="D1799" s="739"/>
      <c r="E1799" s="739"/>
      <c r="F1799" s="740"/>
      <c r="G1799" s="739"/>
      <c r="H1799" s="739"/>
      <c r="I1799" s="761"/>
      <c r="J1799" s="762"/>
      <c r="K1799" s="763"/>
      <c r="L1799" s="764"/>
    </row>
    <row r="1800" spans="2:12" x14ac:dyDescent="0.25">
      <c r="B1800" s="737"/>
      <c r="C1800" s="739"/>
      <c r="D1800" s="739"/>
      <c r="E1800" s="739"/>
      <c r="F1800" s="740"/>
      <c r="G1800" s="739"/>
      <c r="H1800" s="739"/>
      <c r="I1800" s="761"/>
      <c r="J1800" s="762"/>
      <c r="K1800" s="763"/>
      <c r="L1800" s="764"/>
    </row>
    <row r="1801" spans="2:12" x14ac:dyDescent="0.25">
      <c r="B1801" s="737"/>
      <c r="C1801" s="739"/>
      <c r="D1801" s="739"/>
      <c r="E1801" s="739"/>
      <c r="F1801" s="740"/>
      <c r="G1801" s="739"/>
      <c r="H1801" s="739"/>
      <c r="I1801" s="761"/>
      <c r="J1801" s="762"/>
      <c r="K1801" s="763"/>
      <c r="L1801" s="764"/>
    </row>
    <row r="1802" spans="2:12" x14ac:dyDescent="0.25">
      <c r="B1802" s="737"/>
      <c r="C1802" s="739"/>
      <c r="D1802" s="739"/>
      <c r="E1802" s="739"/>
      <c r="F1802" s="740"/>
      <c r="G1802" s="739"/>
      <c r="H1802" s="739"/>
      <c r="I1802" s="761"/>
      <c r="J1802" s="762"/>
      <c r="K1802" s="763"/>
      <c r="L1802" s="764"/>
    </row>
    <row r="1803" spans="2:12" x14ac:dyDescent="0.25">
      <c r="B1803" s="737"/>
      <c r="C1803" s="739"/>
      <c r="D1803" s="739"/>
      <c r="E1803" s="739"/>
      <c r="F1803" s="740"/>
      <c r="G1803" s="739"/>
      <c r="H1803" s="739"/>
      <c r="I1803" s="761"/>
      <c r="J1803" s="762"/>
      <c r="K1803" s="763"/>
      <c r="L1803" s="764"/>
    </row>
    <row r="1804" spans="2:12" x14ac:dyDescent="0.25">
      <c r="B1804" s="737"/>
      <c r="C1804" s="739"/>
      <c r="D1804" s="739"/>
      <c r="E1804" s="739"/>
      <c r="F1804" s="740"/>
      <c r="G1804" s="739"/>
      <c r="H1804" s="739"/>
      <c r="I1804" s="761"/>
      <c r="J1804" s="762"/>
      <c r="K1804" s="763"/>
      <c r="L1804" s="764"/>
    </row>
    <row r="1805" spans="2:12" x14ac:dyDescent="0.25">
      <c r="B1805" s="737"/>
      <c r="C1805" s="739"/>
      <c r="D1805" s="739"/>
      <c r="E1805" s="739"/>
      <c r="F1805" s="740"/>
      <c r="G1805" s="739"/>
      <c r="H1805" s="739"/>
      <c r="I1805" s="761"/>
      <c r="J1805" s="762"/>
      <c r="K1805" s="763"/>
      <c r="L1805" s="764"/>
    </row>
    <row r="1806" spans="2:12" x14ac:dyDescent="0.25">
      <c r="B1806" s="737"/>
      <c r="C1806" s="739"/>
      <c r="D1806" s="739"/>
      <c r="E1806" s="739"/>
      <c r="F1806" s="740"/>
      <c r="G1806" s="739"/>
      <c r="H1806" s="739"/>
      <c r="I1806" s="761"/>
      <c r="J1806" s="762"/>
      <c r="K1806" s="763"/>
      <c r="L1806" s="764"/>
    </row>
    <row r="1807" spans="2:12" x14ac:dyDescent="0.25">
      <c r="B1807" s="737"/>
      <c r="C1807" s="739"/>
      <c r="D1807" s="739"/>
      <c r="E1807" s="739"/>
      <c r="F1807" s="740"/>
      <c r="G1807" s="739"/>
      <c r="H1807" s="739"/>
      <c r="I1807" s="761"/>
      <c r="J1807" s="762"/>
      <c r="K1807" s="763"/>
      <c r="L1807" s="764"/>
    </row>
    <row r="1808" spans="2:12" x14ac:dyDescent="0.25">
      <c r="B1808" s="737"/>
      <c r="C1808" s="739"/>
      <c r="D1808" s="739"/>
      <c r="E1808" s="739"/>
      <c r="F1808" s="740"/>
      <c r="G1808" s="739"/>
      <c r="H1808" s="739"/>
      <c r="I1808" s="761"/>
      <c r="J1808" s="762"/>
      <c r="K1808" s="763"/>
      <c r="L1808" s="764"/>
    </row>
    <row r="1809" spans="2:12" x14ac:dyDescent="0.25">
      <c r="B1809" s="737"/>
      <c r="C1809" s="739"/>
      <c r="D1809" s="739"/>
      <c r="E1809" s="739"/>
      <c r="F1809" s="740"/>
      <c r="G1809" s="739"/>
      <c r="H1809" s="739"/>
      <c r="I1809" s="761"/>
      <c r="J1809" s="762"/>
      <c r="K1809" s="763"/>
      <c r="L1809" s="764"/>
    </row>
    <row r="1810" spans="2:12" x14ac:dyDescent="0.25">
      <c r="B1810" s="737"/>
      <c r="C1810" s="739"/>
      <c r="D1810" s="739"/>
      <c r="E1810" s="739"/>
      <c r="F1810" s="740"/>
      <c r="G1810" s="739"/>
      <c r="H1810" s="739"/>
      <c r="I1810" s="761"/>
      <c r="J1810" s="762"/>
      <c r="K1810" s="763"/>
      <c r="L1810" s="764"/>
    </row>
    <row r="1811" spans="2:12" x14ac:dyDescent="0.25">
      <c r="B1811" s="737"/>
      <c r="C1811" s="739"/>
      <c r="D1811" s="739"/>
      <c r="E1811" s="739"/>
      <c r="F1811" s="740"/>
      <c r="G1811" s="739"/>
      <c r="H1811" s="739"/>
      <c r="I1811" s="761"/>
      <c r="J1811" s="762"/>
      <c r="K1811" s="763"/>
      <c r="L1811" s="764"/>
    </row>
    <row r="1812" spans="2:12" x14ac:dyDescent="0.25">
      <c r="B1812" s="737"/>
      <c r="C1812" s="739"/>
      <c r="D1812" s="739"/>
      <c r="E1812" s="739"/>
      <c r="F1812" s="740"/>
      <c r="G1812" s="739"/>
      <c r="H1812" s="739"/>
      <c r="I1812" s="761"/>
      <c r="J1812" s="762"/>
      <c r="K1812" s="763"/>
      <c r="L1812" s="764"/>
    </row>
    <row r="1813" spans="2:12" x14ac:dyDescent="0.25">
      <c r="B1813" s="737"/>
      <c r="C1813" s="739"/>
      <c r="D1813" s="739"/>
      <c r="E1813" s="739"/>
      <c r="F1813" s="740"/>
      <c r="G1813" s="739"/>
      <c r="H1813" s="739"/>
      <c r="I1813" s="761"/>
      <c r="J1813" s="762"/>
      <c r="K1813" s="763"/>
      <c r="L1813" s="764"/>
    </row>
    <row r="1814" spans="2:12" x14ac:dyDescent="0.25">
      <c r="B1814" s="737"/>
      <c r="C1814" s="739"/>
      <c r="D1814" s="739"/>
      <c r="E1814" s="739"/>
      <c r="F1814" s="740"/>
      <c r="G1814" s="739"/>
      <c r="H1814" s="739"/>
      <c r="I1814" s="761"/>
      <c r="J1814" s="762"/>
      <c r="K1814" s="763"/>
      <c r="L1814" s="764"/>
    </row>
    <row r="1815" spans="2:12" x14ac:dyDescent="0.25">
      <c r="B1815" s="737"/>
      <c r="C1815" s="739"/>
      <c r="D1815" s="739"/>
      <c r="E1815" s="739"/>
      <c r="F1815" s="740"/>
      <c r="G1815" s="739"/>
      <c r="H1815" s="739"/>
      <c r="I1815" s="761"/>
      <c r="J1815" s="762"/>
      <c r="K1815" s="763"/>
      <c r="L1815" s="764"/>
    </row>
    <row r="1816" spans="2:12" x14ac:dyDescent="0.25">
      <c r="B1816" s="737"/>
      <c r="C1816" s="739"/>
      <c r="D1816" s="739"/>
      <c r="E1816" s="739"/>
      <c r="F1816" s="740"/>
      <c r="G1816" s="739"/>
      <c r="H1816" s="739"/>
      <c r="I1816" s="761"/>
      <c r="J1816" s="762"/>
      <c r="K1816" s="763"/>
      <c r="L1816" s="764"/>
    </row>
    <row r="1817" spans="2:12" x14ac:dyDescent="0.25">
      <c r="B1817" s="737"/>
      <c r="C1817" s="739"/>
      <c r="D1817" s="739"/>
      <c r="E1817" s="739"/>
      <c r="F1817" s="740"/>
      <c r="G1817" s="739"/>
      <c r="H1817" s="739"/>
      <c r="I1817" s="761"/>
      <c r="J1817" s="762"/>
      <c r="K1817" s="763"/>
      <c r="L1817" s="764"/>
    </row>
    <row r="1818" spans="2:12" x14ac:dyDescent="0.25">
      <c r="B1818" s="737"/>
      <c r="C1818" s="739"/>
      <c r="D1818" s="739"/>
      <c r="E1818" s="739"/>
      <c r="F1818" s="740"/>
      <c r="G1818" s="739"/>
      <c r="H1818" s="739"/>
      <c r="I1818" s="761"/>
      <c r="J1818" s="762"/>
      <c r="K1818" s="763"/>
      <c r="L1818" s="764"/>
    </row>
    <row r="1819" spans="2:12" x14ac:dyDescent="0.25">
      <c r="B1819" s="737"/>
      <c r="C1819" s="739"/>
      <c r="D1819" s="739"/>
      <c r="E1819" s="739"/>
      <c r="F1819" s="740"/>
      <c r="G1819" s="739"/>
      <c r="H1819" s="739"/>
      <c r="I1819" s="761"/>
      <c r="J1819" s="762"/>
      <c r="K1819" s="763"/>
      <c r="L1819" s="764"/>
    </row>
    <row r="1820" spans="2:12" x14ac:dyDescent="0.25">
      <c r="B1820" s="737"/>
      <c r="C1820" s="739"/>
      <c r="D1820" s="739"/>
      <c r="E1820" s="739"/>
      <c r="F1820" s="740"/>
      <c r="G1820" s="739"/>
      <c r="H1820" s="739"/>
      <c r="I1820" s="761"/>
      <c r="J1820" s="762"/>
      <c r="K1820" s="763"/>
      <c r="L1820" s="764"/>
    </row>
    <row r="1821" spans="2:12" x14ac:dyDescent="0.25">
      <c r="B1821" s="737"/>
      <c r="C1821" s="739"/>
      <c r="D1821" s="739"/>
      <c r="E1821" s="739"/>
      <c r="F1821" s="740"/>
      <c r="G1821" s="739"/>
      <c r="H1821" s="739"/>
      <c r="I1821" s="761"/>
      <c r="J1821" s="762"/>
      <c r="K1821" s="763"/>
      <c r="L1821" s="764"/>
    </row>
    <row r="1822" spans="2:12" x14ac:dyDescent="0.25">
      <c r="B1822" s="737"/>
      <c r="C1822" s="739"/>
      <c r="D1822" s="739"/>
      <c r="E1822" s="739"/>
      <c r="F1822" s="740"/>
      <c r="G1822" s="739"/>
      <c r="H1822" s="739"/>
      <c r="I1822" s="761"/>
      <c r="J1822" s="762"/>
      <c r="K1822" s="763"/>
      <c r="L1822" s="764"/>
    </row>
    <row r="1823" spans="2:12" x14ac:dyDescent="0.25">
      <c r="B1823" s="737"/>
      <c r="C1823" s="739"/>
      <c r="D1823" s="739"/>
      <c r="E1823" s="739"/>
      <c r="F1823" s="740"/>
      <c r="G1823" s="739"/>
      <c r="H1823" s="739"/>
      <c r="I1823" s="761"/>
      <c r="J1823" s="762"/>
      <c r="K1823" s="763"/>
      <c r="L1823" s="764"/>
    </row>
    <row r="1824" spans="2:12" x14ac:dyDescent="0.25">
      <c r="B1824" s="737"/>
      <c r="C1824" s="739"/>
      <c r="D1824" s="739"/>
      <c r="E1824" s="739"/>
      <c r="F1824" s="740"/>
      <c r="G1824" s="739"/>
      <c r="H1824" s="739"/>
      <c r="I1824" s="761"/>
      <c r="J1824" s="762"/>
      <c r="K1824" s="763"/>
      <c r="L1824" s="764"/>
    </row>
    <row r="1825" spans="2:12" x14ac:dyDescent="0.25">
      <c r="B1825" s="737"/>
      <c r="C1825" s="739"/>
      <c r="D1825" s="739"/>
      <c r="E1825" s="739"/>
      <c r="F1825" s="740"/>
      <c r="G1825" s="739"/>
      <c r="H1825" s="739"/>
      <c r="I1825" s="761"/>
      <c r="J1825" s="762"/>
      <c r="K1825" s="763"/>
      <c r="L1825" s="764"/>
    </row>
    <row r="1826" spans="2:12" x14ac:dyDescent="0.25">
      <c r="B1826" s="737"/>
      <c r="C1826" s="739"/>
      <c r="D1826" s="739"/>
      <c r="E1826" s="739"/>
      <c r="F1826" s="740"/>
      <c r="G1826" s="739"/>
      <c r="H1826" s="739"/>
      <c r="I1826" s="761"/>
      <c r="J1826" s="762"/>
      <c r="K1826" s="763"/>
      <c r="L1826" s="764"/>
    </row>
    <row r="1827" spans="2:12" x14ac:dyDescent="0.25">
      <c r="B1827" s="737"/>
      <c r="C1827" s="739"/>
      <c r="D1827" s="739"/>
      <c r="E1827" s="739"/>
      <c r="F1827" s="740"/>
      <c r="G1827" s="739"/>
      <c r="H1827" s="739"/>
      <c r="I1827" s="761"/>
      <c r="J1827" s="762"/>
      <c r="K1827" s="763"/>
      <c r="L1827" s="764"/>
    </row>
    <row r="1828" spans="2:12" x14ac:dyDescent="0.25">
      <c r="B1828" s="737"/>
      <c r="C1828" s="739"/>
      <c r="D1828" s="739"/>
      <c r="E1828" s="739"/>
      <c r="F1828" s="740"/>
      <c r="G1828" s="739"/>
      <c r="H1828" s="739"/>
      <c r="I1828" s="761"/>
      <c r="J1828" s="762"/>
      <c r="K1828" s="763"/>
      <c r="L1828" s="764"/>
    </row>
    <row r="1829" spans="2:12" x14ac:dyDescent="0.25">
      <c r="B1829" s="737"/>
      <c r="C1829" s="739"/>
      <c r="D1829" s="739"/>
      <c r="E1829" s="739"/>
      <c r="F1829" s="740"/>
      <c r="G1829" s="739"/>
      <c r="H1829" s="739"/>
      <c r="I1829" s="761"/>
      <c r="J1829" s="762"/>
      <c r="K1829" s="763"/>
      <c r="L1829" s="764"/>
    </row>
    <row r="1830" spans="2:12" x14ac:dyDescent="0.25">
      <c r="B1830" s="737"/>
      <c r="C1830" s="739"/>
      <c r="D1830" s="739"/>
      <c r="E1830" s="739"/>
      <c r="F1830" s="740"/>
      <c r="G1830" s="739"/>
      <c r="H1830" s="739"/>
      <c r="I1830" s="761"/>
      <c r="J1830" s="762"/>
      <c r="K1830" s="763"/>
      <c r="L1830" s="764"/>
    </row>
    <row r="1831" spans="2:12" x14ac:dyDescent="0.25">
      <c r="B1831" s="737"/>
      <c r="C1831" s="739"/>
      <c r="D1831" s="739"/>
      <c r="E1831" s="739"/>
      <c r="F1831" s="740"/>
      <c r="G1831" s="739"/>
      <c r="H1831" s="739"/>
      <c r="I1831" s="761"/>
      <c r="J1831" s="762"/>
      <c r="K1831" s="763"/>
      <c r="L1831" s="764"/>
    </row>
    <row r="1832" spans="2:12" x14ac:dyDescent="0.25">
      <c r="B1832" s="737"/>
      <c r="C1832" s="739"/>
      <c r="D1832" s="739"/>
      <c r="E1832" s="739"/>
      <c r="F1832" s="740"/>
      <c r="G1832" s="739"/>
      <c r="H1832" s="739"/>
      <c r="I1832" s="761"/>
      <c r="J1832" s="762"/>
      <c r="K1832" s="763"/>
      <c r="L1832" s="764"/>
    </row>
    <row r="1833" spans="2:12" x14ac:dyDescent="0.25">
      <c r="B1833" s="737"/>
      <c r="C1833" s="739"/>
      <c r="D1833" s="739"/>
      <c r="E1833" s="739"/>
      <c r="F1833" s="740"/>
      <c r="G1833" s="739"/>
      <c r="H1833" s="739"/>
      <c r="I1833" s="761"/>
      <c r="J1833" s="762"/>
      <c r="K1833" s="763"/>
      <c r="L1833" s="764"/>
    </row>
    <row r="1834" spans="2:12" x14ac:dyDescent="0.25">
      <c r="B1834" s="737"/>
      <c r="C1834" s="739"/>
      <c r="D1834" s="739"/>
      <c r="E1834" s="739"/>
      <c r="F1834" s="740"/>
      <c r="G1834" s="739"/>
      <c r="H1834" s="739"/>
      <c r="I1834" s="761"/>
      <c r="J1834" s="762"/>
      <c r="K1834" s="763"/>
      <c r="L1834" s="764"/>
    </row>
    <row r="1835" spans="2:12" x14ac:dyDescent="0.25">
      <c r="B1835" s="737"/>
      <c r="C1835" s="739"/>
      <c r="D1835" s="739"/>
      <c r="E1835" s="739"/>
      <c r="F1835" s="740"/>
      <c r="G1835" s="739"/>
      <c r="H1835" s="739"/>
      <c r="I1835" s="761"/>
      <c r="J1835" s="762"/>
      <c r="K1835" s="763"/>
      <c r="L1835" s="764"/>
    </row>
    <row r="1836" spans="2:12" x14ac:dyDescent="0.25">
      <c r="B1836" s="737"/>
      <c r="C1836" s="739"/>
      <c r="D1836" s="739"/>
      <c r="E1836" s="739"/>
      <c r="F1836" s="740"/>
      <c r="G1836" s="739"/>
      <c r="H1836" s="739"/>
      <c r="I1836" s="761"/>
      <c r="J1836" s="762"/>
      <c r="K1836" s="763"/>
      <c r="L1836" s="764"/>
    </row>
    <row r="1837" spans="2:12" x14ac:dyDescent="0.25">
      <c r="B1837" s="737"/>
      <c r="C1837" s="739"/>
      <c r="D1837" s="739"/>
      <c r="E1837" s="739"/>
      <c r="F1837" s="740"/>
      <c r="G1837" s="739"/>
      <c r="H1837" s="739"/>
      <c r="I1837" s="761"/>
      <c r="J1837" s="762"/>
      <c r="K1837" s="763"/>
      <c r="L1837" s="764"/>
    </row>
    <row r="1838" spans="2:12" x14ac:dyDescent="0.25">
      <c r="B1838" s="737"/>
      <c r="C1838" s="739"/>
      <c r="D1838" s="739"/>
      <c r="E1838" s="739"/>
      <c r="F1838" s="740"/>
      <c r="G1838" s="739"/>
      <c r="H1838" s="739"/>
      <c r="I1838" s="761"/>
      <c r="J1838" s="762"/>
      <c r="K1838" s="763"/>
      <c r="L1838" s="764"/>
    </row>
    <row r="1839" spans="2:12" x14ac:dyDescent="0.25">
      <c r="B1839" s="737"/>
      <c r="C1839" s="739"/>
      <c r="D1839" s="739"/>
      <c r="E1839" s="739"/>
      <c r="F1839" s="740"/>
      <c r="G1839" s="739"/>
      <c r="H1839" s="739"/>
      <c r="I1839" s="761"/>
      <c r="J1839" s="762"/>
      <c r="K1839" s="763"/>
      <c r="L1839" s="764"/>
    </row>
    <row r="1840" spans="2:12" x14ac:dyDescent="0.25">
      <c r="B1840" s="737"/>
      <c r="C1840" s="739"/>
      <c r="D1840" s="739"/>
      <c r="E1840" s="739"/>
      <c r="F1840" s="740"/>
      <c r="G1840" s="739"/>
      <c r="H1840" s="739"/>
      <c r="I1840" s="761"/>
      <c r="J1840" s="762"/>
      <c r="K1840" s="763"/>
      <c r="L1840" s="764"/>
    </row>
    <row r="1841" spans="2:12" x14ac:dyDescent="0.25">
      <c r="B1841" s="737"/>
      <c r="C1841" s="739"/>
      <c r="D1841" s="739"/>
      <c r="E1841" s="739"/>
      <c r="F1841" s="740"/>
      <c r="G1841" s="739"/>
      <c r="H1841" s="739"/>
      <c r="I1841" s="761"/>
      <c r="J1841" s="762"/>
      <c r="K1841" s="763"/>
      <c r="L1841" s="764"/>
    </row>
    <row r="1842" spans="2:12" x14ac:dyDescent="0.25">
      <c r="B1842" s="737"/>
      <c r="C1842" s="739"/>
      <c r="D1842" s="739"/>
      <c r="E1842" s="739"/>
      <c r="F1842" s="740"/>
      <c r="G1842" s="739"/>
      <c r="H1842" s="739"/>
      <c r="I1842" s="761"/>
      <c r="J1842" s="762"/>
      <c r="K1842" s="763"/>
      <c r="L1842" s="764"/>
    </row>
    <row r="1843" spans="2:12" x14ac:dyDescent="0.25">
      <c r="B1843" s="737"/>
      <c r="C1843" s="739"/>
      <c r="D1843" s="739"/>
      <c r="E1843" s="739"/>
      <c r="F1843" s="740"/>
      <c r="G1843" s="739"/>
      <c r="H1843" s="739"/>
      <c r="I1843" s="761"/>
      <c r="J1843" s="762"/>
      <c r="K1843" s="763"/>
      <c r="L1843" s="764"/>
    </row>
    <row r="1844" spans="2:12" x14ac:dyDescent="0.25">
      <c r="B1844" s="737"/>
      <c r="C1844" s="739"/>
      <c r="D1844" s="739"/>
      <c r="E1844" s="739"/>
      <c r="F1844" s="740"/>
      <c r="G1844" s="739"/>
      <c r="H1844" s="739"/>
      <c r="I1844" s="761"/>
      <c r="J1844" s="762"/>
      <c r="K1844" s="763"/>
      <c r="L1844" s="764"/>
    </row>
    <row r="1845" spans="2:12" x14ac:dyDescent="0.25">
      <c r="B1845" s="737"/>
      <c r="C1845" s="739"/>
      <c r="D1845" s="739"/>
      <c r="E1845" s="739"/>
      <c r="F1845" s="740"/>
      <c r="G1845" s="739"/>
      <c r="H1845" s="739"/>
      <c r="I1845" s="761"/>
      <c r="J1845" s="762"/>
      <c r="K1845" s="763"/>
      <c r="L1845" s="764"/>
    </row>
    <row r="1846" spans="2:12" x14ac:dyDescent="0.25">
      <c r="B1846" s="737"/>
      <c r="C1846" s="739"/>
      <c r="D1846" s="739"/>
      <c r="E1846" s="739"/>
      <c r="F1846" s="740"/>
      <c r="G1846" s="739"/>
      <c r="H1846" s="739"/>
      <c r="I1846" s="761"/>
      <c r="J1846" s="762"/>
      <c r="K1846" s="763"/>
      <c r="L1846" s="764"/>
    </row>
    <row r="1847" spans="2:12" x14ac:dyDescent="0.25">
      <c r="B1847" s="737"/>
      <c r="C1847" s="739"/>
      <c r="D1847" s="739"/>
      <c r="E1847" s="739"/>
      <c r="F1847" s="740"/>
      <c r="G1847" s="739"/>
      <c r="H1847" s="739"/>
      <c r="I1847" s="761"/>
      <c r="J1847" s="762"/>
      <c r="K1847" s="763"/>
      <c r="L1847" s="764"/>
    </row>
    <row r="1848" spans="2:12" x14ac:dyDescent="0.25">
      <c r="B1848" s="737"/>
      <c r="C1848" s="739"/>
      <c r="D1848" s="739"/>
      <c r="E1848" s="739"/>
      <c r="F1848" s="740"/>
      <c r="G1848" s="739"/>
      <c r="H1848" s="739"/>
      <c r="I1848" s="761"/>
      <c r="J1848" s="762"/>
      <c r="K1848" s="763"/>
      <c r="L1848" s="764"/>
    </row>
    <row r="1849" spans="2:12" x14ac:dyDescent="0.25">
      <c r="B1849" s="737"/>
      <c r="C1849" s="739"/>
      <c r="D1849" s="739"/>
      <c r="E1849" s="739"/>
      <c r="F1849" s="740"/>
      <c r="G1849" s="739"/>
      <c r="H1849" s="739"/>
      <c r="I1849" s="761"/>
      <c r="J1849" s="762"/>
      <c r="K1849" s="763"/>
      <c r="L1849" s="764"/>
    </row>
    <row r="1850" spans="2:12" x14ac:dyDescent="0.25">
      <c r="B1850" s="737"/>
      <c r="C1850" s="739"/>
      <c r="D1850" s="739"/>
      <c r="E1850" s="739"/>
      <c r="F1850" s="740"/>
      <c r="G1850" s="739"/>
      <c r="H1850" s="739"/>
      <c r="I1850" s="761"/>
      <c r="J1850" s="762"/>
      <c r="K1850" s="763"/>
      <c r="L1850" s="764"/>
    </row>
    <row r="1851" spans="2:12" x14ac:dyDescent="0.25">
      <c r="B1851" s="737"/>
      <c r="C1851" s="739"/>
      <c r="D1851" s="739"/>
      <c r="E1851" s="739"/>
      <c r="F1851" s="740"/>
      <c r="G1851" s="739"/>
      <c r="H1851" s="739"/>
      <c r="I1851" s="761"/>
      <c r="J1851" s="762"/>
      <c r="K1851" s="763"/>
      <c r="L1851" s="764"/>
    </row>
    <row r="1852" spans="2:12" x14ac:dyDescent="0.25">
      <c r="B1852" s="737"/>
      <c r="C1852" s="739"/>
      <c r="D1852" s="739"/>
      <c r="E1852" s="739"/>
      <c r="F1852" s="740"/>
      <c r="G1852" s="739"/>
      <c r="H1852" s="739"/>
      <c r="I1852" s="761"/>
      <c r="J1852" s="762"/>
      <c r="K1852" s="763"/>
      <c r="L1852" s="764"/>
    </row>
    <row r="1853" spans="2:12" x14ac:dyDescent="0.25">
      <c r="B1853" s="737"/>
      <c r="C1853" s="739"/>
      <c r="D1853" s="739"/>
      <c r="E1853" s="739"/>
      <c r="F1853" s="740"/>
      <c r="G1853" s="739"/>
      <c r="H1853" s="739"/>
      <c r="I1853" s="761"/>
      <c r="J1853" s="762"/>
      <c r="K1853" s="763"/>
      <c r="L1853" s="764"/>
    </row>
    <row r="1854" spans="2:12" x14ac:dyDescent="0.25">
      <c r="B1854" s="737"/>
      <c r="C1854" s="739"/>
      <c r="D1854" s="739"/>
      <c r="E1854" s="739"/>
      <c r="F1854" s="740"/>
      <c r="G1854" s="739"/>
      <c r="H1854" s="739"/>
      <c r="I1854" s="761"/>
      <c r="J1854" s="762"/>
      <c r="K1854" s="763"/>
      <c r="L1854" s="764"/>
    </row>
    <row r="1855" spans="2:12" x14ac:dyDescent="0.25">
      <c r="B1855" s="737"/>
      <c r="C1855" s="739"/>
      <c r="D1855" s="739"/>
      <c r="E1855" s="739"/>
      <c r="F1855" s="740"/>
      <c r="G1855" s="739"/>
      <c r="H1855" s="739"/>
      <c r="I1855" s="761"/>
      <c r="J1855" s="762"/>
      <c r="K1855" s="763"/>
      <c r="L1855" s="764"/>
    </row>
    <row r="1856" spans="2:12" x14ac:dyDescent="0.25">
      <c r="B1856" s="737"/>
      <c r="C1856" s="739"/>
      <c r="D1856" s="739"/>
      <c r="E1856" s="739"/>
      <c r="F1856" s="740"/>
      <c r="G1856" s="739"/>
      <c r="H1856" s="739"/>
      <c r="I1856" s="761"/>
      <c r="J1856" s="762"/>
      <c r="K1856" s="763"/>
      <c r="L1856" s="764"/>
    </row>
    <row r="1857" spans="2:12" x14ac:dyDescent="0.25">
      <c r="B1857" s="737"/>
      <c r="C1857" s="739"/>
      <c r="D1857" s="739"/>
      <c r="E1857" s="739"/>
      <c r="F1857" s="740"/>
      <c r="G1857" s="739"/>
      <c r="H1857" s="739"/>
      <c r="I1857" s="761"/>
      <c r="J1857" s="762"/>
      <c r="K1857" s="763"/>
      <c r="L1857" s="764"/>
    </row>
    <row r="1858" spans="2:12" x14ac:dyDescent="0.25">
      <c r="B1858" s="737"/>
      <c r="C1858" s="739"/>
      <c r="D1858" s="739"/>
      <c r="E1858" s="739"/>
      <c r="F1858" s="740"/>
      <c r="G1858" s="739"/>
      <c r="H1858" s="739"/>
      <c r="I1858" s="761"/>
      <c r="J1858" s="762"/>
      <c r="K1858" s="763"/>
      <c r="L1858" s="764"/>
    </row>
    <row r="1859" spans="2:12" x14ac:dyDescent="0.25">
      <c r="B1859" s="737"/>
      <c r="C1859" s="739"/>
      <c r="D1859" s="739"/>
      <c r="E1859" s="739"/>
      <c r="F1859" s="740"/>
      <c r="G1859" s="739"/>
      <c r="H1859" s="739"/>
      <c r="I1859" s="761"/>
      <c r="J1859" s="762"/>
      <c r="K1859" s="763"/>
      <c r="L1859" s="764"/>
    </row>
    <row r="1860" spans="2:12" x14ac:dyDescent="0.25">
      <c r="B1860" s="737"/>
      <c r="C1860" s="739"/>
      <c r="D1860" s="739"/>
      <c r="E1860" s="739"/>
      <c r="F1860" s="740"/>
      <c r="G1860" s="739"/>
      <c r="H1860" s="739"/>
      <c r="I1860" s="761"/>
      <c r="J1860" s="762"/>
      <c r="K1860" s="763"/>
      <c r="L1860" s="764"/>
    </row>
    <row r="1861" spans="2:12" x14ac:dyDescent="0.25">
      <c r="B1861" s="737"/>
      <c r="C1861" s="739"/>
      <c r="D1861" s="739"/>
      <c r="E1861" s="739"/>
      <c r="F1861" s="740"/>
      <c r="G1861" s="739"/>
      <c r="H1861" s="739"/>
      <c r="I1861" s="761"/>
      <c r="J1861" s="762"/>
      <c r="K1861" s="763"/>
      <c r="L1861" s="764"/>
    </row>
    <row r="1862" spans="2:12" x14ac:dyDescent="0.25">
      <c r="B1862" s="737"/>
      <c r="C1862" s="739"/>
      <c r="D1862" s="739"/>
      <c r="E1862" s="739"/>
      <c r="F1862" s="740"/>
      <c r="G1862" s="739"/>
      <c r="H1862" s="739"/>
      <c r="I1862" s="761"/>
      <c r="J1862" s="762"/>
      <c r="K1862" s="763"/>
      <c r="L1862" s="764"/>
    </row>
    <row r="1863" spans="2:12" x14ac:dyDescent="0.25">
      <c r="B1863" s="737"/>
      <c r="C1863" s="739"/>
      <c r="D1863" s="739"/>
      <c r="E1863" s="739"/>
      <c r="F1863" s="740"/>
      <c r="G1863" s="739"/>
      <c r="H1863" s="739"/>
      <c r="I1863" s="761"/>
      <c r="J1863" s="762"/>
      <c r="K1863" s="763"/>
      <c r="L1863" s="764"/>
    </row>
    <row r="1864" spans="2:12" x14ac:dyDescent="0.25">
      <c r="B1864" s="737"/>
      <c r="C1864" s="739"/>
      <c r="D1864" s="739"/>
      <c r="E1864" s="739"/>
      <c r="F1864" s="740"/>
      <c r="G1864" s="739"/>
      <c r="H1864" s="739"/>
      <c r="I1864" s="761"/>
      <c r="J1864" s="762"/>
      <c r="K1864" s="763"/>
      <c r="L1864" s="764"/>
    </row>
    <row r="1865" spans="2:12" x14ac:dyDescent="0.25">
      <c r="B1865" s="737"/>
      <c r="C1865" s="739"/>
      <c r="D1865" s="739"/>
      <c r="E1865" s="739"/>
      <c r="F1865" s="740"/>
      <c r="G1865" s="739"/>
      <c r="H1865" s="739"/>
      <c r="I1865" s="761"/>
      <c r="J1865" s="762"/>
      <c r="K1865" s="763"/>
      <c r="L1865" s="764"/>
    </row>
    <row r="1866" spans="2:12" x14ac:dyDescent="0.25">
      <c r="B1866" s="737"/>
      <c r="C1866" s="739"/>
      <c r="D1866" s="739"/>
      <c r="E1866" s="739"/>
      <c r="F1866" s="740"/>
      <c r="G1866" s="739"/>
      <c r="H1866" s="739"/>
      <c r="I1866" s="761"/>
      <c r="J1866" s="762"/>
      <c r="K1866" s="763"/>
      <c r="L1866" s="764"/>
    </row>
    <row r="1867" spans="2:12" x14ac:dyDescent="0.25">
      <c r="B1867" s="737"/>
      <c r="C1867" s="739"/>
      <c r="D1867" s="739"/>
      <c r="E1867" s="739"/>
      <c r="F1867" s="740"/>
      <c r="G1867" s="739"/>
      <c r="H1867" s="739"/>
      <c r="I1867" s="761"/>
      <c r="J1867" s="762"/>
      <c r="K1867" s="763"/>
      <c r="L1867" s="764"/>
    </row>
    <row r="1868" spans="2:12" x14ac:dyDescent="0.25">
      <c r="B1868" s="737"/>
      <c r="C1868" s="739"/>
      <c r="D1868" s="739"/>
      <c r="E1868" s="739"/>
      <c r="F1868" s="740"/>
      <c r="G1868" s="739"/>
      <c r="H1868" s="739"/>
      <c r="I1868" s="761"/>
      <c r="J1868" s="762"/>
      <c r="K1868" s="763"/>
      <c r="L1868" s="764"/>
    </row>
    <row r="1869" spans="2:12" x14ac:dyDescent="0.25">
      <c r="B1869" s="737"/>
      <c r="C1869" s="739"/>
      <c r="D1869" s="739"/>
      <c r="E1869" s="739"/>
      <c r="F1869" s="740"/>
      <c r="G1869" s="739"/>
      <c r="H1869" s="739"/>
      <c r="I1869" s="761"/>
      <c r="J1869" s="762"/>
      <c r="K1869" s="763"/>
      <c r="L1869" s="764"/>
    </row>
    <row r="1870" spans="2:12" x14ac:dyDescent="0.25">
      <c r="B1870" s="737"/>
      <c r="C1870" s="739"/>
      <c r="D1870" s="739"/>
      <c r="E1870" s="739"/>
      <c r="F1870" s="740"/>
      <c r="G1870" s="739"/>
      <c r="H1870" s="739"/>
      <c r="I1870" s="761"/>
      <c r="J1870" s="762"/>
      <c r="K1870" s="763"/>
      <c r="L1870" s="764"/>
    </row>
    <row r="1871" spans="2:12" x14ac:dyDescent="0.25">
      <c r="B1871" s="737"/>
      <c r="C1871" s="739"/>
      <c r="D1871" s="739"/>
      <c r="E1871" s="739"/>
      <c r="F1871" s="740"/>
      <c r="G1871" s="739"/>
      <c r="H1871" s="739"/>
      <c r="I1871" s="761"/>
      <c r="J1871" s="762"/>
      <c r="K1871" s="763"/>
      <c r="L1871" s="764"/>
    </row>
    <row r="1872" spans="2:12" x14ac:dyDescent="0.25">
      <c r="B1872" s="737"/>
      <c r="C1872" s="739"/>
      <c r="D1872" s="739"/>
      <c r="E1872" s="739"/>
      <c r="F1872" s="740"/>
      <c r="G1872" s="739"/>
      <c r="H1872" s="739"/>
      <c r="I1872" s="761"/>
      <c r="J1872" s="762"/>
      <c r="K1872" s="763"/>
      <c r="L1872" s="764"/>
    </row>
    <row r="1873" spans="2:12" x14ac:dyDescent="0.25">
      <c r="B1873" s="737"/>
      <c r="C1873" s="739"/>
      <c r="D1873" s="739"/>
      <c r="E1873" s="739"/>
      <c r="F1873" s="740"/>
      <c r="G1873" s="739"/>
      <c r="H1873" s="739"/>
      <c r="I1873" s="761"/>
      <c r="J1873" s="762"/>
      <c r="K1873" s="763"/>
      <c r="L1873" s="764"/>
    </row>
    <row r="1874" spans="2:12" x14ac:dyDescent="0.25">
      <c r="B1874" s="737"/>
      <c r="C1874" s="739"/>
      <c r="D1874" s="739"/>
      <c r="E1874" s="739"/>
      <c r="F1874" s="740"/>
      <c r="G1874" s="739"/>
      <c r="H1874" s="739"/>
      <c r="I1874" s="761"/>
      <c r="J1874" s="762"/>
      <c r="K1874" s="763"/>
      <c r="L1874" s="764"/>
    </row>
    <row r="1875" spans="2:12" x14ac:dyDescent="0.25">
      <c r="B1875" s="737"/>
      <c r="C1875" s="739"/>
      <c r="D1875" s="739"/>
      <c r="E1875" s="739"/>
      <c r="F1875" s="740"/>
      <c r="G1875" s="739"/>
      <c r="H1875" s="739"/>
      <c r="I1875" s="761"/>
      <c r="J1875" s="762"/>
      <c r="K1875" s="763"/>
      <c r="L1875" s="764"/>
    </row>
    <row r="1876" spans="2:12" x14ac:dyDescent="0.25">
      <c r="B1876" s="737"/>
      <c r="C1876" s="739"/>
      <c r="D1876" s="739"/>
      <c r="E1876" s="739"/>
      <c r="F1876" s="740"/>
      <c r="G1876" s="739"/>
      <c r="H1876" s="739"/>
      <c r="I1876" s="761"/>
      <c r="J1876" s="762"/>
      <c r="K1876" s="763"/>
      <c r="L1876" s="764"/>
    </row>
    <row r="1877" spans="2:12" x14ac:dyDescent="0.25">
      <c r="B1877" s="737"/>
      <c r="C1877" s="739"/>
      <c r="D1877" s="739"/>
      <c r="E1877" s="739"/>
      <c r="F1877" s="740"/>
      <c r="G1877" s="739"/>
      <c r="H1877" s="739"/>
      <c r="I1877" s="761"/>
      <c r="J1877" s="762"/>
      <c r="K1877" s="763"/>
      <c r="L1877" s="764"/>
    </row>
    <row r="1878" spans="2:12" x14ac:dyDescent="0.25">
      <c r="B1878" s="737"/>
      <c r="C1878" s="739"/>
      <c r="D1878" s="739"/>
      <c r="E1878" s="739"/>
      <c r="F1878" s="740"/>
      <c r="G1878" s="739"/>
      <c r="H1878" s="739"/>
      <c r="I1878" s="761"/>
      <c r="J1878" s="762"/>
      <c r="K1878" s="763"/>
      <c r="L1878" s="764"/>
    </row>
    <row r="1879" spans="2:12" x14ac:dyDescent="0.25">
      <c r="B1879" s="737"/>
      <c r="C1879" s="739"/>
      <c r="D1879" s="739"/>
      <c r="E1879" s="739"/>
      <c r="F1879" s="740"/>
      <c r="G1879" s="739"/>
      <c r="H1879" s="739"/>
      <c r="I1879" s="761"/>
      <c r="J1879" s="762"/>
      <c r="K1879" s="763"/>
      <c r="L1879" s="764"/>
    </row>
    <row r="1880" spans="2:12" x14ac:dyDescent="0.25">
      <c r="B1880" s="737"/>
      <c r="C1880" s="739"/>
      <c r="D1880" s="739"/>
      <c r="E1880" s="739"/>
      <c r="F1880" s="740"/>
      <c r="G1880" s="739"/>
      <c r="H1880" s="739"/>
      <c r="I1880" s="761"/>
      <c r="J1880" s="762"/>
      <c r="K1880" s="763"/>
      <c r="L1880" s="764"/>
    </row>
    <row r="1881" spans="2:12" x14ac:dyDescent="0.25">
      <c r="B1881" s="737"/>
      <c r="C1881" s="739"/>
      <c r="D1881" s="739"/>
      <c r="E1881" s="739"/>
      <c r="F1881" s="740"/>
      <c r="G1881" s="739"/>
      <c r="H1881" s="739"/>
      <c r="I1881" s="761"/>
      <c r="J1881" s="762"/>
      <c r="K1881" s="763"/>
      <c r="L1881" s="764"/>
    </row>
    <row r="1882" spans="2:12" x14ac:dyDescent="0.25">
      <c r="B1882" s="737"/>
      <c r="C1882" s="739"/>
      <c r="D1882" s="739"/>
      <c r="E1882" s="739"/>
      <c r="F1882" s="740"/>
      <c r="G1882" s="739"/>
      <c r="H1882" s="739"/>
      <c r="I1882" s="761"/>
      <c r="J1882" s="762"/>
      <c r="K1882" s="763"/>
      <c r="L1882" s="764"/>
    </row>
    <row r="1883" spans="2:12" x14ac:dyDescent="0.25">
      <c r="B1883" s="737"/>
      <c r="C1883" s="739"/>
      <c r="D1883" s="739"/>
      <c r="E1883" s="739"/>
      <c r="F1883" s="740"/>
      <c r="G1883" s="739"/>
      <c r="H1883" s="739"/>
      <c r="I1883" s="761"/>
      <c r="J1883" s="762"/>
      <c r="K1883" s="763"/>
      <c r="L1883" s="764"/>
    </row>
    <row r="1884" spans="2:12" x14ac:dyDescent="0.25">
      <c r="B1884" s="737"/>
      <c r="C1884" s="739"/>
      <c r="D1884" s="739"/>
      <c r="E1884" s="739"/>
      <c r="F1884" s="740"/>
      <c r="G1884" s="739"/>
      <c r="H1884" s="739"/>
      <c r="I1884" s="761"/>
      <c r="J1884" s="762"/>
      <c r="K1884" s="763"/>
      <c r="L1884" s="764"/>
    </row>
    <row r="1885" spans="2:12" x14ac:dyDescent="0.25">
      <c r="B1885" s="737"/>
      <c r="C1885" s="739"/>
      <c r="D1885" s="739"/>
      <c r="E1885" s="739"/>
      <c r="F1885" s="740"/>
      <c r="G1885" s="739"/>
      <c r="H1885" s="739"/>
      <c r="I1885" s="761"/>
      <c r="J1885" s="762"/>
      <c r="K1885" s="763"/>
      <c r="L1885" s="764"/>
    </row>
    <row r="1886" spans="2:12" x14ac:dyDescent="0.25">
      <c r="B1886" s="737"/>
      <c r="C1886" s="739"/>
      <c r="D1886" s="739"/>
      <c r="E1886" s="739"/>
      <c r="F1886" s="740"/>
      <c r="G1886" s="739"/>
      <c r="H1886" s="739"/>
      <c r="I1886" s="761"/>
      <c r="J1886" s="762"/>
      <c r="K1886" s="763"/>
      <c r="L1886" s="764"/>
    </row>
    <row r="1887" spans="2:12" x14ac:dyDescent="0.25">
      <c r="B1887" s="737"/>
      <c r="C1887" s="739"/>
      <c r="D1887" s="739"/>
      <c r="E1887" s="739"/>
      <c r="F1887" s="740"/>
      <c r="G1887" s="739"/>
      <c r="H1887" s="739"/>
      <c r="I1887" s="761"/>
      <c r="J1887" s="762"/>
      <c r="K1887" s="763"/>
      <c r="L1887" s="764"/>
    </row>
    <row r="1888" spans="2:12" x14ac:dyDescent="0.25">
      <c r="B1888" s="737"/>
      <c r="C1888" s="739"/>
      <c r="D1888" s="739"/>
      <c r="E1888" s="739"/>
      <c r="F1888" s="740"/>
      <c r="G1888" s="739"/>
      <c r="H1888" s="739"/>
      <c r="I1888" s="761"/>
      <c r="J1888" s="762"/>
      <c r="K1888" s="763"/>
      <c r="L1888" s="764"/>
    </row>
    <row r="1889" spans="2:12" x14ac:dyDescent="0.25">
      <c r="B1889" s="737"/>
      <c r="C1889" s="739"/>
      <c r="D1889" s="739"/>
      <c r="E1889" s="739"/>
      <c r="F1889" s="740"/>
      <c r="G1889" s="739"/>
      <c r="H1889" s="739"/>
      <c r="I1889" s="761"/>
      <c r="J1889" s="762"/>
      <c r="K1889" s="763"/>
      <c r="L1889" s="764"/>
    </row>
    <row r="1890" spans="2:12" x14ac:dyDescent="0.25">
      <c r="B1890" s="737"/>
      <c r="C1890" s="739"/>
      <c r="D1890" s="739"/>
      <c r="E1890" s="739"/>
      <c r="F1890" s="740"/>
      <c r="G1890" s="739"/>
      <c r="H1890" s="739"/>
      <c r="I1890" s="761"/>
      <c r="J1890" s="762"/>
      <c r="K1890" s="763"/>
      <c r="L1890" s="764"/>
    </row>
    <row r="1891" spans="2:12" x14ac:dyDescent="0.25">
      <c r="B1891" s="737"/>
      <c r="C1891" s="739"/>
      <c r="D1891" s="739"/>
      <c r="E1891" s="739"/>
      <c r="F1891" s="740"/>
      <c r="G1891" s="739"/>
      <c r="H1891" s="739"/>
      <c r="I1891" s="761"/>
      <c r="J1891" s="762"/>
      <c r="K1891" s="763"/>
      <c r="L1891" s="764"/>
    </row>
    <row r="1892" spans="2:12" x14ac:dyDescent="0.25">
      <c r="B1892" s="737"/>
      <c r="C1892" s="739"/>
      <c r="D1892" s="739"/>
      <c r="E1892" s="739"/>
      <c r="F1892" s="740"/>
      <c r="G1892" s="739"/>
      <c r="H1892" s="739"/>
      <c r="I1892" s="761"/>
      <c r="J1892" s="762"/>
      <c r="K1892" s="763"/>
      <c r="L1892" s="764"/>
    </row>
    <row r="1893" spans="2:12" x14ac:dyDescent="0.25">
      <c r="B1893" s="737"/>
      <c r="C1893" s="739"/>
      <c r="D1893" s="739"/>
      <c r="E1893" s="739"/>
      <c r="F1893" s="740"/>
      <c r="G1893" s="739"/>
      <c r="H1893" s="739"/>
      <c r="I1893" s="761"/>
      <c r="J1893" s="762"/>
      <c r="K1893" s="763"/>
      <c r="L1893" s="764"/>
    </row>
    <row r="1894" spans="2:12" x14ac:dyDescent="0.25">
      <c r="B1894" s="737"/>
      <c r="C1894" s="739"/>
      <c r="D1894" s="739"/>
      <c r="E1894" s="739"/>
      <c r="F1894" s="740"/>
      <c r="G1894" s="739"/>
      <c r="H1894" s="739"/>
      <c r="I1894" s="761"/>
      <c r="J1894" s="762"/>
      <c r="K1894" s="763"/>
      <c r="L1894" s="764"/>
    </row>
    <row r="1895" spans="2:12" x14ac:dyDescent="0.25">
      <c r="B1895" s="737"/>
      <c r="C1895" s="739"/>
      <c r="D1895" s="739"/>
      <c r="E1895" s="739"/>
      <c r="F1895" s="740"/>
      <c r="G1895" s="739"/>
      <c r="H1895" s="739"/>
      <c r="I1895" s="761"/>
      <c r="J1895" s="762"/>
      <c r="K1895" s="763"/>
      <c r="L1895" s="764"/>
    </row>
    <row r="1896" spans="2:12" x14ac:dyDescent="0.25">
      <c r="B1896" s="737"/>
      <c r="C1896" s="739"/>
      <c r="D1896" s="739"/>
      <c r="E1896" s="739"/>
      <c r="F1896" s="740"/>
      <c r="G1896" s="739"/>
      <c r="H1896" s="739"/>
      <c r="I1896" s="761"/>
      <c r="J1896" s="762"/>
      <c r="K1896" s="763"/>
      <c r="L1896" s="764"/>
    </row>
    <row r="1897" spans="2:12" x14ac:dyDescent="0.25">
      <c r="B1897" s="737"/>
      <c r="C1897" s="739"/>
      <c r="D1897" s="739"/>
      <c r="E1897" s="739"/>
      <c r="F1897" s="740"/>
      <c r="G1897" s="739"/>
      <c r="H1897" s="739"/>
      <c r="I1897" s="761"/>
      <c r="J1897" s="762"/>
      <c r="K1897" s="763"/>
      <c r="L1897" s="764"/>
    </row>
    <row r="1898" spans="2:12" x14ac:dyDescent="0.25">
      <c r="B1898" s="737"/>
      <c r="C1898" s="739"/>
      <c r="D1898" s="739"/>
      <c r="E1898" s="739"/>
      <c r="F1898" s="740"/>
      <c r="G1898" s="739"/>
      <c r="H1898" s="739"/>
      <c r="I1898" s="761"/>
      <c r="J1898" s="762"/>
      <c r="K1898" s="763"/>
      <c r="L1898" s="764"/>
    </row>
    <row r="1899" spans="2:12" x14ac:dyDescent="0.25">
      <c r="B1899" s="737"/>
      <c r="C1899" s="739"/>
      <c r="D1899" s="739"/>
      <c r="E1899" s="739"/>
      <c r="F1899" s="740"/>
      <c r="G1899" s="739"/>
      <c r="H1899" s="739"/>
      <c r="I1899" s="761"/>
      <c r="J1899" s="762"/>
      <c r="K1899" s="763"/>
      <c r="L1899" s="764"/>
    </row>
    <row r="1900" spans="2:12" x14ac:dyDescent="0.25">
      <c r="B1900" s="737"/>
      <c r="C1900" s="739"/>
      <c r="D1900" s="739"/>
      <c r="E1900" s="739"/>
      <c r="F1900" s="740"/>
      <c r="G1900" s="739"/>
      <c r="H1900" s="739"/>
      <c r="I1900" s="761"/>
      <c r="J1900" s="762"/>
      <c r="K1900" s="763"/>
      <c r="L1900" s="764"/>
    </row>
    <row r="1901" spans="2:12" x14ac:dyDescent="0.25">
      <c r="B1901" s="737"/>
      <c r="C1901" s="739"/>
      <c r="D1901" s="739"/>
      <c r="E1901" s="739"/>
      <c r="F1901" s="740"/>
      <c r="G1901" s="739"/>
      <c r="H1901" s="739"/>
      <c r="I1901" s="761"/>
      <c r="J1901" s="762"/>
      <c r="K1901" s="763"/>
      <c r="L1901" s="764"/>
    </row>
    <row r="1902" spans="2:12" x14ac:dyDescent="0.25">
      <c r="B1902" s="737"/>
      <c r="C1902" s="739"/>
      <c r="D1902" s="739"/>
      <c r="E1902" s="739"/>
      <c r="F1902" s="740"/>
      <c r="G1902" s="739"/>
      <c r="H1902" s="739"/>
      <c r="I1902" s="761"/>
      <c r="J1902" s="762"/>
      <c r="K1902" s="763"/>
      <c r="L1902" s="764"/>
    </row>
    <row r="1903" spans="2:12" x14ac:dyDescent="0.25">
      <c r="B1903" s="737"/>
      <c r="C1903" s="739"/>
      <c r="D1903" s="739"/>
      <c r="E1903" s="739"/>
      <c r="F1903" s="740"/>
      <c r="G1903" s="739"/>
      <c r="H1903" s="739"/>
      <c r="I1903" s="761"/>
      <c r="J1903" s="762"/>
      <c r="K1903" s="763"/>
      <c r="L1903" s="764"/>
    </row>
    <row r="1904" spans="2:12" x14ac:dyDescent="0.25">
      <c r="B1904" s="737"/>
      <c r="C1904" s="739"/>
      <c r="D1904" s="739"/>
      <c r="E1904" s="739"/>
      <c r="F1904" s="740"/>
      <c r="G1904" s="739"/>
      <c r="H1904" s="739"/>
      <c r="I1904" s="761"/>
      <c r="J1904" s="762"/>
      <c r="K1904" s="763"/>
      <c r="L1904" s="764"/>
    </row>
    <row r="1905" spans="2:12" x14ac:dyDescent="0.25">
      <c r="B1905" s="737"/>
      <c r="C1905" s="739"/>
      <c r="D1905" s="739"/>
      <c r="E1905" s="739"/>
      <c r="F1905" s="740"/>
      <c r="G1905" s="739"/>
      <c r="H1905" s="739"/>
      <c r="I1905" s="761"/>
      <c r="J1905" s="762"/>
      <c r="K1905" s="763"/>
      <c r="L1905" s="764"/>
    </row>
    <row r="1906" spans="2:12" x14ac:dyDescent="0.25">
      <c r="B1906" s="737"/>
      <c r="C1906" s="739"/>
      <c r="D1906" s="739"/>
      <c r="E1906" s="739"/>
      <c r="F1906" s="740"/>
      <c r="G1906" s="739"/>
      <c r="H1906" s="739"/>
      <c r="I1906" s="761"/>
      <c r="J1906" s="762"/>
      <c r="K1906" s="763"/>
      <c r="L1906" s="764"/>
    </row>
    <row r="1907" spans="2:12" x14ac:dyDescent="0.25">
      <c r="B1907" s="737"/>
      <c r="C1907" s="739"/>
      <c r="D1907" s="739"/>
      <c r="E1907" s="739"/>
      <c r="F1907" s="740"/>
      <c r="G1907" s="739"/>
      <c r="H1907" s="739"/>
      <c r="I1907" s="761"/>
      <c r="J1907" s="762"/>
      <c r="K1907" s="763"/>
      <c r="L1907" s="764"/>
    </row>
    <row r="1908" spans="2:12" x14ac:dyDescent="0.25">
      <c r="B1908" s="737"/>
      <c r="C1908" s="739"/>
      <c r="D1908" s="739"/>
      <c r="E1908" s="739"/>
      <c r="F1908" s="740"/>
      <c r="G1908" s="739"/>
      <c r="H1908" s="739"/>
      <c r="I1908" s="761"/>
      <c r="J1908" s="762"/>
      <c r="K1908" s="763"/>
      <c r="L1908" s="764"/>
    </row>
    <row r="1909" spans="2:12" x14ac:dyDescent="0.25">
      <c r="B1909" s="737"/>
      <c r="C1909" s="739"/>
      <c r="D1909" s="739"/>
      <c r="E1909" s="739"/>
      <c r="F1909" s="740"/>
      <c r="G1909" s="739"/>
      <c r="H1909" s="739"/>
      <c r="I1909" s="761"/>
      <c r="J1909" s="762"/>
      <c r="K1909" s="763"/>
      <c r="L1909" s="764"/>
    </row>
    <row r="1910" spans="2:12" x14ac:dyDescent="0.25">
      <c r="B1910" s="737"/>
      <c r="C1910" s="739"/>
      <c r="D1910" s="739"/>
      <c r="E1910" s="739"/>
      <c r="F1910" s="740"/>
      <c r="G1910" s="739"/>
      <c r="H1910" s="739"/>
      <c r="I1910" s="761"/>
      <c r="J1910" s="762"/>
      <c r="K1910" s="763"/>
      <c r="L1910" s="764"/>
    </row>
    <row r="1911" spans="2:12" x14ac:dyDescent="0.25">
      <c r="B1911" s="737"/>
      <c r="C1911" s="739"/>
      <c r="D1911" s="739"/>
      <c r="E1911" s="739"/>
      <c r="F1911" s="740"/>
      <c r="G1911" s="739"/>
      <c r="H1911" s="739"/>
      <c r="I1911" s="761"/>
      <c r="J1911" s="762"/>
      <c r="K1911" s="763"/>
      <c r="L1911" s="764"/>
    </row>
    <row r="1912" spans="2:12" x14ac:dyDescent="0.25">
      <c r="B1912" s="737"/>
      <c r="C1912" s="739"/>
      <c r="D1912" s="739"/>
      <c r="E1912" s="739"/>
      <c r="F1912" s="740"/>
      <c r="G1912" s="739"/>
      <c r="H1912" s="739"/>
      <c r="I1912" s="761"/>
      <c r="J1912" s="762"/>
      <c r="K1912" s="763"/>
      <c r="L1912" s="764"/>
    </row>
    <row r="1913" spans="2:12" x14ac:dyDescent="0.25">
      <c r="B1913" s="737"/>
      <c r="C1913" s="739"/>
      <c r="D1913" s="739"/>
      <c r="E1913" s="739"/>
      <c r="F1913" s="740"/>
      <c r="G1913" s="739"/>
      <c r="H1913" s="739"/>
      <c r="I1913" s="761"/>
      <c r="J1913" s="762"/>
      <c r="K1913" s="763"/>
      <c r="L1913" s="764"/>
    </row>
    <row r="1914" spans="2:12" x14ac:dyDescent="0.25">
      <c r="B1914" s="737"/>
      <c r="C1914" s="739"/>
      <c r="D1914" s="739"/>
      <c r="E1914" s="739"/>
      <c r="F1914" s="740"/>
      <c r="G1914" s="739"/>
      <c r="H1914" s="739"/>
      <c r="I1914" s="761"/>
      <c r="J1914" s="762"/>
      <c r="K1914" s="763"/>
      <c r="L1914" s="764"/>
    </row>
    <row r="1915" spans="2:12" x14ac:dyDescent="0.25">
      <c r="B1915" s="737"/>
      <c r="C1915" s="739"/>
      <c r="D1915" s="739"/>
      <c r="E1915" s="739"/>
      <c r="F1915" s="740"/>
      <c r="G1915" s="739"/>
      <c r="H1915" s="739"/>
      <c r="I1915" s="761"/>
      <c r="J1915" s="762"/>
      <c r="K1915" s="763"/>
      <c r="L1915" s="764"/>
    </row>
    <row r="1916" spans="2:12" x14ac:dyDescent="0.25">
      <c r="B1916" s="737"/>
      <c r="C1916" s="739"/>
      <c r="D1916" s="739"/>
      <c r="E1916" s="739"/>
      <c r="F1916" s="740"/>
      <c r="G1916" s="739"/>
      <c r="H1916" s="739"/>
      <c r="I1916" s="761"/>
      <c r="J1916" s="762"/>
      <c r="K1916" s="763"/>
      <c r="L1916" s="764"/>
    </row>
    <row r="1917" spans="2:12" x14ac:dyDescent="0.25">
      <c r="B1917" s="737"/>
      <c r="C1917" s="739"/>
      <c r="D1917" s="739"/>
      <c r="E1917" s="739"/>
      <c r="F1917" s="740"/>
      <c r="G1917" s="739"/>
      <c r="H1917" s="739"/>
      <c r="I1917" s="761"/>
      <c r="J1917" s="762"/>
      <c r="K1917" s="763"/>
      <c r="L1917" s="764"/>
    </row>
    <row r="1918" spans="2:12" x14ac:dyDescent="0.25">
      <c r="B1918" s="737"/>
      <c r="C1918" s="739"/>
      <c r="D1918" s="739"/>
      <c r="E1918" s="739"/>
      <c r="F1918" s="740"/>
      <c r="G1918" s="739"/>
      <c r="H1918" s="739"/>
      <c r="I1918" s="761"/>
      <c r="J1918" s="762"/>
      <c r="K1918" s="763"/>
      <c r="L1918" s="764"/>
    </row>
    <row r="1919" spans="2:12" x14ac:dyDescent="0.25">
      <c r="B1919" s="737"/>
      <c r="C1919" s="739"/>
      <c r="D1919" s="739"/>
      <c r="E1919" s="739"/>
      <c r="F1919" s="740"/>
      <c r="G1919" s="739"/>
      <c r="H1919" s="739"/>
      <c r="I1919" s="761"/>
      <c r="J1919" s="762"/>
      <c r="K1919" s="763"/>
      <c r="L1919" s="764"/>
    </row>
    <row r="1920" spans="2:12" x14ac:dyDescent="0.25">
      <c r="B1920" s="737"/>
      <c r="C1920" s="739"/>
      <c r="D1920" s="739"/>
      <c r="E1920" s="739"/>
      <c r="F1920" s="740"/>
      <c r="G1920" s="739"/>
      <c r="H1920" s="739"/>
      <c r="I1920" s="761"/>
      <c r="J1920" s="762"/>
      <c r="K1920" s="763"/>
      <c r="L1920" s="764"/>
    </row>
    <row r="1921" spans="2:12" x14ac:dyDescent="0.25">
      <c r="B1921" s="737"/>
      <c r="C1921" s="739"/>
      <c r="D1921" s="739"/>
      <c r="E1921" s="739"/>
      <c r="F1921" s="740"/>
      <c r="G1921" s="739"/>
      <c r="H1921" s="739"/>
      <c r="I1921" s="761"/>
      <c r="J1921" s="762"/>
      <c r="K1921" s="763"/>
      <c r="L1921" s="764"/>
    </row>
    <row r="1922" spans="2:12" x14ac:dyDescent="0.25">
      <c r="B1922" s="737"/>
      <c r="C1922" s="739"/>
      <c r="D1922" s="739"/>
      <c r="E1922" s="739"/>
      <c r="F1922" s="740"/>
      <c r="G1922" s="739"/>
      <c r="H1922" s="739"/>
      <c r="I1922" s="761"/>
      <c r="J1922" s="762"/>
      <c r="K1922" s="763"/>
      <c r="L1922" s="764"/>
    </row>
    <row r="1923" spans="2:12" x14ac:dyDescent="0.25">
      <c r="B1923" s="737"/>
      <c r="C1923" s="739"/>
      <c r="D1923" s="739"/>
      <c r="E1923" s="739"/>
      <c r="F1923" s="740"/>
      <c r="G1923" s="739"/>
      <c r="H1923" s="739"/>
      <c r="I1923" s="761"/>
      <c r="J1923" s="762"/>
      <c r="K1923" s="763"/>
      <c r="L1923" s="764"/>
    </row>
    <row r="1924" spans="2:12" x14ac:dyDescent="0.25">
      <c r="B1924" s="737"/>
      <c r="C1924" s="739"/>
      <c r="D1924" s="739"/>
      <c r="E1924" s="739"/>
      <c r="F1924" s="740"/>
      <c r="G1924" s="739"/>
      <c r="H1924" s="739"/>
      <c r="I1924" s="761"/>
      <c r="J1924" s="762"/>
      <c r="K1924" s="763"/>
      <c r="L1924" s="764"/>
    </row>
    <row r="1925" spans="2:12" x14ac:dyDescent="0.25">
      <c r="B1925" s="737"/>
      <c r="C1925" s="739"/>
      <c r="D1925" s="739"/>
      <c r="E1925" s="739"/>
      <c r="F1925" s="740"/>
      <c r="G1925" s="739"/>
      <c r="H1925" s="739"/>
      <c r="I1925" s="761"/>
      <c r="J1925" s="762"/>
      <c r="K1925" s="763"/>
      <c r="L1925" s="764"/>
    </row>
    <row r="1926" spans="2:12" x14ac:dyDescent="0.25">
      <c r="B1926" s="737"/>
      <c r="C1926" s="739"/>
      <c r="D1926" s="739"/>
      <c r="E1926" s="739"/>
      <c r="F1926" s="740"/>
      <c r="G1926" s="739"/>
      <c r="H1926" s="739"/>
      <c r="I1926" s="761"/>
      <c r="J1926" s="762"/>
      <c r="K1926" s="763"/>
      <c r="L1926" s="764"/>
    </row>
    <row r="1927" spans="2:12" x14ac:dyDescent="0.25">
      <c r="B1927" s="737"/>
      <c r="C1927" s="739"/>
      <c r="D1927" s="739"/>
      <c r="E1927" s="739"/>
      <c r="F1927" s="740"/>
      <c r="G1927" s="739"/>
      <c r="H1927" s="739"/>
      <c r="I1927" s="761"/>
      <c r="J1927" s="762"/>
      <c r="K1927" s="763"/>
      <c r="L1927" s="764"/>
    </row>
    <row r="1928" spans="2:12" x14ac:dyDescent="0.25">
      <c r="B1928" s="737"/>
      <c r="C1928" s="739"/>
      <c r="D1928" s="739"/>
      <c r="E1928" s="739"/>
      <c r="F1928" s="740"/>
      <c r="G1928" s="739"/>
      <c r="H1928" s="739"/>
      <c r="I1928" s="761"/>
      <c r="J1928" s="762"/>
      <c r="K1928" s="763"/>
      <c r="L1928" s="764"/>
    </row>
    <row r="1929" spans="2:12" x14ac:dyDescent="0.25">
      <c r="B1929" s="737"/>
      <c r="C1929" s="739"/>
      <c r="D1929" s="739"/>
      <c r="E1929" s="739"/>
      <c r="F1929" s="740"/>
      <c r="G1929" s="739"/>
      <c r="H1929" s="739"/>
      <c r="I1929" s="761"/>
      <c r="J1929" s="762"/>
      <c r="K1929" s="763"/>
      <c r="L1929" s="764"/>
    </row>
    <row r="1930" spans="2:12" x14ac:dyDescent="0.25">
      <c r="B1930" s="737"/>
      <c r="C1930" s="739"/>
      <c r="D1930" s="739"/>
      <c r="E1930" s="739"/>
      <c r="F1930" s="740"/>
      <c r="G1930" s="739"/>
      <c r="H1930" s="739"/>
      <c r="I1930" s="761"/>
      <c r="J1930" s="762"/>
      <c r="K1930" s="763"/>
      <c r="L1930" s="764"/>
    </row>
    <row r="1931" spans="2:12" x14ac:dyDescent="0.25">
      <c r="B1931" s="737"/>
      <c r="C1931" s="739"/>
      <c r="D1931" s="739"/>
      <c r="E1931" s="739"/>
      <c r="F1931" s="740"/>
      <c r="G1931" s="739"/>
      <c r="H1931" s="739"/>
      <c r="I1931" s="761"/>
      <c r="J1931" s="762"/>
      <c r="K1931" s="763"/>
      <c r="L1931" s="764"/>
    </row>
    <row r="1932" spans="2:12" x14ac:dyDescent="0.25">
      <c r="B1932" s="737"/>
      <c r="C1932" s="739"/>
      <c r="D1932" s="739"/>
      <c r="E1932" s="739"/>
      <c r="F1932" s="740"/>
      <c r="G1932" s="739"/>
      <c r="H1932" s="739"/>
      <c r="I1932" s="761"/>
      <c r="J1932" s="762"/>
      <c r="K1932" s="763"/>
      <c r="L1932" s="764"/>
    </row>
    <row r="1933" spans="2:12" x14ac:dyDescent="0.25">
      <c r="B1933" s="737"/>
      <c r="C1933" s="739"/>
      <c r="D1933" s="739"/>
      <c r="E1933" s="739"/>
      <c r="F1933" s="740"/>
      <c r="G1933" s="739"/>
      <c r="H1933" s="739"/>
      <c r="I1933" s="761"/>
      <c r="J1933" s="762"/>
      <c r="K1933" s="763"/>
      <c r="L1933" s="764"/>
    </row>
    <row r="1934" spans="2:12" x14ac:dyDescent="0.25">
      <c r="B1934" s="737"/>
      <c r="C1934" s="739"/>
      <c r="D1934" s="739"/>
      <c r="E1934" s="739"/>
      <c r="F1934" s="740"/>
      <c r="G1934" s="739"/>
      <c r="H1934" s="739"/>
      <c r="I1934" s="761"/>
      <c r="J1934" s="762"/>
      <c r="K1934" s="763"/>
      <c r="L1934" s="764"/>
    </row>
    <row r="1935" spans="2:12" x14ac:dyDescent="0.25">
      <c r="B1935" s="737"/>
      <c r="C1935" s="739"/>
      <c r="D1935" s="739"/>
      <c r="E1935" s="739"/>
      <c r="F1935" s="740"/>
      <c r="G1935" s="739"/>
      <c r="H1935" s="739"/>
      <c r="I1935" s="761"/>
      <c r="J1935" s="762"/>
      <c r="K1935" s="763"/>
      <c r="L1935" s="764"/>
    </row>
    <row r="1936" spans="2:12" x14ac:dyDescent="0.25">
      <c r="B1936" s="737"/>
      <c r="C1936" s="739"/>
      <c r="D1936" s="739"/>
      <c r="E1936" s="739"/>
      <c r="F1936" s="740"/>
      <c r="G1936" s="739"/>
      <c r="H1936" s="739"/>
      <c r="I1936" s="761"/>
      <c r="J1936" s="762"/>
      <c r="K1936" s="763"/>
      <c r="L1936" s="764"/>
    </row>
    <row r="1937" spans="2:12" x14ac:dyDescent="0.25">
      <c r="B1937" s="737"/>
      <c r="C1937" s="739"/>
      <c r="D1937" s="739"/>
      <c r="E1937" s="739"/>
      <c r="F1937" s="740"/>
      <c r="G1937" s="739"/>
      <c r="H1937" s="739"/>
      <c r="I1937" s="761"/>
      <c r="J1937" s="762"/>
      <c r="K1937" s="763"/>
      <c r="L1937" s="764"/>
    </row>
    <row r="1938" spans="2:12" x14ac:dyDescent="0.25">
      <c r="B1938" s="737"/>
      <c r="C1938" s="739"/>
      <c r="D1938" s="739"/>
      <c r="E1938" s="739"/>
      <c r="F1938" s="740"/>
      <c r="G1938" s="739"/>
      <c r="H1938" s="739"/>
      <c r="I1938" s="761"/>
      <c r="J1938" s="762"/>
      <c r="K1938" s="763"/>
      <c r="L1938" s="764"/>
    </row>
    <row r="1939" spans="2:12" x14ac:dyDescent="0.25">
      <c r="B1939" s="737"/>
      <c r="C1939" s="739"/>
      <c r="D1939" s="739"/>
      <c r="E1939" s="739"/>
      <c r="F1939" s="740"/>
      <c r="G1939" s="739"/>
      <c r="H1939" s="739"/>
      <c r="I1939" s="761"/>
      <c r="J1939" s="762"/>
      <c r="K1939" s="763"/>
      <c r="L1939" s="764"/>
    </row>
    <row r="1940" spans="2:12" x14ac:dyDescent="0.25">
      <c r="B1940" s="737"/>
      <c r="C1940" s="739"/>
      <c r="D1940" s="739"/>
      <c r="E1940" s="739"/>
      <c r="F1940" s="740"/>
      <c r="G1940" s="739"/>
      <c r="H1940" s="739"/>
      <c r="I1940" s="761"/>
      <c r="J1940" s="762"/>
      <c r="K1940" s="763"/>
      <c r="L1940" s="764"/>
    </row>
    <row r="1941" spans="2:12" x14ac:dyDescent="0.25">
      <c r="B1941" s="737"/>
      <c r="C1941" s="739"/>
      <c r="D1941" s="739"/>
      <c r="E1941" s="739"/>
      <c r="F1941" s="740"/>
      <c r="G1941" s="739"/>
      <c r="H1941" s="739"/>
      <c r="I1941" s="761"/>
      <c r="J1941" s="762"/>
      <c r="K1941" s="763"/>
      <c r="L1941" s="764"/>
    </row>
    <row r="1942" spans="2:12" x14ac:dyDescent="0.25">
      <c r="B1942" s="737"/>
      <c r="C1942" s="739"/>
      <c r="D1942" s="739"/>
      <c r="E1942" s="739"/>
      <c r="F1942" s="740"/>
      <c r="G1942" s="739"/>
      <c r="H1942" s="739"/>
      <c r="I1942" s="761"/>
      <c r="J1942" s="762"/>
      <c r="K1942" s="763"/>
      <c r="L1942" s="764"/>
    </row>
    <row r="1943" spans="2:12" x14ac:dyDescent="0.25">
      <c r="B1943" s="737"/>
      <c r="C1943" s="739"/>
      <c r="D1943" s="739"/>
      <c r="E1943" s="739"/>
      <c r="F1943" s="740"/>
      <c r="G1943" s="739"/>
      <c r="H1943" s="739"/>
      <c r="I1943" s="761"/>
      <c r="J1943" s="762"/>
      <c r="K1943" s="763"/>
      <c r="L1943" s="764"/>
    </row>
    <row r="1944" spans="2:12" x14ac:dyDescent="0.25">
      <c r="B1944" s="737"/>
      <c r="C1944" s="739"/>
      <c r="D1944" s="739"/>
      <c r="E1944" s="739"/>
      <c r="F1944" s="740"/>
      <c r="G1944" s="739"/>
      <c r="H1944" s="739"/>
      <c r="I1944" s="761"/>
      <c r="J1944" s="762"/>
      <c r="K1944" s="763"/>
      <c r="L1944" s="764"/>
    </row>
    <row r="1945" spans="2:12" x14ac:dyDescent="0.25">
      <c r="B1945" s="737"/>
      <c r="C1945" s="739"/>
      <c r="D1945" s="739"/>
      <c r="E1945" s="739"/>
      <c r="F1945" s="740"/>
      <c r="G1945" s="739"/>
      <c r="H1945" s="739"/>
      <c r="I1945" s="761"/>
      <c r="J1945" s="762"/>
      <c r="K1945" s="763"/>
      <c r="L1945" s="764"/>
    </row>
    <row r="1946" spans="2:12" x14ac:dyDescent="0.25">
      <c r="B1946" s="737"/>
      <c r="C1946" s="739"/>
      <c r="D1946" s="739"/>
      <c r="E1946" s="739"/>
      <c r="F1946" s="740"/>
      <c r="G1946" s="739"/>
      <c r="H1946" s="739"/>
      <c r="I1946" s="761"/>
      <c r="J1946" s="762"/>
      <c r="K1946" s="763"/>
      <c r="L1946" s="764"/>
    </row>
    <row r="1947" spans="2:12" x14ac:dyDescent="0.25">
      <c r="B1947" s="737"/>
      <c r="C1947" s="739"/>
      <c r="D1947" s="739"/>
      <c r="E1947" s="739"/>
      <c r="F1947" s="740"/>
      <c r="G1947" s="739"/>
      <c r="H1947" s="739"/>
      <c r="I1947" s="761"/>
      <c r="J1947" s="762"/>
      <c r="K1947" s="763"/>
      <c r="L1947" s="764"/>
    </row>
    <row r="1948" spans="2:12" x14ac:dyDescent="0.25">
      <c r="B1948" s="737"/>
      <c r="C1948" s="739"/>
      <c r="D1948" s="739"/>
      <c r="E1948" s="739"/>
      <c r="F1948" s="740"/>
      <c r="G1948" s="739"/>
      <c r="H1948" s="739"/>
      <c r="I1948" s="761"/>
      <c r="J1948" s="762"/>
      <c r="K1948" s="763"/>
      <c r="L1948" s="764"/>
    </row>
    <row r="1949" spans="2:12" x14ac:dyDescent="0.25">
      <c r="B1949" s="737"/>
      <c r="C1949" s="739"/>
      <c r="D1949" s="739"/>
      <c r="E1949" s="739"/>
      <c r="F1949" s="740"/>
      <c r="G1949" s="739"/>
      <c r="H1949" s="739"/>
      <c r="I1949" s="761"/>
      <c r="J1949" s="762"/>
      <c r="K1949" s="763"/>
      <c r="L1949" s="764"/>
    </row>
    <row r="1950" spans="2:12" x14ac:dyDescent="0.25">
      <c r="B1950" s="737"/>
      <c r="C1950" s="739"/>
      <c r="D1950" s="739"/>
      <c r="E1950" s="739"/>
      <c r="F1950" s="740"/>
      <c r="G1950" s="739"/>
      <c r="H1950" s="739"/>
      <c r="I1950" s="761"/>
      <c r="J1950" s="762"/>
      <c r="K1950" s="763"/>
      <c r="L1950" s="764"/>
    </row>
    <row r="1951" spans="2:12" x14ac:dyDescent="0.25">
      <c r="B1951" s="737"/>
      <c r="C1951" s="739"/>
      <c r="D1951" s="739"/>
      <c r="E1951" s="739"/>
      <c r="F1951" s="740"/>
      <c r="G1951" s="739"/>
      <c r="H1951" s="739"/>
      <c r="I1951" s="761"/>
      <c r="J1951" s="762"/>
      <c r="K1951" s="763"/>
      <c r="L1951" s="764"/>
    </row>
    <row r="1952" spans="2:12" x14ac:dyDescent="0.25">
      <c r="B1952" s="737"/>
      <c r="C1952" s="739"/>
      <c r="D1952" s="739"/>
      <c r="E1952" s="739"/>
      <c r="F1952" s="740"/>
      <c r="G1952" s="739"/>
      <c r="H1952" s="739"/>
      <c r="I1952" s="761"/>
      <c r="J1952" s="762"/>
      <c r="K1952" s="763"/>
      <c r="L1952" s="764"/>
    </row>
    <row r="1953" spans="2:12" x14ac:dyDescent="0.25">
      <c r="B1953" s="737"/>
      <c r="C1953" s="739"/>
      <c r="D1953" s="739"/>
      <c r="E1953" s="739"/>
      <c r="F1953" s="740"/>
      <c r="G1953" s="739"/>
      <c r="H1953" s="739"/>
      <c r="I1953" s="761"/>
      <c r="J1953" s="762"/>
      <c r="K1953" s="763"/>
      <c r="L1953" s="764"/>
    </row>
    <row r="1954" spans="2:12" x14ac:dyDescent="0.25">
      <c r="B1954" s="737"/>
      <c r="C1954" s="739"/>
      <c r="D1954" s="739"/>
      <c r="E1954" s="739"/>
      <c r="F1954" s="740"/>
      <c r="G1954" s="739"/>
      <c r="H1954" s="739"/>
      <c r="I1954" s="761"/>
      <c r="J1954" s="762"/>
      <c r="K1954" s="763"/>
      <c r="L1954" s="764"/>
    </row>
    <row r="1955" spans="2:12" x14ac:dyDescent="0.25">
      <c r="B1955" s="737"/>
      <c r="C1955" s="739"/>
      <c r="D1955" s="739"/>
      <c r="E1955" s="739"/>
      <c r="F1955" s="740"/>
      <c r="G1955" s="739"/>
      <c r="H1955" s="739"/>
      <c r="I1955" s="761"/>
      <c r="J1955" s="762"/>
      <c r="K1955" s="763"/>
      <c r="L1955" s="764"/>
    </row>
    <row r="1956" spans="2:12" x14ac:dyDescent="0.25">
      <c r="B1956" s="737"/>
      <c r="C1956" s="739"/>
      <c r="D1956" s="739"/>
      <c r="E1956" s="739"/>
      <c r="F1956" s="740"/>
      <c r="G1956" s="739"/>
      <c r="H1956" s="739"/>
      <c r="I1956" s="761"/>
      <c r="J1956" s="762"/>
      <c r="K1956" s="763"/>
      <c r="L1956" s="764"/>
    </row>
    <row r="1957" spans="2:12" x14ac:dyDescent="0.25">
      <c r="B1957" s="737"/>
      <c r="C1957" s="739"/>
      <c r="D1957" s="739"/>
      <c r="E1957" s="739"/>
      <c r="F1957" s="740"/>
      <c r="G1957" s="739"/>
      <c r="H1957" s="739"/>
      <c r="I1957" s="761"/>
      <c r="J1957" s="762"/>
      <c r="K1957" s="763"/>
      <c r="L1957" s="764"/>
    </row>
    <row r="1958" spans="2:12" x14ac:dyDescent="0.25">
      <c r="B1958" s="737"/>
      <c r="C1958" s="739"/>
      <c r="D1958" s="739"/>
      <c r="E1958" s="739"/>
      <c r="F1958" s="740"/>
      <c r="G1958" s="739"/>
      <c r="H1958" s="739"/>
      <c r="I1958" s="761"/>
      <c r="J1958" s="762"/>
      <c r="K1958" s="763"/>
      <c r="L1958" s="764"/>
    </row>
    <row r="1959" spans="2:12" x14ac:dyDescent="0.25">
      <c r="B1959" s="737"/>
      <c r="C1959" s="739"/>
      <c r="D1959" s="739"/>
      <c r="E1959" s="739"/>
      <c r="F1959" s="740"/>
      <c r="G1959" s="739"/>
      <c r="H1959" s="739"/>
      <c r="I1959" s="761"/>
      <c r="J1959" s="762"/>
      <c r="K1959" s="763"/>
      <c r="L1959" s="764"/>
    </row>
    <row r="1960" spans="2:12" x14ac:dyDescent="0.25">
      <c r="B1960" s="737"/>
      <c r="C1960" s="739"/>
      <c r="D1960" s="739"/>
      <c r="E1960" s="739"/>
      <c r="F1960" s="740"/>
      <c r="G1960" s="739"/>
      <c r="H1960" s="739"/>
      <c r="I1960" s="761"/>
      <c r="J1960" s="762"/>
      <c r="K1960" s="763"/>
      <c r="L1960" s="764"/>
    </row>
    <row r="1961" spans="2:12" x14ac:dyDescent="0.25">
      <c r="B1961" s="737"/>
      <c r="C1961" s="739"/>
      <c r="D1961" s="739"/>
      <c r="E1961" s="739"/>
      <c r="F1961" s="740"/>
      <c r="G1961" s="739"/>
      <c r="H1961" s="739"/>
      <c r="I1961" s="761"/>
      <c r="J1961" s="762"/>
      <c r="K1961" s="763"/>
      <c r="L1961" s="764"/>
    </row>
    <row r="1962" spans="2:12" x14ac:dyDescent="0.25">
      <c r="B1962" s="737"/>
      <c r="C1962" s="739"/>
      <c r="D1962" s="739"/>
      <c r="E1962" s="739"/>
      <c r="F1962" s="740"/>
      <c r="G1962" s="739"/>
      <c r="H1962" s="739"/>
      <c r="I1962" s="761"/>
      <c r="J1962" s="762"/>
      <c r="K1962" s="763"/>
      <c r="L1962" s="764"/>
    </row>
    <row r="1963" spans="2:12" x14ac:dyDescent="0.25">
      <c r="B1963" s="737"/>
      <c r="C1963" s="739"/>
      <c r="D1963" s="739"/>
      <c r="E1963" s="739"/>
      <c r="F1963" s="740"/>
      <c r="G1963" s="739"/>
      <c r="H1963" s="739"/>
      <c r="I1963" s="761"/>
      <c r="J1963" s="762"/>
      <c r="K1963" s="763"/>
      <c r="L1963" s="764"/>
    </row>
    <row r="1964" spans="2:12" x14ac:dyDescent="0.25">
      <c r="B1964" s="737"/>
      <c r="C1964" s="739"/>
      <c r="D1964" s="739"/>
      <c r="E1964" s="739"/>
      <c r="F1964" s="740"/>
      <c r="G1964" s="739"/>
      <c r="H1964" s="739"/>
      <c r="I1964" s="761"/>
      <c r="J1964" s="762"/>
      <c r="K1964" s="763"/>
      <c r="L1964" s="764"/>
    </row>
    <row r="1965" spans="2:12" x14ac:dyDescent="0.25">
      <c r="B1965" s="737"/>
      <c r="C1965" s="739"/>
      <c r="D1965" s="739"/>
      <c r="E1965" s="739"/>
      <c r="F1965" s="740"/>
      <c r="G1965" s="739"/>
      <c r="H1965" s="739"/>
      <c r="I1965" s="761"/>
      <c r="J1965" s="762"/>
      <c r="K1965" s="763"/>
      <c r="L1965" s="764"/>
    </row>
    <row r="1966" spans="2:12" x14ac:dyDescent="0.25">
      <c r="B1966" s="737"/>
      <c r="C1966" s="739"/>
      <c r="D1966" s="739"/>
      <c r="E1966" s="739"/>
      <c r="F1966" s="740"/>
      <c r="G1966" s="739"/>
      <c r="H1966" s="739"/>
      <c r="I1966" s="761"/>
      <c r="J1966" s="762"/>
      <c r="K1966" s="763"/>
      <c r="L1966" s="764"/>
    </row>
    <row r="1967" spans="2:12" x14ac:dyDescent="0.25">
      <c r="B1967" s="737"/>
      <c r="C1967" s="739"/>
      <c r="D1967" s="739"/>
      <c r="E1967" s="739"/>
      <c r="F1967" s="740"/>
      <c r="G1967" s="739"/>
      <c r="H1967" s="739"/>
      <c r="I1967" s="761"/>
      <c r="J1967" s="762"/>
      <c r="K1967" s="763"/>
      <c r="L1967" s="764"/>
    </row>
    <row r="1968" spans="2:12" x14ac:dyDescent="0.25">
      <c r="B1968" s="737"/>
      <c r="C1968" s="739"/>
      <c r="D1968" s="739"/>
      <c r="E1968" s="739"/>
      <c r="F1968" s="740"/>
      <c r="G1968" s="739"/>
      <c r="H1968" s="739"/>
      <c r="I1968" s="761"/>
      <c r="J1968" s="762"/>
      <c r="K1968" s="763"/>
      <c r="L1968" s="764"/>
    </row>
    <row r="1969" spans="2:12" x14ac:dyDescent="0.25">
      <c r="B1969" s="737"/>
      <c r="C1969" s="739"/>
      <c r="D1969" s="739"/>
      <c r="E1969" s="739"/>
      <c r="F1969" s="740"/>
      <c r="G1969" s="739"/>
      <c r="H1969" s="739"/>
      <c r="I1969" s="761"/>
      <c r="J1969" s="762"/>
      <c r="K1969" s="763"/>
      <c r="L1969" s="764"/>
    </row>
    <row r="1970" spans="2:12" x14ac:dyDescent="0.25">
      <c r="B1970" s="737"/>
      <c r="C1970" s="739"/>
      <c r="D1970" s="739"/>
      <c r="E1970" s="739"/>
      <c r="F1970" s="740"/>
      <c r="G1970" s="739"/>
      <c r="H1970" s="739"/>
      <c r="I1970" s="761"/>
      <c r="J1970" s="762"/>
      <c r="K1970" s="763"/>
      <c r="L1970" s="764"/>
    </row>
    <row r="1971" spans="2:12" x14ac:dyDescent="0.25">
      <c r="B1971" s="737"/>
      <c r="C1971" s="739"/>
      <c r="D1971" s="739"/>
      <c r="E1971" s="739"/>
      <c r="F1971" s="740"/>
      <c r="G1971" s="739"/>
      <c r="H1971" s="739"/>
      <c r="I1971" s="761"/>
      <c r="J1971" s="762"/>
      <c r="K1971" s="763"/>
      <c r="L1971" s="764"/>
    </row>
    <row r="1972" spans="2:12" x14ac:dyDescent="0.25">
      <c r="B1972" s="737"/>
      <c r="C1972" s="739"/>
      <c r="D1972" s="739"/>
      <c r="E1972" s="739"/>
      <c r="F1972" s="740"/>
      <c r="G1972" s="739"/>
      <c r="H1972" s="739"/>
      <c r="I1972" s="761"/>
      <c r="J1972" s="762"/>
      <c r="K1972" s="763"/>
      <c r="L1972" s="764"/>
    </row>
    <row r="1973" spans="2:12" x14ac:dyDescent="0.25">
      <c r="B1973" s="737"/>
      <c r="C1973" s="739"/>
      <c r="D1973" s="739"/>
      <c r="E1973" s="739"/>
      <c r="F1973" s="740"/>
      <c r="G1973" s="739"/>
      <c r="H1973" s="739"/>
      <c r="I1973" s="761"/>
      <c r="J1973" s="762"/>
      <c r="K1973" s="763"/>
      <c r="L1973" s="764"/>
    </row>
    <row r="1974" spans="2:12" x14ac:dyDescent="0.25">
      <c r="B1974" s="737"/>
      <c r="C1974" s="739"/>
      <c r="D1974" s="739"/>
      <c r="E1974" s="739"/>
      <c r="F1974" s="740"/>
      <c r="G1974" s="739"/>
      <c r="H1974" s="739"/>
      <c r="I1974" s="761"/>
      <c r="J1974" s="762"/>
      <c r="K1974" s="763"/>
      <c r="L1974" s="764"/>
    </row>
    <row r="1975" spans="2:12" x14ac:dyDescent="0.25">
      <c r="B1975" s="737"/>
      <c r="C1975" s="739"/>
      <c r="D1975" s="739"/>
      <c r="E1975" s="739"/>
      <c r="F1975" s="740"/>
      <c r="G1975" s="739"/>
      <c r="H1975" s="739"/>
      <c r="I1975" s="761"/>
      <c r="J1975" s="762"/>
      <c r="K1975" s="763"/>
      <c r="L1975" s="764"/>
    </row>
    <row r="1976" spans="2:12" x14ac:dyDescent="0.25">
      <c r="B1976" s="737"/>
      <c r="C1976" s="739"/>
      <c r="D1976" s="739"/>
      <c r="E1976" s="739"/>
      <c r="F1976" s="740"/>
      <c r="G1976" s="739"/>
      <c r="H1976" s="739"/>
      <c r="I1976" s="761"/>
      <c r="J1976" s="762"/>
      <c r="K1976" s="763"/>
      <c r="L1976" s="764"/>
    </row>
    <row r="1977" spans="2:12" x14ac:dyDescent="0.25">
      <c r="B1977" s="737"/>
      <c r="C1977" s="739"/>
      <c r="D1977" s="739"/>
      <c r="E1977" s="739"/>
      <c r="F1977" s="740"/>
      <c r="G1977" s="739"/>
      <c r="H1977" s="739"/>
      <c r="I1977" s="761"/>
      <c r="J1977" s="762"/>
      <c r="K1977" s="763"/>
      <c r="L1977" s="764"/>
    </row>
    <row r="1978" spans="2:12" x14ac:dyDescent="0.25">
      <c r="B1978" s="737"/>
      <c r="C1978" s="739"/>
      <c r="D1978" s="739"/>
      <c r="E1978" s="739"/>
      <c r="F1978" s="740"/>
      <c r="G1978" s="739"/>
      <c r="H1978" s="739"/>
      <c r="I1978" s="761"/>
      <c r="J1978" s="762"/>
      <c r="K1978" s="763"/>
      <c r="L1978" s="764"/>
    </row>
    <row r="1979" spans="2:12" x14ac:dyDescent="0.25">
      <c r="B1979" s="737"/>
      <c r="C1979" s="739"/>
      <c r="D1979" s="739"/>
      <c r="E1979" s="739"/>
      <c r="F1979" s="740"/>
      <c r="G1979" s="739"/>
      <c r="H1979" s="739"/>
      <c r="I1979" s="761"/>
      <c r="J1979" s="762"/>
      <c r="K1979" s="763"/>
      <c r="L1979" s="764"/>
    </row>
    <row r="1980" spans="2:12" x14ac:dyDescent="0.25">
      <c r="B1980" s="737"/>
      <c r="C1980" s="739"/>
      <c r="D1980" s="739"/>
      <c r="E1980" s="739"/>
      <c r="F1980" s="740"/>
      <c r="G1980" s="739"/>
      <c r="H1980" s="739"/>
      <c r="I1980" s="761"/>
      <c r="J1980" s="762"/>
      <c r="K1980" s="763"/>
      <c r="L1980" s="764"/>
    </row>
    <row r="1981" spans="2:12" x14ac:dyDescent="0.25">
      <c r="B1981" s="737"/>
      <c r="C1981" s="739"/>
      <c r="D1981" s="739"/>
      <c r="E1981" s="739"/>
      <c r="F1981" s="740"/>
      <c r="G1981" s="739"/>
      <c r="H1981" s="739"/>
      <c r="I1981" s="761"/>
      <c r="J1981" s="762"/>
      <c r="K1981" s="763"/>
      <c r="L1981" s="764"/>
    </row>
    <row r="1982" spans="2:12" x14ac:dyDescent="0.25">
      <c r="B1982" s="737"/>
      <c r="C1982" s="739"/>
      <c r="D1982" s="739"/>
      <c r="E1982" s="739"/>
      <c r="F1982" s="740"/>
      <c r="G1982" s="739"/>
      <c r="H1982" s="739"/>
      <c r="I1982" s="761"/>
      <c r="J1982" s="762"/>
      <c r="K1982" s="763"/>
      <c r="L1982" s="764"/>
    </row>
    <row r="1983" spans="2:12" x14ac:dyDescent="0.25">
      <c r="B1983" s="737"/>
      <c r="C1983" s="739"/>
      <c r="D1983" s="739"/>
      <c r="E1983" s="739"/>
      <c r="F1983" s="740"/>
      <c r="G1983" s="739"/>
      <c r="H1983" s="739"/>
      <c r="I1983" s="761"/>
      <c r="J1983" s="762"/>
      <c r="K1983" s="763"/>
      <c r="L1983" s="764"/>
    </row>
    <row r="1984" spans="2:12" x14ac:dyDescent="0.25">
      <c r="B1984" s="737"/>
      <c r="C1984" s="739"/>
      <c r="D1984" s="739"/>
      <c r="E1984" s="739"/>
      <c r="F1984" s="740"/>
      <c r="G1984" s="739"/>
      <c r="H1984" s="739"/>
      <c r="I1984" s="761"/>
      <c r="J1984" s="762"/>
      <c r="K1984" s="763"/>
      <c r="L1984" s="764"/>
    </row>
    <row r="1985" spans="2:12" x14ac:dyDescent="0.25">
      <c r="B1985" s="737"/>
      <c r="C1985" s="739"/>
      <c r="D1985" s="739"/>
      <c r="E1985" s="739"/>
      <c r="F1985" s="740"/>
      <c r="G1985" s="739"/>
      <c r="H1985" s="739"/>
      <c r="I1985" s="761"/>
      <c r="J1985" s="762"/>
      <c r="K1985" s="763"/>
      <c r="L1985" s="764"/>
    </row>
    <row r="1986" spans="2:12" x14ac:dyDescent="0.25">
      <c r="B1986" s="737"/>
      <c r="C1986" s="739"/>
      <c r="D1986" s="739"/>
      <c r="E1986" s="739"/>
      <c r="F1986" s="740"/>
      <c r="G1986" s="739"/>
      <c r="H1986" s="739"/>
      <c r="I1986" s="761"/>
      <c r="J1986" s="762"/>
      <c r="K1986" s="763"/>
      <c r="L1986" s="764"/>
    </row>
    <row r="1987" spans="2:12" x14ac:dyDescent="0.25">
      <c r="B1987" s="737"/>
      <c r="C1987" s="739"/>
      <c r="D1987" s="739"/>
      <c r="E1987" s="739"/>
      <c r="F1987" s="740"/>
      <c r="G1987" s="739"/>
      <c r="H1987" s="739"/>
      <c r="I1987" s="761"/>
      <c r="J1987" s="762"/>
      <c r="K1987" s="763"/>
      <c r="L1987" s="764"/>
    </row>
    <row r="1988" spans="2:12" x14ac:dyDescent="0.25">
      <c r="B1988" s="737"/>
      <c r="C1988" s="739"/>
      <c r="D1988" s="739"/>
      <c r="E1988" s="739"/>
      <c r="F1988" s="740"/>
      <c r="G1988" s="739"/>
      <c r="H1988" s="739"/>
      <c r="I1988" s="761"/>
      <c r="J1988" s="762"/>
      <c r="K1988" s="763"/>
      <c r="L1988" s="764"/>
    </row>
    <row r="1989" spans="2:12" x14ac:dyDescent="0.25">
      <c r="B1989" s="737"/>
      <c r="C1989" s="739"/>
      <c r="D1989" s="739"/>
      <c r="E1989" s="739"/>
      <c r="F1989" s="740"/>
      <c r="G1989" s="739"/>
      <c r="H1989" s="739"/>
      <c r="I1989" s="761"/>
      <c r="J1989" s="762"/>
      <c r="K1989" s="763"/>
      <c r="L1989" s="764"/>
    </row>
    <row r="1990" spans="2:12" x14ac:dyDescent="0.25">
      <c r="B1990" s="737"/>
      <c r="C1990" s="739"/>
      <c r="D1990" s="739"/>
      <c r="E1990" s="739"/>
      <c r="F1990" s="740"/>
      <c r="G1990" s="739"/>
      <c r="H1990" s="739"/>
      <c r="I1990" s="761"/>
      <c r="J1990" s="762"/>
      <c r="K1990" s="763"/>
      <c r="L1990" s="764"/>
    </row>
    <row r="1991" spans="2:12" x14ac:dyDescent="0.25">
      <c r="B1991" s="737"/>
      <c r="C1991" s="739"/>
      <c r="D1991" s="739"/>
      <c r="E1991" s="739"/>
      <c r="F1991" s="740"/>
      <c r="G1991" s="739"/>
      <c r="H1991" s="739"/>
      <c r="I1991" s="761"/>
      <c r="J1991" s="762"/>
      <c r="K1991" s="763"/>
      <c r="L1991" s="764"/>
    </row>
    <row r="1992" spans="2:12" x14ac:dyDescent="0.25">
      <c r="B1992" s="737"/>
      <c r="C1992" s="739"/>
      <c r="D1992" s="739"/>
      <c r="E1992" s="739"/>
      <c r="F1992" s="740"/>
      <c r="G1992" s="739"/>
      <c r="H1992" s="739"/>
      <c r="I1992" s="761"/>
      <c r="J1992" s="762"/>
      <c r="K1992" s="763"/>
      <c r="L1992" s="764"/>
    </row>
    <row r="1993" spans="2:12" x14ac:dyDescent="0.25">
      <c r="B1993" s="737"/>
      <c r="C1993" s="739"/>
      <c r="D1993" s="739"/>
      <c r="E1993" s="739"/>
      <c r="F1993" s="740"/>
      <c r="G1993" s="739"/>
      <c r="H1993" s="739"/>
      <c r="I1993" s="761"/>
      <c r="J1993" s="762"/>
      <c r="K1993" s="763"/>
      <c r="L1993" s="764"/>
    </row>
    <row r="1994" spans="2:12" x14ac:dyDescent="0.25">
      <c r="B1994" s="737"/>
      <c r="C1994" s="739"/>
      <c r="D1994" s="739"/>
      <c r="E1994" s="739"/>
      <c r="F1994" s="740"/>
      <c r="G1994" s="739"/>
      <c r="H1994" s="739"/>
      <c r="I1994" s="761"/>
      <c r="J1994" s="762"/>
      <c r="K1994" s="763"/>
      <c r="L1994" s="764"/>
    </row>
    <row r="1995" spans="2:12" x14ac:dyDescent="0.25">
      <c r="B1995" s="737"/>
      <c r="C1995" s="739"/>
      <c r="D1995" s="739"/>
      <c r="E1995" s="739"/>
      <c r="F1995" s="740"/>
      <c r="G1995" s="739"/>
      <c r="H1995" s="739"/>
      <c r="I1995" s="761"/>
      <c r="J1995" s="762"/>
      <c r="K1995" s="763"/>
      <c r="L1995" s="764"/>
    </row>
    <row r="1996" spans="2:12" x14ac:dyDescent="0.25">
      <c r="B1996" s="737"/>
      <c r="C1996" s="739"/>
      <c r="D1996" s="739"/>
      <c r="E1996" s="739"/>
      <c r="F1996" s="740"/>
      <c r="G1996" s="739"/>
      <c r="H1996" s="739"/>
      <c r="I1996" s="761"/>
      <c r="J1996" s="762"/>
      <c r="K1996" s="763"/>
      <c r="L1996" s="764"/>
    </row>
    <row r="1997" spans="2:12" x14ac:dyDescent="0.25">
      <c r="B1997" s="737"/>
      <c r="C1997" s="739"/>
      <c r="D1997" s="739"/>
      <c r="E1997" s="739"/>
      <c r="F1997" s="740"/>
      <c r="G1997" s="739"/>
      <c r="H1997" s="739"/>
      <c r="I1997" s="761"/>
      <c r="J1997" s="762"/>
      <c r="K1997" s="763"/>
      <c r="L1997" s="764"/>
    </row>
    <row r="1998" spans="2:12" x14ac:dyDescent="0.25">
      <c r="B1998" s="737"/>
      <c r="C1998" s="739"/>
      <c r="D1998" s="739"/>
      <c r="E1998" s="739"/>
      <c r="F1998" s="740"/>
      <c r="G1998" s="739"/>
      <c r="H1998" s="739"/>
      <c r="I1998" s="761"/>
      <c r="J1998" s="762"/>
      <c r="K1998" s="763"/>
      <c r="L1998" s="764"/>
    </row>
    <row r="1999" spans="2:12" x14ac:dyDescent="0.25">
      <c r="B1999" s="737"/>
      <c r="C1999" s="739"/>
      <c r="D1999" s="739"/>
      <c r="E1999" s="739"/>
      <c r="F1999" s="740"/>
      <c r="G1999" s="739"/>
      <c r="H1999" s="739"/>
      <c r="I1999" s="761"/>
      <c r="J1999" s="762"/>
      <c r="K1999" s="763"/>
      <c r="L1999" s="764"/>
    </row>
    <row r="2000" spans="2:12" x14ac:dyDescent="0.25">
      <c r="B2000" s="737"/>
      <c r="C2000" s="739"/>
      <c r="D2000" s="739"/>
      <c r="E2000" s="739"/>
      <c r="F2000" s="740"/>
      <c r="G2000" s="739"/>
      <c r="H2000" s="739"/>
      <c r="I2000" s="761"/>
      <c r="J2000" s="762"/>
      <c r="K2000" s="763"/>
      <c r="L2000" s="764"/>
    </row>
    <row r="2001" spans="2:12" x14ac:dyDescent="0.25">
      <c r="B2001" s="737"/>
      <c r="C2001" s="739"/>
      <c r="D2001" s="739"/>
      <c r="E2001" s="739"/>
      <c r="F2001" s="740"/>
      <c r="G2001" s="739"/>
      <c r="H2001" s="739"/>
      <c r="I2001" s="761"/>
      <c r="J2001" s="762"/>
      <c r="K2001" s="763"/>
      <c r="L2001" s="764"/>
    </row>
    <row r="2002" spans="2:12" x14ac:dyDescent="0.25">
      <c r="B2002" s="737"/>
      <c r="C2002" s="739"/>
      <c r="D2002" s="739"/>
      <c r="E2002" s="739"/>
      <c r="F2002" s="740"/>
      <c r="G2002" s="739"/>
      <c r="H2002" s="739"/>
      <c r="I2002" s="761"/>
      <c r="J2002" s="762"/>
      <c r="K2002" s="763"/>
      <c r="L2002" s="764"/>
    </row>
    <row r="2003" spans="2:12" x14ac:dyDescent="0.25">
      <c r="B2003" s="737"/>
      <c r="C2003" s="739"/>
      <c r="D2003" s="739"/>
      <c r="E2003" s="739"/>
      <c r="F2003" s="740"/>
      <c r="G2003" s="739"/>
      <c r="H2003" s="739"/>
      <c r="I2003" s="761"/>
      <c r="J2003" s="762"/>
      <c r="K2003" s="763"/>
      <c r="L2003" s="764"/>
    </row>
    <row r="2004" spans="2:12" x14ac:dyDescent="0.25">
      <c r="B2004" s="737"/>
      <c r="C2004" s="739"/>
      <c r="D2004" s="739"/>
      <c r="E2004" s="739"/>
      <c r="F2004" s="740"/>
      <c r="G2004" s="739"/>
      <c r="H2004" s="739"/>
      <c r="I2004" s="761"/>
      <c r="J2004" s="762"/>
      <c r="K2004" s="763"/>
      <c r="L2004" s="764"/>
    </row>
    <row r="2005" spans="2:12" x14ac:dyDescent="0.25">
      <c r="B2005" s="737"/>
      <c r="C2005" s="739"/>
      <c r="D2005" s="739"/>
      <c r="E2005" s="739"/>
      <c r="F2005" s="740"/>
      <c r="G2005" s="739"/>
      <c r="H2005" s="739"/>
      <c r="I2005" s="761"/>
      <c r="J2005" s="762"/>
      <c r="K2005" s="763"/>
      <c r="L2005" s="764"/>
    </row>
    <row r="2006" spans="2:12" x14ac:dyDescent="0.25">
      <c r="B2006" s="737"/>
      <c r="C2006" s="739"/>
      <c r="D2006" s="739"/>
      <c r="E2006" s="739"/>
      <c r="F2006" s="740"/>
      <c r="G2006" s="739"/>
      <c r="H2006" s="739"/>
      <c r="I2006" s="761"/>
      <c r="J2006" s="762"/>
      <c r="K2006" s="763"/>
      <c r="L2006" s="764"/>
    </row>
    <row r="2007" spans="2:12" x14ac:dyDescent="0.25">
      <c r="B2007" s="737"/>
      <c r="C2007" s="739"/>
      <c r="D2007" s="739"/>
      <c r="E2007" s="739"/>
      <c r="F2007" s="740"/>
      <c r="G2007" s="739"/>
      <c r="H2007" s="739"/>
      <c r="I2007" s="761"/>
      <c r="J2007" s="762"/>
      <c r="K2007" s="763"/>
      <c r="L2007" s="764"/>
    </row>
    <row r="2008" spans="2:12" x14ac:dyDescent="0.25">
      <c r="B2008" s="737"/>
      <c r="C2008" s="739"/>
      <c r="D2008" s="739"/>
      <c r="E2008" s="739"/>
      <c r="F2008" s="740"/>
      <c r="G2008" s="739"/>
      <c r="H2008" s="739"/>
      <c r="I2008" s="761"/>
      <c r="J2008" s="762"/>
      <c r="K2008" s="763"/>
      <c r="L2008" s="764"/>
    </row>
    <row r="2009" spans="2:12" x14ac:dyDescent="0.25">
      <c r="B2009" s="737"/>
      <c r="C2009" s="739"/>
      <c r="D2009" s="739"/>
      <c r="E2009" s="739"/>
      <c r="F2009" s="740"/>
      <c r="G2009" s="739"/>
      <c r="H2009" s="739"/>
      <c r="I2009" s="761"/>
      <c r="J2009" s="762"/>
      <c r="K2009" s="763"/>
      <c r="L2009" s="764"/>
    </row>
    <row r="2010" spans="2:12" x14ac:dyDescent="0.25">
      <c r="B2010" s="737"/>
      <c r="C2010" s="739"/>
      <c r="D2010" s="739"/>
      <c r="E2010" s="739"/>
      <c r="F2010" s="740"/>
      <c r="G2010" s="739"/>
      <c r="H2010" s="739"/>
      <c r="I2010" s="761"/>
      <c r="J2010" s="762"/>
      <c r="K2010" s="763"/>
      <c r="L2010" s="764"/>
    </row>
    <row r="2011" spans="2:12" x14ac:dyDescent="0.25">
      <c r="B2011" s="737"/>
      <c r="C2011" s="739"/>
      <c r="D2011" s="739"/>
      <c r="E2011" s="739"/>
      <c r="F2011" s="740"/>
      <c r="G2011" s="739"/>
      <c r="H2011" s="739"/>
      <c r="I2011" s="761"/>
      <c r="J2011" s="762"/>
      <c r="K2011" s="763"/>
      <c r="L2011" s="764"/>
    </row>
    <row r="2012" spans="2:12" x14ac:dyDescent="0.25">
      <c r="B2012" s="737"/>
      <c r="C2012" s="739"/>
      <c r="D2012" s="739"/>
      <c r="E2012" s="739"/>
      <c r="F2012" s="740"/>
      <c r="G2012" s="739"/>
      <c r="H2012" s="739"/>
      <c r="I2012" s="761"/>
      <c r="J2012" s="762"/>
      <c r="K2012" s="763"/>
      <c r="L2012" s="764"/>
    </row>
    <row r="2013" spans="2:12" x14ac:dyDescent="0.25">
      <c r="B2013" s="737"/>
      <c r="C2013" s="739"/>
      <c r="D2013" s="739"/>
      <c r="E2013" s="739"/>
      <c r="F2013" s="740"/>
      <c r="G2013" s="739"/>
      <c r="H2013" s="739"/>
      <c r="I2013" s="761"/>
      <c r="J2013" s="762"/>
      <c r="K2013" s="763"/>
      <c r="L2013" s="764"/>
    </row>
    <row r="2014" spans="2:12" x14ac:dyDescent="0.25">
      <c r="B2014" s="737"/>
      <c r="C2014" s="739"/>
      <c r="D2014" s="739"/>
      <c r="E2014" s="739"/>
      <c r="F2014" s="740"/>
      <c r="G2014" s="739"/>
      <c r="H2014" s="739"/>
      <c r="I2014" s="761"/>
      <c r="J2014" s="762"/>
      <c r="K2014" s="763"/>
      <c r="L2014" s="764"/>
    </row>
    <row r="2015" spans="2:12" x14ac:dyDescent="0.25">
      <c r="B2015" s="737"/>
      <c r="C2015" s="739"/>
      <c r="D2015" s="739"/>
      <c r="E2015" s="739"/>
      <c r="F2015" s="740"/>
      <c r="G2015" s="739"/>
      <c r="H2015" s="739"/>
      <c r="I2015" s="761"/>
      <c r="J2015" s="762"/>
      <c r="K2015" s="763"/>
      <c r="L2015" s="764"/>
    </row>
    <row r="2016" spans="2:12" x14ac:dyDescent="0.25">
      <c r="B2016" s="737"/>
      <c r="C2016" s="739"/>
      <c r="D2016" s="739"/>
      <c r="E2016" s="739"/>
      <c r="F2016" s="740"/>
      <c r="G2016" s="739"/>
      <c r="H2016" s="739"/>
      <c r="I2016" s="761"/>
      <c r="J2016" s="762"/>
      <c r="K2016" s="763"/>
      <c r="L2016" s="764"/>
    </row>
    <row r="2017" spans="2:12" x14ac:dyDescent="0.25">
      <c r="B2017" s="737"/>
      <c r="C2017" s="739"/>
      <c r="D2017" s="739"/>
      <c r="E2017" s="739"/>
      <c r="F2017" s="740"/>
      <c r="G2017" s="739"/>
      <c r="H2017" s="739"/>
      <c r="I2017" s="761"/>
      <c r="J2017" s="762"/>
      <c r="K2017" s="763"/>
      <c r="L2017" s="764"/>
    </row>
    <row r="2018" spans="2:12" x14ac:dyDescent="0.25">
      <c r="B2018" s="737"/>
      <c r="C2018" s="739"/>
      <c r="D2018" s="739"/>
      <c r="E2018" s="739"/>
      <c r="F2018" s="740"/>
      <c r="G2018" s="739"/>
      <c r="H2018" s="739"/>
      <c r="I2018" s="761"/>
      <c r="J2018" s="762"/>
      <c r="K2018" s="763"/>
      <c r="L2018" s="764"/>
    </row>
    <row r="2019" spans="2:12" x14ac:dyDescent="0.25">
      <c r="B2019" s="737"/>
      <c r="C2019" s="739"/>
      <c r="D2019" s="739"/>
      <c r="E2019" s="739"/>
      <c r="F2019" s="740"/>
      <c r="G2019" s="739"/>
      <c r="H2019" s="739"/>
      <c r="I2019" s="761"/>
      <c r="J2019" s="762"/>
      <c r="K2019" s="763"/>
      <c r="L2019" s="764"/>
    </row>
    <row r="2020" spans="2:12" x14ac:dyDescent="0.25">
      <c r="B2020" s="737"/>
      <c r="C2020" s="739"/>
      <c r="D2020" s="739"/>
      <c r="E2020" s="739"/>
      <c r="F2020" s="740"/>
      <c r="G2020" s="739"/>
      <c r="H2020" s="739"/>
      <c r="I2020" s="761"/>
      <c r="J2020" s="762"/>
      <c r="K2020" s="763"/>
      <c r="L2020" s="764"/>
    </row>
    <row r="2021" spans="2:12" x14ac:dyDescent="0.25">
      <c r="B2021" s="737"/>
      <c r="C2021" s="739"/>
      <c r="D2021" s="739"/>
      <c r="E2021" s="739"/>
      <c r="F2021" s="740"/>
      <c r="G2021" s="739"/>
      <c r="H2021" s="739"/>
      <c r="I2021" s="761"/>
      <c r="J2021" s="762"/>
      <c r="K2021" s="763"/>
      <c r="L2021" s="764"/>
    </row>
    <row r="2022" spans="2:12" x14ac:dyDescent="0.25">
      <c r="B2022" s="737"/>
      <c r="C2022" s="739"/>
      <c r="D2022" s="739"/>
      <c r="E2022" s="739"/>
      <c r="F2022" s="740"/>
      <c r="G2022" s="739"/>
      <c r="H2022" s="739"/>
      <c r="I2022" s="761"/>
      <c r="J2022" s="762"/>
      <c r="K2022" s="763"/>
      <c r="L2022" s="764"/>
    </row>
    <row r="2023" spans="2:12" x14ac:dyDescent="0.25">
      <c r="B2023" s="737"/>
      <c r="C2023" s="739"/>
      <c r="D2023" s="739"/>
      <c r="E2023" s="739"/>
      <c r="F2023" s="740"/>
      <c r="G2023" s="739"/>
      <c r="H2023" s="739"/>
      <c r="I2023" s="761"/>
      <c r="J2023" s="762"/>
      <c r="K2023" s="763"/>
      <c r="L2023" s="764"/>
    </row>
    <row r="2024" spans="2:12" x14ac:dyDescent="0.25">
      <c r="B2024" s="737"/>
      <c r="C2024" s="739"/>
      <c r="D2024" s="739"/>
      <c r="E2024" s="739"/>
      <c r="F2024" s="740"/>
      <c r="G2024" s="739"/>
      <c r="H2024" s="739"/>
      <c r="I2024" s="761"/>
      <c r="J2024" s="762"/>
      <c r="K2024" s="763"/>
      <c r="L2024" s="764"/>
    </row>
    <row r="2025" spans="2:12" x14ac:dyDescent="0.25">
      <c r="B2025" s="737"/>
      <c r="C2025" s="739"/>
      <c r="D2025" s="739"/>
      <c r="E2025" s="739"/>
      <c r="F2025" s="740"/>
      <c r="G2025" s="739"/>
      <c r="H2025" s="739"/>
      <c r="I2025" s="761"/>
      <c r="J2025" s="762"/>
      <c r="K2025" s="763"/>
      <c r="L2025" s="764"/>
    </row>
    <row r="2026" spans="2:12" x14ac:dyDescent="0.25">
      <c r="B2026" s="737"/>
      <c r="C2026" s="739"/>
      <c r="D2026" s="739"/>
      <c r="E2026" s="739"/>
      <c r="F2026" s="740"/>
      <c r="G2026" s="739"/>
      <c r="H2026" s="739"/>
      <c r="I2026" s="761"/>
      <c r="J2026" s="762"/>
      <c r="K2026" s="763"/>
      <c r="L2026" s="764"/>
    </row>
    <row r="2027" spans="2:12" x14ac:dyDescent="0.25">
      <c r="B2027" s="737"/>
      <c r="C2027" s="739"/>
      <c r="D2027" s="739"/>
      <c r="E2027" s="739"/>
      <c r="F2027" s="740"/>
      <c r="G2027" s="739"/>
      <c r="H2027" s="739"/>
      <c r="I2027" s="761"/>
      <c r="J2027" s="762"/>
      <c r="K2027" s="763"/>
      <c r="L2027" s="764"/>
    </row>
    <row r="2028" spans="2:12" x14ac:dyDescent="0.25">
      <c r="B2028" s="737"/>
      <c r="C2028" s="739"/>
      <c r="D2028" s="739"/>
      <c r="E2028" s="739"/>
      <c r="F2028" s="740"/>
      <c r="G2028" s="739"/>
      <c r="H2028" s="739"/>
      <c r="I2028" s="761"/>
      <c r="J2028" s="762"/>
      <c r="K2028" s="763"/>
      <c r="L2028" s="764"/>
    </row>
    <row r="2029" spans="2:12" x14ac:dyDescent="0.25">
      <c r="B2029" s="737"/>
      <c r="C2029" s="739"/>
      <c r="D2029" s="739"/>
      <c r="E2029" s="739"/>
      <c r="F2029" s="740"/>
      <c r="G2029" s="739"/>
      <c r="H2029" s="739"/>
      <c r="I2029" s="761"/>
      <c r="J2029" s="762"/>
      <c r="K2029" s="763"/>
      <c r="L2029" s="764"/>
    </row>
    <row r="2030" spans="2:12" x14ac:dyDescent="0.25">
      <c r="B2030" s="737"/>
      <c r="C2030" s="739"/>
      <c r="D2030" s="739"/>
      <c r="E2030" s="739"/>
      <c r="F2030" s="740"/>
      <c r="G2030" s="739"/>
      <c r="H2030" s="739"/>
      <c r="I2030" s="761"/>
      <c r="J2030" s="762"/>
      <c r="K2030" s="763"/>
      <c r="L2030" s="764"/>
    </row>
    <row r="2031" spans="2:12" x14ac:dyDescent="0.25">
      <c r="B2031" s="737"/>
      <c r="C2031" s="739"/>
      <c r="D2031" s="739"/>
      <c r="E2031" s="739"/>
      <c r="F2031" s="740"/>
      <c r="G2031" s="739"/>
      <c r="H2031" s="739"/>
      <c r="I2031" s="761"/>
      <c r="J2031" s="762"/>
      <c r="K2031" s="763"/>
      <c r="L2031" s="764"/>
    </row>
    <row r="2032" spans="2:12" x14ac:dyDescent="0.25">
      <c r="B2032" s="737"/>
      <c r="C2032" s="739"/>
      <c r="D2032" s="739"/>
      <c r="E2032" s="739"/>
      <c r="F2032" s="740"/>
      <c r="G2032" s="739"/>
      <c r="H2032" s="739"/>
      <c r="I2032" s="761"/>
      <c r="J2032" s="762"/>
      <c r="K2032" s="763"/>
      <c r="L2032" s="764"/>
    </row>
    <row r="2033" spans="2:12" x14ac:dyDescent="0.25">
      <c r="B2033" s="737"/>
      <c r="C2033" s="739"/>
      <c r="D2033" s="739"/>
      <c r="E2033" s="739"/>
      <c r="F2033" s="740"/>
      <c r="G2033" s="739"/>
      <c r="H2033" s="739"/>
      <c r="I2033" s="761"/>
      <c r="J2033" s="762"/>
      <c r="K2033" s="763"/>
      <c r="L2033" s="764"/>
    </row>
    <row r="2034" spans="2:12" x14ac:dyDescent="0.25">
      <c r="B2034" s="737"/>
      <c r="C2034" s="739"/>
      <c r="D2034" s="739"/>
      <c r="E2034" s="739"/>
      <c r="F2034" s="740"/>
      <c r="G2034" s="739"/>
      <c r="H2034" s="739"/>
      <c r="I2034" s="761"/>
      <c r="J2034" s="762"/>
      <c r="K2034" s="763"/>
      <c r="L2034" s="764"/>
    </row>
    <row r="2035" spans="2:12" x14ac:dyDescent="0.25">
      <c r="B2035" s="737"/>
      <c r="C2035" s="739"/>
      <c r="D2035" s="739"/>
      <c r="E2035" s="739"/>
      <c r="F2035" s="740"/>
      <c r="G2035" s="739"/>
      <c r="H2035" s="739"/>
      <c r="I2035" s="761"/>
      <c r="J2035" s="762"/>
      <c r="K2035" s="763"/>
      <c r="L2035" s="764"/>
    </row>
    <row r="2036" spans="2:12" x14ac:dyDescent="0.25">
      <c r="B2036" s="737"/>
      <c r="C2036" s="739"/>
      <c r="D2036" s="739"/>
      <c r="E2036" s="739"/>
      <c r="F2036" s="740"/>
      <c r="G2036" s="739"/>
      <c r="H2036" s="739"/>
      <c r="I2036" s="761"/>
      <c r="J2036" s="762"/>
      <c r="K2036" s="763"/>
      <c r="L2036" s="764"/>
    </row>
    <row r="2037" spans="2:12" x14ac:dyDescent="0.25">
      <c r="B2037" s="737"/>
      <c r="C2037" s="739"/>
      <c r="D2037" s="739"/>
      <c r="E2037" s="739"/>
      <c r="F2037" s="740"/>
      <c r="G2037" s="739"/>
      <c r="H2037" s="739"/>
      <c r="I2037" s="761"/>
      <c r="J2037" s="762"/>
      <c r="K2037" s="763"/>
      <c r="L2037" s="764"/>
    </row>
    <row r="2038" spans="2:12" x14ac:dyDescent="0.25">
      <c r="B2038" s="737"/>
      <c r="C2038" s="739"/>
      <c r="D2038" s="739"/>
      <c r="E2038" s="739"/>
      <c r="F2038" s="740"/>
      <c r="G2038" s="739"/>
      <c r="H2038" s="739"/>
      <c r="I2038" s="761"/>
      <c r="J2038" s="762"/>
      <c r="K2038" s="763"/>
      <c r="L2038" s="764"/>
    </row>
    <row r="2039" spans="2:12" x14ac:dyDescent="0.25">
      <c r="B2039" s="737"/>
      <c r="C2039" s="739"/>
      <c r="D2039" s="739"/>
      <c r="E2039" s="739"/>
      <c r="F2039" s="740"/>
      <c r="G2039" s="739"/>
      <c r="H2039" s="739"/>
      <c r="I2039" s="761"/>
      <c r="J2039" s="762"/>
      <c r="K2039" s="763"/>
      <c r="L2039" s="764"/>
    </row>
    <row r="2040" spans="2:12" x14ac:dyDescent="0.25">
      <c r="B2040" s="737"/>
      <c r="C2040" s="739"/>
      <c r="D2040" s="739"/>
      <c r="E2040" s="739"/>
      <c r="F2040" s="740"/>
      <c r="G2040" s="739"/>
      <c r="H2040" s="739"/>
      <c r="I2040" s="761"/>
      <c r="J2040" s="762"/>
      <c r="K2040" s="763"/>
      <c r="L2040" s="764"/>
    </row>
    <row r="2041" spans="2:12" x14ac:dyDescent="0.25">
      <c r="B2041" s="737"/>
      <c r="C2041" s="739"/>
      <c r="D2041" s="739"/>
      <c r="E2041" s="739"/>
      <c r="F2041" s="740"/>
      <c r="G2041" s="739"/>
      <c r="H2041" s="739"/>
      <c r="I2041" s="761"/>
      <c r="J2041" s="762"/>
      <c r="K2041" s="763"/>
      <c r="L2041" s="764"/>
    </row>
    <row r="2042" spans="2:12" x14ac:dyDescent="0.25">
      <c r="B2042" s="737"/>
      <c r="C2042" s="739"/>
      <c r="D2042" s="739"/>
      <c r="E2042" s="739"/>
      <c r="F2042" s="740"/>
      <c r="G2042" s="739"/>
      <c r="H2042" s="739"/>
      <c r="I2042" s="761"/>
      <c r="J2042" s="762"/>
      <c r="K2042" s="763"/>
      <c r="L2042" s="764"/>
    </row>
    <row r="2043" spans="2:12" x14ac:dyDescent="0.25">
      <c r="B2043" s="737"/>
      <c r="C2043" s="739"/>
      <c r="D2043" s="739"/>
      <c r="E2043" s="739"/>
      <c r="F2043" s="740"/>
      <c r="G2043" s="739"/>
      <c r="H2043" s="739"/>
      <c r="I2043" s="761"/>
      <c r="J2043" s="762"/>
      <c r="K2043" s="763"/>
      <c r="L2043" s="764"/>
    </row>
    <row r="2044" spans="2:12" x14ac:dyDescent="0.25">
      <c r="B2044" s="737"/>
      <c r="C2044" s="739"/>
      <c r="D2044" s="739"/>
      <c r="E2044" s="739"/>
      <c r="F2044" s="740"/>
      <c r="G2044" s="739"/>
      <c r="H2044" s="739"/>
      <c r="I2044" s="761"/>
      <c r="J2044" s="762"/>
      <c r="K2044" s="763"/>
      <c r="L2044" s="764"/>
    </row>
    <row r="2045" spans="2:12" x14ac:dyDescent="0.25">
      <c r="B2045" s="737"/>
      <c r="C2045" s="739"/>
      <c r="D2045" s="739"/>
      <c r="E2045" s="739"/>
      <c r="F2045" s="740"/>
      <c r="G2045" s="739"/>
      <c r="H2045" s="739"/>
      <c r="I2045" s="761"/>
      <c r="J2045" s="762"/>
      <c r="K2045" s="763"/>
      <c r="L2045" s="764"/>
    </row>
    <row r="2046" spans="2:12" x14ac:dyDescent="0.25">
      <c r="B2046" s="737"/>
      <c r="C2046" s="739"/>
      <c r="D2046" s="739"/>
      <c r="E2046" s="739"/>
      <c r="F2046" s="740"/>
      <c r="G2046" s="739"/>
      <c r="H2046" s="739"/>
      <c r="I2046" s="761"/>
      <c r="J2046" s="762"/>
      <c r="K2046" s="763"/>
      <c r="L2046" s="764"/>
    </row>
    <row r="2047" spans="2:12" x14ac:dyDescent="0.25">
      <c r="B2047" s="737"/>
      <c r="C2047" s="739"/>
      <c r="D2047" s="739"/>
      <c r="E2047" s="739"/>
      <c r="F2047" s="740"/>
      <c r="G2047" s="739"/>
      <c r="H2047" s="739"/>
      <c r="I2047" s="761"/>
      <c r="J2047" s="762"/>
      <c r="K2047" s="763"/>
      <c r="L2047" s="764"/>
    </row>
    <row r="2048" spans="2:12" x14ac:dyDescent="0.25">
      <c r="B2048" s="737"/>
      <c r="C2048" s="739"/>
      <c r="D2048" s="739"/>
      <c r="E2048" s="739"/>
      <c r="F2048" s="740"/>
      <c r="G2048" s="739"/>
      <c r="H2048" s="739"/>
      <c r="I2048" s="761"/>
      <c r="J2048" s="762"/>
      <c r="K2048" s="763"/>
      <c r="L2048" s="764"/>
    </row>
    <row r="2049" spans="2:12" x14ac:dyDescent="0.25">
      <c r="B2049" s="737"/>
      <c r="C2049" s="739"/>
      <c r="D2049" s="739"/>
      <c r="E2049" s="739"/>
      <c r="F2049" s="740"/>
      <c r="G2049" s="739"/>
      <c r="H2049" s="739"/>
      <c r="I2049" s="761"/>
      <c r="J2049" s="762"/>
      <c r="K2049" s="763"/>
      <c r="L2049" s="764"/>
    </row>
    <row r="2050" spans="2:12" x14ac:dyDescent="0.25">
      <c r="B2050" s="737"/>
      <c r="C2050" s="739"/>
      <c r="D2050" s="739"/>
      <c r="E2050" s="739"/>
      <c r="F2050" s="740"/>
      <c r="G2050" s="739"/>
      <c r="H2050" s="739"/>
      <c r="I2050" s="761"/>
      <c r="J2050" s="762"/>
      <c r="K2050" s="763"/>
      <c r="L2050" s="764"/>
    </row>
    <row r="2051" spans="2:12" x14ac:dyDescent="0.25">
      <c r="B2051" s="737"/>
      <c r="C2051" s="739"/>
      <c r="D2051" s="739"/>
      <c r="E2051" s="739"/>
      <c r="F2051" s="740"/>
      <c r="G2051" s="739"/>
      <c r="H2051" s="739"/>
      <c r="I2051" s="761"/>
      <c r="J2051" s="762"/>
      <c r="K2051" s="763"/>
      <c r="L2051" s="764"/>
    </row>
    <row r="2052" spans="2:12" x14ac:dyDescent="0.25">
      <c r="B2052" s="737"/>
      <c r="C2052" s="739"/>
      <c r="D2052" s="739"/>
      <c r="E2052" s="739"/>
      <c r="F2052" s="740"/>
      <c r="G2052" s="739"/>
      <c r="H2052" s="739"/>
      <c r="I2052" s="761"/>
      <c r="J2052" s="762"/>
      <c r="K2052" s="763"/>
      <c r="L2052" s="764"/>
    </row>
    <row r="2053" spans="2:12" x14ac:dyDescent="0.25">
      <c r="B2053" s="737"/>
      <c r="C2053" s="739"/>
      <c r="D2053" s="739"/>
      <c r="E2053" s="739"/>
      <c r="F2053" s="740"/>
      <c r="G2053" s="739"/>
      <c r="H2053" s="739"/>
      <c r="I2053" s="761"/>
      <c r="J2053" s="762"/>
      <c r="K2053" s="763"/>
      <c r="L2053" s="764"/>
    </row>
    <row r="2054" spans="2:12" x14ac:dyDescent="0.25">
      <c r="B2054" s="737"/>
      <c r="C2054" s="739"/>
      <c r="D2054" s="739"/>
      <c r="E2054" s="739"/>
      <c r="F2054" s="740"/>
      <c r="G2054" s="739"/>
      <c r="H2054" s="739"/>
      <c r="I2054" s="761"/>
      <c r="J2054" s="762"/>
      <c r="K2054" s="763"/>
      <c r="L2054" s="764"/>
    </row>
    <row r="2055" spans="2:12" x14ac:dyDescent="0.25">
      <c r="B2055" s="737"/>
      <c r="C2055" s="739"/>
      <c r="D2055" s="739"/>
      <c r="E2055" s="739"/>
      <c r="F2055" s="740"/>
      <c r="G2055" s="739"/>
      <c r="H2055" s="739"/>
      <c r="I2055" s="761"/>
      <c r="J2055" s="762"/>
      <c r="K2055" s="763"/>
      <c r="L2055" s="764"/>
    </row>
    <row r="2056" spans="2:12" x14ac:dyDescent="0.25">
      <c r="B2056" s="737"/>
      <c r="C2056" s="739"/>
      <c r="D2056" s="739"/>
      <c r="E2056" s="739"/>
      <c r="F2056" s="740"/>
      <c r="G2056" s="739"/>
      <c r="H2056" s="739"/>
      <c r="I2056" s="761"/>
      <c r="J2056" s="762"/>
      <c r="K2056" s="763"/>
      <c r="L2056" s="764"/>
    </row>
    <row r="2057" spans="2:12" x14ac:dyDescent="0.25">
      <c r="B2057" s="737"/>
      <c r="C2057" s="739"/>
      <c r="D2057" s="739"/>
      <c r="E2057" s="739"/>
      <c r="F2057" s="740"/>
      <c r="G2057" s="739"/>
      <c r="H2057" s="739"/>
      <c r="I2057" s="761"/>
      <c r="J2057" s="762"/>
      <c r="K2057" s="763"/>
      <c r="L2057" s="764"/>
    </row>
    <row r="2058" spans="2:12" x14ac:dyDescent="0.25">
      <c r="B2058" s="737"/>
      <c r="C2058" s="739"/>
      <c r="D2058" s="739"/>
      <c r="E2058" s="739"/>
      <c r="F2058" s="740"/>
      <c r="G2058" s="739"/>
      <c r="H2058" s="739"/>
      <c r="I2058" s="761"/>
      <c r="J2058" s="762"/>
      <c r="K2058" s="763"/>
      <c r="L2058" s="764"/>
    </row>
    <row r="2059" spans="2:12" x14ac:dyDescent="0.25">
      <c r="B2059" s="737"/>
      <c r="C2059" s="739"/>
      <c r="D2059" s="739"/>
      <c r="E2059" s="739"/>
      <c r="F2059" s="740"/>
      <c r="G2059" s="739"/>
      <c r="H2059" s="739"/>
      <c r="I2059" s="761"/>
      <c r="J2059" s="762"/>
      <c r="K2059" s="763"/>
      <c r="L2059" s="764"/>
    </row>
    <row r="2060" spans="2:12" x14ac:dyDescent="0.25">
      <c r="B2060" s="737"/>
      <c r="C2060" s="739"/>
      <c r="D2060" s="739"/>
      <c r="E2060" s="739"/>
      <c r="F2060" s="740"/>
      <c r="G2060" s="739"/>
      <c r="H2060" s="739"/>
      <c r="I2060" s="761"/>
      <c r="J2060" s="762"/>
      <c r="K2060" s="763"/>
      <c r="L2060" s="764"/>
    </row>
    <row r="2061" spans="2:12" x14ac:dyDescent="0.25">
      <c r="B2061" s="737"/>
      <c r="C2061" s="739"/>
      <c r="D2061" s="739"/>
      <c r="E2061" s="739"/>
      <c r="F2061" s="740"/>
      <c r="G2061" s="739"/>
      <c r="H2061" s="739"/>
      <c r="I2061" s="761"/>
      <c r="J2061" s="762"/>
      <c r="K2061" s="763"/>
      <c r="L2061" s="764"/>
    </row>
    <row r="2062" spans="2:12" x14ac:dyDescent="0.25">
      <c r="B2062" s="737"/>
      <c r="C2062" s="739"/>
      <c r="D2062" s="739"/>
      <c r="E2062" s="739"/>
      <c r="F2062" s="740"/>
      <c r="G2062" s="739"/>
      <c r="H2062" s="739"/>
      <c r="I2062" s="761"/>
      <c r="J2062" s="762"/>
      <c r="K2062" s="763"/>
      <c r="L2062" s="764"/>
    </row>
    <row r="2063" spans="2:12" x14ac:dyDescent="0.25">
      <c r="B2063" s="737"/>
      <c r="C2063" s="739"/>
      <c r="D2063" s="739"/>
      <c r="E2063" s="739"/>
      <c r="F2063" s="740"/>
      <c r="G2063" s="739"/>
      <c r="H2063" s="739"/>
      <c r="I2063" s="761"/>
      <c r="J2063" s="762"/>
      <c r="K2063" s="763"/>
      <c r="L2063" s="764"/>
    </row>
    <row r="2064" spans="2:12" x14ac:dyDescent="0.25">
      <c r="B2064" s="737"/>
      <c r="C2064" s="739"/>
      <c r="D2064" s="739"/>
      <c r="E2064" s="739"/>
      <c r="F2064" s="740"/>
      <c r="G2064" s="739"/>
      <c r="H2064" s="739"/>
      <c r="I2064" s="761"/>
      <c r="J2064" s="762"/>
      <c r="K2064" s="763"/>
      <c r="L2064" s="764"/>
    </row>
    <row r="2065" spans="2:12" x14ac:dyDescent="0.25">
      <c r="B2065" s="737"/>
      <c r="C2065" s="739"/>
      <c r="D2065" s="739"/>
      <c r="E2065" s="739"/>
      <c r="F2065" s="740"/>
      <c r="G2065" s="739"/>
      <c r="H2065" s="739"/>
      <c r="I2065" s="761"/>
      <c r="J2065" s="762"/>
      <c r="K2065" s="763"/>
      <c r="L2065" s="764"/>
    </row>
    <row r="2066" spans="2:12" x14ac:dyDescent="0.25">
      <c r="B2066" s="737"/>
      <c r="C2066" s="739"/>
      <c r="D2066" s="739"/>
      <c r="E2066" s="739"/>
      <c r="F2066" s="740"/>
      <c r="G2066" s="739"/>
      <c r="H2066" s="739"/>
      <c r="I2066" s="761"/>
      <c r="J2066" s="762"/>
      <c r="K2066" s="763"/>
      <c r="L2066" s="764"/>
    </row>
    <row r="2067" spans="2:12" x14ac:dyDescent="0.25">
      <c r="B2067" s="737"/>
      <c r="C2067" s="739"/>
      <c r="D2067" s="739"/>
      <c r="E2067" s="739"/>
      <c r="F2067" s="740"/>
      <c r="G2067" s="739"/>
      <c r="H2067" s="739"/>
      <c r="I2067" s="761"/>
      <c r="J2067" s="762"/>
      <c r="K2067" s="763"/>
      <c r="L2067" s="764"/>
    </row>
    <row r="2068" spans="2:12" x14ac:dyDescent="0.25">
      <c r="B2068" s="737"/>
      <c r="C2068" s="739"/>
      <c r="D2068" s="739"/>
      <c r="E2068" s="739"/>
      <c r="F2068" s="740"/>
      <c r="G2068" s="739"/>
      <c r="H2068" s="739"/>
      <c r="I2068" s="761"/>
      <c r="J2068" s="762"/>
      <c r="K2068" s="763"/>
      <c r="L2068" s="764"/>
    </row>
    <row r="2069" spans="2:12" x14ac:dyDescent="0.25">
      <c r="B2069" s="737"/>
      <c r="C2069" s="739"/>
      <c r="D2069" s="739"/>
      <c r="E2069" s="739"/>
      <c r="F2069" s="740"/>
      <c r="G2069" s="739"/>
      <c r="H2069" s="739"/>
      <c r="I2069" s="761"/>
      <c r="J2069" s="762"/>
      <c r="K2069" s="763"/>
      <c r="L2069" s="764"/>
    </row>
    <row r="2070" spans="2:12" x14ac:dyDescent="0.25">
      <c r="B2070" s="737"/>
      <c r="C2070" s="739"/>
      <c r="D2070" s="739"/>
      <c r="E2070" s="739"/>
      <c r="F2070" s="740"/>
      <c r="G2070" s="739"/>
      <c r="H2070" s="739"/>
      <c r="I2070" s="761"/>
      <c r="J2070" s="762"/>
      <c r="K2070" s="763"/>
      <c r="L2070" s="764"/>
    </row>
    <row r="2071" spans="2:12" x14ac:dyDescent="0.25">
      <c r="B2071" s="737"/>
      <c r="C2071" s="739"/>
      <c r="D2071" s="739"/>
      <c r="E2071" s="739"/>
      <c r="F2071" s="740"/>
      <c r="G2071" s="739"/>
      <c r="H2071" s="739"/>
      <c r="I2071" s="761"/>
      <c r="J2071" s="762"/>
      <c r="K2071" s="763"/>
      <c r="L2071" s="764"/>
    </row>
    <row r="2072" spans="2:12" x14ac:dyDescent="0.25">
      <c r="B2072" s="737"/>
      <c r="C2072" s="739"/>
      <c r="D2072" s="739"/>
      <c r="E2072" s="739"/>
      <c r="F2072" s="740"/>
      <c r="G2072" s="739"/>
      <c r="H2072" s="739"/>
      <c r="I2072" s="761"/>
      <c r="J2072" s="762"/>
      <c r="K2072" s="763"/>
      <c r="L2072" s="764"/>
    </row>
    <row r="2073" spans="2:12" x14ac:dyDescent="0.25">
      <c r="B2073" s="737"/>
      <c r="C2073" s="739"/>
      <c r="D2073" s="739"/>
      <c r="E2073" s="739"/>
      <c r="F2073" s="740"/>
      <c r="G2073" s="739"/>
      <c r="H2073" s="739"/>
      <c r="I2073" s="761"/>
      <c r="J2073" s="762"/>
      <c r="K2073" s="763"/>
      <c r="L2073" s="764"/>
    </row>
    <row r="2074" spans="2:12" x14ac:dyDescent="0.25">
      <c r="B2074" s="737"/>
      <c r="C2074" s="739"/>
      <c r="D2074" s="739"/>
      <c r="E2074" s="739"/>
      <c r="F2074" s="740"/>
      <c r="G2074" s="739"/>
      <c r="H2074" s="739"/>
      <c r="I2074" s="761"/>
      <c r="J2074" s="762"/>
      <c r="K2074" s="763"/>
      <c r="L2074" s="764"/>
    </row>
    <row r="2075" spans="2:12" x14ac:dyDescent="0.25">
      <c r="B2075" s="737"/>
      <c r="C2075" s="739"/>
      <c r="D2075" s="739"/>
      <c r="E2075" s="739"/>
      <c r="F2075" s="740"/>
      <c r="G2075" s="739"/>
      <c r="H2075" s="739"/>
      <c r="I2075" s="761"/>
      <c r="J2075" s="762"/>
      <c r="K2075" s="763"/>
      <c r="L2075" s="764"/>
    </row>
    <row r="2076" spans="2:12" x14ac:dyDescent="0.25">
      <c r="B2076" s="737"/>
      <c r="C2076" s="739"/>
      <c r="D2076" s="739"/>
      <c r="E2076" s="739"/>
      <c r="F2076" s="740"/>
      <c r="G2076" s="739"/>
      <c r="H2076" s="739"/>
      <c r="I2076" s="761"/>
      <c r="J2076" s="762"/>
      <c r="K2076" s="763"/>
      <c r="L2076" s="764"/>
    </row>
    <row r="2077" spans="2:12" x14ac:dyDescent="0.25">
      <c r="B2077" s="737"/>
      <c r="C2077" s="739"/>
      <c r="D2077" s="739"/>
      <c r="E2077" s="739"/>
      <c r="F2077" s="740"/>
      <c r="G2077" s="739"/>
      <c r="H2077" s="739"/>
      <c r="I2077" s="761"/>
      <c r="J2077" s="762"/>
      <c r="K2077" s="763"/>
      <c r="L2077" s="764"/>
    </row>
    <row r="2078" spans="2:12" x14ac:dyDescent="0.25">
      <c r="B2078" s="737"/>
      <c r="C2078" s="739"/>
      <c r="D2078" s="739"/>
      <c r="E2078" s="739"/>
      <c r="F2078" s="740"/>
      <c r="G2078" s="739"/>
      <c r="H2078" s="739"/>
      <c r="I2078" s="761"/>
      <c r="J2078" s="762"/>
      <c r="K2078" s="763"/>
      <c r="L2078" s="764"/>
    </row>
    <row r="2079" spans="2:12" x14ac:dyDescent="0.25">
      <c r="B2079" s="737"/>
      <c r="C2079" s="739"/>
      <c r="D2079" s="739"/>
      <c r="E2079" s="739"/>
      <c r="F2079" s="740"/>
      <c r="G2079" s="739"/>
      <c r="H2079" s="739"/>
      <c r="I2079" s="761"/>
      <c r="J2079" s="762"/>
      <c r="K2079" s="763"/>
      <c r="L2079" s="764"/>
    </row>
    <row r="2080" spans="2:12" x14ac:dyDescent="0.25">
      <c r="B2080" s="737"/>
      <c r="C2080" s="739"/>
      <c r="D2080" s="739"/>
      <c r="E2080" s="739"/>
      <c r="F2080" s="740"/>
      <c r="G2080" s="739"/>
      <c r="H2080" s="739"/>
      <c r="I2080" s="761"/>
      <c r="J2080" s="762"/>
      <c r="K2080" s="763"/>
      <c r="L2080" s="764"/>
    </row>
    <row r="2081" spans="2:12" x14ac:dyDescent="0.25">
      <c r="B2081" s="737"/>
      <c r="C2081" s="739"/>
      <c r="D2081" s="739"/>
      <c r="E2081" s="739"/>
      <c r="F2081" s="740"/>
      <c r="G2081" s="739"/>
      <c r="H2081" s="739"/>
      <c r="I2081" s="761"/>
      <c r="J2081" s="762"/>
      <c r="K2081" s="763"/>
      <c r="L2081" s="764"/>
    </row>
    <row r="2082" spans="2:12" x14ac:dyDescent="0.25">
      <c r="B2082" s="737"/>
      <c r="C2082" s="739"/>
      <c r="D2082" s="739"/>
      <c r="E2082" s="739"/>
      <c r="F2082" s="740"/>
      <c r="G2082" s="739"/>
      <c r="H2082" s="739"/>
      <c r="I2082" s="761"/>
      <c r="J2082" s="762"/>
      <c r="K2082" s="763"/>
      <c r="L2082" s="764"/>
    </row>
    <row r="2083" spans="2:12" x14ac:dyDescent="0.25">
      <c r="B2083" s="737"/>
      <c r="C2083" s="739"/>
      <c r="D2083" s="739"/>
      <c r="E2083" s="739"/>
      <c r="F2083" s="740"/>
      <c r="G2083" s="739"/>
      <c r="H2083" s="739"/>
      <c r="I2083" s="761"/>
      <c r="J2083" s="762"/>
      <c r="K2083" s="763"/>
      <c r="L2083" s="764"/>
    </row>
    <row r="2084" spans="2:12" x14ac:dyDescent="0.25">
      <c r="B2084" s="737"/>
      <c r="C2084" s="739"/>
      <c r="D2084" s="739"/>
      <c r="E2084" s="739"/>
      <c r="F2084" s="740"/>
      <c r="G2084" s="739"/>
      <c r="H2084" s="739"/>
      <c r="I2084" s="761"/>
      <c r="J2084" s="762"/>
      <c r="K2084" s="763"/>
      <c r="L2084" s="764"/>
    </row>
    <row r="2085" spans="2:12" x14ac:dyDescent="0.25">
      <c r="B2085" s="737"/>
      <c r="C2085" s="739"/>
      <c r="D2085" s="739"/>
      <c r="E2085" s="739"/>
      <c r="F2085" s="740"/>
      <c r="G2085" s="739"/>
      <c r="H2085" s="739"/>
      <c r="I2085" s="761"/>
      <c r="J2085" s="762"/>
      <c r="K2085" s="763"/>
      <c r="L2085" s="764"/>
    </row>
    <row r="2086" spans="2:12" x14ac:dyDescent="0.25">
      <c r="B2086" s="737"/>
      <c r="C2086" s="739"/>
      <c r="D2086" s="739"/>
      <c r="E2086" s="739"/>
      <c r="F2086" s="740"/>
      <c r="G2086" s="739"/>
      <c r="H2086" s="739"/>
      <c r="I2086" s="761"/>
      <c r="J2086" s="762"/>
      <c r="K2086" s="763"/>
      <c r="L2086" s="764"/>
    </row>
    <row r="2087" spans="2:12" x14ac:dyDescent="0.25">
      <c r="B2087" s="737"/>
      <c r="C2087" s="739"/>
      <c r="D2087" s="739"/>
      <c r="E2087" s="739"/>
      <c r="F2087" s="740"/>
      <c r="G2087" s="739"/>
      <c r="H2087" s="739"/>
      <c r="I2087" s="761"/>
      <c r="J2087" s="762"/>
      <c r="K2087" s="763"/>
      <c r="L2087" s="764"/>
    </row>
    <row r="2088" spans="2:12" x14ac:dyDescent="0.25">
      <c r="B2088" s="737"/>
      <c r="C2088" s="739"/>
      <c r="D2088" s="739"/>
      <c r="E2088" s="739"/>
      <c r="F2088" s="740"/>
      <c r="G2088" s="739"/>
      <c r="H2088" s="739"/>
      <c r="I2088" s="761"/>
      <c r="J2088" s="762"/>
      <c r="K2088" s="763"/>
      <c r="L2088" s="764"/>
    </row>
    <row r="2089" spans="2:12" x14ac:dyDescent="0.25">
      <c r="B2089" s="737"/>
      <c r="C2089" s="739"/>
      <c r="D2089" s="739"/>
      <c r="E2089" s="739"/>
      <c r="F2089" s="740"/>
      <c r="G2089" s="739"/>
      <c r="H2089" s="739"/>
      <c r="I2089" s="761"/>
      <c r="J2089" s="762"/>
      <c r="K2089" s="763"/>
      <c r="L2089" s="764"/>
    </row>
    <row r="2090" spans="2:12" x14ac:dyDescent="0.25">
      <c r="B2090" s="737"/>
      <c r="C2090" s="739"/>
      <c r="D2090" s="739"/>
      <c r="E2090" s="739"/>
      <c r="F2090" s="740"/>
      <c r="G2090" s="739"/>
      <c r="H2090" s="739"/>
      <c r="I2090" s="761"/>
      <c r="J2090" s="762"/>
      <c r="K2090" s="763"/>
      <c r="L2090" s="764"/>
    </row>
    <row r="2091" spans="2:12" x14ac:dyDescent="0.25">
      <c r="B2091" s="737"/>
      <c r="C2091" s="739"/>
      <c r="D2091" s="739"/>
      <c r="E2091" s="739"/>
      <c r="F2091" s="740"/>
      <c r="G2091" s="739"/>
      <c r="H2091" s="739"/>
      <c r="I2091" s="761"/>
      <c r="J2091" s="762"/>
      <c r="K2091" s="763"/>
      <c r="L2091" s="764"/>
    </row>
    <row r="2092" spans="2:12" x14ac:dyDescent="0.25">
      <c r="B2092" s="737"/>
      <c r="C2092" s="739"/>
      <c r="D2092" s="739"/>
      <c r="E2092" s="739"/>
      <c r="F2092" s="740"/>
      <c r="G2092" s="739"/>
      <c r="H2092" s="739"/>
      <c r="I2092" s="761"/>
      <c r="J2092" s="762"/>
      <c r="K2092" s="763"/>
      <c r="L2092" s="764"/>
    </row>
    <row r="2093" spans="2:12" x14ac:dyDescent="0.25">
      <c r="B2093" s="737"/>
      <c r="C2093" s="739"/>
      <c r="D2093" s="739"/>
      <c r="E2093" s="739"/>
      <c r="F2093" s="740"/>
      <c r="G2093" s="739"/>
      <c r="H2093" s="739"/>
      <c r="I2093" s="761"/>
      <c r="J2093" s="762"/>
      <c r="K2093" s="763"/>
      <c r="L2093" s="764"/>
    </row>
    <row r="2094" spans="2:12" x14ac:dyDescent="0.25">
      <c r="B2094" s="737"/>
      <c r="C2094" s="739"/>
      <c r="D2094" s="739"/>
      <c r="E2094" s="739"/>
      <c r="F2094" s="740"/>
      <c r="G2094" s="739"/>
      <c r="H2094" s="739"/>
      <c r="I2094" s="761"/>
      <c r="J2094" s="762"/>
      <c r="K2094" s="763"/>
      <c r="L2094" s="764"/>
    </row>
    <row r="2095" spans="2:12" x14ac:dyDescent="0.25">
      <c r="B2095" s="737"/>
      <c r="C2095" s="739"/>
      <c r="D2095" s="739"/>
      <c r="E2095" s="739"/>
      <c r="F2095" s="740"/>
      <c r="G2095" s="739"/>
      <c r="H2095" s="739"/>
      <c r="I2095" s="761"/>
      <c r="J2095" s="762"/>
      <c r="K2095" s="763"/>
      <c r="L2095" s="764"/>
    </row>
    <row r="2096" spans="2:12" x14ac:dyDescent="0.25">
      <c r="B2096" s="737"/>
      <c r="C2096" s="739"/>
      <c r="D2096" s="739"/>
      <c r="E2096" s="739"/>
      <c r="F2096" s="740"/>
      <c r="G2096" s="739"/>
      <c r="H2096" s="739"/>
      <c r="I2096" s="761"/>
      <c r="J2096" s="762"/>
      <c r="K2096" s="763"/>
      <c r="L2096" s="764"/>
    </row>
    <row r="2097" spans="2:12" x14ac:dyDescent="0.25">
      <c r="B2097" s="737"/>
      <c r="C2097" s="739"/>
      <c r="D2097" s="739"/>
      <c r="E2097" s="739"/>
      <c r="F2097" s="740"/>
      <c r="G2097" s="739"/>
      <c r="H2097" s="739"/>
      <c r="I2097" s="761"/>
      <c r="J2097" s="762"/>
      <c r="K2097" s="763"/>
      <c r="L2097" s="764"/>
    </row>
    <row r="2098" spans="2:12" x14ac:dyDescent="0.25">
      <c r="B2098" s="737"/>
      <c r="C2098" s="739"/>
      <c r="D2098" s="739"/>
      <c r="E2098" s="739"/>
      <c r="F2098" s="740"/>
      <c r="G2098" s="739"/>
      <c r="H2098" s="739"/>
      <c r="I2098" s="761"/>
      <c r="J2098" s="762"/>
      <c r="K2098" s="763"/>
      <c r="L2098" s="764"/>
    </row>
    <row r="2099" spans="2:12" x14ac:dyDescent="0.25">
      <c r="B2099" s="737"/>
      <c r="C2099" s="739"/>
      <c r="D2099" s="739"/>
      <c r="E2099" s="739"/>
      <c r="F2099" s="740"/>
      <c r="G2099" s="739"/>
      <c r="H2099" s="739"/>
      <c r="I2099" s="761"/>
      <c r="J2099" s="762"/>
      <c r="K2099" s="763"/>
      <c r="L2099" s="764"/>
    </row>
    <row r="2100" spans="2:12" x14ac:dyDescent="0.25">
      <c r="B2100" s="737"/>
      <c r="C2100" s="739"/>
      <c r="D2100" s="739"/>
      <c r="E2100" s="739"/>
      <c r="F2100" s="740"/>
      <c r="G2100" s="739"/>
      <c r="H2100" s="739"/>
      <c r="I2100" s="761"/>
      <c r="J2100" s="762"/>
      <c r="K2100" s="763"/>
      <c r="L2100" s="764"/>
    </row>
    <row r="2101" spans="2:12" x14ac:dyDescent="0.25">
      <c r="B2101" s="737"/>
      <c r="C2101" s="739"/>
      <c r="D2101" s="739"/>
      <c r="E2101" s="739"/>
      <c r="F2101" s="740"/>
      <c r="G2101" s="739"/>
      <c r="H2101" s="739"/>
      <c r="I2101" s="761"/>
      <c r="J2101" s="762"/>
      <c r="K2101" s="763"/>
      <c r="L2101" s="764"/>
    </row>
    <row r="2102" spans="2:12" x14ac:dyDescent="0.25">
      <c r="B2102" s="737"/>
      <c r="C2102" s="739"/>
      <c r="D2102" s="739"/>
      <c r="E2102" s="739"/>
      <c r="F2102" s="740"/>
      <c r="G2102" s="739"/>
      <c r="H2102" s="739"/>
      <c r="I2102" s="761"/>
      <c r="J2102" s="762"/>
      <c r="K2102" s="763"/>
      <c r="L2102" s="764"/>
    </row>
    <row r="2103" spans="2:12" x14ac:dyDescent="0.25">
      <c r="B2103" s="737"/>
      <c r="C2103" s="739"/>
      <c r="D2103" s="739"/>
      <c r="E2103" s="739"/>
      <c r="F2103" s="740"/>
      <c r="G2103" s="739"/>
      <c r="H2103" s="739"/>
      <c r="I2103" s="761"/>
      <c r="J2103" s="762"/>
      <c r="K2103" s="763"/>
      <c r="L2103" s="764"/>
    </row>
    <row r="2104" spans="2:12" x14ac:dyDescent="0.25">
      <c r="B2104" s="737"/>
      <c r="C2104" s="739"/>
      <c r="D2104" s="739"/>
      <c r="E2104" s="739"/>
      <c r="F2104" s="740"/>
      <c r="G2104" s="739"/>
      <c r="H2104" s="739"/>
      <c r="I2104" s="761"/>
      <c r="J2104" s="762"/>
      <c r="K2104" s="763"/>
      <c r="L2104" s="764"/>
    </row>
    <row r="2105" spans="2:12" x14ac:dyDescent="0.25">
      <c r="B2105" s="737"/>
      <c r="C2105" s="739"/>
      <c r="D2105" s="739"/>
      <c r="E2105" s="739"/>
      <c r="F2105" s="740"/>
      <c r="G2105" s="739"/>
      <c r="H2105" s="739"/>
      <c r="I2105" s="761"/>
      <c r="J2105" s="762"/>
      <c r="K2105" s="763"/>
      <c r="L2105" s="764"/>
    </row>
    <row r="2106" spans="2:12" x14ac:dyDescent="0.25">
      <c r="B2106" s="737"/>
      <c r="C2106" s="739"/>
      <c r="D2106" s="739"/>
      <c r="E2106" s="739"/>
      <c r="F2106" s="740"/>
      <c r="G2106" s="739"/>
      <c r="H2106" s="739"/>
      <c r="I2106" s="761"/>
      <c r="J2106" s="762"/>
      <c r="K2106" s="763"/>
      <c r="L2106" s="764"/>
    </row>
    <row r="2107" spans="2:12" x14ac:dyDescent="0.25">
      <c r="B2107" s="737"/>
      <c r="C2107" s="739"/>
      <c r="D2107" s="739"/>
      <c r="E2107" s="739"/>
      <c r="F2107" s="740"/>
      <c r="G2107" s="739"/>
      <c r="H2107" s="739"/>
      <c r="I2107" s="761"/>
      <c r="J2107" s="762"/>
      <c r="K2107" s="763"/>
      <c r="L2107" s="764"/>
    </row>
    <row r="2108" spans="2:12" x14ac:dyDescent="0.25">
      <c r="B2108" s="737"/>
      <c r="C2108" s="739"/>
      <c r="D2108" s="739"/>
      <c r="E2108" s="739"/>
      <c r="F2108" s="740"/>
      <c r="G2108" s="739"/>
      <c r="H2108" s="739"/>
      <c r="I2108" s="761"/>
      <c r="J2108" s="762"/>
      <c r="K2108" s="763"/>
      <c r="L2108" s="764"/>
    </row>
    <row r="2109" spans="2:12" x14ac:dyDescent="0.25">
      <c r="B2109" s="737"/>
      <c r="C2109" s="739"/>
      <c r="D2109" s="739"/>
      <c r="E2109" s="739"/>
      <c r="F2109" s="740"/>
      <c r="G2109" s="739"/>
      <c r="H2109" s="739"/>
      <c r="I2109" s="761"/>
      <c r="J2109" s="762"/>
      <c r="K2109" s="763"/>
      <c r="L2109" s="764"/>
    </row>
    <row r="2110" spans="2:12" x14ac:dyDescent="0.25">
      <c r="B2110" s="737"/>
      <c r="C2110" s="739"/>
      <c r="D2110" s="739"/>
      <c r="E2110" s="739"/>
      <c r="F2110" s="740"/>
      <c r="G2110" s="739"/>
      <c r="H2110" s="739"/>
      <c r="I2110" s="761"/>
      <c r="J2110" s="762"/>
      <c r="K2110" s="763"/>
      <c r="L2110" s="764"/>
    </row>
    <row r="2111" spans="2:12" x14ac:dyDescent="0.25">
      <c r="B2111" s="737"/>
      <c r="C2111" s="739"/>
      <c r="D2111" s="739"/>
      <c r="E2111" s="739"/>
      <c r="F2111" s="740"/>
      <c r="G2111" s="739"/>
      <c r="H2111" s="739"/>
      <c r="I2111" s="761"/>
      <c r="J2111" s="762"/>
      <c r="K2111" s="763"/>
      <c r="L2111" s="764"/>
    </row>
    <row r="2112" spans="2:12" x14ac:dyDescent="0.25">
      <c r="B2112" s="737"/>
      <c r="C2112" s="739"/>
      <c r="D2112" s="739"/>
      <c r="E2112" s="739"/>
      <c r="F2112" s="740"/>
      <c r="G2112" s="739"/>
      <c r="H2112" s="739"/>
      <c r="I2112" s="761"/>
      <c r="J2112" s="762"/>
      <c r="K2112" s="763"/>
      <c r="L2112" s="764"/>
    </row>
    <row r="2113" spans="2:12" x14ac:dyDescent="0.25">
      <c r="B2113" s="737"/>
      <c r="C2113" s="739"/>
      <c r="D2113" s="739"/>
      <c r="E2113" s="739"/>
      <c r="F2113" s="740"/>
      <c r="G2113" s="739"/>
      <c r="H2113" s="739"/>
      <c r="I2113" s="761"/>
      <c r="J2113" s="762"/>
      <c r="K2113" s="763"/>
      <c r="L2113" s="764"/>
    </row>
    <row r="2114" spans="2:12" x14ac:dyDescent="0.25">
      <c r="B2114" s="737"/>
      <c r="C2114" s="739"/>
      <c r="D2114" s="739"/>
      <c r="E2114" s="739"/>
      <c r="F2114" s="740"/>
      <c r="G2114" s="739"/>
      <c r="H2114" s="739"/>
      <c r="I2114" s="761"/>
      <c r="J2114" s="762"/>
      <c r="K2114" s="763"/>
      <c r="L2114" s="764"/>
    </row>
    <row r="2115" spans="2:12" x14ac:dyDescent="0.25">
      <c r="B2115" s="737"/>
      <c r="C2115" s="739"/>
      <c r="D2115" s="739"/>
      <c r="E2115" s="739"/>
      <c r="F2115" s="740"/>
      <c r="G2115" s="739"/>
      <c r="H2115" s="739"/>
      <c r="I2115" s="761"/>
      <c r="J2115" s="762"/>
      <c r="K2115" s="763"/>
      <c r="L2115" s="764"/>
    </row>
    <row r="2116" spans="2:12" x14ac:dyDescent="0.25">
      <c r="B2116" s="737"/>
      <c r="C2116" s="739"/>
      <c r="D2116" s="739"/>
      <c r="E2116" s="739"/>
      <c r="F2116" s="740"/>
      <c r="G2116" s="739"/>
      <c r="H2116" s="739"/>
      <c r="I2116" s="761"/>
      <c r="J2116" s="762"/>
      <c r="K2116" s="763"/>
      <c r="L2116" s="764"/>
    </row>
    <row r="2117" spans="2:12" x14ac:dyDescent="0.25">
      <c r="B2117" s="737"/>
      <c r="C2117" s="739"/>
      <c r="D2117" s="739"/>
      <c r="E2117" s="739"/>
      <c r="F2117" s="740"/>
      <c r="G2117" s="739"/>
      <c r="H2117" s="739"/>
      <c r="I2117" s="761"/>
      <c r="J2117" s="762"/>
      <c r="K2117" s="763"/>
      <c r="L2117" s="764"/>
    </row>
    <row r="2118" spans="2:12" x14ac:dyDescent="0.25">
      <c r="B2118" s="737"/>
      <c r="C2118" s="739"/>
      <c r="D2118" s="739"/>
      <c r="E2118" s="739"/>
      <c r="F2118" s="740"/>
      <c r="G2118" s="739"/>
      <c r="H2118" s="739"/>
      <c r="I2118" s="761"/>
      <c r="J2118" s="762"/>
      <c r="K2118" s="763"/>
      <c r="L2118" s="764"/>
    </row>
    <row r="2119" spans="2:12" x14ac:dyDescent="0.25">
      <c r="B2119" s="737"/>
      <c r="C2119" s="739"/>
      <c r="D2119" s="739"/>
      <c r="E2119" s="739"/>
      <c r="F2119" s="740"/>
      <c r="G2119" s="739"/>
      <c r="H2119" s="739"/>
      <c r="I2119" s="761"/>
      <c r="J2119" s="762"/>
      <c r="K2119" s="763"/>
      <c r="L2119" s="764"/>
    </row>
    <row r="2120" spans="2:12" x14ac:dyDescent="0.25">
      <c r="B2120" s="737"/>
      <c r="C2120" s="739"/>
      <c r="D2120" s="739"/>
      <c r="E2120" s="739"/>
      <c r="F2120" s="740"/>
      <c r="G2120" s="739"/>
      <c r="H2120" s="739"/>
      <c r="I2120" s="761"/>
      <c r="J2120" s="762"/>
      <c r="K2120" s="763"/>
      <c r="L2120" s="764"/>
    </row>
    <row r="2121" spans="2:12" x14ac:dyDescent="0.25">
      <c r="B2121" s="737"/>
      <c r="C2121" s="739"/>
      <c r="D2121" s="739"/>
      <c r="E2121" s="739"/>
      <c r="F2121" s="740"/>
      <c r="G2121" s="739"/>
      <c r="H2121" s="739"/>
      <c r="I2121" s="761"/>
      <c r="J2121" s="762"/>
      <c r="K2121" s="763"/>
      <c r="L2121" s="764"/>
    </row>
    <row r="2122" spans="2:12" x14ac:dyDescent="0.25">
      <c r="B2122" s="737"/>
      <c r="C2122" s="739"/>
      <c r="D2122" s="739"/>
      <c r="E2122" s="739"/>
      <c r="F2122" s="740"/>
      <c r="G2122" s="739"/>
      <c r="H2122" s="739"/>
      <c r="I2122" s="761"/>
      <c r="J2122" s="762"/>
      <c r="K2122" s="763"/>
      <c r="L2122" s="764"/>
    </row>
    <row r="2123" spans="2:12" x14ac:dyDescent="0.25">
      <c r="B2123" s="737"/>
      <c r="C2123" s="739"/>
      <c r="D2123" s="739"/>
      <c r="E2123" s="739"/>
      <c r="F2123" s="740"/>
      <c r="G2123" s="739"/>
      <c r="H2123" s="739"/>
      <c r="I2123" s="761"/>
      <c r="J2123" s="762"/>
      <c r="K2123" s="763"/>
      <c r="L2123" s="764"/>
    </row>
    <row r="2124" spans="2:12" x14ac:dyDescent="0.25">
      <c r="B2124" s="737"/>
      <c r="C2124" s="739"/>
      <c r="D2124" s="739"/>
      <c r="E2124" s="739"/>
      <c r="F2124" s="740"/>
      <c r="G2124" s="739"/>
      <c r="H2124" s="739"/>
      <c r="I2124" s="761"/>
      <c r="J2124" s="762"/>
      <c r="K2124" s="763"/>
      <c r="L2124" s="764"/>
    </row>
    <row r="2125" spans="2:12" x14ac:dyDescent="0.25">
      <c r="B2125" s="737"/>
      <c r="C2125" s="739"/>
      <c r="D2125" s="739"/>
      <c r="E2125" s="739"/>
      <c r="F2125" s="740"/>
      <c r="G2125" s="739"/>
      <c r="H2125" s="739"/>
      <c r="I2125" s="761"/>
      <c r="J2125" s="762"/>
      <c r="K2125" s="763"/>
      <c r="L2125" s="764"/>
    </row>
    <row r="2126" spans="2:12" x14ac:dyDescent="0.25">
      <c r="B2126" s="737"/>
      <c r="C2126" s="739"/>
      <c r="D2126" s="739"/>
      <c r="E2126" s="739"/>
      <c r="F2126" s="740"/>
      <c r="G2126" s="739"/>
      <c r="H2126" s="739"/>
      <c r="I2126" s="761"/>
      <c r="J2126" s="762"/>
      <c r="K2126" s="763"/>
      <c r="L2126" s="764"/>
    </row>
    <row r="2127" spans="2:12" x14ac:dyDescent="0.25">
      <c r="B2127" s="737"/>
      <c r="C2127" s="739"/>
      <c r="D2127" s="739"/>
      <c r="E2127" s="739"/>
      <c r="F2127" s="740"/>
      <c r="G2127" s="739"/>
      <c r="H2127" s="739"/>
      <c r="I2127" s="761"/>
      <c r="J2127" s="762"/>
      <c r="K2127" s="763"/>
      <c r="L2127" s="764"/>
    </row>
    <row r="2128" spans="2:12" x14ac:dyDescent="0.25">
      <c r="B2128" s="737"/>
      <c r="C2128" s="739"/>
      <c r="D2128" s="739"/>
      <c r="E2128" s="739"/>
      <c r="F2128" s="740"/>
      <c r="G2128" s="739"/>
      <c r="H2128" s="739"/>
      <c r="I2128" s="761"/>
      <c r="J2128" s="762"/>
      <c r="K2128" s="763"/>
      <c r="L2128" s="764"/>
    </row>
    <row r="2129" spans="2:12" x14ac:dyDescent="0.25">
      <c r="B2129" s="737"/>
      <c r="C2129" s="739"/>
      <c r="D2129" s="739"/>
      <c r="E2129" s="739"/>
      <c r="F2129" s="740"/>
      <c r="G2129" s="739"/>
      <c r="H2129" s="739"/>
      <c r="I2129" s="761"/>
      <c r="J2129" s="762"/>
      <c r="K2129" s="763"/>
      <c r="L2129" s="764"/>
    </row>
    <row r="2130" spans="2:12" x14ac:dyDescent="0.25">
      <c r="B2130" s="737"/>
      <c r="C2130" s="739"/>
      <c r="D2130" s="739"/>
      <c r="E2130" s="739"/>
      <c r="F2130" s="740"/>
      <c r="G2130" s="739"/>
      <c r="H2130" s="739"/>
      <c r="I2130" s="761"/>
      <c r="J2130" s="762"/>
      <c r="K2130" s="763"/>
      <c r="L2130" s="764"/>
    </row>
    <row r="2131" spans="2:12" x14ac:dyDescent="0.25">
      <c r="B2131" s="737"/>
      <c r="C2131" s="739"/>
      <c r="D2131" s="739"/>
      <c r="E2131" s="739"/>
      <c r="F2131" s="740"/>
      <c r="G2131" s="739"/>
      <c r="H2131" s="739"/>
      <c r="I2131" s="761"/>
      <c r="J2131" s="762"/>
      <c r="K2131" s="763"/>
      <c r="L2131" s="764"/>
    </row>
    <row r="2132" spans="2:12" x14ac:dyDescent="0.25">
      <c r="B2132" s="737"/>
      <c r="C2132" s="739"/>
      <c r="D2132" s="739"/>
      <c r="E2132" s="739"/>
      <c r="F2132" s="740"/>
      <c r="G2132" s="739"/>
      <c r="H2132" s="739"/>
      <c r="I2132" s="761"/>
      <c r="J2132" s="762"/>
      <c r="K2132" s="763"/>
      <c r="L2132" s="764"/>
    </row>
    <row r="2133" spans="2:12" x14ac:dyDescent="0.25">
      <c r="B2133" s="737"/>
      <c r="C2133" s="739"/>
      <c r="D2133" s="739"/>
      <c r="E2133" s="739"/>
      <c r="F2133" s="740"/>
      <c r="G2133" s="739"/>
      <c r="H2133" s="739"/>
      <c r="I2133" s="761"/>
      <c r="J2133" s="762"/>
      <c r="K2133" s="763"/>
      <c r="L2133" s="764"/>
    </row>
    <row r="2134" spans="2:12" x14ac:dyDescent="0.25">
      <c r="B2134" s="737"/>
      <c r="C2134" s="739"/>
      <c r="D2134" s="739"/>
      <c r="E2134" s="739"/>
      <c r="F2134" s="740"/>
      <c r="G2134" s="739"/>
      <c r="H2134" s="739"/>
      <c r="I2134" s="761"/>
      <c r="J2134" s="762"/>
      <c r="K2134" s="763"/>
      <c r="L2134" s="764"/>
    </row>
    <row r="2135" spans="2:12" x14ac:dyDescent="0.25">
      <c r="B2135" s="737"/>
      <c r="C2135" s="739"/>
      <c r="D2135" s="739"/>
      <c r="E2135" s="739"/>
      <c r="F2135" s="740"/>
      <c r="G2135" s="739"/>
      <c r="H2135" s="739"/>
      <c r="I2135" s="761"/>
      <c r="J2135" s="762"/>
      <c r="K2135" s="763"/>
      <c r="L2135" s="764"/>
    </row>
    <row r="2136" spans="2:12" x14ac:dyDescent="0.25">
      <c r="B2136" s="737"/>
      <c r="C2136" s="739"/>
      <c r="D2136" s="739"/>
      <c r="E2136" s="739"/>
      <c r="F2136" s="740"/>
      <c r="G2136" s="739"/>
      <c r="H2136" s="739"/>
      <c r="I2136" s="761"/>
      <c r="J2136" s="762"/>
      <c r="K2136" s="763"/>
      <c r="L2136" s="764"/>
    </row>
    <row r="2137" spans="2:12" x14ac:dyDescent="0.25">
      <c r="B2137" s="737"/>
      <c r="C2137" s="739"/>
      <c r="D2137" s="739"/>
      <c r="E2137" s="739"/>
      <c r="F2137" s="740"/>
      <c r="G2137" s="739"/>
      <c r="H2137" s="739"/>
      <c r="I2137" s="761"/>
      <c r="J2137" s="762"/>
      <c r="K2137" s="763"/>
      <c r="L2137" s="764"/>
    </row>
    <row r="2138" spans="2:12" x14ac:dyDescent="0.25">
      <c r="B2138" s="737"/>
      <c r="C2138" s="739"/>
      <c r="D2138" s="739"/>
      <c r="E2138" s="739"/>
      <c r="F2138" s="740"/>
      <c r="G2138" s="739"/>
      <c r="H2138" s="739"/>
      <c r="I2138" s="761"/>
      <c r="J2138" s="762"/>
      <c r="K2138" s="763"/>
      <c r="L2138" s="764"/>
    </row>
    <row r="2139" spans="2:12" x14ac:dyDescent="0.25">
      <c r="B2139" s="737"/>
      <c r="C2139" s="739"/>
      <c r="D2139" s="739"/>
      <c r="E2139" s="739"/>
      <c r="F2139" s="740"/>
      <c r="G2139" s="739"/>
      <c r="H2139" s="739"/>
      <c r="I2139" s="761"/>
      <c r="J2139" s="762"/>
      <c r="K2139" s="763"/>
      <c r="L2139" s="764"/>
    </row>
    <row r="2140" spans="2:12" x14ac:dyDescent="0.25">
      <c r="B2140" s="737"/>
      <c r="C2140" s="739"/>
      <c r="D2140" s="739"/>
      <c r="E2140" s="739"/>
      <c r="F2140" s="740"/>
      <c r="G2140" s="739"/>
      <c r="H2140" s="739"/>
      <c r="I2140" s="761"/>
      <c r="J2140" s="762"/>
      <c r="K2140" s="763"/>
      <c r="L2140" s="764"/>
    </row>
    <row r="2141" spans="2:12" x14ac:dyDescent="0.25">
      <c r="B2141" s="737"/>
      <c r="C2141" s="739"/>
      <c r="D2141" s="739"/>
      <c r="E2141" s="739"/>
      <c r="F2141" s="740"/>
      <c r="G2141" s="739"/>
      <c r="H2141" s="739"/>
      <c r="I2141" s="761"/>
      <c r="J2141" s="762"/>
      <c r="K2141" s="763"/>
      <c r="L2141" s="764"/>
    </row>
    <row r="2142" spans="2:12" x14ac:dyDescent="0.25">
      <c r="B2142" s="737"/>
      <c r="C2142" s="739"/>
      <c r="D2142" s="739"/>
      <c r="E2142" s="739"/>
      <c r="F2142" s="740"/>
      <c r="G2142" s="739"/>
      <c r="H2142" s="739"/>
      <c r="I2142" s="761"/>
      <c r="J2142" s="762"/>
      <c r="K2142" s="763"/>
      <c r="L2142" s="764"/>
    </row>
    <row r="2143" spans="2:12" x14ac:dyDescent="0.25">
      <c r="B2143" s="737"/>
      <c r="C2143" s="739"/>
      <c r="D2143" s="739"/>
      <c r="E2143" s="739"/>
      <c r="F2143" s="740"/>
      <c r="G2143" s="739"/>
      <c r="H2143" s="739"/>
      <c r="I2143" s="761"/>
      <c r="J2143" s="762"/>
      <c r="K2143" s="763"/>
      <c r="L2143" s="764"/>
    </row>
    <row r="2144" spans="2:12" x14ac:dyDescent="0.25">
      <c r="B2144" s="737"/>
      <c r="C2144" s="739"/>
      <c r="D2144" s="739"/>
      <c r="E2144" s="739"/>
      <c r="F2144" s="740"/>
      <c r="G2144" s="739"/>
      <c r="H2144" s="739"/>
      <c r="I2144" s="761"/>
      <c r="J2144" s="762"/>
      <c r="K2144" s="763"/>
      <c r="L2144" s="764"/>
    </row>
    <row r="2145" spans="2:12" x14ac:dyDescent="0.25">
      <c r="B2145" s="737"/>
      <c r="C2145" s="739"/>
      <c r="D2145" s="739"/>
      <c r="E2145" s="739"/>
      <c r="F2145" s="740"/>
      <c r="G2145" s="739"/>
      <c r="H2145" s="739"/>
      <c r="I2145" s="761"/>
      <c r="J2145" s="762"/>
      <c r="K2145" s="763"/>
      <c r="L2145" s="764"/>
    </row>
    <row r="2146" spans="2:12" x14ac:dyDescent="0.25">
      <c r="B2146" s="737"/>
      <c r="C2146" s="739"/>
      <c r="D2146" s="739"/>
      <c r="E2146" s="739"/>
      <c r="F2146" s="740"/>
      <c r="G2146" s="739"/>
      <c r="H2146" s="739"/>
      <c r="I2146" s="761"/>
      <c r="J2146" s="762"/>
      <c r="K2146" s="763"/>
      <c r="L2146" s="764"/>
    </row>
    <row r="2147" spans="2:12" x14ac:dyDescent="0.25">
      <c r="B2147" s="737"/>
      <c r="C2147" s="739"/>
      <c r="D2147" s="739"/>
      <c r="E2147" s="739"/>
      <c r="F2147" s="740"/>
      <c r="G2147" s="739"/>
      <c r="H2147" s="739"/>
      <c r="I2147" s="761"/>
      <c r="J2147" s="762"/>
      <c r="K2147" s="763"/>
      <c r="L2147" s="764"/>
    </row>
    <row r="2148" spans="2:12" x14ac:dyDescent="0.25">
      <c r="B2148" s="737"/>
      <c r="C2148" s="739"/>
      <c r="D2148" s="739"/>
      <c r="E2148" s="739"/>
      <c r="F2148" s="740"/>
      <c r="G2148" s="739"/>
      <c r="H2148" s="739"/>
      <c r="I2148" s="761"/>
      <c r="J2148" s="762"/>
      <c r="K2148" s="763"/>
      <c r="L2148" s="764"/>
    </row>
    <row r="2149" spans="2:12" x14ac:dyDescent="0.25">
      <c r="B2149" s="737"/>
      <c r="C2149" s="739"/>
      <c r="D2149" s="739"/>
      <c r="E2149" s="739"/>
      <c r="F2149" s="740"/>
      <c r="G2149" s="739"/>
      <c r="H2149" s="739"/>
      <c r="I2149" s="761"/>
      <c r="J2149" s="762"/>
      <c r="K2149" s="763"/>
      <c r="L2149" s="764"/>
    </row>
    <row r="2150" spans="2:12" x14ac:dyDescent="0.25">
      <c r="B2150" s="737"/>
      <c r="C2150" s="739"/>
      <c r="D2150" s="739"/>
      <c r="E2150" s="739"/>
      <c r="F2150" s="740"/>
      <c r="G2150" s="739"/>
      <c r="H2150" s="739"/>
      <c r="I2150" s="761"/>
      <c r="J2150" s="762"/>
      <c r="K2150" s="763"/>
      <c r="L2150" s="764"/>
    </row>
    <row r="2151" spans="2:12" x14ac:dyDescent="0.25">
      <c r="B2151" s="737"/>
      <c r="C2151" s="739"/>
      <c r="D2151" s="739"/>
      <c r="E2151" s="739"/>
      <c r="F2151" s="740"/>
      <c r="G2151" s="739"/>
      <c r="H2151" s="739"/>
      <c r="I2151" s="761"/>
      <c r="J2151" s="762"/>
      <c r="K2151" s="763"/>
      <c r="L2151" s="764"/>
    </row>
    <row r="2152" spans="2:12" x14ac:dyDescent="0.25">
      <c r="B2152" s="737"/>
      <c r="C2152" s="739"/>
      <c r="D2152" s="739"/>
      <c r="E2152" s="739"/>
      <c r="F2152" s="740"/>
      <c r="G2152" s="739"/>
      <c r="H2152" s="739"/>
      <c r="I2152" s="761"/>
      <c r="J2152" s="762"/>
      <c r="K2152" s="763"/>
      <c r="L2152" s="764"/>
    </row>
    <row r="2153" spans="2:12" x14ac:dyDescent="0.25">
      <c r="B2153" s="737"/>
      <c r="C2153" s="739"/>
      <c r="D2153" s="739"/>
      <c r="E2153" s="739"/>
      <c r="F2153" s="740"/>
      <c r="G2153" s="739"/>
      <c r="H2153" s="739"/>
      <c r="I2153" s="761"/>
      <c r="J2153" s="762"/>
      <c r="K2153" s="763"/>
      <c r="L2153" s="764"/>
    </row>
    <row r="2154" spans="2:12" x14ac:dyDescent="0.25">
      <c r="B2154" s="737"/>
      <c r="C2154" s="739"/>
      <c r="D2154" s="739"/>
      <c r="E2154" s="739"/>
      <c r="F2154" s="740"/>
      <c r="G2154" s="739"/>
      <c r="H2154" s="739"/>
      <c r="I2154" s="761"/>
      <c r="J2154" s="762"/>
      <c r="K2154" s="763"/>
      <c r="L2154" s="764"/>
    </row>
    <row r="2155" spans="2:12" x14ac:dyDescent="0.25">
      <c r="B2155" s="737"/>
      <c r="C2155" s="739"/>
      <c r="D2155" s="739"/>
      <c r="E2155" s="739"/>
      <c r="F2155" s="740"/>
      <c r="G2155" s="739"/>
      <c r="H2155" s="739"/>
      <c r="I2155" s="761"/>
      <c r="J2155" s="762"/>
      <c r="K2155" s="763"/>
      <c r="L2155" s="764"/>
    </row>
    <row r="2156" spans="2:12" x14ac:dyDescent="0.25">
      <c r="B2156" s="737"/>
      <c r="C2156" s="739"/>
      <c r="D2156" s="739"/>
      <c r="E2156" s="739"/>
      <c r="F2156" s="740"/>
      <c r="G2156" s="739"/>
      <c r="H2156" s="739"/>
      <c r="I2156" s="761"/>
      <c r="J2156" s="762"/>
      <c r="K2156" s="763"/>
      <c r="L2156" s="764"/>
    </row>
    <row r="2157" spans="2:12" x14ac:dyDescent="0.25">
      <c r="B2157" s="737"/>
      <c r="C2157" s="739"/>
      <c r="D2157" s="739"/>
      <c r="E2157" s="739"/>
      <c r="F2157" s="740"/>
      <c r="G2157" s="739"/>
      <c r="H2157" s="739"/>
      <c r="I2157" s="761"/>
      <c r="J2157" s="762"/>
      <c r="K2157" s="763"/>
      <c r="L2157" s="764"/>
    </row>
    <row r="2158" spans="2:12" x14ac:dyDescent="0.25">
      <c r="B2158" s="737"/>
      <c r="C2158" s="739"/>
      <c r="D2158" s="739"/>
      <c r="E2158" s="739"/>
      <c r="F2158" s="740"/>
      <c r="G2158" s="739"/>
      <c r="H2158" s="739"/>
      <c r="I2158" s="761"/>
      <c r="J2158" s="762"/>
      <c r="K2158" s="763"/>
      <c r="L2158" s="764"/>
    </row>
    <row r="2159" spans="2:12" x14ac:dyDescent="0.25">
      <c r="B2159" s="737"/>
      <c r="C2159" s="739"/>
      <c r="D2159" s="739"/>
      <c r="E2159" s="739"/>
      <c r="F2159" s="740"/>
      <c r="G2159" s="739"/>
      <c r="H2159" s="739"/>
      <c r="I2159" s="761"/>
      <c r="J2159" s="762"/>
      <c r="K2159" s="763"/>
      <c r="L2159" s="764"/>
    </row>
    <row r="2160" spans="2:12" x14ac:dyDescent="0.25">
      <c r="B2160" s="737"/>
      <c r="C2160" s="739"/>
      <c r="D2160" s="739"/>
      <c r="E2160" s="739"/>
      <c r="F2160" s="740"/>
      <c r="G2160" s="739"/>
      <c r="H2160" s="739"/>
      <c r="I2160" s="761"/>
      <c r="J2160" s="762"/>
      <c r="K2160" s="763"/>
      <c r="L2160" s="764"/>
    </row>
    <row r="2161" spans="2:12" x14ac:dyDescent="0.25">
      <c r="B2161" s="737"/>
      <c r="C2161" s="739"/>
      <c r="D2161" s="739"/>
      <c r="E2161" s="739"/>
      <c r="F2161" s="740"/>
      <c r="G2161" s="739"/>
      <c r="H2161" s="739"/>
      <c r="I2161" s="761"/>
      <c r="J2161" s="762"/>
      <c r="K2161" s="763"/>
      <c r="L2161" s="764"/>
    </row>
    <row r="2162" spans="2:12" x14ac:dyDescent="0.25">
      <c r="B2162" s="737"/>
      <c r="C2162" s="739"/>
      <c r="D2162" s="739"/>
      <c r="E2162" s="739"/>
      <c r="F2162" s="740"/>
      <c r="G2162" s="739"/>
      <c r="H2162" s="739"/>
      <c r="I2162" s="761"/>
      <c r="J2162" s="762"/>
      <c r="K2162" s="763"/>
      <c r="L2162" s="764"/>
    </row>
    <row r="2163" spans="2:12" x14ac:dyDescent="0.25">
      <c r="B2163" s="737"/>
      <c r="C2163" s="739"/>
      <c r="D2163" s="739"/>
      <c r="E2163" s="739"/>
      <c r="F2163" s="740"/>
      <c r="G2163" s="739"/>
      <c r="H2163" s="739"/>
      <c r="I2163" s="761"/>
      <c r="J2163" s="762"/>
      <c r="K2163" s="763"/>
      <c r="L2163" s="764"/>
    </row>
    <row r="2164" spans="2:12" x14ac:dyDescent="0.25">
      <c r="B2164" s="737"/>
      <c r="C2164" s="739"/>
      <c r="D2164" s="739"/>
      <c r="E2164" s="739"/>
      <c r="F2164" s="740"/>
      <c r="G2164" s="739"/>
      <c r="H2164" s="739"/>
      <c r="I2164" s="761"/>
      <c r="J2164" s="762"/>
      <c r="K2164" s="763"/>
      <c r="L2164" s="764"/>
    </row>
    <row r="2165" spans="2:12" x14ac:dyDescent="0.25">
      <c r="B2165" s="737"/>
      <c r="C2165" s="739"/>
      <c r="D2165" s="739"/>
      <c r="E2165" s="739"/>
      <c r="F2165" s="740"/>
      <c r="G2165" s="739"/>
      <c r="H2165" s="739"/>
      <c r="I2165" s="761"/>
      <c r="J2165" s="762"/>
      <c r="K2165" s="763"/>
      <c r="L2165" s="764"/>
    </row>
    <row r="2166" spans="2:12" x14ac:dyDescent="0.25">
      <c r="B2166" s="737"/>
      <c r="C2166" s="739"/>
      <c r="D2166" s="739"/>
      <c r="E2166" s="739"/>
      <c r="F2166" s="740"/>
      <c r="G2166" s="739"/>
      <c r="H2166" s="739"/>
      <c r="I2166" s="761"/>
      <c r="J2166" s="762"/>
      <c r="K2166" s="763"/>
      <c r="L2166" s="764"/>
    </row>
    <row r="2167" spans="2:12" x14ac:dyDescent="0.25">
      <c r="B2167" s="737"/>
      <c r="C2167" s="739"/>
      <c r="D2167" s="739"/>
      <c r="E2167" s="739"/>
      <c r="F2167" s="740"/>
      <c r="G2167" s="739"/>
      <c r="H2167" s="739"/>
      <c r="I2167" s="761"/>
      <c r="J2167" s="762"/>
      <c r="K2167" s="763"/>
      <c r="L2167" s="764"/>
    </row>
    <row r="2168" spans="2:12" x14ac:dyDescent="0.25">
      <c r="B2168" s="737"/>
      <c r="C2168" s="739"/>
      <c r="D2168" s="739"/>
      <c r="E2168" s="739"/>
      <c r="F2168" s="740"/>
      <c r="G2168" s="739"/>
      <c r="H2168" s="739"/>
      <c r="I2168" s="761"/>
      <c r="J2168" s="762"/>
      <c r="K2168" s="763"/>
      <c r="L2168" s="764"/>
    </row>
    <row r="2169" spans="2:12" x14ac:dyDescent="0.25">
      <c r="B2169" s="737"/>
      <c r="C2169" s="739"/>
      <c r="D2169" s="739"/>
      <c r="E2169" s="739"/>
      <c r="F2169" s="740"/>
      <c r="G2169" s="739"/>
      <c r="H2169" s="739"/>
      <c r="I2169" s="761"/>
      <c r="J2169" s="762"/>
      <c r="K2169" s="763"/>
      <c r="L2169" s="764"/>
    </row>
    <row r="2170" spans="2:12" x14ac:dyDescent="0.25">
      <c r="B2170" s="737"/>
      <c r="C2170" s="739"/>
      <c r="D2170" s="739"/>
      <c r="E2170" s="739"/>
      <c r="F2170" s="740"/>
      <c r="G2170" s="739"/>
      <c r="H2170" s="739"/>
      <c r="I2170" s="761"/>
      <c r="J2170" s="762"/>
      <c r="K2170" s="763"/>
      <c r="L2170" s="764"/>
    </row>
    <row r="2171" spans="2:12" x14ac:dyDescent="0.25">
      <c r="B2171" s="737"/>
      <c r="C2171" s="739"/>
      <c r="D2171" s="739"/>
      <c r="E2171" s="739"/>
      <c r="F2171" s="740"/>
      <c r="G2171" s="739"/>
      <c r="H2171" s="739"/>
      <c r="I2171" s="761"/>
      <c r="J2171" s="762"/>
      <c r="K2171" s="763"/>
      <c r="L2171" s="764"/>
    </row>
    <row r="2172" spans="2:12" x14ac:dyDescent="0.25">
      <c r="B2172" s="737"/>
      <c r="C2172" s="739"/>
      <c r="D2172" s="739"/>
      <c r="E2172" s="739"/>
      <c r="F2172" s="740"/>
      <c r="G2172" s="739"/>
      <c r="H2172" s="739"/>
      <c r="I2172" s="761"/>
      <c r="J2172" s="762"/>
      <c r="K2172" s="763"/>
      <c r="L2172" s="764"/>
    </row>
    <row r="2173" spans="2:12" x14ac:dyDescent="0.25">
      <c r="B2173" s="737"/>
      <c r="C2173" s="739"/>
      <c r="D2173" s="739"/>
      <c r="E2173" s="739"/>
      <c r="F2173" s="740"/>
      <c r="G2173" s="739"/>
      <c r="H2173" s="739"/>
      <c r="I2173" s="761"/>
      <c r="J2173" s="762"/>
      <c r="K2173" s="763"/>
      <c r="L2173" s="764"/>
    </row>
    <row r="2174" spans="2:12" x14ac:dyDescent="0.25">
      <c r="B2174" s="737"/>
      <c r="C2174" s="739"/>
      <c r="D2174" s="739"/>
      <c r="E2174" s="739"/>
      <c r="F2174" s="740"/>
      <c r="G2174" s="739"/>
      <c r="H2174" s="739"/>
      <c r="I2174" s="761"/>
      <c r="J2174" s="762"/>
      <c r="K2174" s="763"/>
      <c r="L2174" s="764"/>
    </row>
    <row r="2175" spans="2:12" x14ac:dyDescent="0.25">
      <c r="B2175" s="737"/>
      <c r="C2175" s="739"/>
      <c r="D2175" s="739"/>
      <c r="E2175" s="739"/>
      <c r="F2175" s="740"/>
      <c r="G2175" s="739"/>
      <c r="H2175" s="739"/>
      <c r="I2175" s="761"/>
      <c r="J2175" s="762"/>
      <c r="K2175" s="763"/>
      <c r="L2175" s="764"/>
    </row>
    <row r="2176" spans="2:12" x14ac:dyDescent="0.25">
      <c r="B2176" s="737"/>
      <c r="C2176" s="739"/>
      <c r="D2176" s="739"/>
      <c r="E2176" s="739"/>
      <c r="F2176" s="740"/>
      <c r="G2176" s="739"/>
      <c r="H2176" s="739"/>
      <c r="I2176" s="761"/>
      <c r="J2176" s="762"/>
      <c r="K2176" s="763"/>
      <c r="L2176" s="764"/>
    </row>
    <row r="2177" spans="2:12" x14ac:dyDescent="0.25">
      <c r="B2177" s="737"/>
      <c r="C2177" s="739"/>
      <c r="D2177" s="739"/>
      <c r="E2177" s="739"/>
      <c r="F2177" s="740"/>
      <c r="G2177" s="739"/>
      <c r="H2177" s="739"/>
      <c r="I2177" s="761"/>
      <c r="J2177" s="762"/>
      <c r="K2177" s="763"/>
      <c r="L2177" s="764"/>
    </row>
    <row r="2178" spans="2:12" x14ac:dyDescent="0.25">
      <c r="B2178" s="737"/>
      <c r="C2178" s="739"/>
      <c r="D2178" s="739"/>
      <c r="E2178" s="739"/>
      <c r="F2178" s="740"/>
      <c r="G2178" s="739"/>
      <c r="H2178" s="739"/>
      <c r="I2178" s="761"/>
      <c r="J2178" s="762"/>
      <c r="K2178" s="763"/>
      <c r="L2178" s="764"/>
    </row>
    <row r="2179" spans="2:12" x14ac:dyDescent="0.25">
      <c r="B2179" s="737"/>
      <c r="C2179" s="739"/>
      <c r="D2179" s="739"/>
      <c r="E2179" s="739"/>
      <c r="F2179" s="740"/>
      <c r="G2179" s="739"/>
      <c r="H2179" s="739"/>
      <c r="I2179" s="761"/>
      <c r="J2179" s="762"/>
      <c r="K2179" s="763"/>
      <c r="L2179" s="764"/>
    </row>
    <row r="2180" spans="2:12" x14ac:dyDescent="0.25">
      <c r="B2180" s="737"/>
      <c r="C2180" s="739"/>
      <c r="D2180" s="739"/>
      <c r="E2180" s="739"/>
      <c r="F2180" s="740"/>
      <c r="G2180" s="739"/>
      <c r="H2180" s="739"/>
      <c r="I2180" s="761"/>
      <c r="J2180" s="762"/>
      <c r="K2180" s="763"/>
      <c r="L2180" s="764"/>
    </row>
    <row r="2181" spans="2:12" x14ac:dyDescent="0.25">
      <c r="B2181" s="737"/>
      <c r="C2181" s="739"/>
      <c r="D2181" s="739"/>
      <c r="E2181" s="739"/>
      <c r="F2181" s="740"/>
      <c r="G2181" s="739"/>
      <c r="H2181" s="739"/>
      <c r="I2181" s="761"/>
      <c r="J2181" s="762"/>
      <c r="K2181" s="763"/>
      <c r="L2181" s="764"/>
    </row>
    <row r="2182" spans="2:12" x14ac:dyDescent="0.25">
      <c r="B2182" s="737"/>
      <c r="C2182" s="739"/>
      <c r="D2182" s="739"/>
      <c r="E2182" s="739"/>
      <c r="F2182" s="740"/>
      <c r="G2182" s="739"/>
      <c r="H2182" s="739"/>
      <c r="I2182" s="761"/>
      <c r="J2182" s="762"/>
      <c r="K2182" s="763"/>
      <c r="L2182" s="764"/>
    </row>
    <row r="2183" spans="2:12" x14ac:dyDescent="0.25">
      <c r="B2183" s="737"/>
      <c r="C2183" s="739"/>
      <c r="D2183" s="739"/>
      <c r="E2183" s="739"/>
      <c r="F2183" s="740"/>
      <c r="G2183" s="739"/>
      <c r="H2183" s="739"/>
      <c r="I2183" s="761"/>
      <c r="J2183" s="762"/>
      <c r="K2183" s="763"/>
      <c r="L2183" s="764"/>
    </row>
    <row r="2184" spans="2:12" x14ac:dyDescent="0.25">
      <c r="B2184" s="737"/>
      <c r="C2184" s="739"/>
      <c r="D2184" s="739"/>
      <c r="E2184" s="739"/>
      <c r="F2184" s="740"/>
      <c r="G2184" s="739"/>
      <c r="H2184" s="739"/>
      <c r="I2184" s="761"/>
      <c r="J2184" s="762"/>
      <c r="K2184" s="763"/>
      <c r="L2184" s="764"/>
    </row>
    <row r="2185" spans="2:12" x14ac:dyDescent="0.25">
      <c r="B2185" s="737"/>
      <c r="C2185" s="739"/>
      <c r="D2185" s="739"/>
      <c r="E2185" s="739"/>
      <c r="F2185" s="740"/>
      <c r="G2185" s="739"/>
      <c r="H2185" s="739"/>
      <c r="I2185" s="761"/>
      <c r="J2185" s="762"/>
      <c r="K2185" s="763"/>
      <c r="L2185" s="764"/>
    </row>
    <row r="2186" spans="2:12" x14ac:dyDescent="0.25">
      <c r="B2186" s="737"/>
      <c r="C2186" s="739"/>
      <c r="D2186" s="739"/>
      <c r="E2186" s="739"/>
      <c r="F2186" s="740"/>
      <c r="G2186" s="739"/>
      <c r="H2186" s="739"/>
      <c r="I2186" s="761"/>
      <c r="J2186" s="762"/>
      <c r="K2186" s="763"/>
      <c r="L2186" s="764"/>
    </row>
    <row r="2187" spans="2:12" x14ac:dyDescent="0.25">
      <c r="B2187" s="737"/>
      <c r="C2187" s="739"/>
      <c r="D2187" s="739"/>
      <c r="E2187" s="739"/>
      <c r="F2187" s="740"/>
      <c r="G2187" s="739"/>
      <c r="H2187" s="739"/>
      <c r="I2187" s="761"/>
      <c r="J2187" s="762"/>
      <c r="K2187" s="763"/>
      <c r="L2187" s="764"/>
    </row>
    <row r="2188" spans="2:12" x14ac:dyDescent="0.25">
      <c r="B2188" s="737"/>
      <c r="C2188" s="739"/>
      <c r="D2188" s="739"/>
      <c r="E2188" s="739"/>
      <c r="F2188" s="740"/>
      <c r="G2188" s="739"/>
      <c r="H2188" s="739"/>
      <c r="I2188" s="761"/>
      <c r="J2188" s="762"/>
      <c r="K2188" s="763"/>
      <c r="L2188" s="764"/>
    </row>
    <row r="2189" spans="2:12" x14ac:dyDescent="0.25">
      <c r="B2189" s="737"/>
      <c r="C2189" s="739"/>
      <c r="D2189" s="739"/>
      <c r="E2189" s="739"/>
      <c r="F2189" s="740"/>
      <c r="G2189" s="739"/>
      <c r="H2189" s="739"/>
      <c r="I2189" s="761"/>
      <c r="J2189" s="762"/>
      <c r="K2189" s="763"/>
      <c r="L2189" s="764"/>
    </row>
    <row r="2190" spans="2:12" x14ac:dyDescent="0.25">
      <c r="B2190" s="737"/>
      <c r="C2190" s="739"/>
      <c r="D2190" s="739"/>
      <c r="E2190" s="739"/>
      <c r="F2190" s="740"/>
      <c r="G2190" s="739"/>
      <c r="H2190" s="739"/>
      <c r="I2190" s="761"/>
      <c r="J2190" s="762"/>
      <c r="K2190" s="763"/>
      <c r="L2190" s="764"/>
    </row>
    <row r="2191" spans="2:12" x14ac:dyDescent="0.25">
      <c r="B2191" s="737"/>
      <c r="C2191" s="739"/>
      <c r="D2191" s="739"/>
      <c r="E2191" s="739"/>
      <c r="F2191" s="740"/>
      <c r="G2191" s="739"/>
      <c r="H2191" s="739"/>
      <c r="I2191" s="761"/>
      <c r="J2191" s="762"/>
      <c r="K2191" s="763"/>
      <c r="L2191" s="764"/>
    </row>
    <row r="2192" spans="2:12" x14ac:dyDescent="0.25">
      <c r="B2192" s="737"/>
      <c r="C2192" s="739"/>
      <c r="D2192" s="739"/>
      <c r="E2192" s="739"/>
      <c r="F2192" s="740"/>
      <c r="G2192" s="739"/>
      <c r="H2192" s="739"/>
      <c r="I2192" s="761"/>
      <c r="J2192" s="762"/>
      <c r="K2192" s="763"/>
      <c r="L2192" s="764"/>
    </row>
    <row r="2193" spans="2:12" x14ac:dyDescent="0.25">
      <c r="B2193" s="737"/>
      <c r="C2193" s="739"/>
      <c r="D2193" s="739"/>
      <c r="E2193" s="739"/>
      <c r="F2193" s="740"/>
      <c r="G2193" s="739"/>
      <c r="H2193" s="739"/>
      <c r="I2193" s="761"/>
      <c r="J2193" s="762"/>
      <c r="K2193" s="763"/>
      <c r="L2193" s="764"/>
    </row>
    <row r="2194" spans="2:12" x14ac:dyDescent="0.25">
      <c r="B2194" s="737"/>
      <c r="C2194" s="739"/>
      <c r="D2194" s="739"/>
      <c r="E2194" s="739"/>
      <c r="F2194" s="740"/>
      <c r="G2194" s="739"/>
      <c r="H2194" s="739"/>
      <c r="I2194" s="761"/>
      <c r="J2194" s="762"/>
      <c r="K2194" s="763"/>
      <c r="L2194" s="764"/>
    </row>
    <row r="2195" spans="2:12" x14ac:dyDescent="0.25">
      <c r="B2195" s="737"/>
      <c r="C2195" s="739"/>
      <c r="D2195" s="739"/>
      <c r="E2195" s="739"/>
      <c r="F2195" s="740"/>
      <c r="G2195" s="739"/>
      <c r="H2195" s="739"/>
      <c r="I2195" s="761"/>
      <c r="J2195" s="762"/>
      <c r="K2195" s="763"/>
      <c r="L2195" s="764"/>
    </row>
    <row r="2196" spans="2:12" x14ac:dyDescent="0.25">
      <c r="B2196" s="737"/>
      <c r="C2196" s="739"/>
      <c r="D2196" s="739"/>
      <c r="E2196" s="739"/>
      <c r="F2196" s="740"/>
      <c r="G2196" s="739"/>
      <c r="H2196" s="739"/>
      <c r="I2196" s="761"/>
      <c r="J2196" s="762"/>
      <c r="K2196" s="763"/>
      <c r="L2196" s="764"/>
    </row>
    <row r="2197" spans="2:12" x14ac:dyDescent="0.25">
      <c r="B2197" s="737"/>
      <c r="C2197" s="739"/>
      <c r="D2197" s="739"/>
      <c r="E2197" s="739"/>
      <c r="F2197" s="740"/>
      <c r="G2197" s="739"/>
      <c r="H2197" s="739"/>
      <c r="I2197" s="761"/>
      <c r="J2197" s="762"/>
      <c r="K2197" s="763"/>
      <c r="L2197" s="764"/>
    </row>
    <row r="2198" spans="2:12" x14ac:dyDescent="0.25">
      <c r="B2198" s="737"/>
      <c r="C2198" s="739"/>
      <c r="D2198" s="739"/>
      <c r="E2198" s="739"/>
      <c r="F2198" s="740"/>
      <c r="G2198" s="739"/>
      <c r="H2198" s="739"/>
      <c r="I2198" s="761"/>
      <c r="J2198" s="762"/>
      <c r="K2198" s="763"/>
      <c r="L2198" s="764"/>
    </row>
    <row r="2199" spans="2:12" x14ac:dyDescent="0.25">
      <c r="B2199" s="737"/>
      <c r="C2199" s="739"/>
      <c r="D2199" s="739"/>
      <c r="E2199" s="739"/>
      <c r="F2199" s="740"/>
      <c r="G2199" s="739"/>
      <c r="H2199" s="739"/>
      <c r="I2199" s="761"/>
      <c r="J2199" s="762"/>
      <c r="K2199" s="763"/>
      <c r="L2199" s="764"/>
    </row>
    <row r="2200" spans="2:12" x14ac:dyDescent="0.25">
      <c r="B2200" s="737"/>
      <c r="C2200" s="739"/>
      <c r="D2200" s="739"/>
      <c r="E2200" s="739"/>
      <c r="F2200" s="740"/>
      <c r="G2200" s="739"/>
      <c r="H2200" s="739"/>
      <c r="I2200" s="761"/>
      <c r="J2200" s="762"/>
      <c r="K2200" s="763"/>
      <c r="L2200" s="764"/>
    </row>
    <row r="2201" spans="2:12" x14ac:dyDescent="0.25">
      <c r="B2201" s="737"/>
      <c r="C2201" s="739"/>
      <c r="D2201" s="739"/>
      <c r="E2201" s="739"/>
      <c r="F2201" s="740"/>
      <c r="G2201" s="739"/>
      <c r="H2201" s="739"/>
      <c r="I2201" s="761"/>
      <c r="J2201" s="762"/>
      <c r="K2201" s="763"/>
      <c r="L2201" s="764"/>
    </row>
    <row r="2202" spans="2:12" x14ac:dyDescent="0.25">
      <c r="B2202" s="737"/>
      <c r="C2202" s="739"/>
      <c r="D2202" s="739"/>
      <c r="E2202" s="739"/>
      <c r="F2202" s="740"/>
      <c r="G2202" s="739"/>
      <c r="H2202" s="739"/>
      <c r="I2202" s="761"/>
      <c r="J2202" s="762"/>
      <c r="K2202" s="763"/>
      <c r="L2202" s="764"/>
    </row>
    <row r="2203" spans="2:12" x14ac:dyDescent="0.25">
      <c r="B2203" s="737"/>
      <c r="C2203" s="739"/>
      <c r="D2203" s="739"/>
      <c r="E2203" s="739"/>
      <c r="F2203" s="740"/>
      <c r="G2203" s="739"/>
      <c r="H2203" s="739"/>
      <c r="I2203" s="761"/>
      <c r="J2203" s="762"/>
      <c r="K2203" s="763"/>
      <c r="L2203" s="764"/>
    </row>
    <row r="2204" spans="2:12" x14ac:dyDescent="0.25">
      <c r="B2204" s="737"/>
      <c r="C2204" s="739"/>
      <c r="D2204" s="739"/>
      <c r="E2204" s="739"/>
      <c r="F2204" s="740"/>
      <c r="G2204" s="739"/>
      <c r="H2204" s="739"/>
      <c r="I2204" s="761"/>
      <c r="J2204" s="762"/>
      <c r="K2204" s="763"/>
      <c r="L2204" s="764"/>
    </row>
    <row r="2205" spans="2:12" x14ac:dyDescent="0.25">
      <c r="B2205" s="737"/>
      <c r="C2205" s="739"/>
      <c r="D2205" s="739"/>
      <c r="E2205" s="739"/>
      <c r="F2205" s="740"/>
      <c r="G2205" s="739"/>
      <c r="H2205" s="739"/>
      <c r="I2205" s="761"/>
      <c r="J2205" s="762"/>
      <c r="K2205" s="763"/>
      <c r="L2205" s="764"/>
    </row>
    <row r="2206" spans="2:12" x14ac:dyDescent="0.25">
      <c r="B2206" s="737"/>
      <c r="C2206" s="739"/>
      <c r="D2206" s="739"/>
      <c r="E2206" s="739"/>
      <c r="F2206" s="740"/>
      <c r="G2206" s="739"/>
      <c r="H2206" s="739"/>
      <c r="I2206" s="761"/>
      <c r="J2206" s="762"/>
      <c r="K2206" s="763"/>
      <c r="L2206" s="764"/>
    </row>
    <row r="2207" spans="2:12" x14ac:dyDescent="0.25">
      <c r="B2207" s="737"/>
      <c r="C2207" s="739"/>
      <c r="D2207" s="739"/>
      <c r="E2207" s="739"/>
      <c r="F2207" s="740"/>
      <c r="G2207" s="739"/>
      <c r="H2207" s="739"/>
      <c r="I2207" s="761"/>
      <c r="J2207" s="762"/>
      <c r="K2207" s="763"/>
      <c r="L2207" s="764"/>
    </row>
    <row r="2208" spans="2:12" x14ac:dyDescent="0.25">
      <c r="B2208" s="737"/>
      <c r="C2208" s="739"/>
      <c r="D2208" s="739"/>
      <c r="E2208" s="739"/>
      <c r="F2208" s="740"/>
      <c r="G2208" s="739"/>
      <c r="H2208" s="739"/>
      <c r="I2208" s="761"/>
      <c r="J2208" s="762"/>
      <c r="K2208" s="763"/>
      <c r="L2208" s="764"/>
    </row>
    <row r="2209" spans="2:12" x14ac:dyDescent="0.25">
      <c r="B2209" s="737"/>
      <c r="C2209" s="739"/>
      <c r="D2209" s="739"/>
      <c r="E2209" s="739"/>
      <c r="F2209" s="740"/>
      <c r="G2209" s="739"/>
      <c r="H2209" s="739"/>
      <c r="I2209" s="761"/>
      <c r="J2209" s="762"/>
      <c r="K2209" s="763"/>
      <c r="L2209" s="764"/>
    </row>
    <row r="2210" spans="2:12" x14ac:dyDescent="0.25">
      <c r="B2210" s="737"/>
      <c r="C2210" s="739"/>
      <c r="D2210" s="739"/>
      <c r="E2210" s="739"/>
      <c r="F2210" s="740"/>
      <c r="G2210" s="739"/>
      <c r="H2210" s="739"/>
      <c r="I2210" s="761"/>
      <c r="J2210" s="762"/>
      <c r="K2210" s="763"/>
      <c r="L2210" s="764"/>
    </row>
    <row r="2211" spans="2:12" x14ac:dyDescent="0.25">
      <c r="B2211" s="737"/>
      <c r="C2211" s="739"/>
      <c r="D2211" s="739"/>
      <c r="E2211" s="739"/>
      <c r="F2211" s="740"/>
      <c r="G2211" s="739"/>
      <c r="H2211" s="739"/>
      <c r="I2211" s="761"/>
      <c r="J2211" s="762"/>
      <c r="K2211" s="763"/>
      <c r="L2211" s="764"/>
    </row>
    <row r="2212" spans="2:12" x14ac:dyDescent="0.25">
      <c r="B2212" s="737"/>
      <c r="C2212" s="739"/>
      <c r="D2212" s="739"/>
      <c r="E2212" s="739"/>
      <c r="F2212" s="740"/>
      <c r="G2212" s="739"/>
      <c r="H2212" s="739"/>
      <c r="I2212" s="761"/>
      <c r="J2212" s="762"/>
      <c r="K2212" s="763"/>
      <c r="L2212" s="764"/>
    </row>
    <row r="2213" spans="2:12" x14ac:dyDescent="0.25">
      <c r="B2213" s="737"/>
      <c r="C2213" s="739"/>
      <c r="D2213" s="739"/>
      <c r="E2213" s="739"/>
      <c r="F2213" s="740"/>
      <c r="G2213" s="739"/>
      <c r="H2213" s="739"/>
      <c r="I2213" s="761"/>
      <c r="J2213" s="762"/>
      <c r="K2213" s="763"/>
      <c r="L2213" s="764"/>
    </row>
    <row r="2214" spans="2:12" x14ac:dyDescent="0.25">
      <c r="B2214" s="737"/>
      <c r="C2214" s="739"/>
      <c r="D2214" s="739"/>
      <c r="E2214" s="739"/>
      <c r="F2214" s="740"/>
      <c r="G2214" s="739"/>
      <c r="H2214" s="739"/>
      <c r="I2214" s="761"/>
      <c r="J2214" s="762"/>
      <c r="K2214" s="763"/>
      <c r="L2214" s="764"/>
    </row>
    <row r="2215" spans="2:12" x14ac:dyDescent="0.25">
      <c r="B2215" s="737"/>
      <c r="C2215" s="739"/>
      <c r="D2215" s="739"/>
      <c r="E2215" s="739"/>
      <c r="F2215" s="740"/>
      <c r="G2215" s="739"/>
      <c r="H2215" s="739"/>
      <c r="I2215" s="761"/>
      <c r="J2215" s="762"/>
      <c r="K2215" s="763"/>
      <c r="L2215" s="764"/>
    </row>
    <row r="2216" spans="2:12" x14ac:dyDescent="0.25">
      <c r="B2216" s="737"/>
      <c r="C2216" s="739"/>
      <c r="D2216" s="739"/>
      <c r="E2216" s="739"/>
      <c r="F2216" s="740"/>
      <c r="G2216" s="739"/>
      <c r="H2216" s="739"/>
      <c r="I2216" s="761"/>
      <c r="J2216" s="762"/>
      <c r="K2216" s="763"/>
      <c r="L2216" s="764"/>
    </row>
    <row r="2217" spans="2:12" x14ac:dyDescent="0.25">
      <c r="B2217" s="737"/>
      <c r="C2217" s="739"/>
      <c r="D2217" s="739"/>
      <c r="E2217" s="739"/>
      <c r="F2217" s="740"/>
      <c r="G2217" s="739"/>
      <c r="H2217" s="739"/>
      <c r="I2217" s="761"/>
      <c r="J2217" s="762"/>
      <c r="K2217" s="763"/>
      <c r="L2217" s="764"/>
    </row>
    <row r="2218" spans="2:12" x14ac:dyDescent="0.25">
      <c r="B2218" s="737"/>
      <c r="C2218" s="739"/>
      <c r="D2218" s="739"/>
      <c r="E2218" s="739"/>
      <c r="F2218" s="740"/>
      <c r="G2218" s="739"/>
      <c r="H2218" s="739"/>
      <c r="I2218" s="761"/>
      <c r="J2218" s="762"/>
      <c r="K2218" s="763"/>
      <c r="L2218" s="764"/>
    </row>
    <row r="2219" spans="2:12" x14ac:dyDescent="0.25">
      <c r="B2219" s="737"/>
      <c r="C2219" s="739"/>
      <c r="D2219" s="739"/>
      <c r="E2219" s="739"/>
      <c r="F2219" s="740"/>
      <c r="G2219" s="739"/>
      <c r="H2219" s="739"/>
      <c r="I2219" s="761"/>
      <c r="J2219" s="762"/>
      <c r="K2219" s="763"/>
      <c r="L2219" s="764"/>
    </row>
    <row r="2220" spans="2:12" x14ac:dyDescent="0.25">
      <c r="B2220" s="737"/>
      <c r="C2220" s="739"/>
      <c r="D2220" s="739"/>
      <c r="E2220" s="739"/>
      <c r="F2220" s="740"/>
      <c r="G2220" s="739"/>
      <c r="H2220" s="739"/>
      <c r="I2220" s="761"/>
      <c r="J2220" s="762"/>
      <c r="K2220" s="763"/>
      <c r="L2220" s="764"/>
    </row>
    <row r="2221" spans="2:12" x14ac:dyDescent="0.25">
      <c r="B2221" s="737"/>
      <c r="C2221" s="739"/>
      <c r="D2221" s="739"/>
      <c r="E2221" s="739"/>
      <c r="F2221" s="740"/>
      <c r="G2221" s="739"/>
      <c r="H2221" s="739"/>
      <c r="I2221" s="761"/>
      <c r="J2221" s="762"/>
      <c r="K2221" s="763"/>
      <c r="L2221" s="764"/>
    </row>
    <row r="2222" spans="2:12" x14ac:dyDescent="0.25">
      <c r="B2222" s="737"/>
      <c r="C2222" s="739"/>
      <c r="D2222" s="739"/>
      <c r="E2222" s="739"/>
      <c r="F2222" s="740"/>
      <c r="G2222" s="739"/>
      <c r="H2222" s="739"/>
      <c r="I2222" s="761"/>
      <c r="J2222" s="762"/>
      <c r="K2222" s="763"/>
      <c r="L2222" s="764"/>
    </row>
    <row r="2223" spans="2:12" x14ac:dyDescent="0.25">
      <c r="B2223" s="737"/>
      <c r="C2223" s="739"/>
      <c r="D2223" s="739"/>
      <c r="E2223" s="739"/>
      <c r="F2223" s="740"/>
      <c r="G2223" s="739"/>
      <c r="H2223" s="739"/>
      <c r="I2223" s="761"/>
      <c r="J2223" s="762"/>
      <c r="K2223" s="763"/>
      <c r="L2223" s="764"/>
    </row>
    <row r="2224" spans="2:12" x14ac:dyDescent="0.25">
      <c r="B2224" s="737"/>
      <c r="C2224" s="739"/>
      <c r="D2224" s="739"/>
      <c r="E2224" s="739"/>
      <c r="F2224" s="740"/>
      <c r="G2224" s="739"/>
      <c r="H2224" s="739"/>
      <c r="I2224" s="761"/>
      <c r="J2224" s="762"/>
      <c r="K2224" s="763"/>
      <c r="L2224" s="764"/>
    </row>
    <row r="2225" spans="2:12" x14ac:dyDescent="0.25">
      <c r="B2225" s="737"/>
      <c r="C2225" s="739"/>
      <c r="D2225" s="739"/>
      <c r="E2225" s="739"/>
      <c r="F2225" s="740"/>
      <c r="G2225" s="739"/>
      <c r="H2225" s="739"/>
      <c r="I2225" s="761"/>
      <c r="J2225" s="762"/>
      <c r="K2225" s="763"/>
      <c r="L2225" s="764"/>
    </row>
    <row r="2226" spans="2:12" x14ac:dyDescent="0.25">
      <c r="B2226" s="737"/>
      <c r="C2226" s="739"/>
      <c r="D2226" s="739"/>
      <c r="E2226" s="739"/>
      <c r="F2226" s="740"/>
      <c r="G2226" s="739"/>
      <c r="H2226" s="739"/>
      <c r="I2226" s="761"/>
      <c r="J2226" s="762"/>
      <c r="K2226" s="763"/>
      <c r="L2226" s="764"/>
    </row>
    <row r="2227" spans="2:12" x14ac:dyDescent="0.25">
      <c r="B2227" s="737"/>
      <c r="C2227" s="739"/>
      <c r="D2227" s="739"/>
      <c r="E2227" s="739"/>
      <c r="F2227" s="740"/>
      <c r="G2227" s="739"/>
      <c r="H2227" s="739"/>
      <c r="I2227" s="761"/>
      <c r="J2227" s="762"/>
      <c r="K2227" s="763"/>
      <c r="L2227" s="764"/>
    </row>
    <row r="2228" spans="2:12" x14ac:dyDescent="0.25">
      <c r="B2228" s="737"/>
      <c r="C2228" s="739"/>
      <c r="D2228" s="739"/>
      <c r="E2228" s="739"/>
      <c r="F2228" s="740"/>
      <c r="G2228" s="739"/>
      <c r="H2228" s="739"/>
      <c r="I2228" s="761"/>
      <c r="J2228" s="762"/>
      <c r="K2228" s="763"/>
      <c r="L2228" s="764"/>
    </row>
    <row r="2229" spans="2:12" x14ac:dyDescent="0.25">
      <c r="B2229" s="737"/>
      <c r="C2229" s="739"/>
      <c r="D2229" s="739"/>
      <c r="E2229" s="739"/>
      <c r="F2229" s="740"/>
      <c r="G2229" s="739"/>
      <c r="H2229" s="739"/>
      <c r="I2229" s="761"/>
      <c r="J2229" s="762"/>
      <c r="K2229" s="763"/>
      <c r="L2229" s="764"/>
    </row>
    <row r="2230" spans="2:12" x14ac:dyDescent="0.25">
      <c r="B2230" s="737"/>
      <c r="C2230" s="739"/>
      <c r="D2230" s="739"/>
      <c r="E2230" s="739"/>
      <c r="F2230" s="740"/>
      <c r="G2230" s="739"/>
      <c r="H2230" s="739"/>
      <c r="I2230" s="761"/>
      <c r="J2230" s="762"/>
      <c r="K2230" s="763"/>
      <c r="L2230" s="764"/>
    </row>
    <row r="2231" spans="2:12" x14ac:dyDescent="0.25">
      <c r="B2231" s="737"/>
      <c r="C2231" s="739"/>
      <c r="D2231" s="739"/>
      <c r="E2231" s="739"/>
      <c r="F2231" s="740"/>
      <c r="G2231" s="739"/>
      <c r="H2231" s="739"/>
      <c r="I2231" s="761"/>
      <c r="J2231" s="762"/>
      <c r="K2231" s="763"/>
      <c r="L2231" s="764"/>
    </row>
    <row r="2232" spans="2:12" x14ac:dyDescent="0.25">
      <c r="B2232" s="737"/>
      <c r="C2232" s="739"/>
      <c r="D2232" s="739"/>
      <c r="E2232" s="739"/>
      <c r="F2232" s="740"/>
      <c r="G2232" s="739"/>
      <c r="H2232" s="739"/>
      <c r="I2232" s="761"/>
      <c r="J2232" s="762"/>
      <c r="K2232" s="763"/>
      <c r="L2232" s="764"/>
    </row>
    <row r="2233" spans="2:12" x14ac:dyDescent="0.25">
      <c r="B2233" s="737"/>
      <c r="C2233" s="739"/>
      <c r="D2233" s="739"/>
      <c r="E2233" s="739"/>
      <c r="F2233" s="740"/>
      <c r="G2233" s="739"/>
      <c r="H2233" s="739"/>
      <c r="I2233" s="761"/>
      <c r="J2233" s="762"/>
      <c r="K2233" s="763"/>
      <c r="L2233" s="764"/>
    </row>
    <row r="2234" spans="2:12" x14ac:dyDescent="0.25">
      <c r="B2234" s="737"/>
      <c r="C2234" s="739"/>
      <c r="D2234" s="739"/>
      <c r="E2234" s="739"/>
      <c r="F2234" s="740"/>
      <c r="G2234" s="739"/>
      <c r="H2234" s="739"/>
      <c r="I2234" s="761"/>
      <c r="J2234" s="762"/>
      <c r="K2234" s="763"/>
      <c r="L2234" s="764"/>
    </row>
    <row r="2235" spans="2:12" x14ac:dyDescent="0.25">
      <c r="B2235" s="737"/>
      <c r="C2235" s="739"/>
      <c r="D2235" s="739"/>
      <c r="E2235" s="739"/>
      <c r="F2235" s="740"/>
      <c r="G2235" s="739"/>
      <c r="H2235" s="739"/>
      <c r="I2235" s="761"/>
      <c r="J2235" s="762"/>
      <c r="K2235" s="763"/>
      <c r="L2235" s="764"/>
    </row>
    <row r="2236" spans="2:12" x14ac:dyDescent="0.25">
      <c r="B2236" s="737"/>
      <c r="C2236" s="739"/>
      <c r="D2236" s="739"/>
      <c r="E2236" s="739"/>
      <c r="F2236" s="740"/>
      <c r="G2236" s="739"/>
      <c r="H2236" s="739"/>
      <c r="I2236" s="761"/>
      <c r="J2236" s="762"/>
      <c r="K2236" s="763"/>
      <c r="L2236" s="764"/>
    </row>
    <row r="2237" spans="2:12" x14ac:dyDescent="0.25">
      <c r="B2237" s="737"/>
      <c r="C2237" s="739"/>
      <c r="D2237" s="739"/>
      <c r="E2237" s="739"/>
      <c r="F2237" s="740"/>
      <c r="G2237" s="739"/>
      <c r="H2237" s="739"/>
      <c r="I2237" s="761"/>
      <c r="J2237" s="762"/>
      <c r="K2237" s="763"/>
      <c r="L2237" s="764"/>
    </row>
    <row r="2238" spans="2:12" x14ac:dyDescent="0.25">
      <c r="B2238" s="737"/>
      <c r="C2238" s="739"/>
      <c r="D2238" s="739"/>
      <c r="E2238" s="739"/>
      <c r="F2238" s="740"/>
      <c r="G2238" s="739"/>
      <c r="H2238" s="739"/>
      <c r="I2238" s="761"/>
      <c r="J2238" s="762"/>
      <c r="K2238" s="763"/>
      <c r="L2238" s="764"/>
    </row>
    <row r="2239" spans="2:12" x14ac:dyDescent="0.25">
      <c r="B2239" s="737"/>
      <c r="C2239" s="739"/>
      <c r="D2239" s="739"/>
      <c r="E2239" s="739"/>
      <c r="F2239" s="740"/>
      <c r="G2239" s="739"/>
      <c r="H2239" s="739"/>
      <c r="I2239" s="761"/>
      <c r="J2239" s="762"/>
      <c r="K2239" s="763"/>
      <c r="L2239" s="764"/>
    </row>
    <row r="2240" spans="2:12" x14ac:dyDescent="0.25">
      <c r="B2240" s="737"/>
      <c r="C2240" s="739"/>
      <c r="D2240" s="739"/>
      <c r="E2240" s="739"/>
      <c r="F2240" s="740"/>
      <c r="G2240" s="739"/>
      <c r="H2240" s="739"/>
      <c r="I2240" s="761"/>
      <c r="J2240" s="762"/>
      <c r="K2240" s="763"/>
      <c r="L2240" s="764"/>
    </row>
    <row r="2241" spans="2:12" x14ac:dyDescent="0.25">
      <c r="B2241" s="737"/>
      <c r="C2241" s="739"/>
      <c r="D2241" s="739"/>
      <c r="E2241" s="739"/>
      <c r="F2241" s="740"/>
      <c r="G2241" s="739"/>
      <c r="H2241" s="739"/>
      <c r="I2241" s="761"/>
      <c r="J2241" s="762"/>
      <c r="K2241" s="763"/>
      <c r="L2241" s="764"/>
    </row>
    <row r="2242" spans="2:12" x14ac:dyDescent="0.25">
      <c r="B2242" s="737"/>
      <c r="C2242" s="739"/>
      <c r="D2242" s="739"/>
      <c r="E2242" s="739"/>
      <c r="F2242" s="740"/>
      <c r="G2242" s="739"/>
      <c r="H2242" s="739"/>
      <c r="I2242" s="761"/>
      <c r="J2242" s="762"/>
      <c r="K2242" s="763"/>
      <c r="L2242" s="764"/>
    </row>
    <row r="2243" spans="2:12" x14ac:dyDescent="0.25">
      <c r="B2243" s="737"/>
      <c r="C2243" s="739"/>
      <c r="D2243" s="739"/>
      <c r="E2243" s="739"/>
      <c r="F2243" s="740"/>
      <c r="G2243" s="739"/>
      <c r="H2243" s="739"/>
      <c r="I2243" s="761"/>
      <c r="J2243" s="762"/>
      <c r="K2243" s="763"/>
      <c r="L2243" s="764"/>
    </row>
    <row r="2244" spans="2:12" x14ac:dyDescent="0.25">
      <c r="B2244" s="737"/>
      <c r="C2244" s="739"/>
      <c r="D2244" s="739"/>
      <c r="E2244" s="739"/>
      <c r="F2244" s="740"/>
      <c r="G2244" s="739"/>
      <c r="H2244" s="739"/>
      <c r="I2244" s="761"/>
      <c r="J2244" s="762"/>
      <c r="K2244" s="763"/>
      <c r="L2244" s="764"/>
    </row>
    <row r="2245" spans="2:12" x14ac:dyDescent="0.25">
      <c r="B2245" s="737"/>
      <c r="C2245" s="739"/>
      <c r="D2245" s="739"/>
      <c r="E2245" s="739"/>
      <c r="F2245" s="740"/>
      <c r="G2245" s="739"/>
      <c r="H2245" s="739"/>
      <c r="I2245" s="761"/>
      <c r="J2245" s="762"/>
      <c r="K2245" s="763"/>
      <c r="L2245" s="764"/>
    </row>
    <row r="2246" spans="2:12" x14ac:dyDescent="0.25">
      <c r="B2246" s="737"/>
      <c r="C2246" s="739"/>
      <c r="D2246" s="739"/>
      <c r="E2246" s="739"/>
      <c r="F2246" s="740"/>
      <c r="G2246" s="739"/>
      <c r="H2246" s="739"/>
      <c r="I2246" s="761"/>
      <c r="J2246" s="762"/>
      <c r="K2246" s="763"/>
      <c r="L2246" s="764"/>
    </row>
    <row r="2247" spans="2:12" x14ac:dyDescent="0.25">
      <c r="B2247" s="737"/>
      <c r="C2247" s="739"/>
      <c r="D2247" s="739"/>
      <c r="E2247" s="739"/>
      <c r="F2247" s="740"/>
      <c r="G2247" s="739"/>
      <c r="H2247" s="739"/>
      <c r="I2247" s="761"/>
      <c r="J2247" s="762"/>
      <c r="K2247" s="763"/>
      <c r="L2247" s="764"/>
    </row>
    <row r="2248" spans="2:12" x14ac:dyDescent="0.25">
      <c r="B2248" s="737"/>
      <c r="C2248" s="739"/>
      <c r="D2248" s="739"/>
      <c r="E2248" s="739"/>
      <c r="F2248" s="740"/>
      <c r="G2248" s="739"/>
      <c r="H2248" s="739"/>
      <c r="I2248" s="761"/>
      <c r="J2248" s="762"/>
      <c r="K2248" s="763"/>
      <c r="L2248" s="764"/>
    </row>
    <row r="2249" spans="2:12" x14ac:dyDescent="0.25">
      <c r="B2249" s="737"/>
      <c r="C2249" s="739"/>
      <c r="D2249" s="739"/>
      <c r="E2249" s="739"/>
      <c r="F2249" s="740"/>
      <c r="G2249" s="739"/>
      <c r="H2249" s="739"/>
      <c r="I2249" s="761"/>
      <c r="J2249" s="762"/>
      <c r="K2249" s="763"/>
      <c r="L2249" s="764"/>
    </row>
    <row r="2250" spans="2:12" x14ac:dyDescent="0.25">
      <c r="B2250" s="737"/>
      <c r="C2250" s="739"/>
      <c r="D2250" s="739"/>
      <c r="E2250" s="739"/>
      <c r="F2250" s="740"/>
      <c r="G2250" s="739"/>
      <c r="H2250" s="739"/>
      <c r="I2250" s="761"/>
      <c r="J2250" s="762"/>
      <c r="K2250" s="763"/>
      <c r="L2250" s="764"/>
    </row>
    <row r="2251" spans="2:12" x14ac:dyDescent="0.25">
      <c r="B2251" s="737"/>
      <c r="C2251" s="739"/>
      <c r="D2251" s="739"/>
      <c r="E2251" s="739"/>
      <c r="F2251" s="740"/>
      <c r="G2251" s="739"/>
      <c r="H2251" s="739"/>
      <c r="I2251" s="761"/>
      <c r="J2251" s="762"/>
      <c r="K2251" s="763"/>
      <c r="L2251" s="764"/>
    </row>
    <row r="2252" spans="2:12" x14ac:dyDescent="0.25">
      <c r="B2252" s="737"/>
      <c r="C2252" s="739"/>
      <c r="D2252" s="739"/>
      <c r="E2252" s="739"/>
      <c r="F2252" s="740"/>
      <c r="G2252" s="739"/>
      <c r="H2252" s="739"/>
      <c r="I2252" s="761"/>
      <c r="J2252" s="762"/>
      <c r="K2252" s="763"/>
      <c r="L2252" s="764"/>
    </row>
    <row r="2253" spans="2:12" x14ac:dyDescent="0.25">
      <c r="B2253" s="737"/>
      <c r="C2253" s="739"/>
      <c r="D2253" s="739"/>
      <c r="E2253" s="739"/>
      <c r="F2253" s="740"/>
      <c r="G2253" s="739"/>
      <c r="H2253" s="739"/>
      <c r="I2253" s="761"/>
      <c r="J2253" s="762"/>
      <c r="K2253" s="763"/>
      <c r="L2253" s="764"/>
    </row>
    <row r="2254" spans="2:12" x14ac:dyDescent="0.25">
      <c r="B2254" s="737"/>
      <c r="C2254" s="739"/>
      <c r="D2254" s="739"/>
      <c r="E2254" s="739"/>
      <c r="F2254" s="740"/>
      <c r="G2254" s="739"/>
      <c r="H2254" s="739"/>
      <c r="I2254" s="761"/>
      <c r="J2254" s="762"/>
      <c r="K2254" s="763"/>
      <c r="L2254" s="764"/>
    </row>
    <row r="2255" spans="2:12" x14ac:dyDescent="0.25">
      <c r="B2255" s="737"/>
      <c r="C2255" s="739"/>
      <c r="D2255" s="739"/>
      <c r="E2255" s="739"/>
      <c r="F2255" s="740"/>
      <c r="G2255" s="739"/>
      <c r="H2255" s="739"/>
      <c r="I2255" s="761"/>
      <c r="J2255" s="762"/>
      <c r="K2255" s="763"/>
      <c r="L2255" s="764"/>
    </row>
    <row r="2256" spans="2:12" x14ac:dyDescent="0.25">
      <c r="B2256" s="737"/>
      <c r="C2256" s="739"/>
      <c r="D2256" s="739"/>
      <c r="E2256" s="739"/>
      <c r="F2256" s="740"/>
      <c r="G2256" s="739"/>
      <c r="H2256" s="739"/>
      <c r="I2256" s="761"/>
      <c r="J2256" s="762"/>
      <c r="K2256" s="763"/>
      <c r="L2256" s="764"/>
    </row>
    <row r="2257" spans="2:12" x14ac:dyDescent="0.25">
      <c r="B2257" s="737"/>
      <c r="C2257" s="739"/>
      <c r="D2257" s="739"/>
      <c r="E2257" s="739"/>
      <c r="F2257" s="740"/>
      <c r="G2257" s="739"/>
      <c r="H2257" s="739"/>
      <c r="I2257" s="761"/>
      <c r="J2257" s="762"/>
      <c r="K2257" s="763"/>
      <c r="L2257" s="764"/>
    </row>
    <row r="2258" spans="2:12" x14ac:dyDescent="0.25">
      <c r="B2258" s="737"/>
      <c r="C2258" s="739"/>
      <c r="D2258" s="739"/>
      <c r="E2258" s="739"/>
      <c r="F2258" s="740"/>
      <c r="G2258" s="739"/>
      <c r="H2258" s="739"/>
      <c r="I2258" s="761"/>
      <c r="J2258" s="762"/>
      <c r="K2258" s="763"/>
      <c r="L2258" s="764"/>
    </row>
    <row r="2259" spans="2:12" x14ac:dyDescent="0.25">
      <c r="B2259" s="737"/>
      <c r="C2259" s="739"/>
      <c r="D2259" s="739"/>
      <c r="E2259" s="739"/>
      <c r="F2259" s="740"/>
      <c r="G2259" s="739"/>
      <c r="H2259" s="739"/>
      <c r="I2259" s="761"/>
      <c r="J2259" s="762"/>
      <c r="K2259" s="763"/>
      <c r="L2259" s="764"/>
    </row>
    <row r="2260" spans="2:12" x14ac:dyDescent="0.25">
      <c r="B2260" s="737"/>
      <c r="C2260" s="739"/>
      <c r="D2260" s="739"/>
      <c r="E2260" s="739"/>
      <c r="F2260" s="740"/>
      <c r="G2260" s="739"/>
      <c r="H2260" s="739"/>
      <c r="I2260" s="761"/>
      <c r="J2260" s="762"/>
      <c r="K2260" s="763"/>
      <c r="L2260" s="764"/>
    </row>
    <row r="2261" spans="2:12" x14ac:dyDescent="0.25">
      <c r="B2261" s="737"/>
      <c r="C2261" s="739"/>
      <c r="D2261" s="739"/>
      <c r="E2261" s="739"/>
      <c r="F2261" s="740"/>
      <c r="G2261" s="739"/>
      <c r="H2261" s="739"/>
      <c r="I2261" s="761"/>
      <c r="J2261" s="762"/>
      <c r="K2261" s="763"/>
      <c r="L2261" s="764"/>
    </row>
    <row r="2262" spans="2:12" x14ac:dyDescent="0.25">
      <c r="B2262" s="737"/>
      <c r="C2262" s="739"/>
      <c r="D2262" s="739"/>
      <c r="E2262" s="739"/>
      <c r="F2262" s="740"/>
      <c r="G2262" s="739"/>
      <c r="H2262" s="739"/>
      <c r="I2262" s="761"/>
      <c r="J2262" s="762"/>
      <c r="K2262" s="763"/>
      <c r="L2262" s="764"/>
    </row>
    <row r="2263" spans="2:12" x14ac:dyDescent="0.25">
      <c r="B2263" s="737"/>
      <c r="C2263" s="739"/>
      <c r="D2263" s="739"/>
      <c r="E2263" s="739"/>
      <c r="F2263" s="740"/>
      <c r="G2263" s="739"/>
      <c r="H2263" s="739"/>
      <c r="I2263" s="761"/>
      <c r="J2263" s="762"/>
      <c r="K2263" s="763"/>
      <c r="L2263" s="764"/>
    </row>
    <row r="2264" spans="2:12" x14ac:dyDescent="0.25">
      <c r="B2264" s="737"/>
      <c r="C2264" s="739"/>
      <c r="D2264" s="739"/>
      <c r="E2264" s="739"/>
      <c r="F2264" s="740"/>
      <c r="G2264" s="739"/>
      <c r="H2264" s="739"/>
      <c r="I2264" s="761"/>
      <c r="J2264" s="762"/>
      <c r="K2264" s="763"/>
      <c r="L2264" s="764"/>
    </row>
    <row r="2265" spans="2:12" x14ac:dyDescent="0.25">
      <c r="B2265" s="737"/>
      <c r="C2265" s="739"/>
      <c r="D2265" s="739"/>
      <c r="E2265" s="739"/>
      <c r="F2265" s="740"/>
      <c r="G2265" s="739"/>
      <c r="H2265" s="739"/>
      <c r="I2265" s="761"/>
      <c r="J2265" s="762"/>
      <c r="K2265" s="763"/>
      <c r="L2265" s="764"/>
    </row>
    <row r="2266" spans="2:12" x14ac:dyDescent="0.25">
      <c r="B2266" s="737"/>
      <c r="C2266" s="739"/>
      <c r="D2266" s="739"/>
      <c r="E2266" s="739"/>
      <c r="F2266" s="740"/>
      <c r="G2266" s="739"/>
      <c r="H2266" s="739"/>
      <c r="I2266" s="761"/>
      <c r="J2266" s="762"/>
      <c r="K2266" s="763"/>
      <c r="L2266" s="764"/>
    </row>
    <row r="2267" spans="2:12" x14ac:dyDescent="0.25">
      <c r="B2267" s="737"/>
      <c r="C2267" s="739"/>
      <c r="D2267" s="739"/>
      <c r="E2267" s="739"/>
      <c r="F2267" s="740"/>
      <c r="G2267" s="739"/>
      <c r="H2267" s="739"/>
      <c r="I2267" s="761"/>
      <c r="J2267" s="762"/>
      <c r="K2267" s="763"/>
      <c r="L2267" s="764"/>
    </row>
    <row r="2268" spans="2:12" x14ac:dyDescent="0.25">
      <c r="B2268" s="737"/>
      <c r="C2268" s="739"/>
      <c r="D2268" s="739"/>
      <c r="E2268" s="739"/>
      <c r="F2268" s="740"/>
      <c r="G2268" s="739"/>
      <c r="H2268" s="739"/>
      <c r="I2268" s="761"/>
      <c r="J2268" s="762"/>
      <c r="K2268" s="763"/>
      <c r="L2268" s="764"/>
    </row>
    <row r="2269" spans="2:12" x14ac:dyDescent="0.25">
      <c r="B2269" s="737"/>
      <c r="C2269" s="739"/>
      <c r="D2269" s="739"/>
      <c r="E2269" s="739"/>
      <c r="F2269" s="740"/>
      <c r="G2269" s="739"/>
      <c r="H2269" s="739"/>
      <c r="I2269" s="761"/>
      <c r="J2269" s="762"/>
      <c r="K2269" s="763"/>
      <c r="L2269" s="764"/>
    </row>
    <row r="2270" spans="2:12" x14ac:dyDescent="0.25">
      <c r="B2270" s="737"/>
      <c r="C2270" s="739"/>
      <c r="D2270" s="739"/>
      <c r="E2270" s="739"/>
      <c r="F2270" s="740"/>
      <c r="G2270" s="739"/>
      <c r="H2270" s="739"/>
      <c r="I2270" s="761"/>
      <c r="J2270" s="762"/>
      <c r="K2270" s="763"/>
      <c r="L2270" s="764"/>
    </row>
    <row r="2271" spans="2:12" x14ac:dyDescent="0.25">
      <c r="B2271" s="737"/>
      <c r="C2271" s="739"/>
      <c r="D2271" s="739"/>
      <c r="E2271" s="739"/>
      <c r="F2271" s="740"/>
      <c r="G2271" s="739"/>
      <c r="H2271" s="739"/>
      <c r="I2271" s="761"/>
      <c r="J2271" s="762"/>
      <c r="K2271" s="763"/>
      <c r="L2271" s="764"/>
    </row>
    <row r="2272" spans="2:12" x14ac:dyDescent="0.25">
      <c r="B2272" s="737"/>
      <c r="C2272" s="739"/>
      <c r="D2272" s="739"/>
      <c r="E2272" s="739"/>
      <c r="F2272" s="740"/>
      <c r="G2272" s="739"/>
      <c r="H2272" s="739"/>
      <c r="I2272" s="761"/>
      <c r="J2272" s="762"/>
      <c r="K2272" s="763"/>
      <c r="L2272" s="764"/>
    </row>
    <row r="2273" spans="2:12" x14ac:dyDescent="0.25">
      <c r="B2273" s="737"/>
      <c r="C2273" s="739"/>
      <c r="D2273" s="739"/>
      <c r="E2273" s="739"/>
      <c r="F2273" s="740"/>
      <c r="G2273" s="739"/>
      <c r="H2273" s="739"/>
      <c r="I2273" s="761"/>
      <c r="J2273" s="762"/>
      <c r="K2273" s="763"/>
      <c r="L2273" s="764"/>
    </row>
    <row r="2274" spans="2:12" x14ac:dyDescent="0.25">
      <c r="B2274" s="737"/>
      <c r="C2274" s="739"/>
      <c r="D2274" s="739"/>
      <c r="E2274" s="739"/>
      <c r="F2274" s="740"/>
      <c r="G2274" s="739"/>
      <c r="H2274" s="739"/>
      <c r="I2274" s="761"/>
      <c r="J2274" s="762"/>
      <c r="K2274" s="763"/>
      <c r="L2274" s="764"/>
    </row>
    <row r="2275" spans="2:12" x14ac:dyDescent="0.25">
      <c r="B2275" s="737"/>
      <c r="C2275" s="739"/>
      <c r="D2275" s="739"/>
      <c r="E2275" s="739"/>
      <c r="F2275" s="740"/>
      <c r="G2275" s="739"/>
      <c r="H2275" s="739"/>
      <c r="I2275" s="761"/>
      <c r="J2275" s="762"/>
      <c r="K2275" s="763"/>
      <c r="L2275" s="764"/>
    </row>
    <row r="2276" spans="2:12" x14ac:dyDescent="0.25">
      <c r="B2276" s="737"/>
      <c r="C2276" s="739"/>
      <c r="D2276" s="739"/>
      <c r="E2276" s="739"/>
      <c r="F2276" s="740"/>
      <c r="G2276" s="739"/>
      <c r="H2276" s="739"/>
      <c r="I2276" s="761"/>
      <c r="J2276" s="762"/>
      <c r="K2276" s="763"/>
      <c r="L2276" s="764"/>
    </row>
    <row r="2277" spans="2:12" x14ac:dyDescent="0.25">
      <c r="B2277" s="737"/>
      <c r="C2277" s="739"/>
      <c r="D2277" s="739"/>
      <c r="E2277" s="739"/>
      <c r="F2277" s="740"/>
      <c r="G2277" s="739"/>
      <c r="H2277" s="739"/>
      <c r="I2277" s="761"/>
      <c r="J2277" s="762"/>
      <c r="K2277" s="763"/>
      <c r="L2277" s="764"/>
    </row>
    <row r="2278" spans="2:12" x14ac:dyDescent="0.25">
      <c r="B2278" s="737"/>
      <c r="C2278" s="739"/>
      <c r="D2278" s="739"/>
      <c r="E2278" s="739"/>
      <c r="F2278" s="740"/>
      <c r="G2278" s="739"/>
      <c r="H2278" s="739"/>
      <c r="I2278" s="761"/>
      <c r="J2278" s="762"/>
      <c r="K2278" s="763"/>
      <c r="L2278" s="764"/>
    </row>
    <row r="2279" spans="2:12" x14ac:dyDescent="0.25">
      <c r="B2279" s="737"/>
      <c r="C2279" s="739"/>
      <c r="D2279" s="739"/>
      <c r="E2279" s="739"/>
      <c r="F2279" s="740"/>
      <c r="G2279" s="739"/>
      <c r="H2279" s="739"/>
      <c r="I2279" s="761"/>
      <c r="J2279" s="762"/>
      <c r="K2279" s="763"/>
      <c r="L2279" s="764"/>
    </row>
    <row r="2280" spans="2:12" x14ac:dyDescent="0.25">
      <c r="B2280" s="737"/>
      <c r="C2280" s="739"/>
      <c r="D2280" s="739"/>
      <c r="E2280" s="739"/>
      <c r="F2280" s="740"/>
      <c r="G2280" s="739"/>
      <c r="H2280" s="739"/>
      <c r="I2280" s="761"/>
      <c r="J2280" s="762"/>
      <c r="K2280" s="763"/>
      <c r="L2280" s="764"/>
    </row>
    <row r="2281" spans="2:12" x14ac:dyDescent="0.25">
      <c r="B2281" s="737"/>
      <c r="C2281" s="739"/>
      <c r="D2281" s="739"/>
      <c r="E2281" s="739"/>
      <c r="F2281" s="740"/>
      <c r="G2281" s="739"/>
      <c r="H2281" s="739"/>
      <c r="I2281" s="761"/>
      <c r="J2281" s="762"/>
      <c r="K2281" s="763"/>
      <c r="L2281" s="764"/>
    </row>
    <row r="2282" spans="2:12" x14ac:dyDescent="0.25">
      <c r="B2282" s="737"/>
      <c r="C2282" s="739"/>
      <c r="D2282" s="739"/>
      <c r="E2282" s="739"/>
      <c r="F2282" s="740"/>
      <c r="G2282" s="739"/>
      <c r="H2282" s="739"/>
      <c r="I2282" s="761"/>
      <c r="J2282" s="762"/>
      <c r="K2282" s="763"/>
      <c r="L2282" s="764"/>
    </row>
    <row r="2283" spans="2:12" x14ac:dyDescent="0.25">
      <c r="B2283" s="737"/>
      <c r="C2283" s="739"/>
      <c r="D2283" s="739"/>
      <c r="E2283" s="739"/>
      <c r="F2283" s="740"/>
      <c r="G2283" s="739"/>
      <c r="H2283" s="739"/>
      <c r="I2283" s="761"/>
      <c r="J2283" s="762"/>
      <c r="K2283" s="763"/>
      <c r="L2283" s="764"/>
    </row>
    <row r="2284" spans="2:12" x14ac:dyDescent="0.25">
      <c r="B2284" s="737"/>
      <c r="C2284" s="739"/>
      <c r="D2284" s="739"/>
      <c r="E2284" s="739"/>
      <c r="F2284" s="740"/>
      <c r="G2284" s="739"/>
      <c r="H2284" s="739"/>
      <c r="I2284" s="761"/>
      <c r="J2284" s="762"/>
      <c r="K2284" s="763"/>
      <c r="L2284" s="764"/>
    </row>
    <row r="2285" spans="2:12" x14ac:dyDescent="0.25">
      <c r="B2285" s="737"/>
      <c r="C2285" s="739"/>
      <c r="D2285" s="739"/>
      <c r="E2285" s="739"/>
      <c r="F2285" s="740"/>
      <c r="G2285" s="739"/>
      <c r="H2285" s="739"/>
      <c r="I2285" s="761"/>
      <c r="J2285" s="762"/>
      <c r="K2285" s="763"/>
      <c r="L2285" s="764"/>
    </row>
    <row r="2286" spans="2:12" x14ac:dyDescent="0.25">
      <c r="B2286" s="737"/>
      <c r="C2286" s="739"/>
      <c r="D2286" s="739"/>
      <c r="E2286" s="739"/>
      <c r="F2286" s="740"/>
      <c r="G2286" s="739"/>
      <c r="H2286" s="739"/>
      <c r="I2286" s="761"/>
      <c r="J2286" s="762"/>
      <c r="K2286" s="763"/>
      <c r="L2286" s="764"/>
    </row>
    <row r="2287" spans="2:12" x14ac:dyDescent="0.25">
      <c r="B2287" s="737"/>
      <c r="C2287" s="739"/>
      <c r="D2287" s="739"/>
      <c r="E2287" s="739"/>
      <c r="F2287" s="740"/>
      <c r="G2287" s="739"/>
      <c r="H2287" s="739"/>
      <c r="I2287" s="761"/>
      <c r="J2287" s="762"/>
      <c r="K2287" s="763"/>
      <c r="L2287" s="764"/>
    </row>
    <row r="2288" spans="2:12" x14ac:dyDescent="0.25">
      <c r="B2288" s="737"/>
      <c r="C2288" s="739"/>
      <c r="D2288" s="739"/>
      <c r="E2288" s="739"/>
      <c r="F2288" s="740"/>
      <c r="G2288" s="739"/>
      <c r="H2288" s="739"/>
      <c r="I2288" s="761"/>
      <c r="J2288" s="762"/>
      <c r="K2288" s="763"/>
      <c r="L2288" s="764"/>
    </row>
    <row r="2289" spans="2:12" x14ac:dyDescent="0.25">
      <c r="B2289" s="737"/>
      <c r="C2289" s="739"/>
      <c r="D2289" s="739"/>
      <c r="E2289" s="739"/>
      <c r="F2289" s="740"/>
      <c r="G2289" s="739"/>
      <c r="H2289" s="739"/>
      <c r="I2289" s="761"/>
      <c r="J2289" s="762"/>
      <c r="K2289" s="763"/>
      <c r="L2289" s="764"/>
    </row>
    <row r="2290" spans="2:12" x14ac:dyDescent="0.25">
      <c r="B2290" s="737"/>
      <c r="C2290" s="739"/>
      <c r="D2290" s="739"/>
      <c r="E2290" s="739"/>
      <c r="F2290" s="740"/>
      <c r="G2290" s="739"/>
      <c r="H2290" s="739"/>
      <c r="I2290" s="761"/>
      <c r="J2290" s="762"/>
      <c r="K2290" s="763"/>
      <c r="L2290" s="764"/>
    </row>
    <row r="2291" spans="2:12" x14ac:dyDescent="0.25">
      <c r="B2291" s="737"/>
      <c r="C2291" s="739"/>
      <c r="D2291" s="739"/>
      <c r="E2291" s="739"/>
      <c r="F2291" s="740"/>
      <c r="G2291" s="739"/>
      <c r="H2291" s="739"/>
      <c r="I2291" s="761"/>
      <c r="J2291" s="762"/>
      <c r="K2291" s="763"/>
      <c r="L2291" s="764"/>
    </row>
    <row r="2292" spans="2:12" x14ac:dyDescent="0.25">
      <c r="B2292" s="737"/>
      <c r="C2292" s="739"/>
      <c r="D2292" s="739"/>
      <c r="E2292" s="739"/>
      <c r="F2292" s="740"/>
      <c r="G2292" s="739"/>
      <c r="H2292" s="739"/>
      <c r="I2292" s="761"/>
      <c r="J2292" s="762"/>
      <c r="K2292" s="763"/>
      <c r="L2292" s="764"/>
    </row>
    <row r="2293" spans="2:12" x14ac:dyDescent="0.25">
      <c r="B2293" s="737"/>
      <c r="C2293" s="739"/>
      <c r="D2293" s="739"/>
      <c r="E2293" s="739"/>
      <c r="F2293" s="740"/>
      <c r="G2293" s="739"/>
      <c r="H2293" s="739"/>
      <c r="I2293" s="761"/>
      <c r="J2293" s="762"/>
      <c r="K2293" s="763"/>
      <c r="L2293" s="764"/>
    </row>
    <row r="2294" spans="2:12" x14ac:dyDescent="0.25">
      <c r="B2294" s="737"/>
      <c r="C2294" s="739"/>
      <c r="D2294" s="739"/>
      <c r="E2294" s="739"/>
      <c r="F2294" s="740"/>
      <c r="G2294" s="739"/>
      <c r="H2294" s="739"/>
      <c r="I2294" s="761"/>
      <c r="J2294" s="762"/>
      <c r="K2294" s="763"/>
      <c r="L2294" s="764"/>
    </row>
    <row r="2295" spans="2:12" x14ac:dyDescent="0.25">
      <c r="B2295" s="737"/>
      <c r="C2295" s="739"/>
      <c r="D2295" s="739"/>
      <c r="E2295" s="739"/>
      <c r="F2295" s="740"/>
      <c r="G2295" s="739"/>
      <c r="H2295" s="739"/>
      <c r="I2295" s="761"/>
      <c r="J2295" s="762"/>
      <c r="K2295" s="763"/>
      <c r="L2295" s="764"/>
    </row>
    <row r="2296" spans="2:12" x14ac:dyDescent="0.25">
      <c r="B2296" s="737"/>
      <c r="C2296" s="739"/>
      <c r="D2296" s="739"/>
      <c r="E2296" s="739"/>
      <c r="F2296" s="740"/>
      <c r="G2296" s="739"/>
      <c r="H2296" s="739"/>
      <c r="I2296" s="761"/>
      <c r="J2296" s="762"/>
      <c r="K2296" s="763"/>
      <c r="L2296" s="764"/>
    </row>
    <row r="2297" spans="2:12" x14ac:dyDescent="0.25">
      <c r="B2297" s="737"/>
      <c r="C2297" s="739"/>
      <c r="D2297" s="739"/>
      <c r="E2297" s="739"/>
      <c r="F2297" s="740"/>
      <c r="G2297" s="739"/>
      <c r="H2297" s="739"/>
      <c r="I2297" s="761"/>
      <c r="J2297" s="762"/>
      <c r="K2297" s="763"/>
      <c r="L2297" s="764"/>
    </row>
    <row r="2298" spans="2:12" x14ac:dyDescent="0.25">
      <c r="B2298" s="737"/>
      <c r="C2298" s="739"/>
      <c r="D2298" s="739"/>
      <c r="E2298" s="739"/>
      <c r="F2298" s="740"/>
      <c r="G2298" s="739"/>
      <c r="H2298" s="739"/>
      <c r="I2298" s="761"/>
      <c r="J2298" s="762"/>
      <c r="K2298" s="763"/>
      <c r="L2298" s="764"/>
    </row>
    <row r="2299" spans="2:12" x14ac:dyDescent="0.25">
      <c r="B2299" s="737"/>
      <c r="C2299" s="739"/>
      <c r="D2299" s="739"/>
      <c r="E2299" s="739"/>
      <c r="F2299" s="740"/>
      <c r="G2299" s="739"/>
      <c r="H2299" s="739"/>
      <c r="I2299" s="761"/>
      <c r="J2299" s="762"/>
      <c r="K2299" s="763"/>
      <c r="L2299" s="764"/>
    </row>
    <row r="2300" spans="2:12" x14ac:dyDescent="0.25">
      <c r="B2300" s="737"/>
      <c r="C2300" s="739"/>
      <c r="D2300" s="739"/>
      <c r="E2300" s="739"/>
      <c r="F2300" s="740"/>
      <c r="G2300" s="739"/>
      <c r="H2300" s="739"/>
      <c r="I2300" s="761"/>
      <c r="J2300" s="762"/>
      <c r="K2300" s="763"/>
      <c r="L2300" s="764"/>
    </row>
    <row r="2301" spans="2:12" x14ac:dyDescent="0.25">
      <c r="B2301" s="737"/>
      <c r="C2301" s="739"/>
      <c r="D2301" s="739"/>
      <c r="E2301" s="739"/>
      <c r="F2301" s="740"/>
      <c r="G2301" s="739"/>
      <c r="H2301" s="739"/>
      <c r="I2301" s="761"/>
      <c r="J2301" s="762"/>
      <c r="K2301" s="763"/>
      <c r="L2301" s="764"/>
    </row>
    <row r="2302" spans="2:12" x14ac:dyDescent="0.25">
      <c r="B2302" s="737"/>
      <c r="C2302" s="739"/>
      <c r="D2302" s="739"/>
      <c r="E2302" s="739"/>
      <c r="F2302" s="740"/>
      <c r="G2302" s="739"/>
      <c r="H2302" s="739"/>
      <c r="I2302" s="761"/>
      <c r="J2302" s="762"/>
      <c r="K2302" s="763"/>
      <c r="L2302" s="764"/>
    </row>
    <row r="2303" spans="2:12" x14ac:dyDescent="0.25">
      <c r="B2303" s="737"/>
      <c r="C2303" s="739"/>
      <c r="D2303" s="739"/>
      <c r="E2303" s="739"/>
      <c r="F2303" s="740"/>
      <c r="G2303" s="739"/>
      <c r="H2303" s="739"/>
      <c r="I2303" s="761"/>
      <c r="J2303" s="762"/>
      <c r="K2303" s="763"/>
      <c r="L2303" s="764"/>
    </row>
    <row r="2304" spans="2:12" x14ac:dyDescent="0.25">
      <c r="B2304" s="737"/>
      <c r="C2304" s="739"/>
      <c r="D2304" s="739"/>
      <c r="E2304" s="739"/>
      <c r="F2304" s="740"/>
      <c r="G2304" s="739"/>
      <c r="H2304" s="739"/>
      <c r="I2304" s="761"/>
      <c r="J2304" s="762"/>
      <c r="K2304" s="763"/>
      <c r="L2304" s="764"/>
    </row>
    <row r="2305" spans="2:12" x14ac:dyDescent="0.25">
      <c r="B2305" s="737"/>
      <c r="C2305" s="739"/>
      <c r="D2305" s="739"/>
      <c r="E2305" s="739"/>
      <c r="F2305" s="740"/>
      <c r="G2305" s="739"/>
      <c r="H2305" s="739"/>
      <c r="I2305" s="761"/>
      <c r="J2305" s="762"/>
      <c r="K2305" s="763"/>
      <c r="L2305" s="764"/>
    </row>
    <row r="2306" spans="2:12" x14ac:dyDescent="0.25">
      <c r="B2306" s="737"/>
      <c r="C2306" s="739"/>
      <c r="D2306" s="739"/>
      <c r="E2306" s="739"/>
      <c r="F2306" s="740"/>
      <c r="G2306" s="739"/>
      <c r="H2306" s="739"/>
      <c r="I2306" s="761"/>
      <c r="J2306" s="762"/>
      <c r="K2306" s="763"/>
      <c r="L2306" s="764"/>
    </row>
    <row r="2307" spans="2:12" x14ac:dyDescent="0.25">
      <c r="B2307" s="737"/>
      <c r="C2307" s="739"/>
      <c r="D2307" s="739"/>
      <c r="E2307" s="739"/>
      <c r="F2307" s="740"/>
      <c r="G2307" s="739"/>
      <c r="H2307" s="739"/>
      <c r="I2307" s="761"/>
      <c r="J2307" s="762"/>
      <c r="K2307" s="763"/>
      <c r="L2307" s="764"/>
    </row>
    <row r="2308" spans="2:12" x14ac:dyDescent="0.25">
      <c r="B2308" s="737"/>
      <c r="C2308" s="739"/>
      <c r="D2308" s="739"/>
      <c r="E2308" s="739"/>
      <c r="F2308" s="740"/>
      <c r="G2308" s="739"/>
      <c r="H2308" s="739"/>
      <c r="I2308" s="761"/>
      <c r="J2308" s="762"/>
      <c r="K2308" s="763"/>
      <c r="L2308" s="764"/>
    </row>
    <row r="2309" spans="2:12" x14ac:dyDescent="0.25">
      <c r="B2309" s="737"/>
      <c r="C2309" s="739"/>
      <c r="D2309" s="739"/>
      <c r="E2309" s="739"/>
      <c r="F2309" s="740"/>
      <c r="G2309" s="739"/>
      <c r="H2309" s="739"/>
      <c r="I2309" s="761"/>
      <c r="J2309" s="762"/>
      <c r="K2309" s="763"/>
      <c r="L2309" s="764"/>
    </row>
    <row r="2310" spans="2:12" x14ac:dyDescent="0.25">
      <c r="B2310" s="737"/>
      <c r="C2310" s="739"/>
      <c r="D2310" s="739"/>
      <c r="E2310" s="739"/>
      <c r="F2310" s="740"/>
      <c r="G2310" s="739"/>
      <c r="H2310" s="739"/>
      <c r="I2310" s="761"/>
      <c r="J2310" s="762"/>
      <c r="K2310" s="763"/>
      <c r="L2310" s="764"/>
    </row>
    <row r="2311" spans="2:12" x14ac:dyDescent="0.25">
      <c r="B2311" s="737"/>
      <c r="C2311" s="739"/>
      <c r="D2311" s="739"/>
      <c r="E2311" s="739"/>
      <c r="F2311" s="740"/>
      <c r="G2311" s="739"/>
      <c r="H2311" s="739"/>
      <c r="I2311" s="761"/>
      <c r="J2311" s="762"/>
      <c r="K2311" s="763"/>
      <c r="L2311" s="764"/>
    </row>
    <row r="2312" spans="2:12" x14ac:dyDescent="0.25">
      <c r="B2312" s="737"/>
      <c r="C2312" s="739"/>
      <c r="D2312" s="739"/>
      <c r="E2312" s="739"/>
      <c r="F2312" s="740"/>
      <c r="G2312" s="739"/>
      <c r="H2312" s="739"/>
      <c r="I2312" s="761"/>
      <c r="J2312" s="762"/>
      <c r="K2312" s="763"/>
      <c r="L2312" s="764"/>
    </row>
    <row r="2313" spans="2:12" x14ac:dyDescent="0.25">
      <c r="B2313" s="737"/>
      <c r="C2313" s="739"/>
      <c r="D2313" s="739"/>
      <c r="E2313" s="739"/>
      <c r="F2313" s="740"/>
      <c r="G2313" s="739"/>
      <c r="H2313" s="739"/>
      <c r="I2313" s="761"/>
      <c r="J2313" s="762"/>
      <c r="K2313" s="763"/>
      <c r="L2313" s="764"/>
    </row>
    <row r="2314" spans="2:12" x14ac:dyDescent="0.25">
      <c r="B2314" s="737"/>
      <c r="C2314" s="739"/>
      <c r="D2314" s="739"/>
      <c r="E2314" s="739"/>
      <c r="F2314" s="740"/>
      <c r="G2314" s="739"/>
      <c r="H2314" s="739"/>
      <c r="I2314" s="761"/>
      <c r="J2314" s="762"/>
      <c r="K2314" s="763"/>
      <c r="L2314" s="764"/>
    </row>
    <row r="2315" spans="2:12" x14ac:dyDescent="0.25">
      <c r="B2315" s="737"/>
      <c r="C2315" s="739"/>
      <c r="D2315" s="739"/>
      <c r="E2315" s="739"/>
      <c r="F2315" s="740"/>
      <c r="G2315" s="739"/>
      <c r="H2315" s="739"/>
      <c r="I2315" s="761"/>
      <c r="J2315" s="762"/>
      <c r="K2315" s="763"/>
      <c r="L2315" s="764"/>
    </row>
    <row r="2316" spans="2:12" x14ac:dyDescent="0.25">
      <c r="B2316" s="737"/>
      <c r="C2316" s="739"/>
      <c r="D2316" s="739"/>
      <c r="E2316" s="739"/>
      <c r="F2316" s="740"/>
      <c r="G2316" s="739"/>
      <c r="H2316" s="739"/>
      <c r="I2316" s="761"/>
      <c r="J2316" s="762"/>
      <c r="K2316" s="763"/>
      <c r="L2316" s="764"/>
    </row>
    <row r="2317" spans="2:12" x14ac:dyDescent="0.25">
      <c r="B2317" s="737"/>
      <c r="C2317" s="739"/>
      <c r="D2317" s="739"/>
      <c r="E2317" s="739"/>
      <c r="F2317" s="740"/>
      <c r="G2317" s="739"/>
      <c r="H2317" s="739"/>
      <c r="I2317" s="761"/>
      <c r="J2317" s="762"/>
      <c r="K2317" s="763"/>
      <c r="L2317" s="764"/>
    </row>
    <row r="2318" spans="2:12" x14ac:dyDescent="0.25">
      <c r="B2318" s="737"/>
      <c r="C2318" s="739"/>
      <c r="D2318" s="739"/>
      <c r="E2318" s="739"/>
      <c r="F2318" s="740"/>
      <c r="G2318" s="739"/>
      <c r="H2318" s="739"/>
      <c r="I2318" s="761"/>
      <c r="J2318" s="762"/>
      <c r="K2318" s="763"/>
      <c r="L2318" s="764"/>
    </row>
    <row r="2319" spans="2:12" x14ac:dyDescent="0.25">
      <c r="B2319" s="737"/>
      <c r="C2319" s="739"/>
      <c r="D2319" s="739"/>
      <c r="E2319" s="739"/>
      <c r="F2319" s="740"/>
      <c r="G2319" s="739"/>
      <c r="H2319" s="739"/>
      <c r="I2319" s="761"/>
      <c r="J2319" s="762"/>
      <c r="K2319" s="763"/>
      <c r="L2319" s="764"/>
    </row>
    <row r="2320" spans="2:12" x14ac:dyDescent="0.25">
      <c r="B2320" s="737"/>
      <c r="C2320" s="739"/>
      <c r="D2320" s="739"/>
      <c r="E2320" s="739"/>
      <c r="F2320" s="740"/>
      <c r="G2320" s="739"/>
      <c r="H2320" s="739"/>
      <c r="I2320" s="761"/>
      <c r="J2320" s="762"/>
      <c r="K2320" s="763"/>
      <c r="L2320" s="764"/>
    </row>
    <row r="2321" spans="2:12" x14ac:dyDescent="0.25">
      <c r="B2321" s="737"/>
      <c r="C2321" s="739"/>
      <c r="D2321" s="739"/>
      <c r="E2321" s="739"/>
      <c r="F2321" s="740"/>
      <c r="G2321" s="739"/>
      <c r="H2321" s="739"/>
      <c r="I2321" s="761"/>
      <c r="J2321" s="762"/>
      <c r="K2321" s="763"/>
      <c r="L2321" s="764"/>
    </row>
    <row r="2322" spans="2:12" x14ac:dyDescent="0.25">
      <c r="B2322" s="737"/>
      <c r="C2322" s="739"/>
      <c r="D2322" s="739"/>
      <c r="E2322" s="739"/>
      <c r="F2322" s="740"/>
      <c r="G2322" s="739"/>
      <c r="H2322" s="739"/>
      <c r="I2322" s="761"/>
      <c r="J2322" s="762"/>
      <c r="K2322" s="763"/>
      <c r="L2322" s="764"/>
    </row>
    <row r="2323" spans="2:12" x14ac:dyDescent="0.25">
      <c r="B2323" s="737"/>
      <c r="C2323" s="739"/>
      <c r="D2323" s="739"/>
      <c r="E2323" s="739"/>
      <c r="F2323" s="740"/>
      <c r="G2323" s="739"/>
      <c r="H2323" s="739"/>
      <c r="I2323" s="761"/>
      <c r="J2323" s="762"/>
      <c r="K2323" s="763"/>
      <c r="L2323" s="764"/>
    </row>
    <row r="2324" spans="2:12" x14ac:dyDescent="0.25">
      <c r="B2324" s="737"/>
      <c r="C2324" s="739"/>
      <c r="D2324" s="739"/>
      <c r="E2324" s="739"/>
      <c r="F2324" s="740"/>
      <c r="G2324" s="739"/>
      <c r="H2324" s="739"/>
      <c r="I2324" s="761"/>
      <c r="J2324" s="762"/>
      <c r="K2324" s="763"/>
      <c r="L2324" s="764"/>
    </row>
    <row r="2325" spans="2:12" x14ac:dyDescent="0.25">
      <c r="B2325" s="737"/>
      <c r="C2325" s="739"/>
      <c r="D2325" s="739"/>
      <c r="E2325" s="739"/>
      <c r="F2325" s="740"/>
      <c r="G2325" s="739"/>
      <c r="H2325" s="739"/>
      <c r="I2325" s="761"/>
      <c r="J2325" s="762"/>
      <c r="K2325" s="763"/>
      <c r="L2325" s="764"/>
    </row>
    <row r="2326" spans="2:12" x14ac:dyDescent="0.25">
      <c r="B2326" s="737"/>
      <c r="C2326" s="739"/>
      <c r="D2326" s="739"/>
      <c r="E2326" s="739"/>
      <c r="F2326" s="740"/>
      <c r="G2326" s="739"/>
      <c r="H2326" s="739"/>
      <c r="I2326" s="761"/>
      <c r="J2326" s="762"/>
      <c r="K2326" s="763"/>
      <c r="L2326" s="764"/>
    </row>
    <row r="2327" spans="2:12" x14ac:dyDescent="0.25">
      <c r="B2327" s="737"/>
      <c r="C2327" s="739"/>
      <c r="D2327" s="739"/>
      <c r="E2327" s="739"/>
      <c r="F2327" s="740"/>
      <c r="G2327" s="739"/>
      <c r="H2327" s="739"/>
      <c r="I2327" s="761"/>
      <c r="J2327" s="762"/>
      <c r="K2327" s="763"/>
      <c r="L2327" s="764"/>
    </row>
    <row r="2328" spans="2:12" x14ac:dyDescent="0.25">
      <c r="B2328" s="737"/>
      <c r="C2328" s="739"/>
      <c r="D2328" s="739"/>
      <c r="E2328" s="739"/>
      <c r="F2328" s="740"/>
      <c r="G2328" s="739"/>
      <c r="H2328" s="739"/>
      <c r="I2328" s="761"/>
      <c r="J2328" s="762"/>
      <c r="K2328" s="763"/>
      <c r="L2328" s="764"/>
    </row>
    <row r="2329" spans="2:12" x14ac:dyDescent="0.25">
      <c r="B2329" s="737"/>
      <c r="C2329" s="739"/>
      <c r="D2329" s="739"/>
      <c r="E2329" s="739"/>
      <c r="F2329" s="740"/>
      <c r="G2329" s="739"/>
      <c r="H2329" s="739"/>
      <c r="I2329" s="761"/>
      <c r="J2329" s="762"/>
      <c r="K2329" s="763"/>
      <c r="L2329" s="764"/>
    </row>
    <row r="2330" spans="2:12" x14ac:dyDescent="0.25">
      <c r="B2330" s="737"/>
      <c r="C2330" s="739"/>
      <c r="D2330" s="739"/>
      <c r="E2330" s="739"/>
      <c r="F2330" s="740"/>
      <c r="G2330" s="739"/>
      <c r="H2330" s="739"/>
      <c r="I2330" s="761"/>
      <c r="J2330" s="762"/>
      <c r="K2330" s="763"/>
      <c r="L2330" s="764"/>
    </row>
    <row r="2331" spans="2:12" x14ac:dyDescent="0.25">
      <c r="B2331" s="737"/>
      <c r="C2331" s="739"/>
      <c r="D2331" s="739"/>
      <c r="E2331" s="739"/>
      <c r="F2331" s="740"/>
      <c r="G2331" s="739"/>
      <c r="H2331" s="739"/>
      <c r="I2331" s="761"/>
      <c r="J2331" s="762"/>
      <c r="K2331" s="763"/>
      <c r="L2331" s="764"/>
    </row>
    <row r="2332" spans="2:12" x14ac:dyDescent="0.25">
      <c r="B2332" s="737"/>
      <c r="C2332" s="739"/>
      <c r="D2332" s="739"/>
      <c r="E2332" s="739"/>
      <c r="F2332" s="740"/>
      <c r="G2332" s="739"/>
      <c r="H2332" s="739"/>
      <c r="I2332" s="761"/>
      <c r="J2332" s="762"/>
      <c r="K2332" s="763"/>
      <c r="L2332" s="764"/>
    </row>
    <row r="2333" spans="2:12" x14ac:dyDescent="0.25">
      <c r="B2333" s="737"/>
      <c r="C2333" s="739"/>
      <c r="D2333" s="739"/>
      <c r="E2333" s="739"/>
      <c r="F2333" s="740"/>
      <c r="G2333" s="739"/>
      <c r="H2333" s="739"/>
      <c r="I2333" s="761"/>
      <c r="J2333" s="762"/>
      <c r="K2333" s="763"/>
      <c r="L2333" s="764"/>
    </row>
    <row r="2334" spans="2:12" x14ac:dyDescent="0.25">
      <c r="B2334" s="737"/>
      <c r="C2334" s="739"/>
      <c r="D2334" s="739"/>
      <c r="E2334" s="739"/>
      <c r="F2334" s="740"/>
      <c r="G2334" s="739"/>
      <c r="H2334" s="739"/>
      <c r="I2334" s="761"/>
      <c r="J2334" s="762"/>
      <c r="K2334" s="763"/>
      <c r="L2334" s="764"/>
    </row>
    <row r="2335" spans="2:12" x14ac:dyDescent="0.25">
      <c r="B2335" s="737"/>
      <c r="C2335" s="739"/>
      <c r="D2335" s="739"/>
      <c r="E2335" s="739"/>
      <c r="F2335" s="740"/>
      <c r="G2335" s="739"/>
      <c r="H2335" s="739"/>
      <c r="I2335" s="761"/>
      <c r="J2335" s="762"/>
      <c r="K2335" s="763"/>
      <c r="L2335" s="764"/>
    </row>
    <row r="2336" spans="2:12" x14ac:dyDescent="0.25">
      <c r="B2336" s="737"/>
      <c r="C2336" s="739"/>
      <c r="D2336" s="739"/>
      <c r="E2336" s="739"/>
      <c r="F2336" s="740"/>
      <c r="G2336" s="739"/>
      <c r="H2336" s="739"/>
      <c r="I2336" s="761"/>
      <c r="J2336" s="762"/>
      <c r="K2336" s="763"/>
      <c r="L2336" s="764"/>
    </row>
    <row r="2337" spans="2:12" x14ac:dyDescent="0.25">
      <c r="B2337" s="737"/>
      <c r="C2337" s="739"/>
      <c r="D2337" s="739"/>
      <c r="E2337" s="739"/>
      <c r="F2337" s="740"/>
      <c r="G2337" s="739"/>
      <c r="H2337" s="739"/>
      <c r="I2337" s="761"/>
      <c r="J2337" s="762"/>
      <c r="K2337" s="763"/>
      <c r="L2337" s="764"/>
    </row>
    <row r="2338" spans="2:12" x14ac:dyDescent="0.25">
      <c r="B2338" s="737"/>
      <c r="C2338" s="739"/>
      <c r="D2338" s="739"/>
      <c r="E2338" s="739"/>
      <c r="F2338" s="740"/>
      <c r="G2338" s="739"/>
      <c r="H2338" s="739"/>
      <c r="I2338" s="761"/>
      <c r="J2338" s="762"/>
      <c r="K2338" s="763"/>
      <c r="L2338" s="764"/>
    </row>
    <row r="2339" spans="2:12" x14ac:dyDescent="0.25">
      <c r="B2339" s="737"/>
      <c r="C2339" s="739"/>
      <c r="D2339" s="739"/>
      <c r="E2339" s="739"/>
      <c r="F2339" s="740"/>
      <c r="G2339" s="739"/>
      <c r="H2339" s="739"/>
      <c r="I2339" s="761"/>
      <c r="J2339" s="762"/>
      <c r="K2339" s="763"/>
      <c r="L2339" s="764"/>
    </row>
    <row r="2340" spans="2:12" x14ac:dyDescent="0.25">
      <c r="B2340" s="737"/>
      <c r="C2340" s="739"/>
      <c r="D2340" s="739"/>
      <c r="E2340" s="739"/>
      <c r="F2340" s="740"/>
      <c r="G2340" s="739"/>
      <c r="H2340" s="739"/>
      <c r="I2340" s="761"/>
      <c r="J2340" s="762"/>
      <c r="K2340" s="763"/>
      <c r="L2340" s="764"/>
    </row>
    <row r="2341" spans="2:12" x14ac:dyDescent="0.25">
      <c r="B2341" s="737"/>
      <c r="C2341" s="739"/>
      <c r="D2341" s="739"/>
      <c r="E2341" s="739"/>
      <c r="F2341" s="740"/>
      <c r="G2341" s="739"/>
      <c r="H2341" s="739"/>
      <c r="I2341" s="761"/>
      <c r="J2341" s="762"/>
      <c r="K2341" s="763"/>
      <c r="L2341" s="764"/>
    </row>
    <row r="2342" spans="2:12" x14ac:dyDescent="0.25">
      <c r="B2342" s="737"/>
      <c r="C2342" s="739"/>
      <c r="D2342" s="739"/>
      <c r="E2342" s="739"/>
      <c r="F2342" s="740"/>
      <c r="G2342" s="739"/>
      <c r="H2342" s="739"/>
      <c r="I2342" s="761"/>
      <c r="J2342" s="762"/>
      <c r="K2342" s="763"/>
      <c r="L2342" s="764"/>
    </row>
    <row r="2343" spans="2:12" x14ac:dyDescent="0.25">
      <c r="B2343" s="737"/>
      <c r="C2343" s="739"/>
      <c r="D2343" s="739"/>
      <c r="E2343" s="739"/>
      <c r="F2343" s="740"/>
      <c r="G2343" s="739"/>
      <c r="H2343" s="739"/>
      <c r="I2343" s="761"/>
      <c r="J2343" s="762"/>
      <c r="K2343" s="763"/>
      <c r="L2343" s="764"/>
    </row>
    <row r="2344" spans="2:12" x14ac:dyDescent="0.25">
      <c r="B2344" s="737"/>
      <c r="C2344" s="739"/>
      <c r="D2344" s="739"/>
      <c r="E2344" s="739"/>
      <c r="F2344" s="740"/>
      <c r="G2344" s="739"/>
      <c r="H2344" s="739"/>
      <c r="I2344" s="761"/>
      <c r="J2344" s="762"/>
      <c r="K2344" s="763"/>
      <c r="L2344" s="764"/>
    </row>
    <row r="2345" spans="2:12" x14ac:dyDescent="0.25">
      <c r="B2345" s="737"/>
      <c r="C2345" s="739"/>
      <c r="D2345" s="739"/>
      <c r="E2345" s="739"/>
      <c r="F2345" s="740"/>
      <c r="G2345" s="739"/>
      <c r="H2345" s="739"/>
      <c r="I2345" s="761"/>
      <c r="J2345" s="762"/>
      <c r="K2345" s="763"/>
      <c r="L2345" s="764"/>
    </row>
    <row r="2346" spans="2:12" x14ac:dyDescent="0.25">
      <c r="B2346" s="737"/>
      <c r="C2346" s="739"/>
      <c r="D2346" s="739"/>
      <c r="E2346" s="739"/>
      <c r="F2346" s="740"/>
      <c r="G2346" s="739"/>
      <c r="H2346" s="739"/>
      <c r="I2346" s="761"/>
      <c r="J2346" s="762"/>
      <c r="K2346" s="763"/>
      <c r="L2346" s="764"/>
    </row>
    <row r="2347" spans="2:12" x14ac:dyDescent="0.25">
      <c r="B2347" s="737"/>
      <c r="C2347" s="739"/>
      <c r="D2347" s="739"/>
      <c r="E2347" s="739"/>
      <c r="F2347" s="740"/>
      <c r="G2347" s="739"/>
      <c r="H2347" s="739"/>
      <c r="I2347" s="761"/>
      <c r="J2347" s="762"/>
      <c r="K2347" s="763"/>
      <c r="L2347" s="764"/>
    </row>
    <row r="2348" spans="2:12" x14ac:dyDescent="0.25">
      <c r="B2348" s="737"/>
      <c r="C2348" s="739"/>
      <c r="D2348" s="739"/>
      <c r="E2348" s="739"/>
      <c r="F2348" s="740"/>
      <c r="G2348" s="739"/>
      <c r="H2348" s="739"/>
      <c r="I2348" s="761"/>
      <c r="J2348" s="762"/>
      <c r="K2348" s="763"/>
      <c r="L2348" s="764"/>
    </row>
    <row r="2349" spans="2:12" x14ac:dyDescent="0.25">
      <c r="B2349" s="737"/>
      <c r="C2349" s="739"/>
      <c r="D2349" s="739"/>
      <c r="E2349" s="739"/>
      <c r="F2349" s="740"/>
      <c r="G2349" s="739"/>
      <c r="H2349" s="739"/>
      <c r="I2349" s="761"/>
      <c r="J2349" s="762"/>
      <c r="K2349" s="763"/>
      <c r="L2349" s="764"/>
    </row>
    <row r="2350" spans="2:12" x14ac:dyDescent="0.25">
      <c r="B2350" s="737"/>
      <c r="C2350" s="739"/>
      <c r="D2350" s="739"/>
      <c r="E2350" s="739"/>
      <c r="F2350" s="740"/>
      <c r="G2350" s="739"/>
      <c r="H2350" s="739"/>
      <c r="I2350" s="761"/>
      <c r="J2350" s="762"/>
      <c r="K2350" s="763"/>
      <c r="L2350" s="764"/>
    </row>
    <row r="2351" spans="2:12" x14ac:dyDescent="0.25">
      <c r="B2351" s="737"/>
      <c r="C2351" s="739"/>
      <c r="D2351" s="739"/>
      <c r="E2351" s="739"/>
      <c r="F2351" s="740"/>
      <c r="G2351" s="739"/>
      <c r="H2351" s="739"/>
      <c r="I2351" s="761"/>
      <c r="J2351" s="762"/>
      <c r="K2351" s="763"/>
      <c r="L2351" s="764"/>
    </row>
    <row r="2352" spans="2:12" x14ac:dyDescent="0.25">
      <c r="B2352" s="737"/>
      <c r="C2352" s="739"/>
      <c r="D2352" s="739"/>
      <c r="E2352" s="739"/>
      <c r="F2352" s="740"/>
      <c r="G2352" s="739"/>
      <c r="H2352" s="739"/>
      <c r="I2352" s="761"/>
      <c r="J2352" s="762"/>
      <c r="K2352" s="763"/>
      <c r="L2352" s="764"/>
    </row>
    <row r="2353" spans="2:12" x14ac:dyDescent="0.25">
      <c r="B2353" s="737"/>
      <c r="C2353" s="739"/>
      <c r="D2353" s="739"/>
      <c r="E2353" s="739"/>
      <c r="F2353" s="740"/>
      <c r="G2353" s="739"/>
      <c r="H2353" s="739"/>
      <c r="I2353" s="761"/>
      <c r="J2353" s="762"/>
      <c r="K2353" s="763"/>
      <c r="L2353" s="764"/>
    </row>
    <row r="2354" spans="2:12" x14ac:dyDescent="0.25">
      <c r="B2354" s="737"/>
      <c r="C2354" s="739"/>
      <c r="D2354" s="739"/>
      <c r="E2354" s="739"/>
      <c r="F2354" s="740"/>
      <c r="G2354" s="739"/>
      <c r="H2354" s="739"/>
      <c r="I2354" s="761"/>
      <c r="J2354" s="762"/>
      <c r="K2354" s="763"/>
      <c r="L2354" s="764"/>
    </row>
    <row r="2355" spans="2:12" x14ac:dyDescent="0.25">
      <c r="B2355" s="737"/>
      <c r="C2355" s="739"/>
      <c r="D2355" s="739"/>
      <c r="E2355" s="739"/>
      <c r="F2355" s="740"/>
      <c r="G2355" s="739"/>
      <c r="H2355" s="739"/>
      <c r="I2355" s="761"/>
      <c r="J2355" s="762"/>
      <c r="K2355" s="763"/>
      <c r="L2355" s="764"/>
    </row>
    <row r="2356" spans="2:12" x14ac:dyDescent="0.25">
      <c r="B2356" s="737"/>
      <c r="C2356" s="739"/>
      <c r="D2356" s="739"/>
      <c r="E2356" s="739"/>
      <c r="F2356" s="740"/>
      <c r="G2356" s="739"/>
      <c r="H2356" s="739"/>
      <c r="I2356" s="761"/>
      <c r="J2356" s="762"/>
      <c r="K2356" s="763"/>
      <c r="L2356" s="764"/>
    </row>
    <row r="2357" spans="2:12" x14ac:dyDescent="0.25">
      <c r="B2357" s="737"/>
      <c r="C2357" s="739"/>
      <c r="D2357" s="739"/>
      <c r="E2357" s="739"/>
      <c r="F2357" s="740"/>
      <c r="G2357" s="739"/>
      <c r="H2357" s="739"/>
      <c r="I2357" s="761"/>
      <c r="J2357" s="762"/>
      <c r="K2357" s="763"/>
      <c r="L2357" s="764"/>
    </row>
    <row r="2358" spans="2:12" x14ac:dyDescent="0.25">
      <c r="B2358" s="737"/>
      <c r="C2358" s="739"/>
      <c r="D2358" s="739"/>
      <c r="E2358" s="739"/>
      <c r="F2358" s="740"/>
      <c r="G2358" s="739"/>
      <c r="H2358" s="739"/>
      <c r="I2358" s="761"/>
      <c r="J2358" s="762"/>
      <c r="K2358" s="763"/>
      <c r="L2358" s="764"/>
    </row>
    <row r="2359" spans="2:12" x14ac:dyDescent="0.25">
      <c r="B2359" s="737"/>
      <c r="C2359" s="739"/>
      <c r="D2359" s="739"/>
      <c r="E2359" s="739"/>
      <c r="F2359" s="740"/>
      <c r="G2359" s="739"/>
      <c r="H2359" s="739"/>
      <c r="I2359" s="761"/>
      <c r="J2359" s="762"/>
      <c r="K2359" s="763"/>
      <c r="L2359" s="764"/>
    </row>
    <row r="2360" spans="2:12" x14ac:dyDescent="0.25">
      <c r="B2360" s="737"/>
      <c r="C2360" s="739"/>
      <c r="D2360" s="739"/>
      <c r="E2360" s="739"/>
      <c r="F2360" s="740"/>
      <c r="G2360" s="739"/>
      <c r="H2360" s="739"/>
      <c r="I2360" s="761"/>
      <c r="J2360" s="762"/>
      <c r="K2360" s="763"/>
      <c r="L2360" s="764"/>
    </row>
    <row r="2361" spans="2:12" x14ac:dyDescent="0.25">
      <c r="B2361" s="737"/>
      <c r="C2361" s="739"/>
      <c r="D2361" s="739"/>
      <c r="E2361" s="739"/>
      <c r="F2361" s="740"/>
      <c r="G2361" s="739"/>
      <c r="H2361" s="739"/>
      <c r="I2361" s="761"/>
      <c r="J2361" s="762"/>
      <c r="K2361" s="763"/>
      <c r="L2361" s="764"/>
    </row>
    <row r="2362" spans="2:12" x14ac:dyDescent="0.25">
      <c r="B2362" s="737"/>
      <c r="C2362" s="739"/>
      <c r="D2362" s="739"/>
      <c r="E2362" s="739"/>
      <c r="F2362" s="740"/>
      <c r="G2362" s="739"/>
      <c r="H2362" s="739"/>
      <c r="I2362" s="761"/>
      <c r="J2362" s="762"/>
      <c r="K2362" s="763"/>
      <c r="L2362" s="764"/>
    </row>
    <row r="2363" spans="2:12" x14ac:dyDescent="0.25">
      <c r="B2363" s="737"/>
      <c r="C2363" s="739"/>
      <c r="D2363" s="739"/>
      <c r="E2363" s="739"/>
      <c r="F2363" s="740"/>
      <c r="G2363" s="739"/>
      <c r="H2363" s="739"/>
      <c r="I2363" s="761"/>
      <c r="J2363" s="762"/>
      <c r="K2363" s="763"/>
      <c r="L2363" s="764"/>
    </row>
    <row r="2364" spans="2:12" x14ac:dyDescent="0.25">
      <c r="B2364" s="737"/>
      <c r="C2364" s="739"/>
      <c r="D2364" s="739"/>
      <c r="E2364" s="739"/>
      <c r="F2364" s="740"/>
      <c r="G2364" s="739"/>
      <c r="H2364" s="739"/>
      <c r="I2364" s="761"/>
      <c r="J2364" s="762"/>
      <c r="K2364" s="763"/>
      <c r="L2364" s="764"/>
    </row>
    <row r="2365" spans="2:12" x14ac:dyDescent="0.25">
      <c r="B2365" s="737"/>
      <c r="C2365" s="739"/>
      <c r="D2365" s="739"/>
      <c r="E2365" s="739"/>
      <c r="F2365" s="740"/>
      <c r="G2365" s="739"/>
      <c r="H2365" s="739"/>
      <c r="I2365" s="761"/>
      <c r="J2365" s="762"/>
      <c r="K2365" s="763"/>
      <c r="L2365" s="764"/>
    </row>
    <row r="2366" spans="2:12" x14ac:dyDescent="0.25">
      <c r="B2366" s="737"/>
      <c r="C2366" s="739"/>
      <c r="D2366" s="739"/>
      <c r="E2366" s="739"/>
      <c r="F2366" s="740"/>
      <c r="G2366" s="739"/>
      <c r="H2366" s="739"/>
      <c r="I2366" s="761"/>
      <c r="J2366" s="762"/>
      <c r="K2366" s="763"/>
      <c r="L2366" s="764"/>
    </row>
    <row r="2367" spans="2:12" x14ac:dyDescent="0.25">
      <c r="B2367" s="737"/>
      <c r="C2367" s="739"/>
      <c r="D2367" s="739"/>
      <c r="E2367" s="739"/>
      <c r="F2367" s="740"/>
      <c r="G2367" s="739"/>
      <c r="H2367" s="739"/>
      <c r="I2367" s="761"/>
      <c r="J2367" s="762"/>
      <c r="K2367" s="763"/>
      <c r="L2367" s="764"/>
    </row>
    <row r="2368" spans="2:12" x14ac:dyDescent="0.25">
      <c r="B2368" s="737"/>
      <c r="C2368" s="739"/>
      <c r="D2368" s="739"/>
      <c r="E2368" s="739"/>
      <c r="F2368" s="740"/>
      <c r="G2368" s="739"/>
      <c r="H2368" s="739"/>
      <c r="I2368" s="761"/>
      <c r="J2368" s="762"/>
      <c r="K2368" s="763"/>
      <c r="L2368" s="764"/>
    </row>
    <row r="2369" spans="2:12" x14ac:dyDescent="0.25">
      <c r="B2369" s="737"/>
      <c r="C2369" s="739"/>
      <c r="D2369" s="739"/>
      <c r="E2369" s="739"/>
      <c r="F2369" s="740"/>
      <c r="G2369" s="739"/>
      <c r="H2369" s="739"/>
      <c r="I2369" s="761"/>
      <c r="J2369" s="762"/>
      <c r="K2369" s="763"/>
      <c r="L2369" s="764"/>
    </row>
    <row r="2370" spans="2:12" x14ac:dyDescent="0.25">
      <c r="B2370" s="737"/>
      <c r="C2370" s="739"/>
      <c r="D2370" s="739"/>
      <c r="E2370" s="739"/>
      <c r="F2370" s="740"/>
      <c r="G2370" s="739"/>
      <c r="H2370" s="739"/>
      <c r="I2370" s="761"/>
      <c r="J2370" s="762"/>
      <c r="K2370" s="763"/>
      <c r="L2370" s="764"/>
    </row>
    <row r="2371" spans="2:12" x14ac:dyDescent="0.25">
      <c r="B2371" s="737"/>
      <c r="C2371" s="739"/>
      <c r="D2371" s="739"/>
      <c r="E2371" s="739"/>
      <c r="F2371" s="740"/>
      <c r="G2371" s="739"/>
      <c r="H2371" s="739"/>
      <c r="I2371" s="761"/>
      <c r="J2371" s="762"/>
      <c r="K2371" s="763"/>
      <c r="L2371" s="764"/>
    </row>
    <row r="2372" spans="2:12" x14ac:dyDescent="0.25">
      <c r="B2372" s="737"/>
      <c r="C2372" s="739"/>
      <c r="D2372" s="739"/>
      <c r="E2372" s="739"/>
      <c r="F2372" s="740"/>
      <c r="G2372" s="739"/>
      <c r="H2372" s="739"/>
      <c r="I2372" s="761"/>
      <c r="J2372" s="762"/>
      <c r="K2372" s="763"/>
      <c r="L2372" s="764"/>
    </row>
    <row r="2373" spans="2:12" x14ac:dyDescent="0.25">
      <c r="B2373" s="737"/>
      <c r="C2373" s="739"/>
      <c r="D2373" s="739"/>
      <c r="E2373" s="739"/>
      <c r="F2373" s="740"/>
      <c r="G2373" s="739"/>
      <c r="H2373" s="739"/>
      <c r="I2373" s="761"/>
      <c r="J2373" s="762"/>
      <c r="K2373" s="763"/>
      <c r="L2373" s="764"/>
    </row>
    <row r="2374" spans="2:12" x14ac:dyDescent="0.25">
      <c r="B2374" s="737"/>
      <c r="C2374" s="739"/>
      <c r="D2374" s="739"/>
      <c r="E2374" s="739"/>
      <c r="F2374" s="740"/>
      <c r="G2374" s="739"/>
      <c r="H2374" s="739"/>
      <c r="I2374" s="761"/>
      <c r="J2374" s="762"/>
      <c r="K2374" s="763"/>
      <c r="L2374" s="764"/>
    </row>
    <row r="2375" spans="2:12" x14ac:dyDescent="0.25">
      <c r="B2375" s="737"/>
      <c r="C2375" s="739"/>
      <c r="D2375" s="739"/>
      <c r="E2375" s="739"/>
      <c r="F2375" s="740"/>
      <c r="G2375" s="739"/>
      <c r="H2375" s="739"/>
      <c r="I2375" s="761"/>
      <c r="J2375" s="762"/>
      <c r="K2375" s="763"/>
      <c r="L2375" s="764"/>
    </row>
    <row r="2376" spans="2:12" x14ac:dyDescent="0.25">
      <c r="B2376" s="737"/>
      <c r="C2376" s="739"/>
      <c r="D2376" s="739"/>
      <c r="E2376" s="739"/>
      <c r="F2376" s="740"/>
      <c r="G2376" s="739"/>
      <c r="H2376" s="739"/>
      <c r="I2376" s="761"/>
      <c r="J2376" s="762"/>
      <c r="K2376" s="763"/>
      <c r="L2376" s="764"/>
    </row>
    <row r="2377" spans="2:12" x14ac:dyDescent="0.25">
      <c r="B2377" s="737"/>
      <c r="C2377" s="739"/>
      <c r="D2377" s="739"/>
      <c r="E2377" s="739"/>
      <c r="F2377" s="740"/>
      <c r="G2377" s="739"/>
      <c r="H2377" s="739"/>
      <c r="I2377" s="761"/>
      <c r="J2377" s="762"/>
      <c r="K2377" s="763"/>
      <c r="L2377" s="764"/>
    </row>
    <row r="2378" spans="2:12" x14ac:dyDescent="0.25">
      <c r="B2378" s="737"/>
      <c r="C2378" s="739"/>
      <c r="D2378" s="739"/>
      <c r="E2378" s="739"/>
      <c r="F2378" s="740"/>
      <c r="G2378" s="739"/>
      <c r="H2378" s="739"/>
      <c r="I2378" s="761"/>
      <c r="J2378" s="762"/>
      <c r="K2378" s="763"/>
      <c r="L2378" s="764"/>
    </row>
    <row r="2379" spans="2:12" x14ac:dyDescent="0.25">
      <c r="B2379" s="737"/>
      <c r="C2379" s="739"/>
      <c r="D2379" s="739"/>
      <c r="E2379" s="739"/>
      <c r="F2379" s="740"/>
      <c r="G2379" s="739"/>
      <c r="H2379" s="739"/>
      <c r="I2379" s="761"/>
      <c r="J2379" s="762"/>
      <c r="K2379" s="763"/>
      <c r="L2379" s="764"/>
    </row>
    <row r="2380" spans="2:12" x14ac:dyDescent="0.25">
      <c r="B2380" s="737"/>
      <c r="C2380" s="739"/>
      <c r="D2380" s="739"/>
      <c r="E2380" s="739"/>
      <c r="F2380" s="740"/>
      <c r="G2380" s="739"/>
      <c r="H2380" s="739"/>
      <c r="I2380" s="761"/>
      <c r="J2380" s="762"/>
      <c r="K2380" s="763"/>
      <c r="L2380" s="764"/>
    </row>
    <row r="2381" spans="2:12" x14ac:dyDescent="0.25">
      <c r="B2381" s="737"/>
      <c r="C2381" s="739"/>
      <c r="D2381" s="739"/>
      <c r="E2381" s="739"/>
      <c r="F2381" s="740"/>
      <c r="G2381" s="739"/>
      <c r="H2381" s="739"/>
      <c r="I2381" s="761"/>
      <c r="J2381" s="762"/>
      <c r="K2381" s="763"/>
      <c r="L2381" s="764"/>
    </row>
    <row r="2382" spans="2:12" x14ac:dyDescent="0.25">
      <c r="B2382" s="737"/>
      <c r="C2382" s="739"/>
      <c r="D2382" s="739"/>
      <c r="E2382" s="739"/>
      <c r="F2382" s="740"/>
      <c r="G2382" s="739"/>
      <c r="H2382" s="739"/>
      <c r="I2382" s="761"/>
      <c r="J2382" s="762"/>
      <c r="K2382" s="763"/>
      <c r="L2382" s="764"/>
    </row>
    <row r="2383" spans="2:12" x14ac:dyDescent="0.25">
      <c r="B2383" s="737"/>
      <c r="C2383" s="739"/>
      <c r="D2383" s="739"/>
      <c r="E2383" s="739"/>
      <c r="F2383" s="740"/>
      <c r="G2383" s="739"/>
      <c r="H2383" s="739"/>
      <c r="I2383" s="761"/>
      <c r="J2383" s="762"/>
      <c r="K2383" s="763"/>
      <c r="L2383" s="764"/>
    </row>
    <row r="2384" spans="2:12" x14ac:dyDescent="0.25">
      <c r="B2384" s="737"/>
      <c r="C2384" s="739"/>
      <c r="D2384" s="739"/>
      <c r="E2384" s="739"/>
      <c r="F2384" s="740"/>
      <c r="G2384" s="739"/>
      <c r="H2384" s="739"/>
      <c r="I2384" s="761"/>
      <c r="J2384" s="762"/>
      <c r="K2384" s="763"/>
      <c r="L2384" s="764"/>
    </row>
    <row r="2385" spans="2:12" x14ac:dyDescent="0.25">
      <c r="B2385" s="737"/>
      <c r="C2385" s="739"/>
      <c r="D2385" s="739"/>
      <c r="E2385" s="739"/>
      <c r="F2385" s="740"/>
      <c r="G2385" s="739"/>
      <c r="H2385" s="739"/>
      <c r="I2385" s="761"/>
      <c r="J2385" s="762"/>
      <c r="K2385" s="763"/>
      <c r="L2385" s="764"/>
    </row>
    <row r="2386" spans="2:12" x14ac:dyDescent="0.25">
      <c r="B2386" s="737"/>
      <c r="C2386" s="739"/>
      <c r="D2386" s="739"/>
      <c r="E2386" s="739"/>
      <c r="F2386" s="740"/>
      <c r="G2386" s="739"/>
      <c r="H2386" s="739"/>
      <c r="I2386" s="761"/>
      <c r="J2386" s="762"/>
      <c r="K2386" s="763"/>
      <c r="L2386" s="764"/>
    </row>
    <row r="2387" spans="2:12" x14ac:dyDescent="0.25">
      <c r="B2387" s="737"/>
      <c r="C2387" s="739"/>
      <c r="D2387" s="739"/>
      <c r="E2387" s="739"/>
      <c r="F2387" s="740"/>
      <c r="G2387" s="739"/>
      <c r="H2387" s="739"/>
      <c r="I2387" s="761"/>
      <c r="J2387" s="762"/>
      <c r="K2387" s="763"/>
      <c r="L2387" s="764"/>
    </row>
    <row r="2388" spans="2:12" x14ac:dyDescent="0.25">
      <c r="B2388" s="737"/>
      <c r="C2388" s="739"/>
      <c r="D2388" s="739"/>
      <c r="E2388" s="739"/>
      <c r="F2388" s="740"/>
      <c r="G2388" s="739"/>
      <c r="H2388" s="739"/>
      <c r="I2388" s="761"/>
      <c r="J2388" s="762"/>
      <c r="K2388" s="763"/>
      <c r="L2388" s="764"/>
    </row>
    <row r="2389" spans="2:12" x14ac:dyDescent="0.25">
      <c r="B2389" s="737"/>
      <c r="C2389" s="739"/>
      <c r="D2389" s="739"/>
      <c r="E2389" s="739"/>
      <c r="F2389" s="740"/>
      <c r="G2389" s="739"/>
      <c r="H2389" s="739"/>
      <c r="I2389" s="761"/>
      <c r="J2389" s="762"/>
      <c r="K2389" s="763"/>
      <c r="L2389" s="764"/>
    </row>
    <row r="2390" spans="2:12" x14ac:dyDescent="0.25">
      <c r="B2390" s="737"/>
      <c r="C2390" s="739"/>
      <c r="D2390" s="739"/>
      <c r="E2390" s="739"/>
      <c r="F2390" s="740"/>
      <c r="G2390" s="739"/>
      <c r="H2390" s="739"/>
      <c r="I2390" s="761"/>
      <c r="J2390" s="762"/>
      <c r="K2390" s="763"/>
      <c r="L2390" s="764"/>
    </row>
    <row r="2391" spans="2:12" x14ac:dyDescent="0.25">
      <c r="B2391" s="737"/>
      <c r="C2391" s="739"/>
      <c r="D2391" s="739"/>
      <c r="E2391" s="739"/>
      <c r="F2391" s="740"/>
      <c r="G2391" s="739"/>
      <c r="H2391" s="739"/>
      <c r="I2391" s="761"/>
      <c r="J2391" s="762"/>
      <c r="K2391" s="763"/>
      <c r="L2391" s="764"/>
    </row>
    <row r="2392" spans="2:12" x14ac:dyDescent="0.25">
      <c r="B2392" s="737"/>
      <c r="C2392" s="739"/>
      <c r="D2392" s="739"/>
      <c r="E2392" s="739"/>
      <c r="F2392" s="740"/>
      <c r="G2392" s="739"/>
      <c r="H2392" s="739"/>
      <c r="I2392" s="761"/>
      <c r="J2392" s="762"/>
      <c r="K2392" s="763"/>
      <c r="L2392" s="764"/>
    </row>
    <row r="2393" spans="2:12" x14ac:dyDescent="0.25">
      <c r="B2393" s="737"/>
      <c r="C2393" s="739"/>
      <c r="D2393" s="739"/>
      <c r="E2393" s="739"/>
      <c r="F2393" s="740"/>
      <c r="G2393" s="739"/>
      <c r="H2393" s="739"/>
      <c r="I2393" s="761"/>
      <c r="J2393" s="762"/>
      <c r="K2393" s="763"/>
      <c r="L2393" s="764"/>
    </row>
    <row r="2394" spans="2:12" x14ac:dyDescent="0.25">
      <c r="B2394" s="737"/>
      <c r="C2394" s="739"/>
      <c r="D2394" s="739"/>
      <c r="E2394" s="739"/>
      <c r="F2394" s="740"/>
      <c r="G2394" s="739"/>
      <c r="H2394" s="739"/>
      <c r="I2394" s="761"/>
      <c r="J2394" s="762"/>
      <c r="K2394" s="763"/>
      <c r="L2394" s="764"/>
    </row>
    <row r="2395" spans="2:12" x14ac:dyDescent="0.25">
      <c r="B2395" s="737"/>
      <c r="C2395" s="739"/>
      <c r="D2395" s="739"/>
      <c r="E2395" s="739"/>
      <c r="F2395" s="740"/>
      <c r="G2395" s="739"/>
      <c r="H2395" s="739"/>
      <c r="I2395" s="761"/>
      <c r="J2395" s="762"/>
      <c r="K2395" s="763"/>
      <c r="L2395" s="764"/>
    </row>
    <row r="2396" spans="2:12" x14ac:dyDescent="0.25">
      <c r="B2396" s="737"/>
      <c r="C2396" s="739"/>
      <c r="D2396" s="739"/>
      <c r="E2396" s="739"/>
      <c r="F2396" s="740"/>
      <c r="G2396" s="739"/>
      <c r="H2396" s="739"/>
      <c r="I2396" s="761"/>
      <c r="J2396" s="762"/>
      <c r="K2396" s="763"/>
      <c r="L2396" s="764"/>
    </row>
    <row r="2397" spans="2:12" x14ac:dyDescent="0.25">
      <c r="B2397" s="737"/>
      <c r="C2397" s="739"/>
      <c r="D2397" s="739"/>
      <c r="E2397" s="739"/>
      <c r="F2397" s="740"/>
      <c r="G2397" s="739"/>
      <c r="H2397" s="739"/>
      <c r="I2397" s="761"/>
      <c r="J2397" s="762"/>
      <c r="K2397" s="763"/>
      <c r="L2397" s="764"/>
    </row>
    <row r="2398" spans="2:12" x14ac:dyDescent="0.25">
      <c r="B2398" s="737"/>
      <c r="C2398" s="739"/>
      <c r="D2398" s="739"/>
      <c r="E2398" s="739"/>
      <c r="F2398" s="740"/>
      <c r="G2398" s="739"/>
      <c r="H2398" s="739"/>
      <c r="I2398" s="761"/>
      <c r="J2398" s="762"/>
      <c r="K2398" s="763"/>
      <c r="L2398" s="764"/>
    </row>
    <row r="2399" spans="2:12" x14ac:dyDescent="0.25">
      <c r="B2399" s="737"/>
      <c r="C2399" s="739"/>
      <c r="D2399" s="739"/>
      <c r="E2399" s="739"/>
      <c r="F2399" s="740"/>
      <c r="G2399" s="739"/>
      <c r="H2399" s="739"/>
      <c r="I2399" s="761"/>
      <c r="J2399" s="762"/>
      <c r="K2399" s="763"/>
      <c r="L2399" s="764"/>
    </row>
    <row r="2400" spans="2:12" x14ac:dyDescent="0.25">
      <c r="B2400" s="737"/>
      <c r="C2400" s="739"/>
      <c r="D2400" s="739"/>
      <c r="E2400" s="739"/>
      <c r="F2400" s="740"/>
      <c r="G2400" s="739"/>
      <c r="H2400" s="739"/>
      <c r="I2400" s="761"/>
      <c r="J2400" s="762"/>
      <c r="K2400" s="763"/>
      <c r="L2400" s="764"/>
    </row>
    <row r="2401" spans="2:12" x14ac:dyDescent="0.25">
      <c r="B2401" s="737"/>
      <c r="C2401" s="739"/>
      <c r="D2401" s="739"/>
      <c r="E2401" s="739"/>
      <c r="F2401" s="740"/>
      <c r="G2401" s="739"/>
      <c r="H2401" s="739"/>
      <c r="I2401" s="761"/>
      <c r="J2401" s="762"/>
      <c r="K2401" s="763"/>
      <c r="L2401" s="764"/>
    </row>
    <row r="2402" spans="2:12" x14ac:dyDescent="0.25">
      <c r="B2402" s="737"/>
      <c r="C2402" s="739"/>
      <c r="D2402" s="739"/>
      <c r="E2402" s="739"/>
      <c r="F2402" s="740"/>
      <c r="G2402" s="739"/>
      <c r="H2402" s="739"/>
      <c r="I2402" s="761"/>
      <c r="J2402" s="762"/>
      <c r="K2402" s="763"/>
      <c r="L2402" s="764"/>
    </row>
    <row r="2403" spans="2:12" x14ac:dyDescent="0.25">
      <c r="B2403" s="737"/>
      <c r="C2403" s="739"/>
      <c r="D2403" s="739"/>
      <c r="E2403" s="739"/>
      <c r="F2403" s="740"/>
      <c r="G2403" s="739"/>
      <c r="H2403" s="739"/>
      <c r="I2403" s="761"/>
      <c r="J2403" s="762"/>
      <c r="K2403" s="763"/>
      <c r="L2403" s="764"/>
    </row>
    <row r="2404" spans="2:12" x14ac:dyDescent="0.25">
      <c r="B2404" s="737"/>
      <c r="C2404" s="739"/>
      <c r="D2404" s="739"/>
      <c r="E2404" s="739"/>
      <c r="F2404" s="740"/>
      <c r="G2404" s="739"/>
      <c r="H2404" s="739"/>
      <c r="I2404" s="761"/>
      <c r="J2404" s="762"/>
      <c r="K2404" s="763"/>
      <c r="L2404" s="764"/>
    </row>
    <row r="2405" spans="2:12" x14ac:dyDescent="0.25">
      <c r="B2405" s="737"/>
      <c r="C2405" s="739"/>
      <c r="D2405" s="739"/>
      <c r="E2405" s="739"/>
      <c r="F2405" s="740"/>
      <c r="G2405" s="739"/>
      <c r="H2405" s="739"/>
      <c r="I2405" s="761"/>
      <c r="J2405" s="762"/>
      <c r="K2405" s="763"/>
      <c r="L2405" s="764"/>
    </row>
    <row r="2406" spans="2:12" x14ac:dyDescent="0.25">
      <c r="B2406" s="737"/>
      <c r="C2406" s="739"/>
      <c r="D2406" s="739"/>
      <c r="E2406" s="739"/>
      <c r="F2406" s="740"/>
      <c r="G2406" s="739"/>
      <c r="H2406" s="739"/>
      <c r="I2406" s="761"/>
      <c r="J2406" s="762"/>
      <c r="K2406" s="763"/>
      <c r="L2406" s="764"/>
    </row>
    <row r="2407" spans="2:12" x14ac:dyDescent="0.25">
      <c r="B2407" s="737"/>
      <c r="C2407" s="739"/>
      <c r="D2407" s="739"/>
      <c r="E2407" s="739"/>
      <c r="F2407" s="740"/>
      <c r="G2407" s="739"/>
      <c r="H2407" s="739"/>
      <c r="I2407" s="761"/>
      <c r="J2407" s="762"/>
      <c r="K2407" s="763"/>
      <c r="L2407" s="764"/>
    </row>
    <row r="2408" spans="2:12" x14ac:dyDescent="0.25">
      <c r="B2408" s="737"/>
      <c r="C2408" s="739"/>
      <c r="D2408" s="739"/>
      <c r="E2408" s="739"/>
      <c r="F2408" s="740"/>
      <c r="G2408" s="739"/>
      <c r="H2408" s="739"/>
      <c r="I2408" s="761"/>
      <c r="J2408" s="762"/>
      <c r="K2408" s="763"/>
      <c r="L2408" s="764"/>
    </row>
    <row r="2409" spans="2:12" x14ac:dyDescent="0.25">
      <c r="B2409" s="737"/>
      <c r="C2409" s="739"/>
      <c r="D2409" s="739"/>
      <c r="E2409" s="739"/>
      <c r="F2409" s="740"/>
      <c r="G2409" s="739"/>
      <c r="H2409" s="739"/>
      <c r="I2409" s="761"/>
      <c r="J2409" s="762"/>
      <c r="K2409" s="763"/>
      <c r="L2409" s="764"/>
    </row>
    <row r="2410" spans="2:12" x14ac:dyDescent="0.25">
      <c r="B2410" s="737"/>
      <c r="C2410" s="739"/>
      <c r="D2410" s="739"/>
      <c r="E2410" s="739"/>
      <c r="F2410" s="740"/>
      <c r="G2410" s="739"/>
      <c r="H2410" s="739"/>
      <c r="I2410" s="761"/>
      <c r="J2410" s="762"/>
      <c r="K2410" s="763"/>
      <c r="L2410" s="764"/>
    </row>
    <row r="2411" spans="2:12" x14ac:dyDescent="0.25">
      <c r="B2411" s="737"/>
      <c r="C2411" s="739"/>
      <c r="D2411" s="739"/>
      <c r="E2411" s="739"/>
      <c r="F2411" s="740"/>
      <c r="G2411" s="739"/>
      <c r="H2411" s="739"/>
      <c r="I2411" s="761"/>
      <c r="J2411" s="762"/>
      <c r="K2411" s="763"/>
      <c r="L2411" s="764"/>
    </row>
    <row r="2412" spans="2:12" x14ac:dyDescent="0.25">
      <c r="B2412" s="737"/>
      <c r="C2412" s="739"/>
      <c r="D2412" s="739"/>
      <c r="E2412" s="739"/>
      <c r="F2412" s="740"/>
      <c r="G2412" s="739"/>
      <c r="H2412" s="739"/>
      <c r="I2412" s="761"/>
      <c r="J2412" s="762"/>
      <c r="K2412" s="763"/>
      <c r="L2412" s="764"/>
    </row>
    <row r="2413" spans="2:12" x14ac:dyDescent="0.25">
      <c r="B2413" s="737"/>
      <c r="C2413" s="739"/>
      <c r="D2413" s="739"/>
      <c r="E2413" s="739"/>
      <c r="F2413" s="740"/>
      <c r="G2413" s="739"/>
      <c r="H2413" s="739"/>
      <c r="I2413" s="761"/>
      <c r="J2413" s="762"/>
      <c r="K2413" s="763"/>
      <c r="L2413" s="764"/>
    </row>
    <row r="2414" spans="2:12" x14ac:dyDescent="0.25">
      <c r="B2414" s="737"/>
      <c r="C2414" s="739"/>
      <c r="D2414" s="739"/>
      <c r="E2414" s="739"/>
      <c r="F2414" s="740"/>
      <c r="G2414" s="739"/>
      <c r="H2414" s="739"/>
      <c r="I2414" s="761"/>
      <c r="J2414" s="762"/>
      <c r="K2414" s="763"/>
      <c r="L2414" s="764"/>
    </row>
    <row r="2415" spans="2:12" x14ac:dyDescent="0.25">
      <c r="B2415" s="737"/>
      <c r="C2415" s="739"/>
      <c r="D2415" s="739"/>
      <c r="E2415" s="739"/>
      <c r="F2415" s="740"/>
      <c r="G2415" s="739"/>
      <c r="H2415" s="739"/>
      <c r="I2415" s="761"/>
      <c r="J2415" s="762"/>
      <c r="K2415" s="763"/>
      <c r="L2415" s="764"/>
    </row>
    <row r="2416" spans="2:12" x14ac:dyDescent="0.25">
      <c r="B2416" s="737"/>
      <c r="C2416" s="739"/>
      <c r="D2416" s="739"/>
      <c r="E2416" s="739"/>
      <c r="F2416" s="740"/>
      <c r="G2416" s="739"/>
      <c r="H2416" s="739"/>
      <c r="I2416" s="761"/>
      <c r="J2416" s="762"/>
      <c r="K2416" s="763"/>
      <c r="L2416" s="764"/>
    </row>
    <row r="2417" spans="2:12" x14ac:dyDescent="0.25">
      <c r="B2417" s="737"/>
      <c r="C2417" s="739"/>
      <c r="D2417" s="739"/>
      <c r="E2417" s="739"/>
      <c r="F2417" s="740"/>
      <c r="G2417" s="739"/>
      <c r="H2417" s="739"/>
      <c r="I2417" s="761"/>
      <c r="J2417" s="762"/>
      <c r="K2417" s="763"/>
      <c r="L2417" s="764"/>
    </row>
    <row r="2418" spans="2:12" x14ac:dyDescent="0.25">
      <c r="B2418" s="737"/>
      <c r="C2418" s="739"/>
      <c r="D2418" s="739"/>
      <c r="E2418" s="739"/>
      <c r="F2418" s="740"/>
      <c r="G2418" s="739"/>
      <c r="H2418" s="739"/>
      <c r="I2418" s="761"/>
      <c r="J2418" s="762"/>
      <c r="K2418" s="763"/>
      <c r="L2418" s="764"/>
    </row>
    <row r="2419" spans="2:12" x14ac:dyDescent="0.25">
      <c r="B2419" s="737"/>
      <c r="C2419" s="739"/>
      <c r="D2419" s="739"/>
      <c r="E2419" s="739"/>
      <c r="F2419" s="740"/>
      <c r="G2419" s="739"/>
      <c r="H2419" s="739"/>
      <c r="I2419" s="761"/>
      <c r="J2419" s="762"/>
      <c r="K2419" s="763"/>
      <c r="L2419" s="764"/>
    </row>
    <row r="2420" spans="2:12" x14ac:dyDescent="0.25">
      <c r="B2420" s="737"/>
      <c r="C2420" s="739"/>
      <c r="D2420" s="739"/>
      <c r="E2420" s="739"/>
      <c r="F2420" s="740"/>
      <c r="G2420" s="739"/>
      <c r="H2420" s="739"/>
      <c r="I2420" s="761"/>
      <c r="J2420" s="762"/>
      <c r="K2420" s="763"/>
      <c r="L2420" s="764"/>
    </row>
    <row r="2421" spans="2:12" x14ac:dyDescent="0.25">
      <c r="B2421" s="737"/>
      <c r="C2421" s="739"/>
      <c r="D2421" s="739"/>
      <c r="E2421" s="739"/>
      <c r="F2421" s="740"/>
      <c r="G2421" s="739"/>
      <c r="H2421" s="739"/>
      <c r="I2421" s="761"/>
      <c r="J2421" s="762"/>
      <c r="K2421" s="763"/>
      <c r="L2421" s="764"/>
    </row>
    <row r="2422" spans="2:12" x14ac:dyDescent="0.25">
      <c r="B2422" s="737"/>
      <c r="C2422" s="739"/>
      <c r="D2422" s="739"/>
      <c r="E2422" s="739"/>
      <c r="F2422" s="740"/>
      <c r="G2422" s="739"/>
      <c r="H2422" s="739"/>
      <c r="I2422" s="761"/>
      <c r="J2422" s="762"/>
      <c r="K2422" s="763"/>
      <c r="L2422" s="764"/>
    </row>
    <row r="2423" spans="2:12" x14ac:dyDescent="0.25">
      <c r="B2423" s="737"/>
      <c r="C2423" s="739"/>
      <c r="D2423" s="739"/>
      <c r="E2423" s="739"/>
      <c r="F2423" s="740"/>
      <c r="G2423" s="739"/>
      <c r="H2423" s="739"/>
      <c r="I2423" s="761"/>
      <c r="J2423" s="762"/>
      <c r="K2423" s="763"/>
      <c r="L2423" s="764"/>
    </row>
    <row r="2424" spans="2:12" x14ac:dyDescent="0.25">
      <c r="B2424" s="737"/>
      <c r="C2424" s="739"/>
      <c r="D2424" s="739"/>
      <c r="E2424" s="739"/>
      <c r="F2424" s="740"/>
      <c r="G2424" s="739"/>
      <c r="H2424" s="739"/>
      <c r="I2424" s="761"/>
      <c r="J2424" s="762"/>
      <c r="K2424" s="763"/>
      <c r="L2424" s="764"/>
    </row>
    <row r="2425" spans="2:12" x14ac:dyDescent="0.25">
      <c r="B2425" s="737"/>
      <c r="C2425" s="739"/>
      <c r="D2425" s="739"/>
      <c r="E2425" s="739"/>
      <c r="F2425" s="740"/>
      <c r="G2425" s="739"/>
      <c r="H2425" s="739"/>
      <c r="I2425" s="761"/>
      <c r="J2425" s="762"/>
      <c r="K2425" s="763"/>
      <c r="L2425" s="764"/>
    </row>
    <row r="2426" spans="2:12" x14ac:dyDescent="0.25">
      <c r="B2426" s="737"/>
      <c r="C2426" s="739"/>
      <c r="D2426" s="739"/>
      <c r="E2426" s="739"/>
      <c r="F2426" s="740"/>
      <c r="G2426" s="739"/>
      <c r="H2426" s="739"/>
      <c r="I2426" s="761"/>
      <c r="J2426" s="762"/>
      <c r="K2426" s="763"/>
      <c r="L2426" s="764"/>
    </row>
    <row r="2427" spans="2:12" x14ac:dyDescent="0.25">
      <c r="B2427" s="737"/>
      <c r="C2427" s="739"/>
      <c r="D2427" s="739"/>
      <c r="E2427" s="739"/>
      <c r="F2427" s="740"/>
      <c r="G2427" s="739"/>
      <c r="H2427" s="739"/>
      <c r="I2427" s="761"/>
      <c r="J2427" s="762"/>
      <c r="K2427" s="763"/>
      <c r="L2427" s="764"/>
    </row>
    <row r="2428" spans="2:12" x14ac:dyDescent="0.25">
      <c r="B2428" s="737"/>
      <c r="C2428" s="739"/>
      <c r="D2428" s="739"/>
      <c r="E2428" s="739"/>
      <c r="F2428" s="740"/>
      <c r="G2428" s="739"/>
      <c r="H2428" s="739"/>
      <c r="I2428" s="761"/>
      <c r="J2428" s="762"/>
      <c r="K2428" s="763"/>
      <c r="L2428" s="764"/>
    </row>
    <row r="2429" spans="2:12" x14ac:dyDescent="0.25">
      <c r="B2429" s="737"/>
      <c r="C2429" s="739"/>
      <c r="D2429" s="739"/>
      <c r="E2429" s="739"/>
      <c r="F2429" s="740"/>
      <c r="G2429" s="739"/>
      <c r="H2429" s="739"/>
      <c r="I2429" s="761"/>
      <c r="J2429" s="762"/>
      <c r="K2429" s="763"/>
      <c r="L2429" s="764"/>
    </row>
    <row r="2430" spans="2:12" x14ac:dyDescent="0.25">
      <c r="B2430" s="737"/>
      <c r="C2430" s="739"/>
      <c r="D2430" s="739"/>
      <c r="E2430" s="739"/>
      <c r="F2430" s="740"/>
      <c r="G2430" s="739"/>
      <c r="H2430" s="739"/>
      <c r="I2430" s="761"/>
      <c r="J2430" s="762"/>
      <c r="K2430" s="763"/>
      <c r="L2430" s="764"/>
    </row>
    <row r="2431" spans="2:12" x14ac:dyDescent="0.25">
      <c r="B2431" s="737"/>
      <c r="C2431" s="739"/>
      <c r="D2431" s="739"/>
      <c r="E2431" s="739"/>
      <c r="F2431" s="740"/>
      <c r="G2431" s="739"/>
      <c r="H2431" s="739"/>
      <c r="I2431" s="761"/>
      <c r="J2431" s="762"/>
      <c r="K2431" s="763"/>
      <c r="L2431" s="764"/>
    </row>
    <row r="2432" spans="2:12" x14ac:dyDescent="0.25">
      <c r="B2432" s="737"/>
      <c r="C2432" s="739"/>
      <c r="D2432" s="739"/>
      <c r="E2432" s="739"/>
      <c r="F2432" s="740"/>
      <c r="G2432" s="739"/>
      <c r="H2432" s="739"/>
      <c r="I2432" s="761"/>
      <c r="J2432" s="762"/>
      <c r="K2432" s="763"/>
      <c r="L2432" s="764"/>
    </row>
    <row r="2433" spans="2:12" x14ac:dyDescent="0.25">
      <c r="B2433" s="737"/>
      <c r="C2433" s="739"/>
      <c r="D2433" s="739"/>
      <c r="E2433" s="739"/>
      <c r="F2433" s="740"/>
      <c r="G2433" s="739"/>
      <c r="H2433" s="739"/>
      <c r="I2433" s="761"/>
      <c r="J2433" s="762"/>
      <c r="K2433" s="763"/>
      <c r="L2433" s="764"/>
    </row>
    <row r="2434" spans="2:12" x14ac:dyDescent="0.25">
      <c r="B2434" s="737"/>
      <c r="C2434" s="739"/>
      <c r="D2434" s="739"/>
      <c r="E2434" s="739"/>
      <c r="F2434" s="740"/>
      <c r="G2434" s="739"/>
      <c r="H2434" s="739"/>
      <c r="I2434" s="761"/>
      <c r="J2434" s="762"/>
      <c r="K2434" s="763"/>
      <c r="L2434" s="764"/>
    </row>
    <row r="2435" spans="2:12" x14ac:dyDescent="0.25">
      <c r="B2435" s="737"/>
      <c r="C2435" s="739"/>
      <c r="D2435" s="739"/>
      <c r="E2435" s="739"/>
      <c r="F2435" s="740"/>
      <c r="G2435" s="739"/>
      <c r="H2435" s="739"/>
      <c r="I2435" s="761"/>
      <c r="J2435" s="762"/>
      <c r="K2435" s="763"/>
      <c r="L2435" s="764"/>
    </row>
    <row r="2436" spans="2:12" x14ac:dyDescent="0.25">
      <c r="B2436" s="737"/>
      <c r="C2436" s="739"/>
      <c r="D2436" s="739"/>
      <c r="E2436" s="739"/>
      <c r="F2436" s="740"/>
      <c r="G2436" s="739"/>
      <c r="H2436" s="739"/>
      <c r="I2436" s="761"/>
      <c r="J2436" s="762"/>
      <c r="K2436" s="763"/>
      <c r="L2436" s="764"/>
    </row>
    <row r="2437" spans="2:12" x14ac:dyDescent="0.25">
      <c r="B2437" s="737"/>
      <c r="C2437" s="739"/>
      <c r="D2437" s="739"/>
      <c r="E2437" s="739"/>
      <c r="F2437" s="740"/>
      <c r="G2437" s="739"/>
      <c r="H2437" s="739"/>
      <c r="I2437" s="761"/>
      <c r="J2437" s="762"/>
      <c r="K2437" s="763"/>
      <c r="L2437" s="764"/>
    </row>
    <row r="2438" spans="2:12" x14ac:dyDescent="0.25">
      <c r="B2438" s="737"/>
      <c r="C2438" s="739"/>
      <c r="D2438" s="739"/>
      <c r="E2438" s="739"/>
      <c r="F2438" s="740"/>
      <c r="G2438" s="739"/>
      <c r="H2438" s="739"/>
      <c r="I2438" s="761"/>
      <c r="J2438" s="762"/>
      <c r="K2438" s="763"/>
      <c r="L2438" s="764"/>
    </row>
    <row r="2439" spans="2:12" x14ac:dyDescent="0.25">
      <c r="B2439" s="737"/>
      <c r="C2439" s="739"/>
      <c r="D2439" s="739"/>
      <c r="E2439" s="739"/>
      <c r="F2439" s="740"/>
      <c r="G2439" s="739"/>
      <c r="H2439" s="739"/>
      <c r="I2439" s="761"/>
      <c r="J2439" s="762"/>
      <c r="K2439" s="763"/>
      <c r="L2439" s="764"/>
    </row>
    <row r="2440" spans="2:12" x14ac:dyDescent="0.25">
      <c r="B2440" s="737"/>
      <c r="C2440" s="739"/>
      <c r="D2440" s="739"/>
      <c r="E2440" s="739"/>
      <c r="F2440" s="740"/>
      <c r="G2440" s="739"/>
      <c r="H2440" s="739"/>
      <c r="I2440" s="761"/>
      <c r="J2440" s="762"/>
      <c r="K2440" s="763"/>
      <c r="L2440" s="764"/>
    </row>
    <row r="2441" spans="2:12" x14ac:dyDescent="0.25">
      <c r="B2441" s="737"/>
      <c r="C2441" s="739"/>
      <c r="D2441" s="739"/>
      <c r="E2441" s="739"/>
      <c r="F2441" s="740"/>
      <c r="G2441" s="739"/>
      <c r="H2441" s="739"/>
      <c r="I2441" s="761"/>
      <c r="J2441" s="762"/>
      <c r="K2441" s="763"/>
      <c r="L2441" s="764"/>
    </row>
    <row r="2442" spans="2:12" x14ac:dyDescent="0.25">
      <c r="B2442" s="737"/>
      <c r="C2442" s="739"/>
      <c r="D2442" s="739"/>
      <c r="E2442" s="739"/>
      <c r="F2442" s="740"/>
      <c r="G2442" s="739"/>
      <c r="H2442" s="739"/>
      <c r="I2442" s="761"/>
      <c r="J2442" s="762"/>
      <c r="K2442" s="763"/>
      <c r="L2442" s="764"/>
    </row>
    <row r="2443" spans="2:12" x14ac:dyDescent="0.25">
      <c r="B2443" s="737"/>
      <c r="C2443" s="739"/>
      <c r="D2443" s="739"/>
      <c r="E2443" s="739"/>
      <c r="F2443" s="740"/>
      <c r="G2443" s="739"/>
      <c r="H2443" s="739"/>
      <c r="I2443" s="761"/>
      <c r="J2443" s="762"/>
      <c r="K2443" s="763"/>
      <c r="L2443" s="764"/>
    </row>
    <row r="2444" spans="2:12" x14ac:dyDescent="0.25">
      <c r="B2444" s="737"/>
      <c r="C2444" s="739"/>
      <c r="D2444" s="739"/>
      <c r="E2444" s="739"/>
      <c r="F2444" s="740"/>
      <c r="G2444" s="739"/>
      <c r="H2444" s="739"/>
      <c r="I2444" s="761"/>
      <c r="J2444" s="762"/>
      <c r="K2444" s="763"/>
      <c r="L2444" s="764"/>
    </row>
    <row r="2445" spans="2:12" x14ac:dyDescent="0.25">
      <c r="B2445" s="737"/>
      <c r="C2445" s="739"/>
      <c r="D2445" s="739"/>
      <c r="E2445" s="739"/>
      <c r="F2445" s="740"/>
      <c r="G2445" s="739"/>
      <c r="H2445" s="739"/>
      <c r="I2445" s="761"/>
      <c r="J2445" s="762"/>
      <c r="K2445" s="763"/>
      <c r="L2445" s="764"/>
    </row>
    <row r="2446" spans="2:12" x14ac:dyDescent="0.25">
      <c r="B2446" s="737"/>
      <c r="C2446" s="739"/>
      <c r="D2446" s="739"/>
      <c r="E2446" s="739"/>
      <c r="F2446" s="740"/>
      <c r="G2446" s="739"/>
      <c r="H2446" s="739"/>
      <c r="I2446" s="761"/>
      <c r="J2446" s="762"/>
      <c r="K2446" s="763"/>
      <c r="L2446" s="764"/>
    </row>
    <row r="2447" spans="2:12" x14ac:dyDescent="0.25">
      <c r="B2447" s="737"/>
      <c r="C2447" s="739"/>
      <c r="D2447" s="739"/>
      <c r="E2447" s="739"/>
      <c r="F2447" s="740"/>
      <c r="G2447" s="739"/>
      <c r="H2447" s="739"/>
      <c r="I2447" s="761"/>
      <c r="J2447" s="762"/>
      <c r="K2447" s="763"/>
      <c r="L2447" s="764"/>
    </row>
    <row r="2448" spans="2:12" x14ac:dyDescent="0.25">
      <c r="B2448" s="737"/>
      <c r="C2448" s="739"/>
      <c r="D2448" s="739"/>
      <c r="E2448" s="739"/>
      <c r="F2448" s="740"/>
      <c r="G2448" s="739"/>
      <c r="H2448" s="739"/>
      <c r="I2448" s="761"/>
      <c r="J2448" s="762"/>
      <c r="K2448" s="763"/>
      <c r="L2448" s="764"/>
    </row>
    <row r="2449" spans="2:12" x14ac:dyDescent="0.25">
      <c r="B2449" s="737"/>
      <c r="C2449" s="739"/>
      <c r="D2449" s="739"/>
      <c r="E2449" s="739"/>
      <c r="F2449" s="740"/>
      <c r="G2449" s="739"/>
      <c r="H2449" s="739"/>
      <c r="I2449" s="761"/>
      <c r="J2449" s="762"/>
      <c r="K2449" s="763"/>
      <c r="L2449" s="764"/>
    </row>
    <row r="2450" spans="2:12" x14ac:dyDescent="0.25">
      <c r="B2450" s="737"/>
      <c r="C2450" s="739"/>
      <c r="D2450" s="739"/>
      <c r="E2450" s="739"/>
      <c r="F2450" s="740"/>
      <c r="G2450" s="739"/>
      <c r="H2450" s="739"/>
      <c r="I2450" s="761"/>
      <c r="J2450" s="762"/>
      <c r="K2450" s="763"/>
      <c r="L2450" s="764"/>
    </row>
    <row r="2451" spans="2:12" x14ac:dyDescent="0.25">
      <c r="B2451" s="737"/>
      <c r="C2451" s="739"/>
      <c r="D2451" s="739"/>
      <c r="E2451" s="739"/>
      <c r="F2451" s="740"/>
      <c r="G2451" s="739"/>
      <c r="H2451" s="739"/>
      <c r="I2451" s="761"/>
      <c r="J2451" s="762"/>
      <c r="K2451" s="763"/>
      <c r="L2451" s="764"/>
    </row>
    <row r="2452" spans="2:12" x14ac:dyDescent="0.25">
      <c r="B2452" s="737"/>
      <c r="C2452" s="739"/>
      <c r="D2452" s="739"/>
      <c r="E2452" s="739"/>
      <c r="F2452" s="740"/>
      <c r="G2452" s="739"/>
      <c r="H2452" s="739"/>
      <c r="I2452" s="761"/>
      <c r="J2452" s="762"/>
      <c r="K2452" s="763"/>
      <c r="L2452" s="764"/>
    </row>
    <row r="2453" spans="2:12" x14ac:dyDescent="0.25">
      <c r="B2453" s="737"/>
      <c r="C2453" s="739"/>
      <c r="D2453" s="739"/>
      <c r="E2453" s="739"/>
      <c r="F2453" s="740"/>
      <c r="G2453" s="739"/>
      <c r="H2453" s="739"/>
      <c r="I2453" s="761"/>
      <c r="J2453" s="762"/>
      <c r="K2453" s="763"/>
      <c r="L2453" s="764"/>
    </row>
    <row r="2454" spans="2:12" x14ac:dyDescent="0.25">
      <c r="B2454" s="737"/>
      <c r="C2454" s="739"/>
      <c r="D2454" s="739"/>
      <c r="E2454" s="739"/>
      <c r="F2454" s="740"/>
      <c r="G2454" s="739"/>
      <c r="H2454" s="739"/>
      <c r="I2454" s="761"/>
      <c r="J2454" s="762"/>
      <c r="K2454" s="763"/>
      <c r="L2454" s="764"/>
    </row>
    <row r="2455" spans="2:12" x14ac:dyDescent="0.25">
      <c r="B2455" s="737"/>
      <c r="C2455" s="739"/>
      <c r="D2455" s="739"/>
      <c r="E2455" s="739"/>
      <c r="F2455" s="740"/>
      <c r="G2455" s="739"/>
      <c r="H2455" s="739"/>
      <c r="I2455" s="761"/>
      <c r="J2455" s="762"/>
      <c r="K2455" s="763"/>
      <c r="L2455" s="764"/>
    </row>
    <row r="2456" spans="2:12" x14ac:dyDescent="0.25">
      <c r="B2456" s="737"/>
      <c r="C2456" s="739"/>
      <c r="D2456" s="739"/>
      <c r="E2456" s="739"/>
      <c r="F2456" s="740"/>
      <c r="G2456" s="739"/>
      <c r="H2456" s="739"/>
      <c r="I2456" s="761"/>
      <c r="J2456" s="762"/>
      <c r="K2456" s="763"/>
      <c r="L2456" s="764"/>
    </row>
    <row r="2457" spans="2:12" x14ac:dyDescent="0.25">
      <c r="B2457" s="737"/>
      <c r="C2457" s="739"/>
      <c r="D2457" s="739"/>
      <c r="E2457" s="739"/>
      <c r="F2457" s="740"/>
      <c r="G2457" s="739"/>
      <c r="H2457" s="739"/>
      <c r="I2457" s="761"/>
      <c r="J2457" s="762"/>
      <c r="K2457" s="763"/>
      <c r="L2457" s="764"/>
    </row>
    <row r="2458" spans="2:12" x14ac:dyDescent="0.25">
      <c r="B2458" s="737"/>
      <c r="C2458" s="739"/>
      <c r="D2458" s="739"/>
      <c r="E2458" s="739"/>
      <c r="F2458" s="740"/>
      <c r="G2458" s="739"/>
      <c r="H2458" s="739"/>
      <c r="I2458" s="761"/>
      <c r="J2458" s="762"/>
      <c r="K2458" s="763"/>
      <c r="L2458" s="764"/>
    </row>
    <row r="2459" spans="2:12" x14ac:dyDescent="0.25">
      <c r="B2459" s="737"/>
      <c r="C2459" s="739"/>
      <c r="D2459" s="739"/>
      <c r="E2459" s="739"/>
      <c r="F2459" s="740"/>
      <c r="G2459" s="739"/>
      <c r="H2459" s="739"/>
      <c r="I2459" s="761"/>
      <c r="J2459" s="762"/>
      <c r="K2459" s="763"/>
      <c r="L2459" s="764"/>
    </row>
    <row r="2460" spans="2:12" x14ac:dyDescent="0.25">
      <c r="B2460" s="737"/>
      <c r="C2460" s="739"/>
      <c r="D2460" s="739"/>
      <c r="E2460" s="739"/>
      <c r="F2460" s="740"/>
      <c r="G2460" s="739"/>
      <c r="H2460" s="739"/>
      <c r="I2460" s="761"/>
      <c r="J2460" s="762"/>
      <c r="K2460" s="763"/>
      <c r="L2460" s="764"/>
    </row>
    <row r="2461" spans="2:12" x14ac:dyDescent="0.25">
      <c r="B2461" s="737"/>
      <c r="C2461" s="739"/>
      <c r="D2461" s="739"/>
      <c r="E2461" s="739"/>
      <c r="F2461" s="740"/>
      <c r="G2461" s="739"/>
      <c r="H2461" s="739"/>
      <c r="I2461" s="761"/>
      <c r="J2461" s="762"/>
      <c r="K2461" s="763"/>
      <c r="L2461" s="764"/>
    </row>
    <row r="2462" spans="2:12" x14ac:dyDescent="0.25">
      <c r="B2462" s="737"/>
      <c r="C2462" s="739"/>
      <c r="D2462" s="739"/>
      <c r="E2462" s="739"/>
      <c r="F2462" s="740"/>
      <c r="G2462" s="739"/>
      <c r="H2462" s="739"/>
      <c r="I2462" s="761"/>
      <c r="J2462" s="762"/>
      <c r="K2462" s="763"/>
      <c r="L2462" s="764"/>
    </row>
    <row r="2463" spans="2:12" x14ac:dyDescent="0.25">
      <c r="B2463" s="737"/>
      <c r="C2463" s="739"/>
      <c r="D2463" s="739"/>
      <c r="E2463" s="739"/>
      <c r="F2463" s="740"/>
      <c r="G2463" s="739"/>
      <c r="H2463" s="739"/>
      <c r="I2463" s="761"/>
      <c r="J2463" s="762"/>
      <c r="K2463" s="763"/>
      <c r="L2463" s="764"/>
    </row>
    <row r="2464" spans="2:12" x14ac:dyDescent="0.25">
      <c r="B2464" s="737"/>
      <c r="C2464" s="739"/>
      <c r="D2464" s="739"/>
      <c r="E2464" s="739"/>
      <c r="F2464" s="740"/>
      <c r="G2464" s="739"/>
      <c r="H2464" s="739"/>
      <c r="I2464" s="761"/>
      <c r="J2464" s="762"/>
      <c r="K2464" s="763"/>
      <c r="L2464" s="764"/>
    </row>
    <row r="2465" spans="2:12" x14ac:dyDescent="0.25">
      <c r="B2465" s="737"/>
      <c r="C2465" s="739"/>
      <c r="D2465" s="739"/>
      <c r="E2465" s="739"/>
      <c r="F2465" s="740"/>
      <c r="G2465" s="739"/>
      <c r="H2465" s="739"/>
      <c r="I2465" s="761"/>
      <c r="J2465" s="762"/>
      <c r="K2465" s="763"/>
      <c r="L2465" s="764"/>
    </row>
    <row r="2466" spans="2:12" x14ac:dyDescent="0.25">
      <c r="B2466" s="737"/>
      <c r="C2466" s="739"/>
      <c r="D2466" s="739"/>
      <c r="E2466" s="739"/>
      <c r="F2466" s="740"/>
      <c r="G2466" s="739"/>
      <c r="H2466" s="739"/>
      <c r="I2466" s="761"/>
      <c r="J2466" s="762"/>
      <c r="K2466" s="763"/>
      <c r="L2466" s="764"/>
    </row>
    <row r="2467" spans="2:12" x14ac:dyDescent="0.25">
      <c r="B2467" s="737"/>
      <c r="C2467" s="739"/>
      <c r="D2467" s="739"/>
      <c r="E2467" s="739"/>
      <c r="F2467" s="740"/>
      <c r="G2467" s="739"/>
      <c r="H2467" s="739"/>
      <c r="I2467" s="761"/>
      <c r="J2467" s="762"/>
      <c r="K2467" s="763"/>
      <c r="L2467" s="764"/>
    </row>
    <row r="2468" spans="2:12" x14ac:dyDescent="0.25">
      <c r="B2468" s="737"/>
      <c r="C2468" s="739"/>
      <c r="D2468" s="739"/>
      <c r="E2468" s="739"/>
      <c r="F2468" s="740"/>
      <c r="G2468" s="739"/>
      <c r="H2468" s="739"/>
      <c r="I2468" s="761"/>
      <c r="J2468" s="762"/>
      <c r="K2468" s="763"/>
      <c r="L2468" s="764"/>
    </row>
    <row r="2469" spans="2:12" x14ac:dyDescent="0.25">
      <c r="B2469" s="737"/>
      <c r="C2469" s="739"/>
      <c r="D2469" s="739"/>
      <c r="E2469" s="739"/>
      <c r="F2469" s="740"/>
      <c r="G2469" s="739"/>
      <c r="H2469" s="739"/>
      <c r="I2469" s="761"/>
      <c r="J2469" s="762"/>
      <c r="K2469" s="763"/>
      <c r="L2469" s="764"/>
    </row>
    <row r="2470" spans="2:12" x14ac:dyDescent="0.25">
      <c r="B2470" s="737"/>
      <c r="C2470" s="739"/>
      <c r="D2470" s="739"/>
      <c r="E2470" s="739"/>
      <c r="F2470" s="740"/>
      <c r="G2470" s="739"/>
      <c r="H2470" s="739"/>
      <c r="I2470" s="761"/>
      <c r="J2470" s="762"/>
      <c r="K2470" s="763"/>
      <c r="L2470" s="764"/>
    </row>
    <row r="2471" spans="2:12" x14ac:dyDescent="0.25">
      <c r="B2471" s="737"/>
      <c r="C2471" s="739"/>
      <c r="D2471" s="739"/>
      <c r="E2471" s="739"/>
      <c r="F2471" s="740"/>
      <c r="G2471" s="739"/>
      <c r="H2471" s="739"/>
      <c r="I2471" s="761"/>
      <c r="J2471" s="762"/>
      <c r="K2471" s="763"/>
      <c r="L2471" s="764"/>
    </row>
    <row r="2472" spans="2:12" x14ac:dyDescent="0.25">
      <c r="B2472" s="737"/>
      <c r="C2472" s="739"/>
      <c r="D2472" s="739"/>
      <c r="E2472" s="739"/>
      <c r="F2472" s="740"/>
      <c r="G2472" s="739"/>
      <c r="H2472" s="739"/>
      <c r="I2472" s="761"/>
      <c r="J2472" s="762"/>
      <c r="K2472" s="763"/>
      <c r="L2472" s="764"/>
    </row>
    <row r="2473" spans="2:12" x14ac:dyDescent="0.25">
      <c r="B2473" s="737"/>
      <c r="C2473" s="739"/>
      <c r="D2473" s="739"/>
      <c r="E2473" s="739"/>
      <c r="F2473" s="740"/>
      <c r="G2473" s="739"/>
      <c r="H2473" s="739"/>
      <c r="I2473" s="761"/>
      <c r="J2473" s="762"/>
      <c r="K2473" s="763"/>
      <c r="L2473" s="764"/>
    </row>
    <row r="2474" spans="2:12" x14ac:dyDescent="0.25">
      <c r="B2474" s="737"/>
      <c r="C2474" s="739"/>
      <c r="D2474" s="739"/>
      <c r="E2474" s="739"/>
      <c r="F2474" s="740"/>
      <c r="G2474" s="739"/>
      <c r="H2474" s="739"/>
      <c r="I2474" s="761"/>
      <c r="J2474" s="762"/>
      <c r="K2474" s="763"/>
      <c r="L2474" s="764"/>
    </row>
    <row r="2475" spans="2:12" x14ac:dyDescent="0.25">
      <c r="B2475" s="737"/>
      <c r="C2475" s="739"/>
      <c r="D2475" s="739"/>
      <c r="E2475" s="739"/>
      <c r="F2475" s="740"/>
      <c r="G2475" s="739"/>
      <c r="H2475" s="739"/>
      <c r="I2475" s="761"/>
      <c r="J2475" s="762"/>
      <c r="K2475" s="763"/>
      <c r="L2475" s="764"/>
    </row>
    <row r="2476" spans="2:12" x14ac:dyDescent="0.25">
      <c r="B2476" s="737"/>
      <c r="C2476" s="739"/>
      <c r="D2476" s="739"/>
      <c r="E2476" s="739"/>
      <c r="F2476" s="740"/>
      <c r="G2476" s="739"/>
      <c r="H2476" s="739"/>
      <c r="I2476" s="761"/>
      <c r="J2476" s="762"/>
      <c r="K2476" s="763"/>
      <c r="L2476" s="764"/>
    </row>
    <row r="2477" spans="2:12" x14ac:dyDescent="0.25">
      <c r="B2477" s="737"/>
      <c r="C2477" s="739"/>
      <c r="D2477" s="739"/>
      <c r="E2477" s="739"/>
      <c r="F2477" s="740"/>
      <c r="G2477" s="739"/>
      <c r="H2477" s="739"/>
      <c r="I2477" s="761"/>
      <c r="J2477" s="762"/>
      <c r="K2477" s="763"/>
      <c r="L2477" s="764"/>
    </row>
    <row r="2478" spans="2:12" x14ac:dyDescent="0.25">
      <c r="B2478" s="737"/>
      <c r="C2478" s="739"/>
      <c r="D2478" s="739"/>
      <c r="E2478" s="739"/>
      <c r="F2478" s="740"/>
      <c r="G2478" s="739"/>
      <c r="H2478" s="739"/>
      <c r="I2478" s="761"/>
      <c r="J2478" s="762"/>
      <c r="K2478" s="763"/>
      <c r="L2478" s="764"/>
    </row>
    <row r="2479" spans="2:12" x14ac:dyDescent="0.25">
      <c r="B2479" s="737"/>
      <c r="C2479" s="739"/>
      <c r="D2479" s="739"/>
      <c r="E2479" s="739"/>
      <c r="F2479" s="740"/>
      <c r="G2479" s="739"/>
      <c r="H2479" s="739"/>
      <c r="I2479" s="761"/>
      <c r="J2479" s="762"/>
      <c r="K2479" s="763"/>
      <c r="L2479" s="764"/>
    </row>
    <row r="2480" spans="2:12" x14ac:dyDescent="0.25">
      <c r="B2480" s="737"/>
      <c r="C2480" s="739"/>
      <c r="D2480" s="739"/>
      <c r="E2480" s="739"/>
      <c r="F2480" s="740"/>
      <c r="G2480" s="739"/>
      <c r="H2480" s="739"/>
      <c r="I2480" s="761"/>
      <c r="J2480" s="762"/>
      <c r="K2480" s="763"/>
      <c r="L2480" s="764"/>
    </row>
    <row r="2481" spans="2:12" x14ac:dyDescent="0.25">
      <c r="B2481" s="737"/>
      <c r="C2481" s="739"/>
      <c r="D2481" s="739"/>
      <c r="E2481" s="739"/>
      <c r="F2481" s="740"/>
      <c r="G2481" s="739"/>
      <c r="H2481" s="739"/>
      <c r="I2481" s="761"/>
      <c r="J2481" s="762"/>
      <c r="K2481" s="763"/>
      <c r="L2481" s="764"/>
    </row>
    <row r="2482" spans="2:12" x14ac:dyDescent="0.25">
      <c r="B2482" s="737"/>
      <c r="C2482" s="739"/>
      <c r="D2482" s="739"/>
      <c r="E2482" s="739"/>
      <c r="F2482" s="740"/>
      <c r="G2482" s="739"/>
      <c r="H2482" s="739"/>
      <c r="I2482" s="761"/>
      <c r="J2482" s="762"/>
      <c r="K2482" s="763"/>
      <c r="L2482" s="764"/>
    </row>
    <row r="2483" spans="2:12" x14ac:dyDescent="0.25">
      <c r="B2483" s="737"/>
      <c r="C2483" s="739"/>
      <c r="D2483" s="739"/>
      <c r="E2483" s="739"/>
      <c r="F2483" s="740"/>
      <c r="G2483" s="739"/>
      <c r="H2483" s="739"/>
      <c r="I2483" s="761"/>
      <c r="J2483" s="762"/>
      <c r="K2483" s="763"/>
      <c r="L2483" s="764"/>
    </row>
    <row r="2484" spans="2:12" x14ac:dyDescent="0.25">
      <c r="B2484" s="737"/>
      <c r="C2484" s="739"/>
      <c r="D2484" s="739"/>
      <c r="E2484" s="739"/>
      <c r="F2484" s="740"/>
      <c r="G2484" s="739"/>
      <c r="H2484" s="739"/>
      <c r="I2484" s="761"/>
      <c r="J2484" s="762"/>
      <c r="K2484" s="763"/>
      <c r="L2484" s="764"/>
    </row>
    <row r="2485" spans="2:12" x14ac:dyDescent="0.25">
      <c r="B2485" s="737"/>
      <c r="C2485" s="739"/>
      <c r="D2485" s="739"/>
      <c r="E2485" s="739"/>
      <c r="F2485" s="740"/>
      <c r="G2485" s="739"/>
      <c r="H2485" s="739"/>
      <c r="I2485" s="761"/>
      <c r="J2485" s="762"/>
      <c r="K2485" s="763"/>
      <c r="L2485" s="764"/>
    </row>
    <row r="2486" spans="2:12" x14ac:dyDescent="0.25">
      <c r="B2486" s="737"/>
      <c r="C2486" s="739"/>
      <c r="D2486" s="739"/>
      <c r="E2486" s="739"/>
      <c r="F2486" s="740"/>
      <c r="G2486" s="739"/>
      <c r="H2486" s="739"/>
      <c r="I2486" s="761"/>
      <c r="J2486" s="762"/>
      <c r="K2486" s="763"/>
      <c r="L2486" s="764"/>
    </row>
    <row r="2487" spans="2:12" x14ac:dyDescent="0.25">
      <c r="B2487" s="737"/>
      <c r="C2487" s="739"/>
      <c r="D2487" s="739"/>
      <c r="E2487" s="739"/>
      <c r="F2487" s="740"/>
      <c r="G2487" s="739"/>
      <c r="H2487" s="739"/>
      <c r="I2487" s="761"/>
      <c r="J2487" s="762"/>
      <c r="K2487" s="763"/>
      <c r="L2487" s="764"/>
    </row>
    <row r="2488" spans="2:12" x14ac:dyDescent="0.25">
      <c r="B2488" s="737"/>
      <c r="C2488" s="739"/>
      <c r="D2488" s="739"/>
      <c r="E2488" s="739"/>
      <c r="F2488" s="740"/>
      <c r="G2488" s="739"/>
      <c r="H2488" s="739"/>
      <c r="I2488" s="761"/>
      <c r="J2488" s="762"/>
      <c r="K2488" s="763"/>
      <c r="L2488" s="764"/>
    </row>
    <row r="2489" spans="2:12" x14ac:dyDescent="0.25">
      <c r="B2489" s="737"/>
      <c r="C2489" s="739"/>
      <c r="D2489" s="739"/>
      <c r="E2489" s="739"/>
      <c r="F2489" s="740"/>
      <c r="G2489" s="739"/>
      <c r="H2489" s="739"/>
      <c r="I2489" s="761"/>
      <c r="J2489" s="762"/>
      <c r="K2489" s="763"/>
      <c r="L2489" s="764"/>
    </row>
    <row r="2490" spans="2:12" x14ac:dyDescent="0.25">
      <c r="B2490" s="737"/>
      <c r="C2490" s="739"/>
      <c r="D2490" s="739"/>
      <c r="E2490" s="739"/>
      <c r="F2490" s="740"/>
      <c r="G2490" s="739"/>
      <c r="H2490" s="739"/>
      <c r="I2490" s="761"/>
      <c r="J2490" s="762"/>
      <c r="K2490" s="763"/>
      <c r="L2490" s="764"/>
    </row>
    <row r="2491" spans="2:12" x14ac:dyDescent="0.25">
      <c r="B2491" s="737"/>
      <c r="C2491" s="739"/>
      <c r="D2491" s="739"/>
      <c r="E2491" s="739"/>
      <c r="F2491" s="740"/>
      <c r="G2491" s="739"/>
      <c r="H2491" s="739"/>
      <c r="I2491" s="761"/>
      <c r="J2491" s="762"/>
      <c r="K2491" s="763"/>
      <c r="L2491" s="764"/>
    </row>
    <row r="2492" spans="2:12" x14ac:dyDescent="0.25">
      <c r="B2492" s="737"/>
      <c r="C2492" s="739"/>
      <c r="D2492" s="739"/>
      <c r="E2492" s="739"/>
      <c r="F2492" s="740"/>
      <c r="G2492" s="739"/>
      <c r="H2492" s="739"/>
      <c r="I2492" s="761"/>
      <c r="J2492" s="762"/>
      <c r="K2492" s="763"/>
      <c r="L2492" s="764"/>
    </row>
    <row r="2493" spans="2:12" x14ac:dyDescent="0.25">
      <c r="B2493" s="737"/>
      <c r="C2493" s="739"/>
      <c r="D2493" s="739"/>
      <c r="E2493" s="739"/>
      <c r="F2493" s="740"/>
      <c r="G2493" s="739"/>
      <c r="H2493" s="739"/>
      <c r="I2493" s="761"/>
      <c r="J2493" s="762"/>
      <c r="K2493" s="763"/>
      <c r="L2493" s="764"/>
    </row>
    <row r="2494" spans="2:12" x14ac:dyDescent="0.25">
      <c r="B2494" s="737"/>
      <c r="C2494" s="739"/>
      <c r="D2494" s="739"/>
      <c r="E2494" s="739"/>
      <c r="F2494" s="740"/>
      <c r="G2494" s="739"/>
      <c r="H2494" s="739"/>
      <c r="I2494" s="761"/>
      <c r="J2494" s="762"/>
      <c r="K2494" s="763"/>
      <c r="L2494" s="764"/>
    </row>
    <row r="2495" spans="2:12" x14ac:dyDescent="0.25">
      <c r="B2495" s="737"/>
      <c r="C2495" s="739"/>
      <c r="D2495" s="739"/>
      <c r="E2495" s="739"/>
      <c r="F2495" s="740"/>
      <c r="G2495" s="739"/>
      <c r="H2495" s="739"/>
      <c r="I2495" s="761"/>
      <c r="J2495" s="762"/>
      <c r="K2495" s="763"/>
      <c r="L2495" s="764"/>
    </row>
    <row r="2496" spans="2:12" x14ac:dyDescent="0.25">
      <c r="B2496" s="737"/>
      <c r="C2496" s="739"/>
      <c r="D2496" s="739"/>
      <c r="E2496" s="739"/>
      <c r="F2496" s="740"/>
      <c r="G2496" s="739"/>
      <c r="H2496" s="739"/>
      <c r="I2496" s="761"/>
      <c r="J2496" s="762"/>
      <c r="K2496" s="763"/>
      <c r="L2496" s="764"/>
    </row>
    <row r="2497" spans="2:12" x14ac:dyDescent="0.25">
      <c r="B2497" s="737"/>
      <c r="C2497" s="739"/>
      <c r="D2497" s="739"/>
      <c r="E2497" s="739"/>
      <c r="F2497" s="740"/>
      <c r="G2497" s="739"/>
      <c r="H2497" s="739"/>
      <c r="I2497" s="761"/>
      <c r="J2497" s="762"/>
      <c r="K2497" s="763"/>
      <c r="L2497" s="764"/>
    </row>
    <row r="2498" spans="2:12" x14ac:dyDescent="0.25">
      <c r="B2498" s="737"/>
      <c r="C2498" s="739"/>
      <c r="D2498" s="739"/>
      <c r="E2498" s="739"/>
      <c r="F2498" s="740"/>
      <c r="G2498" s="739"/>
      <c r="H2498" s="739"/>
      <c r="I2498" s="761"/>
      <c r="J2498" s="762"/>
      <c r="K2498" s="763"/>
      <c r="L2498" s="764"/>
    </row>
    <row r="2499" spans="2:12" x14ac:dyDescent="0.25">
      <c r="B2499" s="737"/>
      <c r="C2499" s="739"/>
      <c r="D2499" s="739"/>
      <c r="E2499" s="739"/>
      <c r="F2499" s="740"/>
      <c r="G2499" s="739"/>
      <c r="H2499" s="739"/>
      <c r="I2499" s="761"/>
      <c r="J2499" s="762"/>
      <c r="K2499" s="763"/>
      <c r="L2499" s="764"/>
    </row>
    <row r="2500" spans="2:12" x14ac:dyDescent="0.25">
      <c r="B2500" s="737"/>
      <c r="C2500" s="739"/>
      <c r="D2500" s="739"/>
      <c r="E2500" s="739"/>
      <c r="F2500" s="740"/>
      <c r="G2500" s="739"/>
      <c r="H2500" s="739"/>
      <c r="I2500" s="761"/>
      <c r="J2500" s="762"/>
      <c r="K2500" s="763"/>
      <c r="L2500" s="764"/>
    </row>
    <row r="2501" spans="2:12" x14ac:dyDescent="0.25">
      <c r="B2501" s="737"/>
      <c r="C2501" s="739"/>
      <c r="D2501" s="739"/>
      <c r="E2501" s="739"/>
      <c r="F2501" s="740"/>
      <c r="G2501" s="739"/>
      <c r="H2501" s="739"/>
      <c r="I2501" s="761"/>
      <c r="J2501" s="762"/>
      <c r="K2501" s="763"/>
      <c r="L2501" s="764"/>
    </row>
    <row r="2502" spans="2:12" x14ac:dyDescent="0.25">
      <c r="B2502" s="737"/>
      <c r="C2502" s="739"/>
      <c r="D2502" s="739"/>
      <c r="E2502" s="739"/>
      <c r="F2502" s="740"/>
      <c r="G2502" s="739"/>
      <c r="H2502" s="739"/>
      <c r="I2502" s="761"/>
      <c r="J2502" s="762"/>
      <c r="K2502" s="763"/>
      <c r="L2502" s="764"/>
    </row>
    <row r="2503" spans="2:12" x14ac:dyDescent="0.25">
      <c r="B2503" s="737"/>
      <c r="C2503" s="739"/>
      <c r="D2503" s="739"/>
      <c r="E2503" s="739"/>
      <c r="F2503" s="740"/>
      <c r="G2503" s="739"/>
      <c r="H2503" s="739"/>
      <c r="I2503" s="761"/>
      <c r="J2503" s="762"/>
      <c r="K2503" s="763"/>
      <c r="L2503" s="764"/>
    </row>
    <row r="2504" spans="2:12" x14ac:dyDescent="0.25">
      <c r="B2504" s="737"/>
      <c r="C2504" s="739"/>
      <c r="D2504" s="739"/>
      <c r="E2504" s="739"/>
      <c r="F2504" s="740"/>
      <c r="G2504" s="739"/>
      <c r="H2504" s="739"/>
      <c r="I2504" s="761"/>
      <c r="J2504" s="762"/>
      <c r="K2504" s="763"/>
      <c r="L2504" s="764"/>
    </row>
    <row r="2505" spans="2:12" x14ac:dyDescent="0.25">
      <c r="B2505" s="737"/>
      <c r="C2505" s="739"/>
      <c r="D2505" s="739"/>
      <c r="E2505" s="739"/>
      <c r="F2505" s="740"/>
      <c r="G2505" s="739"/>
      <c r="H2505" s="739"/>
      <c r="I2505" s="761"/>
      <c r="J2505" s="762"/>
      <c r="K2505" s="763"/>
      <c r="L2505" s="764"/>
    </row>
    <row r="2506" spans="2:12" x14ac:dyDescent="0.25">
      <c r="B2506" s="737"/>
      <c r="C2506" s="739"/>
      <c r="D2506" s="739"/>
      <c r="E2506" s="739"/>
      <c r="F2506" s="740"/>
      <c r="G2506" s="739"/>
      <c r="H2506" s="739"/>
      <c r="I2506" s="761"/>
      <c r="J2506" s="762"/>
      <c r="K2506" s="763"/>
      <c r="L2506" s="764"/>
    </row>
    <row r="2507" spans="2:12" x14ac:dyDescent="0.25">
      <c r="B2507" s="737"/>
      <c r="C2507" s="739"/>
      <c r="D2507" s="739"/>
      <c r="E2507" s="739"/>
      <c r="F2507" s="740"/>
      <c r="G2507" s="739"/>
      <c r="H2507" s="739"/>
      <c r="I2507" s="761"/>
      <c r="J2507" s="762"/>
      <c r="K2507" s="763"/>
      <c r="L2507" s="764"/>
    </row>
    <row r="2508" spans="2:12" x14ac:dyDescent="0.25">
      <c r="B2508" s="737"/>
      <c r="C2508" s="739"/>
      <c r="D2508" s="739"/>
      <c r="E2508" s="739"/>
      <c r="F2508" s="740"/>
      <c r="G2508" s="739"/>
      <c r="H2508" s="739"/>
      <c r="I2508" s="761"/>
      <c r="J2508" s="762"/>
      <c r="K2508" s="763"/>
      <c r="L2508" s="764"/>
    </row>
    <row r="2509" spans="2:12" x14ac:dyDescent="0.25">
      <c r="B2509" s="737"/>
      <c r="C2509" s="739"/>
      <c r="D2509" s="739"/>
      <c r="E2509" s="739"/>
      <c r="F2509" s="740"/>
      <c r="G2509" s="739"/>
      <c r="H2509" s="739"/>
      <c r="I2509" s="761"/>
      <c r="J2509" s="762"/>
      <c r="K2509" s="763"/>
      <c r="L2509" s="764"/>
    </row>
    <row r="2510" spans="2:12" x14ac:dyDescent="0.25">
      <c r="B2510" s="737"/>
      <c r="C2510" s="739"/>
      <c r="D2510" s="739"/>
      <c r="E2510" s="739"/>
      <c r="F2510" s="740"/>
      <c r="G2510" s="739"/>
      <c r="H2510" s="739"/>
      <c r="I2510" s="761"/>
      <c r="J2510" s="762"/>
      <c r="K2510" s="763"/>
      <c r="L2510" s="764"/>
    </row>
    <row r="2511" spans="2:12" x14ac:dyDescent="0.25">
      <c r="B2511" s="737"/>
      <c r="C2511" s="739"/>
      <c r="D2511" s="739"/>
      <c r="E2511" s="739"/>
      <c r="F2511" s="740"/>
      <c r="G2511" s="739"/>
      <c r="H2511" s="739"/>
      <c r="I2511" s="761"/>
      <c r="J2511" s="762"/>
      <c r="K2511" s="763"/>
      <c r="L2511" s="764"/>
    </row>
    <row r="2512" spans="2:12" x14ac:dyDescent="0.25">
      <c r="B2512" s="737"/>
      <c r="C2512" s="739"/>
      <c r="D2512" s="739"/>
      <c r="E2512" s="739"/>
      <c r="F2512" s="740"/>
      <c r="G2512" s="739"/>
      <c r="H2512" s="739"/>
      <c r="I2512" s="761"/>
      <c r="J2512" s="762"/>
      <c r="K2512" s="763"/>
      <c r="L2512" s="764"/>
    </row>
    <row r="2513" spans="2:12" x14ac:dyDescent="0.25">
      <c r="B2513" s="737"/>
      <c r="C2513" s="739"/>
      <c r="D2513" s="739"/>
      <c r="E2513" s="739"/>
      <c r="F2513" s="740"/>
      <c r="G2513" s="739"/>
      <c r="H2513" s="739"/>
      <c r="I2513" s="761"/>
      <c r="J2513" s="762"/>
      <c r="K2513" s="763"/>
      <c r="L2513" s="764"/>
    </row>
    <row r="2514" spans="2:12" x14ac:dyDescent="0.25">
      <c r="B2514" s="737"/>
      <c r="C2514" s="739"/>
      <c r="D2514" s="739"/>
      <c r="E2514" s="739"/>
      <c r="F2514" s="740"/>
      <c r="G2514" s="739"/>
      <c r="H2514" s="739"/>
      <c r="I2514" s="761"/>
      <c r="J2514" s="762"/>
      <c r="K2514" s="763"/>
      <c r="L2514" s="764"/>
    </row>
    <row r="2515" spans="2:12" x14ac:dyDescent="0.25">
      <c r="B2515" s="737"/>
      <c r="C2515" s="739"/>
      <c r="D2515" s="739"/>
      <c r="E2515" s="739"/>
      <c r="F2515" s="740"/>
      <c r="G2515" s="739"/>
      <c r="H2515" s="739"/>
      <c r="I2515" s="761"/>
      <c r="J2515" s="762"/>
      <c r="K2515" s="763"/>
      <c r="L2515" s="764"/>
    </row>
    <row r="2516" spans="2:12" x14ac:dyDescent="0.25">
      <c r="B2516" s="737"/>
      <c r="C2516" s="739"/>
      <c r="D2516" s="739"/>
      <c r="E2516" s="739"/>
      <c r="F2516" s="740"/>
      <c r="G2516" s="739"/>
      <c r="H2516" s="739"/>
      <c r="I2516" s="761"/>
      <c r="J2516" s="762"/>
      <c r="K2516" s="763"/>
      <c r="L2516" s="764"/>
    </row>
    <row r="2517" spans="2:12" x14ac:dyDescent="0.25">
      <c r="B2517" s="737"/>
      <c r="C2517" s="739"/>
      <c r="D2517" s="739"/>
      <c r="E2517" s="739"/>
      <c r="F2517" s="740"/>
      <c r="G2517" s="739"/>
      <c r="H2517" s="739"/>
      <c r="I2517" s="761"/>
      <c r="J2517" s="762"/>
      <c r="K2517" s="763"/>
      <c r="L2517" s="764"/>
    </row>
    <row r="2518" spans="2:12" x14ac:dyDescent="0.25">
      <c r="B2518" s="737"/>
      <c r="C2518" s="739"/>
      <c r="D2518" s="739"/>
      <c r="E2518" s="739"/>
      <c r="F2518" s="740"/>
      <c r="G2518" s="739"/>
      <c r="H2518" s="739"/>
      <c r="I2518" s="761"/>
      <c r="J2518" s="762"/>
      <c r="K2518" s="763"/>
      <c r="L2518" s="764"/>
    </row>
    <row r="2519" spans="2:12" x14ac:dyDescent="0.25">
      <c r="B2519" s="737"/>
      <c r="C2519" s="739"/>
      <c r="D2519" s="739"/>
      <c r="E2519" s="739"/>
      <c r="F2519" s="740"/>
      <c r="G2519" s="739"/>
      <c r="H2519" s="739"/>
      <c r="I2519" s="761"/>
      <c r="J2519" s="762"/>
      <c r="K2519" s="763"/>
      <c r="L2519" s="764"/>
    </row>
    <row r="2520" spans="2:12" x14ac:dyDescent="0.25">
      <c r="B2520" s="737"/>
      <c r="C2520" s="739"/>
      <c r="D2520" s="739"/>
      <c r="E2520" s="739"/>
      <c r="F2520" s="740"/>
      <c r="G2520" s="739"/>
      <c r="H2520" s="739"/>
      <c r="I2520" s="761"/>
      <c r="J2520" s="762"/>
      <c r="K2520" s="763"/>
      <c r="L2520" s="764"/>
    </row>
    <row r="2521" spans="2:12" x14ac:dyDescent="0.25">
      <c r="B2521" s="737"/>
      <c r="C2521" s="739"/>
      <c r="D2521" s="739"/>
      <c r="E2521" s="739"/>
      <c r="F2521" s="740"/>
      <c r="G2521" s="739"/>
      <c r="H2521" s="739"/>
      <c r="I2521" s="761"/>
      <c r="J2521" s="762"/>
      <c r="K2521" s="763"/>
      <c r="L2521" s="764"/>
    </row>
    <row r="2522" spans="2:12" x14ac:dyDescent="0.25">
      <c r="B2522" s="737"/>
      <c r="C2522" s="739"/>
      <c r="D2522" s="739"/>
      <c r="E2522" s="739"/>
      <c r="F2522" s="740"/>
      <c r="G2522" s="739"/>
      <c r="H2522" s="739"/>
      <c r="I2522" s="761"/>
      <c r="J2522" s="762"/>
      <c r="K2522" s="763"/>
      <c r="L2522" s="764"/>
    </row>
    <row r="2523" spans="2:12" x14ac:dyDescent="0.25">
      <c r="B2523" s="737"/>
      <c r="C2523" s="739"/>
      <c r="D2523" s="739"/>
      <c r="E2523" s="739"/>
      <c r="F2523" s="740"/>
      <c r="G2523" s="739"/>
      <c r="H2523" s="739"/>
      <c r="I2523" s="761"/>
      <c r="J2523" s="762"/>
      <c r="K2523" s="763"/>
      <c r="L2523" s="764"/>
    </row>
    <row r="2524" spans="2:12" x14ac:dyDescent="0.25">
      <c r="B2524" s="737"/>
      <c r="C2524" s="739"/>
      <c r="D2524" s="739"/>
      <c r="E2524" s="739"/>
      <c r="F2524" s="740"/>
      <c r="G2524" s="739"/>
      <c r="H2524" s="739"/>
      <c r="I2524" s="761"/>
      <c r="J2524" s="762"/>
      <c r="K2524" s="763"/>
      <c r="L2524" s="764"/>
    </row>
    <row r="2525" spans="2:12" x14ac:dyDescent="0.25">
      <c r="B2525" s="737"/>
      <c r="C2525" s="739"/>
      <c r="D2525" s="739"/>
      <c r="E2525" s="739"/>
      <c r="F2525" s="740"/>
      <c r="G2525" s="739"/>
      <c r="H2525" s="739"/>
      <c r="I2525" s="761"/>
      <c r="J2525" s="762"/>
      <c r="K2525" s="763"/>
      <c r="L2525" s="764"/>
    </row>
    <row r="2526" spans="2:12" x14ac:dyDescent="0.25">
      <c r="B2526" s="737"/>
      <c r="C2526" s="739"/>
      <c r="D2526" s="739"/>
      <c r="E2526" s="739"/>
      <c r="F2526" s="740"/>
      <c r="G2526" s="739"/>
      <c r="H2526" s="739"/>
      <c r="I2526" s="761"/>
      <c r="J2526" s="762"/>
      <c r="K2526" s="763"/>
      <c r="L2526" s="764"/>
    </row>
    <row r="2527" spans="2:12" x14ac:dyDescent="0.25">
      <c r="B2527" s="737"/>
      <c r="C2527" s="739"/>
      <c r="D2527" s="739"/>
      <c r="E2527" s="739"/>
      <c r="F2527" s="740"/>
      <c r="G2527" s="739"/>
      <c r="H2527" s="739"/>
      <c r="I2527" s="761"/>
      <c r="J2527" s="762"/>
      <c r="K2527" s="763"/>
      <c r="L2527" s="764"/>
    </row>
    <row r="2528" spans="2:12" x14ac:dyDescent="0.25">
      <c r="B2528" s="737"/>
      <c r="C2528" s="739"/>
      <c r="D2528" s="739"/>
      <c r="E2528" s="739"/>
      <c r="F2528" s="740"/>
      <c r="G2528" s="739"/>
      <c r="H2528" s="739"/>
      <c r="I2528" s="761"/>
      <c r="J2528" s="762"/>
      <c r="K2528" s="763"/>
      <c r="L2528" s="764"/>
    </row>
    <row r="2529" spans="2:12" x14ac:dyDescent="0.25">
      <c r="B2529" s="737"/>
      <c r="C2529" s="739"/>
      <c r="D2529" s="739"/>
      <c r="E2529" s="739"/>
      <c r="F2529" s="740"/>
      <c r="G2529" s="739"/>
      <c r="H2529" s="739"/>
      <c r="I2529" s="761"/>
      <c r="J2529" s="762"/>
      <c r="K2529" s="763"/>
      <c r="L2529" s="764"/>
    </row>
    <row r="2530" spans="2:12" x14ac:dyDescent="0.25">
      <c r="B2530" s="737"/>
      <c r="C2530" s="739"/>
      <c r="D2530" s="739"/>
      <c r="E2530" s="739"/>
      <c r="F2530" s="740"/>
      <c r="G2530" s="739"/>
      <c r="H2530" s="739"/>
      <c r="I2530" s="761"/>
      <c r="J2530" s="762"/>
      <c r="K2530" s="763"/>
      <c r="L2530" s="764"/>
    </row>
    <row r="2531" spans="2:12" x14ac:dyDescent="0.25">
      <c r="B2531" s="737"/>
      <c r="C2531" s="739"/>
      <c r="D2531" s="739"/>
      <c r="E2531" s="739"/>
      <c r="F2531" s="740"/>
      <c r="G2531" s="739"/>
      <c r="H2531" s="739"/>
      <c r="I2531" s="761"/>
      <c r="J2531" s="762"/>
      <c r="K2531" s="763"/>
      <c r="L2531" s="764"/>
    </row>
    <row r="2532" spans="2:12" x14ac:dyDescent="0.25">
      <c r="B2532" s="737"/>
      <c r="C2532" s="739"/>
      <c r="D2532" s="739"/>
      <c r="E2532" s="739"/>
      <c r="F2532" s="740"/>
      <c r="G2532" s="739"/>
      <c r="H2532" s="739"/>
      <c r="I2532" s="761"/>
      <c r="J2532" s="762"/>
      <c r="K2532" s="763"/>
      <c r="L2532" s="764"/>
    </row>
    <row r="2533" spans="2:12" x14ac:dyDescent="0.25">
      <c r="B2533" s="737"/>
      <c r="C2533" s="739"/>
      <c r="D2533" s="739"/>
      <c r="E2533" s="739"/>
      <c r="F2533" s="740"/>
      <c r="G2533" s="739"/>
      <c r="H2533" s="739"/>
      <c r="I2533" s="761"/>
      <c r="J2533" s="762"/>
      <c r="K2533" s="763"/>
      <c r="L2533" s="764"/>
    </row>
    <row r="2534" spans="2:12" x14ac:dyDescent="0.25">
      <c r="B2534" s="737"/>
      <c r="C2534" s="739"/>
      <c r="D2534" s="739"/>
      <c r="E2534" s="739"/>
      <c r="F2534" s="740"/>
      <c r="G2534" s="739"/>
      <c r="H2534" s="739"/>
      <c r="I2534" s="761"/>
      <c r="J2534" s="762"/>
      <c r="K2534" s="763"/>
      <c r="L2534" s="764"/>
    </row>
    <row r="2535" spans="2:12" x14ac:dyDescent="0.25">
      <c r="B2535" s="737"/>
      <c r="C2535" s="739"/>
      <c r="D2535" s="739"/>
      <c r="E2535" s="739"/>
      <c r="F2535" s="740"/>
      <c r="G2535" s="739"/>
      <c r="H2535" s="739"/>
      <c r="I2535" s="761"/>
      <c r="J2535" s="762"/>
      <c r="K2535" s="763"/>
      <c r="L2535" s="764"/>
    </row>
    <row r="2536" spans="2:12" x14ac:dyDescent="0.25">
      <c r="B2536" s="737"/>
      <c r="C2536" s="739"/>
      <c r="D2536" s="739"/>
      <c r="E2536" s="739"/>
      <c r="F2536" s="740"/>
      <c r="G2536" s="739"/>
      <c r="H2536" s="739"/>
      <c r="I2536" s="761"/>
      <c r="J2536" s="762"/>
      <c r="K2536" s="763"/>
      <c r="L2536" s="764"/>
    </row>
    <row r="2537" spans="2:12" x14ac:dyDescent="0.25">
      <c r="B2537" s="737"/>
      <c r="C2537" s="739"/>
      <c r="D2537" s="739"/>
      <c r="E2537" s="739"/>
      <c r="F2537" s="740"/>
      <c r="G2537" s="739"/>
      <c r="H2537" s="739"/>
      <c r="I2537" s="761"/>
      <c r="J2537" s="762"/>
      <c r="K2537" s="763"/>
      <c r="L2537" s="764"/>
    </row>
    <row r="2538" spans="2:12" x14ac:dyDescent="0.25">
      <c r="B2538" s="737"/>
      <c r="C2538" s="739"/>
      <c r="D2538" s="739"/>
      <c r="E2538" s="739"/>
      <c r="F2538" s="740"/>
      <c r="G2538" s="739"/>
      <c r="H2538" s="739"/>
      <c r="I2538" s="761"/>
      <c r="J2538" s="762"/>
      <c r="K2538" s="763"/>
      <c r="L2538" s="764"/>
    </row>
    <row r="2539" spans="2:12" x14ac:dyDescent="0.25">
      <c r="B2539" s="737"/>
      <c r="C2539" s="739"/>
      <c r="D2539" s="739"/>
      <c r="E2539" s="739"/>
      <c r="F2539" s="740"/>
      <c r="G2539" s="739"/>
      <c r="H2539" s="739"/>
      <c r="I2539" s="761"/>
      <c r="J2539" s="762"/>
      <c r="K2539" s="763"/>
      <c r="L2539" s="764"/>
    </row>
    <row r="2540" spans="2:12" x14ac:dyDescent="0.25">
      <c r="B2540" s="737"/>
      <c r="C2540" s="739"/>
      <c r="D2540" s="739"/>
      <c r="E2540" s="739"/>
      <c r="F2540" s="740"/>
      <c r="G2540" s="739"/>
      <c r="H2540" s="739"/>
      <c r="I2540" s="761"/>
      <c r="J2540" s="762"/>
      <c r="K2540" s="763"/>
      <c r="L2540" s="764"/>
    </row>
    <row r="2541" spans="2:12" x14ac:dyDescent="0.25">
      <c r="B2541" s="737"/>
      <c r="C2541" s="739"/>
      <c r="D2541" s="739"/>
      <c r="E2541" s="739"/>
      <c r="F2541" s="740"/>
      <c r="G2541" s="739"/>
      <c r="H2541" s="739"/>
      <c r="I2541" s="761"/>
      <c r="J2541" s="762"/>
      <c r="K2541" s="763"/>
      <c r="L2541" s="764"/>
    </row>
    <row r="2542" spans="2:12" x14ac:dyDescent="0.25">
      <c r="B2542" s="737"/>
      <c r="C2542" s="739"/>
      <c r="D2542" s="739"/>
      <c r="E2542" s="739"/>
      <c r="F2542" s="740"/>
      <c r="G2542" s="739"/>
      <c r="H2542" s="739"/>
      <c r="I2542" s="761"/>
      <c r="J2542" s="762"/>
      <c r="K2542" s="763"/>
      <c r="L2542" s="764"/>
    </row>
    <row r="2543" spans="2:12" x14ac:dyDescent="0.25">
      <c r="B2543" s="737"/>
      <c r="C2543" s="739"/>
      <c r="D2543" s="739"/>
      <c r="E2543" s="739"/>
      <c r="F2543" s="740"/>
      <c r="G2543" s="739"/>
      <c r="H2543" s="739"/>
      <c r="I2543" s="761"/>
      <c r="J2543" s="762"/>
      <c r="K2543" s="763"/>
      <c r="L2543" s="764"/>
    </row>
    <row r="2544" spans="2:12" x14ac:dyDescent="0.25">
      <c r="B2544" s="737"/>
      <c r="C2544" s="739"/>
      <c r="D2544" s="739"/>
      <c r="E2544" s="739"/>
      <c r="F2544" s="740"/>
      <c r="G2544" s="739"/>
      <c r="H2544" s="739"/>
      <c r="I2544" s="761"/>
      <c r="J2544" s="762"/>
      <c r="K2544" s="763"/>
      <c r="L2544" s="764"/>
    </row>
    <row r="2545" spans="2:12" x14ac:dyDescent="0.25">
      <c r="B2545" s="737"/>
      <c r="C2545" s="739"/>
      <c r="D2545" s="739"/>
      <c r="E2545" s="739"/>
      <c r="F2545" s="740"/>
      <c r="G2545" s="739"/>
      <c r="H2545" s="739"/>
      <c r="I2545" s="761"/>
      <c r="J2545" s="762"/>
      <c r="K2545" s="763"/>
      <c r="L2545" s="764"/>
    </row>
    <row r="2546" spans="2:12" x14ac:dyDescent="0.25">
      <c r="B2546" s="737"/>
      <c r="C2546" s="739"/>
      <c r="D2546" s="739"/>
      <c r="E2546" s="739"/>
      <c r="F2546" s="740"/>
      <c r="G2546" s="739"/>
      <c r="H2546" s="739"/>
      <c r="I2546" s="761"/>
      <c r="J2546" s="762"/>
      <c r="K2546" s="763"/>
      <c r="L2546" s="764"/>
    </row>
    <row r="2547" spans="2:12" x14ac:dyDescent="0.25">
      <c r="B2547" s="737"/>
      <c r="C2547" s="739"/>
      <c r="D2547" s="739"/>
      <c r="E2547" s="739"/>
      <c r="F2547" s="740"/>
      <c r="G2547" s="739"/>
      <c r="H2547" s="739"/>
      <c r="I2547" s="761"/>
      <c r="J2547" s="762"/>
      <c r="K2547" s="763"/>
      <c r="L2547" s="764"/>
    </row>
    <row r="2548" spans="2:12" x14ac:dyDescent="0.25">
      <c r="B2548" s="737"/>
      <c r="C2548" s="739"/>
      <c r="D2548" s="739"/>
      <c r="E2548" s="739"/>
      <c r="F2548" s="740"/>
      <c r="G2548" s="739"/>
      <c r="H2548" s="739"/>
      <c r="I2548" s="761"/>
      <c r="J2548" s="762"/>
      <c r="K2548" s="763"/>
      <c r="L2548" s="764"/>
    </row>
    <row r="2549" spans="2:12" x14ac:dyDescent="0.25">
      <c r="B2549" s="737"/>
      <c r="C2549" s="739"/>
      <c r="D2549" s="739"/>
      <c r="E2549" s="739"/>
      <c r="F2549" s="740"/>
      <c r="G2549" s="739"/>
      <c r="H2549" s="739"/>
      <c r="I2549" s="761"/>
      <c r="J2549" s="762"/>
      <c r="K2549" s="763"/>
      <c r="L2549" s="764"/>
    </row>
    <row r="2550" spans="2:12" x14ac:dyDescent="0.25">
      <c r="B2550" s="737"/>
      <c r="C2550" s="739"/>
      <c r="D2550" s="739"/>
      <c r="E2550" s="739"/>
      <c r="F2550" s="740"/>
      <c r="G2550" s="739"/>
      <c r="H2550" s="739"/>
      <c r="I2550" s="761"/>
      <c r="J2550" s="762"/>
      <c r="K2550" s="763"/>
      <c r="L2550" s="764"/>
    </row>
    <row r="2551" spans="2:12" x14ac:dyDescent="0.25">
      <c r="B2551" s="737"/>
      <c r="C2551" s="739"/>
      <c r="D2551" s="739"/>
      <c r="E2551" s="739"/>
      <c r="F2551" s="740"/>
      <c r="G2551" s="739"/>
      <c r="H2551" s="739"/>
      <c r="I2551" s="761"/>
      <c r="J2551" s="762"/>
      <c r="K2551" s="763"/>
      <c r="L2551" s="764"/>
    </row>
    <row r="2552" spans="2:12" x14ac:dyDescent="0.25">
      <c r="B2552" s="737"/>
      <c r="C2552" s="739"/>
      <c r="D2552" s="739"/>
      <c r="E2552" s="739"/>
      <c r="F2552" s="740"/>
      <c r="G2552" s="739"/>
      <c r="H2552" s="739"/>
      <c r="I2552" s="761"/>
      <c r="J2552" s="762"/>
      <c r="K2552" s="763"/>
      <c r="L2552" s="764"/>
    </row>
    <row r="2553" spans="2:12" x14ac:dyDescent="0.25">
      <c r="B2553" s="737"/>
      <c r="C2553" s="739"/>
      <c r="D2553" s="739"/>
      <c r="E2553" s="739"/>
      <c r="F2553" s="740"/>
      <c r="G2553" s="739"/>
      <c r="H2553" s="739"/>
      <c r="I2553" s="761"/>
      <c r="J2553" s="762"/>
      <c r="K2553" s="763"/>
      <c r="L2553" s="764"/>
    </row>
    <row r="2554" spans="2:12" x14ac:dyDescent="0.25">
      <c r="B2554" s="737"/>
      <c r="C2554" s="739"/>
      <c r="D2554" s="739"/>
      <c r="E2554" s="739"/>
      <c r="F2554" s="740"/>
      <c r="G2554" s="739"/>
      <c r="H2554" s="739"/>
      <c r="I2554" s="761"/>
      <c r="J2554" s="762"/>
      <c r="K2554" s="763"/>
      <c r="L2554" s="764"/>
    </row>
    <row r="2555" spans="2:12" x14ac:dyDescent="0.25">
      <c r="B2555" s="737"/>
      <c r="C2555" s="739"/>
      <c r="D2555" s="739"/>
      <c r="E2555" s="739"/>
      <c r="F2555" s="740"/>
      <c r="G2555" s="739"/>
      <c r="H2555" s="739"/>
      <c r="I2555" s="761"/>
      <c r="J2555" s="762"/>
      <c r="K2555" s="763"/>
      <c r="L2555" s="764"/>
    </row>
    <row r="2556" spans="2:12" x14ac:dyDescent="0.25">
      <c r="B2556" s="737"/>
      <c r="C2556" s="739"/>
      <c r="D2556" s="739"/>
      <c r="E2556" s="739"/>
      <c r="F2556" s="740"/>
      <c r="G2556" s="739"/>
      <c r="H2556" s="739"/>
      <c r="I2556" s="761"/>
      <c r="J2556" s="762"/>
      <c r="K2556" s="763"/>
      <c r="L2556" s="764"/>
    </row>
    <row r="2557" spans="2:12" x14ac:dyDescent="0.25">
      <c r="B2557" s="737"/>
      <c r="C2557" s="739"/>
      <c r="D2557" s="739"/>
      <c r="E2557" s="739"/>
      <c r="F2557" s="740"/>
      <c r="G2557" s="739"/>
      <c r="H2557" s="739"/>
      <c r="I2557" s="761"/>
      <c r="J2557" s="762"/>
      <c r="K2557" s="763"/>
      <c r="L2557" s="764"/>
    </row>
    <row r="2558" spans="2:12" x14ac:dyDescent="0.25">
      <c r="B2558" s="737"/>
      <c r="C2558" s="739"/>
      <c r="D2558" s="739"/>
      <c r="E2558" s="739"/>
      <c r="F2558" s="740"/>
      <c r="G2558" s="739"/>
      <c r="H2558" s="739"/>
      <c r="I2558" s="761"/>
      <c r="J2558" s="762"/>
      <c r="K2558" s="763"/>
      <c r="L2558" s="764"/>
    </row>
    <row r="2559" spans="2:12" x14ac:dyDescent="0.25">
      <c r="B2559" s="737"/>
      <c r="C2559" s="739"/>
      <c r="D2559" s="739"/>
      <c r="E2559" s="739"/>
      <c r="F2559" s="740"/>
      <c r="G2559" s="739"/>
      <c r="H2559" s="739"/>
      <c r="I2559" s="761"/>
      <c r="J2559" s="762"/>
      <c r="K2559" s="763"/>
      <c r="L2559" s="764"/>
    </row>
    <row r="2560" spans="2:12" x14ac:dyDescent="0.25">
      <c r="B2560" s="737"/>
      <c r="C2560" s="739"/>
      <c r="D2560" s="739"/>
      <c r="E2560" s="739"/>
      <c r="F2560" s="740"/>
      <c r="G2560" s="739"/>
      <c r="H2560" s="739"/>
      <c r="I2560" s="761"/>
      <c r="J2560" s="762"/>
      <c r="K2560" s="763"/>
      <c r="L2560" s="764"/>
    </row>
    <row r="2561" spans="2:12" x14ac:dyDescent="0.25">
      <c r="B2561" s="737"/>
      <c r="C2561" s="739"/>
      <c r="D2561" s="739"/>
      <c r="E2561" s="739"/>
      <c r="F2561" s="740"/>
      <c r="G2561" s="739"/>
      <c r="H2561" s="739"/>
      <c r="I2561" s="761"/>
      <c r="J2561" s="762"/>
      <c r="K2561" s="763"/>
      <c r="L2561" s="764"/>
    </row>
    <row r="2562" spans="2:12" x14ac:dyDescent="0.25">
      <c r="B2562" s="737"/>
      <c r="C2562" s="739"/>
      <c r="D2562" s="739"/>
      <c r="E2562" s="739"/>
      <c r="F2562" s="740"/>
      <c r="G2562" s="739"/>
      <c r="H2562" s="739"/>
      <c r="I2562" s="761"/>
      <c r="J2562" s="762"/>
      <c r="K2562" s="763"/>
      <c r="L2562" s="764"/>
    </row>
    <row r="2563" spans="2:12" x14ac:dyDescent="0.25">
      <c r="B2563" s="737"/>
      <c r="C2563" s="739"/>
      <c r="D2563" s="739"/>
      <c r="E2563" s="739"/>
      <c r="F2563" s="740"/>
      <c r="G2563" s="739"/>
      <c r="H2563" s="739"/>
      <c r="I2563" s="761"/>
      <c r="J2563" s="762"/>
      <c r="K2563" s="763"/>
      <c r="L2563" s="764"/>
    </row>
    <row r="2564" spans="2:12" x14ac:dyDescent="0.25">
      <c r="B2564" s="737"/>
      <c r="C2564" s="739"/>
      <c r="D2564" s="739"/>
      <c r="E2564" s="739"/>
      <c r="F2564" s="740"/>
      <c r="G2564" s="739"/>
      <c r="H2564" s="739"/>
      <c r="I2564" s="761"/>
      <c r="J2564" s="762"/>
      <c r="K2564" s="763"/>
      <c r="L2564" s="764"/>
    </row>
    <row r="2565" spans="2:12" x14ac:dyDescent="0.25">
      <c r="B2565" s="737"/>
      <c r="C2565" s="739"/>
      <c r="D2565" s="739"/>
      <c r="E2565" s="739"/>
      <c r="F2565" s="740"/>
      <c r="G2565" s="739"/>
      <c r="H2565" s="739"/>
      <c r="I2565" s="761"/>
      <c r="J2565" s="762"/>
      <c r="K2565" s="763"/>
      <c r="L2565" s="764"/>
    </row>
    <row r="2566" spans="2:12" x14ac:dyDescent="0.25">
      <c r="B2566" s="737"/>
      <c r="C2566" s="739"/>
      <c r="D2566" s="739"/>
      <c r="E2566" s="739"/>
      <c r="F2566" s="740"/>
      <c r="G2566" s="739"/>
      <c r="H2566" s="739"/>
      <c r="I2566" s="761"/>
      <c r="J2566" s="762"/>
      <c r="K2566" s="763"/>
      <c r="L2566" s="764"/>
    </row>
    <row r="2567" spans="2:12" x14ac:dyDescent="0.25">
      <c r="B2567" s="737"/>
      <c r="C2567" s="739"/>
      <c r="D2567" s="739"/>
      <c r="E2567" s="739"/>
      <c r="F2567" s="740"/>
      <c r="G2567" s="739"/>
      <c r="H2567" s="739"/>
      <c r="I2567" s="761"/>
      <c r="J2567" s="762"/>
      <c r="K2567" s="763"/>
      <c r="L2567" s="764"/>
    </row>
    <row r="2568" spans="2:12" x14ac:dyDescent="0.25">
      <c r="B2568" s="737"/>
      <c r="C2568" s="739"/>
      <c r="D2568" s="739"/>
      <c r="E2568" s="739"/>
      <c r="F2568" s="740"/>
      <c r="G2568" s="739"/>
      <c r="H2568" s="739"/>
      <c r="I2568" s="761"/>
      <c r="J2568" s="762"/>
      <c r="K2568" s="763"/>
      <c r="L2568" s="764"/>
    </row>
    <row r="2569" spans="2:12" x14ac:dyDescent="0.25">
      <c r="B2569" s="737"/>
      <c r="C2569" s="739"/>
      <c r="D2569" s="739"/>
      <c r="E2569" s="739"/>
      <c r="F2569" s="740"/>
      <c r="G2569" s="739"/>
      <c r="H2569" s="739"/>
      <c r="I2569" s="761"/>
      <c r="J2569" s="762"/>
      <c r="K2569" s="763"/>
      <c r="L2569" s="764"/>
    </row>
    <row r="2570" spans="2:12" x14ac:dyDescent="0.25">
      <c r="B2570" s="737"/>
      <c r="C2570" s="739"/>
      <c r="D2570" s="739"/>
      <c r="E2570" s="739"/>
      <c r="F2570" s="740"/>
      <c r="G2570" s="739"/>
      <c r="H2570" s="739"/>
      <c r="I2570" s="761"/>
      <c r="J2570" s="762"/>
      <c r="K2570" s="763"/>
      <c r="L2570" s="764"/>
    </row>
    <row r="2571" spans="2:12" x14ac:dyDescent="0.25">
      <c r="B2571" s="737"/>
      <c r="C2571" s="739"/>
      <c r="D2571" s="739"/>
      <c r="E2571" s="739"/>
      <c r="F2571" s="740"/>
      <c r="G2571" s="739"/>
      <c r="H2571" s="739"/>
      <c r="I2571" s="761"/>
      <c r="J2571" s="762"/>
      <c r="K2571" s="763"/>
      <c r="L2571" s="764"/>
    </row>
    <row r="2572" spans="2:12" x14ac:dyDescent="0.25">
      <c r="B2572" s="737"/>
      <c r="C2572" s="739"/>
      <c r="D2572" s="739"/>
      <c r="E2572" s="739"/>
      <c r="F2572" s="740"/>
      <c r="G2572" s="739"/>
      <c r="H2572" s="739"/>
      <c r="I2572" s="761"/>
      <c r="J2572" s="762"/>
      <c r="K2572" s="763"/>
      <c r="L2572" s="764"/>
    </row>
    <row r="2573" spans="2:12" x14ac:dyDescent="0.25">
      <c r="B2573" s="737"/>
      <c r="C2573" s="739"/>
      <c r="D2573" s="739"/>
      <c r="E2573" s="739"/>
      <c r="F2573" s="740"/>
      <c r="G2573" s="739"/>
      <c r="H2573" s="739"/>
      <c r="I2573" s="761"/>
      <c r="J2573" s="762"/>
      <c r="K2573" s="763"/>
      <c r="L2573" s="764"/>
    </row>
    <row r="2574" spans="2:12" x14ac:dyDescent="0.25">
      <c r="B2574" s="737"/>
      <c r="C2574" s="739"/>
      <c r="D2574" s="739"/>
      <c r="E2574" s="739"/>
      <c r="F2574" s="740"/>
      <c r="G2574" s="739"/>
      <c r="H2574" s="739"/>
      <c r="I2574" s="761"/>
      <c r="J2574" s="762"/>
      <c r="K2574" s="763"/>
      <c r="L2574" s="764"/>
    </row>
    <row r="2575" spans="2:12" x14ac:dyDescent="0.25">
      <c r="B2575" s="737"/>
      <c r="C2575" s="739"/>
      <c r="D2575" s="739"/>
      <c r="E2575" s="739"/>
      <c r="F2575" s="740"/>
      <c r="G2575" s="739"/>
      <c r="H2575" s="739"/>
      <c r="I2575" s="761"/>
      <c r="J2575" s="762"/>
      <c r="K2575" s="763"/>
      <c r="L2575" s="764"/>
    </row>
    <row r="2576" spans="2:12" x14ac:dyDescent="0.25">
      <c r="B2576" s="737"/>
      <c r="C2576" s="739"/>
      <c r="D2576" s="739"/>
      <c r="E2576" s="739"/>
      <c r="F2576" s="740"/>
      <c r="G2576" s="739"/>
      <c r="H2576" s="739"/>
      <c r="I2576" s="761"/>
      <c r="J2576" s="762"/>
      <c r="K2576" s="763"/>
      <c r="L2576" s="764"/>
    </row>
    <row r="2577" spans="2:12" x14ac:dyDescent="0.25">
      <c r="B2577" s="737"/>
      <c r="C2577" s="739"/>
      <c r="D2577" s="739"/>
      <c r="E2577" s="739"/>
      <c r="F2577" s="740"/>
      <c r="G2577" s="739"/>
      <c r="H2577" s="739"/>
      <c r="I2577" s="761"/>
      <c r="J2577" s="762"/>
      <c r="K2577" s="763"/>
      <c r="L2577" s="764"/>
    </row>
    <row r="2578" spans="2:12" x14ac:dyDescent="0.25">
      <c r="B2578" s="737"/>
      <c r="C2578" s="739"/>
      <c r="D2578" s="739"/>
      <c r="E2578" s="739"/>
      <c r="F2578" s="740"/>
      <c r="G2578" s="739"/>
      <c r="H2578" s="739"/>
      <c r="I2578" s="761"/>
      <c r="J2578" s="762"/>
      <c r="K2578" s="763"/>
      <c r="L2578" s="764"/>
    </row>
    <row r="2579" spans="2:12" x14ac:dyDescent="0.25">
      <c r="B2579" s="737"/>
      <c r="C2579" s="739"/>
      <c r="D2579" s="739"/>
      <c r="E2579" s="739"/>
      <c r="F2579" s="740"/>
      <c r="G2579" s="739"/>
      <c r="H2579" s="739"/>
      <c r="I2579" s="761"/>
      <c r="J2579" s="762"/>
      <c r="K2579" s="763"/>
      <c r="L2579" s="764"/>
    </row>
    <row r="2580" spans="2:12" x14ac:dyDescent="0.25">
      <c r="B2580" s="737"/>
      <c r="C2580" s="739"/>
      <c r="D2580" s="739"/>
      <c r="E2580" s="739"/>
      <c r="F2580" s="740"/>
      <c r="G2580" s="739"/>
      <c r="H2580" s="739"/>
      <c r="I2580" s="761"/>
      <c r="J2580" s="762"/>
      <c r="K2580" s="763"/>
      <c r="L2580" s="764"/>
    </row>
    <row r="2581" spans="2:12" x14ac:dyDescent="0.25">
      <c r="B2581" s="737"/>
      <c r="C2581" s="739"/>
      <c r="D2581" s="739"/>
      <c r="E2581" s="739"/>
      <c r="F2581" s="740"/>
      <c r="G2581" s="739"/>
      <c r="H2581" s="739"/>
      <c r="I2581" s="761"/>
      <c r="J2581" s="762"/>
      <c r="K2581" s="763"/>
      <c r="L2581" s="764"/>
    </row>
    <row r="2582" spans="2:12" x14ac:dyDescent="0.25">
      <c r="B2582" s="737"/>
      <c r="C2582" s="739"/>
      <c r="D2582" s="739"/>
      <c r="E2582" s="739"/>
      <c r="F2582" s="740"/>
      <c r="G2582" s="739"/>
      <c r="H2582" s="739"/>
      <c r="I2582" s="761"/>
      <c r="J2582" s="762"/>
      <c r="K2582" s="763"/>
      <c r="L2582" s="764"/>
    </row>
    <row r="2583" spans="2:12" x14ac:dyDescent="0.25">
      <c r="B2583" s="737"/>
      <c r="C2583" s="739"/>
      <c r="D2583" s="739"/>
      <c r="E2583" s="739"/>
      <c r="F2583" s="740"/>
      <c r="G2583" s="739"/>
      <c r="H2583" s="739"/>
      <c r="I2583" s="761"/>
      <c r="J2583" s="762"/>
      <c r="K2583" s="763"/>
      <c r="L2583" s="764"/>
    </row>
    <row r="2584" spans="2:12" x14ac:dyDescent="0.25">
      <c r="B2584" s="737"/>
      <c r="C2584" s="739"/>
      <c r="D2584" s="739"/>
      <c r="E2584" s="739"/>
      <c r="F2584" s="740"/>
      <c r="G2584" s="739"/>
      <c r="H2584" s="739"/>
      <c r="I2584" s="761"/>
      <c r="J2584" s="762"/>
      <c r="K2584" s="763"/>
      <c r="L2584" s="764"/>
    </row>
    <row r="2585" spans="2:12" x14ac:dyDescent="0.25">
      <c r="B2585" s="737"/>
      <c r="C2585" s="739"/>
      <c r="D2585" s="739"/>
      <c r="E2585" s="739"/>
      <c r="F2585" s="740"/>
      <c r="G2585" s="739"/>
      <c r="H2585" s="739"/>
      <c r="I2585" s="761"/>
      <c r="J2585" s="762"/>
      <c r="K2585" s="763"/>
      <c r="L2585" s="764"/>
    </row>
    <row r="2586" spans="2:12" x14ac:dyDescent="0.25">
      <c r="B2586" s="737"/>
      <c r="C2586" s="739"/>
      <c r="D2586" s="739"/>
      <c r="E2586" s="739"/>
      <c r="F2586" s="740"/>
      <c r="G2586" s="739"/>
      <c r="H2586" s="739"/>
      <c r="I2586" s="761"/>
      <c r="J2586" s="762"/>
      <c r="K2586" s="763"/>
      <c r="L2586" s="764"/>
    </row>
    <row r="2587" spans="2:12" x14ac:dyDescent="0.25">
      <c r="B2587" s="737"/>
      <c r="C2587" s="739"/>
      <c r="D2587" s="739"/>
      <c r="E2587" s="739"/>
      <c r="F2587" s="740"/>
      <c r="G2587" s="739"/>
      <c r="H2587" s="739"/>
      <c r="I2587" s="761"/>
      <c r="J2587" s="762"/>
      <c r="K2587" s="763"/>
      <c r="L2587" s="764"/>
    </row>
    <row r="2588" spans="2:12" x14ac:dyDescent="0.25">
      <c r="B2588" s="737"/>
      <c r="C2588" s="739"/>
      <c r="D2588" s="739"/>
      <c r="E2588" s="739"/>
      <c r="F2588" s="740"/>
      <c r="G2588" s="739"/>
      <c r="H2588" s="739"/>
      <c r="I2588" s="761"/>
      <c r="J2588" s="762"/>
      <c r="K2588" s="763"/>
      <c r="L2588" s="764"/>
    </row>
    <row r="2589" spans="2:12" x14ac:dyDescent="0.25">
      <c r="B2589" s="737"/>
      <c r="C2589" s="739"/>
      <c r="D2589" s="739"/>
      <c r="E2589" s="739"/>
      <c r="F2589" s="740"/>
      <c r="G2589" s="739"/>
      <c r="H2589" s="739"/>
      <c r="I2589" s="761"/>
      <c r="J2589" s="762"/>
      <c r="K2589" s="763"/>
      <c r="L2589" s="764"/>
    </row>
    <row r="2590" spans="2:12" x14ac:dyDescent="0.25">
      <c r="B2590" s="737"/>
      <c r="C2590" s="739"/>
      <c r="D2590" s="739"/>
      <c r="E2590" s="739"/>
      <c r="F2590" s="740"/>
      <c r="G2590" s="739"/>
      <c r="H2590" s="739"/>
      <c r="I2590" s="761"/>
      <c r="J2590" s="762"/>
      <c r="K2590" s="763"/>
      <c r="L2590" s="764"/>
    </row>
    <row r="2591" spans="2:12" x14ac:dyDescent="0.25">
      <c r="B2591" s="737"/>
      <c r="C2591" s="739"/>
      <c r="D2591" s="739"/>
      <c r="E2591" s="739"/>
      <c r="F2591" s="740"/>
      <c r="G2591" s="739"/>
      <c r="H2591" s="739"/>
      <c r="I2591" s="761"/>
      <c r="J2591" s="762"/>
      <c r="K2591" s="763"/>
      <c r="L2591" s="764"/>
    </row>
    <row r="2592" spans="2:12" x14ac:dyDescent="0.25">
      <c r="B2592" s="737"/>
      <c r="C2592" s="739"/>
      <c r="D2592" s="739"/>
      <c r="E2592" s="739"/>
      <c r="F2592" s="740"/>
      <c r="G2592" s="739"/>
      <c r="H2592" s="739"/>
      <c r="I2592" s="761"/>
      <c r="J2592" s="762"/>
      <c r="K2592" s="763"/>
      <c r="L2592" s="764"/>
    </row>
    <row r="2593" spans="2:12" x14ac:dyDescent="0.25">
      <c r="B2593" s="737"/>
      <c r="C2593" s="739"/>
      <c r="D2593" s="739"/>
      <c r="E2593" s="739"/>
      <c r="F2593" s="740"/>
      <c r="G2593" s="739"/>
      <c r="H2593" s="739"/>
      <c r="I2593" s="761"/>
      <c r="J2593" s="762"/>
      <c r="K2593" s="763"/>
      <c r="L2593" s="764"/>
    </row>
    <row r="2594" spans="2:12" x14ac:dyDescent="0.25">
      <c r="B2594" s="737"/>
      <c r="C2594" s="739"/>
      <c r="D2594" s="739"/>
      <c r="E2594" s="739"/>
      <c r="F2594" s="740"/>
      <c r="G2594" s="739"/>
      <c r="H2594" s="739"/>
      <c r="I2594" s="761"/>
      <c r="J2594" s="762"/>
      <c r="K2594" s="763"/>
      <c r="L2594" s="764"/>
    </row>
    <row r="2595" spans="2:12" x14ac:dyDescent="0.25">
      <c r="B2595" s="737"/>
      <c r="C2595" s="739"/>
      <c r="D2595" s="739"/>
      <c r="E2595" s="739"/>
      <c r="F2595" s="740"/>
      <c r="G2595" s="739"/>
      <c r="H2595" s="739"/>
      <c r="I2595" s="761"/>
      <c r="J2595" s="762"/>
      <c r="K2595" s="763"/>
      <c r="L2595" s="764"/>
    </row>
    <row r="2596" spans="2:12" x14ac:dyDescent="0.25">
      <c r="B2596" s="737"/>
      <c r="C2596" s="739"/>
      <c r="D2596" s="739"/>
      <c r="E2596" s="739"/>
      <c r="F2596" s="740"/>
      <c r="G2596" s="739"/>
      <c r="H2596" s="739"/>
      <c r="I2596" s="761"/>
      <c r="J2596" s="762"/>
      <c r="K2596" s="763"/>
      <c r="L2596" s="764"/>
    </row>
    <row r="2597" spans="2:12" x14ac:dyDescent="0.25">
      <c r="B2597" s="737"/>
      <c r="C2597" s="739"/>
      <c r="D2597" s="739"/>
      <c r="E2597" s="739"/>
      <c r="F2597" s="740"/>
      <c r="G2597" s="739"/>
      <c r="H2597" s="739"/>
      <c r="I2597" s="761"/>
      <c r="J2597" s="762"/>
      <c r="K2597" s="763"/>
      <c r="L2597" s="764"/>
    </row>
    <row r="2598" spans="2:12" x14ac:dyDescent="0.25">
      <c r="B2598" s="737"/>
      <c r="C2598" s="739"/>
      <c r="D2598" s="739"/>
      <c r="E2598" s="739"/>
      <c r="F2598" s="740"/>
      <c r="G2598" s="739"/>
      <c r="H2598" s="739"/>
      <c r="I2598" s="761"/>
      <c r="J2598" s="762"/>
      <c r="K2598" s="763"/>
      <c r="L2598" s="764"/>
    </row>
    <row r="2599" spans="2:12" x14ac:dyDescent="0.25">
      <c r="B2599" s="737"/>
      <c r="C2599" s="739"/>
      <c r="D2599" s="739"/>
      <c r="E2599" s="739"/>
      <c r="F2599" s="740"/>
      <c r="G2599" s="739"/>
      <c r="H2599" s="739"/>
      <c r="I2599" s="761"/>
      <c r="J2599" s="762"/>
      <c r="K2599" s="763"/>
      <c r="L2599" s="764"/>
    </row>
    <row r="2600" spans="2:12" x14ac:dyDescent="0.25">
      <c r="B2600" s="737"/>
      <c r="C2600" s="739"/>
      <c r="D2600" s="739"/>
      <c r="E2600" s="739"/>
      <c r="F2600" s="740"/>
      <c r="G2600" s="739"/>
      <c r="H2600" s="739"/>
      <c r="I2600" s="761"/>
      <c r="J2600" s="762"/>
      <c r="K2600" s="763"/>
      <c r="L2600" s="764"/>
    </row>
    <row r="2601" spans="2:12" x14ac:dyDescent="0.25">
      <c r="B2601" s="737"/>
      <c r="C2601" s="739"/>
      <c r="D2601" s="739"/>
      <c r="E2601" s="739"/>
      <c r="F2601" s="740"/>
      <c r="G2601" s="739"/>
      <c r="H2601" s="739"/>
      <c r="I2601" s="761"/>
      <c r="J2601" s="762"/>
      <c r="K2601" s="763"/>
      <c r="L2601" s="764"/>
    </row>
    <row r="2602" spans="2:12" x14ac:dyDescent="0.25">
      <c r="B2602" s="737"/>
      <c r="C2602" s="739"/>
      <c r="D2602" s="739"/>
      <c r="E2602" s="739"/>
      <c r="F2602" s="740"/>
      <c r="G2602" s="739"/>
      <c r="H2602" s="739"/>
      <c r="I2602" s="761"/>
      <c r="J2602" s="762"/>
      <c r="K2602" s="763"/>
      <c r="L2602" s="764"/>
    </row>
    <row r="2603" spans="2:12" x14ac:dyDescent="0.25">
      <c r="B2603" s="737"/>
      <c r="C2603" s="739"/>
      <c r="D2603" s="739"/>
      <c r="E2603" s="739"/>
      <c r="F2603" s="740"/>
      <c r="G2603" s="739"/>
      <c r="H2603" s="739"/>
      <c r="I2603" s="761"/>
      <c r="J2603" s="762"/>
      <c r="K2603" s="763"/>
      <c r="L2603" s="764"/>
    </row>
    <row r="2604" spans="2:12" x14ac:dyDescent="0.25">
      <c r="B2604" s="737"/>
      <c r="C2604" s="739"/>
      <c r="D2604" s="739"/>
      <c r="E2604" s="739"/>
      <c r="F2604" s="740"/>
      <c r="G2604" s="739"/>
      <c r="H2604" s="739"/>
      <c r="I2604" s="761"/>
      <c r="J2604" s="762"/>
      <c r="K2604" s="763"/>
      <c r="L2604" s="764"/>
    </row>
    <row r="2605" spans="2:12" x14ac:dyDescent="0.25">
      <c r="B2605" s="737"/>
      <c r="C2605" s="739"/>
      <c r="D2605" s="739"/>
      <c r="E2605" s="739"/>
      <c r="F2605" s="740"/>
      <c r="G2605" s="739"/>
      <c r="H2605" s="739"/>
      <c r="I2605" s="761"/>
      <c r="J2605" s="762"/>
      <c r="K2605" s="763"/>
      <c r="L2605" s="764"/>
    </row>
    <row r="2606" spans="2:12" x14ac:dyDescent="0.25">
      <c r="B2606" s="737"/>
      <c r="C2606" s="739"/>
      <c r="D2606" s="739"/>
      <c r="E2606" s="739"/>
      <c r="F2606" s="740"/>
      <c r="G2606" s="739"/>
      <c r="H2606" s="739"/>
      <c r="I2606" s="761"/>
      <c r="J2606" s="762"/>
      <c r="K2606" s="763"/>
      <c r="L2606" s="764"/>
    </row>
    <row r="2607" spans="2:12" x14ac:dyDescent="0.25">
      <c r="B2607" s="737"/>
      <c r="C2607" s="739"/>
      <c r="D2607" s="739"/>
      <c r="E2607" s="739"/>
      <c r="F2607" s="740"/>
      <c r="G2607" s="739"/>
      <c r="H2607" s="739"/>
      <c r="I2607" s="761"/>
      <c r="J2607" s="762"/>
      <c r="K2607" s="763"/>
      <c r="L2607" s="764"/>
    </row>
    <row r="2608" spans="2:12" x14ac:dyDescent="0.25">
      <c r="B2608" s="737"/>
      <c r="C2608" s="739"/>
      <c r="D2608" s="739"/>
      <c r="E2608" s="739"/>
      <c r="F2608" s="740"/>
      <c r="G2608" s="739"/>
      <c r="H2608" s="739"/>
      <c r="I2608" s="761"/>
      <c r="J2608" s="762"/>
      <c r="K2608" s="763"/>
      <c r="L2608" s="764"/>
    </row>
    <row r="2609" spans="2:12" x14ac:dyDescent="0.25">
      <c r="B2609" s="737"/>
      <c r="C2609" s="739"/>
      <c r="D2609" s="739"/>
      <c r="E2609" s="739"/>
      <c r="F2609" s="740"/>
      <c r="G2609" s="739"/>
      <c r="H2609" s="739"/>
      <c r="I2609" s="761"/>
      <c r="J2609" s="762"/>
      <c r="K2609" s="763"/>
      <c r="L2609" s="764"/>
    </row>
    <row r="2610" spans="2:12" x14ac:dyDescent="0.25">
      <c r="B2610" s="737"/>
      <c r="C2610" s="739"/>
      <c r="D2610" s="739"/>
      <c r="E2610" s="739"/>
      <c r="F2610" s="740"/>
      <c r="G2610" s="739"/>
      <c r="H2610" s="739"/>
      <c r="I2610" s="761"/>
      <c r="J2610" s="762"/>
      <c r="K2610" s="763"/>
      <c r="L2610" s="764"/>
    </row>
    <row r="2611" spans="2:12" x14ac:dyDescent="0.25">
      <c r="B2611" s="737"/>
      <c r="C2611" s="739"/>
      <c r="D2611" s="739"/>
      <c r="E2611" s="739"/>
      <c r="F2611" s="740"/>
      <c r="G2611" s="739"/>
      <c r="H2611" s="739"/>
      <c r="I2611" s="761"/>
      <c r="J2611" s="762"/>
      <c r="K2611" s="763"/>
      <c r="L2611" s="764"/>
    </row>
    <row r="2612" spans="2:12" x14ac:dyDescent="0.25">
      <c r="B2612" s="737"/>
      <c r="C2612" s="739"/>
      <c r="D2612" s="739"/>
      <c r="E2612" s="739"/>
      <c r="F2612" s="740"/>
      <c r="G2612" s="739"/>
      <c r="H2612" s="739"/>
      <c r="I2612" s="761"/>
      <c r="J2612" s="762"/>
      <c r="K2612" s="763"/>
      <c r="L2612" s="764"/>
    </row>
    <row r="2613" spans="2:12" x14ac:dyDescent="0.25">
      <c r="B2613" s="737"/>
      <c r="C2613" s="739"/>
      <c r="D2613" s="739"/>
      <c r="E2613" s="739"/>
      <c r="F2613" s="740"/>
      <c r="G2613" s="739"/>
      <c r="H2613" s="739"/>
      <c r="I2613" s="761"/>
      <c r="J2613" s="762"/>
      <c r="K2613" s="763"/>
      <c r="L2613" s="764"/>
    </row>
    <row r="2614" spans="2:12" x14ac:dyDescent="0.25">
      <c r="B2614" s="737"/>
      <c r="C2614" s="739"/>
      <c r="D2614" s="739"/>
      <c r="E2614" s="739"/>
      <c r="F2614" s="740"/>
      <c r="G2614" s="739"/>
      <c r="H2614" s="739"/>
      <c r="I2614" s="761"/>
      <c r="J2614" s="762"/>
      <c r="K2614" s="763"/>
      <c r="L2614" s="764"/>
    </row>
    <row r="2615" spans="2:12" x14ac:dyDescent="0.25">
      <c r="B2615" s="737"/>
      <c r="C2615" s="739"/>
      <c r="D2615" s="739"/>
      <c r="E2615" s="739"/>
      <c r="F2615" s="740"/>
      <c r="G2615" s="739"/>
      <c r="H2615" s="739"/>
      <c r="I2615" s="761"/>
      <c r="J2615" s="762"/>
      <c r="K2615" s="763"/>
      <c r="L2615" s="764"/>
    </row>
    <row r="2616" spans="2:12" x14ac:dyDescent="0.25">
      <c r="B2616" s="737"/>
      <c r="C2616" s="739"/>
      <c r="D2616" s="739"/>
      <c r="E2616" s="739"/>
      <c r="F2616" s="740"/>
      <c r="G2616" s="739"/>
      <c r="H2616" s="739"/>
      <c r="I2616" s="761"/>
      <c r="J2616" s="762"/>
      <c r="K2616" s="763"/>
      <c r="L2616" s="764"/>
    </row>
    <row r="2617" spans="2:12" x14ac:dyDescent="0.25">
      <c r="B2617" s="737"/>
      <c r="C2617" s="739"/>
      <c r="D2617" s="739"/>
      <c r="E2617" s="739"/>
      <c r="F2617" s="740"/>
      <c r="G2617" s="739"/>
      <c r="H2617" s="739"/>
      <c r="I2617" s="761"/>
      <c r="J2617" s="762"/>
      <c r="K2617" s="763"/>
      <c r="L2617" s="764"/>
    </row>
    <row r="2618" spans="2:12" x14ac:dyDescent="0.25">
      <c r="B2618" s="737"/>
      <c r="C2618" s="739"/>
      <c r="D2618" s="739"/>
      <c r="E2618" s="739"/>
      <c r="F2618" s="740"/>
      <c r="G2618" s="739"/>
      <c r="H2618" s="739"/>
      <c r="I2618" s="761"/>
      <c r="J2618" s="762"/>
      <c r="K2618" s="763"/>
      <c r="L2618" s="764"/>
    </row>
    <row r="2619" spans="2:12" x14ac:dyDescent="0.25">
      <c r="B2619" s="737"/>
      <c r="C2619" s="739"/>
      <c r="D2619" s="739"/>
      <c r="E2619" s="739"/>
      <c r="F2619" s="740"/>
      <c r="G2619" s="739"/>
      <c r="H2619" s="739"/>
      <c r="I2619" s="761"/>
      <c r="J2619" s="762"/>
      <c r="K2619" s="763"/>
      <c r="L2619" s="764"/>
    </row>
    <row r="2620" spans="2:12" x14ac:dyDescent="0.25">
      <c r="B2620" s="737"/>
      <c r="C2620" s="739"/>
      <c r="D2620" s="739"/>
      <c r="E2620" s="739"/>
      <c r="F2620" s="740"/>
      <c r="G2620" s="739"/>
      <c r="H2620" s="739"/>
      <c r="I2620" s="761"/>
      <c r="J2620" s="762"/>
      <c r="K2620" s="763"/>
      <c r="L2620" s="764"/>
    </row>
    <row r="2621" spans="2:12" x14ac:dyDescent="0.25">
      <c r="B2621" s="737"/>
      <c r="C2621" s="739"/>
      <c r="D2621" s="739"/>
      <c r="E2621" s="739"/>
      <c r="F2621" s="740"/>
      <c r="G2621" s="739"/>
      <c r="H2621" s="739"/>
      <c r="I2621" s="761"/>
      <c r="J2621" s="762"/>
      <c r="K2621" s="763"/>
      <c r="L2621" s="764"/>
    </row>
    <row r="2622" spans="2:12" x14ac:dyDescent="0.25">
      <c r="B2622" s="737"/>
      <c r="C2622" s="739"/>
      <c r="D2622" s="739"/>
      <c r="E2622" s="739"/>
      <c r="F2622" s="740"/>
      <c r="G2622" s="739"/>
      <c r="H2622" s="739"/>
      <c r="I2622" s="761"/>
      <c r="J2622" s="762"/>
      <c r="K2622" s="763"/>
      <c r="L2622" s="764"/>
    </row>
    <row r="2623" spans="2:12" x14ac:dyDescent="0.25">
      <c r="B2623" s="737"/>
      <c r="C2623" s="739"/>
      <c r="D2623" s="739"/>
      <c r="E2623" s="739"/>
      <c r="F2623" s="740"/>
      <c r="G2623" s="739"/>
      <c r="H2623" s="739"/>
      <c r="I2623" s="761"/>
      <c r="J2623" s="762"/>
      <c r="K2623" s="763"/>
      <c r="L2623" s="764"/>
    </row>
    <row r="2624" spans="2:12" x14ac:dyDescent="0.25">
      <c r="B2624" s="737"/>
      <c r="C2624" s="739"/>
      <c r="D2624" s="739"/>
      <c r="E2624" s="739"/>
      <c r="F2624" s="740"/>
      <c r="G2624" s="739"/>
      <c r="H2624" s="739"/>
      <c r="I2624" s="761"/>
      <c r="J2624" s="762"/>
      <c r="K2624" s="763"/>
      <c r="L2624" s="764"/>
    </row>
    <row r="2625" spans="2:12" x14ac:dyDescent="0.25">
      <c r="B2625" s="737"/>
      <c r="C2625" s="739"/>
      <c r="D2625" s="739"/>
      <c r="E2625" s="739"/>
      <c r="F2625" s="740"/>
      <c r="G2625" s="739"/>
      <c r="H2625" s="739"/>
      <c r="I2625" s="761"/>
      <c r="J2625" s="762"/>
      <c r="K2625" s="763"/>
      <c r="L2625" s="764"/>
    </row>
    <row r="2626" spans="2:12" x14ac:dyDescent="0.25">
      <c r="B2626" s="737"/>
      <c r="C2626" s="739"/>
      <c r="D2626" s="739"/>
      <c r="E2626" s="739"/>
      <c r="F2626" s="740"/>
      <c r="G2626" s="739"/>
      <c r="H2626" s="739"/>
      <c r="I2626" s="761"/>
      <c r="J2626" s="762"/>
      <c r="K2626" s="763"/>
      <c r="L2626" s="764"/>
    </row>
    <row r="2627" spans="2:12" x14ac:dyDescent="0.25">
      <c r="B2627" s="737"/>
      <c r="C2627" s="739"/>
      <c r="D2627" s="739"/>
      <c r="E2627" s="739"/>
      <c r="F2627" s="740"/>
      <c r="G2627" s="739"/>
      <c r="H2627" s="739"/>
      <c r="I2627" s="761"/>
      <c r="J2627" s="762"/>
      <c r="K2627" s="763"/>
      <c r="L2627" s="764"/>
    </row>
    <row r="2628" spans="2:12" x14ac:dyDescent="0.25">
      <c r="B2628" s="737"/>
      <c r="C2628" s="739"/>
      <c r="D2628" s="739"/>
      <c r="E2628" s="739"/>
      <c r="F2628" s="740"/>
      <c r="G2628" s="739"/>
      <c r="H2628" s="739"/>
      <c r="I2628" s="761"/>
      <c r="J2628" s="762"/>
      <c r="K2628" s="763"/>
      <c r="L2628" s="764"/>
    </row>
    <row r="2629" spans="2:12" x14ac:dyDescent="0.25">
      <c r="B2629" s="737"/>
      <c r="C2629" s="739"/>
      <c r="D2629" s="739"/>
      <c r="E2629" s="739"/>
      <c r="F2629" s="740"/>
      <c r="G2629" s="739"/>
      <c r="H2629" s="739"/>
      <c r="I2629" s="761"/>
      <c r="J2629" s="762"/>
      <c r="K2629" s="763"/>
      <c r="L2629" s="764"/>
    </row>
    <row r="2630" spans="2:12" x14ac:dyDescent="0.25">
      <c r="B2630" s="737"/>
      <c r="C2630" s="739"/>
      <c r="D2630" s="739"/>
      <c r="E2630" s="739"/>
      <c r="F2630" s="740"/>
      <c r="G2630" s="739"/>
      <c r="H2630" s="739"/>
      <c r="I2630" s="761"/>
      <c r="J2630" s="762"/>
      <c r="K2630" s="763"/>
      <c r="L2630" s="764"/>
    </row>
    <row r="2631" spans="2:12" x14ac:dyDescent="0.25">
      <c r="B2631" s="737"/>
      <c r="C2631" s="739"/>
      <c r="D2631" s="739"/>
      <c r="E2631" s="739"/>
      <c r="F2631" s="740"/>
      <c r="G2631" s="739"/>
      <c r="H2631" s="739"/>
      <c r="I2631" s="761"/>
      <c r="J2631" s="762"/>
      <c r="K2631" s="763"/>
      <c r="L2631" s="764"/>
    </row>
    <row r="2632" spans="2:12" x14ac:dyDescent="0.25">
      <c r="B2632" s="737"/>
      <c r="C2632" s="739"/>
      <c r="D2632" s="739"/>
      <c r="E2632" s="739"/>
      <c r="F2632" s="740"/>
      <c r="G2632" s="739"/>
      <c r="H2632" s="739"/>
      <c r="I2632" s="761"/>
      <c r="J2632" s="762"/>
      <c r="K2632" s="763"/>
      <c r="L2632" s="764"/>
    </row>
    <row r="2633" spans="2:12" x14ac:dyDescent="0.25">
      <c r="B2633" s="737"/>
      <c r="C2633" s="739"/>
      <c r="D2633" s="739"/>
      <c r="E2633" s="739"/>
      <c r="F2633" s="740"/>
      <c r="G2633" s="739"/>
      <c r="H2633" s="739"/>
      <c r="I2633" s="761"/>
      <c r="J2633" s="762"/>
      <c r="K2633" s="763"/>
      <c r="L2633" s="764"/>
    </row>
    <row r="2634" spans="2:12" x14ac:dyDescent="0.25">
      <c r="B2634" s="737"/>
      <c r="C2634" s="739"/>
      <c r="D2634" s="739"/>
      <c r="E2634" s="739"/>
      <c r="F2634" s="740"/>
      <c r="G2634" s="739"/>
      <c r="H2634" s="739"/>
      <c r="I2634" s="761"/>
      <c r="J2634" s="762"/>
      <c r="K2634" s="763"/>
      <c r="L2634" s="764"/>
    </row>
    <row r="2635" spans="2:12" x14ac:dyDescent="0.25">
      <c r="B2635" s="737"/>
      <c r="C2635" s="739"/>
      <c r="D2635" s="739"/>
      <c r="E2635" s="739"/>
      <c r="F2635" s="740"/>
      <c r="G2635" s="739"/>
      <c r="H2635" s="739"/>
      <c r="I2635" s="761"/>
      <c r="J2635" s="762"/>
      <c r="K2635" s="763"/>
      <c r="L2635" s="764"/>
    </row>
    <row r="2636" spans="2:12" x14ac:dyDescent="0.25">
      <c r="B2636" s="737"/>
      <c r="C2636" s="739"/>
      <c r="D2636" s="739"/>
      <c r="E2636" s="739"/>
      <c r="F2636" s="740"/>
      <c r="G2636" s="739"/>
      <c r="H2636" s="739"/>
      <c r="I2636" s="761"/>
      <c r="J2636" s="762"/>
      <c r="K2636" s="763"/>
      <c r="L2636" s="764"/>
    </row>
    <row r="2637" spans="2:12" x14ac:dyDescent="0.25">
      <c r="B2637" s="737"/>
      <c r="C2637" s="739"/>
      <c r="D2637" s="739"/>
      <c r="E2637" s="739"/>
      <c r="F2637" s="740"/>
      <c r="G2637" s="739"/>
      <c r="H2637" s="739"/>
      <c r="I2637" s="761"/>
      <c r="J2637" s="762"/>
      <c r="K2637" s="763"/>
      <c r="L2637" s="764"/>
    </row>
    <row r="2638" spans="2:12" x14ac:dyDescent="0.25">
      <c r="B2638" s="737"/>
      <c r="C2638" s="739"/>
      <c r="D2638" s="739"/>
      <c r="E2638" s="739"/>
      <c r="F2638" s="740"/>
      <c r="G2638" s="739"/>
      <c r="H2638" s="739"/>
      <c r="I2638" s="761"/>
      <c r="J2638" s="762"/>
      <c r="K2638" s="763"/>
      <c r="L2638" s="764"/>
    </row>
    <row r="2639" spans="2:12" x14ac:dyDescent="0.25">
      <c r="B2639" s="737"/>
      <c r="C2639" s="739"/>
      <c r="D2639" s="739"/>
      <c r="E2639" s="739"/>
      <c r="F2639" s="740"/>
      <c r="G2639" s="739"/>
      <c r="H2639" s="739"/>
      <c r="I2639" s="761"/>
      <c r="J2639" s="762"/>
      <c r="K2639" s="763"/>
      <c r="L2639" s="764"/>
    </row>
    <row r="2640" spans="2:12" x14ac:dyDescent="0.25">
      <c r="B2640" s="737"/>
      <c r="C2640" s="739"/>
      <c r="D2640" s="739"/>
      <c r="E2640" s="739"/>
      <c r="F2640" s="740"/>
      <c r="G2640" s="739"/>
      <c r="H2640" s="739"/>
      <c r="I2640" s="761"/>
      <c r="J2640" s="762"/>
      <c r="K2640" s="763"/>
      <c r="L2640" s="764"/>
    </row>
    <row r="2641" spans="2:12" x14ac:dyDescent="0.25">
      <c r="B2641" s="737"/>
      <c r="C2641" s="739"/>
      <c r="D2641" s="739"/>
      <c r="E2641" s="739"/>
      <c r="F2641" s="740"/>
      <c r="G2641" s="739"/>
      <c r="H2641" s="739"/>
      <c r="I2641" s="761"/>
      <c r="J2641" s="762"/>
      <c r="K2641" s="763"/>
      <c r="L2641" s="764"/>
    </row>
    <row r="2642" spans="2:12" x14ac:dyDescent="0.25">
      <c r="B2642" s="737"/>
      <c r="C2642" s="739"/>
      <c r="D2642" s="739"/>
      <c r="E2642" s="739"/>
      <c r="F2642" s="740"/>
      <c r="G2642" s="739"/>
      <c r="H2642" s="739"/>
      <c r="I2642" s="761"/>
      <c r="J2642" s="762"/>
      <c r="K2642" s="763"/>
      <c r="L2642" s="764"/>
    </row>
    <row r="2643" spans="2:12" x14ac:dyDescent="0.25">
      <c r="B2643" s="737"/>
      <c r="C2643" s="739"/>
      <c r="D2643" s="739"/>
      <c r="E2643" s="739"/>
      <c r="F2643" s="740"/>
      <c r="G2643" s="739"/>
      <c r="H2643" s="739"/>
      <c r="I2643" s="761"/>
      <c r="J2643" s="762"/>
      <c r="K2643" s="763"/>
      <c r="L2643" s="764"/>
    </row>
    <row r="2644" spans="2:12" x14ac:dyDescent="0.25">
      <c r="B2644" s="737"/>
      <c r="C2644" s="739"/>
      <c r="D2644" s="739"/>
      <c r="E2644" s="739"/>
      <c r="F2644" s="740"/>
      <c r="G2644" s="739"/>
      <c r="H2644" s="739"/>
      <c r="I2644" s="761"/>
      <c r="J2644" s="762"/>
      <c r="K2644" s="763"/>
      <c r="L2644" s="764"/>
    </row>
    <row r="2645" spans="2:12" x14ac:dyDescent="0.25">
      <c r="B2645" s="737"/>
      <c r="C2645" s="739"/>
      <c r="D2645" s="739"/>
      <c r="E2645" s="739"/>
      <c r="F2645" s="740"/>
      <c r="G2645" s="739"/>
      <c r="H2645" s="739"/>
      <c r="I2645" s="761"/>
      <c r="J2645" s="762"/>
      <c r="K2645" s="763"/>
      <c r="L2645" s="764"/>
    </row>
    <row r="2646" spans="2:12" x14ac:dyDescent="0.25">
      <c r="B2646" s="737"/>
      <c r="C2646" s="739"/>
      <c r="D2646" s="739"/>
      <c r="E2646" s="739"/>
      <c r="F2646" s="740"/>
      <c r="G2646" s="739"/>
      <c r="H2646" s="739"/>
      <c r="I2646" s="761"/>
      <c r="J2646" s="762"/>
      <c r="K2646" s="763"/>
      <c r="L2646" s="764"/>
    </row>
    <row r="2647" spans="2:12" x14ac:dyDescent="0.25">
      <c r="B2647" s="737"/>
      <c r="C2647" s="739"/>
      <c r="D2647" s="739"/>
      <c r="E2647" s="739"/>
      <c r="F2647" s="740"/>
      <c r="G2647" s="739"/>
      <c r="H2647" s="739"/>
      <c r="I2647" s="761"/>
      <c r="J2647" s="762"/>
      <c r="K2647" s="763"/>
      <c r="L2647" s="764"/>
    </row>
    <row r="2648" spans="2:12" x14ac:dyDescent="0.25">
      <c r="B2648" s="737"/>
      <c r="C2648" s="739"/>
      <c r="D2648" s="739"/>
      <c r="E2648" s="739"/>
      <c r="F2648" s="740"/>
      <c r="G2648" s="739"/>
      <c r="H2648" s="739"/>
      <c r="I2648" s="761"/>
      <c r="J2648" s="762"/>
      <c r="K2648" s="763"/>
      <c r="L2648" s="764"/>
    </row>
    <row r="2649" spans="2:12" x14ac:dyDescent="0.25">
      <c r="B2649" s="737"/>
      <c r="C2649" s="739"/>
      <c r="D2649" s="739"/>
      <c r="E2649" s="739"/>
      <c r="F2649" s="740"/>
      <c r="G2649" s="739"/>
      <c r="H2649" s="739"/>
      <c r="I2649" s="761"/>
      <c r="J2649" s="762"/>
      <c r="K2649" s="763"/>
      <c r="L2649" s="764"/>
    </row>
    <row r="2650" spans="2:12" x14ac:dyDescent="0.25">
      <c r="B2650" s="737"/>
      <c r="C2650" s="739"/>
      <c r="D2650" s="739"/>
      <c r="E2650" s="739"/>
      <c r="F2650" s="740"/>
      <c r="G2650" s="739"/>
      <c r="H2650" s="739"/>
      <c r="I2650" s="761"/>
      <c r="J2650" s="762"/>
      <c r="K2650" s="763"/>
      <c r="L2650" s="764"/>
    </row>
    <row r="2651" spans="2:12" x14ac:dyDescent="0.25">
      <c r="B2651" s="737"/>
      <c r="C2651" s="739"/>
      <c r="D2651" s="739"/>
      <c r="E2651" s="739"/>
      <c r="F2651" s="740"/>
      <c r="G2651" s="739"/>
      <c r="H2651" s="739"/>
      <c r="I2651" s="761"/>
      <c r="J2651" s="762"/>
      <c r="K2651" s="763"/>
      <c r="L2651" s="764"/>
    </row>
    <row r="2652" spans="2:12" x14ac:dyDescent="0.25">
      <c r="B2652" s="737"/>
      <c r="C2652" s="739"/>
      <c r="D2652" s="739"/>
      <c r="E2652" s="739"/>
      <c r="F2652" s="740"/>
      <c r="G2652" s="739"/>
      <c r="H2652" s="739"/>
      <c r="I2652" s="761"/>
      <c r="J2652" s="762"/>
      <c r="K2652" s="763"/>
      <c r="L2652" s="764"/>
    </row>
    <row r="2653" spans="2:12" x14ac:dyDescent="0.25">
      <c r="B2653" s="737"/>
      <c r="C2653" s="739"/>
      <c r="D2653" s="739"/>
      <c r="E2653" s="739"/>
      <c r="F2653" s="740"/>
      <c r="G2653" s="739"/>
      <c r="H2653" s="739"/>
      <c r="I2653" s="761"/>
      <c r="J2653" s="762"/>
      <c r="K2653" s="763"/>
      <c r="L2653" s="764"/>
    </row>
    <row r="2654" spans="2:12" x14ac:dyDescent="0.25">
      <c r="B2654" s="737"/>
      <c r="C2654" s="739"/>
      <c r="D2654" s="739"/>
      <c r="E2654" s="739"/>
      <c r="F2654" s="740"/>
      <c r="G2654" s="739"/>
      <c r="H2654" s="739"/>
      <c r="I2654" s="761"/>
      <c r="J2654" s="762"/>
      <c r="K2654" s="763"/>
      <c r="L2654" s="764"/>
    </row>
    <row r="2655" spans="2:12" x14ac:dyDescent="0.25">
      <c r="B2655" s="737"/>
      <c r="C2655" s="739"/>
      <c r="D2655" s="739"/>
      <c r="E2655" s="739"/>
      <c r="F2655" s="740"/>
      <c r="G2655" s="739"/>
      <c r="H2655" s="739"/>
      <c r="I2655" s="761"/>
      <c r="J2655" s="762"/>
      <c r="K2655" s="763"/>
      <c r="L2655" s="764"/>
    </row>
    <row r="2656" spans="2:12" x14ac:dyDescent="0.25">
      <c r="B2656" s="737"/>
      <c r="C2656" s="739"/>
      <c r="D2656" s="739"/>
      <c r="E2656" s="739"/>
      <c r="F2656" s="740"/>
      <c r="G2656" s="739"/>
      <c r="H2656" s="739"/>
      <c r="I2656" s="761"/>
      <c r="J2656" s="762"/>
      <c r="K2656" s="763"/>
      <c r="L2656" s="764"/>
    </row>
    <row r="2657" spans="2:12" x14ac:dyDescent="0.25">
      <c r="B2657" s="737"/>
      <c r="C2657" s="739"/>
      <c r="D2657" s="739"/>
      <c r="E2657" s="739"/>
      <c r="F2657" s="740"/>
      <c r="G2657" s="739"/>
      <c r="H2657" s="739"/>
      <c r="I2657" s="761"/>
      <c r="J2657" s="762"/>
      <c r="K2657" s="763"/>
      <c r="L2657" s="764"/>
    </row>
    <row r="2658" spans="2:12" x14ac:dyDescent="0.25">
      <c r="B2658" s="737"/>
      <c r="C2658" s="739"/>
      <c r="D2658" s="739"/>
      <c r="E2658" s="739"/>
      <c r="F2658" s="740"/>
      <c r="G2658" s="739"/>
      <c r="H2658" s="739"/>
      <c r="I2658" s="761"/>
      <c r="J2658" s="762"/>
      <c r="K2658" s="763"/>
      <c r="L2658" s="764"/>
    </row>
    <row r="2659" spans="2:12" x14ac:dyDescent="0.25">
      <c r="B2659" s="737"/>
      <c r="C2659" s="739"/>
      <c r="D2659" s="739"/>
      <c r="E2659" s="739"/>
      <c r="F2659" s="740"/>
      <c r="G2659" s="739"/>
      <c r="H2659" s="739"/>
      <c r="I2659" s="761"/>
      <c r="J2659" s="762"/>
      <c r="K2659" s="763"/>
      <c r="L2659" s="764"/>
    </row>
    <row r="2660" spans="2:12" x14ac:dyDescent="0.25">
      <c r="B2660" s="737"/>
      <c r="C2660" s="739"/>
      <c r="D2660" s="739"/>
      <c r="E2660" s="739"/>
      <c r="F2660" s="740"/>
      <c r="G2660" s="739"/>
      <c r="H2660" s="739"/>
      <c r="I2660" s="761"/>
      <c r="J2660" s="762"/>
      <c r="K2660" s="763"/>
      <c r="L2660" s="764"/>
    </row>
    <row r="2661" spans="2:12" x14ac:dyDescent="0.25">
      <c r="B2661" s="737"/>
      <c r="C2661" s="739"/>
      <c r="D2661" s="739"/>
      <c r="E2661" s="739"/>
      <c r="F2661" s="740"/>
      <c r="G2661" s="739"/>
      <c r="H2661" s="739"/>
      <c r="I2661" s="761"/>
      <c r="J2661" s="762"/>
      <c r="K2661" s="763"/>
      <c r="L2661" s="764"/>
    </row>
    <row r="2662" spans="2:12" x14ac:dyDescent="0.25">
      <c r="B2662" s="737"/>
      <c r="C2662" s="739"/>
      <c r="D2662" s="739"/>
      <c r="E2662" s="739"/>
      <c r="F2662" s="740"/>
      <c r="G2662" s="739"/>
      <c r="H2662" s="739"/>
      <c r="I2662" s="761"/>
      <c r="J2662" s="762"/>
      <c r="K2662" s="763"/>
      <c r="L2662" s="764"/>
    </row>
    <row r="2663" spans="2:12" x14ac:dyDescent="0.25">
      <c r="B2663" s="737"/>
      <c r="C2663" s="739"/>
      <c r="D2663" s="739"/>
      <c r="E2663" s="739"/>
      <c r="F2663" s="740"/>
      <c r="G2663" s="739"/>
      <c r="H2663" s="739"/>
      <c r="I2663" s="761"/>
      <c r="J2663" s="762"/>
      <c r="K2663" s="763"/>
      <c r="L2663" s="764"/>
    </row>
    <row r="2664" spans="2:12" x14ac:dyDescent="0.25">
      <c r="B2664" s="737"/>
      <c r="C2664" s="739"/>
      <c r="D2664" s="739"/>
      <c r="E2664" s="739"/>
      <c r="F2664" s="740"/>
      <c r="G2664" s="739"/>
      <c r="H2664" s="739"/>
      <c r="I2664" s="761"/>
      <c r="J2664" s="762"/>
      <c r="K2664" s="763"/>
      <c r="L2664" s="764"/>
    </row>
    <row r="2665" spans="2:12" x14ac:dyDescent="0.25">
      <c r="B2665" s="737"/>
      <c r="C2665" s="739"/>
      <c r="D2665" s="739"/>
      <c r="E2665" s="739"/>
      <c r="F2665" s="740"/>
      <c r="G2665" s="739"/>
      <c r="H2665" s="739"/>
      <c r="I2665" s="761"/>
      <c r="J2665" s="762"/>
      <c r="K2665" s="763"/>
      <c r="L2665" s="764"/>
    </row>
    <row r="2666" spans="2:12" x14ac:dyDescent="0.25">
      <c r="B2666" s="737"/>
      <c r="C2666" s="739"/>
      <c r="D2666" s="739"/>
      <c r="E2666" s="739"/>
      <c r="F2666" s="740"/>
      <c r="G2666" s="739"/>
      <c r="H2666" s="739"/>
      <c r="I2666" s="761"/>
      <c r="J2666" s="762"/>
      <c r="K2666" s="763"/>
      <c r="L2666" s="764"/>
    </row>
    <row r="2667" spans="2:12" x14ac:dyDescent="0.25">
      <c r="B2667" s="737"/>
      <c r="C2667" s="739"/>
      <c r="D2667" s="739"/>
      <c r="E2667" s="739"/>
      <c r="F2667" s="740"/>
      <c r="G2667" s="739"/>
      <c r="H2667" s="739"/>
      <c r="I2667" s="761"/>
      <c r="J2667" s="762"/>
      <c r="K2667" s="763"/>
      <c r="L2667" s="764"/>
    </row>
    <row r="2668" spans="2:12" x14ac:dyDescent="0.25">
      <c r="B2668" s="737"/>
      <c r="C2668" s="739"/>
      <c r="D2668" s="739"/>
      <c r="E2668" s="739"/>
      <c r="F2668" s="740"/>
      <c r="G2668" s="739"/>
      <c r="H2668" s="739"/>
      <c r="I2668" s="761"/>
      <c r="J2668" s="762"/>
      <c r="K2668" s="763"/>
      <c r="L2668" s="764"/>
    </row>
    <row r="2669" spans="2:12" x14ac:dyDescent="0.25">
      <c r="B2669" s="737"/>
      <c r="C2669" s="739"/>
      <c r="D2669" s="739"/>
      <c r="E2669" s="739"/>
      <c r="F2669" s="740"/>
      <c r="G2669" s="739"/>
      <c r="H2669" s="739"/>
      <c r="I2669" s="761"/>
      <c r="J2669" s="762"/>
      <c r="K2669" s="763"/>
      <c r="L2669" s="764"/>
    </row>
    <row r="2670" spans="2:12" x14ac:dyDescent="0.25">
      <c r="B2670" s="737"/>
      <c r="C2670" s="739"/>
      <c r="D2670" s="739"/>
      <c r="E2670" s="739"/>
      <c r="F2670" s="740"/>
      <c r="G2670" s="739"/>
      <c r="H2670" s="739"/>
      <c r="I2670" s="761"/>
      <c r="J2670" s="762"/>
      <c r="K2670" s="763"/>
      <c r="L2670" s="764"/>
    </row>
    <row r="2671" spans="2:12" x14ac:dyDescent="0.25">
      <c r="B2671" s="737"/>
      <c r="C2671" s="739"/>
      <c r="D2671" s="739"/>
      <c r="E2671" s="739"/>
      <c r="F2671" s="740"/>
      <c r="G2671" s="739"/>
      <c r="H2671" s="739"/>
      <c r="I2671" s="761"/>
      <c r="J2671" s="762"/>
      <c r="K2671" s="763"/>
      <c r="L2671" s="764"/>
    </row>
    <row r="2672" spans="2:12" x14ac:dyDescent="0.25">
      <c r="B2672" s="737"/>
      <c r="C2672" s="739"/>
      <c r="D2672" s="739"/>
      <c r="E2672" s="739"/>
      <c r="F2672" s="740"/>
      <c r="G2672" s="739"/>
      <c r="H2672" s="739"/>
      <c r="I2672" s="761"/>
      <c r="J2672" s="762"/>
      <c r="K2672" s="763"/>
      <c r="L2672" s="764"/>
    </row>
    <row r="2673" spans="2:12" x14ac:dyDescent="0.25">
      <c r="B2673" s="737"/>
      <c r="C2673" s="739"/>
      <c r="D2673" s="739"/>
      <c r="E2673" s="739"/>
      <c r="F2673" s="740"/>
      <c r="G2673" s="739"/>
      <c r="H2673" s="739"/>
      <c r="I2673" s="761"/>
      <c r="J2673" s="762"/>
      <c r="K2673" s="763"/>
      <c r="L2673" s="764"/>
    </row>
    <row r="2674" spans="2:12" x14ac:dyDescent="0.25">
      <c r="B2674" s="737"/>
      <c r="C2674" s="739"/>
      <c r="D2674" s="739"/>
      <c r="E2674" s="739"/>
      <c r="F2674" s="740"/>
      <c r="G2674" s="739"/>
      <c r="H2674" s="739"/>
      <c r="I2674" s="761"/>
      <c r="J2674" s="762"/>
      <c r="K2674" s="763"/>
      <c r="L2674" s="764"/>
    </row>
    <row r="2675" spans="2:12" x14ac:dyDescent="0.25">
      <c r="B2675" s="737"/>
      <c r="C2675" s="739"/>
      <c r="D2675" s="739"/>
      <c r="E2675" s="739"/>
      <c r="F2675" s="740"/>
      <c r="G2675" s="739"/>
      <c r="H2675" s="739"/>
      <c r="I2675" s="761"/>
      <c r="J2675" s="762"/>
      <c r="K2675" s="763"/>
      <c r="L2675" s="764"/>
    </row>
    <row r="2676" spans="2:12" x14ac:dyDescent="0.25">
      <c r="B2676" s="737"/>
      <c r="C2676" s="739"/>
      <c r="D2676" s="739"/>
      <c r="E2676" s="739"/>
      <c r="F2676" s="740"/>
      <c r="G2676" s="739"/>
      <c r="H2676" s="739"/>
      <c r="I2676" s="761"/>
      <c r="J2676" s="762"/>
      <c r="K2676" s="763"/>
      <c r="L2676" s="764"/>
    </row>
    <row r="2677" spans="2:12" x14ac:dyDescent="0.25">
      <c r="B2677" s="737"/>
      <c r="C2677" s="739"/>
      <c r="D2677" s="739"/>
      <c r="E2677" s="739"/>
      <c r="F2677" s="740"/>
      <c r="G2677" s="739"/>
      <c r="H2677" s="739"/>
      <c r="I2677" s="761"/>
      <c r="J2677" s="762"/>
      <c r="K2677" s="763"/>
      <c r="L2677" s="764"/>
    </row>
    <row r="2678" spans="2:12" x14ac:dyDescent="0.25">
      <c r="B2678" s="737"/>
      <c r="C2678" s="739"/>
      <c r="D2678" s="739"/>
      <c r="E2678" s="739"/>
      <c r="F2678" s="740"/>
      <c r="G2678" s="739"/>
      <c r="H2678" s="739"/>
      <c r="I2678" s="761"/>
      <c r="J2678" s="762"/>
      <c r="K2678" s="763"/>
      <c r="L2678" s="764"/>
    </row>
    <row r="2679" spans="2:12" x14ac:dyDescent="0.25">
      <c r="B2679" s="737"/>
      <c r="C2679" s="739"/>
      <c r="D2679" s="739"/>
      <c r="E2679" s="739"/>
      <c r="F2679" s="740"/>
      <c r="G2679" s="739"/>
      <c r="H2679" s="739"/>
      <c r="I2679" s="761"/>
      <c r="J2679" s="762"/>
      <c r="K2679" s="763"/>
      <c r="L2679" s="764"/>
    </row>
    <row r="2680" spans="2:12" x14ac:dyDescent="0.25">
      <c r="B2680" s="737"/>
      <c r="C2680" s="739"/>
      <c r="D2680" s="739"/>
      <c r="E2680" s="739"/>
      <c r="F2680" s="740"/>
      <c r="G2680" s="739"/>
      <c r="H2680" s="739"/>
      <c r="I2680" s="761"/>
      <c r="J2680" s="762"/>
      <c r="K2680" s="763"/>
      <c r="L2680" s="764"/>
    </row>
    <row r="2681" spans="2:12" x14ac:dyDescent="0.25">
      <c r="B2681" s="737"/>
      <c r="C2681" s="739"/>
      <c r="D2681" s="739"/>
      <c r="E2681" s="739"/>
      <c r="F2681" s="740"/>
      <c r="G2681" s="739"/>
      <c r="H2681" s="739"/>
      <c r="I2681" s="761"/>
      <c r="J2681" s="762"/>
      <c r="K2681" s="763"/>
      <c r="L2681" s="764"/>
    </row>
    <row r="2682" spans="2:12" x14ac:dyDescent="0.25">
      <c r="B2682" s="737"/>
      <c r="C2682" s="739"/>
      <c r="D2682" s="739"/>
      <c r="E2682" s="739"/>
      <c r="F2682" s="740"/>
      <c r="G2682" s="739"/>
      <c r="H2682" s="739"/>
      <c r="I2682" s="761"/>
      <c r="J2682" s="762"/>
      <c r="K2682" s="763"/>
      <c r="L2682" s="764"/>
    </row>
    <row r="2683" spans="2:12" x14ac:dyDescent="0.25">
      <c r="B2683" s="737"/>
      <c r="C2683" s="739"/>
      <c r="D2683" s="739"/>
      <c r="E2683" s="739"/>
      <c r="F2683" s="740"/>
      <c r="G2683" s="739"/>
      <c r="H2683" s="739"/>
      <c r="I2683" s="761"/>
      <c r="J2683" s="762"/>
      <c r="K2683" s="763"/>
      <c r="L2683" s="764"/>
    </row>
    <row r="2684" spans="2:12" x14ac:dyDescent="0.25">
      <c r="B2684" s="737"/>
      <c r="C2684" s="739"/>
      <c r="D2684" s="739"/>
      <c r="E2684" s="739"/>
      <c r="F2684" s="740"/>
      <c r="G2684" s="739"/>
      <c r="H2684" s="739"/>
      <c r="I2684" s="761"/>
      <c r="J2684" s="762"/>
      <c r="K2684" s="763"/>
      <c r="L2684" s="764"/>
    </row>
    <row r="2685" spans="2:12" x14ac:dyDescent="0.25">
      <c r="B2685" s="737"/>
      <c r="C2685" s="739"/>
      <c r="D2685" s="739"/>
      <c r="E2685" s="739"/>
      <c r="F2685" s="740"/>
      <c r="G2685" s="739"/>
      <c r="H2685" s="739"/>
      <c r="I2685" s="761"/>
      <c r="J2685" s="762"/>
      <c r="K2685" s="763"/>
      <c r="L2685" s="764"/>
    </row>
    <row r="2686" spans="2:12" x14ac:dyDescent="0.25">
      <c r="B2686" s="737"/>
      <c r="C2686" s="739"/>
      <c r="D2686" s="739"/>
      <c r="E2686" s="739"/>
      <c r="F2686" s="740"/>
      <c r="G2686" s="739"/>
      <c r="H2686" s="739"/>
      <c r="I2686" s="761"/>
      <c r="J2686" s="762"/>
      <c r="K2686" s="763"/>
      <c r="L2686" s="764"/>
    </row>
    <row r="2687" spans="2:12" x14ac:dyDescent="0.25">
      <c r="B2687" s="737"/>
      <c r="C2687" s="739"/>
      <c r="D2687" s="739"/>
      <c r="E2687" s="739"/>
      <c r="F2687" s="740"/>
      <c r="G2687" s="739"/>
      <c r="H2687" s="739"/>
      <c r="I2687" s="761"/>
      <c r="J2687" s="762"/>
      <c r="K2687" s="763"/>
      <c r="L2687" s="764"/>
    </row>
    <row r="2688" spans="2:12" x14ac:dyDescent="0.25">
      <c r="B2688" s="737"/>
      <c r="C2688" s="739"/>
      <c r="D2688" s="739"/>
      <c r="E2688" s="739"/>
      <c r="F2688" s="740"/>
      <c r="G2688" s="739"/>
      <c r="H2688" s="739"/>
      <c r="I2688" s="761"/>
      <c r="J2688" s="762"/>
      <c r="K2688" s="763"/>
      <c r="L2688" s="764"/>
    </row>
    <row r="2689" spans="2:12" x14ac:dyDescent="0.25">
      <c r="B2689" s="737"/>
      <c r="C2689" s="739"/>
      <c r="D2689" s="739"/>
      <c r="E2689" s="739"/>
      <c r="F2689" s="740"/>
      <c r="G2689" s="739"/>
      <c r="H2689" s="739"/>
      <c r="I2689" s="761"/>
      <c r="J2689" s="762"/>
      <c r="K2689" s="763"/>
      <c r="L2689" s="764"/>
    </row>
    <row r="2690" spans="2:12" x14ac:dyDescent="0.25">
      <c r="B2690" s="737"/>
      <c r="C2690" s="739"/>
      <c r="D2690" s="739"/>
      <c r="E2690" s="739"/>
      <c r="F2690" s="740"/>
      <c r="G2690" s="739"/>
      <c r="H2690" s="739"/>
      <c r="I2690" s="761"/>
      <c r="J2690" s="762"/>
      <c r="K2690" s="763"/>
      <c r="L2690" s="764"/>
    </row>
    <row r="2691" spans="2:12" x14ac:dyDescent="0.25">
      <c r="B2691" s="737"/>
      <c r="C2691" s="739"/>
      <c r="D2691" s="739"/>
      <c r="E2691" s="739"/>
      <c r="F2691" s="740"/>
      <c r="G2691" s="739"/>
      <c r="H2691" s="739"/>
      <c r="I2691" s="761"/>
      <c r="J2691" s="762"/>
      <c r="K2691" s="763"/>
      <c r="L2691" s="764"/>
    </row>
    <row r="2692" spans="2:12" x14ac:dyDescent="0.25">
      <c r="B2692" s="737"/>
      <c r="C2692" s="739"/>
      <c r="D2692" s="739"/>
      <c r="E2692" s="739"/>
      <c r="F2692" s="740"/>
      <c r="G2692" s="739"/>
      <c r="H2692" s="739"/>
      <c r="I2692" s="761"/>
      <c r="J2692" s="762"/>
      <c r="K2692" s="763"/>
      <c r="L2692" s="764"/>
    </row>
    <row r="2693" spans="2:12" x14ac:dyDescent="0.25">
      <c r="B2693" s="737"/>
      <c r="C2693" s="739"/>
      <c r="D2693" s="739"/>
      <c r="E2693" s="739"/>
      <c r="F2693" s="740"/>
      <c r="G2693" s="739"/>
      <c r="H2693" s="739"/>
      <c r="I2693" s="761"/>
      <c r="J2693" s="762"/>
      <c r="K2693" s="763"/>
      <c r="L2693" s="764"/>
    </row>
    <row r="2694" spans="2:12" x14ac:dyDescent="0.25">
      <c r="B2694" s="737"/>
      <c r="C2694" s="739"/>
      <c r="D2694" s="739"/>
      <c r="E2694" s="739"/>
      <c r="F2694" s="740"/>
      <c r="G2694" s="739"/>
      <c r="H2694" s="739"/>
      <c r="I2694" s="761"/>
      <c r="J2694" s="762"/>
      <c r="K2694" s="763"/>
      <c r="L2694" s="764"/>
    </row>
    <row r="2695" spans="2:12" x14ac:dyDescent="0.25">
      <c r="B2695" s="737"/>
      <c r="C2695" s="739"/>
      <c r="D2695" s="739"/>
      <c r="E2695" s="739"/>
      <c r="F2695" s="740"/>
      <c r="G2695" s="739"/>
      <c r="H2695" s="739"/>
      <c r="I2695" s="761"/>
      <c r="J2695" s="762"/>
      <c r="K2695" s="763"/>
      <c r="L2695" s="764"/>
    </row>
    <row r="2696" spans="2:12" x14ac:dyDescent="0.25">
      <c r="B2696" s="737"/>
      <c r="C2696" s="739"/>
      <c r="D2696" s="739"/>
      <c r="E2696" s="739"/>
      <c r="F2696" s="740"/>
      <c r="G2696" s="739"/>
      <c r="H2696" s="739"/>
      <c r="I2696" s="761"/>
      <c r="J2696" s="762"/>
      <c r="K2696" s="763"/>
      <c r="L2696" s="764"/>
    </row>
    <row r="2697" spans="2:12" x14ac:dyDescent="0.25">
      <c r="B2697" s="737"/>
      <c r="C2697" s="739"/>
      <c r="D2697" s="739"/>
      <c r="E2697" s="739"/>
      <c r="F2697" s="740"/>
      <c r="G2697" s="739"/>
      <c r="H2697" s="739"/>
      <c r="I2697" s="761"/>
      <c r="J2697" s="762"/>
      <c r="K2697" s="763"/>
      <c r="L2697" s="764"/>
    </row>
    <row r="2698" spans="2:12" x14ac:dyDescent="0.25">
      <c r="B2698" s="737"/>
      <c r="C2698" s="739"/>
      <c r="D2698" s="739"/>
      <c r="E2698" s="739"/>
      <c r="F2698" s="740"/>
      <c r="G2698" s="739"/>
      <c r="H2698" s="739"/>
      <c r="I2698" s="761"/>
      <c r="J2698" s="762"/>
      <c r="K2698" s="763"/>
      <c r="L2698" s="764"/>
    </row>
    <row r="2699" spans="2:12" x14ac:dyDescent="0.25">
      <c r="B2699" s="737"/>
      <c r="C2699" s="739"/>
      <c r="D2699" s="739"/>
      <c r="E2699" s="739"/>
      <c r="F2699" s="740"/>
      <c r="G2699" s="739"/>
      <c r="H2699" s="739"/>
      <c r="I2699" s="761"/>
      <c r="J2699" s="762"/>
      <c r="K2699" s="763"/>
      <c r="L2699" s="764"/>
    </row>
    <row r="2700" spans="2:12" x14ac:dyDescent="0.25">
      <c r="B2700" s="737"/>
      <c r="C2700" s="739"/>
      <c r="D2700" s="739"/>
      <c r="E2700" s="739"/>
      <c r="F2700" s="740"/>
      <c r="G2700" s="739"/>
      <c r="H2700" s="739"/>
      <c r="I2700" s="761"/>
      <c r="J2700" s="762"/>
      <c r="K2700" s="763"/>
      <c r="L2700" s="764"/>
    </row>
    <row r="2701" spans="2:12" x14ac:dyDescent="0.25">
      <c r="B2701" s="737"/>
      <c r="C2701" s="739"/>
      <c r="D2701" s="739"/>
      <c r="E2701" s="739"/>
      <c r="F2701" s="740"/>
      <c r="G2701" s="739"/>
      <c r="H2701" s="739"/>
      <c r="I2701" s="761"/>
      <c r="J2701" s="762"/>
      <c r="K2701" s="763"/>
      <c r="L2701" s="764"/>
    </row>
    <row r="2702" spans="2:12" x14ac:dyDescent="0.25">
      <c r="B2702" s="737"/>
      <c r="C2702" s="739"/>
      <c r="D2702" s="739"/>
      <c r="E2702" s="739"/>
      <c r="F2702" s="740"/>
      <c r="G2702" s="739"/>
      <c r="H2702" s="739"/>
      <c r="I2702" s="761"/>
      <c r="J2702" s="762"/>
      <c r="K2702" s="763"/>
      <c r="L2702" s="764"/>
    </row>
    <row r="2703" spans="2:12" x14ac:dyDescent="0.25">
      <c r="B2703" s="737"/>
      <c r="C2703" s="739"/>
      <c r="D2703" s="739"/>
      <c r="E2703" s="739"/>
      <c r="F2703" s="740"/>
      <c r="G2703" s="739"/>
      <c r="H2703" s="739"/>
      <c r="I2703" s="761"/>
      <c r="J2703" s="762"/>
      <c r="K2703" s="763"/>
      <c r="L2703" s="764"/>
    </row>
    <row r="2704" spans="2:12" x14ac:dyDescent="0.25">
      <c r="B2704" s="737"/>
      <c r="C2704" s="739"/>
      <c r="D2704" s="739"/>
      <c r="E2704" s="739"/>
      <c r="F2704" s="740"/>
      <c r="G2704" s="739"/>
      <c r="H2704" s="739"/>
      <c r="I2704" s="761"/>
      <c r="J2704" s="762"/>
      <c r="K2704" s="763"/>
      <c r="L2704" s="764"/>
    </row>
    <row r="2705" spans="2:12" x14ac:dyDescent="0.25">
      <c r="B2705" s="737"/>
      <c r="C2705" s="739"/>
      <c r="D2705" s="739"/>
      <c r="E2705" s="739"/>
      <c r="F2705" s="740"/>
      <c r="G2705" s="739"/>
      <c r="H2705" s="739"/>
      <c r="I2705" s="761"/>
      <c r="J2705" s="762"/>
      <c r="K2705" s="763"/>
      <c r="L2705" s="764"/>
    </row>
    <row r="2706" spans="2:12" x14ac:dyDescent="0.25">
      <c r="B2706" s="737"/>
      <c r="C2706" s="739"/>
      <c r="D2706" s="739"/>
      <c r="E2706" s="739"/>
      <c r="F2706" s="740"/>
      <c r="G2706" s="739"/>
      <c r="H2706" s="739"/>
      <c r="I2706" s="761"/>
      <c r="J2706" s="762"/>
      <c r="K2706" s="763"/>
      <c r="L2706" s="764"/>
    </row>
    <row r="2707" spans="2:12" x14ac:dyDescent="0.25">
      <c r="B2707" s="737"/>
      <c r="C2707" s="739"/>
      <c r="D2707" s="739"/>
      <c r="E2707" s="739"/>
      <c r="F2707" s="740"/>
      <c r="G2707" s="739"/>
      <c r="H2707" s="739"/>
      <c r="I2707" s="761"/>
      <c r="J2707" s="762"/>
      <c r="K2707" s="763"/>
      <c r="L2707" s="764"/>
    </row>
    <row r="2708" spans="2:12" x14ac:dyDescent="0.25">
      <c r="B2708" s="737"/>
      <c r="C2708" s="739"/>
      <c r="D2708" s="739"/>
      <c r="E2708" s="739"/>
      <c r="F2708" s="740"/>
      <c r="G2708" s="739"/>
      <c r="H2708" s="739"/>
      <c r="I2708" s="761"/>
      <c r="J2708" s="762"/>
      <c r="K2708" s="763"/>
      <c r="L2708" s="764"/>
    </row>
    <row r="2709" spans="2:12" x14ac:dyDescent="0.25">
      <c r="B2709" s="737"/>
      <c r="C2709" s="739"/>
      <c r="D2709" s="739"/>
      <c r="E2709" s="739"/>
      <c r="F2709" s="740"/>
      <c r="G2709" s="739"/>
      <c r="H2709" s="739"/>
      <c r="I2709" s="761"/>
      <c r="J2709" s="762"/>
      <c r="K2709" s="763"/>
      <c r="L2709" s="764"/>
    </row>
    <row r="2710" spans="2:12" x14ac:dyDescent="0.25">
      <c r="B2710" s="737"/>
      <c r="C2710" s="739"/>
      <c r="D2710" s="739"/>
      <c r="E2710" s="739"/>
      <c r="F2710" s="740"/>
      <c r="G2710" s="739"/>
      <c r="H2710" s="739"/>
      <c r="I2710" s="761"/>
      <c r="J2710" s="762"/>
      <c r="K2710" s="763"/>
      <c r="L2710" s="764"/>
    </row>
    <row r="2711" spans="2:12" x14ac:dyDescent="0.25">
      <c r="B2711" s="737"/>
      <c r="C2711" s="739"/>
      <c r="D2711" s="739"/>
      <c r="E2711" s="739"/>
      <c r="F2711" s="740"/>
      <c r="G2711" s="739"/>
      <c r="H2711" s="739"/>
      <c r="I2711" s="761"/>
      <c r="J2711" s="762"/>
      <c r="K2711" s="763"/>
      <c r="L2711" s="764"/>
    </row>
    <row r="2712" spans="2:12" x14ac:dyDescent="0.25">
      <c r="B2712" s="737"/>
      <c r="C2712" s="739"/>
      <c r="D2712" s="739"/>
      <c r="E2712" s="739"/>
      <c r="F2712" s="740"/>
      <c r="G2712" s="739"/>
      <c r="H2712" s="739"/>
      <c r="I2712" s="761"/>
      <c r="J2712" s="762"/>
      <c r="K2712" s="763"/>
      <c r="L2712" s="764"/>
    </row>
    <row r="2713" spans="2:12" x14ac:dyDescent="0.25">
      <c r="B2713" s="737"/>
      <c r="C2713" s="739"/>
      <c r="D2713" s="739"/>
      <c r="E2713" s="739"/>
      <c r="F2713" s="740"/>
      <c r="G2713" s="739"/>
      <c r="H2713" s="739"/>
      <c r="I2713" s="761"/>
      <c r="J2713" s="762"/>
      <c r="K2713" s="763"/>
      <c r="L2713" s="764"/>
    </row>
    <row r="2714" spans="2:12" x14ac:dyDescent="0.25">
      <c r="B2714" s="737"/>
      <c r="C2714" s="739"/>
      <c r="D2714" s="739"/>
      <c r="E2714" s="739"/>
      <c r="F2714" s="740"/>
      <c r="G2714" s="739"/>
      <c r="H2714" s="739"/>
      <c r="I2714" s="761"/>
      <c r="J2714" s="762"/>
      <c r="K2714" s="763"/>
      <c r="L2714" s="764"/>
    </row>
    <row r="2715" spans="2:12" x14ac:dyDescent="0.25">
      <c r="B2715" s="737"/>
      <c r="C2715" s="739"/>
      <c r="D2715" s="739"/>
      <c r="E2715" s="739"/>
      <c r="F2715" s="740"/>
      <c r="G2715" s="739"/>
      <c r="H2715" s="739"/>
      <c r="I2715" s="761"/>
      <c r="J2715" s="762"/>
      <c r="K2715" s="763"/>
      <c r="L2715" s="764"/>
    </row>
    <row r="2716" spans="2:12" x14ac:dyDescent="0.25">
      <c r="B2716" s="737"/>
      <c r="C2716" s="739"/>
      <c r="D2716" s="739"/>
      <c r="E2716" s="739"/>
      <c r="F2716" s="740"/>
      <c r="G2716" s="739"/>
      <c r="H2716" s="739"/>
      <c r="I2716" s="761"/>
      <c r="J2716" s="762"/>
      <c r="K2716" s="763"/>
      <c r="L2716" s="764"/>
    </row>
    <row r="2717" spans="2:12" x14ac:dyDescent="0.25">
      <c r="B2717" s="737"/>
      <c r="C2717" s="739"/>
      <c r="D2717" s="739"/>
      <c r="E2717" s="739"/>
      <c r="F2717" s="740"/>
      <c r="G2717" s="739"/>
      <c r="H2717" s="739"/>
      <c r="I2717" s="761"/>
      <c r="J2717" s="762"/>
      <c r="K2717" s="763"/>
      <c r="L2717" s="764"/>
    </row>
    <row r="2718" spans="2:12" x14ac:dyDescent="0.25">
      <c r="B2718" s="737"/>
      <c r="C2718" s="739"/>
      <c r="D2718" s="739"/>
      <c r="E2718" s="739"/>
      <c r="F2718" s="740"/>
      <c r="G2718" s="739"/>
      <c r="H2718" s="739"/>
      <c r="I2718" s="761"/>
      <c r="J2718" s="762"/>
      <c r="K2718" s="763"/>
      <c r="L2718" s="764"/>
    </row>
    <row r="2719" spans="2:12" x14ac:dyDescent="0.25">
      <c r="B2719" s="737"/>
      <c r="C2719" s="739"/>
      <c r="D2719" s="739"/>
      <c r="E2719" s="739"/>
      <c r="F2719" s="740"/>
      <c r="G2719" s="739"/>
      <c r="H2719" s="739"/>
      <c r="I2719" s="761"/>
      <c r="J2719" s="762"/>
      <c r="K2719" s="763"/>
      <c r="L2719" s="764"/>
    </row>
    <row r="2720" spans="2:12" x14ac:dyDescent="0.25">
      <c r="B2720" s="737"/>
      <c r="C2720" s="739"/>
      <c r="D2720" s="739"/>
      <c r="E2720" s="739"/>
      <c r="F2720" s="740"/>
      <c r="G2720" s="739"/>
      <c r="H2720" s="739"/>
      <c r="I2720" s="761"/>
      <c r="J2720" s="762"/>
      <c r="K2720" s="763"/>
      <c r="L2720" s="764"/>
    </row>
    <row r="2721" spans="2:12" x14ac:dyDescent="0.25">
      <c r="B2721" s="737"/>
      <c r="C2721" s="739"/>
      <c r="D2721" s="739"/>
      <c r="E2721" s="739"/>
      <c r="F2721" s="740"/>
      <c r="G2721" s="739"/>
      <c r="H2721" s="739"/>
      <c r="I2721" s="761"/>
      <c r="J2721" s="762"/>
      <c r="K2721" s="763"/>
      <c r="L2721" s="764"/>
    </row>
    <row r="2722" spans="2:12" x14ac:dyDescent="0.25">
      <c r="B2722" s="737"/>
      <c r="C2722" s="739"/>
      <c r="D2722" s="739"/>
      <c r="E2722" s="739"/>
      <c r="F2722" s="740"/>
      <c r="G2722" s="739"/>
      <c r="H2722" s="739"/>
      <c r="I2722" s="761"/>
      <c r="J2722" s="762"/>
      <c r="K2722" s="763"/>
      <c r="L2722" s="764"/>
    </row>
    <row r="2723" spans="2:12" x14ac:dyDescent="0.25">
      <c r="B2723" s="737"/>
      <c r="C2723" s="739"/>
      <c r="D2723" s="739"/>
      <c r="E2723" s="739"/>
      <c r="F2723" s="740"/>
      <c r="G2723" s="739"/>
      <c r="H2723" s="739"/>
      <c r="I2723" s="761"/>
      <c r="J2723" s="762"/>
      <c r="K2723" s="763"/>
      <c r="L2723" s="764"/>
    </row>
    <row r="2724" spans="2:12" x14ac:dyDescent="0.25">
      <c r="B2724" s="737"/>
      <c r="C2724" s="739"/>
      <c r="D2724" s="739"/>
      <c r="E2724" s="739"/>
      <c r="F2724" s="740"/>
      <c r="G2724" s="739"/>
      <c r="H2724" s="739"/>
      <c r="I2724" s="761"/>
      <c r="J2724" s="762"/>
      <c r="K2724" s="763"/>
      <c r="L2724" s="764"/>
    </row>
    <row r="2725" spans="2:12" x14ac:dyDescent="0.25">
      <c r="B2725" s="737"/>
      <c r="C2725" s="739"/>
      <c r="D2725" s="739"/>
      <c r="E2725" s="739"/>
      <c r="F2725" s="740"/>
      <c r="G2725" s="739"/>
      <c r="H2725" s="739"/>
      <c r="I2725" s="761"/>
      <c r="J2725" s="762"/>
      <c r="K2725" s="763"/>
      <c r="L2725" s="764"/>
    </row>
    <row r="2726" spans="2:12" x14ac:dyDescent="0.25">
      <c r="B2726" s="737"/>
      <c r="C2726" s="739"/>
      <c r="D2726" s="739"/>
      <c r="E2726" s="739"/>
      <c r="F2726" s="740"/>
      <c r="G2726" s="739"/>
      <c r="H2726" s="739"/>
      <c r="I2726" s="761"/>
      <c r="J2726" s="762"/>
      <c r="K2726" s="763"/>
      <c r="L2726" s="764"/>
    </row>
    <row r="2727" spans="2:12" x14ac:dyDescent="0.25">
      <c r="B2727" s="737"/>
      <c r="C2727" s="739"/>
      <c r="D2727" s="739"/>
      <c r="E2727" s="739"/>
      <c r="F2727" s="740"/>
      <c r="G2727" s="739"/>
      <c r="H2727" s="739"/>
      <c r="I2727" s="761"/>
      <c r="J2727" s="762"/>
      <c r="K2727" s="763"/>
      <c r="L2727" s="764"/>
    </row>
    <row r="2728" spans="2:12" x14ac:dyDescent="0.25">
      <c r="B2728" s="737"/>
      <c r="C2728" s="739"/>
      <c r="D2728" s="739"/>
      <c r="E2728" s="739"/>
      <c r="F2728" s="740"/>
      <c r="G2728" s="739"/>
      <c r="H2728" s="739"/>
      <c r="I2728" s="761"/>
      <c r="J2728" s="762"/>
      <c r="K2728" s="763"/>
      <c r="L2728" s="764"/>
    </row>
    <row r="2729" spans="2:12" x14ac:dyDescent="0.25">
      <c r="B2729" s="737"/>
      <c r="C2729" s="739"/>
      <c r="D2729" s="739"/>
      <c r="E2729" s="739"/>
      <c r="F2729" s="740"/>
      <c r="G2729" s="739"/>
      <c r="H2729" s="739"/>
      <c r="I2729" s="761"/>
      <c r="J2729" s="762"/>
      <c r="K2729" s="763"/>
      <c r="L2729" s="764"/>
    </row>
    <row r="2730" spans="2:12" x14ac:dyDescent="0.25">
      <c r="B2730" s="737"/>
      <c r="C2730" s="739"/>
      <c r="D2730" s="739"/>
      <c r="E2730" s="739"/>
      <c r="F2730" s="740"/>
      <c r="G2730" s="739"/>
      <c r="H2730" s="739"/>
      <c r="I2730" s="761"/>
      <c r="J2730" s="762"/>
      <c r="K2730" s="763"/>
      <c r="L2730" s="764"/>
    </row>
    <row r="2731" spans="2:12" x14ac:dyDescent="0.25">
      <c r="B2731" s="737"/>
      <c r="C2731" s="739"/>
      <c r="D2731" s="739"/>
      <c r="E2731" s="739"/>
      <c r="F2731" s="740"/>
      <c r="G2731" s="739"/>
      <c r="H2731" s="739"/>
      <c r="I2731" s="761"/>
      <c r="J2731" s="762"/>
      <c r="K2731" s="763"/>
      <c r="L2731" s="764"/>
    </row>
    <row r="2732" spans="2:12" x14ac:dyDescent="0.25">
      <c r="B2732" s="737"/>
      <c r="C2732" s="739"/>
      <c r="D2732" s="739"/>
      <c r="E2732" s="739"/>
      <c r="F2732" s="740"/>
      <c r="G2732" s="739"/>
      <c r="H2732" s="739"/>
      <c r="I2732" s="761"/>
      <c r="J2732" s="762"/>
      <c r="K2732" s="763"/>
      <c r="L2732" s="764"/>
    </row>
    <row r="2733" spans="2:12" x14ac:dyDescent="0.25">
      <c r="B2733" s="737"/>
      <c r="C2733" s="739"/>
      <c r="D2733" s="739"/>
      <c r="E2733" s="739"/>
      <c r="F2733" s="740"/>
      <c r="G2733" s="739"/>
      <c r="H2733" s="739"/>
      <c r="I2733" s="761"/>
      <c r="J2733" s="762"/>
      <c r="K2733" s="763"/>
      <c r="L2733" s="764"/>
    </row>
    <row r="2734" spans="2:12" x14ac:dyDescent="0.25">
      <c r="B2734" s="737"/>
      <c r="C2734" s="739"/>
      <c r="D2734" s="739"/>
      <c r="E2734" s="739"/>
      <c r="F2734" s="740"/>
      <c r="G2734" s="739"/>
      <c r="H2734" s="739"/>
      <c r="I2734" s="761"/>
      <c r="J2734" s="762"/>
      <c r="K2734" s="763"/>
      <c r="L2734" s="764"/>
    </row>
    <row r="2735" spans="2:12" x14ac:dyDescent="0.25">
      <c r="B2735" s="737"/>
      <c r="C2735" s="739"/>
      <c r="D2735" s="739"/>
      <c r="E2735" s="739"/>
      <c r="F2735" s="740"/>
      <c r="G2735" s="739"/>
      <c r="H2735" s="739"/>
      <c r="I2735" s="761"/>
      <c r="J2735" s="762"/>
      <c r="K2735" s="763"/>
      <c r="L2735" s="764"/>
    </row>
    <row r="2736" spans="2:12" x14ac:dyDescent="0.25">
      <c r="B2736" s="737"/>
      <c r="C2736" s="739"/>
      <c r="D2736" s="739"/>
      <c r="E2736" s="739"/>
      <c r="F2736" s="740"/>
      <c r="G2736" s="739"/>
      <c r="H2736" s="739"/>
      <c r="I2736" s="761"/>
      <c r="J2736" s="762"/>
      <c r="K2736" s="763"/>
      <c r="L2736" s="764"/>
    </row>
    <row r="2737" spans="2:12" x14ac:dyDescent="0.25">
      <c r="B2737" s="737"/>
      <c r="C2737" s="739"/>
      <c r="D2737" s="739"/>
      <c r="E2737" s="739"/>
      <c r="F2737" s="740"/>
      <c r="G2737" s="739"/>
      <c r="H2737" s="739"/>
      <c r="I2737" s="761"/>
      <c r="J2737" s="762"/>
      <c r="K2737" s="763"/>
      <c r="L2737" s="764"/>
    </row>
    <row r="2738" spans="2:12" x14ac:dyDescent="0.25">
      <c r="B2738" s="737"/>
      <c r="C2738" s="739"/>
      <c r="D2738" s="739"/>
      <c r="E2738" s="739"/>
      <c r="F2738" s="740"/>
      <c r="G2738" s="739"/>
      <c r="H2738" s="739"/>
      <c r="I2738" s="761"/>
      <c r="J2738" s="762"/>
      <c r="K2738" s="763"/>
      <c r="L2738" s="764"/>
    </row>
    <row r="2739" spans="2:12" x14ac:dyDescent="0.25">
      <c r="B2739" s="737"/>
      <c r="C2739" s="739"/>
      <c r="D2739" s="739"/>
      <c r="E2739" s="739"/>
      <c r="F2739" s="740"/>
      <c r="G2739" s="739"/>
      <c r="H2739" s="739"/>
      <c r="I2739" s="761"/>
      <c r="J2739" s="762"/>
      <c r="K2739" s="763"/>
      <c r="L2739" s="764"/>
    </row>
    <row r="2740" spans="2:12" x14ac:dyDescent="0.25">
      <c r="B2740" s="737"/>
      <c r="C2740" s="739"/>
      <c r="D2740" s="739"/>
      <c r="E2740" s="739"/>
      <c r="F2740" s="740"/>
      <c r="G2740" s="739"/>
      <c r="H2740" s="739"/>
      <c r="I2740" s="761"/>
      <c r="J2740" s="762"/>
      <c r="K2740" s="763"/>
      <c r="L2740" s="764"/>
    </row>
    <row r="2741" spans="2:12" x14ac:dyDescent="0.25">
      <c r="B2741" s="737"/>
      <c r="C2741" s="739"/>
      <c r="D2741" s="739"/>
      <c r="E2741" s="739"/>
      <c r="F2741" s="740"/>
      <c r="G2741" s="739"/>
      <c r="H2741" s="739"/>
      <c r="I2741" s="761"/>
      <c r="J2741" s="762"/>
      <c r="K2741" s="763"/>
      <c r="L2741" s="764"/>
    </row>
    <row r="2742" spans="2:12" x14ac:dyDescent="0.25">
      <c r="B2742" s="737"/>
      <c r="C2742" s="739"/>
      <c r="D2742" s="739"/>
      <c r="E2742" s="739"/>
      <c r="F2742" s="740"/>
      <c r="G2742" s="739"/>
      <c r="H2742" s="739"/>
      <c r="I2742" s="761"/>
      <c r="J2742" s="762"/>
      <c r="K2742" s="763"/>
      <c r="L2742" s="764"/>
    </row>
    <row r="2743" spans="2:12" x14ac:dyDescent="0.25">
      <c r="B2743" s="737"/>
      <c r="C2743" s="739"/>
      <c r="D2743" s="739"/>
      <c r="E2743" s="739"/>
      <c r="F2743" s="740"/>
      <c r="G2743" s="739"/>
      <c r="H2743" s="739"/>
      <c r="I2743" s="761"/>
      <c r="J2743" s="762"/>
      <c r="K2743" s="763"/>
      <c r="L2743" s="764"/>
    </row>
    <row r="2744" spans="2:12" x14ac:dyDescent="0.25">
      <c r="B2744" s="737"/>
      <c r="C2744" s="739"/>
      <c r="D2744" s="739"/>
      <c r="E2744" s="739"/>
      <c r="F2744" s="740"/>
      <c r="G2744" s="739"/>
      <c r="H2744" s="739"/>
      <c r="I2744" s="761"/>
      <c r="J2744" s="762"/>
      <c r="K2744" s="763"/>
      <c r="L2744" s="764"/>
    </row>
    <row r="2745" spans="2:12" x14ac:dyDescent="0.25">
      <c r="B2745" s="737"/>
      <c r="C2745" s="739"/>
      <c r="D2745" s="739"/>
      <c r="E2745" s="739"/>
      <c r="F2745" s="740"/>
      <c r="G2745" s="739"/>
      <c r="H2745" s="739"/>
      <c r="I2745" s="761"/>
      <c r="J2745" s="762"/>
      <c r="K2745" s="763"/>
      <c r="L2745" s="764"/>
    </row>
    <row r="2746" spans="2:12" x14ac:dyDescent="0.25">
      <c r="B2746" s="737"/>
      <c r="C2746" s="739"/>
      <c r="D2746" s="739"/>
      <c r="E2746" s="739"/>
      <c r="F2746" s="740"/>
      <c r="G2746" s="739"/>
      <c r="H2746" s="739"/>
      <c r="I2746" s="761"/>
      <c r="J2746" s="762"/>
      <c r="K2746" s="763"/>
      <c r="L2746" s="764"/>
    </row>
    <row r="2747" spans="2:12" x14ac:dyDescent="0.25">
      <c r="B2747" s="737"/>
      <c r="C2747" s="739"/>
      <c r="D2747" s="739"/>
      <c r="E2747" s="739"/>
      <c r="F2747" s="740"/>
      <c r="G2747" s="739"/>
      <c r="H2747" s="739"/>
      <c r="I2747" s="761"/>
      <c r="J2747" s="762"/>
      <c r="K2747" s="763"/>
      <c r="L2747" s="764"/>
    </row>
    <row r="2748" spans="2:12" x14ac:dyDescent="0.25">
      <c r="B2748" s="737"/>
      <c r="C2748" s="739"/>
      <c r="D2748" s="739"/>
      <c r="E2748" s="739"/>
      <c r="F2748" s="740"/>
      <c r="G2748" s="739"/>
      <c r="H2748" s="739"/>
      <c r="I2748" s="761"/>
      <c r="J2748" s="762"/>
      <c r="K2748" s="763"/>
      <c r="L2748" s="764"/>
    </row>
    <row r="2749" spans="2:12" x14ac:dyDescent="0.25">
      <c r="B2749" s="737"/>
      <c r="C2749" s="739"/>
      <c r="D2749" s="739"/>
      <c r="E2749" s="739"/>
      <c r="F2749" s="740"/>
      <c r="G2749" s="739"/>
      <c r="H2749" s="739"/>
      <c r="I2749" s="761"/>
      <c r="J2749" s="762"/>
      <c r="K2749" s="763"/>
      <c r="L2749" s="764"/>
    </row>
    <row r="2750" spans="2:12" x14ac:dyDescent="0.25">
      <c r="B2750" s="737"/>
      <c r="C2750" s="739"/>
      <c r="D2750" s="739"/>
      <c r="E2750" s="739"/>
      <c r="F2750" s="740"/>
      <c r="G2750" s="739"/>
      <c r="H2750" s="739"/>
      <c r="I2750" s="761"/>
      <c r="J2750" s="762"/>
      <c r="K2750" s="763"/>
      <c r="L2750" s="764"/>
    </row>
    <row r="2751" spans="2:12" x14ac:dyDescent="0.25">
      <c r="B2751" s="737"/>
      <c r="C2751" s="739"/>
      <c r="D2751" s="739"/>
      <c r="E2751" s="739"/>
      <c r="F2751" s="740"/>
      <c r="G2751" s="739"/>
      <c r="H2751" s="739"/>
      <c r="I2751" s="761"/>
      <c r="J2751" s="762"/>
      <c r="K2751" s="763"/>
      <c r="L2751" s="764"/>
    </row>
    <row r="2752" spans="2:12" x14ac:dyDescent="0.25">
      <c r="B2752" s="737"/>
      <c r="C2752" s="739"/>
      <c r="D2752" s="739"/>
      <c r="E2752" s="739"/>
      <c r="F2752" s="740"/>
      <c r="G2752" s="739"/>
      <c r="H2752" s="739"/>
      <c r="I2752" s="761"/>
      <c r="J2752" s="762"/>
      <c r="K2752" s="763"/>
      <c r="L2752" s="764"/>
    </row>
    <row r="2753" spans="2:12" x14ac:dyDescent="0.25">
      <c r="B2753" s="737"/>
      <c r="C2753" s="739"/>
      <c r="D2753" s="739"/>
      <c r="E2753" s="739"/>
      <c r="F2753" s="740"/>
      <c r="G2753" s="739"/>
      <c r="H2753" s="739"/>
      <c r="I2753" s="761"/>
      <c r="J2753" s="762"/>
      <c r="K2753" s="763"/>
      <c r="L2753" s="764"/>
    </row>
    <row r="2754" spans="2:12" x14ac:dyDescent="0.25">
      <c r="B2754" s="737"/>
      <c r="C2754" s="739"/>
      <c r="D2754" s="739"/>
      <c r="E2754" s="739"/>
      <c r="F2754" s="740"/>
      <c r="G2754" s="739"/>
      <c r="H2754" s="739"/>
      <c r="I2754" s="761"/>
      <c r="J2754" s="762"/>
      <c r="K2754" s="763"/>
      <c r="L2754" s="764"/>
    </row>
    <row r="2755" spans="2:12" x14ac:dyDescent="0.25">
      <c r="B2755" s="737"/>
      <c r="C2755" s="739"/>
      <c r="D2755" s="739"/>
      <c r="E2755" s="739"/>
      <c r="F2755" s="740"/>
      <c r="G2755" s="739"/>
      <c r="H2755" s="739"/>
      <c r="I2755" s="761"/>
      <c r="J2755" s="762"/>
      <c r="K2755" s="763"/>
      <c r="L2755" s="764"/>
    </row>
    <row r="2756" spans="2:12" x14ac:dyDescent="0.25">
      <c r="B2756" s="737"/>
      <c r="C2756" s="739"/>
      <c r="D2756" s="739"/>
      <c r="E2756" s="739"/>
      <c r="F2756" s="740"/>
      <c r="G2756" s="739"/>
      <c r="H2756" s="739"/>
      <c r="I2756" s="761"/>
      <c r="J2756" s="762"/>
      <c r="K2756" s="763"/>
      <c r="L2756" s="764"/>
    </row>
    <row r="2757" spans="2:12" x14ac:dyDescent="0.25">
      <c r="B2757" s="737"/>
      <c r="C2757" s="739"/>
      <c r="D2757" s="739"/>
      <c r="E2757" s="739"/>
      <c r="F2757" s="740"/>
      <c r="G2757" s="739"/>
      <c r="H2757" s="739"/>
      <c r="I2757" s="761"/>
      <c r="J2757" s="762"/>
      <c r="K2757" s="763"/>
      <c r="L2757" s="764"/>
    </row>
    <row r="2758" spans="2:12" x14ac:dyDescent="0.25">
      <c r="B2758" s="737"/>
      <c r="C2758" s="739"/>
      <c r="D2758" s="739"/>
      <c r="E2758" s="739"/>
      <c r="F2758" s="740"/>
      <c r="G2758" s="739"/>
      <c r="H2758" s="739"/>
      <c r="I2758" s="761"/>
      <c r="J2758" s="762"/>
      <c r="K2758" s="763"/>
      <c r="L2758" s="764"/>
    </row>
    <row r="2759" spans="2:12" x14ac:dyDescent="0.25">
      <c r="B2759" s="737"/>
      <c r="C2759" s="739"/>
      <c r="D2759" s="739"/>
      <c r="E2759" s="739"/>
      <c r="F2759" s="740"/>
      <c r="G2759" s="739"/>
      <c r="H2759" s="739"/>
      <c r="I2759" s="761"/>
      <c r="J2759" s="762"/>
      <c r="K2759" s="763"/>
      <c r="L2759" s="764"/>
    </row>
    <row r="2760" spans="2:12" x14ac:dyDescent="0.25">
      <c r="B2760" s="737"/>
      <c r="C2760" s="739"/>
      <c r="D2760" s="739"/>
      <c r="E2760" s="739"/>
      <c r="F2760" s="740"/>
      <c r="G2760" s="739"/>
      <c r="H2760" s="739"/>
      <c r="I2760" s="761"/>
      <c r="J2760" s="762"/>
      <c r="K2760" s="763"/>
      <c r="L2760" s="764"/>
    </row>
    <row r="2761" spans="2:12" x14ac:dyDescent="0.25">
      <c r="B2761" s="737"/>
      <c r="C2761" s="739"/>
      <c r="D2761" s="739"/>
      <c r="E2761" s="739"/>
      <c r="F2761" s="740"/>
      <c r="G2761" s="739"/>
      <c r="H2761" s="739"/>
      <c r="I2761" s="761"/>
      <c r="J2761" s="762"/>
      <c r="K2761" s="763"/>
      <c r="L2761" s="764"/>
    </row>
    <row r="2762" spans="2:12" x14ac:dyDescent="0.25">
      <c r="B2762" s="737"/>
      <c r="C2762" s="739"/>
      <c r="D2762" s="739"/>
      <c r="E2762" s="739"/>
      <c r="F2762" s="740"/>
      <c r="G2762" s="739"/>
      <c r="H2762" s="739"/>
      <c r="I2762" s="761"/>
      <c r="J2762" s="762"/>
      <c r="K2762" s="763"/>
      <c r="L2762" s="764"/>
    </row>
    <row r="2763" spans="2:12" x14ac:dyDescent="0.25">
      <c r="B2763" s="737"/>
      <c r="C2763" s="739"/>
      <c r="D2763" s="739"/>
      <c r="E2763" s="739"/>
      <c r="F2763" s="740"/>
      <c r="G2763" s="739"/>
      <c r="H2763" s="739"/>
      <c r="I2763" s="761"/>
      <c r="J2763" s="762"/>
      <c r="K2763" s="763"/>
      <c r="L2763" s="764"/>
    </row>
    <row r="2764" spans="2:12" x14ac:dyDescent="0.25">
      <c r="B2764" s="737"/>
      <c r="C2764" s="739"/>
      <c r="D2764" s="739"/>
      <c r="E2764" s="739"/>
      <c r="F2764" s="740"/>
      <c r="G2764" s="739"/>
      <c r="H2764" s="739"/>
      <c r="I2764" s="761"/>
      <c r="J2764" s="762"/>
      <c r="K2764" s="763"/>
      <c r="L2764" s="764"/>
    </row>
    <row r="2765" spans="2:12" x14ac:dyDescent="0.25">
      <c r="B2765" s="737"/>
      <c r="C2765" s="739"/>
      <c r="D2765" s="739"/>
      <c r="E2765" s="739"/>
      <c r="F2765" s="740"/>
      <c r="G2765" s="739"/>
      <c r="H2765" s="739"/>
      <c r="I2765" s="761"/>
      <c r="J2765" s="762"/>
      <c r="K2765" s="763"/>
      <c r="L2765" s="764"/>
    </row>
    <row r="2766" spans="2:12" x14ac:dyDescent="0.25">
      <c r="B2766" s="737"/>
      <c r="C2766" s="739"/>
      <c r="D2766" s="739"/>
      <c r="E2766" s="739"/>
      <c r="F2766" s="740"/>
      <c r="G2766" s="739"/>
      <c r="H2766" s="739"/>
      <c r="I2766" s="761"/>
      <c r="J2766" s="762"/>
      <c r="K2766" s="763"/>
      <c r="L2766" s="764"/>
    </row>
    <row r="2767" spans="2:12" x14ac:dyDescent="0.25">
      <c r="B2767" s="737"/>
      <c r="C2767" s="739"/>
      <c r="D2767" s="739"/>
      <c r="E2767" s="739"/>
      <c r="F2767" s="740"/>
      <c r="G2767" s="739"/>
      <c r="H2767" s="739"/>
      <c r="I2767" s="761"/>
      <c r="J2767" s="762"/>
      <c r="K2767" s="763"/>
      <c r="L2767" s="764"/>
    </row>
    <row r="2768" spans="2:12" x14ac:dyDescent="0.25">
      <c r="B2768" s="737"/>
      <c r="C2768" s="739"/>
      <c r="D2768" s="739"/>
      <c r="E2768" s="739"/>
      <c r="F2768" s="740"/>
      <c r="G2768" s="739"/>
      <c r="H2768" s="739"/>
      <c r="I2768" s="761"/>
      <c r="J2768" s="762"/>
      <c r="K2768" s="763"/>
      <c r="L2768" s="764"/>
    </row>
    <row r="2769" spans="2:12" x14ac:dyDescent="0.25">
      <c r="B2769" s="737"/>
      <c r="C2769" s="739"/>
      <c r="D2769" s="739"/>
      <c r="E2769" s="739"/>
      <c r="F2769" s="740"/>
      <c r="G2769" s="739"/>
      <c r="H2769" s="739"/>
      <c r="I2769" s="761"/>
      <c r="J2769" s="762"/>
      <c r="K2769" s="763"/>
      <c r="L2769" s="764"/>
    </row>
    <row r="2770" spans="2:12" x14ac:dyDescent="0.25">
      <c r="B2770" s="737"/>
      <c r="C2770" s="739"/>
      <c r="D2770" s="739"/>
      <c r="E2770" s="739"/>
      <c r="F2770" s="740"/>
      <c r="G2770" s="739"/>
      <c r="H2770" s="739"/>
      <c r="I2770" s="761"/>
      <c r="J2770" s="762"/>
      <c r="K2770" s="763"/>
      <c r="L2770" s="764"/>
    </row>
    <row r="2771" spans="2:12" x14ac:dyDescent="0.25">
      <c r="B2771" s="737"/>
      <c r="C2771" s="739"/>
      <c r="D2771" s="739"/>
      <c r="E2771" s="739"/>
      <c r="F2771" s="740"/>
      <c r="G2771" s="739"/>
      <c r="H2771" s="739"/>
      <c r="I2771" s="761"/>
      <c r="J2771" s="762"/>
      <c r="K2771" s="763"/>
      <c r="L2771" s="764"/>
    </row>
    <row r="2772" spans="2:12" x14ac:dyDescent="0.25">
      <c r="B2772" s="737"/>
      <c r="C2772" s="739"/>
      <c r="D2772" s="739"/>
      <c r="E2772" s="739"/>
      <c r="F2772" s="740"/>
      <c r="G2772" s="739"/>
      <c r="H2772" s="739"/>
      <c r="I2772" s="761"/>
      <c r="J2772" s="762"/>
      <c r="K2772" s="763"/>
      <c r="L2772" s="764"/>
    </row>
    <row r="2773" spans="2:12" x14ac:dyDescent="0.25">
      <c r="B2773" s="737"/>
      <c r="C2773" s="739"/>
      <c r="D2773" s="739"/>
      <c r="E2773" s="739"/>
      <c r="F2773" s="740"/>
      <c r="G2773" s="739"/>
      <c r="H2773" s="739"/>
      <c r="I2773" s="761"/>
      <c r="J2773" s="762"/>
      <c r="K2773" s="763"/>
      <c r="L2773" s="764"/>
    </row>
    <row r="2774" spans="2:12" x14ac:dyDescent="0.25">
      <c r="B2774" s="737"/>
      <c r="C2774" s="739"/>
      <c r="D2774" s="739"/>
      <c r="E2774" s="739"/>
      <c r="F2774" s="740"/>
      <c r="G2774" s="739"/>
      <c r="H2774" s="739"/>
      <c r="I2774" s="761"/>
      <c r="J2774" s="762"/>
      <c r="K2774" s="763"/>
      <c r="L2774" s="764"/>
    </row>
    <row r="2775" spans="2:12" x14ac:dyDescent="0.25">
      <c r="B2775" s="737"/>
      <c r="C2775" s="739"/>
      <c r="D2775" s="739"/>
      <c r="E2775" s="739"/>
      <c r="F2775" s="740"/>
      <c r="G2775" s="739"/>
      <c r="H2775" s="739"/>
      <c r="I2775" s="761"/>
      <c r="J2775" s="762"/>
      <c r="K2775" s="763"/>
      <c r="L2775" s="764"/>
    </row>
    <row r="2776" spans="2:12" x14ac:dyDescent="0.25">
      <c r="B2776" s="737"/>
      <c r="C2776" s="739"/>
      <c r="D2776" s="739"/>
      <c r="E2776" s="739"/>
      <c r="F2776" s="740"/>
      <c r="G2776" s="739"/>
      <c r="H2776" s="739"/>
      <c r="I2776" s="761"/>
      <c r="J2776" s="762"/>
      <c r="K2776" s="763"/>
      <c r="L2776" s="764"/>
    </row>
    <row r="2777" spans="2:12" x14ac:dyDescent="0.25">
      <c r="B2777" s="737"/>
      <c r="C2777" s="739"/>
      <c r="D2777" s="739"/>
      <c r="E2777" s="739"/>
      <c r="F2777" s="740"/>
      <c r="G2777" s="739"/>
      <c r="H2777" s="739"/>
      <c r="I2777" s="761"/>
      <c r="J2777" s="762"/>
      <c r="K2777" s="763"/>
      <c r="L2777" s="764"/>
    </row>
    <row r="2778" spans="2:12" x14ac:dyDescent="0.25">
      <c r="B2778" s="737"/>
      <c r="C2778" s="739"/>
      <c r="D2778" s="739"/>
      <c r="E2778" s="739"/>
      <c r="F2778" s="740"/>
      <c r="G2778" s="739"/>
      <c r="H2778" s="739"/>
      <c r="I2778" s="761"/>
      <c r="J2778" s="762"/>
      <c r="K2778" s="763"/>
      <c r="L2778" s="764"/>
    </row>
    <row r="2779" spans="2:12" x14ac:dyDescent="0.25">
      <c r="B2779" s="737"/>
      <c r="C2779" s="739"/>
      <c r="D2779" s="739"/>
      <c r="E2779" s="739"/>
      <c r="F2779" s="740"/>
      <c r="G2779" s="739"/>
      <c r="H2779" s="739"/>
      <c r="I2779" s="761"/>
      <c r="J2779" s="762"/>
      <c r="K2779" s="763"/>
      <c r="L2779" s="764"/>
    </row>
    <row r="2780" spans="2:12" x14ac:dyDescent="0.25">
      <c r="B2780" s="737"/>
      <c r="C2780" s="739"/>
      <c r="D2780" s="739"/>
      <c r="E2780" s="739"/>
      <c r="F2780" s="740"/>
      <c r="G2780" s="739"/>
      <c r="H2780" s="739"/>
      <c r="I2780" s="761"/>
      <c r="J2780" s="762"/>
      <c r="K2780" s="763"/>
      <c r="L2780" s="764"/>
    </row>
    <row r="2781" spans="2:12" x14ac:dyDescent="0.25">
      <c r="B2781" s="737"/>
      <c r="C2781" s="739"/>
      <c r="D2781" s="739"/>
      <c r="E2781" s="739"/>
      <c r="F2781" s="740"/>
      <c r="G2781" s="739"/>
      <c r="H2781" s="739"/>
      <c r="I2781" s="761"/>
      <c r="J2781" s="762"/>
      <c r="K2781" s="763"/>
      <c r="L2781" s="764"/>
    </row>
    <row r="2782" spans="2:12" x14ac:dyDescent="0.25">
      <c r="B2782" s="737"/>
      <c r="C2782" s="739"/>
      <c r="D2782" s="739"/>
      <c r="E2782" s="739"/>
      <c r="F2782" s="740"/>
      <c r="G2782" s="739"/>
      <c r="H2782" s="739"/>
      <c r="I2782" s="761"/>
      <c r="J2782" s="762"/>
      <c r="K2782" s="763"/>
      <c r="L2782" s="764"/>
    </row>
    <row r="2783" spans="2:12" x14ac:dyDescent="0.25">
      <c r="B2783" s="737"/>
      <c r="C2783" s="739"/>
      <c r="D2783" s="739"/>
      <c r="E2783" s="739"/>
      <c r="F2783" s="740"/>
      <c r="G2783" s="739"/>
      <c r="H2783" s="739"/>
      <c r="I2783" s="761"/>
      <c r="J2783" s="762"/>
      <c r="K2783" s="763"/>
      <c r="L2783" s="764"/>
    </row>
    <row r="2784" spans="2:12" x14ac:dyDescent="0.25">
      <c r="B2784" s="737"/>
      <c r="C2784" s="739"/>
      <c r="D2784" s="739"/>
      <c r="E2784" s="739"/>
      <c r="F2784" s="740"/>
      <c r="G2784" s="739"/>
      <c r="H2784" s="739"/>
      <c r="I2784" s="761"/>
      <c r="J2784" s="762"/>
      <c r="K2784" s="763"/>
      <c r="L2784" s="764"/>
    </row>
    <row r="2785" spans="2:12" x14ac:dyDescent="0.25">
      <c r="B2785" s="737"/>
      <c r="C2785" s="739"/>
      <c r="D2785" s="739"/>
      <c r="E2785" s="739"/>
      <c r="F2785" s="740"/>
      <c r="G2785" s="739"/>
      <c r="H2785" s="739"/>
      <c r="I2785" s="761"/>
      <c r="J2785" s="762"/>
      <c r="K2785" s="763"/>
      <c r="L2785" s="764"/>
    </row>
    <row r="2786" spans="2:12" x14ac:dyDescent="0.25">
      <c r="B2786" s="737"/>
      <c r="C2786" s="739"/>
      <c r="D2786" s="739"/>
      <c r="E2786" s="739"/>
      <c r="F2786" s="740"/>
      <c r="G2786" s="739"/>
      <c r="H2786" s="739"/>
      <c r="I2786" s="761"/>
      <c r="J2786" s="762"/>
      <c r="K2786" s="763"/>
      <c r="L2786" s="764"/>
    </row>
    <row r="2787" spans="2:12" x14ac:dyDescent="0.25">
      <c r="B2787" s="737"/>
      <c r="C2787" s="739"/>
      <c r="D2787" s="739"/>
      <c r="E2787" s="739"/>
      <c r="F2787" s="740"/>
      <c r="G2787" s="739"/>
      <c r="H2787" s="739"/>
      <c r="I2787" s="761"/>
      <c r="J2787" s="762"/>
      <c r="K2787" s="763"/>
      <c r="L2787" s="764"/>
    </row>
    <row r="2788" spans="2:12" x14ac:dyDescent="0.25">
      <c r="B2788" s="737"/>
      <c r="C2788" s="739"/>
      <c r="D2788" s="739"/>
      <c r="E2788" s="739"/>
      <c r="F2788" s="740"/>
      <c r="G2788" s="739"/>
      <c r="H2788" s="739"/>
      <c r="I2788" s="761"/>
      <c r="J2788" s="762"/>
      <c r="K2788" s="763"/>
      <c r="L2788" s="764"/>
    </row>
    <row r="2789" spans="2:12" x14ac:dyDescent="0.25">
      <c r="B2789" s="737"/>
      <c r="C2789" s="739"/>
      <c r="D2789" s="739"/>
      <c r="E2789" s="739"/>
      <c r="F2789" s="740"/>
      <c r="G2789" s="739"/>
      <c r="H2789" s="739"/>
      <c r="I2789" s="761"/>
      <c r="J2789" s="762"/>
      <c r="K2789" s="763"/>
      <c r="L2789" s="764"/>
    </row>
    <row r="2790" spans="2:12" x14ac:dyDescent="0.25">
      <c r="B2790" s="737"/>
      <c r="C2790" s="739"/>
      <c r="D2790" s="739"/>
      <c r="E2790" s="739"/>
      <c r="F2790" s="740"/>
      <c r="G2790" s="739"/>
      <c r="H2790" s="739"/>
      <c r="I2790" s="761"/>
      <c r="J2790" s="762"/>
      <c r="K2790" s="763"/>
      <c r="L2790" s="764"/>
    </row>
    <row r="2791" spans="2:12" x14ac:dyDescent="0.25">
      <c r="B2791" s="737"/>
      <c r="C2791" s="739"/>
      <c r="D2791" s="739"/>
      <c r="E2791" s="739"/>
      <c r="F2791" s="740"/>
      <c r="G2791" s="739"/>
      <c r="H2791" s="739"/>
      <c r="I2791" s="761"/>
      <c r="J2791" s="762"/>
      <c r="K2791" s="763"/>
      <c r="L2791" s="764"/>
    </row>
    <row r="2792" spans="2:12" x14ac:dyDescent="0.25">
      <c r="B2792" s="737"/>
      <c r="C2792" s="739"/>
      <c r="D2792" s="739"/>
      <c r="E2792" s="739"/>
      <c r="F2792" s="740"/>
      <c r="G2792" s="739"/>
      <c r="H2792" s="739"/>
      <c r="I2792" s="761"/>
      <c r="J2792" s="762"/>
      <c r="K2792" s="763"/>
      <c r="L2792" s="764"/>
    </row>
    <row r="2793" spans="2:12" x14ac:dyDescent="0.25">
      <c r="B2793" s="737"/>
      <c r="C2793" s="739"/>
      <c r="D2793" s="739"/>
      <c r="E2793" s="739"/>
      <c r="F2793" s="740"/>
      <c r="G2793" s="739"/>
      <c r="H2793" s="739"/>
      <c r="I2793" s="761"/>
      <c r="J2793" s="762"/>
      <c r="K2793" s="763"/>
      <c r="L2793" s="764"/>
    </row>
    <row r="2794" spans="2:12" x14ac:dyDescent="0.25">
      <c r="B2794" s="737"/>
      <c r="C2794" s="739"/>
      <c r="D2794" s="739"/>
      <c r="E2794" s="739"/>
      <c r="F2794" s="740"/>
      <c r="G2794" s="739"/>
      <c r="H2794" s="739"/>
      <c r="I2794" s="761"/>
      <c r="J2794" s="762"/>
      <c r="K2794" s="763"/>
      <c r="L2794" s="764"/>
    </row>
    <row r="2795" spans="2:12" x14ac:dyDescent="0.25">
      <c r="B2795" s="737"/>
      <c r="C2795" s="739"/>
      <c r="D2795" s="739"/>
      <c r="E2795" s="739"/>
      <c r="F2795" s="740"/>
      <c r="G2795" s="739"/>
      <c r="H2795" s="739"/>
      <c r="I2795" s="761"/>
      <c r="J2795" s="762"/>
      <c r="K2795" s="763"/>
      <c r="L2795" s="764"/>
    </row>
    <row r="2796" spans="2:12" x14ac:dyDescent="0.25">
      <c r="B2796" s="737"/>
      <c r="C2796" s="739"/>
      <c r="D2796" s="739"/>
      <c r="E2796" s="739"/>
      <c r="F2796" s="740"/>
      <c r="G2796" s="739"/>
      <c r="H2796" s="739"/>
      <c r="I2796" s="761"/>
      <c r="J2796" s="762"/>
      <c r="K2796" s="763"/>
      <c r="L2796" s="764"/>
    </row>
    <row r="2797" spans="2:12" x14ac:dyDescent="0.25">
      <c r="B2797" s="737"/>
      <c r="C2797" s="739"/>
      <c r="D2797" s="739"/>
      <c r="E2797" s="739"/>
      <c r="F2797" s="740"/>
      <c r="G2797" s="739"/>
      <c r="H2797" s="739"/>
      <c r="I2797" s="761"/>
      <c r="J2797" s="762"/>
      <c r="K2797" s="763"/>
      <c r="L2797" s="764"/>
    </row>
    <row r="2798" spans="2:12" x14ac:dyDescent="0.25">
      <c r="B2798" s="737"/>
      <c r="C2798" s="739"/>
      <c r="D2798" s="739"/>
      <c r="E2798" s="739"/>
      <c r="F2798" s="740"/>
      <c r="G2798" s="739"/>
      <c r="H2798" s="739"/>
      <c r="I2798" s="761"/>
      <c r="J2798" s="762"/>
      <c r="K2798" s="763"/>
      <c r="L2798" s="764"/>
    </row>
    <row r="2799" spans="2:12" x14ac:dyDescent="0.25">
      <c r="B2799" s="737"/>
      <c r="C2799" s="739"/>
      <c r="D2799" s="739"/>
      <c r="E2799" s="739"/>
      <c r="F2799" s="740"/>
      <c r="G2799" s="739"/>
      <c r="H2799" s="739"/>
      <c r="I2799" s="761"/>
      <c r="J2799" s="762"/>
      <c r="K2799" s="763"/>
      <c r="L2799" s="764"/>
    </row>
    <row r="2800" spans="2:12" x14ac:dyDescent="0.25">
      <c r="B2800" s="737"/>
      <c r="C2800" s="739"/>
      <c r="D2800" s="739"/>
      <c r="E2800" s="739"/>
      <c r="F2800" s="740"/>
      <c r="G2800" s="739"/>
      <c r="H2800" s="739"/>
      <c r="I2800" s="761"/>
      <c r="J2800" s="762"/>
      <c r="K2800" s="763"/>
      <c r="L2800" s="764"/>
    </row>
    <row r="2801" spans="2:12" x14ac:dyDescent="0.25">
      <c r="B2801" s="737"/>
      <c r="C2801" s="739"/>
      <c r="D2801" s="739"/>
      <c r="E2801" s="739"/>
      <c r="F2801" s="740"/>
      <c r="G2801" s="739"/>
      <c r="H2801" s="739"/>
      <c r="I2801" s="761"/>
      <c r="J2801" s="762"/>
      <c r="K2801" s="763"/>
      <c r="L2801" s="764"/>
    </row>
    <row r="2802" spans="2:12" x14ac:dyDescent="0.25">
      <c r="B2802" s="737"/>
      <c r="C2802" s="739"/>
      <c r="D2802" s="739"/>
      <c r="E2802" s="739"/>
      <c r="F2802" s="740"/>
      <c r="G2802" s="739"/>
      <c r="H2802" s="739"/>
      <c r="I2802" s="761"/>
      <c r="J2802" s="762"/>
      <c r="K2802" s="763"/>
      <c r="L2802" s="764"/>
    </row>
    <row r="2803" spans="2:12" x14ac:dyDescent="0.25">
      <c r="B2803" s="737"/>
      <c r="C2803" s="739"/>
      <c r="D2803" s="739"/>
      <c r="E2803" s="739"/>
      <c r="F2803" s="740"/>
      <c r="G2803" s="739"/>
      <c r="H2803" s="739"/>
      <c r="I2803" s="761"/>
      <c r="J2803" s="762"/>
      <c r="K2803" s="763"/>
      <c r="L2803" s="764"/>
    </row>
    <row r="2804" spans="2:12" x14ac:dyDescent="0.25">
      <c r="B2804" s="737"/>
      <c r="C2804" s="739"/>
      <c r="D2804" s="739"/>
      <c r="E2804" s="739"/>
      <c r="F2804" s="740"/>
      <c r="G2804" s="739"/>
      <c r="H2804" s="739"/>
      <c r="I2804" s="761"/>
      <c r="J2804" s="762"/>
      <c r="K2804" s="763"/>
      <c r="L2804" s="764"/>
    </row>
    <row r="2805" spans="2:12" x14ac:dyDescent="0.25">
      <c r="B2805" s="737"/>
      <c r="C2805" s="739"/>
      <c r="D2805" s="739"/>
      <c r="E2805" s="739"/>
      <c r="F2805" s="740"/>
      <c r="G2805" s="739"/>
      <c r="H2805" s="739"/>
      <c r="I2805" s="761"/>
      <c r="J2805" s="762"/>
      <c r="K2805" s="763"/>
      <c r="L2805" s="764"/>
    </row>
    <row r="2806" spans="2:12" x14ac:dyDescent="0.25">
      <c r="B2806" s="737"/>
      <c r="C2806" s="739"/>
      <c r="D2806" s="739"/>
      <c r="E2806" s="739"/>
      <c r="F2806" s="740"/>
      <c r="G2806" s="739"/>
      <c r="H2806" s="739"/>
      <c r="I2806" s="761"/>
      <c r="J2806" s="762"/>
      <c r="K2806" s="763"/>
      <c r="L2806" s="764"/>
    </row>
    <row r="2807" spans="2:12" x14ac:dyDescent="0.25">
      <c r="B2807" s="737"/>
      <c r="C2807" s="739"/>
      <c r="D2807" s="739"/>
      <c r="E2807" s="739"/>
      <c r="F2807" s="740"/>
      <c r="G2807" s="739"/>
      <c r="H2807" s="739"/>
      <c r="I2807" s="761"/>
      <c r="J2807" s="762"/>
      <c r="K2807" s="763"/>
      <c r="L2807" s="764"/>
    </row>
    <row r="2808" spans="2:12" x14ac:dyDescent="0.25">
      <c r="B2808" s="737"/>
      <c r="C2808" s="739"/>
      <c r="D2808" s="739"/>
      <c r="E2808" s="739"/>
      <c r="F2808" s="740"/>
      <c r="G2808" s="739"/>
      <c r="H2808" s="739"/>
      <c r="I2808" s="761"/>
      <c r="J2808" s="762"/>
      <c r="K2808" s="763"/>
      <c r="L2808" s="764"/>
    </row>
    <row r="2809" spans="2:12" x14ac:dyDescent="0.25">
      <c r="B2809" s="737"/>
      <c r="C2809" s="739"/>
      <c r="D2809" s="739"/>
      <c r="E2809" s="739"/>
      <c r="F2809" s="740"/>
      <c r="G2809" s="739"/>
      <c r="H2809" s="739"/>
      <c r="I2809" s="761"/>
      <c r="J2809" s="762"/>
      <c r="K2809" s="763"/>
      <c r="L2809" s="764"/>
    </row>
    <row r="2810" spans="2:12" x14ac:dyDescent="0.25">
      <c r="B2810" s="737"/>
      <c r="C2810" s="739"/>
      <c r="D2810" s="739"/>
      <c r="E2810" s="739"/>
      <c r="F2810" s="740"/>
      <c r="G2810" s="739"/>
      <c r="H2810" s="739"/>
      <c r="I2810" s="761"/>
      <c r="J2810" s="762"/>
      <c r="K2810" s="763"/>
      <c r="L2810" s="764"/>
    </row>
    <row r="2811" spans="2:12" x14ac:dyDescent="0.25">
      <c r="B2811" s="737"/>
      <c r="C2811" s="739"/>
      <c r="D2811" s="739"/>
      <c r="E2811" s="739"/>
      <c r="F2811" s="740"/>
      <c r="G2811" s="739"/>
      <c r="H2811" s="739"/>
      <c r="I2811" s="761"/>
      <c r="J2811" s="762"/>
      <c r="K2811" s="763"/>
      <c r="L2811" s="764"/>
    </row>
    <row r="2812" spans="2:12" x14ac:dyDescent="0.25">
      <c r="B2812" s="737"/>
      <c r="C2812" s="739"/>
      <c r="D2812" s="739"/>
      <c r="E2812" s="739"/>
      <c r="F2812" s="740"/>
      <c r="G2812" s="739"/>
      <c r="H2812" s="739"/>
      <c r="I2812" s="761"/>
      <c r="J2812" s="762"/>
      <c r="K2812" s="763"/>
      <c r="L2812" s="764"/>
    </row>
    <row r="2813" spans="2:12" x14ac:dyDescent="0.25">
      <c r="B2813" s="737"/>
      <c r="C2813" s="739"/>
      <c r="D2813" s="739"/>
      <c r="E2813" s="739"/>
      <c r="F2813" s="740"/>
      <c r="G2813" s="739"/>
      <c r="H2813" s="739"/>
      <c r="I2813" s="761"/>
      <c r="J2813" s="762"/>
      <c r="K2813" s="763"/>
      <c r="L2813" s="764"/>
    </row>
    <row r="2814" spans="2:12" x14ac:dyDescent="0.25">
      <c r="B2814" s="737"/>
      <c r="C2814" s="739"/>
      <c r="D2814" s="739"/>
      <c r="E2814" s="739"/>
      <c r="F2814" s="740"/>
      <c r="G2814" s="739"/>
      <c r="H2814" s="739"/>
      <c r="I2814" s="761"/>
      <c r="J2814" s="762"/>
      <c r="K2814" s="763"/>
      <c r="L2814" s="764"/>
    </row>
    <row r="2815" spans="2:12" x14ac:dyDescent="0.25">
      <c r="B2815" s="737"/>
      <c r="C2815" s="739"/>
      <c r="D2815" s="739"/>
      <c r="E2815" s="739"/>
      <c r="F2815" s="740"/>
      <c r="G2815" s="739"/>
      <c r="H2815" s="739"/>
      <c r="I2815" s="761"/>
      <c r="J2815" s="762"/>
      <c r="K2815" s="763"/>
      <c r="L2815" s="764"/>
    </row>
    <row r="2816" spans="2:12" x14ac:dyDescent="0.25">
      <c r="B2816" s="737"/>
      <c r="C2816" s="739"/>
      <c r="D2816" s="739"/>
      <c r="E2816" s="739"/>
      <c r="F2816" s="740"/>
      <c r="G2816" s="739"/>
      <c r="H2816" s="739"/>
      <c r="I2816" s="761"/>
      <c r="J2816" s="762"/>
      <c r="K2816" s="763"/>
      <c r="L2816" s="764"/>
    </row>
    <row r="2817" spans="2:12" x14ac:dyDescent="0.25">
      <c r="B2817" s="737"/>
      <c r="C2817" s="739"/>
      <c r="D2817" s="739"/>
      <c r="E2817" s="739"/>
      <c r="F2817" s="740"/>
      <c r="G2817" s="739"/>
      <c r="H2817" s="739"/>
      <c r="I2817" s="761"/>
      <c r="J2817" s="762"/>
      <c r="K2817" s="763"/>
      <c r="L2817" s="764"/>
    </row>
    <row r="2818" spans="2:12" x14ac:dyDescent="0.25">
      <c r="B2818" s="737"/>
      <c r="C2818" s="739"/>
      <c r="D2818" s="739"/>
      <c r="E2818" s="739"/>
      <c r="F2818" s="740"/>
      <c r="G2818" s="739"/>
      <c r="H2818" s="739"/>
      <c r="I2818" s="761"/>
      <c r="J2818" s="762"/>
      <c r="K2818" s="763"/>
      <c r="L2818" s="764"/>
    </row>
    <row r="2819" spans="2:12" x14ac:dyDescent="0.25">
      <c r="B2819" s="737"/>
      <c r="C2819" s="739"/>
      <c r="D2819" s="739"/>
      <c r="E2819" s="739"/>
      <c r="F2819" s="740"/>
      <c r="G2819" s="739"/>
      <c r="H2819" s="739"/>
      <c r="I2819" s="761"/>
      <c r="J2819" s="762"/>
      <c r="K2819" s="763"/>
      <c r="L2819" s="764"/>
    </row>
    <row r="2820" spans="2:12" x14ac:dyDescent="0.25">
      <c r="B2820" s="737"/>
      <c r="C2820" s="739"/>
      <c r="D2820" s="739"/>
      <c r="E2820" s="739"/>
      <c r="F2820" s="740"/>
      <c r="G2820" s="739"/>
      <c r="H2820" s="739"/>
      <c r="I2820" s="761"/>
      <c r="J2820" s="762"/>
      <c r="K2820" s="763"/>
      <c r="L2820" s="764"/>
    </row>
    <row r="2821" spans="2:12" x14ac:dyDescent="0.25">
      <c r="B2821" s="737"/>
      <c r="C2821" s="739"/>
      <c r="D2821" s="739"/>
      <c r="E2821" s="739"/>
      <c r="F2821" s="740"/>
      <c r="G2821" s="739"/>
      <c r="H2821" s="739"/>
      <c r="I2821" s="761"/>
      <c r="J2821" s="762"/>
      <c r="K2821" s="763"/>
      <c r="L2821" s="764"/>
    </row>
    <row r="2822" spans="2:12" x14ac:dyDescent="0.25">
      <c r="B2822" s="737"/>
      <c r="C2822" s="739"/>
      <c r="D2822" s="739"/>
      <c r="E2822" s="739"/>
      <c r="F2822" s="740"/>
      <c r="G2822" s="739"/>
      <c r="H2822" s="739"/>
      <c r="I2822" s="761"/>
      <c r="J2822" s="762"/>
      <c r="K2822" s="763"/>
      <c r="L2822" s="764"/>
    </row>
    <row r="2823" spans="2:12" x14ac:dyDescent="0.25">
      <c r="B2823" s="737"/>
      <c r="C2823" s="739"/>
      <c r="D2823" s="739"/>
      <c r="E2823" s="739"/>
      <c r="F2823" s="740"/>
      <c r="G2823" s="739"/>
      <c r="H2823" s="739"/>
      <c r="I2823" s="761"/>
      <c r="J2823" s="762"/>
      <c r="K2823" s="763"/>
      <c r="L2823" s="764"/>
    </row>
    <row r="2824" spans="2:12" x14ac:dyDescent="0.25">
      <c r="B2824" s="737"/>
      <c r="C2824" s="739"/>
      <c r="D2824" s="739"/>
      <c r="E2824" s="739"/>
      <c r="F2824" s="740"/>
      <c r="G2824" s="739"/>
      <c r="H2824" s="739"/>
      <c r="I2824" s="761"/>
      <c r="J2824" s="762"/>
      <c r="K2824" s="763"/>
      <c r="L2824" s="764"/>
    </row>
    <row r="2825" spans="2:12" x14ac:dyDescent="0.25">
      <c r="B2825" s="737"/>
      <c r="C2825" s="739"/>
      <c r="D2825" s="739"/>
      <c r="E2825" s="739"/>
      <c r="F2825" s="740"/>
      <c r="G2825" s="739"/>
      <c r="H2825" s="739"/>
      <c r="I2825" s="761"/>
      <c r="J2825" s="762"/>
      <c r="K2825" s="763"/>
      <c r="L2825" s="764"/>
    </row>
    <row r="2826" spans="2:12" x14ac:dyDescent="0.25">
      <c r="B2826" s="737"/>
      <c r="C2826" s="739"/>
      <c r="D2826" s="739"/>
      <c r="E2826" s="739"/>
      <c r="F2826" s="740"/>
      <c r="G2826" s="739"/>
      <c r="H2826" s="739"/>
      <c r="I2826" s="761"/>
      <c r="J2826" s="762"/>
      <c r="K2826" s="763"/>
      <c r="L2826" s="764"/>
    </row>
    <row r="2827" spans="2:12" x14ac:dyDescent="0.25">
      <c r="B2827" s="737"/>
      <c r="C2827" s="739"/>
      <c r="D2827" s="739"/>
      <c r="E2827" s="739"/>
      <c r="F2827" s="740"/>
      <c r="G2827" s="739"/>
      <c r="H2827" s="739"/>
      <c r="I2827" s="761"/>
      <c r="J2827" s="762"/>
      <c r="K2827" s="763"/>
      <c r="L2827" s="764"/>
    </row>
    <row r="2828" spans="2:12" x14ac:dyDescent="0.25">
      <c r="B2828" s="737"/>
      <c r="C2828" s="739"/>
      <c r="D2828" s="739"/>
      <c r="E2828" s="739"/>
      <c r="F2828" s="740"/>
      <c r="G2828" s="739"/>
      <c r="H2828" s="739"/>
      <c r="I2828" s="761"/>
      <c r="J2828" s="762"/>
      <c r="K2828" s="763"/>
      <c r="L2828" s="764"/>
    </row>
    <row r="2829" spans="2:12" x14ac:dyDescent="0.25">
      <c r="B2829" s="737"/>
      <c r="C2829" s="739"/>
      <c r="D2829" s="739"/>
      <c r="E2829" s="739"/>
      <c r="F2829" s="740"/>
      <c r="G2829" s="739"/>
      <c r="H2829" s="739"/>
      <c r="I2829" s="761"/>
      <c r="J2829" s="762"/>
      <c r="K2829" s="763"/>
      <c r="L2829" s="764"/>
    </row>
    <row r="2830" spans="2:12" x14ac:dyDescent="0.25">
      <c r="B2830" s="737"/>
      <c r="C2830" s="739"/>
      <c r="D2830" s="739"/>
      <c r="E2830" s="739"/>
      <c r="F2830" s="740"/>
      <c r="G2830" s="739"/>
      <c r="H2830" s="739"/>
      <c r="I2830" s="761"/>
      <c r="J2830" s="762"/>
      <c r="K2830" s="763"/>
      <c r="L2830" s="764"/>
    </row>
    <row r="2831" spans="2:12" x14ac:dyDescent="0.25">
      <c r="B2831" s="737"/>
      <c r="C2831" s="739"/>
      <c r="D2831" s="739"/>
      <c r="E2831" s="739"/>
      <c r="F2831" s="740"/>
      <c r="G2831" s="739"/>
      <c r="H2831" s="739"/>
      <c r="I2831" s="761"/>
      <c r="J2831" s="762"/>
      <c r="K2831" s="763"/>
      <c r="L2831" s="764"/>
    </row>
    <row r="2832" spans="2:12" x14ac:dyDescent="0.25">
      <c r="B2832" s="737"/>
      <c r="C2832" s="739"/>
      <c r="D2832" s="739"/>
      <c r="E2832" s="739"/>
      <c r="F2832" s="740"/>
      <c r="G2832" s="739"/>
      <c r="H2832" s="739"/>
      <c r="I2832" s="761"/>
      <c r="J2832" s="762"/>
      <c r="K2832" s="763"/>
      <c r="L2832" s="764"/>
    </row>
    <row r="2833" spans="2:12" x14ac:dyDescent="0.25">
      <c r="B2833" s="737"/>
      <c r="C2833" s="739"/>
      <c r="D2833" s="739"/>
      <c r="E2833" s="739"/>
      <c r="F2833" s="740"/>
      <c r="G2833" s="739"/>
      <c r="H2833" s="739"/>
      <c r="I2833" s="761"/>
      <c r="J2833" s="762"/>
      <c r="K2833" s="763"/>
      <c r="L2833" s="764"/>
    </row>
    <row r="2834" spans="2:12" x14ac:dyDescent="0.25">
      <c r="B2834" s="737"/>
      <c r="C2834" s="739"/>
      <c r="D2834" s="739"/>
      <c r="E2834" s="739"/>
      <c r="F2834" s="740"/>
      <c r="G2834" s="739"/>
      <c r="H2834" s="739"/>
      <c r="I2834" s="761"/>
      <c r="J2834" s="762"/>
      <c r="K2834" s="763"/>
      <c r="L2834" s="764"/>
    </row>
    <row r="2835" spans="2:12" x14ac:dyDescent="0.25">
      <c r="B2835" s="737"/>
      <c r="C2835" s="739"/>
      <c r="D2835" s="739"/>
      <c r="E2835" s="739"/>
      <c r="F2835" s="740"/>
      <c r="G2835" s="739"/>
      <c r="H2835" s="739"/>
      <c r="I2835" s="761"/>
      <c r="J2835" s="762"/>
      <c r="K2835" s="763"/>
      <c r="L2835" s="764"/>
    </row>
    <row r="2836" spans="2:12" x14ac:dyDescent="0.25">
      <c r="B2836" s="737"/>
      <c r="C2836" s="739"/>
      <c r="D2836" s="739"/>
      <c r="E2836" s="739"/>
      <c r="F2836" s="740"/>
      <c r="G2836" s="739"/>
      <c r="H2836" s="739"/>
      <c r="I2836" s="761"/>
      <c r="J2836" s="762"/>
      <c r="K2836" s="763"/>
      <c r="L2836" s="764"/>
    </row>
    <row r="2837" spans="2:12" x14ac:dyDescent="0.25">
      <c r="B2837" s="737"/>
      <c r="C2837" s="739"/>
      <c r="D2837" s="739"/>
      <c r="E2837" s="739"/>
      <c r="F2837" s="740"/>
      <c r="G2837" s="739"/>
      <c r="H2837" s="739"/>
      <c r="I2837" s="761"/>
      <c r="J2837" s="762"/>
      <c r="K2837" s="763"/>
      <c r="L2837" s="764"/>
    </row>
    <row r="2838" spans="2:12" x14ac:dyDescent="0.25">
      <c r="B2838" s="737"/>
      <c r="C2838" s="739"/>
      <c r="D2838" s="739"/>
      <c r="E2838" s="739"/>
      <c r="F2838" s="740"/>
      <c r="G2838" s="739"/>
      <c r="H2838" s="739"/>
      <c r="I2838" s="761"/>
      <c r="J2838" s="762"/>
      <c r="K2838" s="763"/>
      <c r="L2838" s="764"/>
    </row>
    <row r="2839" spans="2:12" x14ac:dyDescent="0.25">
      <c r="B2839" s="737"/>
      <c r="C2839" s="739"/>
      <c r="D2839" s="739"/>
      <c r="E2839" s="739"/>
      <c r="F2839" s="740"/>
      <c r="G2839" s="739"/>
      <c r="H2839" s="739"/>
      <c r="I2839" s="761"/>
      <c r="J2839" s="762"/>
      <c r="K2839" s="763"/>
      <c r="L2839" s="764"/>
    </row>
    <row r="2840" spans="2:12" x14ac:dyDescent="0.25">
      <c r="B2840" s="737"/>
      <c r="C2840" s="739"/>
      <c r="D2840" s="739"/>
      <c r="E2840" s="739"/>
      <c r="F2840" s="740"/>
      <c r="G2840" s="739"/>
      <c r="H2840" s="739"/>
      <c r="I2840" s="761"/>
      <c r="J2840" s="762"/>
      <c r="K2840" s="763"/>
      <c r="L2840" s="764"/>
    </row>
    <row r="2841" spans="2:12" x14ac:dyDescent="0.25">
      <c r="B2841" s="737"/>
      <c r="C2841" s="739"/>
      <c r="D2841" s="739"/>
      <c r="E2841" s="739"/>
      <c r="F2841" s="740"/>
      <c r="G2841" s="739"/>
      <c r="H2841" s="739"/>
      <c r="I2841" s="761"/>
      <c r="J2841" s="762"/>
      <c r="K2841" s="763"/>
      <c r="L2841" s="764"/>
    </row>
    <row r="2842" spans="2:12" x14ac:dyDescent="0.25">
      <c r="B2842" s="737"/>
      <c r="C2842" s="739"/>
      <c r="D2842" s="739"/>
      <c r="E2842" s="739"/>
      <c r="F2842" s="740"/>
      <c r="G2842" s="739"/>
      <c r="H2842" s="739"/>
      <c r="I2842" s="761"/>
      <c r="J2842" s="762"/>
      <c r="K2842" s="763"/>
      <c r="L2842" s="764"/>
    </row>
    <row r="2843" spans="2:12" x14ac:dyDescent="0.25">
      <c r="B2843" s="737"/>
      <c r="C2843" s="739"/>
      <c r="D2843" s="739"/>
      <c r="E2843" s="739"/>
      <c r="F2843" s="740"/>
      <c r="G2843" s="739"/>
      <c r="H2843" s="739"/>
      <c r="I2843" s="761"/>
      <c r="J2843" s="762"/>
      <c r="K2843" s="763"/>
      <c r="L2843" s="764"/>
    </row>
    <row r="2844" spans="2:12" x14ac:dyDescent="0.25">
      <c r="B2844" s="737"/>
      <c r="C2844" s="739"/>
      <c r="D2844" s="739"/>
      <c r="E2844" s="739"/>
      <c r="F2844" s="740"/>
      <c r="G2844" s="739"/>
      <c r="H2844" s="739"/>
      <c r="I2844" s="761"/>
      <c r="J2844" s="762"/>
      <c r="K2844" s="763"/>
      <c r="L2844" s="764"/>
    </row>
    <row r="2845" spans="2:12" x14ac:dyDescent="0.25">
      <c r="B2845" s="737"/>
      <c r="C2845" s="739"/>
      <c r="D2845" s="739"/>
      <c r="E2845" s="739"/>
      <c r="F2845" s="740"/>
      <c r="G2845" s="739"/>
      <c r="H2845" s="739"/>
      <c r="I2845" s="761"/>
      <c r="J2845" s="762"/>
      <c r="K2845" s="763"/>
      <c r="L2845" s="764"/>
    </row>
    <row r="2846" spans="2:12" x14ac:dyDescent="0.25">
      <c r="B2846" s="737"/>
      <c r="C2846" s="739"/>
      <c r="D2846" s="739"/>
      <c r="E2846" s="739"/>
      <c r="F2846" s="740"/>
      <c r="G2846" s="739"/>
      <c r="H2846" s="739"/>
      <c r="I2846" s="761"/>
      <c r="J2846" s="762"/>
      <c r="K2846" s="763"/>
      <c r="L2846" s="764"/>
    </row>
    <row r="2847" spans="2:12" x14ac:dyDescent="0.25">
      <c r="B2847" s="737"/>
      <c r="C2847" s="739"/>
      <c r="D2847" s="739"/>
      <c r="E2847" s="739"/>
      <c r="F2847" s="740"/>
      <c r="G2847" s="739"/>
      <c r="H2847" s="739"/>
      <c r="I2847" s="761"/>
      <c r="J2847" s="762"/>
      <c r="K2847" s="763"/>
      <c r="L2847" s="764"/>
    </row>
    <row r="2848" spans="2:12" x14ac:dyDescent="0.25">
      <c r="B2848" s="737"/>
      <c r="C2848" s="739"/>
      <c r="D2848" s="739"/>
      <c r="E2848" s="739"/>
      <c r="F2848" s="740"/>
      <c r="G2848" s="739"/>
      <c r="H2848" s="739"/>
      <c r="I2848" s="761"/>
      <c r="J2848" s="762"/>
      <c r="K2848" s="763"/>
      <c r="L2848" s="764"/>
    </row>
    <row r="2849" spans="2:12" x14ac:dyDescent="0.25">
      <c r="B2849" s="737"/>
      <c r="C2849" s="739"/>
      <c r="D2849" s="739"/>
      <c r="E2849" s="739"/>
      <c r="F2849" s="740"/>
      <c r="G2849" s="739"/>
      <c r="H2849" s="739"/>
      <c r="I2849" s="761"/>
      <c r="J2849" s="762"/>
      <c r="K2849" s="763"/>
      <c r="L2849" s="764"/>
    </row>
    <row r="2850" spans="2:12" x14ac:dyDescent="0.25">
      <c r="B2850" s="737"/>
      <c r="C2850" s="739"/>
      <c r="D2850" s="739"/>
      <c r="E2850" s="739"/>
      <c r="F2850" s="740"/>
      <c r="G2850" s="739"/>
      <c r="H2850" s="739"/>
      <c r="I2850" s="761"/>
      <c r="J2850" s="762"/>
      <c r="K2850" s="763"/>
      <c r="L2850" s="764"/>
    </row>
    <row r="2851" spans="2:12" x14ac:dyDescent="0.25">
      <c r="B2851" s="737"/>
      <c r="C2851" s="739"/>
      <c r="D2851" s="739"/>
      <c r="E2851" s="739"/>
      <c r="F2851" s="740"/>
      <c r="G2851" s="739"/>
      <c r="H2851" s="739"/>
      <c r="I2851" s="761"/>
      <c r="J2851" s="762"/>
      <c r="K2851" s="763"/>
      <c r="L2851" s="764"/>
    </row>
    <row r="2852" spans="2:12" x14ac:dyDescent="0.25">
      <c r="B2852" s="737"/>
      <c r="C2852" s="739"/>
      <c r="D2852" s="739"/>
      <c r="E2852" s="739"/>
      <c r="F2852" s="740"/>
      <c r="G2852" s="739"/>
      <c r="H2852" s="739"/>
      <c r="I2852" s="761"/>
      <c r="J2852" s="762"/>
      <c r="K2852" s="763"/>
      <c r="L2852" s="764"/>
    </row>
    <row r="2853" spans="2:12" x14ac:dyDescent="0.25">
      <c r="B2853" s="737"/>
      <c r="C2853" s="739"/>
      <c r="D2853" s="739"/>
      <c r="E2853" s="739"/>
      <c r="F2853" s="740"/>
      <c r="G2853" s="739"/>
      <c r="H2853" s="739"/>
      <c r="I2853" s="761"/>
      <c r="J2853" s="762"/>
      <c r="K2853" s="763"/>
      <c r="L2853" s="764"/>
    </row>
    <row r="2854" spans="2:12" x14ac:dyDescent="0.25">
      <c r="B2854" s="737"/>
      <c r="C2854" s="739"/>
      <c r="D2854" s="739"/>
      <c r="E2854" s="739"/>
      <c r="F2854" s="740"/>
      <c r="G2854" s="739"/>
      <c r="H2854" s="739"/>
      <c r="I2854" s="761"/>
      <c r="J2854" s="762"/>
      <c r="K2854" s="763"/>
      <c r="L2854" s="764"/>
    </row>
    <row r="2855" spans="2:12" x14ac:dyDescent="0.25">
      <c r="B2855" s="737"/>
      <c r="C2855" s="739"/>
      <c r="D2855" s="739"/>
      <c r="E2855" s="739"/>
      <c r="F2855" s="740"/>
      <c r="G2855" s="739"/>
      <c r="H2855" s="739"/>
      <c r="I2855" s="761"/>
      <c r="J2855" s="762"/>
      <c r="K2855" s="763"/>
      <c r="L2855" s="764"/>
    </row>
    <row r="2856" spans="2:12" x14ac:dyDescent="0.25">
      <c r="B2856" s="737"/>
      <c r="C2856" s="739"/>
      <c r="D2856" s="739"/>
      <c r="E2856" s="739"/>
      <c r="F2856" s="740"/>
      <c r="G2856" s="739"/>
      <c r="H2856" s="739"/>
      <c r="I2856" s="761"/>
      <c r="J2856" s="762"/>
      <c r="K2856" s="763"/>
      <c r="L2856" s="764"/>
    </row>
    <row r="2857" spans="2:12" x14ac:dyDescent="0.25">
      <c r="B2857" s="737"/>
      <c r="C2857" s="739"/>
      <c r="D2857" s="739"/>
      <c r="E2857" s="739"/>
      <c r="F2857" s="740"/>
      <c r="G2857" s="739"/>
      <c r="H2857" s="739"/>
      <c r="I2857" s="761"/>
      <c r="J2857" s="762"/>
      <c r="K2857" s="763"/>
      <c r="L2857" s="764"/>
    </row>
    <row r="2858" spans="2:12" x14ac:dyDescent="0.25">
      <c r="B2858" s="737"/>
      <c r="C2858" s="739"/>
      <c r="D2858" s="739"/>
      <c r="E2858" s="739"/>
      <c r="F2858" s="740"/>
      <c r="G2858" s="739"/>
      <c r="H2858" s="739"/>
      <c r="I2858" s="761"/>
      <c r="J2858" s="762"/>
      <c r="K2858" s="763"/>
      <c r="L2858" s="764"/>
    </row>
    <row r="2859" spans="2:12" x14ac:dyDescent="0.25">
      <c r="B2859" s="737"/>
      <c r="C2859" s="739"/>
      <c r="D2859" s="739"/>
      <c r="E2859" s="739"/>
      <c r="F2859" s="740"/>
      <c r="G2859" s="739"/>
      <c r="H2859" s="739"/>
      <c r="I2859" s="761"/>
      <c r="J2859" s="762"/>
      <c r="K2859" s="763"/>
      <c r="L2859" s="764"/>
    </row>
    <row r="2860" spans="2:12" x14ac:dyDescent="0.25">
      <c r="B2860" s="737"/>
      <c r="C2860" s="739"/>
      <c r="D2860" s="739"/>
      <c r="E2860" s="739"/>
      <c r="F2860" s="740"/>
      <c r="G2860" s="739"/>
      <c r="H2860" s="739"/>
      <c r="I2860" s="761"/>
      <c r="J2860" s="762"/>
      <c r="K2860" s="763"/>
      <c r="L2860" s="764"/>
    </row>
    <row r="2861" spans="2:12" x14ac:dyDescent="0.25">
      <c r="B2861" s="737"/>
      <c r="C2861" s="739"/>
      <c r="D2861" s="739"/>
      <c r="E2861" s="739"/>
      <c r="F2861" s="740"/>
      <c r="G2861" s="739"/>
      <c r="H2861" s="739"/>
      <c r="I2861" s="761"/>
      <c r="J2861" s="762"/>
      <c r="K2861" s="763"/>
      <c r="L2861" s="764"/>
    </row>
    <row r="2862" spans="2:12" x14ac:dyDescent="0.25">
      <c r="B2862" s="737"/>
      <c r="C2862" s="739"/>
      <c r="D2862" s="739"/>
      <c r="E2862" s="739"/>
      <c r="F2862" s="740"/>
      <c r="G2862" s="739"/>
      <c r="H2862" s="739"/>
      <c r="I2862" s="761"/>
      <c r="J2862" s="762"/>
      <c r="K2862" s="763"/>
      <c r="L2862" s="764"/>
    </row>
    <row r="2863" spans="2:12" x14ac:dyDescent="0.25">
      <c r="B2863" s="737"/>
      <c r="C2863" s="739"/>
      <c r="D2863" s="739"/>
      <c r="E2863" s="739"/>
      <c r="F2863" s="740"/>
      <c r="G2863" s="739"/>
      <c r="H2863" s="739"/>
      <c r="I2863" s="761"/>
      <c r="J2863" s="762"/>
      <c r="K2863" s="763"/>
      <c r="L2863" s="764"/>
    </row>
    <row r="2864" spans="2:12" x14ac:dyDescent="0.25">
      <c r="B2864" s="737"/>
      <c r="C2864" s="739"/>
      <c r="D2864" s="739"/>
      <c r="E2864" s="739"/>
      <c r="F2864" s="740"/>
      <c r="G2864" s="739"/>
      <c r="H2864" s="739"/>
      <c r="I2864" s="761"/>
      <c r="J2864" s="762"/>
      <c r="K2864" s="763"/>
      <c r="L2864" s="764"/>
    </row>
    <row r="2865" spans="2:12" x14ac:dyDescent="0.25">
      <c r="B2865" s="737"/>
      <c r="C2865" s="739"/>
      <c r="D2865" s="739"/>
      <c r="E2865" s="739"/>
      <c r="F2865" s="740"/>
      <c r="G2865" s="739"/>
      <c r="H2865" s="739"/>
      <c r="I2865" s="761"/>
      <c r="J2865" s="762"/>
      <c r="K2865" s="763"/>
      <c r="L2865" s="764"/>
    </row>
    <row r="2866" spans="2:12" x14ac:dyDescent="0.25">
      <c r="B2866" s="737"/>
      <c r="C2866" s="739"/>
      <c r="D2866" s="739"/>
      <c r="E2866" s="739"/>
      <c r="F2866" s="740"/>
      <c r="G2866" s="739"/>
      <c r="H2866" s="739"/>
      <c r="I2866" s="761"/>
      <c r="J2866" s="762"/>
      <c r="K2866" s="763"/>
      <c r="L2866" s="764"/>
    </row>
    <row r="2867" spans="2:12" x14ac:dyDescent="0.25">
      <c r="B2867" s="737"/>
      <c r="C2867" s="739"/>
      <c r="D2867" s="739"/>
      <c r="E2867" s="739"/>
      <c r="F2867" s="740"/>
      <c r="G2867" s="739"/>
      <c r="H2867" s="739"/>
      <c r="I2867" s="761"/>
      <c r="J2867" s="762"/>
      <c r="K2867" s="763"/>
      <c r="L2867" s="764"/>
    </row>
    <row r="2868" spans="2:12" x14ac:dyDescent="0.25">
      <c r="B2868" s="737"/>
      <c r="C2868" s="739"/>
      <c r="D2868" s="739"/>
      <c r="E2868" s="739"/>
      <c r="F2868" s="740"/>
      <c r="G2868" s="739"/>
      <c r="H2868" s="739"/>
      <c r="I2868" s="761"/>
      <c r="J2868" s="762"/>
      <c r="K2868" s="763"/>
      <c r="L2868" s="764"/>
    </row>
    <row r="2869" spans="2:12" x14ac:dyDescent="0.25">
      <c r="B2869" s="737"/>
      <c r="C2869" s="739"/>
      <c r="D2869" s="739"/>
      <c r="E2869" s="739"/>
      <c r="F2869" s="740"/>
      <c r="G2869" s="739"/>
      <c r="H2869" s="739"/>
      <c r="I2869" s="761"/>
      <c r="J2869" s="762"/>
      <c r="K2869" s="763"/>
      <c r="L2869" s="764"/>
    </row>
    <row r="2870" spans="2:12" x14ac:dyDescent="0.25">
      <c r="B2870" s="737"/>
      <c r="C2870" s="739"/>
      <c r="D2870" s="739"/>
      <c r="E2870" s="739"/>
      <c r="F2870" s="740"/>
      <c r="G2870" s="739"/>
      <c r="H2870" s="739"/>
      <c r="I2870" s="761"/>
      <c r="J2870" s="762"/>
      <c r="K2870" s="763"/>
      <c r="L2870" s="764"/>
    </row>
    <row r="2871" spans="2:12" x14ac:dyDescent="0.25">
      <c r="B2871" s="737"/>
      <c r="C2871" s="739"/>
      <c r="D2871" s="739"/>
      <c r="E2871" s="739"/>
      <c r="F2871" s="740"/>
      <c r="G2871" s="739"/>
      <c r="H2871" s="739"/>
      <c r="I2871" s="761"/>
      <c r="J2871" s="762"/>
      <c r="K2871" s="763"/>
      <c r="L2871" s="764"/>
    </row>
    <row r="2872" spans="2:12" x14ac:dyDescent="0.25">
      <c r="B2872" s="737"/>
      <c r="C2872" s="739"/>
      <c r="D2872" s="739"/>
      <c r="E2872" s="739"/>
      <c r="F2872" s="740"/>
      <c r="G2872" s="739"/>
      <c r="H2872" s="739"/>
      <c r="I2872" s="761"/>
      <c r="J2872" s="762"/>
      <c r="K2872" s="763"/>
      <c r="L2872" s="764"/>
    </row>
    <row r="2873" spans="2:12" x14ac:dyDescent="0.25">
      <c r="B2873" s="737"/>
      <c r="C2873" s="739"/>
      <c r="D2873" s="739"/>
      <c r="E2873" s="739"/>
      <c r="F2873" s="740"/>
      <c r="G2873" s="739"/>
      <c r="H2873" s="739"/>
      <c r="I2873" s="761"/>
      <c r="J2873" s="762"/>
      <c r="K2873" s="763"/>
      <c r="L2873" s="764"/>
    </row>
    <row r="2874" spans="2:12" x14ac:dyDescent="0.25">
      <c r="B2874" s="737"/>
      <c r="C2874" s="739"/>
      <c r="D2874" s="739"/>
      <c r="E2874" s="739"/>
      <c r="F2874" s="740"/>
      <c r="G2874" s="739"/>
      <c r="H2874" s="739"/>
      <c r="I2874" s="761"/>
      <c r="J2874" s="762"/>
      <c r="K2874" s="763"/>
      <c r="L2874" s="764"/>
    </row>
    <row r="2875" spans="2:12" x14ac:dyDescent="0.25">
      <c r="B2875" s="737"/>
      <c r="C2875" s="739"/>
      <c r="D2875" s="739"/>
      <c r="E2875" s="739"/>
      <c r="F2875" s="740"/>
      <c r="G2875" s="739"/>
      <c r="H2875" s="739"/>
      <c r="I2875" s="761"/>
      <c r="J2875" s="762"/>
      <c r="K2875" s="763"/>
      <c r="L2875" s="764"/>
    </row>
    <row r="2876" spans="2:12" x14ac:dyDescent="0.25">
      <c r="B2876" s="737"/>
      <c r="C2876" s="739"/>
      <c r="D2876" s="739"/>
      <c r="E2876" s="739"/>
      <c r="F2876" s="740"/>
      <c r="G2876" s="739"/>
      <c r="H2876" s="739"/>
      <c r="I2876" s="761"/>
      <c r="J2876" s="762"/>
      <c r="K2876" s="763"/>
      <c r="L2876" s="764"/>
    </row>
    <row r="2877" spans="2:12" x14ac:dyDescent="0.25">
      <c r="B2877" s="737"/>
      <c r="C2877" s="739"/>
      <c r="D2877" s="739"/>
      <c r="E2877" s="739"/>
      <c r="F2877" s="740"/>
      <c r="G2877" s="739"/>
      <c r="H2877" s="739"/>
      <c r="I2877" s="761"/>
      <c r="J2877" s="762"/>
      <c r="K2877" s="763"/>
      <c r="L2877" s="764"/>
    </row>
    <row r="2878" spans="2:12" x14ac:dyDescent="0.25">
      <c r="B2878" s="737"/>
      <c r="C2878" s="739"/>
      <c r="D2878" s="739"/>
      <c r="E2878" s="739"/>
      <c r="F2878" s="740"/>
      <c r="G2878" s="739"/>
      <c r="H2878" s="739"/>
      <c r="I2878" s="761"/>
      <c r="J2878" s="762"/>
      <c r="K2878" s="763"/>
      <c r="L2878" s="764"/>
    </row>
    <row r="2879" spans="2:12" x14ac:dyDescent="0.25">
      <c r="B2879" s="737"/>
      <c r="C2879" s="739"/>
      <c r="D2879" s="739"/>
      <c r="E2879" s="739"/>
      <c r="F2879" s="740"/>
      <c r="G2879" s="739"/>
      <c r="H2879" s="739"/>
      <c r="I2879" s="761"/>
      <c r="J2879" s="762"/>
      <c r="K2879" s="763"/>
      <c r="L2879" s="764"/>
    </row>
    <row r="2880" spans="2:12" x14ac:dyDescent="0.25">
      <c r="B2880" s="737"/>
      <c r="C2880" s="739"/>
      <c r="D2880" s="739"/>
      <c r="E2880" s="739"/>
      <c r="F2880" s="740"/>
      <c r="G2880" s="739"/>
      <c r="H2880" s="739"/>
      <c r="I2880" s="761"/>
      <c r="J2880" s="762"/>
      <c r="K2880" s="763"/>
      <c r="L2880" s="764"/>
    </row>
    <row r="2881" spans="2:12" x14ac:dyDescent="0.25">
      <c r="B2881" s="737"/>
      <c r="C2881" s="739"/>
      <c r="D2881" s="739"/>
      <c r="E2881" s="739"/>
      <c r="F2881" s="740"/>
      <c r="G2881" s="739"/>
      <c r="H2881" s="739"/>
      <c r="I2881" s="761"/>
      <c r="J2881" s="762"/>
      <c r="K2881" s="763"/>
      <c r="L2881" s="764"/>
    </row>
    <row r="2882" spans="2:12" x14ac:dyDescent="0.25">
      <c r="B2882" s="737"/>
      <c r="C2882" s="739"/>
      <c r="D2882" s="739"/>
      <c r="E2882" s="739"/>
      <c r="F2882" s="740"/>
      <c r="G2882" s="739"/>
      <c r="H2882" s="739"/>
      <c r="I2882" s="761"/>
      <c r="J2882" s="762"/>
      <c r="K2882" s="763"/>
      <c r="L2882" s="764"/>
    </row>
    <row r="2883" spans="2:12" x14ac:dyDescent="0.25">
      <c r="B2883" s="737"/>
      <c r="C2883" s="739"/>
      <c r="D2883" s="739"/>
      <c r="E2883" s="739"/>
      <c r="F2883" s="740"/>
      <c r="G2883" s="739"/>
      <c r="H2883" s="739"/>
      <c r="I2883" s="761"/>
      <c r="J2883" s="762"/>
      <c r="K2883" s="763"/>
      <c r="L2883" s="764"/>
    </row>
    <row r="2884" spans="2:12" x14ac:dyDescent="0.25">
      <c r="B2884" s="737"/>
      <c r="C2884" s="739"/>
      <c r="D2884" s="739"/>
      <c r="E2884" s="739"/>
      <c r="F2884" s="740"/>
      <c r="G2884" s="739"/>
      <c r="H2884" s="739"/>
      <c r="I2884" s="761"/>
      <c r="J2884" s="762"/>
      <c r="K2884" s="763"/>
      <c r="L2884" s="764"/>
    </row>
    <row r="2885" spans="2:12" x14ac:dyDescent="0.25">
      <c r="B2885" s="737"/>
      <c r="C2885" s="739"/>
      <c r="D2885" s="739"/>
      <c r="E2885" s="739"/>
      <c r="F2885" s="740"/>
      <c r="G2885" s="739"/>
      <c r="H2885" s="739"/>
      <c r="I2885" s="761"/>
      <c r="J2885" s="762"/>
      <c r="K2885" s="763"/>
      <c r="L2885" s="764"/>
    </row>
    <row r="2886" spans="2:12" x14ac:dyDescent="0.25">
      <c r="B2886" s="737"/>
      <c r="C2886" s="739"/>
      <c r="D2886" s="739"/>
      <c r="E2886" s="739"/>
      <c r="F2886" s="740"/>
      <c r="G2886" s="739"/>
      <c r="H2886" s="739"/>
      <c r="I2886" s="761"/>
      <c r="J2886" s="762"/>
      <c r="K2886" s="763"/>
      <c r="L2886" s="764"/>
    </row>
    <row r="2887" spans="2:12" x14ac:dyDescent="0.25">
      <c r="B2887" s="737"/>
      <c r="C2887" s="739"/>
      <c r="D2887" s="739"/>
      <c r="E2887" s="739"/>
      <c r="F2887" s="740"/>
      <c r="G2887" s="739"/>
      <c r="H2887" s="739"/>
      <c r="I2887" s="761"/>
      <c r="J2887" s="762"/>
      <c r="K2887" s="763"/>
      <c r="L2887" s="764"/>
    </row>
    <row r="2888" spans="2:12" x14ac:dyDescent="0.25">
      <c r="B2888" s="737"/>
      <c r="C2888" s="739"/>
      <c r="D2888" s="739"/>
      <c r="E2888" s="739"/>
      <c r="F2888" s="740"/>
      <c r="G2888" s="739"/>
      <c r="H2888" s="739"/>
      <c r="I2888" s="761"/>
      <c r="J2888" s="762"/>
      <c r="K2888" s="763"/>
      <c r="L2888" s="764"/>
    </row>
    <row r="2889" spans="2:12" x14ac:dyDescent="0.25">
      <c r="B2889" s="737"/>
      <c r="C2889" s="739"/>
      <c r="D2889" s="739"/>
      <c r="E2889" s="739"/>
      <c r="F2889" s="740"/>
      <c r="G2889" s="739"/>
      <c r="H2889" s="739"/>
      <c r="I2889" s="761"/>
      <c r="J2889" s="762"/>
      <c r="K2889" s="763"/>
      <c r="L2889" s="764"/>
    </row>
    <row r="2890" spans="2:12" x14ac:dyDescent="0.25">
      <c r="B2890" s="737"/>
      <c r="C2890" s="739"/>
      <c r="D2890" s="739"/>
      <c r="E2890" s="739"/>
      <c r="F2890" s="740"/>
      <c r="G2890" s="739"/>
      <c r="H2890" s="739"/>
      <c r="I2890" s="761"/>
      <c r="J2890" s="762"/>
      <c r="K2890" s="763"/>
      <c r="L2890" s="764"/>
    </row>
    <row r="2891" spans="2:12" x14ac:dyDescent="0.25">
      <c r="B2891" s="737"/>
      <c r="C2891" s="739"/>
      <c r="D2891" s="739"/>
      <c r="E2891" s="739"/>
      <c r="F2891" s="740"/>
      <c r="G2891" s="739"/>
      <c r="H2891" s="739"/>
      <c r="I2891" s="761"/>
      <c r="J2891" s="762"/>
      <c r="K2891" s="763"/>
      <c r="L2891" s="764"/>
    </row>
    <row r="2892" spans="2:12" x14ac:dyDescent="0.25">
      <c r="B2892" s="737"/>
      <c r="C2892" s="739"/>
      <c r="D2892" s="739"/>
      <c r="E2892" s="739"/>
      <c r="F2892" s="740"/>
      <c r="G2892" s="739"/>
      <c r="H2892" s="739"/>
      <c r="I2892" s="761"/>
      <c r="J2892" s="762"/>
      <c r="K2892" s="763"/>
      <c r="L2892" s="764"/>
    </row>
    <row r="2893" spans="2:12" x14ac:dyDescent="0.25">
      <c r="B2893" s="737"/>
      <c r="C2893" s="739"/>
      <c r="D2893" s="739"/>
      <c r="E2893" s="739"/>
      <c r="F2893" s="740"/>
      <c r="G2893" s="739"/>
      <c r="H2893" s="739"/>
      <c r="I2893" s="761"/>
      <c r="J2893" s="762"/>
      <c r="K2893" s="763"/>
      <c r="L2893" s="764"/>
    </row>
    <row r="2894" spans="2:12" x14ac:dyDescent="0.25">
      <c r="B2894" s="737"/>
      <c r="C2894" s="739"/>
      <c r="D2894" s="739"/>
      <c r="E2894" s="739"/>
      <c r="F2894" s="740"/>
      <c r="G2894" s="739"/>
      <c r="H2894" s="739"/>
      <c r="I2894" s="761"/>
      <c r="J2894" s="762"/>
      <c r="K2894" s="763"/>
      <c r="L2894" s="764"/>
    </row>
    <row r="2895" spans="2:12" x14ac:dyDescent="0.25">
      <c r="B2895" s="737"/>
      <c r="C2895" s="739"/>
      <c r="D2895" s="739"/>
      <c r="E2895" s="739"/>
      <c r="F2895" s="740"/>
      <c r="G2895" s="739"/>
      <c r="H2895" s="739"/>
      <c r="I2895" s="761"/>
      <c r="J2895" s="762"/>
      <c r="K2895" s="763"/>
      <c r="L2895" s="764"/>
    </row>
    <row r="2896" spans="2:12" x14ac:dyDescent="0.25">
      <c r="B2896" s="737"/>
      <c r="C2896" s="739"/>
      <c r="D2896" s="739"/>
      <c r="E2896" s="739"/>
      <c r="F2896" s="740"/>
      <c r="G2896" s="739"/>
      <c r="H2896" s="739"/>
      <c r="I2896" s="761"/>
      <c r="J2896" s="762"/>
      <c r="K2896" s="763"/>
      <c r="L2896" s="764"/>
    </row>
    <row r="2897" spans="2:12" x14ac:dyDescent="0.25">
      <c r="B2897" s="737"/>
      <c r="C2897" s="739"/>
      <c r="D2897" s="739"/>
      <c r="E2897" s="739"/>
      <c r="F2897" s="740"/>
      <c r="G2897" s="739"/>
      <c r="H2897" s="739"/>
      <c r="I2897" s="761"/>
      <c r="J2897" s="762"/>
      <c r="K2897" s="763"/>
      <c r="L2897" s="764"/>
    </row>
    <row r="2898" spans="2:12" x14ac:dyDescent="0.25">
      <c r="B2898" s="737"/>
      <c r="C2898" s="739"/>
      <c r="D2898" s="739"/>
      <c r="E2898" s="739"/>
      <c r="F2898" s="740"/>
      <c r="G2898" s="739"/>
      <c r="H2898" s="739"/>
      <c r="I2898" s="761"/>
      <c r="J2898" s="762"/>
      <c r="K2898" s="763"/>
      <c r="L2898" s="764"/>
    </row>
    <row r="2899" spans="2:12" x14ac:dyDescent="0.25">
      <c r="B2899" s="737"/>
      <c r="C2899" s="739"/>
      <c r="D2899" s="739"/>
      <c r="E2899" s="739"/>
      <c r="F2899" s="740"/>
      <c r="G2899" s="739"/>
      <c r="H2899" s="739"/>
      <c r="I2899" s="761"/>
      <c r="J2899" s="762"/>
      <c r="K2899" s="763"/>
      <c r="L2899" s="764"/>
    </row>
    <row r="2900" spans="2:12" x14ac:dyDescent="0.25">
      <c r="B2900" s="737"/>
      <c r="C2900" s="739"/>
      <c r="D2900" s="739"/>
      <c r="E2900" s="739"/>
      <c r="F2900" s="740"/>
      <c r="G2900" s="739"/>
      <c r="H2900" s="739"/>
      <c r="I2900" s="761"/>
      <c r="J2900" s="762"/>
      <c r="K2900" s="763"/>
      <c r="L2900" s="764"/>
    </row>
    <row r="2901" spans="2:12" x14ac:dyDescent="0.25">
      <c r="B2901" s="737"/>
      <c r="C2901" s="739"/>
      <c r="D2901" s="739"/>
      <c r="E2901" s="739"/>
      <c r="F2901" s="740"/>
      <c r="G2901" s="739"/>
      <c r="H2901" s="739"/>
      <c r="I2901" s="761"/>
      <c r="J2901" s="762"/>
      <c r="K2901" s="763"/>
      <c r="L2901" s="764"/>
    </row>
    <row r="2902" spans="2:12" x14ac:dyDescent="0.25">
      <c r="B2902" s="737"/>
      <c r="C2902" s="739"/>
      <c r="D2902" s="739"/>
      <c r="E2902" s="739"/>
      <c r="F2902" s="740"/>
      <c r="G2902" s="739"/>
      <c r="H2902" s="739"/>
      <c r="I2902" s="761"/>
      <c r="J2902" s="762"/>
      <c r="K2902" s="763"/>
      <c r="L2902" s="764"/>
    </row>
    <row r="2903" spans="2:12" x14ac:dyDescent="0.25">
      <c r="B2903" s="737"/>
      <c r="C2903" s="739"/>
      <c r="D2903" s="739"/>
      <c r="E2903" s="739"/>
      <c r="F2903" s="740"/>
      <c r="G2903" s="739"/>
      <c r="H2903" s="739"/>
      <c r="I2903" s="761"/>
      <c r="J2903" s="762"/>
      <c r="K2903" s="763"/>
      <c r="L2903" s="764"/>
    </row>
    <row r="2904" spans="2:12" x14ac:dyDescent="0.25">
      <c r="B2904" s="737"/>
      <c r="C2904" s="739"/>
      <c r="D2904" s="739"/>
      <c r="E2904" s="739"/>
      <c r="F2904" s="740"/>
      <c r="G2904" s="739"/>
      <c r="H2904" s="739"/>
      <c r="I2904" s="761"/>
      <c r="J2904" s="762"/>
      <c r="K2904" s="763"/>
      <c r="L2904" s="764"/>
    </row>
    <row r="2905" spans="2:12" x14ac:dyDescent="0.25">
      <c r="B2905" s="737"/>
      <c r="C2905" s="739"/>
      <c r="D2905" s="739"/>
      <c r="E2905" s="739"/>
      <c r="F2905" s="740"/>
      <c r="G2905" s="739"/>
      <c r="H2905" s="739"/>
      <c r="I2905" s="761"/>
      <c r="J2905" s="762"/>
      <c r="K2905" s="763"/>
      <c r="L2905" s="764"/>
    </row>
    <row r="2906" spans="2:12" x14ac:dyDescent="0.25">
      <c r="B2906" s="737"/>
      <c r="C2906" s="739"/>
      <c r="D2906" s="739"/>
      <c r="E2906" s="739"/>
      <c r="F2906" s="740"/>
      <c r="G2906" s="739"/>
      <c r="H2906" s="739"/>
      <c r="I2906" s="761"/>
      <c r="J2906" s="762"/>
      <c r="K2906" s="763"/>
      <c r="L2906" s="764"/>
    </row>
    <row r="2907" spans="2:12" x14ac:dyDescent="0.25">
      <c r="B2907" s="737"/>
      <c r="C2907" s="739"/>
      <c r="D2907" s="739"/>
      <c r="E2907" s="739"/>
      <c r="F2907" s="740"/>
      <c r="G2907" s="739"/>
      <c r="H2907" s="739"/>
      <c r="I2907" s="761"/>
      <c r="J2907" s="762"/>
      <c r="K2907" s="763"/>
      <c r="L2907" s="764"/>
    </row>
    <row r="2908" spans="2:12" x14ac:dyDescent="0.25">
      <c r="B2908" s="737"/>
      <c r="C2908" s="739"/>
      <c r="D2908" s="739"/>
      <c r="E2908" s="739"/>
      <c r="F2908" s="740"/>
      <c r="G2908" s="739"/>
      <c r="H2908" s="739"/>
      <c r="I2908" s="761"/>
      <c r="J2908" s="762"/>
      <c r="K2908" s="763"/>
      <c r="L2908" s="764"/>
    </row>
    <row r="2909" spans="2:12" x14ac:dyDescent="0.25">
      <c r="B2909" s="737"/>
      <c r="C2909" s="739"/>
      <c r="D2909" s="739"/>
      <c r="E2909" s="739"/>
      <c r="F2909" s="740"/>
      <c r="G2909" s="739"/>
      <c r="H2909" s="739"/>
      <c r="I2909" s="761"/>
      <c r="J2909" s="762"/>
      <c r="K2909" s="763"/>
      <c r="L2909" s="764"/>
    </row>
    <row r="2910" spans="2:12" x14ac:dyDescent="0.25">
      <c r="B2910" s="737"/>
      <c r="C2910" s="739"/>
      <c r="D2910" s="739"/>
      <c r="E2910" s="739"/>
      <c r="F2910" s="740"/>
      <c r="G2910" s="739"/>
      <c r="H2910" s="739"/>
      <c r="I2910" s="761"/>
      <c r="J2910" s="762"/>
      <c r="K2910" s="763"/>
      <c r="L2910" s="764"/>
    </row>
    <row r="2911" spans="2:12" x14ac:dyDescent="0.25">
      <c r="B2911" s="737"/>
      <c r="C2911" s="739"/>
      <c r="D2911" s="739"/>
      <c r="E2911" s="739"/>
      <c r="F2911" s="740"/>
      <c r="G2911" s="739"/>
      <c r="H2911" s="739"/>
      <c r="I2911" s="761"/>
      <c r="J2911" s="762"/>
      <c r="K2911" s="763"/>
      <c r="L2911" s="764"/>
    </row>
    <row r="2912" spans="2:12" x14ac:dyDescent="0.25">
      <c r="B2912" s="737"/>
      <c r="C2912" s="739"/>
      <c r="D2912" s="739"/>
      <c r="E2912" s="739"/>
      <c r="F2912" s="740"/>
      <c r="G2912" s="739"/>
      <c r="H2912" s="739"/>
      <c r="I2912" s="761"/>
      <c r="J2912" s="762"/>
      <c r="K2912" s="763"/>
      <c r="L2912" s="764"/>
    </row>
    <row r="2913" spans="2:12" x14ac:dyDescent="0.25">
      <c r="B2913" s="737"/>
      <c r="C2913" s="739"/>
      <c r="D2913" s="739"/>
      <c r="E2913" s="739"/>
      <c r="F2913" s="740"/>
      <c r="G2913" s="739"/>
      <c r="H2913" s="739"/>
      <c r="I2913" s="761"/>
      <c r="J2913" s="762"/>
      <c r="K2913" s="763"/>
      <c r="L2913" s="764"/>
    </row>
    <row r="2914" spans="2:12" x14ac:dyDescent="0.25">
      <c r="B2914" s="737"/>
      <c r="C2914" s="739"/>
      <c r="D2914" s="739"/>
      <c r="E2914" s="739"/>
      <c r="F2914" s="740"/>
      <c r="G2914" s="739"/>
      <c r="H2914" s="739"/>
      <c r="I2914" s="761"/>
      <c r="J2914" s="762"/>
      <c r="K2914" s="763"/>
      <c r="L2914" s="764"/>
    </row>
    <row r="2915" spans="2:12" x14ac:dyDescent="0.25">
      <c r="B2915" s="737"/>
      <c r="C2915" s="739"/>
      <c r="D2915" s="739"/>
      <c r="E2915" s="739"/>
      <c r="F2915" s="740"/>
      <c r="G2915" s="739"/>
      <c r="H2915" s="739"/>
      <c r="I2915" s="761"/>
      <c r="J2915" s="762"/>
      <c r="K2915" s="763"/>
      <c r="L2915" s="764"/>
    </row>
    <row r="2916" spans="2:12" x14ac:dyDescent="0.25">
      <c r="B2916" s="737"/>
      <c r="C2916" s="739"/>
      <c r="D2916" s="739"/>
      <c r="E2916" s="739"/>
      <c r="F2916" s="740"/>
      <c r="G2916" s="739"/>
      <c r="H2916" s="739"/>
      <c r="I2916" s="761"/>
      <c r="J2916" s="762"/>
      <c r="K2916" s="763"/>
      <c r="L2916" s="764"/>
    </row>
    <row r="2917" spans="2:12" x14ac:dyDescent="0.25">
      <c r="B2917" s="737"/>
      <c r="C2917" s="739"/>
      <c r="D2917" s="739"/>
      <c r="E2917" s="739"/>
      <c r="F2917" s="740"/>
      <c r="G2917" s="739"/>
      <c r="H2917" s="739"/>
      <c r="I2917" s="761"/>
      <c r="J2917" s="762"/>
      <c r="K2917" s="763"/>
      <c r="L2917" s="764"/>
    </row>
    <row r="2918" spans="2:12" x14ac:dyDescent="0.25">
      <c r="B2918" s="737"/>
      <c r="C2918" s="739"/>
      <c r="D2918" s="739"/>
      <c r="E2918" s="739"/>
      <c r="F2918" s="740"/>
      <c r="G2918" s="739"/>
      <c r="H2918" s="739"/>
      <c r="I2918" s="761"/>
      <c r="J2918" s="762"/>
      <c r="K2918" s="763"/>
      <c r="L2918" s="764"/>
    </row>
    <row r="2919" spans="2:12" x14ac:dyDescent="0.25">
      <c r="B2919" s="737"/>
      <c r="C2919" s="739"/>
      <c r="D2919" s="739"/>
      <c r="E2919" s="739"/>
      <c r="F2919" s="740"/>
      <c r="G2919" s="739"/>
      <c r="H2919" s="739"/>
      <c r="I2919" s="761"/>
      <c r="J2919" s="762"/>
      <c r="K2919" s="763"/>
      <c r="L2919" s="764"/>
    </row>
    <row r="2920" spans="2:12" x14ac:dyDescent="0.25">
      <c r="B2920" s="737"/>
      <c r="C2920" s="739"/>
      <c r="D2920" s="739"/>
      <c r="E2920" s="739"/>
      <c r="F2920" s="740"/>
      <c r="G2920" s="739"/>
      <c r="H2920" s="739"/>
      <c r="I2920" s="761"/>
      <c r="J2920" s="762"/>
      <c r="K2920" s="763"/>
      <c r="L2920" s="764"/>
    </row>
    <row r="2921" spans="2:12" x14ac:dyDescent="0.25">
      <c r="B2921" s="737"/>
      <c r="C2921" s="739"/>
      <c r="D2921" s="739"/>
      <c r="E2921" s="739"/>
      <c r="F2921" s="740"/>
      <c r="G2921" s="739"/>
      <c r="H2921" s="739"/>
      <c r="I2921" s="761"/>
      <c r="J2921" s="762"/>
      <c r="K2921" s="763"/>
      <c r="L2921" s="764"/>
    </row>
    <row r="2922" spans="2:12" x14ac:dyDescent="0.25">
      <c r="B2922" s="737"/>
      <c r="C2922" s="739"/>
      <c r="D2922" s="739"/>
      <c r="E2922" s="739"/>
      <c r="F2922" s="740"/>
      <c r="G2922" s="739"/>
      <c r="H2922" s="739"/>
      <c r="I2922" s="761"/>
      <c r="J2922" s="762"/>
      <c r="K2922" s="763"/>
      <c r="L2922" s="764"/>
    </row>
    <row r="2923" spans="2:12" x14ac:dyDescent="0.25">
      <c r="B2923" s="737"/>
      <c r="C2923" s="739"/>
      <c r="D2923" s="739"/>
      <c r="E2923" s="739"/>
      <c r="F2923" s="740"/>
      <c r="G2923" s="739"/>
      <c r="H2923" s="739"/>
      <c r="I2923" s="761"/>
      <c r="J2923" s="762"/>
      <c r="K2923" s="763"/>
      <c r="L2923" s="764"/>
    </row>
    <row r="2924" spans="2:12" x14ac:dyDescent="0.25">
      <c r="B2924" s="737"/>
      <c r="C2924" s="739"/>
      <c r="D2924" s="739"/>
      <c r="E2924" s="739"/>
      <c r="F2924" s="740"/>
      <c r="G2924" s="739"/>
      <c r="H2924" s="739"/>
      <c r="I2924" s="761"/>
      <c r="J2924" s="762"/>
      <c r="K2924" s="763"/>
      <c r="L2924" s="764"/>
    </row>
    <row r="2925" spans="2:12" x14ac:dyDescent="0.25">
      <c r="B2925" s="737"/>
      <c r="C2925" s="739"/>
      <c r="D2925" s="739"/>
      <c r="E2925" s="739"/>
      <c r="F2925" s="740"/>
      <c r="G2925" s="739"/>
      <c r="H2925" s="739"/>
      <c r="I2925" s="761"/>
      <c r="J2925" s="762"/>
      <c r="K2925" s="763"/>
      <c r="L2925" s="764"/>
    </row>
    <row r="2926" spans="2:12" x14ac:dyDescent="0.25">
      <c r="B2926" s="737"/>
      <c r="C2926" s="739"/>
      <c r="D2926" s="739"/>
      <c r="E2926" s="739"/>
      <c r="F2926" s="740"/>
      <c r="G2926" s="739"/>
      <c r="H2926" s="739"/>
      <c r="I2926" s="761"/>
      <c r="J2926" s="762"/>
      <c r="K2926" s="763"/>
      <c r="L2926" s="764"/>
    </row>
    <row r="2927" spans="2:12" x14ac:dyDescent="0.25">
      <c r="B2927" s="737"/>
      <c r="C2927" s="739"/>
      <c r="D2927" s="739"/>
      <c r="E2927" s="739"/>
      <c r="F2927" s="740"/>
      <c r="G2927" s="739"/>
      <c r="H2927" s="739"/>
      <c r="I2927" s="761"/>
      <c r="J2927" s="762"/>
      <c r="K2927" s="763"/>
      <c r="L2927" s="764"/>
    </row>
    <row r="2928" spans="2:12" x14ac:dyDescent="0.25">
      <c r="B2928" s="737"/>
      <c r="C2928" s="739"/>
      <c r="D2928" s="739"/>
      <c r="E2928" s="739"/>
      <c r="F2928" s="740"/>
      <c r="G2928" s="739"/>
      <c r="H2928" s="739"/>
      <c r="I2928" s="761"/>
      <c r="J2928" s="762"/>
      <c r="K2928" s="763"/>
      <c r="L2928" s="764"/>
    </row>
    <row r="2929" spans="2:12" x14ac:dyDescent="0.25">
      <c r="B2929" s="737"/>
      <c r="C2929" s="739"/>
      <c r="D2929" s="739"/>
      <c r="E2929" s="739"/>
      <c r="F2929" s="740"/>
      <c r="G2929" s="739"/>
      <c r="H2929" s="739"/>
      <c r="I2929" s="761"/>
      <c r="J2929" s="762"/>
      <c r="K2929" s="763"/>
      <c r="L2929" s="764"/>
    </row>
    <row r="2930" spans="2:12" x14ac:dyDescent="0.25">
      <c r="B2930" s="737"/>
      <c r="C2930" s="739"/>
      <c r="D2930" s="739"/>
      <c r="E2930" s="739"/>
      <c r="F2930" s="740"/>
      <c r="G2930" s="739"/>
      <c r="H2930" s="739"/>
      <c r="I2930" s="761"/>
      <c r="J2930" s="762"/>
      <c r="K2930" s="763"/>
      <c r="L2930" s="764"/>
    </row>
    <row r="2931" spans="2:12" x14ac:dyDescent="0.25">
      <c r="B2931" s="737"/>
      <c r="C2931" s="739"/>
      <c r="D2931" s="739"/>
      <c r="E2931" s="739"/>
      <c r="F2931" s="740"/>
      <c r="G2931" s="739"/>
      <c r="H2931" s="739"/>
      <c r="I2931" s="761"/>
      <c r="J2931" s="762"/>
      <c r="K2931" s="763"/>
      <c r="L2931" s="764"/>
    </row>
    <row r="2932" spans="2:12" x14ac:dyDescent="0.25">
      <c r="B2932" s="737"/>
      <c r="C2932" s="739"/>
      <c r="D2932" s="739"/>
      <c r="E2932" s="739"/>
      <c r="F2932" s="740"/>
      <c r="G2932" s="739"/>
      <c r="H2932" s="739"/>
      <c r="I2932" s="761"/>
      <c r="J2932" s="762"/>
      <c r="K2932" s="763"/>
      <c r="L2932" s="764"/>
    </row>
    <row r="2933" spans="2:12" x14ac:dyDescent="0.25">
      <c r="B2933" s="737"/>
      <c r="C2933" s="739"/>
      <c r="D2933" s="739"/>
      <c r="E2933" s="739"/>
      <c r="F2933" s="740"/>
      <c r="G2933" s="739"/>
      <c r="H2933" s="739"/>
      <c r="I2933" s="761"/>
      <c r="J2933" s="762"/>
      <c r="K2933" s="763"/>
      <c r="L2933" s="764"/>
    </row>
    <row r="2934" spans="2:12" x14ac:dyDescent="0.25">
      <c r="B2934" s="737"/>
      <c r="C2934" s="739"/>
      <c r="D2934" s="739"/>
      <c r="E2934" s="739"/>
      <c r="F2934" s="740"/>
      <c r="G2934" s="739"/>
      <c r="H2934" s="739"/>
      <c r="I2934" s="761"/>
      <c r="J2934" s="762"/>
      <c r="K2934" s="763"/>
      <c r="L2934" s="764"/>
    </row>
    <row r="2935" spans="2:12" x14ac:dyDescent="0.25">
      <c r="B2935" s="737"/>
      <c r="C2935" s="739"/>
      <c r="D2935" s="739"/>
      <c r="E2935" s="739"/>
      <c r="F2935" s="740"/>
      <c r="G2935" s="739"/>
      <c r="H2935" s="739"/>
      <c r="I2935" s="761"/>
      <c r="J2935" s="762"/>
      <c r="K2935" s="763"/>
      <c r="L2935" s="764"/>
    </row>
    <row r="2936" spans="2:12" x14ac:dyDescent="0.25">
      <c r="B2936" s="737"/>
      <c r="C2936" s="739"/>
      <c r="D2936" s="739"/>
      <c r="E2936" s="739"/>
      <c r="F2936" s="740"/>
      <c r="G2936" s="739"/>
      <c r="H2936" s="739"/>
      <c r="I2936" s="761"/>
      <c r="J2936" s="762"/>
      <c r="K2936" s="763"/>
      <c r="L2936" s="764"/>
    </row>
    <row r="2937" spans="2:12" x14ac:dyDescent="0.25">
      <c r="B2937" s="737"/>
      <c r="C2937" s="739"/>
      <c r="D2937" s="739"/>
      <c r="E2937" s="739"/>
      <c r="F2937" s="740"/>
      <c r="G2937" s="739"/>
      <c r="H2937" s="739"/>
      <c r="I2937" s="761"/>
      <c r="J2937" s="762"/>
      <c r="K2937" s="763"/>
      <c r="L2937" s="764"/>
    </row>
    <row r="2938" spans="2:12" x14ac:dyDescent="0.25">
      <c r="B2938" s="737"/>
      <c r="C2938" s="739"/>
      <c r="D2938" s="739"/>
      <c r="E2938" s="739"/>
      <c r="F2938" s="740"/>
      <c r="G2938" s="739"/>
      <c r="H2938" s="739"/>
      <c r="I2938" s="761"/>
      <c r="J2938" s="762"/>
      <c r="K2938" s="763"/>
      <c r="L2938" s="764"/>
    </row>
    <row r="2939" spans="2:12" x14ac:dyDescent="0.25">
      <c r="B2939" s="737"/>
      <c r="C2939" s="739"/>
      <c r="D2939" s="739"/>
      <c r="E2939" s="739"/>
      <c r="F2939" s="740"/>
      <c r="G2939" s="739"/>
      <c r="H2939" s="739"/>
      <c r="I2939" s="761"/>
      <c r="J2939" s="762"/>
      <c r="K2939" s="763"/>
      <c r="L2939" s="764"/>
    </row>
    <row r="2940" spans="2:12" x14ac:dyDescent="0.25">
      <c r="B2940" s="737"/>
      <c r="C2940" s="739"/>
      <c r="D2940" s="739"/>
      <c r="E2940" s="739"/>
      <c r="F2940" s="740"/>
      <c r="G2940" s="739"/>
      <c r="H2940" s="739"/>
      <c r="I2940" s="761"/>
      <c r="J2940" s="762"/>
      <c r="K2940" s="763"/>
      <c r="L2940" s="764"/>
    </row>
    <row r="2941" spans="2:12" x14ac:dyDescent="0.25">
      <c r="B2941" s="737"/>
      <c r="C2941" s="739"/>
      <c r="D2941" s="739"/>
      <c r="E2941" s="739"/>
      <c r="F2941" s="740"/>
      <c r="G2941" s="739"/>
      <c r="H2941" s="739"/>
      <c r="I2941" s="761"/>
      <c r="J2941" s="762"/>
      <c r="K2941" s="763"/>
      <c r="L2941" s="764"/>
    </row>
    <row r="2942" spans="2:12" x14ac:dyDescent="0.25">
      <c r="B2942" s="737"/>
      <c r="C2942" s="739"/>
      <c r="D2942" s="739"/>
      <c r="E2942" s="739"/>
      <c r="F2942" s="740"/>
      <c r="G2942" s="739"/>
      <c r="H2942" s="739"/>
      <c r="I2942" s="761"/>
      <c r="J2942" s="762"/>
      <c r="K2942" s="763"/>
      <c r="L2942" s="764"/>
    </row>
    <row r="2943" spans="2:12" x14ac:dyDescent="0.25">
      <c r="B2943" s="737"/>
      <c r="C2943" s="739"/>
      <c r="D2943" s="739"/>
      <c r="E2943" s="739"/>
      <c r="F2943" s="740"/>
      <c r="G2943" s="739"/>
      <c r="H2943" s="739"/>
      <c r="I2943" s="761"/>
      <c r="J2943" s="762"/>
      <c r="K2943" s="763"/>
      <c r="L2943" s="764"/>
    </row>
    <row r="2944" spans="2:12" x14ac:dyDescent="0.25">
      <c r="B2944" s="737"/>
      <c r="C2944" s="739"/>
      <c r="D2944" s="739"/>
      <c r="E2944" s="739"/>
      <c r="F2944" s="740"/>
      <c r="G2944" s="739"/>
      <c r="H2944" s="739"/>
      <c r="I2944" s="761"/>
      <c r="J2944" s="762"/>
      <c r="K2944" s="763"/>
      <c r="L2944" s="764"/>
    </row>
    <row r="2945" spans="2:12" x14ac:dyDescent="0.25">
      <c r="B2945" s="737"/>
      <c r="C2945" s="739"/>
      <c r="D2945" s="739"/>
      <c r="E2945" s="739"/>
      <c r="F2945" s="740"/>
      <c r="G2945" s="739"/>
      <c r="H2945" s="739"/>
      <c r="I2945" s="761"/>
      <c r="J2945" s="762"/>
      <c r="K2945" s="763"/>
      <c r="L2945" s="764"/>
    </row>
    <row r="2946" spans="2:12" x14ac:dyDescent="0.25">
      <c r="B2946" s="737"/>
      <c r="C2946" s="739"/>
      <c r="D2946" s="739"/>
      <c r="E2946" s="739"/>
      <c r="F2946" s="740"/>
      <c r="G2946" s="739"/>
      <c r="H2946" s="739"/>
      <c r="I2946" s="761"/>
      <c r="J2946" s="762"/>
      <c r="K2946" s="763"/>
      <c r="L2946" s="764"/>
    </row>
    <row r="2947" spans="2:12" x14ac:dyDescent="0.25">
      <c r="B2947" s="737"/>
      <c r="C2947" s="739"/>
      <c r="D2947" s="739"/>
      <c r="E2947" s="739"/>
      <c r="F2947" s="740"/>
      <c r="G2947" s="739"/>
      <c r="H2947" s="739"/>
      <c r="I2947" s="761"/>
      <c r="J2947" s="762"/>
      <c r="K2947" s="763"/>
      <c r="L2947" s="764"/>
    </row>
    <row r="2948" spans="2:12" x14ac:dyDescent="0.25">
      <c r="B2948" s="737"/>
      <c r="C2948" s="739"/>
      <c r="D2948" s="739"/>
      <c r="E2948" s="739"/>
      <c r="F2948" s="740"/>
      <c r="G2948" s="739"/>
      <c r="H2948" s="739"/>
      <c r="I2948" s="761"/>
      <c r="J2948" s="762"/>
      <c r="K2948" s="763"/>
      <c r="L2948" s="764"/>
    </row>
    <row r="2949" spans="2:12" x14ac:dyDescent="0.25">
      <c r="B2949" s="737"/>
      <c r="C2949" s="739"/>
      <c r="D2949" s="739"/>
      <c r="E2949" s="739"/>
      <c r="F2949" s="740"/>
      <c r="G2949" s="739"/>
      <c r="H2949" s="739"/>
      <c r="I2949" s="761"/>
      <c r="J2949" s="762"/>
      <c r="K2949" s="763"/>
      <c r="L2949" s="764"/>
    </row>
    <row r="2950" spans="2:12" x14ac:dyDescent="0.25">
      <c r="B2950" s="737"/>
      <c r="C2950" s="739"/>
      <c r="D2950" s="739"/>
      <c r="E2950" s="739"/>
      <c r="F2950" s="740"/>
      <c r="G2950" s="739"/>
      <c r="H2950" s="739"/>
      <c r="I2950" s="761"/>
      <c r="J2950" s="762"/>
      <c r="K2950" s="763"/>
      <c r="L2950" s="764"/>
    </row>
    <row r="2951" spans="2:12" x14ac:dyDescent="0.25">
      <c r="B2951" s="737"/>
      <c r="C2951" s="739"/>
      <c r="D2951" s="739"/>
      <c r="E2951" s="739"/>
      <c r="F2951" s="740"/>
      <c r="G2951" s="739"/>
      <c r="H2951" s="739"/>
      <c r="I2951" s="761"/>
      <c r="J2951" s="762"/>
      <c r="K2951" s="763"/>
      <c r="L2951" s="764"/>
    </row>
    <row r="2952" spans="2:12" x14ac:dyDescent="0.25">
      <c r="B2952" s="737"/>
      <c r="C2952" s="739"/>
      <c r="D2952" s="739"/>
      <c r="E2952" s="739"/>
      <c r="F2952" s="740"/>
      <c r="G2952" s="739"/>
      <c r="H2952" s="739"/>
      <c r="I2952" s="761"/>
      <c r="J2952" s="762"/>
      <c r="K2952" s="763"/>
      <c r="L2952" s="764"/>
    </row>
    <row r="2953" spans="2:12" x14ac:dyDescent="0.25">
      <c r="B2953" s="737"/>
      <c r="C2953" s="739"/>
      <c r="D2953" s="739"/>
      <c r="E2953" s="739"/>
      <c r="F2953" s="740"/>
      <c r="G2953" s="739"/>
      <c r="H2953" s="739"/>
      <c r="I2953" s="761"/>
      <c r="J2953" s="762"/>
      <c r="K2953" s="763"/>
      <c r="L2953" s="764"/>
    </row>
    <row r="2954" spans="2:12" x14ac:dyDescent="0.25">
      <c r="B2954" s="737"/>
      <c r="C2954" s="739"/>
      <c r="D2954" s="739"/>
      <c r="E2954" s="739"/>
      <c r="F2954" s="740"/>
      <c r="G2954" s="739"/>
      <c r="H2954" s="739"/>
      <c r="I2954" s="761"/>
      <c r="J2954" s="762"/>
      <c r="K2954" s="763"/>
      <c r="L2954" s="764"/>
    </row>
    <row r="2955" spans="2:12" x14ac:dyDescent="0.25">
      <c r="B2955" s="737"/>
      <c r="C2955" s="739"/>
      <c r="D2955" s="739"/>
      <c r="E2955" s="739"/>
      <c r="F2955" s="740"/>
      <c r="G2955" s="739"/>
      <c r="H2955" s="739"/>
      <c r="I2955" s="761"/>
      <c r="J2955" s="762"/>
      <c r="K2955" s="763"/>
      <c r="L2955" s="764"/>
    </row>
    <row r="2956" spans="2:12" x14ac:dyDescent="0.25">
      <c r="B2956" s="737"/>
      <c r="C2956" s="739"/>
      <c r="D2956" s="739"/>
      <c r="E2956" s="739"/>
      <c r="F2956" s="740"/>
      <c r="G2956" s="739"/>
      <c r="H2956" s="739"/>
      <c r="I2956" s="761"/>
      <c r="J2956" s="762"/>
      <c r="K2956" s="763"/>
      <c r="L2956" s="764"/>
    </row>
    <row r="2957" spans="2:12" x14ac:dyDescent="0.25">
      <c r="B2957" s="737"/>
      <c r="C2957" s="739"/>
      <c r="D2957" s="739"/>
      <c r="E2957" s="739"/>
      <c r="F2957" s="740"/>
      <c r="G2957" s="739"/>
      <c r="H2957" s="739"/>
      <c r="I2957" s="761"/>
      <c r="J2957" s="762"/>
      <c r="K2957" s="763"/>
      <c r="L2957" s="764"/>
    </row>
    <row r="2958" spans="2:12" x14ac:dyDescent="0.25">
      <c r="B2958" s="737"/>
      <c r="C2958" s="739"/>
      <c r="D2958" s="739"/>
      <c r="E2958" s="739"/>
      <c r="F2958" s="740"/>
      <c r="G2958" s="739"/>
      <c r="H2958" s="739"/>
      <c r="I2958" s="761"/>
      <c r="J2958" s="762"/>
      <c r="K2958" s="763"/>
      <c r="L2958" s="764"/>
    </row>
    <row r="2959" spans="2:12" x14ac:dyDescent="0.25">
      <c r="B2959" s="737"/>
      <c r="C2959" s="739"/>
      <c r="D2959" s="739"/>
      <c r="E2959" s="739"/>
      <c r="F2959" s="740"/>
      <c r="G2959" s="739"/>
      <c r="H2959" s="739"/>
      <c r="I2959" s="761"/>
      <c r="J2959" s="762"/>
      <c r="K2959" s="763"/>
      <c r="L2959" s="764"/>
    </row>
    <row r="2960" spans="2:12" x14ac:dyDescent="0.25">
      <c r="B2960" s="737"/>
      <c r="C2960" s="739"/>
      <c r="D2960" s="739"/>
      <c r="E2960" s="739"/>
      <c r="F2960" s="740"/>
      <c r="G2960" s="739"/>
      <c r="H2960" s="739"/>
      <c r="I2960" s="761"/>
      <c r="J2960" s="762"/>
      <c r="K2960" s="763"/>
      <c r="L2960" s="764"/>
    </row>
    <row r="2961" spans="2:12" x14ac:dyDescent="0.25">
      <c r="B2961" s="737"/>
      <c r="C2961" s="739"/>
      <c r="D2961" s="739"/>
      <c r="E2961" s="739"/>
      <c r="F2961" s="740"/>
      <c r="G2961" s="739"/>
      <c r="H2961" s="739"/>
      <c r="I2961" s="761"/>
      <c r="J2961" s="762"/>
      <c r="K2961" s="763"/>
      <c r="L2961" s="764"/>
    </row>
    <row r="2962" spans="2:12" x14ac:dyDescent="0.25">
      <c r="B2962" s="737"/>
      <c r="C2962" s="739"/>
      <c r="D2962" s="739"/>
      <c r="E2962" s="739"/>
      <c r="F2962" s="740"/>
      <c r="G2962" s="739"/>
      <c r="H2962" s="739"/>
      <c r="I2962" s="761"/>
      <c r="J2962" s="762"/>
      <c r="K2962" s="763"/>
      <c r="L2962" s="764"/>
    </row>
    <row r="2963" spans="2:12" x14ac:dyDescent="0.25">
      <c r="B2963" s="737"/>
      <c r="C2963" s="739"/>
      <c r="D2963" s="739"/>
      <c r="E2963" s="739"/>
      <c r="F2963" s="740"/>
      <c r="G2963" s="739"/>
      <c r="H2963" s="739"/>
      <c r="I2963" s="761"/>
      <c r="J2963" s="762"/>
      <c r="K2963" s="763"/>
      <c r="L2963" s="764"/>
    </row>
    <row r="2964" spans="2:12" x14ac:dyDescent="0.25">
      <c r="B2964" s="737"/>
      <c r="C2964" s="739"/>
      <c r="D2964" s="739"/>
      <c r="E2964" s="739"/>
      <c r="F2964" s="740"/>
      <c r="G2964" s="739"/>
      <c r="H2964" s="739"/>
      <c r="I2964" s="761"/>
      <c r="J2964" s="762"/>
      <c r="K2964" s="763"/>
      <c r="L2964" s="764"/>
    </row>
    <row r="2965" spans="2:12" x14ac:dyDescent="0.25">
      <c r="B2965" s="737"/>
      <c r="C2965" s="739"/>
      <c r="D2965" s="739"/>
      <c r="E2965" s="739"/>
      <c r="F2965" s="740"/>
      <c r="G2965" s="739"/>
      <c r="H2965" s="739"/>
      <c r="I2965" s="761"/>
      <c r="J2965" s="762"/>
      <c r="K2965" s="763"/>
      <c r="L2965" s="764"/>
    </row>
    <row r="2966" spans="2:12" x14ac:dyDescent="0.25">
      <c r="B2966" s="737"/>
      <c r="C2966" s="739"/>
      <c r="D2966" s="739"/>
      <c r="E2966" s="739"/>
      <c r="F2966" s="740"/>
      <c r="G2966" s="739"/>
      <c r="H2966" s="739"/>
      <c r="I2966" s="761"/>
      <c r="J2966" s="762"/>
      <c r="K2966" s="763"/>
      <c r="L2966" s="764"/>
    </row>
    <row r="2967" spans="2:12" x14ac:dyDescent="0.25">
      <c r="B2967" s="737"/>
      <c r="C2967" s="739"/>
      <c r="D2967" s="739"/>
      <c r="E2967" s="739"/>
      <c r="F2967" s="740"/>
      <c r="G2967" s="739"/>
      <c r="H2967" s="739"/>
      <c r="I2967" s="761"/>
      <c r="J2967" s="762"/>
      <c r="K2967" s="763"/>
      <c r="L2967" s="764"/>
    </row>
    <row r="2968" spans="2:12" x14ac:dyDescent="0.25">
      <c r="B2968" s="737"/>
      <c r="C2968" s="739"/>
      <c r="D2968" s="739"/>
      <c r="E2968" s="739"/>
      <c r="F2968" s="740"/>
      <c r="G2968" s="739"/>
      <c r="H2968" s="739"/>
      <c r="I2968" s="761"/>
      <c r="J2968" s="762"/>
      <c r="K2968" s="763"/>
      <c r="L2968" s="764"/>
    </row>
    <row r="2969" spans="2:12" x14ac:dyDescent="0.25">
      <c r="B2969" s="737"/>
      <c r="C2969" s="739"/>
      <c r="D2969" s="739"/>
      <c r="E2969" s="739"/>
      <c r="F2969" s="740"/>
      <c r="G2969" s="739"/>
      <c r="H2969" s="739"/>
      <c r="I2969" s="761"/>
      <c r="J2969" s="762"/>
      <c r="K2969" s="763"/>
      <c r="L2969" s="764"/>
    </row>
    <row r="2970" spans="2:12" x14ac:dyDescent="0.25">
      <c r="B2970" s="737"/>
      <c r="C2970" s="739"/>
      <c r="D2970" s="739"/>
      <c r="E2970" s="739"/>
      <c r="F2970" s="740"/>
      <c r="G2970" s="739"/>
      <c r="H2970" s="739"/>
      <c r="I2970" s="761"/>
      <c r="J2970" s="762"/>
      <c r="K2970" s="763"/>
      <c r="L2970" s="764"/>
    </row>
    <row r="2971" spans="2:12" x14ac:dyDescent="0.25">
      <c r="B2971" s="737"/>
      <c r="C2971" s="739"/>
      <c r="D2971" s="739"/>
      <c r="E2971" s="739"/>
      <c r="F2971" s="740"/>
      <c r="G2971" s="739"/>
      <c r="H2971" s="739"/>
      <c r="I2971" s="761"/>
      <c r="J2971" s="762"/>
      <c r="K2971" s="763"/>
      <c r="L2971" s="764"/>
    </row>
    <row r="2972" spans="2:12" x14ac:dyDescent="0.25">
      <c r="B2972" s="737"/>
      <c r="C2972" s="739"/>
      <c r="D2972" s="739"/>
      <c r="E2972" s="739"/>
      <c r="F2972" s="740"/>
      <c r="G2972" s="739"/>
      <c r="H2972" s="739"/>
      <c r="I2972" s="761"/>
      <c r="J2972" s="762"/>
      <c r="K2972" s="763"/>
      <c r="L2972" s="764"/>
    </row>
    <row r="2973" spans="2:12" x14ac:dyDescent="0.25">
      <c r="B2973" s="737"/>
      <c r="C2973" s="739"/>
      <c r="D2973" s="739"/>
      <c r="E2973" s="739"/>
      <c r="F2973" s="740"/>
      <c r="G2973" s="739"/>
      <c r="H2973" s="739"/>
      <c r="I2973" s="761"/>
      <c r="J2973" s="762"/>
      <c r="K2973" s="763"/>
      <c r="L2973" s="764"/>
    </row>
    <row r="2974" spans="2:12" x14ac:dyDescent="0.25">
      <c r="B2974" s="737"/>
      <c r="C2974" s="739"/>
      <c r="D2974" s="739"/>
      <c r="E2974" s="739"/>
      <c r="F2974" s="740"/>
      <c r="G2974" s="739"/>
      <c r="H2974" s="739"/>
      <c r="I2974" s="761"/>
      <c r="J2974" s="762"/>
      <c r="K2974" s="763"/>
      <c r="L2974" s="764"/>
    </row>
    <row r="2975" spans="2:12" x14ac:dyDescent="0.25">
      <c r="B2975" s="737"/>
      <c r="C2975" s="739"/>
      <c r="D2975" s="739"/>
      <c r="E2975" s="739"/>
      <c r="F2975" s="740"/>
      <c r="G2975" s="739"/>
      <c r="H2975" s="739"/>
      <c r="I2975" s="761"/>
      <c r="J2975" s="762"/>
      <c r="K2975" s="763"/>
      <c r="L2975" s="764"/>
    </row>
    <row r="2976" spans="2:12" x14ac:dyDescent="0.25">
      <c r="B2976" s="737"/>
      <c r="C2976" s="739"/>
      <c r="D2976" s="739"/>
      <c r="E2976" s="739"/>
      <c r="F2976" s="740"/>
      <c r="G2976" s="739"/>
      <c r="H2976" s="739"/>
      <c r="I2976" s="761"/>
      <c r="J2976" s="762"/>
      <c r="K2976" s="763"/>
      <c r="L2976" s="764"/>
    </row>
    <row r="2977" spans="2:12" x14ac:dyDescent="0.25">
      <c r="B2977" s="737"/>
      <c r="C2977" s="739"/>
      <c r="D2977" s="739"/>
      <c r="E2977" s="739"/>
      <c r="F2977" s="740"/>
      <c r="G2977" s="739"/>
      <c r="H2977" s="739"/>
      <c r="I2977" s="761"/>
      <c r="J2977" s="762"/>
      <c r="K2977" s="763"/>
      <c r="L2977" s="764"/>
    </row>
    <row r="2978" spans="2:12" x14ac:dyDescent="0.25">
      <c r="B2978" s="737"/>
      <c r="C2978" s="739"/>
      <c r="D2978" s="739"/>
      <c r="E2978" s="739"/>
      <c r="F2978" s="740"/>
      <c r="G2978" s="739"/>
      <c r="H2978" s="739"/>
      <c r="I2978" s="761"/>
      <c r="J2978" s="762"/>
      <c r="K2978" s="763"/>
      <c r="L2978" s="764"/>
    </row>
    <row r="2979" spans="2:12" x14ac:dyDescent="0.25">
      <c r="B2979" s="737"/>
      <c r="C2979" s="739"/>
      <c r="D2979" s="739"/>
      <c r="E2979" s="739"/>
      <c r="F2979" s="740"/>
      <c r="G2979" s="739"/>
      <c r="H2979" s="739"/>
      <c r="I2979" s="761"/>
      <c r="J2979" s="762"/>
      <c r="K2979" s="763"/>
      <c r="L2979" s="764"/>
    </row>
    <row r="2980" spans="2:12" x14ac:dyDescent="0.25">
      <c r="B2980" s="737"/>
      <c r="C2980" s="739"/>
      <c r="D2980" s="739"/>
      <c r="E2980" s="739"/>
      <c r="F2980" s="740"/>
      <c r="G2980" s="739"/>
      <c r="H2980" s="739"/>
      <c r="I2980" s="761"/>
      <c r="J2980" s="762"/>
      <c r="K2980" s="763"/>
      <c r="L2980" s="764"/>
    </row>
    <row r="2981" spans="2:12" x14ac:dyDescent="0.25">
      <c r="B2981" s="737"/>
      <c r="C2981" s="739"/>
      <c r="D2981" s="739"/>
      <c r="E2981" s="739"/>
      <c r="F2981" s="740"/>
      <c r="G2981" s="739"/>
      <c r="H2981" s="739"/>
      <c r="I2981" s="761"/>
      <c r="J2981" s="762"/>
      <c r="K2981" s="763"/>
      <c r="L2981" s="764"/>
    </row>
    <row r="2982" spans="2:12" x14ac:dyDescent="0.25">
      <c r="B2982" s="737"/>
      <c r="C2982" s="739"/>
      <c r="D2982" s="739"/>
      <c r="E2982" s="739"/>
      <c r="F2982" s="740"/>
      <c r="G2982" s="739"/>
      <c r="H2982" s="739"/>
      <c r="I2982" s="761"/>
      <c r="J2982" s="762"/>
      <c r="K2982" s="763"/>
      <c r="L2982" s="764"/>
    </row>
    <row r="2983" spans="2:12" x14ac:dyDescent="0.25">
      <c r="B2983" s="737"/>
      <c r="C2983" s="739"/>
      <c r="D2983" s="739"/>
      <c r="E2983" s="739"/>
      <c r="F2983" s="740"/>
      <c r="G2983" s="739"/>
      <c r="H2983" s="739"/>
      <c r="I2983" s="761"/>
      <c r="J2983" s="762"/>
      <c r="K2983" s="763"/>
      <c r="L2983" s="764"/>
    </row>
    <row r="2984" spans="2:12" x14ac:dyDescent="0.25">
      <c r="B2984" s="737"/>
      <c r="C2984" s="739"/>
      <c r="D2984" s="739"/>
      <c r="E2984" s="739"/>
      <c r="F2984" s="740"/>
      <c r="G2984" s="739"/>
      <c r="H2984" s="739"/>
      <c r="I2984" s="761"/>
      <c r="J2984" s="762"/>
      <c r="K2984" s="763"/>
      <c r="L2984" s="764"/>
    </row>
    <row r="2985" spans="2:12" x14ac:dyDescent="0.25">
      <c r="B2985" s="737"/>
      <c r="C2985" s="739"/>
      <c r="D2985" s="739"/>
      <c r="E2985" s="739"/>
      <c r="F2985" s="740"/>
      <c r="G2985" s="739"/>
      <c r="H2985" s="739"/>
      <c r="I2985" s="761"/>
      <c r="J2985" s="762"/>
      <c r="K2985" s="763"/>
      <c r="L2985" s="764"/>
    </row>
    <row r="2986" spans="2:12" x14ac:dyDescent="0.25">
      <c r="B2986" s="737"/>
      <c r="C2986" s="739"/>
      <c r="D2986" s="739"/>
      <c r="E2986" s="739"/>
      <c r="F2986" s="740"/>
      <c r="G2986" s="739"/>
      <c r="H2986" s="739"/>
      <c r="I2986" s="761"/>
      <c r="J2986" s="762"/>
      <c r="K2986" s="763"/>
      <c r="L2986" s="764"/>
    </row>
    <row r="2987" spans="2:12" x14ac:dyDescent="0.25">
      <c r="B2987" s="737"/>
      <c r="C2987" s="739"/>
      <c r="D2987" s="739"/>
      <c r="E2987" s="739"/>
      <c r="F2987" s="740"/>
      <c r="G2987" s="739"/>
      <c r="H2987" s="739"/>
      <c r="I2987" s="761"/>
      <c r="J2987" s="762"/>
      <c r="K2987" s="763"/>
      <c r="L2987" s="764"/>
    </row>
    <row r="2988" spans="2:12" x14ac:dyDescent="0.25">
      <c r="B2988" s="737"/>
      <c r="C2988" s="739"/>
      <c r="D2988" s="739"/>
      <c r="E2988" s="739"/>
      <c r="F2988" s="740"/>
      <c r="G2988" s="739"/>
      <c r="H2988" s="739"/>
      <c r="I2988" s="761"/>
      <c r="J2988" s="762"/>
      <c r="K2988" s="763"/>
      <c r="L2988" s="764"/>
    </row>
    <row r="2989" spans="2:12" x14ac:dyDescent="0.25">
      <c r="B2989" s="737"/>
      <c r="C2989" s="739"/>
      <c r="D2989" s="739"/>
      <c r="E2989" s="739"/>
      <c r="F2989" s="740"/>
      <c r="G2989" s="739"/>
      <c r="H2989" s="739"/>
      <c r="I2989" s="761"/>
      <c r="J2989" s="762"/>
      <c r="K2989" s="763"/>
      <c r="L2989" s="764"/>
    </row>
    <row r="2990" spans="2:12" x14ac:dyDescent="0.25">
      <c r="B2990" s="737"/>
      <c r="C2990" s="739"/>
      <c r="D2990" s="739"/>
      <c r="E2990" s="739"/>
      <c r="F2990" s="740"/>
      <c r="G2990" s="739"/>
      <c r="H2990" s="739"/>
      <c r="I2990" s="761"/>
      <c r="J2990" s="762"/>
      <c r="K2990" s="763"/>
      <c r="L2990" s="764"/>
    </row>
    <row r="2991" spans="2:12" x14ac:dyDescent="0.25">
      <c r="B2991" s="737"/>
      <c r="C2991" s="739"/>
      <c r="D2991" s="739"/>
      <c r="E2991" s="739"/>
      <c r="F2991" s="740"/>
      <c r="G2991" s="739"/>
      <c r="H2991" s="739"/>
      <c r="I2991" s="761"/>
      <c r="J2991" s="762"/>
      <c r="K2991" s="763"/>
      <c r="L2991" s="764"/>
    </row>
    <row r="2992" spans="2:12" x14ac:dyDescent="0.25">
      <c r="B2992" s="737"/>
      <c r="C2992" s="739"/>
      <c r="D2992" s="739"/>
      <c r="E2992" s="739"/>
      <c r="F2992" s="740"/>
      <c r="G2992" s="739"/>
      <c r="H2992" s="739"/>
      <c r="I2992" s="761"/>
      <c r="J2992" s="762"/>
      <c r="K2992" s="763"/>
      <c r="L2992" s="764"/>
    </row>
    <row r="2993" spans="2:12" x14ac:dyDescent="0.25">
      <c r="B2993" s="737"/>
      <c r="C2993" s="739"/>
      <c r="D2993" s="739"/>
      <c r="E2993" s="739"/>
      <c r="F2993" s="740"/>
      <c r="G2993" s="739"/>
      <c r="H2993" s="739"/>
      <c r="I2993" s="761"/>
      <c r="J2993" s="762"/>
      <c r="K2993" s="763"/>
      <c r="L2993" s="764"/>
    </row>
    <row r="2994" spans="2:12" x14ac:dyDescent="0.25">
      <c r="B2994" s="737"/>
      <c r="C2994" s="739"/>
      <c r="D2994" s="739"/>
      <c r="E2994" s="739"/>
      <c r="F2994" s="740"/>
      <c r="G2994" s="739"/>
      <c r="H2994" s="739"/>
      <c r="I2994" s="761"/>
      <c r="J2994" s="762"/>
      <c r="K2994" s="763"/>
      <c r="L2994" s="764"/>
    </row>
    <row r="2995" spans="2:12" x14ac:dyDescent="0.25">
      <c r="B2995" s="737"/>
      <c r="C2995" s="739"/>
      <c r="D2995" s="739"/>
      <c r="E2995" s="739"/>
      <c r="F2995" s="740"/>
      <c r="G2995" s="739"/>
      <c r="H2995" s="739"/>
      <c r="I2995" s="761"/>
      <c r="J2995" s="762"/>
      <c r="K2995" s="763"/>
      <c r="L2995" s="764"/>
    </row>
    <row r="2996" spans="2:12" x14ac:dyDescent="0.25">
      <c r="B2996" s="737"/>
      <c r="C2996" s="739"/>
      <c r="D2996" s="739"/>
      <c r="E2996" s="739"/>
      <c r="F2996" s="740"/>
      <c r="G2996" s="739"/>
      <c r="H2996" s="739"/>
      <c r="I2996" s="761"/>
      <c r="J2996" s="762"/>
      <c r="K2996" s="763"/>
      <c r="L2996" s="764"/>
    </row>
    <row r="2997" spans="2:12" x14ac:dyDescent="0.25">
      <c r="B2997" s="737"/>
      <c r="C2997" s="739"/>
      <c r="D2997" s="739"/>
      <c r="E2997" s="739"/>
      <c r="F2997" s="740"/>
      <c r="G2997" s="739"/>
      <c r="H2997" s="739"/>
      <c r="I2997" s="761"/>
      <c r="J2997" s="762"/>
      <c r="K2997" s="763"/>
      <c r="L2997" s="764"/>
    </row>
    <row r="2998" spans="2:12" x14ac:dyDescent="0.25">
      <c r="B2998" s="737"/>
      <c r="C2998" s="739"/>
      <c r="D2998" s="739"/>
      <c r="E2998" s="739"/>
      <c r="F2998" s="740"/>
      <c r="G2998" s="739"/>
      <c r="H2998" s="739"/>
      <c r="I2998" s="761"/>
      <c r="J2998" s="762"/>
      <c r="K2998" s="763"/>
      <c r="L2998" s="764"/>
    </row>
    <row r="2999" spans="2:12" x14ac:dyDescent="0.25">
      <c r="B2999" s="737"/>
      <c r="C2999" s="739"/>
      <c r="D2999" s="739"/>
      <c r="E2999" s="739"/>
      <c r="F2999" s="740"/>
      <c r="G2999" s="739"/>
      <c r="H2999" s="739"/>
      <c r="I2999" s="761"/>
      <c r="J2999" s="762"/>
      <c r="K2999" s="763"/>
      <c r="L2999" s="764"/>
    </row>
    <row r="3000" spans="2:12" x14ac:dyDescent="0.25">
      <c r="B3000" s="737"/>
      <c r="C3000" s="739"/>
      <c r="D3000" s="739"/>
      <c r="E3000" s="739"/>
      <c r="F3000" s="740"/>
      <c r="G3000" s="739"/>
      <c r="H3000" s="739"/>
      <c r="I3000" s="761"/>
      <c r="J3000" s="762"/>
      <c r="K3000" s="763"/>
      <c r="L3000" s="764"/>
    </row>
    <row r="3001" spans="2:12" x14ac:dyDescent="0.25">
      <c r="B3001" s="737"/>
      <c r="C3001" s="739"/>
      <c r="D3001" s="739"/>
      <c r="E3001" s="739"/>
      <c r="F3001" s="740"/>
      <c r="G3001" s="739"/>
      <c r="H3001" s="739"/>
      <c r="I3001" s="761"/>
      <c r="J3001" s="762"/>
      <c r="K3001" s="763"/>
      <c r="L3001" s="764"/>
    </row>
    <row r="3002" spans="2:12" x14ac:dyDescent="0.25">
      <c r="B3002" s="737"/>
      <c r="C3002" s="739"/>
      <c r="D3002" s="739"/>
      <c r="E3002" s="739"/>
      <c r="F3002" s="740"/>
      <c r="G3002" s="739"/>
      <c r="H3002" s="739"/>
      <c r="I3002" s="761"/>
      <c r="J3002" s="762"/>
      <c r="K3002" s="763"/>
      <c r="L3002" s="764"/>
    </row>
    <row r="3003" spans="2:12" x14ac:dyDescent="0.25">
      <c r="B3003" s="737"/>
      <c r="C3003" s="739"/>
      <c r="D3003" s="739"/>
      <c r="E3003" s="739"/>
      <c r="F3003" s="740"/>
      <c r="G3003" s="739"/>
      <c r="H3003" s="739"/>
      <c r="I3003" s="761"/>
      <c r="J3003" s="762"/>
      <c r="K3003" s="763"/>
      <c r="L3003" s="764"/>
    </row>
    <row r="3004" spans="2:12" x14ac:dyDescent="0.25">
      <c r="B3004" s="737"/>
      <c r="C3004" s="739"/>
      <c r="D3004" s="739"/>
      <c r="E3004" s="739"/>
      <c r="F3004" s="740"/>
      <c r="G3004" s="739"/>
      <c r="H3004" s="739"/>
      <c r="I3004" s="761"/>
      <c r="J3004" s="762"/>
      <c r="K3004" s="763"/>
      <c r="L3004" s="764"/>
    </row>
    <row r="3005" spans="2:12" x14ac:dyDescent="0.25">
      <c r="B3005" s="737"/>
      <c r="C3005" s="739"/>
      <c r="D3005" s="739"/>
      <c r="E3005" s="739"/>
      <c r="F3005" s="740"/>
      <c r="G3005" s="739"/>
      <c r="H3005" s="739"/>
      <c r="I3005" s="761"/>
      <c r="J3005" s="762"/>
      <c r="K3005" s="763"/>
      <c r="L3005" s="764"/>
    </row>
    <row r="3006" spans="2:12" x14ac:dyDescent="0.25">
      <c r="B3006" s="737"/>
      <c r="C3006" s="739"/>
      <c r="D3006" s="739"/>
      <c r="E3006" s="739"/>
      <c r="F3006" s="740"/>
      <c r="G3006" s="739"/>
      <c r="H3006" s="739"/>
      <c r="I3006" s="761"/>
      <c r="J3006" s="762"/>
      <c r="K3006" s="763"/>
      <c r="L3006" s="764"/>
    </row>
    <row r="3007" spans="2:12" x14ac:dyDescent="0.25">
      <c r="B3007" s="737"/>
      <c r="C3007" s="739"/>
      <c r="D3007" s="739"/>
      <c r="E3007" s="739"/>
      <c r="F3007" s="740"/>
      <c r="G3007" s="739"/>
      <c r="H3007" s="739"/>
      <c r="I3007" s="761"/>
      <c r="J3007" s="762"/>
      <c r="K3007" s="763"/>
      <c r="L3007" s="764"/>
    </row>
    <row r="3008" spans="2:12" x14ac:dyDescent="0.25">
      <c r="B3008" s="737"/>
      <c r="C3008" s="739"/>
      <c r="D3008" s="739"/>
      <c r="E3008" s="739"/>
      <c r="F3008" s="740"/>
      <c r="G3008" s="739"/>
      <c r="H3008" s="739"/>
      <c r="I3008" s="761"/>
      <c r="J3008" s="762"/>
      <c r="K3008" s="763"/>
      <c r="L3008" s="764"/>
    </row>
    <row r="3009" spans="2:12" x14ac:dyDescent="0.25">
      <c r="B3009" s="737"/>
      <c r="C3009" s="739"/>
      <c r="D3009" s="739"/>
      <c r="E3009" s="739"/>
      <c r="F3009" s="740"/>
      <c r="G3009" s="739"/>
      <c r="H3009" s="739"/>
      <c r="I3009" s="761"/>
      <c r="J3009" s="762"/>
      <c r="K3009" s="763"/>
      <c r="L3009" s="764"/>
    </row>
    <row r="3010" spans="2:12" x14ac:dyDescent="0.25">
      <c r="B3010" s="737"/>
      <c r="C3010" s="739"/>
      <c r="D3010" s="739"/>
      <c r="E3010" s="739"/>
      <c r="F3010" s="740"/>
      <c r="G3010" s="739"/>
      <c r="H3010" s="739"/>
      <c r="I3010" s="761"/>
      <c r="J3010" s="762"/>
      <c r="K3010" s="763"/>
      <c r="L3010" s="764"/>
    </row>
    <row r="3011" spans="2:12" x14ac:dyDescent="0.25">
      <c r="B3011" s="737"/>
      <c r="C3011" s="739"/>
      <c r="D3011" s="739"/>
      <c r="E3011" s="739"/>
      <c r="F3011" s="740"/>
      <c r="G3011" s="739"/>
      <c r="H3011" s="739"/>
      <c r="I3011" s="761"/>
      <c r="J3011" s="762"/>
      <c r="K3011" s="763"/>
      <c r="L3011" s="764"/>
    </row>
    <row r="3012" spans="2:12" x14ac:dyDescent="0.25">
      <c r="B3012" s="737"/>
      <c r="C3012" s="739"/>
      <c r="D3012" s="739"/>
      <c r="E3012" s="739"/>
      <c r="F3012" s="740"/>
      <c r="G3012" s="739"/>
      <c r="H3012" s="739"/>
      <c r="I3012" s="761"/>
      <c r="J3012" s="762"/>
      <c r="K3012" s="763"/>
      <c r="L3012" s="764"/>
    </row>
    <row r="3013" spans="2:12" x14ac:dyDescent="0.25">
      <c r="B3013" s="737"/>
      <c r="C3013" s="739"/>
      <c r="D3013" s="739"/>
      <c r="E3013" s="739"/>
      <c r="F3013" s="740"/>
      <c r="G3013" s="739"/>
      <c r="H3013" s="739"/>
      <c r="I3013" s="761"/>
      <c r="J3013" s="762"/>
      <c r="K3013" s="763"/>
      <c r="L3013" s="764"/>
    </row>
    <row r="3014" spans="2:12" x14ac:dyDescent="0.25">
      <c r="B3014" s="737"/>
      <c r="C3014" s="739"/>
      <c r="D3014" s="739"/>
      <c r="E3014" s="739"/>
      <c r="F3014" s="740"/>
      <c r="G3014" s="739"/>
      <c r="H3014" s="739"/>
      <c r="I3014" s="761"/>
      <c r="J3014" s="762"/>
      <c r="K3014" s="763"/>
      <c r="L3014" s="764"/>
    </row>
    <row r="3015" spans="2:12" x14ac:dyDescent="0.25">
      <c r="B3015" s="737"/>
      <c r="C3015" s="739"/>
      <c r="D3015" s="739"/>
      <c r="E3015" s="739"/>
      <c r="F3015" s="740"/>
      <c r="G3015" s="739"/>
      <c r="H3015" s="739"/>
      <c r="I3015" s="761"/>
      <c r="J3015" s="762"/>
      <c r="K3015" s="763"/>
      <c r="L3015" s="764"/>
    </row>
    <row r="3016" spans="2:12" x14ac:dyDescent="0.25">
      <c r="B3016" s="737"/>
      <c r="C3016" s="739"/>
      <c r="D3016" s="739"/>
      <c r="E3016" s="739"/>
      <c r="F3016" s="740"/>
      <c r="G3016" s="739"/>
      <c r="H3016" s="739"/>
      <c r="I3016" s="761"/>
      <c r="J3016" s="762"/>
      <c r="K3016" s="763"/>
      <c r="L3016" s="764"/>
    </row>
    <row r="3017" spans="2:12" x14ac:dyDescent="0.25">
      <c r="B3017" s="737"/>
      <c r="C3017" s="739"/>
      <c r="D3017" s="739"/>
      <c r="E3017" s="739"/>
      <c r="F3017" s="740"/>
      <c r="G3017" s="739"/>
      <c r="H3017" s="739"/>
      <c r="I3017" s="761"/>
      <c r="J3017" s="762"/>
      <c r="K3017" s="763"/>
      <c r="L3017" s="764"/>
    </row>
    <row r="3018" spans="2:12" x14ac:dyDescent="0.25">
      <c r="B3018" s="737"/>
      <c r="C3018" s="739"/>
      <c r="D3018" s="739"/>
      <c r="E3018" s="739"/>
      <c r="F3018" s="740"/>
      <c r="G3018" s="739"/>
      <c r="H3018" s="739"/>
      <c r="I3018" s="761"/>
      <c r="J3018" s="762"/>
      <c r="K3018" s="763"/>
      <c r="L3018" s="764"/>
    </row>
    <row r="3019" spans="2:12" x14ac:dyDescent="0.25">
      <c r="B3019" s="737"/>
      <c r="C3019" s="739"/>
      <c r="D3019" s="739"/>
      <c r="E3019" s="739"/>
      <c r="F3019" s="740"/>
      <c r="G3019" s="739"/>
      <c r="H3019" s="739"/>
      <c r="I3019" s="761"/>
      <c r="J3019" s="762"/>
      <c r="K3019" s="763"/>
      <c r="L3019" s="764"/>
    </row>
    <row r="3020" spans="2:12" x14ac:dyDescent="0.25">
      <c r="B3020" s="737"/>
      <c r="C3020" s="739"/>
      <c r="D3020" s="739"/>
      <c r="E3020" s="739"/>
      <c r="F3020" s="740"/>
      <c r="G3020" s="739"/>
      <c r="H3020" s="739"/>
      <c r="I3020" s="761"/>
      <c r="J3020" s="762"/>
      <c r="K3020" s="763"/>
      <c r="L3020" s="764"/>
    </row>
    <row r="3021" spans="2:12" x14ac:dyDescent="0.25">
      <c r="B3021" s="737"/>
      <c r="C3021" s="739"/>
      <c r="D3021" s="739"/>
      <c r="E3021" s="739"/>
      <c r="F3021" s="740"/>
      <c r="G3021" s="739"/>
      <c r="H3021" s="739"/>
      <c r="I3021" s="761"/>
      <c r="J3021" s="762"/>
      <c r="K3021" s="763"/>
      <c r="L3021" s="764"/>
    </row>
    <row r="3022" spans="2:12" x14ac:dyDescent="0.25">
      <c r="B3022" s="737"/>
      <c r="C3022" s="739"/>
      <c r="D3022" s="739"/>
      <c r="E3022" s="739"/>
      <c r="F3022" s="740"/>
      <c r="G3022" s="739"/>
      <c r="H3022" s="739"/>
      <c r="I3022" s="761"/>
      <c r="J3022" s="762"/>
      <c r="K3022" s="763"/>
      <c r="L3022" s="764"/>
    </row>
    <row r="3023" spans="2:12" x14ac:dyDescent="0.25">
      <c r="B3023" s="737"/>
      <c r="C3023" s="739"/>
      <c r="D3023" s="739"/>
      <c r="E3023" s="739"/>
      <c r="F3023" s="740"/>
      <c r="G3023" s="739"/>
      <c r="H3023" s="739"/>
      <c r="I3023" s="761"/>
      <c r="J3023" s="762"/>
      <c r="K3023" s="763"/>
      <c r="L3023" s="764"/>
    </row>
    <row r="3024" spans="2:12" x14ac:dyDescent="0.25">
      <c r="B3024" s="737"/>
      <c r="C3024" s="739"/>
      <c r="D3024" s="739"/>
      <c r="E3024" s="739"/>
      <c r="F3024" s="740"/>
      <c r="G3024" s="739"/>
      <c r="H3024" s="739"/>
      <c r="I3024" s="761"/>
      <c r="J3024" s="762"/>
      <c r="K3024" s="763"/>
      <c r="L3024" s="764"/>
    </row>
    <row r="3025" spans="2:12" x14ac:dyDescent="0.25">
      <c r="B3025" s="737"/>
      <c r="C3025" s="739"/>
      <c r="D3025" s="739"/>
      <c r="E3025" s="739"/>
      <c r="F3025" s="740"/>
      <c r="G3025" s="739"/>
      <c r="H3025" s="739"/>
      <c r="I3025" s="761"/>
      <c r="J3025" s="762"/>
      <c r="K3025" s="763"/>
      <c r="L3025" s="764"/>
    </row>
    <row r="3026" spans="2:12" x14ac:dyDescent="0.25">
      <c r="B3026" s="737"/>
      <c r="C3026" s="739"/>
      <c r="D3026" s="739"/>
      <c r="E3026" s="739"/>
      <c r="F3026" s="740"/>
      <c r="G3026" s="739"/>
      <c r="H3026" s="739"/>
      <c r="I3026" s="761"/>
      <c r="J3026" s="762"/>
      <c r="K3026" s="763"/>
      <c r="L3026" s="764"/>
    </row>
    <row r="3027" spans="2:12" x14ac:dyDescent="0.25">
      <c r="B3027" s="737"/>
      <c r="C3027" s="739"/>
      <c r="D3027" s="739"/>
      <c r="E3027" s="739"/>
      <c r="F3027" s="740"/>
      <c r="G3027" s="739"/>
      <c r="H3027" s="739"/>
      <c r="I3027" s="761"/>
      <c r="J3027" s="762"/>
      <c r="K3027" s="763"/>
      <c r="L3027" s="764"/>
    </row>
    <row r="3028" spans="2:12" x14ac:dyDescent="0.25">
      <c r="B3028" s="737"/>
      <c r="C3028" s="739"/>
      <c r="D3028" s="739"/>
      <c r="E3028" s="739"/>
      <c r="F3028" s="740"/>
      <c r="G3028" s="739"/>
      <c r="H3028" s="739"/>
      <c r="I3028" s="761"/>
      <c r="J3028" s="762"/>
      <c r="K3028" s="763"/>
      <c r="L3028" s="764"/>
    </row>
    <row r="3029" spans="2:12" x14ac:dyDescent="0.25">
      <c r="B3029" s="737"/>
      <c r="C3029" s="739"/>
      <c r="D3029" s="739"/>
      <c r="E3029" s="739"/>
      <c r="F3029" s="740"/>
      <c r="G3029" s="739"/>
      <c r="H3029" s="739"/>
      <c r="I3029" s="761"/>
      <c r="J3029" s="762"/>
      <c r="K3029" s="763"/>
      <c r="L3029" s="764"/>
    </row>
    <row r="3030" spans="2:12" x14ac:dyDescent="0.25">
      <c r="B3030" s="737"/>
      <c r="C3030" s="739"/>
      <c r="D3030" s="739"/>
      <c r="E3030" s="739"/>
      <c r="F3030" s="740"/>
      <c r="G3030" s="739"/>
      <c r="H3030" s="739"/>
      <c r="I3030" s="761"/>
      <c r="J3030" s="762"/>
      <c r="K3030" s="763"/>
      <c r="L3030" s="764"/>
    </row>
    <row r="3031" spans="2:12" x14ac:dyDescent="0.25">
      <c r="B3031" s="737"/>
      <c r="C3031" s="739"/>
      <c r="D3031" s="739"/>
      <c r="E3031" s="739"/>
      <c r="F3031" s="740"/>
      <c r="G3031" s="739"/>
      <c r="H3031" s="739"/>
      <c r="I3031" s="761"/>
      <c r="J3031" s="762"/>
      <c r="K3031" s="763"/>
      <c r="L3031" s="764"/>
    </row>
    <row r="3032" spans="2:12" x14ac:dyDescent="0.25">
      <c r="B3032" s="737"/>
      <c r="C3032" s="739"/>
      <c r="D3032" s="739"/>
      <c r="E3032" s="739"/>
      <c r="F3032" s="740"/>
      <c r="G3032" s="739"/>
      <c r="H3032" s="739"/>
      <c r="I3032" s="761"/>
      <c r="J3032" s="762"/>
      <c r="K3032" s="763"/>
      <c r="L3032" s="764"/>
    </row>
    <row r="3033" spans="2:12" x14ac:dyDescent="0.25">
      <c r="B3033" s="737"/>
      <c r="C3033" s="739"/>
      <c r="D3033" s="739"/>
      <c r="E3033" s="739"/>
      <c r="F3033" s="740"/>
      <c r="G3033" s="739"/>
      <c r="H3033" s="739"/>
      <c r="I3033" s="761"/>
      <c r="J3033" s="762"/>
      <c r="K3033" s="763"/>
      <c r="L3033" s="764"/>
    </row>
    <row r="3034" spans="2:12" x14ac:dyDescent="0.25">
      <c r="B3034" s="737"/>
      <c r="C3034" s="739"/>
      <c r="D3034" s="739"/>
      <c r="E3034" s="739"/>
      <c r="F3034" s="740"/>
      <c r="G3034" s="739"/>
      <c r="H3034" s="739"/>
      <c r="I3034" s="761"/>
      <c r="J3034" s="762"/>
      <c r="K3034" s="763"/>
      <c r="L3034" s="764"/>
    </row>
    <row r="3035" spans="2:12" x14ac:dyDescent="0.25">
      <c r="B3035" s="737"/>
      <c r="C3035" s="739"/>
      <c r="D3035" s="739"/>
      <c r="E3035" s="739"/>
      <c r="F3035" s="740"/>
      <c r="G3035" s="739"/>
      <c r="H3035" s="739"/>
      <c r="I3035" s="761"/>
      <c r="J3035" s="762"/>
      <c r="K3035" s="763"/>
      <c r="L3035" s="764"/>
    </row>
    <row r="3036" spans="2:12" x14ac:dyDescent="0.25">
      <c r="B3036" s="737"/>
      <c r="C3036" s="739"/>
      <c r="D3036" s="739"/>
      <c r="E3036" s="739"/>
      <c r="F3036" s="740"/>
      <c r="G3036" s="739"/>
      <c r="H3036" s="739"/>
      <c r="I3036" s="761"/>
      <c r="J3036" s="762"/>
      <c r="K3036" s="763"/>
      <c r="L3036" s="764"/>
    </row>
    <row r="3037" spans="2:12" x14ac:dyDescent="0.25">
      <c r="B3037" s="737"/>
      <c r="C3037" s="739"/>
      <c r="D3037" s="739"/>
      <c r="E3037" s="739"/>
      <c r="F3037" s="740"/>
      <c r="G3037" s="739"/>
      <c r="H3037" s="739"/>
      <c r="I3037" s="761"/>
      <c r="J3037" s="762"/>
      <c r="K3037" s="763"/>
      <c r="L3037" s="764"/>
    </row>
    <row r="3038" spans="2:12" x14ac:dyDescent="0.25">
      <c r="B3038" s="737"/>
      <c r="C3038" s="739"/>
      <c r="D3038" s="739"/>
      <c r="E3038" s="739"/>
      <c r="F3038" s="740"/>
      <c r="G3038" s="739"/>
      <c r="H3038" s="739"/>
      <c r="I3038" s="761"/>
      <c r="J3038" s="762"/>
      <c r="K3038" s="763"/>
      <c r="L3038" s="764"/>
    </row>
    <row r="3039" spans="2:12" x14ac:dyDescent="0.25">
      <c r="B3039" s="737"/>
      <c r="C3039" s="739"/>
      <c r="D3039" s="739"/>
      <c r="E3039" s="739"/>
      <c r="F3039" s="740"/>
      <c r="G3039" s="739"/>
      <c r="H3039" s="739"/>
      <c r="I3039" s="761"/>
      <c r="J3039" s="762"/>
      <c r="K3039" s="763"/>
      <c r="L3039" s="764"/>
    </row>
    <row r="3040" spans="2:12" x14ac:dyDescent="0.25">
      <c r="B3040" s="737"/>
      <c r="C3040" s="739"/>
      <c r="D3040" s="739"/>
      <c r="E3040" s="739"/>
      <c r="F3040" s="740"/>
      <c r="G3040" s="739"/>
      <c r="H3040" s="739"/>
      <c r="I3040" s="761"/>
      <c r="J3040" s="762"/>
      <c r="K3040" s="763"/>
      <c r="L3040" s="764"/>
    </row>
    <row r="3041" spans="2:12" x14ac:dyDescent="0.25">
      <c r="B3041" s="737"/>
      <c r="C3041" s="739"/>
      <c r="D3041" s="739"/>
      <c r="E3041" s="739"/>
      <c r="F3041" s="740"/>
      <c r="G3041" s="739"/>
      <c r="H3041" s="739"/>
      <c r="I3041" s="761"/>
      <c r="J3041" s="762"/>
      <c r="K3041" s="763"/>
      <c r="L3041" s="764"/>
    </row>
    <row r="3042" spans="2:12" x14ac:dyDescent="0.25">
      <c r="B3042" s="737"/>
      <c r="C3042" s="739"/>
      <c r="D3042" s="739"/>
      <c r="E3042" s="739"/>
      <c r="F3042" s="740"/>
      <c r="G3042" s="739"/>
      <c r="H3042" s="739"/>
      <c r="I3042" s="761"/>
      <c r="J3042" s="762"/>
      <c r="K3042" s="763"/>
      <c r="L3042" s="764"/>
    </row>
    <row r="3043" spans="2:12" x14ac:dyDescent="0.25">
      <c r="B3043" s="737"/>
      <c r="C3043" s="739"/>
      <c r="D3043" s="739"/>
      <c r="E3043" s="739"/>
      <c r="F3043" s="740"/>
      <c r="G3043" s="739"/>
      <c r="H3043" s="739"/>
      <c r="I3043" s="761"/>
      <c r="J3043" s="762"/>
      <c r="K3043" s="763"/>
      <c r="L3043" s="764"/>
    </row>
    <row r="3044" spans="2:12" x14ac:dyDescent="0.25">
      <c r="B3044" s="737"/>
      <c r="C3044" s="739"/>
      <c r="D3044" s="739"/>
      <c r="E3044" s="739"/>
      <c r="F3044" s="740"/>
      <c r="G3044" s="739"/>
      <c r="H3044" s="739"/>
      <c r="I3044" s="761"/>
      <c r="J3044" s="762"/>
      <c r="K3044" s="763"/>
      <c r="L3044" s="764"/>
    </row>
    <row r="3045" spans="2:12" x14ac:dyDescent="0.25">
      <c r="B3045" s="737"/>
      <c r="C3045" s="739"/>
      <c r="D3045" s="739"/>
      <c r="E3045" s="739"/>
      <c r="F3045" s="740"/>
      <c r="G3045" s="739"/>
      <c r="H3045" s="739"/>
      <c r="I3045" s="761"/>
      <c r="J3045" s="762"/>
      <c r="K3045" s="763"/>
      <c r="L3045" s="764"/>
    </row>
    <row r="3046" spans="2:12" x14ac:dyDescent="0.25">
      <c r="B3046" s="737"/>
      <c r="C3046" s="739"/>
      <c r="D3046" s="739"/>
      <c r="E3046" s="739"/>
      <c r="F3046" s="740"/>
      <c r="G3046" s="739"/>
      <c r="H3046" s="739"/>
      <c r="I3046" s="761"/>
      <c r="J3046" s="762"/>
      <c r="K3046" s="763"/>
      <c r="L3046" s="764"/>
    </row>
    <row r="3047" spans="2:12" x14ac:dyDescent="0.25">
      <c r="B3047" s="737"/>
      <c r="C3047" s="739"/>
      <c r="D3047" s="739"/>
      <c r="E3047" s="739"/>
      <c r="F3047" s="740"/>
      <c r="G3047" s="739"/>
      <c r="H3047" s="739"/>
      <c r="I3047" s="761"/>
      <c r="J3047" s="762"/>
      <c r="K3047" s="763"/>
      <c r="L3047" s="764"/>
    </row>
    <row r="3048" spans="2:12" x14ac:dyDescent="0.25">
      <c r="B3048" s="737"/>
      <c r="C3048" s="739"/>
      <c r="D3048" s="739"/>
      <c r="E3048" s="739"/>
      <c r="F3048" s="740"/>
      <c r="G3048" s="739"/>
      <c r="H3048" s="739"/>
      <c r="I3048" s="761"/>
      <c r="J3048" s="762"/>
      <c r="K3048" s="763"/>
      <c r="L3048" s="764"/>
    </row>
    <row r="3049" spans="2:12" x14ac:dyDescent="0.25">
      <c r="B3049" s="737"/>
      <c r="C3049" s="739"/>
      <c r="D3049" s="739"/>
      <c r="E3049" s="739"/>
      <c r="F3049" s="740"/>
      <c r="G3049" s="739"/>
      <c r="H3049" s="739"/>
      <c r="I3049" s="761"/>
      <c r="J3049" s="762"/>
      <c r="K3049" s="763"/>
      <c r="L3049" s="764"/>
    </row>
    <row r="3050" spans="2:12" x14ac:dyDescent="0.25">
      <c r="B3050" s="737"/>
      <c r="C3050" s="739"/>
      <c r="D3050" s="739"/>
      <c r="E3050" s="739"/>
      <c r="F3050" s="740"/>
      <c r="G3050" s="739"/>
      <c r="H3050" s="739"/>
      <c r="I3050" s="761"/>
      <c r="J3050" s="762"/>
      <c r="K3050" s="763"/>
      <c r="L3050" s="764"/>
    </row>
    <row r="3051" spans="2:12" x14ac:dyDescent="0.25">
      <c r="B3051" s="737"/>
      <c r="C3051" s="739"/>
      <c r="D3051" s="739"/>
      <c r="E3051" s="739"/>
      <c r="F3051" s="740"/>
      <c r="G3051" s="739"/>
      <c r="H3051" s="739"/>
      <c r="I3051" s="761"/>
      <c r="J3051" s="762"/>
      <c r="K3051" s="763"/>
      <c r="L3051" s="764"/>
    </row>
    <row r="3052" spans="2:12" x14ac:dyDescent="0.25">
      <c r="B3052" s="737"/>
      <c r="C3052" s="739"/>
      <c r="D3052" s="739"/>
      <c r="E3052" s="739"/>
      <c r="F3052" s="740"/>
      <c r="G3052" s="739"/>
      <c r="H3052" s="739"/>
      <c r="I3052" s="761"/>
      <c r="J3052" s="762"/>
      <c r="K3052" s="763"/>
      <c r="L3052" s="764"/>
    </row>
    <row r="3053" spans="2:12" x14ac:dyDescent="0.25">
      <c r="B3053" s="737"/>
      <c r="C3053" s="739"/>
      <c r="D3053" s="739"/>
      <c r="E3053" s="739"/>
      <c r="F3053" s="740"/>
      <c r="G3053" s="739"/>
      <c r="H3053" s="739"/>
      <c r="I3053" s="761"/>
      <c r="J3053" s="762"/>
      <c r="K3053" s="763"/>
      <c r="L3053" s="764"/>
    </row>
    <row r="3054" spans="2:12" x14ac:dyDescent="0.25">
      <c r="B3054" s="737"/>
      <c r="C3054" s="739"/>
      <c r="D3054" s="739"/>
      <c r="E3054" s="739"/>
      <c r="F3054" s="740"/>
      <c r="G3054" s="739"/>
      <c r="H3054" s="739"/>
      <c r="I3054" s="761"/>
      <c r="J3054" s="762"/>
      <c r="K3054" s="763"/>
      <c r="L3054" s="764"/>
    </row>
    <row r="3055" spans="2:12" x14ac:dyDescent="0.25">
      <c r="B3055" s="737"/>
      <c r="C3055" s="739"/>
      <c r="D3055" s="739"/>
      <c r="E3055" s="739"/>
      <c r="F3055" s="740"/>
      <c r="G3055" s="739"/>
      <c r="H3055" s="739"/>
      <c r="I3055" s="761"/>
      <c r="J3055" s="762"/>
      <c r="K3055" s="763"/>
      <c r="L3055" s="764"/>
    </row>
    <row r="3056" spans="2:12" x14ac:dyDescent="0.25">
      <c r="B3056" s="737"/>
      <c r="C3056" s="739"/>
      <c r="D3056" s="739"/>
      <c r="E3056" s="739"/>
      <c r="F3056" s="740"/>
      <c r="G3056" s="739"/>
      <c r="H3056" s="739"/>
      <c r="I3056" s="761"/>
      <c r="J3056" s="762"/>
      <c r="K3056" s="763"/>
      <c r="L3056" s="764"/>
    </row>
    <row r="3057" spans="2:12" x14ac:dyDescent="0.25">
      <c r="B3057" s="737"/>
      <c r="C3057" s="739"/>
      <c r="D3057" s="739"/>
      <c r="E3057" s="739"/>
      <c r="F3057" s="740"/>
      <c r="G3057" s="739"/>
      <c r="H3057" s="739"/>
      <c r="I3057" s="761"/>
      <c r="J3057" s="762"/>
      <c r="K3057" s="763"/>
      <c r="L3057" s="764"/>
    </row>
    <row r="3058" spans="2:12" x14ac:dyDescent="0.25">
      <c r="B3058" s="737"/>
      <c r="C3058" s="739"/>
      <c r="D3058" s="739"/>
      <c r="E3058" s="739"/>
      <c r="F3058" s="740"/>
      <c r="G3058" s="739"/>
      <c r="H3058" s="739"/>
      <c r="I3058" s="761"/>
      <c r="J3058" s="762"/>
      <c r="K3058" s="763"/>
      <c r="L3058" s="764"/>
    </row>
    <row r="3059" spans="2:12" x14ac:dyDescent="0.25">
      <c r="B3059" s="737"/>
      <c r="C3059" s="739"/>
      <c r="D3059" s="739"/>
      <c r="E3059" s="739"/>
      <c r="F3059" s="740"/>
      <c r="G3059" s="739"/>
      <c r="H3059" s="739"/>
      <c r="I3059" s="761"/>
      <c r="J3059" s="762"/>
      <c r="K3059" s="763"/>
      <c r="L3059" s="764"/>
    </row>
    <row r="3060" spans="2:12" x14ac:dyDescent="0.25">
      <c r="B3060" s="737"/>
      <c r="C3060" s="739"/>
      <c r="D3060" s="739"/>
      <c r="E3060" s="739"/>
      <c r="F3060" s="740"/>
      <c r="G3060" s="739"/>
      <c r="H3060" s="739"/>
      <c r="I3060" s="761"/>
      <c r="J3060" s="762"/>
      <c r="K3060" s="763"/>
      <c r="L3060" s="764"/>
    </row>
    <row r="3061" spans="2:12" x14ac:dyDescent="0.25">
      <c r="B3061" s="737"/>
      <c r="C3061" s="739"/>
      <c r="D3061" s="739"/>
      <c r="E3061" s="739"/>
      <c r="F3061" s="740"/>
      <c r="G3061" s="739"/>
      <c r="H3061" s="739"/>
      <c r="I3061" s="761"/>
      <c r="J3061" s="762"/>
      <c r="K3061" s="763"/>
      <c r="L3061" s="764"/>
    </row>
    <row r="3062" spans="2:12" x14ac:dyDescent="0.25">
      <c r="B3062" s="737"/>
      <c r="C3062" s="739"/>
      <c r="D3062" s="739"/>
      <c r="E3062" s="739"/>
      <c r="F3062" s="740"/>
      <c r="G3062" s="739"/>
      <c r="H3062" s="739"/>
      <c r="I3062" s="761"/>
      <c r="J3062" s="762"/>
      <c r="K3062" s="763"/>
      <c r="L3062" s="764"/>
    </row>
    <row r="3063" spans="2:12" x14ac:dyDescent="0.25">
      <c r="B3063" s="737"/>
      <c r="C3063" s="739"/>
      <c r="D3063" s="739"/>
      <c r="E3063" s="739"/>
      <c r="F3063" s="740"/>
      <c r="G3063" s="739"/>
      <c r="H3063" s="739"/>
      <c r="I3063" s="761"/>
      <c r="J3063" s="762"/>
      <c r="K3063" s="763"/>
      <c r="L3063" s="764"/>
    </row>
    <row r="3064" spans="2:12" x14ac:dyDescent="0.25">
      <c r="B3064" s="737"/>
      <c r="C3064" s="739"/>
      <c r="D3064" s="739"/>
      <c r="E3064" s="739"/>
      <c r="F3064" s="740"/>
      <c r="G3064" s="739"/>
      <c r="H3064" s="739"/>
      <c r="I3064" s="761"/>
      <c r="J3064" s="762"/>
      <c r="K3064" s="763"/>
      <c r="L3064" s="764"/>
    </row>
    <row r="3065" spans="2:12" x14ac:dyDescent="0.25">
      <c r="B3065" s="737"/>
      <c r="C3065" s="739"/>
      <c r="D3065" s="739"/>
      <c r="E3065" s="739"/>
      <c r="F3065" s="740"/>
      <c r="G3065" s="739"/>
      <c r="H3065" s="739"/>
      <c r="I3065" s="761"/>
      <c r="J3065" s="762"/>
      <c r="K3065" s="763"/>
      <c r="L3065" s="764"/>
    </row>
    <row r="3066" spans="2:12" x14ac:dyDescent="0.25">
      <c r="B3066" s="737"/>
      <c r="C3066" s="739"/>
      <c r="D3066" s="739"/>
      <c r="E3066" s="739"/>
      <c r="F3066" s="740"/>
      <c r="G3066" s="739"/>
      <c r="H3066" s="739"/>
      <c r="I3066" s="761"/>
      <c r="J3066" s="762"/>
      <c r="K3066" s="763"/>
      <c r="L3066" s="764"/>
    </row>
    <row r="3067" spans="2:12" x14ac:dyDescent="0.25">
      <c r="B3067" s="737"/>
      <c r="C3067" s="739"/>
      <c r="D3067" s="739"/>
      <c r="E3067" s="739"/>
      <c r="F3067" s="740"/>
      <c r="G3067" s="739"/>
      <c r="H3067" s="739"/>
      <c r="I3067" s="761"/>
      <c r="J3067" s="762"/>
      <c r="K3067" s="763"/>
      <c r="L3067" s="764"/>
    </row>
    <row r="3068" spans="2:12" x14ac:dyDescent="0.25">
      <c r="B3068" s="737"/>
      <c r="C3068" s="739"/>
      <c r="D3068" s="739"/>
      <c r="E3068" s="739"/>
      <c r="F3068" s="740"/>
      <c r="G3068" s="739"/>
      <c r="H3068" s="739"/>
      <c r="I3068" s="761"/>
      <c r="J3068" s="762"/>
      <c r="K3068" s="763"/>
      <c r="L3068" s="764"/>
    </row>
    <row r="3069" spans="2:12" x14ac:dyDescent="0.25">
      <c r="B3069" s="737"/>
      <c r="C3069" s="739"/>
      <c r="D3069" s="739"/>
      <c r="E3069" s="739"/>
      <c r="F3069" s="740"/>
      <c r="G3069" s="739"/>
      <c r="H3069" s="739"/>
      <c r="I3069" s="761"/>
      <c r="J3069" s="762"/>
      <c r="K3069" s="763"/>
      <c r="L3069" s="764"/>
    </row>
    <row r="3070" spans="2:12" x14ac:dyDescent="0.25">
      <c r="B3070" s="737"/>
      <c r="C3070" s="739"/>
      <c r="D3070" s="739"/>
      <c r="E3070" s="739"/>
      <c r="F3070" s="740"/>
      <c r="G3070" s="739"/>
      <c r="H3070" s="739"/>
      <c r="I3070" s="761"/>
      <c r="J3070" s="762"/>
      <c r="K3070" s="763"/>
      <c r="L3070" s="764"/>
    </row>
    <row r="3071" spans="2:12" x14ac:dyDescent="0.25">
      <c r="B3071" s="737"/>
      <c r="C3071" s="739"/>
      <c r="D3071" s="739"/>
      <c r="E3071" s="739"/>
      <c r="F3071" s="740"/>
      <c r="G3071" s="739"/>
      <c r="H3071" s="739"/>
      <c r="I3071" s="761"/>
      <c r="J3071" s="762"/>
      <c r="K3071" s="763"/>
      <c r="L3071" s="764"/>
    </row>
    <row r="3072" spans="2:12" x14ac:dyDescent="0.25">
      <c r="B3072" s="737"/>
      <c r="C3072" s="739"/>
      <c r="D3072" s="739"/>
      <c r="E3072" s="739"/>
      <c r="F3072" s="740"/>
      <c r="G3072" s="739"/>
      <c r="H3072" s="739"/>
      <c r="I3072" s="761"/>
      <c r="J3072" s="762"/>
      <c r="K3072" s="763"/>
      <c r="L3072" s="764"/>
    </row>
    <row r="3073" spans="2:12" x14ac:dyDescent="0.25">
      <c r="B3073" s="737"/>
      <c r="C3073" s="739"/>
      <c r="D3073" s="739"/>
      <c r="E3073" s="739"/>
      <c r="F3073" s="740"/>
      <c r="G3073" s="739"/>
      <c r="H3073" s="739"/>
      <c r="I3073" s="761"/>
      <c r="J3073" s="762"/>
      <c r="K3073" s="763"/>
      <c r="L3073" s="764"/>
    </row>
    <row r="3074" spans="2:12" x14ac:dyDescent="0.25">
      <c r="B3074" s="737"/>
      <c r="C3074" s="739"/>
      <c r="D3074" s="739"/>
      <c r="E3074" s="739"/>
      <c r="F3074" s="740"/>
      <c r="G3074" s="739"/>
      <c r="H3074" s="739"/>
      <c r="I3074" s="761"/>
      <c r="J3074" s="762"/>
      <c r="K3074" s="763"/>
      <c r="L3074" s="764"/>
    </row>
    <row r="3075" spans="2:12" x14ac:dyDescent="0.25">
      <c r="B3075" s="737"/>
      <c r="C3075" s="739"/>
      <c r="D3075" s="739"/>
      <c r="E3075" s="739"/>
      <c r="F3075" s="740"/>
      <c r="G3075" s="739"/>
      <c r="H3075" s="739"/>
      <c r="I3075" s="761"/>
      <c r="J3075" s="762"/>
      <c r="K3075" s="763"/>
      <c r="L3075" s="764"/>
    </row>
    <row r="3076" spans="2:12" x14ac:dyDescent="0.25">
      <c r="B3076" s="737"/>
      <c r="C3076" s="739"/>
      <c r="D3076" s="739"/>
      <c r="E3076" s="739"/>
      <c r="F3076" s="740"/>
      <c r="G3076" s="739"/>
      <c r="H3076" s="739"/>
      <c r="I3076" s="761"/>
      <c r="J3076" s="762"/>
      <c r="K3076" s="763"/>
      <c r="L3076" s="764"/>
    </row>
    <row r="3077" spans="2:12" x14ac:dyDescent="0.25">
      <c r="B3077" s="737"/>
      <c r="C3077" s="739"/>
      <c r="D3077" s="739"/>
      <c r="E3077" s="739"/>
      <c r="F3077" s="740"/>
      <c r="G3077" s="739"/>
      <c r="H3077" s="739"/>
      <c r="I3077" s="761"/>
      <c r="J3077" s="762"/>
      <c r="K3077" s="763"/>
      <c r="L3077" s="764"/>
    </row>
    <row r="3078" spans="2:12" x14ac:dyDescent="0.25">
      <c r="B3078" s="737"/>
      <c r="C3078" s="739"/>
      <c r="D3078" s="739"/>
      <c r="E3078" s="739"/>
      <c r="F3078" s="740"/>
      <c r="G3078" s="739"/>
      <c r="H3078" s="739"/>
      <c r="I3078" s="761"/>
      <c r="J3078" s="762"/>
      <c r="K3078" s="763"/>
      <c r="L3078" s="764"/>
    </row>
    <row r="3079" spans="2:12" x14ac:dyDescent="0.25">
      <c r="B3079" s="737"/>
      <c r="C3079" s="739"/>
      <c r="D3079" s="739"/>
      <c r="E3079" s="739"/>
      <c r="F3079" s="740"/>
      <c r="G3079" s="739"/>
      <c r="H3079" s="739"/>
      <c r="I3079" s="761"/>
      <c r="J3079" s="762"/>
      <c r="K3079" s="763"/>
      <c r="L3079" s="764"/>
    </row>
    <row r="3080" spans="2:12" x14ac:dyDescent="0.25">
      <c r="B3080" s="737"/>
      <c r="C3080" s="739"/>
      <c r="D3080" s="739"/>
      <c r="E3080" s="739"/>
      <c r="F3080" s="740"/>
      <c r="G3080" s="739"/>
      <c r="H3080" s="739"/>
      <c r="I3080" s="761"/>
      <c r="J3080" s="762"/>
      <c r="K3080" s="763"/>
      <c r="L3080" s="764"/>
    </row>
    <row r="3081" spans="2:12" x14ac:dyDescent="0.25">
      <c r="B3081" s="737"/>
      <c r="C3081" s="739"/>
      <c r="D3081" s="739"/>
      <c r="E3081" s="739"/>
      <c r="F3081" s="740"/>
      <c r="G3081" s="739"/>
      <c r="H3081" s="739"/>
      <c r="I3081" s="761"/>
      <c r="J3081" s="762"/>
      <c r="K3081" s="763"/>
      <c r="L3081" s="764"/>
    </row>
    <row r="3082" spans="2:12" x14ac:dyDescent="0.25">
      <c r="B3082" s="737"/>
      <c r="C3082" s="739"/>
      <c r="D3082" s="739"/>
      <c r="E3082" s="739"/>
      <c r="F3082" s="740"/>
      <c r="G3082" s="739"/>
      <c r="H3082" s="739"/>
      <c r="I3082" s="761"/>
      <c r="J3082" s="762"/>
      <c r="K3082" s="763"/>
      <c r="L3082" s="764"/>
    </row>
    <row r="3083" spans="2:12" x14ac:dyDescent="0.25">
      <c r="B3083" s="737"/>
      <c r="C3083" s="739"/>
      <c r="D3083" s="739"/>
      <c r="E3083" s="739"/>
      <c r="F3083" s="740"/>
      <c r="G3083" s="739"/>
      <c r="H3083" s="739"/>
      <c r="I3083" s="761"/>
      <c r="J3083" s="762"/>
      <c r="K3083" s="763"/>
      <c r="L3083" s="764"/>
    </row>
    <row r="3084" spans="2:12" x14ac:dyDescent="0.25">
      <c r="B3084" s="737"/>
      <c r="C3084" s="739"/>
      <c r="D3084" s="739"/>
      <c r="E3084" s="739"/>
      <c r="F3084" s="740"/>
      <c r="G3084" s="739"/>
      <c r="H3084" s="739"/>
      <c r="I3084" s="761"/>
      <c r="J3084" s="762"/>
      <c r="K3084" s="763"/>
      <c r="L3084" s="764"/>
    </row>
    <row r="3085" spans="2:12" x14ac:dyDescent="0.25">
      <c r="B3085" s="737"/>
      <c r="C3085" s="739"/>
      <c r="D3085" s="739"/>
      <c r="E3085" s="739"/>
      <c r="F3085" s="740"/>
      <c r="G3085" s="739"/>
      <c r="H3085" s="739"/>
      <c r="I3085" s="761"/>
      <c r="J3085" s="762"/>
      <c r="K3085" s="763"/>
      <c r="L3085" s="764"/>
    </row>
    <row r="3086" spans="2:12" x14ac:dyDescent="0.25">
      <c r="B3086" s="737"/>
      <c r="C3086" s="739"/>
      <c r="D3086" s="739"/>
      <c r="E3086" s="739"/>
      <c r="F3086" s="740"/>
      <c r="G3086" s="739"/>
      <c r="H3086" s="739"/>
      <c r="I3086" s="761"/>
      <c r="J3086" s="762"/>
      <c r="K3086" s="763"/>
      <c r="L3086" s="764"/>
    </row>
    <row r="3087" spans="2:12" x14ac:dyDescent="0.25">
      <c r="B3087" s="737"/>
      <c r="C3087" s="739"/>
      <c r="D3087" s="739"/>
      <c r="E3087" s="739"/>
      <c r="F3087" s="740"/>
      <c r="G3087" s="739"/>
      <c r="H3087" s="739"/>
      <c r="I3087" s="761"/>
      <c r="J3087" s="762"/>
      <c r="K3087" s="763"/>
      <c r="L3087" s="764"/>
    </row>
    <row r="3088" spans="2:12" x14ac:dyDescent="0.25">
      <c r="B3088" s="737"/>
      <c r="C3088" s="739"/>
      <c r="D3088" s="739"/>
      <c r="E3088" s="739"/>
      <c r="F3088" s="740"/>
      <c r="G3088" s="739"/>
      <c r="H3088" s="739"/>
      <c r="I3088" s="761"/>
      <c r="J3088" s="762"/>
      <c r="K3088" s="763"/>
      <c r="L3088" s="764"/>
    </row>
    <row r="3089" spans="2:12" x14ac:dyDescent="0.25">
      <c r="B3089" s="737"/>
      <c r="C3089" s="739"/>
      <c r="D3089" s="739"/>
      <c r="E3089" s="739"/>
      <c r="F3089" s="740"/>
      <c r="G3089" s="739"/>
      <c r="H3089" s="739"/>
      <c r="I3089" s="761"/>
      <c r="J3089" s="762"/>
      <c r="K3089" s="763"/>
      <c r="L3089" s="764"/>
    </row>
    <row r="3090" spans="2:12" x14ac:dyDescent="0.25">
      <c r="B3090" s="737"/>
      <c r="C3090" s="739"/>
      <c r="D3090" s="739"/>
      <c r="E3090" s="739"/>
      <c r="F3090" s="740"/>
      <c r="G3090" s="739"/>
      <c r="H3090" s="739"/>
      <c r="I3090" s="761"/>
      <c r="J3090" s="762"/>
      <c r="K3090" s="763"/>
      <c r="L3090" s="764"/>
    </row>
    <row r="3091" spans="2:12" x14ac:dyDescent="0.25">
      <c r="B3091" s="737"/>
      <c r="C3091" s="739"/>
      <c r="D3091" s="739"/>
      <c r="E3091" s="739"/>
      <c r="F3091" s="740"/>
      <c r="G3091" s="739"/>
      <c r="H3091" s="739"/>
      <c r="I3091" s="761"/>
      <c r="J3091" s="762"/>
      <c r="K3091" s="763"/>
      <c r="L3091" s="764"/>
    </row>
    <row r="3092" spans="2:12" x14ac:dyDescent="0.25">
      <c r="B3092" s="737"/>
      <c r="C3092" s="739"/>
      <c r="D3092" s="739"/>
      <c r="E3092" s="739"/>
      <c r="F3092" s="740"/>
      <c r="G3092" s="739"/>
      <c r="H3092" s="739"/>
      <c r="I3092" s="761"/>
      <c r="J3092" s="762"/>
      <c r="K3092" s="763"/>
      <c r="L3092" s="764"/>
    </row>
    <row r="3093" spans="2:12" x14ac:dyDescent="0.25">
      <c r="B3093" s="737"/>
      <c r="C3093" s="739"/>
      <c r="D3093" s="739"/>
      <c r="E3093" s="739"/>
      <c r="F3093" s="740"/>
      <c r="G3093" s="739"/>
      <c r="H3093" s="739"/>
      <c r="I3093" s="761"/>
      <c r="J3093" s="762"/>
      <c r="K3093" s="763"/>
      <c r="L3093" s="764"/>
    </row>
    <row r="3094" spans="2:12" x14ac:dyDescent="0.25">
      <c r="B3094" s="737"/>
      <c r="C3094" s="739"/>
      <c r="D3094" s="739"/>
      <c r="E3094" s="739"/>
      <c r="F3094" s="740"/>
      <c r="G3094" s="739"/>
      <c r="H3094" s="739"/>
      <c r="I3094" s="761"/>
      <c r="J3094" s="762"/>
      <c r="K3094" s="763"/>
      <c r="L3094" s="764"/>
    </row>
    <row r="3095" spans="2:12" x14ac:dyDescent="0.25">
      <c r="B3095" s="737"/>
      <c r="C3095" s="739"/>
      <c r="D3095" s="739"/>
      <c r="E3095" s="739"/>
      <c r="F3095" s="740"/>
      <c r="G3095" s="739"/>
      <c r="H3095" s="739"/>
      <c r="I3095" s="761"/>
      <c r="J3095" s="762"/>
      <c r="K3095" s="763"/>
      <c r="L3095" s="764"/>
    </row>
    <row r="3096" spans="2:12" x14ac:dyDescent="0.25">
      <c r="B3096" s="737"/>
      <c r="C3096" s="739"/>
      <c r="D3096" s="739"/>
      <c r="E3096" s="739"/>
      <c r="F3096" s="740"/>
      <c r="G3096" s="739"/>
      <c r="H3096" s="739"/>
      <c r="I3096" s="761"/>
      <c r="J3096" s="762"/>
      <c r="K3096" s="763"/>
      <c r="L3096" s="764"/>
    </row>
    <row r="3097" spans="2:12" x14ac:dyDescent="0.25">
      <c r="B3097" s="737"/>
      <c r="C3097" s="739"/>
      <c r="D3097" s="739"/>
      <c r="E3097" s="739"/>
      <c r="F3097" s="740"/>
      <c r="G3097" s="739"/>
      <c r="H3097" s="739"/>
      <c r="I3097" s="761"/>
      <c r="J3097" s="762"/>
      <c r="K3097" s="763"/>
      <c r="L3097" s="764"/>
    </row>
    <row r="3098" spans="2:12" x14ac:dyDescent="0.25">
      <c r="B3098" s="737"/>
      <c r="C3098" s="739"/>
      <c r="D3098" s="739"/>
      <c r="E3098" s="739"/>
      <c r="F3098" s="740"/>
      <c r="G3098" s="739"/>
      <c r="H3098" s="739"/>
      <c r="I3098" s="761"/>
      <c r="J3098" s="762"/>
      <c r="K3098" s="763"/>
      <c r="L3098" s="764"/>
    </row>
    <row r="3099" spans="2:12" x14ac:dyDescent="0.25">
      <c r="B3099" s="737"/>
      <c r="C3099" s="739"/>
      <c r="D3099" s="739"/>
      <c r="E3099" s="739"/>
      <c r="F3099" s="740"/>
      <c r="G3099" s="739"/>
      <c r="H3099" s="739"/>
      <c r="I3099" s="761"/>
      <c r="J3099" s="762"/>
      <c r="K3099" s="763"/>
      <c r="L3099" s="764"/>
    </row>
    <row r="3100" spans="2:12" x14ac:dyDescent="0.25">
      <c r="B3100" s="737"/>
      <c r="C3100" s="739"/>
      <c r="D3100" s="739"/>
      <c r="E3100" s="739"/>
      <c r="F3100" s="740"/>
      <c r="G3100" s="739"/>
      <c r="H3100" s="739"/>
      <c r="I3100" s="761"/>
      <c r="J3100" s="762"/>
      <c r="K3100" s="763"/>
      <c r="L3100" s="764"/>
    </row>
    <row r="3101" spans="2:12" x14ac:dyDescent="0.25">
      <c r="B3101" s="737"/>
      <c r="C3101" s="739"/>
      <c r="D3101" s="739"/>
      <c r="E3101" s="739"/>
      <c r="F3101" s="740"/>
      <c r="G3101" s="739"/>
      <c r="H3101" s="739"/>
      <c r="I3101" s="761"/>
      <c r="J3101" s="762"/>
      <c r="K3101" s="763"/>
      <c r="L3101" s="764"/>
    </row>
    <row r="3102" spans="2:12" x14ac:dyDescent="0.25">
      <c r="B3102" s="737"/>
      <c r="C3102" s="739"/>
      <c r="D3102" s="739"/>
      <c r="E3102" s="739"/>
      <c r="F3102" s="740"/>
      <c r="G3102" s="739"/>
      <c r="H3102" s="739"/>
      <c r="I3102" s="761"/>
      <c r="J3102" s="762"/>
      <c r="K3102" s="763"/>
      <c r="L3102" s="764"/>
    </row>
    <row r="3103" spans="2:12" x14ac:dyDescent="0.25">
      <c r="B3103" s="737"/>
      <c r="C3103" s="739"/>
      <c r="D3103" s="739"/>
      <c r="E3103" s="739"/>
      <c r="F3103" s="740"/>
      <c r="G3103" s="739"/>
      <c r="H3103" s="739"/>
      <c r="I3103" s="761"/>
      <c r="J3103" s="762"/>
      <c r="K3103" s="763"/>
      <c r="L3103" s="764"/>
    </row>
    <row r="3104" spans="2:12" x14ac:dyDescent="0.25">
      <c r="B3104" s="737"/>
      <c r="C3104" s="739"/>
      <c r="D3104" s="739"/>
      <c r="E3104" s="739"/>
      <c r="F3104" s="740"/>
      <c r="G3104" s="739"/>
      <c r="H3104" s="739"/>
      <c r="I3104" s="761"/>
      <c r="J3104" s="762"/>
      <c r="K3104" s="763"/>
      <c r="L3104" s="764"/>
    </row>
    <row r="3105" spans="2:12" x14ac:dyDescent="0.25">
      <c r="B3105" s="737"/>
      <c r="C3105" s="739"/>
      <c r="D3105" s="739"/>
      <c r="E3105" s="739"/>
      <c r="F3105" s="740"/>
      <c r="G3105" s="739"/>
      <c r="H3105" s="739"/>
      <c r="I3105" s="761"/>
      <c r="J3105" s="762"/>
      <c r="K3105" s="763"/>
      <c r="L3105" s="764"/>
    </row>
    <row r="3106" spans="2:12" x14ac:dyDescent="0.25">
      <c r="B3106" s="737"/>
      <c r="C3106" s="739"/>
      <c r="D3106" s="739"/>
      <c r="E3106" s="739"/>
      <c r="F3106" s="740"/>
      <c r="G3106" s="739"/>
      <c r="H3106" s="739"/>
      <c r="I3106" s="761"/>
      <c r="J3106" s="762"/>
      <c r="K3106" s="763"/>
      <c r="L3106" s="764"/>
    </row>
    <row r="3107" spans="2:12" x14ac:dyDescent="0.25">
      <c r="B3107" s="737"/>
      <c r="C3107" s="739"/>
      <c r="D3107" s="739"/>
      <c r="E3107" s="739"/>
      <c r="F3107" s="740"/>
      <c r="G3107" s="739"/>
      <c r="H3107" s="739"/>
      <c r="I3107" s="761"/>
      <c r="J3107" s="762"/>
      <c r="K3107" s="763"/>
      <c r="L3107" s="764"/>
    </row>
    <row r="3108" spans="2:12" x14ac:dyDescent="0.25">
      <c r="B3108" s="737"/>
      <c r="C3108" s="739"/>
      <c r="D3108" s="739"/>
      <c r="E3108" s="739"/>
      <c r="F3108" s="740"/>
      <c r="G3108" s="739"/>
      <c r="H3108" s="739"/>
      <c r="I3108" s="761"/>
      <c r="J3108" s="762"/>
      <c r="K3108" s="763"/>
      <c r="L3108" s="764"/>
    </row>
    <row r="3109" spans="2:12" x14ac:dyDescent="0.25">
      <c r="B3109" s="737"/>
      <c r="C3109" s="739"/>
      <c r="D3109" s="739"/>
      <c r="E3109" s="739"/>
      <c r="F3109" s="740"/>
      <c r="G3109" s="739"/>
      <c r="H3109" s="739"/>
      <c r="I3109" s="761"/>
      <c r="J3109" s="762"/>
      <c r="K3109" s="763"/>
      <c r="L3109" s="764"/>
    </row>
    <row r="3110" spans="2:12" x14ac:dyDescent="0.25">
      <c r="B3110" s="737"/>
      <c r="C3110" s="739"/>
      <c r="D3110" s="739"/>
      <c r="E3110" s="739"/>
      <c r="F3110" s="740"/>
      <c r="G3110" s="739"/>
      <c r="H3110" s="739"/>
      <c r="I3110" s="761"/>
      <c r="J3110" s="762"/>
      <c r="K3110" s="763"/>
      <c r="L3110" s="764"/>
    </row>
    <row r="3111" spans="2:12" x14ac:dyDescent="0.25">
      <c r="B3111" s="737"/>
      <c r="C3111" s="739"/>
      <c r="D3111" s="739"/>
      <c r="E3111" s="739"/>
      <c r="F3111" s="740"/>
      <c r="G3111" s="739"/>
      <c r="H3111" s="739"/>
      <c r="I3111" s="761"/>
      <c r="J3111" s="762"/>
      <c r="K3111" s="763"/>
      <c r="L3111" s="764"/>
    </row>
    <row r="3112" spans="2:12" x14ac:dyDescent="0.25">
      <c r="B3112" s="737"/>
      <c r="C3112" s="739"/>
      <c r="D3112" s="739"/>
      <c r="E3112" s="739"/>
      <c r="F3112" s="740"/>
      <c r="G3112" s="739"/>
      <c r="H3112" s="739"/>
      <c r="I3112" s="761"/>
      <c r="J3112" s="762"/>
      <c r="K3112" s="763"/>
      <c r="L3112" s="764"/>
    </row>
    <row r="3113" spans="2:12" x14ac:dyDescent="0.25">
      <c r="B3113" s="737"/>
      <c r="C3113" s="739"/>
      <c r="D3113" s="739"/>
      <c r="E3113" s="739"/>
      <c r="F3113" s="740"/>
      <c r="G3113" s="739"/>
      <c r="H3113" s="739"/>
      <c r="I3113" s="761"/>
      <c r="J3113" s="762"/>
      <c r="K3113" s="763"/>
      <c r="L3113" s="764"/>
    </row>
    <row r="3114" spans="2:12" x14ac:dyDescent="0.25">
      <c r="B3114" s="737"/>
      <c r="C3114" s="739"/>
      <c r="D3114" s="739"/>
      <c r="E3114" s="739"/>
      <c r="F3114" s="740"/>
      <c r="G3114" s="739"/>
      <c r="H3114" s="739"/>
      <c r="I3114" s="761"/>
      <c r="J3114" s="762"/>
      <c r="K3114" s="763"/>
      <c r="L3114" s="764"/>
    </row>
    <row r="3115" spans="2:12" x14ac:dyDescent="0.25">
      <c r="B3115" s="737"/>
      <c r="C3115" s="739"/>
      <c r="D3115" s="739"/>
      <c r="E3115" s="739"/>
      <c r="F3115" s="740"/>
      <c r="G3115" s="739"/>
      <c r="H3115" s="739"/>
      <c r="I3115" s="761"/>
      <c r="J3115" s="762"/>
      <c r="K3115" s="763"/>
      <c r="L3115" s="764"/>
    </row>
    <row r="3116" spans="2:12" x14ac:dyDescent="0.25">
      <c r="B3116" s="737"/>
      <c r="C3116" s="739"/>
      <c r="D3116" s="739"/>
      <c r="E3116" s="739"/>
      <c r="F3116" s="740"/>
      <c r="G3116" s="739"/>
      <c r="H3116" s="739"/>
      <c r="I3116" s="761"/>
      <c r="J3116" s="762"/>
      <c r="K3116" s="763"/>
      <c r="L3116" s="764"/>
    </row>
    <row r="3117" spans="2:12" x14ac:dyDescent="0.25">
      <c r="B3117" s="737"/>
      <c r="C3117" s="739"/>
      <c r="D3117" s="739"/>
      <c r="E3117" s="739"/>
      <c r="F3117" s="740"/>
      <c r="G3117" s="739"/>
      <c r="H3117" s="739"/>
      <c r="I3117" s="761"/>
      <c r="J3117" s="762"/>
      <c r="K3117" s="763"/>
      <c r="L3117" s="764"/>
    </row>
    <row r="3118" spans="2:12" x14ac:dyDescent="0.25">
      <c r="B3118" s="737"/>
      <c r="C3118" s="739"/>
      <c r="D3118" s="739"/>
      <c r="E3118" s="739"/>
      <c r="F3118" s="740"/>
      <c r="G3118" s="739"/>
      <c r="H3118" s="739"/>
      <c r="I3118" s="761"/>
      <c r="J3118" s="762"/>
      <c r="K3118" s="763"/>
      <c r="L3118" s="764"/>
    </row>
    <row r="3119" spans="2:12" x14ac:dyDescent="0.25">
      <c r="B3119" s="737"/>
      <c r="C3119" s="739"/>
      <c r="D3119" s="739"/>
      <c r="E3119" s="739"/>
      <c r="F3119" s="740"/>
      <c r="G3119" s="739"/>
      <c r="H3119" s="739"/>
      <c r="I3119" s="761"/>
      <c r="J3119" s="762"/>
      <c r="K3119" s="763"/>
      <c r="L3119" s="764"/>
    </row>
    <row r="3120" spans="2:12" x14ac:dyDescent="0.25">
      <c r="B3120" s="737"/>
      <c r="C3120" s="739"/>
      <c r="D3120" s="739"/>
      <c r="E3120" s="739"/>
      <c r="F3120" s="740"/>
      <c r="G3120" s="739"/>
      <c r="H3120" s="739"/>
      <c r="I3120" s="761"/>
      <c r="J3120" s="762"/>
      <c r="K3120" s="763"/>
      <c r="L3120" s="764"/>
    </row>
    <row r="3121" spans="2:12" x14ac:dyDescent="0.25">
      <c r="B3121" s="737"/>
      <c r="C3121" s="739"/>
      <c r="D3121" s="739"/>
      <c r="E3121" s="739"/>
      <c r="F3121" s="740"/>
      <c r="G3121" s="739"/>
      <c r="H3121" s="739"/>
      <c r="I3121" s="761"/>
      <c r="J3121" s="762"/>
      <c r="K3121" s="763"/>
      <c r="L3121" s="764"/>
    </row>
    <row r="3122" spans="2:12" x14ac:dyDescent="0.25">
      <c r="B3122" s="737"/>
      <c r="C3122" s="739"/>
      <c r="D3122" s="739"/>
      <c r="E3122" s="739"/>
      <c r="F3122" s="740"/>
      <c r="G3122" s="739"/>
      <c r="H3122" s="739"/>
      <c r="I3122" s="761"/>
      <c r="J3122" s="762"/>
      <c r="K3122" s="763"/>
      <c r="L3122" s="764"/>
    </row>
    <row r="3123" spans="2:12" x14ac:dyDescent="0.25">
      <c r="B3123" s="737"/>
      <c r="C3123" s="739"/>
      <c r="D3123" s="739"/>
      <c r="E3123" s="739"/>
      <c r="F3123" s="740"/>
      <c r="G3123" s="739"/>
      <c r="H3123" s="739"/>
      <c r="I3123" s="761"/>
      <c r="J3123" s="762"/>
      <c r="K3123" s="763"/>
      <c r="L3123" s="764"/>
    </row>
    <row r="3124" spans="2:12" x14ac:dyDescent="0.25">
      <c r="B3124" s="737"/>
      <c r="C3124" s="739"/>
      <c r="D3124" s="739"/>
      <c r="E3124" s="739"/>
      <c r="F3124" s="740"/>
      <c r="G3124" s="739"/>
      <c r="H3124" s="739"/>
      <c r="I3124" s="761"/>
      <c r="J3124" s="762"/>
      <c r="K3124" s="763"/>
      <c r="L3124" s="764"/>
    </row>
    <row r="3125" spans="2:12" x14ac:dyDescent="0.25">
      <c r="B3125" s="737"/>
      <c r="C3125" s="739"/>
      <c r="D3125" s="739"/>
      <c r="E3125" s="739"/>
      <c r="F3125" s="740"/>
      <c r="G3125" s="739"/>
      <c r="H3125" s="739"/>
      <c r="I3125" s="761"/>
      <c r="J3125" s="762"/>
      <c r="K3125" s="763"/>
      <c r="L3125" s="764"/>
    </row>
    <row r="3126" spans="2:12" x14ac:dyDescent="0.25">
      <c r="B3126" s="737"/>
      <c r="C3126" s="739"/>
      <c r="D3126" s="739"/>
      <c r="E3126" s="739"/>
      <c r="F3126" s="740"/>
      <c r="G3126" s="739"/>
      <c r="H3126" s="739"/>
      <c r="I3126" s="761"/>
      <c r="J3126" s="762"/>
      <c r="K3126" s="763"/>
      <c r="L3126" s="764"/>
    </row>
    <row r="3127" spans="2:12" x14ac:dyDescent="0.25">
      <c r="B3127" s="737"/>
      <c r="C3127" s="739"/>
      <c r="D3127" s="739"/>
      <c r="E3127" s="739"/>
      <c r="F3127" s="740"/>
      <c r="G3127" s="739"/>
      <c r="H3127" s="739"/>
      <c r="I3127" s="761"/>
      <c r="J3127" s="762"/>
      <c r="K3127" s="763"/>
      <c r="L3127" s="764"/>
    </row>
    <row r="3128" spans="2:12" x14ac:dyDescent="0.25">
      <c r="B3128" s="737"/>
      <c r="C3128" s="739"/>
      <c r="D3128" s="739"/>
      <c r="E3128" s="739"/>
      <c r="F3128" s="740"/>
      <c r="G3128" s="739"/>
      <c r="H3128" s="739"/>
      <c r="I3128" s="761"/>
      <c r="J3128" s="762"/>
      <c r="K3128" s="763"/>
      <c r="L3128" s="764"/>
    </row>
    <row r="3129" spans="2:12" x14ac:dyDescent="0.25">
      <c r="B3129" s="737"/>
      <c r="C3129" s="739"/>
      <c r="D3129" s="739"/>
      <c r="E3129" s="739"/>
      <c r="F3129" s="740"/>
      <c r="G3129" s="739"/>
      <c r="H3129" s="739"/>
      <c r="I3129" s="761"/>
      <c r="J3129" s="762"/>
      <c r="K3129" s="763"/>
      <c r="L3129" s="764"/>
    </row>
    <row r="3130" spans="2:12" x14ac:dyDescent="0.25">
      <c r="B3130" s="737"/>
      <c r="C3130" s="739"/>
      <c r="D3130" s="739"/>
      <c r="E3130" s="739"/>
      <c r="F3130" s="740"/>
      <c r="G3130" s="739"/>
      <c r="H3130" s="739"/>
      <c r="I3130" s="761"/>
      <c r="J3130" s="762"/>
      <c r="K3130" s="763"/>
      <c r="L3130" s="764"/>
    </row>
    <row r="3131" spans="2:12" x14ac:dyDescent="0.25">
      <c r="B3131" s="737"/>
      <c r="C3131" s="739"/>
      <c r="D3131" s="739"/>
      <c r="E3131" s="739"/>
      <c r="F3131" s="740"/>
      <c r="G3131" s="739"/>
      <c r="H3131" s="739"/>
      <c r="I3131" s="761"/>
      <c r="J3131" s="762"/>
      <c r="K3131" s="763"/>
      <c r="L3131" s="764"/>
    </row>
    <row r="3132" spans="2:12" x14ac:dyDescent="0.25">
      <c r="B3132" s="737"/>
      <c r="C3132" s="739"/>
      <c r="D3132" s="739"/>
      <c r="E3132" s="739"/>
      <c r="F3132" s="740"/>
      <c r="G3132" s="739"/>
      <c r="H3132" s="739"/>
      <c r="I3132" s="761"/>
      <c r="J3132" s="762"/>
      <c r="K3132" s="763"/>
      <c r="L3132" s="764"/>
    </row>
    <row r="3133" spans="2:12" x14ac:dyDescent="0.25">
      <c r="B3133" s="737"/>
      <c r="C3133" s="739"/>
      <c r="D3133" s="739"/>
      <c r="E3133" s="739"/>
      <c r="F3133" s="740"/>
      <c r="G3133" s="739"/>
      <c r="H3133" s="739"/>
      <c r="I3133" s="761"/>
      <c r="J3133" s="762"/>
      <c r="K3133" s="763"/>
      <c r="L3133" s="764"/>
    </row>
    <row r="3134" spans="2:12" x14ac:dyDescent="0.25">
      <c r="B3134" s="737"/>
      <c r="C3134" s="739"/>
      <c r="D3134" s="739"/>
      <c r="E3134" s="739"/>
      <c r="F3134" s="740"/>
      <c r="G3134" s="739"/>
      <c r="H3134" s="739"/>
      <c r="I3134" s="761"/>
      <c r="J3134" s="762"/>
      <c r="K3134" s="763"/>
      <c r="L3134" s="764"/>
    </row>
    <row r="3135" spans="2:12" x14ac:dyDescent="0.25">
      <c r="B3135" s="737"/>
      <c r="C3135" s="739"/>
      <c r="D3135" s="739"/>
      <c r="E3135" s="739"/>
      <c r="F3135" s="740"/>
      <c r="G3135" s="739"/>
      <c r="H3135" s="739"/>
      <c r="I3135" s="761"/>
      <c r="J3135" s="762"/>
      <c r="K3135" s="763"/>
      <c r="L3135" s="764"/>
    </row>
    <row r="3136" spans="2:12" x14ac:dyDescent="0.25">
      <c r="B3136" s="737"/>
      <c r="C3136" s="739"/>
      <c r="D3136" s="739"/>
      <c r="E3136" s="739"/>
      <c r="F3136" s="740"/>
      <c r="G3136" s="739"/>
      <c r="H3136" s="739"/>
      <c r="I3136" s="761"/>
      <c r="J3136" s="762"/>
      <c r="K3136" s="763"/>
      <c r="L3136" s="764"/>
    </row>
    <row r="3137" spans="2:12" x14ac:dyDescent="0.25">
      <c r="B3137" s="737"/>
      <c r="C3137" s="739"/>
      <c r="D3137" s="739"/>
      <c r="E3137" s="739"/>
      <c r="F3137" s="740"/>
      <c r="G3137" s="739"/>
      <c r="H3137" s="739"/>
      <c r="I3137" s="761"/>
      <c r="J3137" s="762"/>
      <c r="K3137" s="763"/>
      <c r="L3137" s="764"/>
    </row>
    <row r="3138" spans="2:12" x14ac:dyDescent="0.25">
      <c r="B3138" s="737"/>
      <c r="C3138" s="739"/>
      <c r="D3138" s="739"/>
      <c r="E3138" s="739"/>
      <c r="F3138" s="740"/>
      <c r="G3138" s="739"/>
      <c r="H3138" s="739"/>
      <c r="I3138" s="761"/>
      <c r="J3138" s="762"/>
      <c r="K3138" s="763"/>
      <c r="L3138" s="764"/>
    </row>
    <row r="3139" spans="2:12" x14ac:dyDescent="0.25">
      <c r="B3139" s="737"/>
      <c r="C3139" s="739"/>
      <c r="D3139" s="739"/>
      <c r="E3139" s="739"/>
      <c r="F3139" s="740"/>
      <c r="G3139" s="739"/>
      <c r="H3139" s="739"/>
      <c r="I3139" s="761"/>
      <c r="J3139" s="762"/>
      <c r="K3139" s="763"/>
      <c r="L3139" s="764"/>
    </row>
    <row r="3140" spans="2:12" x14ac:dyDescent="0.25">
      <c r="B3140" s="737"/>
      <c r="C3140" s="739"/>
      <c r="D3140" s="739"/>
      <c r="E3140" s="739"/>
      <c r="F3140" s="740"/>
      <c r="G3140" s="739"/>
      <c r="H3140" s="739"/>
      <c r="I3140" s="761"/>
      <c r="J3140" s="762"/>
      <c r="K3140" s="763"/>
      <c r="L3140" s="764"/>
    </row>
    <row r="3141" spans="2:12" x14ac:dyDescent="0.25">
      <c r="B3141" s="737"/>
      <c r="C3141" s="739"/>
      <c r="D3141" s="739"/>
      <c r="E3141" s="739"/>
      <c r="F3141" s="740"/>
      <c r="G3141" s="739"/>
      <c r="H3141" s="739"/>
      <c r="I3141" s="761"/>
      <c r="J3141" s="762"/>
      <c r="K3141" s="763"/>
      <c r="L3141" s="764"/>
    </row>
    <row r="3142" spans="2:12" x14ac:dyDescent="0.25">
      <c r="B3142" s="737"/>
      <c r="C3142" s="739"/>
      <c r="D3142" s="739"/>
      <c r="E3142" s="739"/>
      <c r="F3142" s="740"/>
      <c r="G3142" s="739"/>
      <c r="H3142" s="739"/>
      <c r="I3142" s="761"/>
      <c r="J3142" s="762"/>
      <c r="K3142" s="763"/>
      <c r="L3142" s="764"/>
    </row>
    <row r="3143" spans="2:12" x14ac:dyDescent="0.25">
      <c r="B3143" s="737"/>
      <c r="C3143" s="739"/>
      <c r="D3143" s="739"/>
      <c r="E3143" s="739"/>
      <c r="F3143" s="740"/>
      <c r="G3143" s="739"/>
      <c r="H3143" s="739"/>
      <c r="I3143" s="761"/>
      <c r="J3143" s="762"/>
      <c r="K3143" s="763"/>
      <c r="L3143" s="764"/>
    </row>
    <row r="3144" spans="2:12" x14ac:dyDescent="0.25">
      <c r="B3144" s="737"/>
      <c r="C3144" s="739"/>
      <c r="D3144" s="739"/>
      <c r="E3144" s="739"/>
      <c r="F3144" s="740"/>
      <c r="G3144" s="739"/>
      <c r="H3144" s="739"/>
      <c r="I3144" s="761"/>
      <c r="J3144" s="762"/>
      <c r="K3144" s="763"/>
      <c r="L3144" s="764"/>
    </row>
    <row r="3145" spans="2:12" x14ac:dyDescent="0.25">
      <c r="B3145" s="737"/>
      <c r="C3145" s="739"/>
      <c r="D3145" s="739"/>
      <c r="E3145" s="739"/>
      <c r="F3145" s="740"/>
      <c r="G3145" s="739"/>
      <c r="H3145" s="739"/>
      <c r="I3145" s="761"/>
      <c r="J3145" s="762"/>
      <c r="K3145" s="763"/>
      <c r="L3145" s="764"/>
    </row>
    <row r="3146" spans="2:12" x14ac:dyDescent="0.25">
      <c r="B3146" s="737"/>
      <c r="C3146" s="739"/>
      <c r="D3146" s="739"/>
      <c r="E3146" s="739"/>
      <c r="F3146" s="740"/>
      <c r="G3146" s="739"/>
      <c r="H3146" s="739"/>
      <c r="I3146" s="761"/>
      <c r="J3146" s="762"/>
      <c r="K3146" s="763"/>
      <c r="L3146" s="764"/>
    </row>
    <row r="3147" spans="2:12" x14ac:dyDescent="0.25">
      <c r="B3147" s="737"/>
      <c r="C3147" s="739"/>
      <c r="D3147" s="739"/>
      <c r="E3147" s="739"/>
      <c r="F3147" s="740"/>
      <c r="G3147" s="739"/>
      <c r="H3147" s="739"/>
      <c r="I3147" s="761"/>
      <c r="J3147" s="762"/>
      <c r="K3147" s="763"/>
      <c r="L3147" s="764"/>
    </row>
    <row r="3148" spans="2:12" x14ac:dyDescent="0.25">
      <c r="B3148" s="737"/>
      <c r="C3148" s="739"/>
      <c r="D3148" s="739"/>
      <c r="E3148" s="739"/>
      <c r="F3148" s="740"/>
      <c r="G3148" s="739"/>
      <c r="H3148" s="739"/>
      <c r="I3148" s="761"/>
      <c r="J3148" s="762"/>
      <c r="K3148" s="763"/>
      <c r="L3148" s="764"/>
    </row>
    <row r="3149" spans="2:12" x14ac:dyDescent="0.25">
      <c r="B3149" s="737"/>
      <c r="C3149" s="739"/>
      <c r="D3149" s="739"/>
      <c r="E3149" s="739"/>
      <c r="F3149" s="740"/>
      <c r="G3149" s="739"/>
      <c r="H3149" s="739"/>
      <c r="I3149" s="761"/>
      <c r="J3149" s="762"/>
      <c r="K3149" s="763"/>
      <c r="L3149" s="764"/>
    </row>
    <row r="3150" spans="2:12" x14ac:dyDescent="0.25">
      <c r="B3150" s="737"/>
      <c r="C3150" s="739"/>
      <c r="D3150" s="739"/>
      <c r="E3150" s="739"/>
      <c r="F3150" s="740"/>
      <c r="G3150" s="739"/>
      <c r="H3150" s="739"/>
      <c r="I3150" s="761"/>
      <c r="J3150" s="762"/>
      <c r="K3150" s="763"/>
      <c r="L3150" s="764"/>
    </row>
    <row r="3151" spans="2:12" x14ac:dyDescent="0.25">
      <c r="B3151" s="737"/>
      <c r="C3151" s="739"/>
      <c r="D3151" s="739"/>
      <c r="E3151" s="739"/>
      <c r="F3151" s="740"/>
      <c r="G3151" s="739"/>
      <c r="H3151" s="739"/>
      <c r="I3151" s="761"/>
      <c r="J3151" s="762"/>
      <c r="K3151" s="763"/>
      <c r="L3151" s="764"/>
    </row>
    <row r="3152" spans="2:12" x14ac:dyDescent="0.25">
      <c r="B3152" s="737"/>
      <c r="C3152" s="739"/>
      <c r="D3152" s="739"/>
      <c r="E3152" s="739"/>
      <c r="F3152" s="740"/>
      <c r="G3152" s="739"/>
      <c r="H3152" s="739"/>
      <c r="I3152" s="761"/>
      <c r="J3152" s="762"/>
      <c r="K3152" s="763"/>
      <c r="L3152" s="764"/>
    </row>
    <row r="3153" spans="2:12" x14ac:dyDescent="0.25">
      <c r="B3153" s="737"/>
      <c r="C3153" s="739"/>
      <c r="D3153" s="739"/>
      <c r="E3153" s="739"/>
      <c r="F3153" s="740"/>
      <c r="G3153" s="739"/>
      <c r="H3153" s="739"/>
      <c r="I3153" s="761"/>
      <c r="J3153" s="762"/>
      <c r="K3153" s="763"/>
      <c r="L3153" s="764"/>
    </row>
    <row r="3154" spans="2:12" x14ac:dyDescent="0.25">
      <c r="B3154" s="737"/>
      <c r="C3154" s="739"/>
      <c r="D3154" s="739"/>
      <c r="E3154" s="739"/>
      <c r="F3154" s="740"/>
      <c r="G3154" s="739"/>
      <c r="H3154" s="739"/>
      <c r="I3154" s="761"/>
      <c r="J3154" s="762"/>
      <c r="K3154" s="763"/>
      <c r="L3154" s="764"/>
    </row>
    <row r="3155" spans="2:12" x14ac:dyDescent="0.25">
      <c r="B3155" s="737"/>
      <c r="C3155" s="739"/>
      <c r="D3155" s="739"/>
      <c r="E3155" s="739"/>
      <c r="F3155" s="740"/>
      <c r="G3155" s="739"/>
      <c r="H3155" s="739"/>
      <c r="I3155" s="761"/>
      <c r="J3155" s="762"/>
      <c r="K3155" s="763"/>
      <c r="L3155" s="764"/>
    </row>
    <row r="3156" spans="2:12" x14ac:dyDescent="0.25">
      <c r="B3156" s="737"/>
      <c r="C3156" s="739"/>
      <c r="D3156" s="739"/>
      <c r="E3156" s="739"/>
      <c r="F3156" s="740"/>
      <c r="G3156" s="739"/>
      <c r="H3156" s="739"/>
      <c r="I3156" s="761"/>
      <c r="J3156" s="762"/>
      <c r="K3156" s="763"/>
      <c r="L3156" s="764"/>
    </row>
    <row r="3157" spans="2:12" x14ac:dyDescent="0.25">
      <c r="B3157" s="737"/>
      <c r="C3157" s="739"/>
      <c r="D3157" s="739"/>
      <c r="E3157" s="739"/>
      <c r="F3157" s="740"/>
      <c r="G3157" s="739"/>
      <c r="H3157" s="739"/>
      <c r="I3157" s="761"/>
      <c r="J3157" s="762"/>
      <c r="K3157" s="763"/>
      <c r="L3157" s="764"/>
    </row>
    <row r="3158" spans="2:12" x14ac:dyDescent="0.25">
      <c r="B3158" s="737"/>
      <c r="C3158" s="739"/>
      <c r="D3158" s="739"/>
      <c r="E3158" s="739"/>
      <c r="F3158" s="740"/>
      <c r="G3158" s="739"/>
      <c r="H3158" s="739"/>
      <c r="I3158" s="761"/>
      <c r="J3158" s="762"/>
      <c r="K3158" s="763"/>
      <c r="L3158" s="764"/>
    </row>
    <row r="3159" spans="2:12" x14ac:dyDescent="0.25">
      <c r="B3159" s="737"/>
      <c r="C3159" s="739"/>
      <c r="D3159" s="739"/>
      <c r="E3159" s="739"/>
      <c r="F3159" s="740"/>
      <c r="G3159" s="739"/>
      <c r="H3159" s="739"/>
      <c r="I3159" s="761"/>
      <c r="J3159" s="762"/>
      <c r="K3159" s="763"/>
      <c r="L3159" s="764"/>
    </row>
    <row r="3160" spans="2:12" x14ac:dyDescent="0.25">
      <c r="B3160" s="737"/>
      <c r="C3160" s="739"/>
      <c r="D3160" s="739"/>
      <c r="E3160" s="739"/>
      <c r="F3160" s="740"/>
      <c r="G3160" s="739"/>
      <c r="H3160" s="739"/>
      <c r="I3160" s="761"/>
      <c r="J3160" s="762"/>
      <c r="K3160" s="763"/>
      <c r="L3160" s="764"/>
    </row>
    <row r="3161" spans="2:12" x14ac:dyDescent="0.25">
      <c r="B3161" s="737"/>
      <c r="C3161" s="739"/>
      <c r="D3161" s="739"/>
      <c r="E3161" s="739"/>
      <c r="F3161" s="740"/>
      <c r="G3161" s="739"/>
      <c r="H3161" s="739"/>
      <c r="I3161" s="761"/>
      <c r="J3161" s="762"/>
      <c r="K3161" s="763"/>
      <c r="L3161" s="764"/>
    </row>
    <row r="3162" spans="2:12" x14ac:dyDescent="0.25">
      <c r="B3162" s="737"/>
      <c r="C3162" s="739"/>
      <c r="D3162" s="739"/>
      <c r="E3162" s="739"/>
      <c r="F3162" s="740"/>
      <c r="G3162" s="739"/>
      <c r="H3162" s="739"/>
      <c r="I3162" s="761"/>
      <c r="J3162" s="762"/>
      <c r="K3162" s="763"/>
      <c r="L3162" s="764"/>
    </row>
    <row r="3163" spans="2:12" x14ac:dyDescent="0.25">
      <c r="B3163" s="737"/>
      <c r="C3163" s="739"/>
      <c r="D3163" s="739"/>
      <c r="E3163" s="739"/>
      <c r="F3163" s="740"/>
      <c r="G3163" s="739"/>
      <c r="H3163" s="739"/>
      <c r="I3163" s="761"/>
      <c r="J3163" s="762"/>
      <c r="K3163" s="763"/>
      <c r="L3163" s="764"/>
    </row>
    <row r="3164" spans="2:12" x14ac:dyDescent="0.25">
      <c r="B3164" s="737"/>
      <c r="C3164" s="739"/>
      <c r="D3164" s="739"/>
      <c r="E3164" s="739"/>
      <c r="F3164" s="740"/>
      <c r="G3164" s="739"/>
      <c r="H3164" s="739"/>
      <c r="I3164" s="761"/>
      <c r="J3164" s="762"/>
      <c r="K3164" s="763"/>
      <c r="L3164" s="764"/>
    </row>
    <row r="3165" spans="2:12" x14ac:dyDescent="0.25">
      <c r="B3165" s="737"/>
      <c r="C3165" s="739"/>
      <c r="D3165" s="739"/>
      <c r="E3165" s="739"/>
      <c r="F3165" s="740"/>
      <c r="G3165" s="739"/>
      <c r="H3165" s="739"/>
      <c r="I3165" s="761"/>
      <c r="J3165" s="762"/>
      <c r="K3165" s="763"/>
      <c r="L3165" s="764"/>
    </row>
    <row r="3166" spans="2:12" x14ac:dyDescent="0.25">
      <c r="B3166" s="737"/>
      <c r="C3166" s="739"/>
      <c r="D3166" s="739"/>
      <c r="E3166" s="739"/>
      <c r="F3166" s="740"/>
      <c r="G3166" s="739"/>
      <c r="H3166" s="739"/>
      <c r="I3166" s="761"/>
      <c r="J3166" s="762"/>
      <c r="K3166" s="763"/>
      <c r="L3166" s="764"/>
    </row>
    <row r="3167" spans="2:12" x14ac:dyDescent="0.25">
      <c r="B3167" s="737"/>
      <c r="C3167" s="739"/>
      <c r="D3167" s="739"/>
      <c r="E3167" s="739"/>
      <c r="F3167" s="740"/>
      <c r="G3167" s="739"/>
      <c r="H3167" s="739"/>
      <c r="I3167" s="761"/>
      <c r="J3167" s="762"/>
      <c r="K3167" s="763"/>
      <c r="L3167" s="764"/>
    </row>
    <row r="3168" spans="2:12" x14ac:dyDescent="0.25">
      <c r="B3168" s="737"/>
      <c r="C3168" s="739"/>
      <c r="D3168" s="739"/>
      <c r="E3168" s="739"/>
      <c r="F3168" s="740"/>
      <c r="G3168" s="739"/>
      <c r="H3168" s="739"/>
      <c r="I3168" s="761"/>
      <c r="J3168" s="762"/>
      <c r="K3168" s="763"/>
      <c r="L3168" s="764"/>
    </row>
    <row r="3169" spans="2:12" x14ac:dyDescent="0.25">
      <c r="B3169" s="737"/>
      <c r="C3169" s="739"/>
      <c r="D3169" s="739"/>
      <c r="E3169" s="739"/>
      <c r="F3169" s="740"/>
      <c r="G3169" s="739"/>
      <c r="H3169" s="739"/>
      <c r="I3169" s="761"/>
      <c r="J3169" s="762"/>
      <c r="K3169" s="763"/>
      <c r="L3169" s="764"/>
    </row>
    <row r="3170" spans="2:12" x14ac:dyDescent="0.25">
      <c r="B3170" s="737"/>
      <c r="C3170" s="739"/>
      <c r="D3170" s="739"/>
      <c r="E3170" s="739"/>
      <c r="F3170" s="740"/>
      <c r="G3170" s="739"/>
      <c r="H3170" s="739"/>
      <c r="I3170" s="761"/>
      <c r="J3170" s="762"/>
      <c r="K3170" s="763"/>
      <c r="L3170" s="764"/>
    </row>
    <row r="3171" spans="2:12" x14ac:dyDescent="0.25">
      <c r="B3171" s="737"/>
      <c r="C3171" s="739"/>
      <c r="D3171" s="739"/>
      <c r="E3171" s="739"/>
      <c r="F3171" s="740"/>
      <c r="G3171" s="739"/>
      <c r="H3171" s="739"/>
      <c r="I3171" s="761"/>
      <c r="J3171" s="762"/>
      <c r="K3171" s="763"/>
      <c r="L3171" s="764"/>
    </row>
    <row r="3172" spans="2:12" x14ac:dyDescent="0.25">
      <c r="B3172" s="737"/>
      <c r="C3172" s="739"/>
      <c r="D3172" s="739"/>
      <c r="E3172" s="739"/>
      <c r="F3172" s="740"/>
      <c r="G3172" s="739"/>
      <c r="H3172" s="739"/>
      <c r="I3172" s="761"/>
      <c r="J3172" s="762"/>
      <c r="K3172" s="763"/>
      <c r="L3172" s="764"/>
    </row>
    <row r="3173" spans="2:12" x14ac:dyDescent="0.25">
      <c r="B3173" s="737"/>
      <c r="C3173" s="739"/>
      <c r="D3173" s="739"/>
      <c r="E3173" s="739"/>
      <c r="F3173" s="740"/>
      <c r="G3173" s="739"/>
      <c r="H3173" s="739"/>
      <c r="I3173" s="761"/>
      <c r="J3173" s="762"/>
      <c r="K3173" s="763"/>
      <c r="L3173" s="764"/>
    </row>
    <row r="3174" spans="2:12" x14ac:dyDescent="0.25">
      <c r="B3174" s="737"/>
      <c r="C3174" s="739"/>
      <c r="D3174" s="739"/>
      <c r="E3174" s="739"/>
      <c r="F3174" s="740"/>
      <c r="G3174" s="739"/>
      <c r="H3174" s="739"/>
      <c r="I3174" s="761"/>
      <c r="J3174" s="762"/>
      <c r="K3174" s="763"/>
      <c r="L3174" s="764"/>
    </row>
    <row r="3175" spans="2:12" x14ac:dyDescent="0.25">
      <c r="B3175" s="737"/>
      <c r="C3175" s="739"/>
      <c r="D3175" s="739"/>
      <c r="E3175" s="739"/>
      <c r="F3175" s="740"/>
      <c r="G3175" s="739"/>
      <c r="H3175" s="739"/>
      <c r="I3175" s="761"/>
      <c r="J3175" s="762"/>
      <c r="K3175" s="763"/>
      <c r="L3175" s="764"/>
    </row>
    <row r="3176" spans="2:12" x14ac:dyDescent="0.25">
      <c r="B3176" s="737"/>
      <c r="C3176" s="739"/>
      <c r="D3176" s="739"/>
      <c r="E3176" s="739"/>
      <c r="F3176" s="740"/>
      <c r="G3176" s="739"/>
      <c r="H3176" s="739"/>
      <c r="I3176" s="761"/>
      <c r="J3176" s="762"/>
      <c r="K3176" s="763"/>
      <c r="L3176" s="764"/>
    </row>
    <row r="3177" spans="2:12" x14ac:dyDescent="0.25">
      <c r="B3177" s="737"/>
      <c r="C3177" s="739"/>
      <c r="D3177" s="739"/>
      <c r="E3177" s="739"/>
      <c r="F3177" s="740"/>
      <c r="G3177" s="739"/>
      <c r="H3177" s="739"/>
      <c r="I3177" s="761"/>
      <c r="J3177" s="762"/>
      <c r="K3177" s="763"/>
      <c r="L3177" s="764"/>
    </row>
    <row r="3178" spans="2:12" x14ac:dyDescent="0.25">
      <c r="B3178" s="737"/>
      <c r="C3178" s="739"/>
      <c r="D3178" s="739"/>
      <c r="E3178" s="739"/>
      <c r="F3178" s="740"/>
      <c r="G3178" s="739"/>
      <c r="H3178" s="739"/>
      <c r="I3178" s="761"/>
      <c r="J3178" s="762"/>
      <c r="K3178" s="763"/>
      <c r="L3178" s="764"/>
    </row>
    <row r="3179" spans="2:12" x14ac:dyDescent="0.25">
      <c r="B3179" s="737"/>
      <c r="C3179" s="739"/>
      <c r="D3179" s="739"/>
      <c r="E3179" s="739"/>
      <c r="F3179" s="740"/>
      <c r="G3179" s="739"/>
      <c r="H3179" s="739"/>
      <c r="I3179" s="761"/>
      <c r="J3179" s="762"/>
      <c r="K3179" s="763"/>
      <c r="L3179" s="764"/>
    </row>
    <row r="3180" spans="2:12" x14ac:dyDescent="0.25">
      <c r="B3180" s="737"/>
      <c r="C3180" s="739"/>
      <c r="D3180" s="739"/>
      <c r="E3180" s="739"/>
      <c r="F3180" s="740"/>
      <c r="G3180" s="739"/>
      <c r="H3180" s="739"/>
      <c r="I3180" s="761"/>
      <c r="J3180" s="762"/>
      <c r="K3180" s="763"/>
      <c r="L3180" s="764"/>
    </row>
    <row r="3181" spans="2:12" x14ac:dyDescent="0.25">
      <c r="B3181" s="737"/>
      <c r="C3181" s="739"/>
      <c r="D3181" s="739"/>
      <c r="E3181" s="739"/>
      <c r="F3181" s="740"/>
      <c r="G3181" s="739"/>
      <c r="H3181" s="739"/>
      <c r="I3181" s="761"/>
      <c r="J3181" s="762"/>
      <c r="K3181" s="763"/>
      <c r="L3181" s="764"/>
    </row>
    <row r="3182" spans="2:12" x14ac:dyDescent="0.25">
      <c r="B3182" s="737"/>
      <c r="C3182" s="739"/>
      <c r="D3182" s="739"/>
      <c r="E3182" s="739"/>
      <c r="F3182" s="740"/>
      <c r="G3182" s="739"/>
      <c r="H3182" s="739"/>
      <c r="I3182" s="761"/>
      <c r="J3182" s="762"/>
      <c r="K3182" s="763"/>
      <c r="L3182" s="764"/>
    </row>
    <row r="3183" spans="2:12" x14ac:dyDescent="0.25">
      <c r="B3183" s="737"/>
      <c r="C3183" s="739"/>
      <c r="D3183" s="739"/>
      <c r="E3183" s="739"/>
      <c r="F3183" s="740"/>
      <c r="G3183" s="739"/>
      <c r="H3183" s="739"/>
      <c r="I3183" s="761"/>
      <c r="J3183" s="762"/>
      <c r="K3183" s="763"/>
      <c r="L3183" s="764"/>
    </row>
    <row r="3184" spans="2:12" x14ac:dyDescent="0.25">
      <c r="B3184" s="737"/>
      <c r="C3184" s="739"/>
      <c r="D3184" s="739"/>
      <c r="E3184" s="739"/>
      <c r="F3184" s="740"/>
      <c r="G3184" s="739"/>
      <c r="H3184" s="739"/>
      <c r="I3184" s="761"/>
      <c r="J3184" s="762"/>
      <c r="K3184" s="763"/>
      <c r="L3184" s="764"/>
    </row>
    <row r="3185" spans="2:12" x14ac:dyDescent="0.25">
      <c r="B3185" s="737"/>
      <c r="C3185" s="739"/>
      <c r="D3185" s="739"/>
      <c r="E3185" s="739"/>
      <c r="F3185" s="740"/>
      <c r="G3185" s="739"/>
      <c r="H3185" s="739"/>
      <c r="I3185" s="761"/>
      <c r="J3185" s="762"/>
      <c r="K3185" s="763"/>
      <c r="L3185" s="764"/>
    </row>
    <row r="3186" spans="2:12" x14ac:dyDescent="0.25">
      <c r="B3186" s="737"/>
      <c r="C3186" s="739"/>
      <c r="D3186" s="739"/>
      <c r="E3186" s="739"/>
      <c r="F3186" s="740"/>
      <c r="G3186" s="739"/>
      <c r="H3186" s="739"/>
      <c r="I3186" s="761"/>
      <c r="J3186" s="762"/>
      <c r="K3186" s="763"/>
      <c r="L3186" s="764"/>
    </row>
    <row r="3187" spans="2:12" x14ac:dyDescent="0.25">
      <c r="B3187" s="737"/>
      <c r="C3187" s="739"/>
      <c r="D3187" s="739"/>
      <c r="E3187" s="739"/>
      <c r="F3187" s="740"/>
      <c r="G3187" s="739"/>
      <c r="H3187" s="739"/>
      <c r="I3187" s="761"/>
      <c r="J3187" s="762"/>
      <c r="K3187" s="763"/>
      <c r="L3187" s="764"/>
    </row>
    <row r="3188" spans="2:12" x14ac:dyDescent="0.25">
      <c r="B3188" s="737"/>
      <c r="C3188" s="739"/>
      <c r="D3188" s="739"/>
      <c r="E3188" s="739"/>
      <c r="F3188" s="740"/>
      <c r="G3188" s="739"/>
      <c r="H3188" s="739"/>
      <c r="I3188" s="761"/>
      <c r="J3188" s="762"/>
      <c r="K3188" s="763"/>
      <c r="L3188" s="764"/>
    </row>
    <row r="3189" spans="2:12" x14ac:dyDescent="0.25">
      <c r="B3189" s="737"/>
      <c r="C3189" s="739"/>
      <c r="D3189" s="739"/>
      <c r="E3189" s="739"/>
      <c r="F3189" s="740"/>
      <c r="G3189" s="739"/>
      <c r="H3189" s="739"/>
      <c r="I3189" s="761"/>
      <c r="J3189" s="762"/>
      <c r="K3189" s="763"/>
      <c r="L3189" s="764"/>
    </row>
    <row r="3190" spans="2:12" x14ac:dyDescent="0.25">
      <c r="B3190" s="737"/>
      <c r="C3190" s="739"/>
      <c r="D3190" s="739"/>
      <c r="E3190" s="739"/>
      <c r="F3190" s="740"/>
      <c r="G3190" s="739"/>
      <c r="H3190" s="739"/>
      <c r="I3190" s="761"/>
      <c r="J3190" s="762"/>
      <c r="K3190" s="763"/>
      <c r="L3190" s="764"/>
    </row>
    <row r="3191" spans="2:12" x14ac:dyDescent="0.25">
      <c r="B3191" s="737"/>
      <c r="C3191" s="739"/>
      <c r="D3191" s="739"/>
      <c r="E3191" s="739"/>
      <c r="F3191" s="740"/>
      <c r="G3191" s="739"/>
      <c r="H3191" s="739"/>
      <c r="I3191" s="761"/>
      <c r="J3191" s="762"/>
      <c r="K3191" s="763"/>
      <c r="L3191" s="764"/>
    </row>
    <row r="3192" spans="2:12" x14ac:dyDescent="0.25">
      <c r="B3192" s="737"/>
      <c r="C3192" s="739"/>
      <c r="D3192" s="739"/>
      <c r="E3192" s="739"/>
      <c r="F3192" s="740"/>
      <c r="G3192" s="739"/>
      <c r="H3192" s="739"/>
      <c r="I3192" s="761"/>
      <c r="J3192" s="762"/>
      <c r="K3192" s="763"/>
      <c r="L3192" s="764"/>
    </row>
    <row r="3193" spans="2:12" x14ac:dyDescent="0.25">
      <c r="B3193" s="737"/>
      <c r="C3193" s="739"/>
      <c r="D3193" s="739"/>
      <c r="E3193" s="739"/>
      <c r="F3193" s="740"/>
      <c r="G3193" s="739"/>
      <c r="H3193" s="739"/>
      <c r="I3193" s="761"/>
      <c r="J3193" s="762"/>
      <c r="K3193" s="763"/>
      <c r="L3193" s="764"/>
    </row>
    <row r="3194" spans="2:12" x14ac:dyDescent="0.25">
      <c r="B3194" s="737"/>
      <c r="C3194" s="739"/>
      <c r="D3194" s="739"/>
      <c r="E3194" s="739"/>
      <c r="F3194" s="740"/>
      <c r="G3194" s="739"/>
      <c r="H3194" s="739"/>
      <c r="I3194" s="761"/>
      <c r="J3194" s="762"/>
      <c r="K3194" s="763"/>
      <c r="L3194" s="764"/>
    </row>
    <row r="3195" spans="2:12" x14ac:dyDescent="0.25">
      <c r="B3195" s="737"/>
      <c r="C3195" s="739"/>
      <c r="D3195" s="739"/>
      <c r="E3195" s="739"/>
      <c r="F3195" s="740"/>
      <c r="G3195" s="739"/>
      <c r="H3195" s="739"/>
      <c r="I3195" s="761"/>
      <c r="J3195" s="762"/>
      <c r="K3195" s="763"/>
      <c r="L3195" s="764"/>
    </row>
    <row r="3196" spans="2:12" x14ac:dyDescent="0.25">
      <c r="B3196" s="737"/>
      <c r="C3196" s="739"/>
      <c r="D3196" s="739"/>
      <c r="E3196" s="739"/>
      <c r="F3196" s="740"/>
      <c r="G3196" s="739"/>
      <c r="H3196" s="739"/>
      <c r="I3196" s="761"/>
      <c r="J3196" s="762"/>
      <c r="K3196" s="763"/>
      <c r="L3196" s="764"/>
    </row>
    <row r="3197" spans="2:12" x14ac:dyDescent="0.25">
      <c r="B3197" s="737"/>
      <c r="C3197" s="739"/>
      <c r="D3197" s="739"/>
      <c r="E3197" s="739"/>
      <c r="F3197" s="740"/>
      <c r="G3197" s="739"/>
      <c r="H3197" s="739"/>
      <c r="I3197" s="761"/>
      <c r="J3197" s="762"/>
      <c r="K3197" s="763"/>
      <c r="L3197" s="764"/>
    </row>
    <row r="3198" spans="2:12" x14ac:dyDescent="0.25">
      <c r="B3198" s="737"/>
      <c r="C3198" s="739"/>
      <c r="D3198" s="739"/>
      <c r="E3198" s="739"/>
      <c r="F3198" s="740"/>
      <c r="G3198" s="739"/>
      <c r="H3198" s="739"/>
      <c r="I3198" s="761"/>
      <c r="J3198" s="762"/>
      <c r="K3198" s="763"/>
      <c r="L3198" s="764"/>
    </row>
    <row r="3199" spans="2:12" x14ac:dyDescent="0.25">
      <c r="B3199" s="737"/>
      <c r="C3199" s="739"/>
      <c r="D3199" s="739"/>
      <c r="E3199" s="739"/>
      <c r="F3199" s="740"/>
      <c r="G3199" s="739"/>
      <c r="H3199" s="739"/>
      <c r="I3199" s="761"/>
      <c r="J3199" s="762"/>
      <c r="K3199" s="763"/>
      <c r="L3199" s="764"/>
    </row>
    <row r="3200" spans="2:12" x14ac:dyDescent="0.25">
      <c r="B3200" s="737"/>
      <c r="C3200" s="739"/>
      <c r="D3200" s="739"/>
      <c r="E3200" s="739"/>
      <c r="F3200" s="740"/>
      <c r="G3200" s="739"/>
      <c r="H3200" s="739"/>
      <c r="I3200" s="761"/>
      <c r="J3200" s="762"/>
      <c r="K3200" s="763"/>
      <c r="L3200" s="764"/>
    </row>
    <row r="3201" spans="2:12" x14ac:dyDescent="0.25">
      <c r="B3201" s="737"/>
      <c r="C3201" s="739"/>
      <c r="D3201" s="739"/>
      <c r="E3201" s="739"/>
      <c r="F3201" s="740"/>
      <c r="G3201" s="739"/>
      <c r="H3201" s="739"/>
      <c r="I3201" s="761"/>
      <c r="J3201" s="762"/>
      <c r="K3201" s="763"/>
      <c r="L3201" s="764"/>
    </row>
    <row r="3202" spans="2:12" x14ac:dyDescent="0.25">
      <c r="B3202" s="737"/>
      <c r="C3202" s="739"/>
      <c r="D3202" s="739"/>
      <c r="E3202" s="739"/>
      <c r="F3202" s="740"/>
      <c r="G3202" s="739"/>
      <c r="H3202" s="739"/>
      <c r="I3202" s="761"/>
      <c r="J3202" s="762"/>
      <c r="K3202" s="763"/>
      <c r="L3202" s="764"/>
    </row>
    <row r="3203" spans="2:12" x14ac:dyDescent="0.25">
      <c r="B3203" s="737"/>
      <c r="C3203" s="739"/>
      <c r="D3203" s="739"/>
      <c r="E3203" s="739"/>
      <c r="F3203" s="740"/>
      <c r="G3203" s="739"/>
      <c r="H3203" s="739"/>
      <c r="I3203" s="761"/>
      <c r="J3203" s="762"/>
      <c r="K3203" s="763"/>
      <c r="L3203" s="764"/>
    </row>
    <row r="3204" spans="2:12" x14ac:dyDescent="0.25">
      <c r="B3204" s="737"/>
      <c r="C3204" s="739"/>
      <c r="D3204" s="739"/>
      <c r="E3204" s="739"/>
      <c r="F3204" s="740"/>
      <c r="G3204" s="739"/>
      <c r="H3204" s="739"/>
      <c r="I3204" s="761"/>
      <c r="J3204" s="762"/>
      <c r="K3204" s="763"/>
      <c r="L3204" s="764"/>
    </row>
    <row r="3205" spans="2:12" x14ac:dyDescent="0.25">
      <c r="B3205" s="737"/>
      <c r="C3205" s="739"/>
      <c r="D3205" s="739"/>
      <c r="E3205" s="739"/>
      <c r="F3205" s="740"/>
      <c r="G3205" s="739"/>
      <c r="H3205" s="739"/>
      <c r="I3205" s="761"/>
      <c r="J3205" s="762"/>
      <c r="K3205" s="763"/>
      <c r="L3205" s="764"/>
    </row>
    <row r="3206" spans="2:12" x14ac:dyDescent="0.25">
      <c r="B3206" s="737"/>
      <c r="C3206" s="739"/>
      <c r="D3206" s="739"/>
      <c r="E3206" s="739"/>
      <c r="F3206" s="740"/>
      <c r="G3206" s="739"/>
      <c r="H3206" s="739"/>
      <c r="I3206" s="761"/>
      <c r="J3206" s="762"/>
      <c r="K3206" s="763"/>
      <c r="L3206" s="764"/>
    </row>
    <row r="3207" spans="2:12" x14ac:dyDescent="0.25">
      <c r="B3207" s="737"/>
      <c r="C3207" s="739"/>
      <c r="D3207" s="739"/>
      <c r="E3207" s="739"/>
      <c r="F3207" s="740"/>
      <c r="G3207" s="739"/>
      <c r="H3207" s="739"/>
      <c r="I3207" s="761"/>
      <c r="J3207" s="762"/>
      <c r="K3207" s="763"/>
      <c r="L3207" s="764"/>
    </row>
    <row r="3208" spans="2:12" x14ac:dyDescent="0.25">
      <c r="B3208" s="737"/>
      <c r="C3208" s="739"/>
      <c r="D3208" s="739"/>
      <c r="E3208" s="739"/>
      <c r="F3208" s="740"/>
      <c r="G3208" s="739"/>
      <c r="H3208" s="739"/>
      <c r="I3208" s="761"/>
      <c r="J3208" s="762"/>
      <c r="K3208" s="763"/>
      <c r="L3208" s="764"/>
    </row>
    <row r="3209" spans="2:12" x14ac:dyDescent="0.25">
      <c r="B3209" s="737"/>
      <c r="C3209" s="739"/>
      <c r="D3209" s="739"/>
      <c r="E3209" s="739"/>
      <c r="F3209" s="740"/>
      <c r="G3209" s="739"/>
      <c r="H3209" s="739"/>
      <c r="I3209" s="761"/>
      <c r="J3209" s="762"/>
      <c r="K3209" s="763"/>
      <c r="L3209" s="764"/>
    </row>
    <row r="3210" spans="2:12" x14ac:dyDescent="0.25">
      <c r="B3210" s="737"/>
      <c r="C3210" s="739"/>
      <c r="D3210" s="739"/>
      <c r="E3210" s="739"/>
      <c r="F3210" s="740"/>
      <c r="G3210" s="739"/>
      <c r="H3210" s="739"/>
      <c r="I3210" s="761"/>
      <c r="J3210" s="762"/>
      <c r="K3210" s="763"/>
      <c r="L3210" s="764"/>
    </row>
    <row r="3211" spans="2:12" x14ac:dyDescent="0.25">
      <c r="B3211" s="737"/>
      <c r="C3211" s="739"/>
      <c r="D3211" s="739"/>
      <c r="E3211" s="739"/>
      <c r="F3211" s="740"/>
      <c r="G3211" s="739"/>
      <c r="H3211" s="739"/>
      <c r="I3211" s="761"/>
      <c r="J3211" s="762"/>
      <c r="K3211" s="763"/>
      <c r="L3211" s="764"/>
    </row>
    <row r="3212" spans="2:12" x14ac:dyDescent="0.25">
      <c r="B3212" s="737"/>
      <c r="C3212" s="739"/>
      <c r="D3212" s="739"/>
      <c r="E3212" s="739"/>
      <c r="F3212" s="740"/>
      <c r="G3212" s="739"/>
      <c r="H3212" s="739"/>
      <c r="I3212" s="761"/>
      <c r="J3212" s="762"/>
      <c r="K3212" s="763"/>
      <c r="L3212" s="764"/>
    </row>
    <row r="3213" spans="2:12" x14ac:dyDescent="0.25">
      <c r="B3213" s="737"/>
      <c r="C3213" s="739"/>
      <c r="D3213" s="739"/>
      <c r="E3213" s="739"/>
      <c r="F3213" s="740"/>
      <c r="G3213" s="739"/>
      <c r="H3213" s="739"/>
      <c r="I3213" s="761"/>
      <c r="J3213" s="762"/>
      <c r="K3213" s="763"/>
      <c r="L3213" s="764"/>
    </row>
    <row r="3214" spans="2:12" x14ac:dyDescent="0.25">
      <c r="B3214" s="737"/>
      <c r="C3214" s="739"/>
      <c r="D3214" s="739"/>
      <c r="E3214" s="739"/>
      <c r="F3214" s="740"/>
      <c r="G3214" s="739"/>
      <c r="H3214" s="739"/>
      <c r="I3214" s="761"/>
      <c r="J3214" s="762"/>
      <c r="K3214" s="763"/>
      <c r="L3214" s="764"/>
    </row>
    <row r="3215" spans="2:12" x14ac:dyDescent="0.25">
      <c r="B3215" s="737"/>
      <c r="C3215" s="739"/>
      <c r="D3215" s="739"/>
      <c r="E3215" s="739"/>
      <c r="F3215" s="740"/>
      <c r="G3215" s="739"/>
      <c r="H3215" s="739"/>
      <c r="I3215" s="761"/>
      <c r="J3215" s="762"/>
      <c r="K3215" s="763"/>
      <c r="L3215" s="764"/>
    </row>
    <row r="3216" spans="2:12" x14ac:dyDescent="0.25">
      <c r="B3216" s="737"/>
      <c r="C3216" s="739"/>
      <c r="D3216" s="739"/>
      <c r="E3216" s="739"/>
      <c r="F3216" s="740"/>
      <c r="G3216" s="739"/>
      <c r="H3216" s="739"/>
      <c r="I3216" s="761"/>
      <c r="J3216" s="762"/>
      <c r="K3216" s="763"/>
      <c r="L3216" s="764"/>
    </row>
    <row r="3217" spans="2:12" x14ac:dyDescent="0.25">
      <c r="B3217" s="737"/>
      <c r="C3217" s="739"/>
      <c r="D3217" s="739"/>
      <c r="E3217" s="739"/>
      <c r="F3217" s="740"/>
      <c r="G3217" s="739"/>
      <c r="H3217" s="739"/>
      <c r="I3217" s="761"/>
      <c r="J3217" s="762"/>
      <c r="K3217" s="763"/>
      <c r="L3217" s="764"/>
    </row>
    <row r="3218" spans="2:12" x14ac:dyDescent="0.25">
      <c r="B3218" s="737"/>
      <c r="C3218" s="739"/>
      <c r="D3218" s="739"/>
      <c r="E3218" s="739"/>
      <c r="F3218" s="740"/>
      <c r="G3218" s="739"/>
      <c r="H3218" s="739"/>
      <c r="I3218" s="761"/>
      <c r="J3218" s="762"/>
      <c r="K3218" s="763"/>
      <c r="L3218" s="764"/>
    </row>
    <row r="3219" spans="2:12" x14ac:dyDescent="0.25">
      <c r="B3219" s="737"/>
      <c r="C3219" s="739"/>
      <c r="D3219" s="739"/>
      <c r="E3219" s="739"/>
      <c r="F3219" s="740"/>
      <c r="G3219" s="739"/>
      <c r="H3219" s="739"/>
      <c r="I3219" s="761"/>
      <c r="J3219" s="762"/>
      <c r="K3219" s="763"/>
      <c r="L3219" s="764"/>
    </row>
    <row r="3220" spans="2:12" x14ac:dyDescent="0.25">
      <c r="B3220" s="737"/>
      <c r="C3220" s="739"/>
      <c r="D3220" s="739"/>
      <c r="E3220" s="739"/>
      <c r="F3220" s="740"/>
      <c r="G3220" s="739"/>
      <c r="H3220" s="739"/>
      <c r="I3220" s="761"/>
      <c r="J3220" s="762"/>
      <c r="K3220" s="763"/>
      <c r="L3220" s="764"/>
    </row>
    <row r="3221" spans="2:12" x14ac:dyDescent="0.25">
      <c r="B3221" s="737"/>
      <c r="C3221" s="739"/>
      <c r="D3221" s="739"/>
      <c r="E3221" s="739"/>
      <c r="F3221" s="740"/>
      <c r="G3221" s="739"/>
      <c r="H3221" s="739"/>
      <c r="I3221" s="761"/>
      <c r="J3221" s="762"/>
      <c r="K3221" s="763"/>
      <c r="L3221" s="764"/>
    </row>
    <row r="3222" spans="2:12" x14ac:dyDescent="0.25">
      <c r="B3222" s="737"/>
      <c r="C3222" s="739"/>
      <c r="D3222" s="739"/>
      <c r="E3222" s="739"/>
      <c r="F3222" s="740"/>
      <c r="G3222" s="739"/>
      <c r="H3222" s="739"/>
      <c r="I3222" s="761"/>
      <c r="J3222" s="762"/>
      <c r="K3222" s="763"/>
      <c r="L3222" s="764"/>
    </row>
    <row r="3223" spans="2:12" x14ac:dyDescent="0.25">
      <c r="B3223" s="737"/>
      <c r="C3223" s="739"/>
      <c r="D3223" s="739"/>
      <c r="E3223" s="739"/>
      <c r="F3223" s="740"/>
      <c r="G3223" s="739"/>
      <c r="H3223" s="739"/>
      <c r="I3223" s="761"/>
      <c r="J3223" s="762"/>
      <c r="K3223" s="763"/>
      <c r="L3223" s="764"/>
    </row>
    <row r="3224" spans="2:12" x14ac:dyDescent="0.25">
      <c r="B3224" s="737"/>
      <c r="C3224" s="739"/>
      <c r="D3224" s="739"/>
      <c r="E3224" s="739"/>
      <c r="F3224" s="740"/>
      <c r="G3224" s="739"/>
      <c r="H3224" s="739"/>
      <c r="I3224" s="761"/>
      <c r="J3224" s="762"/>
      <c r="K3224" s="763"/>
      <c r="L3224" s="764"/>
    </row>
    <row r="3225" spans="2:12" x14ac:dyDescent="0.25">
      <c r="B3225" s="737"/>
      <c r="C3225" s="739"/>
      <c r="D3225" s="739"/>
      <c r="E3225" s="739"/>
      <c r="F3225" s="740"/>
      <c r="G3225" s="739"/>
      <c r="H3225" s="739"/>
      <c r="I3225" s="761"/>
      <c r="J3225" s="762"/>
      <c r="K3225" s="763"/>
      <c r="L3225" s="764"/>
    </row>
    <row r="3226" spans="2:12" x14ac:dyDescent="0.25">
      <c r="B3226" s="737"/>
      <c r="C3226" s="739"/>
      <c r="D3226" s="739"/>
      <c r="E3226" s="739"/>
      <c r="F3226" s="740"/>
      <c r="G3226" s="739"/>
      <c r="H3226" s="739"/>
      <c r="I3226" s="761"/>
      <c r="J3226" s="762"/>
      <c r="K3226" s="763"/>
      <c r="L3226" s="764"/>
    </row>
    <row r="3227" spans="2:12" x14ac:dyDescent="0.25">
      <c r="B3227" s="737"/>
      <c r="C3227" s="739"/>
      <c r="D3227" s="739"/>
      <c r="E3227" s="739"/>
      <c r="F3227" s="740"/>
      <c r="G3227" s="739"/>
      <c r="H3227" s="739"/>
      <c r="I3227" s="761"/>
      <c r="J3227" s="762"/>
      <c r="K3227" s="763"/>
      <c r="L3227" s="764"/>
    </row>
    <row r="3228" spans="2:12" x14ac:dyDescent="0.25">
      <c r="B3228" s="737"/>
      <c r="C3228" s="739"/>
      <c r="D3228" s="739"/>
      <c r="E3228" s="739"/>
      <c r="F3228" s="740"/>
      <c r="G3228" s="739"/>
      <c r="H3228" s="739"/>
      <c r="I3228" s="761"/>
      <c r="J3228" s="762"/>
      <c r="K3228" s="763"/>
      <c r="L3228" s="764"/>
    </row>
    <row r="3229" spans="2:12" x14ac:dyDescent="0.25">
      <c r="B3229" s="737"/>
      <c r="C3229" s="739"/>
      <c r="D3229" s="739"/>
      <c r="E3229" s="739"/>
      <c r="F3229" s="740"/>
      <c r="G3229" s="739"/>
      <c r="H3229" s="739"/>
      <c r="I3229" s="761"/>
      <c r="J3229" s="762"/>
      <c r="K3229" s="763"/>
      <c r="L3229" s="764"/>
    </row>
    <row r="3230" spans="2:12" x14ac:dyDescent="0.25">
      <c r="B3230" s="737"/>
      <c r="C3230" s="739"/>
      <c r="D3230" s="739"/>
      <c r="E3230" s="739"/>
      <c r="F3230" s="740"/>
      <c r="G3230" s="739"/>
      <c r="H3230" s="739"/>
      <c r="I3230" s="761"/>
      <c r="J3230" s="762"/>
      <c r="K3230" s="763"/>
      <c r="L3230" s="764"/>
    </row>
    <row r="3231" spans="2:12" x14ac:dyDescent="0.25">
      <c r="B3231" s="737"/>
      <c r="C3231" s="739"/>
      <c r="D3231" s="739"/>
      <c r="E3231" s="739"/>
      <c r="F3231" s="740"/>
      <c r="G3231" s="739"/>
      <c r="H3231" s="739"/>
      <c r="I3231" s="761"/>
      <c r="J3231" s="762"/>
      <c r="K3231" s="763"/>
      <c r="L3231" s="764"/>
    </row>
    <row r="3232" spans="2:12" x14ac:dyDescent="0.25">
      <c r="B3232" s="737"/>
      <c r="C3232" s="739"/>
      <c r="D3232" s="739"/>
      <c r="E3232" s="739"/>
      <c r="F3232" s="740"/>
      <c r="G3232" s="739"/>
      <c r="H3232" s="739"/>
      <c r="I3232" s="761"/>
      <c r="J3232" s="762"/>
      <c r="K3232" s="763"/>
      <c r="L3232" s="764"/>
    </row>
    <row r="3233" spans="2:12" x14ac:dyDescent="0.25">
      <c r="B3233" s="737"/>
      <c r="C3233" s="739"/>
      <c r="D3233" s="739"/>
      <c r="E3233" s="739"/>
      <c r="F3233" s="740"/>
      <c r="G3233" s="739"/>
      <c r="H3233" s="739"/>
      <c r="I3233" s="761"/>
      <c r="J3233" s="762"/>
      <c r="K3233" s="763"/>
      <c r="L3233" s="764"/>
    </row>
    <row r="3234" spans="2:12" x14ac:dyDescent="0.25">
      <c r="B3234" s="737"/>
      <c r="C3234" s="739"/>
      <c r="D3234" s="739"/>
      <c r="E3234" s="739"/>
      <c r="F3234" s="740"/>
      <c r="G3234" s="739"/>
      <c r="H3234" s="739"/>
      <c r="I3234" s="761"/>
      <c r="J3234" s="762"/>
      <c r="K3234" s="763"/>
      <c r="L3234" s="764"/>
    </row>
    <row r="3235" spans="2:12" x14ac:dyDescent="0.25">
      <c r="B3235" s="737"/>
      <c r="C3235" s="739"/>
      <c r="D3235" s="739"/>
      <c r="E3235" s="739"/>
      <c r="F3235" s="740"/>
      <c r="G3235" s="739"/>
      <c r="H3235" s="739"/>
      <c r="I3235" s="761"/>
      <c r="J3235" s="762"/>
      <c r="K3235" s="763"/>
      <c r="L3235" s="764"/>
    </row>
    <row r="3236" spans="2:12" x14ac:dyDescent="0.25">
      <c r="B3236" s="737"/>
      <c r="C3236" s="739"/>
      <c r="D3236" s="739"/>
      <c r="E3236" s="739"/>
      <c r="F3236" s="740"/>
      <c r="G3236" s="739"/>
      <c r="H3236" s="739"/>
      <c r="I3236" s="761"/>
      <c r="J3236" s="762"/>
      <c r="K3236" s="763"/>
      <c r="L3236" s="764"/>
    </row>
    <row r="3237" spans="2:12" x14ac:dyDescent="0.25">
      <c r="B3237" s="737"/>
      <c r="C3237" s="739"/>
      <c r="D3237" s="739"/>
      <c r="E3237" s="739"/>
      <c r="F3237" s="740"/>
      <c r="G3237" s="739"/>
      <c r="H3237" s="739"/>
      <c r="I3237" s="761"/>
      <c r="J3237" s="762"/>
      <c r="K3237" s="763"/>
      <c r="L3237" s="764"/>
    </row>
    <row r="3238" spans="2:12" x14ac:dyDescent="0.25">
      <c r="B3238" s="737"/>
      <c r="C3238" s="739"/>
      <c r="D3238" s="739"/>
      <c r="E3238" s="739"/>
      <c r="F3238" s="740"/>
      <c r="G3238" s="739"/>
      <c r="H3238" s="739"/>
      <c r="I3238" s="761"/>
      <c r="J3238" s="762"/>
      <c r="K3238" s="763"/>
      <c r="L3238" s="764"/>
    </row>
    <row r="3239" spans="2:12" x14ac:dyDescent="0.25">
      <c r="B3239" s="737"/>
      <c r="C3239" s="739"/>
      <c r="D3239" s="739"/>
      <c r="E3239" s="739"/>
      <c r="F3239" s="740"/>
      <c r="G3239" s="739"/>
      <c r="H3239" s="739"/>
      <c r="I3239" s="761"/>
      <c r="J3239" s="762"/>
      <c r="K3239" s="763"/>
      <c r="L3239" s="764"/>
    </row>
    <row r="3240" spans="2:12" x14ac:dyDescent="0.25">
      <c r="B3240" s="737"/>
      <c r="C3240" s="739"/>
      <c r="D3240" s="739"/>
      <c r="E3240" s="739"/>
      <c r="F3240" s="740"/>
      <c r="G3240" s="739"/>
      <c r="H3240" s="739"/>
      <c r="I3240" s="761"/>
      <c r="J3240" s="762"/>
      <c r="K3240" s="763"/>
      <c r="L3240" s="764"/>
    </row>
    <row r="3241" spans="2:12" x14ac:dyDescent="0.25">
      <c r="B3241" s="737"/>
      <c r="C3241" s="739"/>
      <c r="D3241" s="739"/>
      <c r="E3241" s="739"/>
      <c r="F3241" s="740"/>
      <c r="G3241" s="739"/>
      <c r="H3241" s="739"/>
      <c r="I3241" s="761"/>
      <c r="J3241" s="762"/>
      <c r="K3241" s="763"/>
      <c r="L3241" s="764"/>
    </row>
    <row r="3242" spans="2:12" x14ac:dyDescent="0.25">
      <c r="B3242" s="737"/>
      <c r="C3242" s="739"/>
      <c r="D3242" s="739"/>
      <c r="E3242" s="739"/>
      <c r="F3242" s="740"/>
      <c r="G3242" s="739"/>
      <c r="H3242" s="739"/>
      <c r="I3242" s="761"/>
      <c r="J3242" s="762"/>
      <c r="K3242" s="763"/>
      <c r="L3242" s="764"/>
    </row>
    <row r="3243" spans="2:12" x14ac:dyDescent="0.25">
      <c r="B3243" s="737"/>
      <c r="C3243" s="739"/>
      <c r="D3243" s="739"/>
      <c r="E3243" s="739"/>
      <c r="F3243" s="740"/>
      <c r="G3243" s="739"/>
      <c r="H3243" s="739"/>
      <c r="I3243" s="761"/>
      <c r="J3243" s="762"/>
      <c r="K3243" s="763"/>
      <c r="L3243" s="764"/>
    </row>
    <row r="3244" spans="2:12" x14ac:dyDescent="0.25">
      <c r="B3244" s="737"/>
      <c r="C3244" s="739"/>
      <c r="D3244" s="739"/>
      <c r="E3244" s="739"/>
      <c r="F3244" s="740"/>
      <c r="G3244" s="739"/>
      <c r="H3244" s="739"/>
      <c r="I3244" s="761"/>
      <c r="J3244" s="762"/>
      <c r="K3244" s="763"/>
      <c r="L3244" s="764"/>
    </row>
    <row r="3245" spans="2:12" x14ac:dyDescent="0.25">
      <c r="B3245" s="737"/>
      <c r="C3245" s="739"/>
      <c r="D3245" s="739"/>
      <c r="E3245" s="739"/>
      <c r="F3245" s="740"/>
      <c r="G3245" s="739"/>
      <c r="H3245" s="739"/>
      <c r="I3245" s="761"/>
      <c r="J3245" s="762"/>
      <c r="K3245" s="763"/>
      <c r="L3245" s="764"/>
    </row>
    <row r="3246" spans="2:12" x14ac:dyDescent="0.25">
      <c r="B3246" s="737"/>
      <c r="C3246" s="739"/>
      <c r="D3246" s="739"/>
      <c r="E3246" s="739"/>
      <c r="F3246" s="740"/>
      <c r="G3246" s="739"/>
      <c r="H3246" s="739"/>
      <c r="I3246" s="761"/>
      <c r="J3246" s="762"/>
      <c r="K3246" s="763"/>
      <c r="L3246" s="764"/>
    </row>
    <row r="3247" spans="2:12" x14ac:dyDescent="0.25">
      <c r="B3247" s="737"/>
      <c r="C3247" s="739"/>
      <c r="D3247" s="739"/>
      <c r="E3247" s="739"/>
      <c r="F3247" s="740"/>
      <c r="G3247" s="739"/>
      <c r="H3247" s="739"/>
      <c r="I3247" s="761"/>
      <c r="J3247" s="762"/>
      <c r="K3247" s="763"/>
      <c r="L3247" s="764"/>
    </row>
    <row r="3248" spans="2:12" x14ac:dyDescent="0.25">
      <c r="B3248" s="737"/>
      <c r="C3248" s="739"/>
      <c r="D3248" s="739"/>
      <c r="E3248" s="739"/>
      <c r="F3248" s="740"/>
      <c r="G3248" s="739"/>
      <c r="H3248" s="739"/>
      <c r="I3248" s="761"/>
      <c r="J3248" s="762"/>
      <c r="K3248" s="763"/>
      <c r="L3248" s="764"/>
    </row>
    <row r="3249" spans="2:12" x14ac:dyDescent="0.25">
      <c r="B3249" s="737"/>
      <c r="C3249" s="739"/>
      <c r="D3249" s="739"/>
      <c r="E3249" s="739"/>
      <c r="F3249" s="740"/>
      <c r="G3249" s="739"/>
      <c r="H3249" s="739"/>
      <c r="I3249" s="761"/>
      <c r="J3249" s="762"/>
      <c r="K3249" s="763"/>
      <c r="L3249" s="764"/>
    </row>
    <row r="3250" spans="2:12" x14ac:dyDescent="0.25">
      <c r="B3250" s="737"/>
      <c r="C3250" s="739"/>
      <c r="D3250" s="739"/>
      <c r="E3250" s="739"/>
      <c r="F3250" s="740"/>
      <c r="G3250" s="739"/>
      <c r="H3250" s="739"/>
      <c r="I3250" s="761"/>
      <c r="J3250" s="762"/>
      <c r="K3250" s="763"/>
      <c r="L3250" s="764"/>
    </row>
    <row r="3251" spans="2:12" x14ac:dyDescent="0.25">
      <c r="B3251" s="737"/>
      <c r="C3251" s="739"/>
      <c r="D3251" s="739"/>
      <c r="E3251" s="739"/>
      <c r="F3251" s="740"/>
      <c r="G3251" s="739"/>
      <c r="H3251" s="739"/>
      <c r="I3251" s="761"/>
      <c r="J3251" s="762"/>
      <c r="K3251" s="763"/>
      <c r="L3251" s="764"/>
    </row>
    <row r="3252" spans="2:12" x14ac:dyDescent="0.25">
      <c r="B3252" s="737"/>
      <c r="C3252" s="739"/>
      <c r="D3252" s="739"/>
      <c r="E3252" s="739"/>
      <c r="F3252" s="740"/>
      <c r="G3252" s="739"/>
      <c r="H3252" s="739"/>
      <c r="I3252" s="761"/>
      <c r="J3252" s="762"/>
      <c r="K3252" s="763"/>
      <c r="L3252" s="764"/>
    </row>
    <row r="3253" spans="2:12" x14ac:dyDescent="0.25">
      <c r="B3253" s="737"/>
      <c r="C3253" s="739"/>
      <c r="D3253" s="739"/>
      <c r="E3253" s="739"/>
      <c r="F3253" s="740"/>
      <c r="G3253" s="739"/>
      <c r="H3253" s="739"/>
      <c r="I3253" s="761"/>
      <c r="J3253" s="762"/>
      <c r="K3253" s="763"/>
      <c r="L3253" s="764"/>
    </row>
    <row r="3254" spans="2:12" x14ac:dyDescent="0.25">
      <c r="B3254" s="737"/>
      <c r="C3254" s="739"/>
      <c r="D3254" s="739"/>
      <c r="E3254" s="739"/>
      <c r="F3254" s="740"/>
      <c r="G3254" s="739"/>
      <c r="H3254" s="739"/>
      <c r="I3254" s="761"/>
      <c r="J3254" s="762"/>
      <c r="K3254" s="763"/>
      <c r="L3254" s="764"/>
    </row>
    <row r="3255" spans="2:12" x14ac:dyDescent="0.25">
      <c r="B3255" s="737"/>
      <c r="C3255" s="739"/>
      <c r="D3255" s="739"/>
      <c r="E3255" s="739"/>
      <c r="F3255" s="740"/>
      <c r="G3255" s="739"/>
      <c r="H3255" s="739"/>
      <c r="I3255" s="761"/>
      <c r="J3255" s="762"/>
      <c r="K3255" s="763"/>
      <c r="L3255" s="764"/>
    </row>
    <row r="3256" spans="2:12" x14ac:dyDescent="0.25">
      <c r="B3256" s="737"/>
      <c r="C3256" s="739"/>
      <c r="D3256" s="739"/>
      <c r="E3256" s="739"/>
      <c r="F3256" s="740"/>
      <c r="G3256" s="739"/>
      <c r="H3256" s="739"/>
      <c r="I3256" s="761"/>
      <c r="J3256" s="762"/>
      <c r="K3256" s="763"/>
      <c r="L3256" s="764"/>
    </row>
    <row r="3257" spans="2:12" x14ac:dyDescent="0.25">
      <c r="B3257" s="737"/>
      <c r="C3257" s="739"/>
      <c r="D3257" s="739"/>
      <c r="E3257" s="739"/>
      <c r="F3257" s="740"/>
      <c r="G3257" s="739"/>
      <c r="H3257" s="739"/>
      <c r="I3257" s="761"/>
      <c r="J3257" s="762"/>
      <c r="K3257" s="763"/>
      <c r="L3257" s="764"/>
    </row>
    <row r="3258" spans="2:12" x14ac:dyDescent="0.25">
      <c r="B3258" s="737"/>
      <c r="C3258" s="739"/>
      <c r="D3258" s="739"/>
      <c r="E3258" s="739"/>
      <c r="F3258" s="740"/>
      <c r="G3258" s="739"/>
      <c r="H3258" s="739"/>
      <c r="I3258" s="761"/>
      <c r="J3258" s="762"/>
      <c r="K3258" s="763"/>
      <c r="L3258" s="764"/>
    </row>
    <row r="3259" spans="2:12" x14ac:dyDescent="0.25">
      <c r="B3259" s="737"/>
      <c r="C3259" s="739"/>
      <c r="D3259" s="739"/>
      <c r="E3259" s="739"/>
      <c r="F3259" s="740"/>
      <c r="G3259" s="739"/>
      <c r="H3259" s="739"/>
      <c r="I3259" s="761"/>
      <c r="J3259" s="762"/>
      <c r="K3259" s="763"/>
      <c r="L3259" s="764"/>
    </row>
    <row r="3260" spans="2:12" x14ac:dyDescent="0.25">
      <c r="B3260" s="737"/>
      <c r="C3260" s="739"/>
      <c r="D3260" s="739"/>
      <c r="E3260" s="739"/>
      <c r="F3260" s="740"/>
      <c r="G3260" s="739"/>
      <c r="H3260" s="739"/>
      <c r="I3260" s="761"/>
      <c r="J3260" s="762"/>
      <c r="K3260" s="763"/>
      <c r="L3260" s="764"/>
    </row>
    <row r="3261" spans="2:12" x14ac:dyDescent="0.25">
      <c r="B3261" s="737"/>
      <c r="C3261" s="739"/>
      <c r="D3261" s="739"/>
      <c r="E3261" s="739"/>
      <c r="F3261" s="740"/>
      <c r="G3261" s="739"/>
      <c r="H3261" s="739"/>
      <c r="I3261" s="761"/>
      <c r="J3261" s="762"/>
      <c r="K3261" s="763"/>
      <c r="L3261" s="764"/>
    </row>
    <row r="3262" spans="2:12" x14ac:dyDescent="0.25">
      <c r="B3262" s="737"/>
      <c r="C3262" s="739"/>
      <c r="D3262" s="739"/>
      <c r="E3262" s="739"/>
      <c r="F3262" s="740"/>
      <c r="G3262" s="739"/>
      <c r="H3262" s="739"/>
      <c r="I3262" s="761"/>
      <c r="J3262" s="762"/>
      <c r="K3262" s="763"/>
      <c r="L3262" s="764"/>
    </row>
    <row r="3263" spans="2:12" x14ac:dyDescent="0.25">
      <c r="B3263" s="737"/>
      <c r="C3263" s="739"/>
      <c r="D3263" s="739"/>
      <c r="E3263" s="739"/>
      <c r="F3263" s="740"/>
      <c r="G3263" s="739"/>
      <c r="H3263" s="739"/>
      <c r="I3263" s="761"/>
      <c r="J3263" s="762"/>
      <c r="K3263" s="763"/>
      <c r="L3263" s="764"/>
    </row>
    <row r="3264" spans="2:12" x14ac:dyDescent="0.25">
      <c r="B3264" s="737"/>
      <c r="C3264" s="739"/>
      <c r="D3264" s="739"/>
      <c r="E3264" s="739"/>
      <c r="F3264" s="740"/>
      <c r="G3264" s="739"/>
      <c r="H3264" s="739"/>
      <c r="I3264" s="761"/>
      <c r="J3264" s="762"/>
      <c r="K3264" s="763"/>
      <c r="L3264" s="764"/>
    </row>
    <row r="3265" spans="2:12" x14ac:dyDescent="0.25">
      <c r="B3265" s="737"/>
      <c r="C3265" s="739"/>
      <c r="D3265" s="739"/>
      <c r="E3265" s="739"/>
      <c r="F3265" s="740"/>
      <c r="G3265" s="739"/>
      <c r="H3265" s="739"/>
      <c r="I3265" s="761"/>
      <c r="J3265" s="762"/>
      <c r="K3265" s="763"/>
      <c r="L3265" s="764"/>
    </row>
    <row r="3266" spans="2:12" x14ac:dyDescent="0.25">
      <c r="B3266" s="737"/>
      <c r="C3266" s="739"/>
      <c r="D3266" s="739"/>
      <c r="E3266" s="739"/>
      <c r="F3266" s="740"/>
      <c r="G3266" s="739"/>
      <c r="H3266" s="739"/>
      <c r="I3266" s="761"/>
      <c r="J3266" s="762"/>
      <c r="K3266" s="763"/>
      <c r="L3266" s="764"/>
    </row>
    <row r="3267" spans="2:12" x14ac:dyDescent="0.25">
      <c r="B3267" s="737"/>
      <c r="C3267" s="739"/>
      <c r="D3267" s="739"/>
      <c r="E3267" s="739"/>
      <c r="F3267" s="740"/>
      <c r="G3267" s="739"/>
      <c r="H3267" s="739"/>
      <c r="I3267" s="761"/>
      <c r="J3267" s="762"/>
      <c r="K3267" s="763"/>
      <c r="L3267" s="764"/>
    </row>
    <row r="3268" spans="2:12" x14ac:dyDescent="0.25">
      <c r="B3268" s="737"/>
      <c r="C3268" s="739"/>
      <c r="D3268" s="739"/>
      <c r="E3268" s="739"/>
      <c r="F3268" s="740"/>
      <c r="G3268" s="739"/>
      <c r="H3268" s="739"/>
      <c r="I3268" s="761"/>
      <c r="J3268" s="762"/>
      <c r="K3268" s="763"/>
      <c r="L3268" s="764"/>
    </row>
    <row r="3269" spans="2:12" x14ac:dyDescent="0.25">
      <c r="B3269" s="737"/>
      <c r="C3269" s="739"/>
      <c r="D3269" s="739"/>
      <c r="E3269" s="739"/>
      <c r="F3269" s="740"/>
      <c r="G3269" s="739"/>
      <c r="H3269" s="739"/>
      <c r="I3269" s="761"/>
      <c r="J3269" s="762"/>
      <c r="K3269" s="763"/>
      <c r="L3269" s="764"/>
    </row>
    <row r="3270" spans="2:12" x14ac:dyDescent="0.25">
      <c r="B3270" s="737"/>
      <c r="C3270" s="739"/>
      <c r="D3270" s="739"/>
      <c r="E3270" s="739"/>
      <c r="F3270" s="740"/>
      <c r="G3270" s="739"/>
      <c r="H3270" s="739"/>
      <c r="I3270" s="761"/>
      <c r="J3270" s="762"/>
      <c r="K3270" s="763"/>
      <c r="L3270" s="764"/>
    </row>
    <row r="3271" spans="2:12" x14ac:dyDescent="0.25">
      <c r="B3271" s="737"/>
      <c r="C3271" s="739"/>
      <c r="D3271" s="739"/>
      <c r="E3271" s="739"/>
      <c r="F3271" s="740"/>
      <c r="G3271" s="739"/>
      <c r="H3271" s="739"/>
      <c r="I3271" s="761"/>
      <c r="J3271" s="762"/>
      <c r="K3271" s="763"/>
      <c r="L3271" s="764"/>
    </row>
    <row r="3272" spans="2:12" x14ac:dyDescent="0.25">
      <c r="B3272" s="737"/>
      <c r="C3272" s="739"/>
      <c r="D3272" s="739"/>
      <c r="E3272" s="739"/>
      <c r="F3272" s="740"/>
      <c r="G3272" s="739"/>
      <c r="H3272" s="739"/>
      <c r="I3272" s="761"/>
      <c r="J3272" s="762"/>
      <c r="K3272" s="763"/>
      <c r="L3272" s="764"/>
    </row>
    <row r="3273" spans="2:12" x14ac:dyDescent="0.25">
      <c r="B3273" s="737"/>
      <c r="C3273" s="739"/>
      <c r="D3273" s="739"/>
      <c r="E3273" s="739"/>
      <c r="F3273" s="740"/>
      <c r="G3273" s="739"/>
      <c r="H3273" s="739"/>
      <c r="I3273" s="761"/>
      <c r="J3273" s="762"/>
      <c r="K3273" s="763"/>
      <c r="L3273" s="764"/>
    </row>
    <row r="3274" spans="2:12" x14ac:dyDescent="0.25">
      <c r="B3274" s="737"/>
      <c r="C3274" s="739"/>
      <c r="D3274" s="739"/>
      <c r="E3274" s="739"/>
      <c r="F3274" s="740"/>
      <c r="G3274" s="739"/>
      <c r="H3274" s="739"/>
      <c r="I3274" s="761"/>
      <c r="J3274" s="762"/>
      <c r="K3274" s="763"/>
      <c r="L3274" s="764"/>
    </row>
    <row r="3275" spans="2:12" x14ac:dyDescent="0.25">
      <c r="B3275" s="737"/>
      <c r="C3275" s="739"/>
      <c r="D3275" s="739"/>
      <c r="E3275" s="739"/>
      <c r="F3275" s="740"/>
      <c r="G3275" s="739"/>
      <c r="H3275" s="739"/>
      <c r="I3275" s="761"/>
      <c r="J3275" s="762"/>
      <c r="K3275" s="763"/>
      <c r="L3275" s="764"/>
    </row>
    <row r="3276" spans="2:12" x14ac:dyDescent="0.25">
      <c r="B3276" s="737"/>
      <c r="C3276" s="739"/>
      <c r="D3276" s="739"/>
      <c r="E3276" s="739"/>
      <c r="F3276" s="740"/>
      <c r="G3276" s="739"/>
      <c r="H3276" s="739"/>
      <c r="I3276" s="761"/>
      <c r="J3276" s="762"/>
      <c r="K3276" s="763"/>
      <c r="L3276" s="764"/>
    </row>
    <row r="3277" spans="2:12" x14ac:dyDescent="0.25">
      <c r="B3277" s="737"/>
      <c r="C3277" s="739"/>
      <c r="D3277" s="739"/>
      <c r="E3277" s="739"/>
      <c r="F3277" s="740"/>
      <c r="G3277" s="739"/>
      <c r="H3277" s="739"/>
      <c r="I3277" s="761"/>
      <c r="J3277" s="762"/>
      <c r="K3277" s="763"/>
      <c r="L3277" s="764"/>
    </row>
    <row r="3278" spans="2:12" x14ac:dyDescent="0.25">
      <c r="B3278" s="737"/>
      <c r="C3278" s="739"/>
      <c r="D3278" s="739"/>
      <c r="E3278" s="739"/>
      <c r="F3278" s="740"/>
      <c r="G3278" s="739"/>
      <c r="H3278" s="739"/>
      <c r="I3278" s="761"/>
      <c r="J3278" s="762"/>
      <c r="K3278" s="763"/>
      <c r="L3278" s="764"/>
    </row>
    <row r="3279" spans="2:12" x14ac:dyDescent="0.25">
      <c r="B3279" s="737"/>
      <c r="C3279" s="739"/>
      <c r="D3279" s="739"/>
      <c r="E3279" s="739"/>
      <c r="F3279" s="740"/>
      <c r="G3279" s="739"/>
      <c r="H3279" s="739"/>
      <c r="I3279" s="761"/>
      <c r="J3279" s="762"/>
      <c r="K3279" s="763"/>
      <c r="L3279" s="764"/>
    </row>
    <row r="3280" spans="2:12" x14ac:dyDescent="0.25">
      <c r="B3280" s="737"/>
      <c r="C3280" s="739"/>
      <c r="D3280" s="739"/>
      <c r="E3280" s="739"/>
      <c r="F3280" s="740"/>
      <c r="G3280" s="739"/>
      <c r="H3280" s="739"/>
      <c r="I3280" s="761"/>
      <c r="J3280" s="762"/>
      <c r="K3280" s="763"/>
      <c r="L3280" s="764"/>
    </row>
    <row r="3281" spans="2:12" x14ac:dyDescent="0.25">
      <c r="B3281" s="737"/>
      <c r="C3281" s="739"/>
      <c r="D3281" s="739"/>
      <c r="E3281" s="739"/>
      <c r="F3281" s="740"/>
      <c r="G3281" s="739"/>
      <c r="H3281" s="739"/>
      <c r="I3281" s="761"/>
      <c r="J3281" s="762"/>
      <c r="K3281" s="763"/>
      <c r="L3281" s="764"/>
    </row>
    <row r="3282" spans="2:12" x14ac:dyDescent="0.25">
      <c r="B3282" s="737"/>
      <c r="C3282" s="739"/>
      <c r="D3282" s="739"/>
      <c r="E3282" s="739"/>
      <c r="F3282" s="740"/>
      <c r="G3282" s="739"/>
      <c r="H3282" s="739"/>
      <c r="I3282" s="761"/>
      <c r="J3282" s="762"/>
      <c r="K3282" s="763"/>
      <c r="L3282" s="764"/>
    </row>
    <row r="3283" spans="2:12" x14ac:dyDescent="0.25">
      <c r="B3283" s="737"/>
      <c r="C3283" s="739"/>
      <c r="D3283" s="739"/>
      <c r="E3283" s="739"/>
      <c r="F3283" s="740"/>
      <c r="G3283" s="739"/>
      <c r="H3283" s="739"/>
      <c r="I3283" s="761"/>
      <c r="J3283" s="762"/>
      <c r="K3283" s="763"/>
      <c r="L3283" s="764"/>
    </row>
    <row r="3284" spans="2:12" x14ac:dyDescent="0.25">
      <c r="B3284" s="737"/>
      <c r="C3284" s="739"/>
      <c r="D3284" s="739"/>
      <c r="E3284" s="739"/>
      <c r="F3284" s="740"/>
      <c r="G3284" s="739"/>
      <c r="H3284" s="739"/>
      <c r="I3284" s="761"/>
      <c r="J3284" s="762"/>
      <c r="K3284" s="763"/>
      <c r="L3284" s="764"/>
    </row>
    <row r="3285" spans="2:12" x14ac:dyDescent="0.25">
      <c r="B3285" s="737"/>
      <c r="C3285" s="739"/>
      <c r="D3285" s="739"/>
      <c r="E3285" s="739"/>
      <c r="F3285" s="740"/>
      <c r="G3285" s="739"/>
      <c r="H3285" s="739"/>
      <c r="I3285" s="761"/>
      <c r="J3285" s="762"/>
      <c r="K3285" s="763"/>
      <c r="L3285" s="764"/>
    </row>
    <row r="3286" spans="2:12" x14ac:dyDescent="0.25">
      <c r="B3286" s="737"/>
      <c r="C3286" s="739"/>
      <c r="D3286" s="739"/>
      <c r="E3286" s="739"/>
      <c r="F3286" s="740"/>
      <c r="G3286" s="739"/>
      <c r="H3286" s="739"/>
      <c r="I3286" s="761"/>
      <c r="J3286" s="762"/>
      <c r="K3286" s="763"/>
      <c r="L3286" s="764"/>
    </row>
    <row r="3287" spans="2:12" x14ac:dyDescent="0.25">
      <c r="B3287" s="737"/>
      <c r="C3287" s="739"/>
      <c r="D3287" s="739"/>
      <c r="E3287" s="739"/>
      <c r="F3287" s="740"/>
      <c r="G3287" s="739"/>
      <c r="H3287" s="739"/>
      <c r="I3287" s="761"/>
      <c r="J3287" s="762"/>
      <c r="K3287" s="763"/>
      <c r="L3287" s="764"/>
    </row>
    <row r="3288" spans="2:12" x14ac:dyDescent="0.25">
      <c r="B3288" s="737"/>
      <c r="C3288" s="739"/>
      <c r="D3288" s="739"/>
      <c r="E3288" s="739"/>
      <c r="F3288" s="740"/>
      <c r="G3288" s="739"/>
      <c r="H3288" s="739"/>
      <c r="I3288" s="761"/>
      <c r="J3288" s="762"/>
      <c r="K3288" s="763"/>
      <c r="L3288" s="764"/>
    </row>
    <row r="3289" spans="2:12" x14ac:dyDescent="0.25">
      <c r="B3289" s="737"/>
      <c r="C3289" s="739"/>
      <c r="D3289" s="739"/>
      <c r="E3289" s="739"/>
      <c r="F3289" s="740"/>
      <c r="G3289" s="739"/>
      <c r="H3289" s="739"/>
      <c r="I3289" s="761"/>
      <c r="J3289" s="762"/>
      <c r="K3289" s="763"/>
      <c r="L3289" s="764"/>
    </row>
    <row r="3290" spans="2:12" x14ac:dyDescent="0.25">
      <c r="B3290" s="737"/>
      <c r="C3290" s="739"/>
      <c r="D3290" s="739"/>
      <c r="E3290" s="739"/>
      <c r="F3290" s="740"/>
      <c r="G3290" s="739"/>
      <c r="H3290" s="739"/>
      <c r="I3290" s="761"/>
      <c r="J3290" s="762"/>
      <c r="K3290" s="763"/>
      <c r="L3290" s="764"/>
    </row>
    <row r="3291" spans="2:12" x14ac:dyDescent="0.25">
      <c r="B3291" s="737"/>
      <c r="C3291" s="739"/>
      <c r="D3291" s="739"/>
      <c r="E3291" s="739"/>
      <c r="F3291" s="740"/>
      <c r="G3291" s="739"/>
      <c r="H3291" s="739"/>
      <c r="I3291" s="761"/>
      <c r="J3291" s="762"/>
      <c r="K3291" s="763"/>
      <c r="L3291" s="764"/>
    </row>
    <row r="3292" spans="2:12" x14ac:dyDescent="0.25">
      <c r="B3292" s="737"/>
      <c r="C3292" s="739"/>
      <c r="D3292" s="739"/>
      <c r="E3292" s="739"/>
      <c r="F3292" s="740"/>
      <c r="G3292" s="739"/>
      <c r="H3292" s="739"/>
      <c r="I3292" s="761"/>
      <c r="J3292" s="762"/>
      <c r="K3292" s="763"/>
      <c r="L3292" s="764"/>
    </row>
    <row r="3293" spans="2:12" x14ac:dyDescent="0.25">
      <c r="B3293" s="737"/>
      <c r="C3293" s="739"/>
      <c r="D3293" s="739"/>
      <c r="E3293" s="739"/>
      <c r="F3293" s="740"/>
      <c r="G3293" s="739"/>
      <c r="H3293" s="739"/>
      <c r="I3293" s="761"/>
      <c r="J3293" s="762"/>
      <c r="K3293" s="763"/>
      <c r="L3293" s="764"/>
    </row>
    <row r="3294" spans="2:12" x14ac:dyDescent="0.25">
      <c r="B3294" s="737"/>
      <c r="C3294" s="739"/>
      <c r="D3294" s="739"/>
      <c r="E3294" s="739"/>
      <c r="F3294" s="740"/>
      <c r="G3294" s="739"/>
      <c r="H3294" s="739"/>
      <c r="I3294" s="761"/>
      <c r="J3294" s="762"/>
      <c r="K3294" s="763"/>
      <c r="L3294" s="764"/>
    </row>
    <row r="3295" spans="2:12" x14ac:dyDescent="0.25">
      <c r="B3295" s="737"/>
      <c r="C3295" s="739"/>
      <c r="D3295" s="739"/>
      <c r="E3295" s="739"/>
      <c r="F3295" s="740"/>
      <c r="G3295" s="739"/>
      <c r="H3295" s="739"/>
      <c r="I3295" s="761"/>
      <c r="J3295" s="762"/>
      <c r="K3295" s="763"/>
      <c r="L3295" s="764"/>
    </row>
    <row r="3296" spans="2:12" x14ac:dyDescent="0.25">
      <c r="B3296" s="737"/>
      <c r="C3296" s="739"/>
      <c r="D3296" s="739"/>
      <c r="E3296" s="739"/>
      <c r="F3296" s="740"/>
      <c r="G3296" s="739"/>
      <c r="H3296" s="739"/>
      <c r="I3296" s="761"/>
      <c r="J3296" s="762"/>
      <c r="K3296" s="763"/>
      <c r="L3296" s="764"/>
    </row>
    <row r="3297" spans="2:12" x14ac:dyDescent="0.25">
      <c r="B3297" s="737"/>
      <c r="C3297" s="739"/>
      <c r="D3297" s="739"/>
      <c r="E3297" s="739"/>
      <c r="F3297" s="740"/>
      <c r="G3297" s="739"/>
      <c r="H3297" s="739"/>
      <c r="I3297" s="761"/>
      <c r="J3297" s="762"/>
      <c r="K3297" s="763"/>
      <c r="L3297" s="764"/>
    </row>
    <row r="3298" spans="2:12" x14ac:dyDescent="0.25">
      <c r="B3298" s="737"/>
      <c r="C3298" s="739"/>
      <c r="D3298" s="739"/>
      <c r="E3298" s="739"/>
      <c r="F3298" s="740"/>
      <c r="G3298" s="739"/>
      <c r="H3298" s="739"/>
      <c r="I3298" s="761"/>
      <c r="J3298" s="762"/>
      <c r="K3298" s="763"/>
      <c r="L3298" s="764"/>
    </row>
    <row r="3299" spans="2:12" x14ac:dyDescent="0.25">
      <c r="B3299" s="737"/>
      <c r="C3299" s="739"/>
      <c r="D3299" s="739"/>
      <c r="E3299" s="739"/>
      <c r="F3299" s="740"/>
      <c r="G3299" s="739"/>
      <c r="H3299" s="739"/>
      <c r="I3299" s="761"/>
      <c r="J3299" s="762"/>
      <c r="K3299" s="763"/>
      <c r="L3299" s="764"/>
    </row>
    <row r="3300" spans="2:12" x14ac:dyDescent="0.25">
      <c r="B3300" s="737"/>
      <c r="C3300" s="739"/>
      <c r="D3300" s="739"/>
      <c r="E3300" s="739"/>
      <c r="F3300" s="740"/>
      <c r="G3300" s="739"/>
      <c r="H3300" s="739"/>
      <c r="I3300" s="761"/>
      <c r="J3300" s="762"/>
      <c r="K3300" s="763"/>
      <c r="L3300" s="764"/>
    </row>
    <row r="3301" spans="2:12" x14ac:dyDescent="0.25">
      <c r="B3301" s="737"/>
      <c r="C3301" s="739"/>
      <c r="D3301" s="739"/>
      <c r="E3301" s="739"/>
      <c r="F3301" s="740"/>
      <c r="G3301" s="739"/>
      <c r="H3301" s="739"/>
      <c r="I3301" s="761"/>
      <c r="J3301" s="762"/>
      <c r="K3301" s="763"/>
      <c r="L3301" s="764"/>
    </row>
    <row r="3302" spans="2:12" x14ac:dyDescent="0.25">
      <c r="B3302" s="737"/>
      <c r="C3302" s="739"/>
      <c r="D3302" s="739"/>
      <c r="E3302" s="739"/>
      <c r="F3302" s="740"/>
      <c r="G3302" s="739"/>
      <c r="H3302" s="739"/>
      <c r="I3302" s="761"/>
      <c r="J3302" s="762"/>
      <c r="K3302" s="763"/>
      <c r="L3302" s="764"/>
    </row>
    <row r="3303" spans="2:12" x14ac:dyDescent="0.25">
      <c r="B3303" s="737"/>
      <c r="C3303" s="739"/>
      <c r="D3303" s="739"/>
      <c r="E3303" s="739"/>
      <c r="F3303" s="740"/>
      <c r="G3303" s="739"/>
      <c r="H3303" s="739"/>
      <c r="I3303" s="761"/>
      <c r="J3303" s="762"/>
      <c r="K3303" s="763"/>
      <c r="L3303" s="764"/>
    </row>
    <row r="3304" spans="2:12" x14ac:dyDescent="0.25">
      <c r="B3304" s="737"/>
      <c r="C3304" s="739"/>
      <c r="D3304" s="739"/>
      <c r="E3304" s="739"/>
      <c r="F3304" s="740"/>
      <c r="G3304" s="739"/>
      <c r="H3304" s="739"/>
      <c r="I3304" s="761"/>
      <c r="J3304" s="762"/>
      <c r="K3304" s="763"/>
      <c r="L3304" s="764"/>
    </row>
    <row r="3305" spans="2:12" x14ac:dyDescent="0.25">
      <c r="B3305" s="737"/>
      <c r="C3305" s="739"/>
      <c r="D3305" s="739"/>
      <c r="E3305" s="739"/>
      <c r="F3305" s="740"/>
      <c r="G3305" s="739"/>
      <c r="H3305" s="739"/>
      <c r="I3305" s="761"/>
      <c r="J3305" s="762"/>
      <c r="K3305" s="763"/>
      <c r="L3305" s="764"/>
    </row>
    <row r="3306" spans="2:12" x14ac:dyDescent="0.25">
      <c r="B3306" s="737"/>
      <c r="C3306" s="739"/>
      <c r="D3306" s="739"/>
      <c r="E3306" s="739"/>
      <c r="F3306" s="740"/>
      <c r="G3306" s="739"/>
      <c r="H3306" s="739"/>
      <c r="I3306" s="761"/>
      <c r="J3306" s="762"/>
      <c r="K3306" s="763"/>
      <c r="L3306" s="764"/>
    </row>
    <row r="3307" spans="2:12" x14ac:dyDescent="0.25">
      <c r="B3307" s="737"/>
      <c r="C3307" s="739"/>
      <c r="D3307" s="739"/>
      <c r="E3307" s="739"/>
      <c r="F3307" s="740"/>
      <c r="G3307" s="739"/>
      <c r="H3307" s="739"/>
      <c r="I3307" s="761"/>
      <c r="J3307" s="762"/>
      <c r="K3307" s="763"/>
      <c r="L3307" s="764"/>
    </row>
    <row r="3308" spans="2:12" x14ac:dyDescent="0.25">
      <c r="B3308" s="737"/>
      <c r="C3308" s="739"/>
      <c r="D3308" s="739"/>
      <c r="E3308" s="739"/>
      <c r="F3308" s="740"/>
      <c r="G3308" s="739"/>
      <c r="H3308" s="739"/>
      <c r="I3308" s="761"/>
      <c r="J3308" s="762"/>
      <c r="K3308" s="763"/>
      <c r="L3308" s="764"/>
    </row>
    <row r="3309" spans="2:12" x14ac:dyDescent="0.25">
      <c r="B3309" s="737"/>
      <c r="C3309" s="739"/>
      <c r="D3309" s="739"/>
      <c r="E3309" s="739"/>
      <c r="F3309" s="740"/>
      <c r="G3309" s="739"/>
      <c r="H3309" s="739"/>
      <c r="I3309" s="761"/>
      <c r="J3309" s="762"/>
      <c r="K3309" s="763"/>
      <c r="L3309" s="764"/>
    </row>
    <row r="3310" spans="2:12" x14ac:dyDescent="0.25">
      <c r="B3310" s="737"/>
      <c r="C3310" s="739"/>
      <c r="D3310" s="739"/>
      <c r="E3310" s="739"/>
      <c r="F3310" s="740"/>
      <c r="G3310" s="739"/>
      <c r="H3310" s="739"/>
      <c r="I3310" s="761"/>
      <c r="J3310" s="762"/>
      <c r="K3310" s="763"/>
      <c r="L3310" s="764"/>
    </row>
    <row r="3311" spans="2:12" x14ac:dyDescent="0.25">
      <c r="B3311" s="737"/>
      <c r="C3311" s="739"/>
      <c r="D3311" s="739"/>
      <c r="E3311" s="739"/>
      <c r="F3311" s="740"/>
      <c r="G3311" s="739"/>
      <c r="H3311" s="739"/>
      <c r="I3311" s="761"/>
      <c r="J3311" s="762"/>
      <c r="K3311" s="763"/>
      <c r="L3311" s="764"/>
    </row>
    <row r="3312" spans="2:12" x14ac:dyDescent="0.25">
      <c r="B3312" s="737"/>
      <c r="C3312" s="739"/>
      <c r="D3312" s="739"/>
      <c r="E3312" s="739"/>
      <c r="F3312" s="740"/>
      <c r="G3312" s="739"/>
      <c r="H3312" s="739"/>
      <c r="I3312" s="761"/>
      <c r="J3312" s="762"/>
      <c r="K3312" s="763"/>
      <c r="L3312" s="764"/>
    </row>
    <row r="3313" spans="2:12" x14ac:dyDescent="0.25">
      <c r="B3313" s="737"/>
      <c r="C3313" s="739"/>
      <c r="D3313" s="739"/>
      <c r="E3313" s="739"/>
      <c r="F3313" s="740"/>
      <c r="G3313" s="739"/>
      <c r="H3313" s="739"/>
      <c r="I3313" s="761"/>
      <c r="J3313" s="762"/>
      <c r="K3313" s="763"/>
      <c r="L3313" s="764"/>
    </row>
    <row r="3314" spans="2:12" x14ac:dyDescent="0.25">
      <c r="B3314" s="737"/>
      <c r="C3314" s="739"/>
      <c r="D3314" s="739"/>
      <c r="E3314" s="739"/>
      <c r="F3314" s="740"/>
      <c r="G3314" s="739"/>
      <c r="H3314" s="739"/>
      <c r="I3314" s="761"/>
      <c r="J3314" s="762"/>
      <c r="K3314" s="763"/>
      <c r="L3314" s="764"/>
    </row>
    <row r="3315" spans="2:12" x14ac:dyDescent="0.25">
      <c r="B3315" s="737"/>
      <c r="C3315" s="739"/>
      <c r="D3315" s="739"/>
      <c r="E3315" s="739"/>
      <c r="F3315" s="740"/>
      <c r="G3315" s="739"/>
      <c r="H3315" s="739"/>
      <c r="I3315" s="761"/>
      <c r="J3315" s="762"/>
      <c r="K3315" s="763"/>
      <c r="L3315" s="764"/>
    </row>
    <row r="3316" spans="2:12" x14ac:dyDescent="0.25">
      <c r="B3316" s="737"/>
      <c r="C3316" s="739"/>
      <c r="D3316" s="739"/>
      <c r="E3316" s="739"/>
      <c r="F3316" s="740"/>
      <c r="G3316" s="739"/>
      <c r="H3316" s="739"/>
      <c r="I3316" s="761"/>
      <c r="J3316" s="762"/>
      <c r="K3316" s="763"/>
      <c r="L3316" s="764"/>
    </row>
    <row r="3317" spans="2:12" x14ac:dyDescent="0.25">
      <c r="B3317" s="737"/>
      <c r="C3317" s="739"/>
      <c r="D3317" s="739"/>
      <c r="E3317" s="739"/>
      <c r="F3317" s="740"/>
      <c r="G3317" s="739"/>
      <c r="H3317" s="739"/>
      <c r="I3317" s="761"/>
      <c r="J3317" s="762"/>
      <c r="K3317" s="763"/>
      <c r="L3317" s="764"/>
    </row>
    <row r="3318" spans="2:12" x14ac:dyDescent="0.25">
      <c r="B3318" s="737"/>
      <c r="C3318" s="739"/>
      <c r="D3318" s="739"/>
      <c r="E3318" s="739"/>
      <c r="F3318" s="740"/>
      <c r="G3318" s="739"/>
      <c r="H3318" s="739"/>
      <c r="I3318" s="761"/>
      <c r="J3318" s="762"/>
      <c r="K3318" s="763"/>
      <c r="L3318" s="764"/>
    </row>
    <row r="3319" spans="2:12" x14ac:dyDescent="0.25">
      <c r="B3319" s="737"/>
      <c r="C3319" s="739"/>
      <c r="D3319" s="739"/>
      <c r="E3319" s="739"/>
      <c r="F3319" s="740"/>
      <c r="G3319" s="739"/>
      <c r="H3319" s="739"/>
      <c r="I3319" s="761"/>
      <c r="J3319" s="762"/>
      <c r="K3319" s="763"/>
      <c r="L3319" s="764"/>
    </row>
    <row r="3320" spans="2:12" x14ac:dyDescent="0.25">
      <c r="B3320" s="737"/>
      <c r="C3320" s="739"/>
      <c r="D3320" s="739"/>
      <c r="E3320" s="739"/>
      <c r="F3320" s="740"/>
      <c r="G3320" s="739"/>
      <c r="H3320" s="739"/>
      <c r="I3320" s="761"/>
      <c r="J3320" s="762"/>
      <c r="K3320" s="763"/>
      <c r="L3320" s="764"/>
    </row>
    <row r="3321" spans="2:12" x14ac:dyDescent="0.25">
      <c r="B3321" s="737"/>
      <c r="C3321" s="739"/>
      <c r="D3321" s="739"/>
      <c r="E3321" s="739"/>
      <c r="F3321" s="740"/>
      <c r="G3321" s="739"/>
      <c r="H3321" s="739"/>
      <c r="I3321" s="761"/>
      <c r="J3321" s="762"/>
      <c r="K3321" s="763"/>
      <c r="L3321" s="764"/>
    </row>
    <row r="3322" spans="2:12" x14ac:dyDescent="0.25">
      <c r="B3322" s="737"/>
      <c r="C3322" s="739"/>
      <c r="D3322" s="739"/>
      <c r="E3322" s="739"/>
      <c r="F3322" s="740"/>
      <c r="G3322" s="739"/>
      <c r="H3322" s="739"/>
      <c r="I3322" s="761"/>
      <c r="J3322" s="762"/>
      <c r="K3322" s="763"/>
      <c r="L3322" s="764"/>
    </row>
    <row r="3323" spans="2:12" x14ac:dyDescent="0.25">
      <c r="B3323" s="737"/>
      <c r="C3323" s="739"/>
      <c r="D3323" s="739"/>
      <c r="E3323" s="739"/>
      <c r="F3323" s="740"/>
      <c r="G3323" s="739"/>
      <c r="H3323" s="739"/>
      <c r="I3323" s="761"/>
      <c r="J3323" s="762"/>
      <c r="K3323" s="763"/>
      <c r="L3323" s="764"/>
    </row>
    <row r="3324" spans="2:12" x14ac:dyDescent="0.25">
      <c r="B3324" s="737"/>
      <c r="C3324" s="739"/>
      <c r="D3324" s="739"/>
      <c r="E3324" s="739"/>
      <c r="F3324" s="740"/>
      <c r="G3324" s="739"/>
      <c r="H3324" s="739"/>
      <c r="I3324" s="761"/>
      <c r="J3324" s="762"/>
      <c r="K3324" s="763"/>
      <c r="L3324" s="764"/>
    </row>
    <row r="3325" spans="2:12" x14ac:dyDescent="0.25">
      <c r="B3325" s="737"/>
      <c r="C3325" s="739"/>
      <c r="D3325" s="739"/>
      <c r="E3325" s="739"/>
      <c r="F3325" s="740"/>
      <c r="G3325" s="739"/>
      <c r="H3325" s="739"/>
      <c r="I3325" s="761"/>
      <c r="J3325" s="762"/>
      <c r="K3325" s="763"/>
      <c r="L3325" s="764"/>
    </row>
    <row r="3326" spans="2:12" x14ac:dyDescent="0.25">
      <c r="B3326" s="737"/>
      <c r="C3326" s="739"/>
      <c r="D3326" s="739"/>
      <c r="E3326" s="739"/>
      <c r="F3326" s="740"/>
      <c r="G3326" s="739"/>
      <c r="H3326" s="739"/>
      <c r="I3326" s="761"/>
      <c r="J3326" s="762"/>
      <c r="K3326" s="763"/>
      <c r="L3326" s="764"/>
    </row>
    <row r="3327" spans="2:12" x14ac:dyDescent="0.25">
      <c r="B3327" s="737"/>
      <c r="C3327" s="739"/>
      <c r="D3327" s="739"/>
      <c r="E3327" s="739"/>
      <c r="F3327" s="740"/>
      <c r="G3327" s="739"/>
      <c r="H3327" s="739"/>
      <c r="I3327" s="761"/>
      <c r="J3327" s="762"/>
      <c r="K3327" s="763"/>
      <c r="L3327" s="764"/>
    </row>
    <row r="3328" spans="2:12" x14ac:dyDescent="0.25">
      <c r="B3328" s="737"/>
      <c r="C3328" s="739"/>
      <c r="D3328" s="739"/>
      <c r="E3328" s="739"/>
      <c r="F3328" s="740"/>
      <c r="G3328" s="739"/>
      <c r="H3328" s="739"/>
      <c r="I3328" s="761"/>
      <c r="J3328" s="762"/>
      <c r="K3328" s="763"/>
      <c r="L3328" s="764"/>
    </row>
    <row r="3329" spans="2:12" x14ac:dyDescent="0.25">
      <c r="B3329" s="737"/>
      <c r="C3329" s="739"/>
      <c r="D3329" s="739"/>
      <c r="E3329" s="739"/>
      <c r="F3329" s="740"/>
      <c r="G3329" s="739"/>
      <c r="H3329" s="739"/>
      <c r="I3329" s="761"/>
      <c r="J3329" s="762"/>
      <c r="K3329" s="763"/>
      <c r="L3329" s="764"/>
    </row>
    <row r="3330" spans="2:12" x14ac:dyDescent="0.25">
      <c r="B3330" s="737"/>
      <c r="C3330" s="739"/>
      <c r="D3330" s="739"/>
      <c r="E3330" s="739"/>
      <c r="F3330" s="740"/>
      <c r="G3330" s="739"/>
      <c r="H3330" s="739"/>
      <c r="I3330" s="761"/>
      <c r="J3330" s="762"/>
      <c r="K3330" s="763"/>
      <c r="L3330" s="764"/>
    </row>
    <row r="3331" spans="2:12" x14ac:dyDescent="0.25">
      <c r="B3331" s="737"/>
      <c r="C3331" s="739"/>
      <c r="D3331" s="739"/>
      <c r="E3331" s="739"/>
      <c r="F3331" s="740"/>
      <c r="G3331" s="739"/>
      <c r="H3331" s="739"/>
      <c r="I3331" s="761"/>
      <c r="J3331" s="762"/>
      <c r="K3331" s="763"/>
      <c r="L3331" s="764"/>
    </row>
    <row r="3332" spans="2:12" x14ac:dyDescent="0.25">
      <c r="B3332" s="737"/>
      <c r="C3332" s="739"/>
      <c r="D3332" s="739"/>
      <c r="E3332" s="739"/>
      <c r="F3332" s="740"/>
      <c r="G3332" s="739"/>
      <c r="H3332" s="739"/>
      <c r="I3332" s="761"/>
      <c r="J3332" s="762"/>
      <c r="K3332" s="763"/>
      <c r="L3332" s="764"/>
    </row>
    <row r="3333" spans="2:12" x14ac:dyDescent="0.25">
      <c r="B3333" s="737"/>
      <c r="C3333" s="739"/>
      <c r="D3333" s="739"/>
      <c r="E3333" s="739"/>
      <c r="F3333" s="740"/>
      <c r="G3333" s="739"/>
      <c r="H3333" s="739"/>
      <c r="I3333" s="761"/>
      <c r="J3333" s="762"/>
      <c r="K3333" s="763"/>
      <c r="L3333" s="764"/>
    </row>
    <row r="3334" spans="2:12" x14ac:dyDescent="0.25">
      <c r="B3334" s="737"/>
      <c r="C3334" s="739"/>
      <c r="D3334" s="739"/>
      <c r="E3334" s="739"/>
      <c r="F3334" s="740"/>
      <c r="G3334" s="739"/>
      <c r="H3334" s="739"/>
      <c r="I3334" s="761"/>
      <c r="J3334" s="762"/>
      <c r="K3334" s="763"/>
      <c r="L3334" s="764"/>
    </row>
    <row r="3335" spans="2:12" x14ac:dyDescent="0.25">
      <c r="B3335" s="737"/>
      <c r="C3335" s="739"/>
      <c r="D3335" s="739"/>
      <c r="E3335" s="739"/>
      <c r="F3335" s="740"/>
      <c r="G3335" s="739"/>
      <c r="H3335" s="739"/>
      <c r="I3335" s="761"/>
      <c r="J3335" s="762"/>
      <c r="K3335" s="763"/>
      <c r="L3335" s="764"/>
    </row>
    <row r="3336" spans="2:12" x14ac:dyDescent="0.25">
      <c r="B3336" s="737"/>
      <c r="C3336" s="739"/>
      <c r="D3336" s="739"/>
      <c r="E3336" s="739"/>
      <c r="F3336" s="740"/>
      <c r="G3336" s="739"/>
      <c r="H3336" s="739"/>
      <c r="I3336" s="761"/>
      <c r="J3336" s="762"/>
      <c r="K3336" s="763"/>
      <c r="L3336" s="764"/>
    </row>
    <row r="3337" spans="2:12" x14ac:dyDescent="0.25">
      <c r="B3337" s="737"/>
      <c r="C3337" s="739"/>
      <c r="D3337" s="739"/>
      <c r="E3337" s="739"/>
      <c r="F3337" s="740"/>
      <c r="G3337" s="739"/>
      <c r="H3337" s="739"/>
      <c r="I3337" s="761"/>
      <c r="J3337" s="762"/>
      <c r="K3337" s="763"/>
      <c r="L3337" s="764"/>
    </row>
    <row r="3338" spans="2:12" x14ac:dyDescent="0.25">
      <c r="B3338" s="737"/>
      <c r="C3338" s="739"/>
      <c r="D3338" s="739"/>
      <c r="E3338" s="739"/>
      <c r="F3338" s="740"/>
      <c r="G3338" s="739"/>
      <c r="H3338" s="739"/>
      <c r="I3338" s="761"/>
      <c r="J3338" s="762"/>
      <c r="K3338" s="763"/>
      <c r="L3338" s="764"/>
    </row>
    <row r="3339" spans="2:12" x14ac:dyDescent="0.25">
      <c r="B3339" s="737"/>
      <c r="C3339" s="739"/>
      <c r="D3339" s="739"/>
      <c r="E3339" s="739"/>
      <c r="F3339" s="740"/>
      <c r="G3339" s="739"/>
      <c r="H3339" s="739"/>
      <c r="I3339" s="761"/>
      <c r="J3339" s="762"/>
      <c r="K3339" s="763"/>
      <c r="L3339" s="764"/>
    </row>
    <row r="3340" spans="2:12" x14ac:dyDescent="0.25">
      <c r="B3340" s="737"/>
      <c r="C3340" s="739"/>
      <c r="D3340" s="739"/>
      <c r="E3340" s="739"/>
      <c r="F3340" s="740"/>
      <c r="G3340" s="739"/>
      <c r="H3340" s="739"/>
      <c r="I3340" s="761"/>
      <c r="J3340" s="762"/>
      <c r="K3340" s="763"/>
      <c r="L3340" s="764"/>
    </row>
    <row r="3341" spans="2:12" x14ac:dyDescent="0.25">
      <c r="B3341" s="737"/>
      <c r="C3341" s="739"/>
      <c r="D3341" s="739"/>
      <c r="E3341" s="739"/>
      <c r="F3341" s="740"/>
      <c r="G3341" s="739"/>
      <c r="H3341" s="739"/>
      <c r="I3341" s="761"/>
      <c r="J3341" s="762"/>
      <c r="K3341" s="763"/>
      <c r="L3341" s="764"/>
    </row>
    <row r="3342" spans="2:12" x14ac:dyDescent="0.25">
      <c r="B3342" s="737"/>
      <c r="C3342" s="739"/>
      <c r="D3342" s="739"/>
      <c r="E3342" s="739"/>
      <c r="F3342" s="740"/>
      <c r="G3342" s="739"/>
      <c r="H3342" s="739"/>
      <c r="I3342" s="761"/>
      <c r="J3342" s="762"/>
      <c r="K3342" s="763"/>
      <c r="L3342" s="764"/>
    </row>
    <row r="3343" spans="2:12" x14ac:dyDescent="0.25">
      <c r="B3343" s="737"/>
      <c r="C3343" s="739"/>
      <c r="D3343" s="739"/>
      <c r="E3343" s="739"/>
      <c r="F3343" s="740"/>
      <c r="G3343" s="739"/>
      <c r="H3343" s="739"/>
      <c r="I3343" s="761"/>
      <c r="J3343" s="762"/>
      <c r="K3343" s="763"/>
      <c r="L3343" s="764"/>
    </row>
    <row r="3344" spans="2:12" x14ac:dyDescent="0.25">
      <c r="B3344" s="737"/>
      <c r="C3344" s="739"/>
      <c r="D3344" s="739"/>
      <c r="E3344" s="739"/>
      <c r="F3344" s="740"/>
      <c r="G3344" s="739"/>
      <c r="H3344" s="739"/>
      <c r="I3344" s="761"/>
      <c r="J3344" s="762"/>
      <c r="K3344" s="763"/>
      <c r="L3344" s="764"/>
    </row>
    <row r="3345" spans="2:12" x14ac:dyDescent="0.25">
      <c r="B3345" s="737"/>
      <c r="C3345" s="739"/>
      <c r="D3345" s="739"/>
      <c r="E3345" s="739"/>
      <c r="F3345" s="740"/>
      <c r="G3345" s="739"/>
      <c r="H3345" s="739"/>
      <c r="I3345" s="761"/>
      <c r="J3345" s="762"/>
      <c r="K3345" s="763"/>
      <c r="L3345" s="764"/>
    </row>
    <row r="3346" spans="2:12" x14ac:dyDescent="0.25">
      <c r="B3346" s="737"/>
      <c r="C3346" s="739"/>
      <c r="D3346" s="739"/>
      <c r="E3346" s="739"/>
      <c r="F3346" s="740"/>
      <c r="G3346" s="739"/>
      <c r="H3346" s="739"/>
      <c r="I3346" s="761"/>
      <c r="J3346" s="762"/>
      <c r="K3346" s="763"/>
      <c r="L3346" s="764"/>
    </row>
    <row r="3347" spans="2:12" x14ac:dyDescent="0.25">
      <c r="B3347" s="737"/>
      <c r="C3347" s="739"/>
      <c r="D3347" s="739"/>
      <c r="E3347" s="739"/>
      <c r="F3347" s="740"/>
      <c r="G3347" s="739"/>
      <c r="H3347" s="739"/>
      <c r="I3347" s="761"/>
      <c r="J3347" s="762"/>
      <c r="K3347" s="763"/>
      <c r="L3347" s="764"/>
    </row>
    <row r="3348" spans="2:12" x14ac:dyDescent="0.25">
      <c r="B3348" s="737"/>
      <c r="C3348" s="739"/>
      <c r="D3348" s="739"/>
      <c r="E3348" s="739"/>
      <c r="F3348" s="740"/>
      <c r="G3348" s="739"/>
      <c r="H3348" s="739"/>
      <c r="I3348" s="761"/>
      <c r="J3348" s="762"/>
      <c r="K3348" s="763"/>
      <c r="L3348" s="764"/>
    </row>
    <row r="3349" spans="2:12" x14ac:dyDescent="0.25">
      <c r="B3349" s="737"/>
      <c r="C3349" s="739"/>
      <c r="D3349" s="739"/>
      <c r="E3349" s="739"/>
      <c r="F3349" s="740"/>
      <c r="G3349" s="739"/>
      <c r="H3349" s="739"/>
      <c r="I3349" s="761"/>
      <c r="J3349" s="762"/>
      <c r="K3349" s="763"/>
      <c r="L3349" s="764"/>
    </row>
    <row r="3350" spans="2:12" x14ac:dyDescent="0.25">
      <c r="B3350" s="737"/>
      <c r="C3350" s="739"/>
      <c r="D3350" s="739"/>
      <c r="E3350" s="739"/>
      <c r="F3350" s="740"/>
      <c r="G3350" s="739"/>
      <c r="H3350" s="739"/>
      <c r="I3350" s="761"/>
      <c r="J3350" s="762"/>
      <c r="K3350" s="763"/>
      <c r="L3350" s="764"/>
    </row>
    <row r="3351" spans="2:12" x14ac:dyDescent="0.25">
      <c r="B3351" s="737"/>
      <c r="C3351" s="739"/>
      <c r="D3351" s="739"/>
      <c r="E3351" s="739"/>
      <c r="F3351" s="740"/>
      <c r="G3351" s="739"/>
      <c r="H3351" s="739"/>
      <c r="I3351" s="761"/>
      <c r="J3351" s="762"/>
      <c r="K3351" s="763"/>
      <c r="L3351" s="764"/>
    </row>
    <row r="3352" spans="2:12" x14ac:dyDescent="0.25">
      <c r="B3352" s="737"/>
      <c r="C3352" s="739"/>
      <c r="D3352" s="739"/>
      <c r="E3352" s="739"/>
      <c r="F3352" s="740"/>
      <c r="G3352" s="739"/>
      <c r="H3352" s="739"/>
      <c r="I3352" s="761"/>
      <c r="J3352" s="762"/>
      <c r="K3352" s="763"/>
      <c r="L3352" s="764"/>
    </row>
    <row r="3353" spans="2:12" x14ac:dyDescent="0.25">
      <c r="B3353" s="737"/>
      <c r="C3353" s="739"/>
      <c r="D3353" s="739"/>
      <c r="E3353" s="739"/>
      <c r="F3353" s="740"/>
      <c r="G3353" s="739"/>
      <c r="H3353" s="739"/>
      <c r="I3353" s="761"/>
      <c r="J3353" s="762"/>
      <c r="K3353" s="763"/>
      <c r="L3353" s="764"/>
    </row>
    <row r="3354" spans="2:12" x14ac:dyDescent="0.25">
      <c r="B3354" s="737"/>
      <c r="C3354" s="739"/>
      <c r="D3354" s="739"/>
      <c r="E3354" s="739"/>
      <c r="F3354" s="740"/>
      <c r="G3354" s="739"/>
      <c r="H3354" s="739"/>
      <c r="I3354" s="761"/>
      <c r="J3354" s="762"/>
      <c r="K3354" s="763"/>
      <c r="L3354" s="764"/>
    </row>
    <row r="3355" spans="2:12" x14ac:dyDescent="0.25">
      <c r="B3355" s="737"/>
      <c r="C3355" s="739"/>
      <c r="D3355" s="739"/>
      <c r="E3355" s="739"/>
      <c r="F3355" s="740"/>
      <c r="G3355" s="739"/>
      <c r="H3355" s="739"/>
      <c r="I3355" s="761"/>
      <c r="J3355" s="762"/>
      <c r="K3355" s="763"/>
      <c r="L3355" s="764"/>
    </row>
    <row r="3356" spans="2:12" x14ac:dyDescent="0.25">
      <c r="B3356" s="737"/>
      <c r="C3356" s="739"/>
      <c r="D3356" s="739"/>
      <c r="E3356" s="739"/>
      <c r="F3356" s="740"/>
      <c r="G3356" s="739"/>
      <c r="H3356" s="739"/>
      <c r="I3356" s="761"/>
      <c r="J3356" s="762"/>
      <c r="K3356" s="763"/>
      <c r="L3356" s="764"/>
    </row>
    <row r="3357" spans="2:12" x14ac:dyDescent="0.25">
      <c r="B3357" s="737"/>
      <c r="C3357" s="739"/>
      <c r="D3357" s="739"/>
      <c r="E3357" s="739"/>
      <c r="F3357" s="740"/>
      <c r="G3357" s="739"/>
      <c r="H3357" s="739"/>
      <c r="I3357" s="761"/>
      <c r="J3357" s="762"/>
      <c r="K3357" s="763"/>
      <c r="L3357" s="764"/>
    </row>
    <row r="3358" spans="2:12" x14ac:dyDescent="0.25">
      <c r="B3358" s="737"/>
      <c r="C3358" s="739"/>
      <c r="D3358" s="739"/>
      <c r="E3358" s="739"/>
      <c r="F3358" s="740"/>
      <c r="G3358" s="739"/>
      <c r="H3358" s="739"/>
      <c r="I3358" s="761"/>
      <c r="J3358" s="762"/>
      <c r="K3358" s="763"/>
      <c r="L3358" s="764"/>
    </row>
    <row r="3359" spans="2:12" x14ac:dyDescent="0.25">
      <c r="B3359" s="737"/>
      <c r="C3359" s="739"/>
      <c r="D3359" s="739"/>
      <c r="E3359" s="739"/>
      <c r="F3359" s="740"/>
      <c r="G3359" s="739"/>
      <c r="H3359" s="739"/>
      <c r="I3359" s="761"/>
      <c r="J3359" s="762"/>
      <c r="K3359" s="763"/>
      <c r="L3359" s="764"/>
    </row>
    <row r="3360" spans="2:12" x14ac:dyDescent="0.25">
      <c r="B3360" s="737"/>
      <c r="C3360" s="739"/>
      <c r="D3360" s="739"/>
      <c r="E3360" s="739"/>
      <c r="F3360" s="740"/>
      <c r="G3360" s="739"/>
      <c r="H3360" s="739"/>
      <c r="I3360" s="761"/>
      <c r="J3360" s="762"/>
      <c r="K3360" s="763"/>
      <c r="L3360" s="764"/>
    </row>
    <row r="3361" spans="2:12" x14ac:dyDescent="0.25">
      <c r="B3361" s="737"/>
      <c r="C3361" s="739"/>
      <c r="D3361" s="739"/>
      <c r="E3361" s="739"/>
      <c r="F3361" s="740"/>
      <c r="G3361" s="739"/>
      <c r="H3361" s="739"/>
      <c r="I3361" s="761"/>
      <c r="J3361" s="762"/>
      <c r="K3361" s="763"/>
      <c r="L3361" s="764"/>
    </row>
    <row r="3362" spans="2:12" x14ac:dyDescent="0.25">
      <c r="B3362" s="737"/>
      <c r="C3362" s="739"/>
      <c r="D3362" s="739"/>
      <c r="E3362" s="739"/>
      <c r="F3362" s="740"/>
      <c r="G3362" s="739"/>
      <c r="H3362" s="739"/>
      <c r="I3362" s="761"/>
      <c r="J3362" s="762"/>
      <c r="K3362" s="763"/>
      <c r="L3362" s="764"/>
    </row>
    <row r="3363" spans="2:12" x14ac:dyDescent="0.25">
      <c r="B3363" s="737"/>
      <c r="C3363" s="739"/>
      <c r="D3363" s="739"/>
      <c r="E3363" s="739"/>
      <c r="F3363" s="740"/>
      <c r="G3363" s="739"/>
      <c r="H3363" s="739"/>
      <c r="I3363" s="761"/>
      <c r="J3363" s="762"/>
      <c r="K3363" s="763"/>
      <c r="L3363" s="764"/>
    </row>
    <row r="3364" spans="2:12" x14ac:dyDescent="0.25">
      <c r="B3364" s="737"/>
      <c r="C3364" s="739"/>
      <c r="D3364" s="739"/>
      <c r="E3364" s="739"/>
      <c r="F3364" s="740"/>
      <c r="G3364" s="739"/>
      <c r="H3364" s="739"/>
      <c r="I3364" s="761"/>
      <c r="J3364" s="762"/>
      <c r="K3364" s="763"/>
      <c r="L3364" s="764"/>
    </row>
    <row r="3365" spans="2:12" x14ac:dyDescent="0.25">
      <c r="B3365" s="737"/>
      <c r="C3365" s="739"/>
      <c r="D3365" s="739"/>
      <c r="E3365" s="739"/>
      <c r="F3365" s="740"/>
      <c r="G3365" s="739"/>
      <c r="H3365" s="739"/>
      <c r="I3365" s="761"/>
      <c r="J3365" s="762"/>
      <c r="K3365" s="763"/>
      <c r="L3365" s="764"/>
    </row>
    <row r="3366" spans="2:12" x14ac:dyDescent="0.25">
      <c r="B3366" s="737"/>
      <c r="C3366" s="739"/>
      <c r="D3366" s="739"/>
      <c r="E3366" s="739"/>
      <c r="F3366" s="740"/>
      <c r="G3366" s="739"/>
      <c r="H3366" s="739"/>
      <c r="I3366" s="761"/>
      <c r="J3366" s="762"/>
      <c r="K3366" s="763"/>
      <c r="L3366" s="764"/>
    </row>
    <row r="3367" spans="2:12" x14ac:dyDescent="0.25">
      <c r="B3367" s="737"/>
      <c r="C3367" s="739"/>
      <c r="D3367" s="739"/>
      <c r="E3367" s="739"/>
      <c r="F3367" s="740"/>
      <c r="G3367" s="739"/>
      <c r="H3367" s="739"/>
      <c r="I3367" s="761"/>
      <c r="J3367" s="762"/>
      <c r="K3367" s="763"/>
      <c r="L3367" s="764"/>
    </row>
    <row r="3368" spans="2:12" x14ac:dyDescent="0.25">
      <c r="B3368" s="737"/>
      <c r="C3368" s="739"/>
      <c r="D3368" s="739"/>
      <c r="E3368" s="739"/>
      <c r="F3368" s="740"/>
      <c r="G3368" s="739"/>
      <c r="H3368" s="739"/>
      <c r="I3368" s="761"/>
      <c r="J3368" s="762"/>
      <c r="K3368" s="763"/>
      <c r="L3368" s="764"/>
    </row>
    <row r="3369" spans="2:12" x14ac:dyDescent="0.25">
      <c r="B3369" s="737"/>
      <c r="C3369" s="739"/>
      <c r="D3369" s="739"/>
      <c r="E3369" s="739"/>
      <c r="F3369" s="740"/>
      <c r="G3369" s="739"/>
      <c r="H3369" s="739"/>
      <c r="I3369" s="761"/>
      <c r="J3369" s="762"/>
      <c r="K3369" s="763"/>
      <c r="L3369" s="764"/>
    </row>
    <row r="3370" spans="2:12" x14ac:dyDescent="0.25">
      <c r="B3370" s="737"/>
      <c r="C3370" s="739"/>
      <c r="D3370" s="739"/>
      <c r="E3370" s="739"/>
      <c r="F3370" s="740"/>
      <c r="G3370" s="739"/>
      <c r="H3370" s="739"/>
      <c r="I3370" s="761"/>
      <c r="J3370" s="762"/>
      <c r="K3370" s="763"/>
      <c r="L3370" s="764"/>
    </row>
    <row r="3371" spans="2:12" x14ac:dyDescent="0.25">
      <c r="B3371" s="737"/>
      <c r="C3371" s="739"/>
      <c r="D3371" s="739"/>
      <c r="E3371" s="739"/>
      <c r="F3371" s="740"/>
      <c r="G3371" s="739"/>
      <c r="H3371" s="739"/>
      <c r="I3371" s="761"/>
      <c r="J3371" s="762"/>
      <c r="K3371" s="763"/>
      <c r="L3371" s="764"/>
    </row>
    <row r="3372" spans="2:12" x14ac:dyDescent="0.25">
      <c r="B3372" s="737"/>
      <c r="C3372" s="739"/>
      <c r="D3372" s="739"/>
      <c r="E3372" s="739"/>
      <c r="F3372" s="740"/>
      <c r="G3372" s="739"/>
      <c r="H3372" s="739"/>
      <c r="I3372" s="761"/>
      <c r="J3372" s="762"/>
      <c r="K3372" s="763"/>
      <c r="L3372" s="764"/>
    </row>
    <row r="3373" spans="2:12" x14ac:dyDescent="0.25">
      <c r="B3373" s="737"/>
      <c r="C3373" s="739"/>
      <c r="D3373" s="739"/>
      <c r="E3373" s="739"/>
      <c r="F3373" s="740"/>
      <c r="G3373" s="739"/>
      <c r="H3373" s="739"/>
      <c r="I3373" s="761"/>
      <c r="J3373" s="762"/>
      <c r="K3373" s="763"/>
      <c r="L3373" s="764"/>
    </row>
    <row r="3374" spans="2:12" x14ac:dyDescent="0.25">
      <c r="B3374" s="737"/>
      <c r="C3374" s="739"/>
      <c r="D3374" s="739"/>
      <c r="E3374" s="739"/>
      <c r="F3374" s="740"/>
      <c r="G3374" s="739"/>
      <c r="H3374" s="739"/>
      <c r="I3374" s="761"/>
      <c r="J3374" s="762"/>
      <c r="K3374" s="763"/>
      <c r="L3374" s="764"/>
    </row>
    <row r="3375" spans="2:12" x14ac:dyDescent="0.25">
      <c r="B3375" s="737"/>
      <c r="C3375" s="739"/>
      <c r="D3375" s="739"/>
      <c r="E3375" s="739"/>
      <c r="F3375" s="740"/>
      <c r="G3375" s="739"/>
      <c r="H3375" s="739"/>
      <c r="I3375" s="761"/>
      <c r="J3375" s="762"/>
      <c r="K3375" s="763"/>
      <c r="L3375" s="764"/>
    </row>
    <row r="3376" spans="2:12" x14ac:dyDescent="0.25">
      <c r="B3376" s="737"/>
      <c r="C3376" s="739"/>
      <c r="D3376" s="739"/>
      <c r="E3376" s="739"/>
      <c r="F3376" s="740"/>
      <c r="G3376" s="739"/>
      <c r="H3376" s="739"/>
      <c r="I3376" s="761"/>
      <c r="J3376" s="762"/>
      <c r="K3376" s="763"/>
      <c r="L3376" s="764"/>
    </row>
    <row r="3377" spans="2:12" x14ac:dyDescent="0.25">
      <c r="B3377" s="737"/>
      <c r="C3377" s="739"/>
      <c r="D3377" s="739"/>
      <c r="E3377" s="739"/>
      <c r="F3377" s="740"/>
      <c r="G3377" s="739"/>
      <c r="H3377" s="739"/>
      <c r="I3377" s="761"/>
      <c r="J3377" s="762"/>
      <c r="K3377" s="763"/>
      <c r="L3377" s="764"/>
    </row>
    <row r="3378" spans="2:12" x14ac:dyDescent="0.25">
      <c r="B3378" s="737"/>
      <c r="C3378" s="739"/>
      <c r="D3378" s="739"/>
      <c r="E3378" s="739"/>
      <c r="F3378" s="740"/>
      <c r="G3378" s="739"/>
      <c r="H3378" s="739"/>
      <c r="I3378" s="761"/>
      <c r="J3378" s="762"/>
      <c r="K3378" s="763"/>
      <c r="L3378" s="764"/>
    </row>
    <row r="3379" spans="2:12" x14ac:dyDescent="0.25">
      <c r="B3379" s="737"/>
      <c r="C3379" s="739"/>
      <c r="D3379" s="739"/>
      <c r="E3379" s="739"/>
      <c r="F3379" s="740"/>
      <c r="G3379" s="739"/>
      <c r="H3379" s="739"/>
      <c r="I3379" s="761"/>
      <c r="J3379" s="762"/>
      <c r="K3379" s="763"/>
      <c r="L3379" s="764"/>
    </row>
    <row r="3380" spans="2:12" x14ac:dyDescent="0.25">
      <c r="B3380" s="737"/>
      <c r="C3380" s="739"/>
      <c r="D3380" s="739"/>
      <c r="E3380" s="739"/>
      <c r="F3380" s="740"/>
      <c r="G3380" s="739"/>
      <c r="H3380" s="739"/>
      <c r="I3380" s="761"/>
      <c r="J3380" s="762"/>
      <c r="K3380" s="763"/>
      <c r="L3380" s="764"/>
    </row>
    <row r="3381" spans="2:12" x14ac:dyDescent="0.25">
      <c r="B3381" s="737"/>
      <c r="C3381" s="739"/>
      <c r="D3381" s="739"/>
      <c r="E3381" s="739"/>
      <c r="F3381" s="740"/>
      <c r="G3381" s="739"/>
      <c r="H3381" s="739"/>
      <c r="I3381" s="761"/>
      <c r="J3381" s="762"/>
      <c r="K3381" s="763"/>
      <c r="L3381" s="764"/>
    </row>
    <row r="3382" spans="2:12" x14ac:dyDescent="0.25">
      <c r="B3382" s="737"/>
      <c r="C3382" s="739"/>
      <c r="D3382" s="739"/>
      <c r="E3382" s="739"/>
      <c r="F3382" s="740"/>
      <c r="G3382" s="739"/>
      <c r="H3382" s="739"/>
      <c r="I3382" s="761"/>
      <c r="J3382" s="762"/>
      <c r="K3382" s="763"/>
      <c r="L3382" s="764"/>
    </row>
    <row r="3383" spans="2:12" x14ac:dyDescent="0.25">
      <c r="B3383" s="737"/>
      <c r="C3383" s="739"/>
      <c r="D3383" s="739"/>
      <c r="E3383" s="739"/>
      <c r="F3383" s="740"/>
      <c r="G3383" s="739"/>
      <c r="H3383" s="739"/>
      <c r="I3383" s="761"/>
      <c r="J3383" s="762"/>
      <c r="K3383" s="763"/>
      <c r="L3383" s="764"/>
    </row>
    <row r="3384" spans="2:12" x14ac:dyDescent="0.25">
      <c r="B3384" s="737"/>
      <c r="C3384" s="739"/>
      <c r="D3384" s="739"/>
      <c r="E3384" s="739"/>
      <c r="F3384" s="740"/>
      <c r="G3384" s="739"/>
      <c r="H3384" s="739"/>
      <c r="I3384" s="761"/>
      <c r="J3384" s="762"/>
      <c r="K3384" s="763"/>
      <c r="L3384" s="764"/>
    </row>
    <row r="3385" spans="2:12" x14ac:dyDescent="0.25">
      <c r="B3385" s="737"/>
      <c r="C3385" s="739"/>
      <c r="D3385" s="739"/>
      <c r="E3385" s="739"/>
      <c r="F3385" s="740"/>
      <c r="G3385" s="739"/>
      <c r="H3385" s="739"/>
      <c r="I3385" s="761"/>
      <c r="J3385" s="762"/>
      <c r="K3385" s="763"/>
      <c r="L3385" s="764"/>
    </row>
    <row r="3386" spans="2:12" x14ac:dyDescent="0.25">
      <c r="B3386" s="737"/>
      <c r="C3386" s="739"/>
      <c r="D3386" s="739"/>
      <c r="E3386" s="739"/>
      <c r="F3386" s="740"/>
      <c r="G3386" s="739"/>
      <c r="H3386" s="739"/>
      <c r="I3386" s="761"/>
      <c r="J3386" s="762"/>
      <c r="K3386" s="763"/>
      <c r="L3386" s="764"/>
    </row>
    <row r="3387" spans="2:12" x14ac:dyDescent="0.25">
      <c r="B3387" s="737"/>
      <c r="C3387" s="739"/>
      <c r="D3387" s="739"/>
      <c r="E3387" s="739"/>
      <c r="F3387" s="740"/>
      <c r="G3387" s="739"/>
      <c r="H3387" s="739"/>
      <c r="I3387" s="761"/>
      <c r="J3387" s="762"/>
      <c r="K3387" s="763"/>
      <c r="L3387" s="764"/>
    </row>
    <row r="3388" spans="2:12" x14ac:dyDescent="0.25">
      <c r="B3388" s="737"/>
      <c r="C3388" s="739"/>
      <c r="D3388" s="739"/>
      <c r="E3388" s="739"/>
      <c r="F3388" s="740"/>
      <c r="G3388" s="739"/>
      <c r="H3388" s="739"/>
      <c r="I3388" s="761"/>
      <c r="J3388" s="762"/>
      <c r="K3388" s="763"/>
      <c r="L3388" s="764"/>
    </row>
    <row r="3389" spans="2:12" x14ac:dyDescent="0.25">
      <c r="B3389" s="737"/>
      <c r="C3389" s="739"/>
      <c r="D3389" s="739"/>
      <c r="E3389" s="739"/>
      <c r="F3389" s="740"/>
      <c r="G3389" s="739"/>
      <c r="H3389" s="739"/>
      <c r="I3389" s="761"/>
      <c r="J3389" s="762"/>
      <c r="K3389" s="763"/>
      <c r="L3389" s="764"/>
    </row>
    <row r="3390" spans="2:12" x14ac:dyDescent="0.25">
      <c r="B3390" s="737"/>
      <c r="C3390" s="739"/>
      <c r="D3390" s="739"/>
      <c r="E3390" s="739"/>
      <c r="F3390" s="740"/>
      <c r="G3390" s="739"/>
      <c r="H3390" s="739"/>
      <c r="I3390" s="761"/>
      <c r="J3390" s="762"/>
      <c r="K3390" s="763"/>
      <c r="L3390" s="764"/>
    </row>
    <row r="3391" spans="2:12" x14ac:dyDescent="0.25">
      <c r="B3391" s="737"/>
      <c r="C3391" s="739"/>
      <c r="D3391" s="739"/>
      <c r="E3391" s="739"/>
      <c r="F3391" s="740"/>
      <c r="G3391" s="739"/>
      <c r="H3391" s="739"/>
      <c r="I3391" s="761"/>
      <c r="J3391" s="762"/>
      <c r="K3391" s="763"/>
      <c r="L3391" s="764"/>
    </row>
    <row r="3392" spans="2:12" x14ac:dyDescent="0.25">
      <c r="B3392" s="737"/>
      <c r="C3392" s="739"/>
      <c r="D3392" s="739"/>
      <c r="E3392" s="739"/>
      <c r="F3392" s="740"/>
      <c r="G3392" s="739"/>
      <c r="H3392" s="739"/>
      <c r="I3392" s="761"/>
      <c r="J3392" s="762"/>
      <c r="K3392" s="763"/>
      <c r="L3392" s="764"/>
    </row>
    <row r="3393" spans="2:12" x14ac:dyDescent="0.25">
      <c r="B3393" s="737"/>
      <c r="C3393" s="739"/>
      <c r="D3393" s="739"/>
      <c r="E3393" s="739"/>
      <c r="F3393" s="740"/>
      <c r="G3393" s="739"/>
      <c r="H3393" s="739"/>
      <c r="I3393" s="761"/>
      <c r="J3393" s="762"/>
      <c r="K3393" s="763"/>
      <c r="L3393" s="764"/>
    </row>
    <row r="3394" spans="2:12" x14ac:dyDescent="0.25">
      <c r="B3394" s="737"/>
      <c r="C3394" s="739"/>
      <c r="D3394" s="739"/>
      <c r="E3394" s="739"/>
      <c r="F3394" s="740"/>
      <c r="G3394" s="739"/>
      <c r="H3394" s="739"/>
      <c r="I3394" s="761"/>
      <c r="J3394" s="762"/>
      <c r="K3394" s="763"/>
      <c r="L3394" s="764"/>
    </row>
    <row r="3395" spans="2:12" x14ac:dyDescent="0.25">
      <c r="B3395" s="737"/>
      <c r="C3395" s="739"/>
      <c r="D3395" s="739"/>
      <c r="E3395" s="739"/>
      <c r="F3395" s="740"/>
      <c r="G3395" s="739"/>
      <c r="H3395" s="739"/>
      <c r="I3395" s="761"/>
      <c r="J3395" s="762"/>
      <c r="K3395" s="763"/>
      <c r="L3395" s="764"/>
    </row>
    <row r="3396" spans="2:12" x14ac:dyDescent="0.25">
      <c r="B3396" s="737"/>
      <c r="C3396" s="739"/>
      <c r="D3396" s="739"/>
      <c r="E3396" s="739"/>
      <c r="F3396" s="740"/>
      <c r="G3396" s="739"/>
      <c r="H3396" s="739"/>
      <c r="I3396" s="761"/>
      <c r="J3396" s="762"/>
      <c r="K3396" s="763"/>
      <c r="L3396" s="764"/>
    </row>
    <row r="3397" spans="2:12" x14ac:dyDescent="0.25">
      <c r="B3397" s="737"/>
      <c r="C3397" s="739"/>
      <c r="D3397" s="739"/>
      <c r="E3397" s="739"/>
      <c r="F3397" s="740"/>
      <c r="G3397" s="739"/>
      <c r="H3397" s="739"/>
      <c r="I3397" s="761"/>
      <c r="J3397" s="762"/>
      <c r="K3397" s="763"/>
      <c r="L3397" s="764"/>
    </row>
    <row r="3398" spans="2:12" x14ac:dyDescent="0.25">
      <c r="B3398" s="737"/>
      <c r="C3398" s="739"/>
      <c r="D3398" s="739"/>
      <c r="E3398" s="739"/>
      <c r="F3398" s="740"/>
      <c r="G3398" s="739"/>
      <c r="H3398" s="739"/>
      <c r="I3398" s="761"/>
      <c r="J3398" s="762"/>
      <c r="K3398" s="763"/>
      <c r="L3398" s="764"/>
    </row>
    <row r="3399" spans="2:12" x14ac:dyDescent="0.25">
      <c r="B3399" s="737"/>
      <c r="C3399" s="739"/>
      <c r="D3399" s="739"/>
      <c r="E3399" s="739"/>
      <c r="F3399" s="740"/>
      <c r="G3399" s="739"/>
      <c r="H3399" s="739"/>
      <c r="I3399" s="761"/>
      <c r="J3399" s="762"/>
      <c r="K3399" s="763"/>
      <c r="L3399" s="764"/>
    </row>
    <row r="3400" spans="2:12" x14ac:dyDescent="0.25">
      <c r="B3400" s="737"/>
      <c r="C3400" s="739"/>
      <c r="D3400" s="739"/>
      <c r="E3400" s="739"/>
      <c r="F3400" s="740"/>
      <c r="G3400" s="739"/>
      <c r="H3400" s="739"/>
      <c r="I3400" s="761"/>
      <c r="J3400" s="762"/>
      <c r="K3400" s="763"/>
      <c r="L3400" s="764"/>
    </row>
    <row r="3401" spans="2:12" x14ac:dyDescent="0.25">
      <c r="B3401" s="737"/>
      <c r="C3401" s="739"/>
      <c r="D3401" s="739"/>
      <c r="E3401" s="739"/>
      <c r="F3401" s="740"/>
      <c r="G3401" s="739"/>
      <c r="H3401" s="739"/>
      <c r="I3401" s="761"/>
      <c r="J3401" s="762"/>
      <c r="K3401" s="763"/>
      <c r="L3401" s="764"/>
    </row>
    <row r="3402" spans="2:12" x14ac:dyDescent="0.25">
      <c r="B3402" s="737"/>
      <c r="C3402" s="739"/>
      <c r="D3402" s="739"/>
      <c r="E3402" s="739"/>
      <c r="F3402" s="740"/>
      <c r="G3402" s="739"/>
      <c r="H3402" s="739"/>
      <c r="I3402" s="761"/>
      <c r="J3402" s="762"/>
      <c r="K3402" s="763"/>
      <c r="L3402" s="764"/>
    </row>
    <row r="3403" spans="2:12" x14ac:dyDescent="0.25">
      <c r="B3403" s="737"/>
      <c r="C3403" s="739"/>
      <c r="D3403" s="739"/>
      <c r="E3403" s="739"/>
      <c r="F3403" s="740"/>
      <c r="G3403" s="739"/>
      <c r="H3403" s="739"/>
      <c r="I3403" s="761"/>
      <c r="J3403" s="762"/>
      <c r="K3403" s="763"/>
      <c r="L3403" s="764"/>
    </row>
    <row r="3404" spans="2:12" x14ac:dyDescent="0.25">
      <c r="B3404" s="737"/>
      <c r="C3404" s="739"/>
      <c r="D3404" s="739"/>
      <c r="E3404" s="739"/>
      <c r="F3404" s="740"/>
      <c r="G3404" s="739"/>
      <c r="H3404" s="739"/>
      <c r="I3404" s="761"/>
      <c r="J3404" s="762"/>
      <c r="K3404" s="763"/>
      <c r="L3404" s="764"/>
    </row>
    <row r="3405" spans="2:12" x14ac:dyDescent="0.25">
      <c r="B3405" s="737"/>
      <c r="C3405" s="739"/>
      <c r="D3405" s="739"/>
      <c r="E3405" s="739"/>
      <c r="F3405" s="740"/>
      <c r="G3405" s="739"/>
      <c r="H3405" s="739"/>
      <c r="I3405" s="761"/>
      <c r="J3405" s="762"/>
      <c r="K3405" s="763"/>
      <c r="L3405" s="764"/>
    </row>
    <row r="3406" spans="2:12" x14ac:dyDescent="0.25">
      <c r="B3406" s="737"/>
      <c r="C3406" s="739"/>
      <c r="D3406" s="739"/>
      <c r="E3406" s="739"/>
      <c r="F3406" s="740"/>
      <c r="G3406" s="739"/>
      <c r="H3406" s="739"/>
      <c r="I3406" s="761"/>
      <c r="J3406" s="762"/>
      <c r="K3406" s="763"/>
      <c r="L3406" s="764"/>
    </row>
    <row r="3407" spans="2:12" x14ac:dyDescent="0.25">
      <c r="B3407" s="737"/>
      <c r="C3407" s="739"/>
      <c r="D3407" s="739"/>
      <c r="E3407" s="739"/>
      <c r="F3407" s="740"/>
      <c r="G3407" s="739"/>
      <c r="H3407" s="739"/>
      <c r="I3407" s="761"/>
      <c r="J3407" s="762"/>
      <c r="K3407" s="763"/>
      <c r="L3407" s="764"/>
    </row>
    <row r="3408" spans="2:12" x14ac:dyDescent="0.25">
      <c r="B3408" s="737"/>
      <c r="C3408" s="739"/>
      <c r="D3408" s="739"/>
      <c r="E3408" s="739"/>
      <c r="F3408" s="740"/>
      <c r="G3408" s="739"/>
      <c r="H3408" s="739"/>
      <c r="I3408" s="761"/>
      <c r="J3408" s="762"/>
      <c r="K3408" s="763"/>
      <c r="L3408" s="764"/>
    </row>
    <row r="3409" spans="2:12" x14ac:dyDescent="0.25">
      <c r="B3409" s="737"/>
      <c r="C3409" s="739"/>
      <c r="D3409" s="739"/>
      <c r="E3409" s="739"/>
      <c r="F3409" s="740"/>
      <c r="G3409" s="739"/>
      <c r="H3409" s="739"/>
      <c r="I3409" s="761"/>
      <c r="J3409" s="762"/>
      <c r="K3409" s="763"/>
      <c r="L3409" s="764"/>
    </row>
    <row r="3410" spans="2:12" x14ac:dyDescent="0.25">
      <c r="B3410" s="737"/>
      <c r="C3410" s="739"/>
      <c r="D3410" s="739"/>
      <c r="E3410" s="739"/>
      <c r="F3410" s="740"/>
      <c r="G3410" s="739"/>
      <c r="H3410" s="739"/>
      <c r="I3410" s="761"/>
      <c r="J3410" s="762"/>
      <c r="K3410" s="763"/>
      <c r="L3410" s="764"/>
    </row>
    <row r="3411" spans="2:12" x14ac:dyDescent="0.25">
      <c r="B3411" s="737"/>
      <c r="C3411" s="739"/>
      <c r="D3411" s="739"/>
      <c r="E3411" s="739"/>
      <c r="F3411" s="740"/>
      <c r="G3411" s="739"/>
      <c r="H3411" s="739"/>
      <c r="I3411" s="761"/>
      <c r="J3411" s="762"/>
      <c r="K3411" s="763"/>
      <c r="L3411" s="764"/>
    </row>
    <row r="3412" spans="2:12" x14ac:dyDescent="0.25">
      <c r="B3412" s="737"/>
      <c r="C3412" s="739"/>
      <c r="D3412" s="739"/>
      <c r="E3412" s="739"/>
      <c r="F3412" s="740"/>
      <c r="G3412" s="739"/>
      <c r="H3412" s="739"/>
      <c r="I3412" s="761"/>
      <c r="J3412" s="762"/>
      <c r="K3412" s="763"/>
      <c r="L3412" s="764"/>
    </row>
    <row r="3413" spans="2:12" x14ac:dyDescent="0.25">
      <c r="B3413" s="737"/>
      <c r="C3413" s="739"/>
      <c r="D3413" s="739"/>
      <c r="E3413" s="739"/>
      <c r="F3413" s="740"/>
      <c r="G3413" s="739"/>
      <c r="H3413" s="739"/>
      <c r="I3413" s="761"/>
      <c r="J3413" s="762"/>
      <c r="K3413" s="763"/>
      <c r="L3413" s="764"/>
    </row>
    <row r="3414" spans="2:12" x14ac:dyDescent="0.25">
      <c r="B3414" s="737"/>
      <c r="C3414" s="739"/>
      <c r="D3414" s="739"/>
      <c r="E3414" s="739"/>
      <c r="F3414" s="740"/>
      <c r="G3414" s="739"/>
      <c r="H3414" s="739"/>
      <c r="I3414" s="761"/>
      <c r="J3414" s="762"/>
      <c r="K3414" s="763"/>
      <c r="L3414" s="764"/>
    </row>
    <row r="3415" spans="2:12" x14ac:dyDescent="0.25">
      <c r="B3415" s="737"/>
      <c r="C3415" s="739"/>
      <c r="D3415" s="739"/>
      <c r="E3415" s="739"/>
      <c r="F3415" s="740"/>
      <c r="G3415" s="739"/>
      <c r="H3415" s="739"/>
      <c r="I3415" s="761"/>
      <c r="J3415" s="762"/>
      <c r="K3415" s="763"/>
      <c r="L3415" s="764"/>
    </row>
    <row r="3416" spans="2:12" x14ac:dyDescent="0.25">
      <c r="B3416" s="737"/>
      <c r="C3416" s="739"/>
      <c r="D3416" s="739"/>
      <c r="E3416" s="739"/>
      <c r="F3416" s="740"/>
      <c r="G3416" s="739"/>
      <c r="H3416" s="739"/>
      <c r="I3416" s="761"/>
      <c r="J3416" s="762"/>
      <c r="K3416" s="763"/>
      <c r="L3416" s="764"/>
    </row>
    <row r="3417" spans="2:12" x14ac:dyDescent="0.25">
      <c r="B3417" s="737"/>
      <c r="C3417" s="739"/>
      <c r="D3417" s="739"/>
      <c r="E3417" s="739"/>
      <c r="F3417" s="740"/>
      <c r="G3417" s="739"/>
      <c r="H3417" s="739"/>
      <c r="I3417" s="761"/>
      <c r="J3417" s="762"/>
      <c r="K3417" s="763"/>
      <c r="L3417" s="764"/>
    </row>
    <row r="3418" spans="2:12" x14ac:dyDescent="0.25">
      <c r="B3418" s="737"/>
      <c r="C3418" s="739"/>
      <c r="D3418" s="739"/>
      <c r="E3418" s="739"/>
      <c r="F3418" s="740"/>
      <c r="G3418" s="739"/>
      <c r="H3418" s="739"/>
      <c r="I3418" s="761"/>
      <c r="J3418" s="762"/>
      <c r="K3418" s="763"/>
      <c r="L3418" s="764"/>
    </row>
    <row r="3419" spans="2:12" x14ac:dyDescent="0.25">
      <c r="B3419" s="737"/>
      <c r="C3419" s="739"/>
      <c r="D3419" s="739"/>
      <c r="E3419" s="739"/>
      <c r="F3419" s="740"/>
      <c r="G3419" s="739"/>
      <c r="H3419" s="739"/>
      <c r="I3419" s="761"/>
      <c r="J3419" s="762"/>
      <c r="K3419" s="763"/>
      <c r="L3419" s="764"/>
    </row>
    <row r="3420" spans="2:12" x14ac:dyDescent="0.25">
      <c r="B3420" s="737"/>
      <c r="C3420" s="739"/>
      <c r="D3420" s="739"/>
      <c r="E3420" s="739"/>
      <c r="F3420" s="740"/>
      <c r="G3420" s="739"/>
      <c r="H3420" s="739"/>
      <c r="I3420" s="761"/>
      <c r="J3420" s="762"/>
      <c r="K3420" s="763"/>
      <c r="L3420" s="764"/>
    </row>
    <row r="3421" spans="2:12" x14ac:dyDescent="0.25">
      <c r="B3421" s="737"/>
      <c r="C3421" s="739"/>
      <c r="D3421" s="739"/>
      <c r="E3421" s="739"/>
      <c r="F3421" s="740"/>
      <c r="G3421" s="739"/>
      <c r="H3421" s="739"/>
      <c r="I3421" s="761"/>
      <c r="J3421" s="762"/>
      <c r="K3421" s="763"/>
      <c r="L3421" s="764"/>
    </row>
    <row r="3422" spans="2:12" x14ac:dyDescent="0.25">
      <c r="B3422" s="737"/>
      <c r="C3422" s="739"/>
      <c r="D3422" s="739"/>
      <c r="E3422" s="739"/>
      <c r="F3422" s="740"/>
      <c r="G3422" s="739"/>
      <c r="H3422" s="739"/>
      <c r="I3422" s="761"/>
      <c r="J3422" s="762"/>
      <c r="K3422" s="763"/>
      <c r="L3422" s="764"/>
    </row>
    <row r="3423" spans="2:12" x14ac:dyDescent="0.25">
      <c r="B3423" s="737"/>
      <c r="C3423" s="739"/>
      <c r="D3423" s="739"/>
      <c r="E3423" s="739"/>
      <c r="F3423" s="740"/>
      <c r="G3423" s="739"/>
      <c r="H3423" s="739"/>
      <c r="I3423" s="761"/>
      <c r="J3423" s="762"/>
      <c r="K3423" s="763"/>
      <c r="L3423" s="764"/>
    </row>
    <row r="3424" spans="2:12" x14ac:dyDescent="0.25">
      <c r="B3424" s="737"/>
      <c r="C3424" s="739"/>
      <c r="D3424" s="739"/>
      <c r="E3424" s="739"/>
      <c r="F3424" s="740"/>
      <c r="G3424" s="739"/>
      <c r="H3424" s="739"/>
      <c r="I3424" s="761"/>
      <c r="J3424" s="762"/>
      <c r="K3424" s="763"/>
      <c r="L3424" s="764"/>
    </row>
    <row r="3425" spans="2:12" x14ac:dyDescent="0.25">
      <c r="B3425" s="737"/>
      <c r="C3425" s="739"/>
      <c r="D3425" s="739"/>
      <c r="E3425" s="739"/>
      <c r="F3425" s="740"/>
      <c r="G3425" s="739"/>
      <c r="H3425" s="739"/>
      <c r="I3425" s="761"/>
      <c r="J3425" s="762"/>
      <c r="K3425" s="763"/>
      <c r="L3425" s="764"/>
    </row>
    <row r="3426" spans="2:12" x14ac:dyDescent="0.25">
      <c r="B3426" s="737"/>
      <c r="C3426" s="739"/>
      <c r="D3426" s="739"/>
      <c r="E3426" s="739"/>
      <c r="F3426" s="740"/>
      <c r="G3426" s="739"/>
      <c r="H3426" s="739"/>
      <c r="I3426" s="761"/>
      <c r="J3426" s="762"/>
      <c r="K3426" s="763"/>
      <c r="L3426" s="764"/>
    </row>
    <row r="3427" spans="2:12" x14ac:dyDescent="0.25">
      <c r="B3427" s="737"/>
      <c r="C3427" s="739"/>
      <c r="D3427" s="739"/>
      <c r="E3427" s="739"/>
      <c r="F3427" s="740"/>
      <c r="G3427" s="739"/>
      <c r="H3427" s="739"/>
      <c r="I3427" s="761"/>
      <c r="J3427" s="762"/>
      <c r="K3427" s="763"/>
      <c r="L3427" s="764"/>
    </row>
    <row r="3428" spans="2:12" x14ac:dyDescent="0.25">
      <c r="B3428" s="737"/>
      <c r="C3428" s="739"/>
      <c r="D3428" s="739"/>
      <c r="E3428" s="739"/>
      <c r="F3428" s="740"/>
      <c r="G3428" s="739"/>
      <c r="H3428" s="739"/>
      <c r="I3428" s="761"/>
      <c r="J3428" s="762"/>
      <c r="K3428" s="763"/>
      <c r="L3428" s="764"/>
    </row>
    <row r="3429" spans="2:12" x14ac:dyDescent="0.25">
      <c r="B3429" s="737"/>
      <c r="C3429" s="739"/>
      <c r="D3429" s="739"/>
      <c r="E3429" s="739"/>
      <c r="F3429" s="740"/>
      <c r="G3429" s="739"/>
      <c r="H3429" s="739"/>
      <c r="I3429" s="761"/>
      <c r="J3429" s="762"/>
      <c r="K3429" s="763"/>
      <c r="L3429" s="764"/>
    </row>
    <row r="3430" spans="2:12" x14ac:dyDescent="0.25">
      <c r="B3430" s="737"/>
      <c r="C3430" s="739"/>
      <c r="D3430" s="739"/>
      <c r="E3430" s="739"/>
      <c r="F3430" s="740"/>
      <c r="G3430" s="739"/>
      <c r="H3430" s="739"/>
      <c r="I3430" s="761"/>
      <c r="J3430" s="762"/>
      <c r="K3430" s="763"/>
      <c r="L3430" s="764"/>
    </row>
    <row r="3431" spans="2:12" x14ac:dyDescent="0.25">
      <c r="B3431" s="737"/>
      <c r="C3431" s="739"/>
      <c r="D3431" s="739"/>
      <c r="E3431" s="739"/>
      <c r="F3431" s="740"/>
      <c r="G3431" s="739"/>
      <c r="H3431" s="739"/>
      <c r="I3431" s="761"/>
      <c r="J3431" s="762"/>
      <c r="K3431" s="763"/>
      <c r="L3431" s="764"/>
    </row>
    <row r="3432" spans="2:12" x14ac:dyDescent="0.25">
      <c r="B3432" s="737"/>
      <c r="C3432" s="739"/>
      <c r="D3432" s="739"/>
      <c r="E3432" s="739"/>
      <c r="F3432" s="740"/>
      <c r="G3432" s="739"/>
      <c r="H3432" s="739"/>
      <c r="I3432" s="761"/>
      <c r="J3432" s="762"/>
      <c r="K3432" s="763"/>
      <c r="L3432" s="764"/>
    </row>
    <row r="3433" spans="2:12" x14ac:dyDescent="0.25">
      <c r="B3433" s="737"/>
      <c r="C3433" s="739"/>
      <c r="D3433" s="739"/>
      <c r="E3433" s="739"/>
      <c r="F3433" s="740"/>
      <c r="G3433" s="739"/>
      <c r="H3433" s="739"/>
      <c r="I3433" s="761"/>
      <c r="J3433" s="762"/>
      <c r="K3433" s="763"/>
      <c r="L3433" s="764"/>
    </row>
    <row r="3434" spans="2:12" x14ac:dyDescent="0.25">
      <c r="B3434" s="737"/>
      <c r="C3434" s="739"/>
      <c r="D3434" s="739"/>
      <c r="E3434" s="739"/>
      <c r="F3434" s="740"/>
      <c r="G3434" s="739"/>
      <c r="H3434" s="739"/>
      <c r="I3434" s="761"/>
      <c r="J3434" s="762"/>
      <c r="K3434" s="763"/>
      <c r="L3434" s="764"/>
    </row>
    <row r="3435" spans="2:12" x14ac:dyDescent="0.25">
      <c r="B3435" s="737"/>
      <c r="C3435" s="739"/>
      <c r="D3435" s="739"/>
      <c r="E3435" s="739"/>
      <c r="F3435" s="740"/>
      <c r="G3435" s="739"/>
      <c r="H3435" s="739"/>
      <c r="I3435" s="761"/>
      <c r="J3435" s="762"/>
      <c r="K3435" s="763"/>
      <c r="L3435" s="764"/>
    </row>
    <row r="3436" spans="2:12" x14ac:dyDescent="0.25">
      <c r="B3436" s="737"/>
      <c r="C3436" s="739"/>
      <c r="D3436" s="739"/>
      <c r="E3436" s="739"/>
      <c r="F3436" s="740"/>
      <c r="G3436" s="739"/>
      <c r="H3436" s="739"/>
      <c r="I3436" s="761"/>
      <c r="J3436" s="762"/>
      <c r="K3436" s="763"/>
      <c r="L3436" s="764"/>
    </row>
    <row r="3437" spans="2:12" x14ac:dyDescent="0.25">
      <c r="B3437" s="737"/>
      <c r="C3437" s="739"/>
      <c r="D3437" s="739"/>
      <c r="E3437" s="739"/>
      <c r="F3437" s="740"/>
      <c r="G3437" s="739"/>
      <c r="H3437" s="739"/>
      <c r="I3437" s="761"/>
      <c r="J3437" s="762"/>
      <c r="K3437" s="763"/>
      <c r="L3437" s="764"/>
    </row>
    <row r="3438" spans="2:12" x14ac:dyDescent="0.25">
      <c r="B3438" s="737"/>
      <c r="C3438" s="739"/>
      <c r="D3438" s="739"/>
      <c r="E3438" s="739"/>
      <c r="F3438" s="740"/>
      <c r="G3438" s="739"/>
      <c r="H3438" s="739"/>
      <c r="I3438" s="761"/>
      <c r="J3438" s="762"/>
      <c r="K3438" s="763"/>
      <c r="L3438" s="764"/>
    </row>
    <row r="3439" spans="2:12" x14ac:dyDescent="0.25">
      <c r="B3439" s="737"/>
      <c r="C3439" s="739"/>
      <c r="D3439" s="739"/>
      <c r="E3439" s="739"/>
      <c r="F3439" s="740"/>
      <c r="G3439" s="739"/>
      <c r="H3439" s="739"/>
      <c r="I3439" s="761"/>
      <c r="J3439" s="762"/>
      <c r="K3439" s="763"/>
      <c r="L3439" s="764"/>
    </row>
    <row r="3440" spans="2:12" x14ac:dyDescent="0.25">
      <c r="B3440" s="737"/>
      <c r="C3440" s="739"/>
      <c r="D3440" s="739"/>
      <c r="E3440" s="739"/>
      <c r="F3440" s="740"/>
      <c r="G3440" s="739"/>
      <c r="H3440" s="739"/>
      <c r="I3440" s="761"/>
      <c r="J3440" s="762"/>
      <c r="K3440" s="763"/>
      <c r="L3440" s="764"/>
    </row>
    <row r="3441" spans="2:12" x14ac:dyDescent="0.25">
      <c r="B3441" s="737"/>
      <c r="C3441" s="739"/>
      <c r="D3441" s="739"/>
      <c r="E3441" s="739"/>
      <c r="F3441" s="740"/>
      <c r="G3441" s="739"/>
      <c r="H3441" s="739"/>
      <c r="I3441" s="761"/>
      <c r="J3441" s="762"/>
      <c r="K3441" s="763"/>
      <c r="L3441" s="764"/>
    </row>
    <row r="3442" spans="2:12" x14ac:dyDescent="0.25">
      <c r="B3442" s="737"/>
      <c r="C3442" s="739"/>
      <c r="D3442" s="739"/>
      <c r="E3442" s="739"/>
      <c r="F3442" s="740"/>
      <c r="G3442" s="739"/>
      <c r="H3442" s="739"/>
      <c r="I3442" s="761"/>
      <c r="J3442" s="762"/>
      <c r="K3442" s="763"/>
      <c r="L3442" s="764"/>
    </row>
    <row r="3443" spans="2:12" x14ac:dyDescent="0.25">
      <c r="B3443" s="737"/>
      <c r="C3443" s="739"/>
      <c r="D3443" s="739"/>
      <c r="E3443" s="739"/>
      <c r="F3443" s="740"/>
      <c r="G3443" s="739"/>
      <c r="H3443" s="739"/>
      <c r="I3443" s="761"/>
      <c r="J3443" s="762"/>
      <c r="K3443" s="763"/>
      <c r="L3443" s="764"/>
    </row>
    <row r="3444" spans="2:12" x14ac:dyDescent="0.25">
      <c r="B3444" s="737"/>
      <c r="C3444" s="739"/>
      <c r="D3444" s="739"/>
      <c r="E3444" s="739"/>
      <c r="F3444" s="740"/>
      <c r="G3444" s="739"/>
      <c r="H3444" s="739"/>
      <c r="I3444" s="761"/>
      <c r="J3444" s="762"/>
      <c r="K3444" s="763"/>
      <c r="L3444" s="764"/>
    </row>
    <row r="3445" spans="2:12" x14ac:dyDescent="0.25">
      <c r="B3445" s="737"/>
      <c r="C3445" s="739"/>
      <c r="D3445" s="739"/>
      <c r="E3445" s="739"/>
      <c r="F3445" s="740"/>
      <c r="G3445" s="739"/>
      <c r="H3445" s="739"/>
      <c r="I3445" s="761"/>
      <c r="J3445" s="762"/>
      <c r="K3445" s="763"/>
      <c r="L3445" s="764"/>
    </row>
    <row r="3446" spans="2:12" x14ac:dyDescent="0.25">
      <c r="B3446" s="737"/>
      <c r="C3446" s="739"/>
      <c r="D3446" s="739"/>
      <c r="E3446" s="739"/>
      <c r="F3446" s="740"/>
      <c r="G3446" s="739"/>
      <c r="H3446" s="739"/>
      <c r="I3446" s="761"/>
      <c r="J3446" s="762"/>
      <c r="K3446" s="763"/>
      <c r="L3446" s="764"/>
    </row>
    <row r="3447" spans="2:12" x14ac:dyDescent="0.25">
      <c r="B3447" s="737"/>
      <c r="C3447" s="739"/>
      <c r="D3447" s="739"/>
      <c r="E3447" s="739"/>
      <c r="F3447" s="740"/>
      <c r="G3447" s="739"/>
      <c r="H3447" s="739"/>
      <c r="I3447" s="761"/>
      <c r="J3447" s="762"/>
      <c r="K3447" s="763"/>
      <c r="L3447" s="764"/>
    </row>
    <row r="3448" spans="2:12" x14ac:dyDescent="0.25">
      <c r="B3448" s="737"/>
      <c r="C3448" s="739"/>
      <c r="D3448" s="739"/>
      <c r="E3448" s="739"/>
      <c r="F3448" s="740"/>
      <c r="G3448" s="739"/>
      <c r="H3448" s="739"/>
      <c r="I3448" s="761"/>
      <c r="J3448" s="762"/>
      <c r="K3448" s="763"/>
      <c r="L3448" s="764"/>
    </row>
    <row r="3449" spans="2:12" x14ac:dyDescent="0.25">
      <c r="B3449" s="737"/>
      <c r="C3449" s="739"/>
      <c r="D3449" s="739"/>
      <c r="E3449" s="739"/>
      <c r="F3449" s="740"/>
      <c r="G3449" s="739"/>
      <c r="H3449" s="739"/>
      <c r="I3449" s="761"/>
      <c r="J3449" s="762"/>
      <c r="K3449" s="763"/>
      <c r="L3449" s="764"/>
    </row>
    <row r="3450" spans="2:12" x14ac:dyDescent="0.25">
      <c r="B3450" s="737"/>
      <c r="C3450" s="739"/>
      <c r="D3450" s="739"/>
      <c r="E3450" s="739"/>
      <c r="F3450" s="740"/>
      <c r="G3450" s="739"/>
      <c r="H3450" s="739"/>
      <c r="I3450" s="761"/>
      <c r="J3450" s="762"/>
      <c r="K3450" s="763"/>
      <c r="L3450" s="764"/>
    </row>
    <row r="3451" spans="2:12" x14ac:dyDescent="0.25">
      <c r="B3451" s="737"/>
      <c r="C3451" s="739"/>
      <c r="D3451" s="739"/>
      <c r="E3451" s="739"/>
      <c r="F3451" s="740"/>
      <c r="G3451" s="739"/>
      <c r="H3451" s="739"/>
      <c r="I3451" s="761"/>
      <c r="J3451" s="762"/>
      <c r="K3451" s="763"/>
      <c r="L3451" s="764"/>
    </row>
    <row r="3452" spans="2:12" x14ac:dyDescent="0.25">
      <c r="B3452" s="737"/>
      <c r="C3452" s="739"/>
      <c r="D3452" s="739"/>
      <c r="E3452" s="739"/>
      <c r="F3452" s="740"/>
      <c r="G3452" s="739"/>
      <c r="H3452" s="739"/>
      <c r="I3452" s="761"/>
      <c r="J3452" s="762"/>
      <c r="K3452" s="763"/>
      <c r="L3452" s="764"/>
    </row>
    <row r="3453" spans="2:12" x14ac:dyDescent="0.25">
      <c r="B3453" s="737"/>
      <c r="C3453" s="739"/>
      <c r="D3453" s="739"/>
      <c r="E3453" s="739"/>
      <c r="F3453" s="740"/>
      <c r="G3453" s="739"/>
      <c r="H3453" s="739"/>
      <c r="I3453" s="761"/>
      <c r="J3453" s="762"/>
      <c r="K3453" s="763"/>
      <c r="L3453" s="764"/>
    </row>
    <row r="3454" spans="2:12" x14ac:dyDescent="0.25">
      <c r="B3454" s="737"/>
      <c r="C3454" s="739"/>
      <c r="D3454" s="739"/>
      <c r="E3454" s="739"/>
      <c r="F3454" s="740"/>
      <c r="G3454" s="739"/>
      <c r="H3454" s="739"/>
      <c r="I3454" s="761"/>
      <c r="J3454" s="762"/>
      <c r="K3454" s="763"/>
      <c r="L3454" s="764"/>
    </row>
    <row r="3455" spans="2:12" x14ac:dyDescent="0.25">
      <c r="B3455" s="737"/>
      <c r="C3455" s="739"/>
      <c r="D3455" s="739"/>
      <c r="E3455" s="739"/>
      <c r="F3455" s="740"/>
      <c r="G3455" s="739"/>
      <c r="H3455" s="739"/>
      <c r="I3455" s="761"/>
      <c r="J3455" s="762"/>
      <c r="K3455" s="763"/>
      <c r="L3455" s="764"/>
    </row>
    <row r="3456" spans="2:12" x14ac:dyDescent="0.25">
      <c r="B3456" s="737"/>
      <c r="C3456" s="739"/>
      <c r="D3456" s="739"/>
      <c r="E3456" s="739"/>
      <c r="F3456" s="740"/>
      <c r="G3456" s="739"/>
      <c r="H3456" s="739"/>
      <c r="I3456" s="761"/>
      <c r="J3456" s="762"/>
      <c r="K3456" s="763"/>
      <c r="L3456" s="764"/>
    </row>
    <row r="3457" spans="2:12" x14ac:dyDescent="0.25">
      <c r="B3457" s="737"/>
      <c r="C3457" s="739"/>
      <c r="D3457" s="739"/>
      <c r="E3457" s="739"/>
      <c r="F3457" s="740"/>
      <c r="G3457" s="739"/>
      <c r="H3457" s="739"/>
      <c r="I3457" s="761"/>
      <c r="J3457" s="762"/>
      <c r="K3457" s="763"/>
      <c r="L3457" s="764"/>
    </row>
    <row r="3458" spans="2:12" x14ac:dyDescent="0.25">
      <c r="B3458" s="737"/>
      <c r="C3458" s="739"/>
      <c r="D3458" s="739"/>
      <c r="E3458" s="739"/>
      <c r="F3458" s="740"/>
      <c r="G3458" s="739"/>
      <c r="H3458" s="739"/>
      <c r="I3458" s="761"/>
      <c r="J3458" s="762"/>
      <c r="K3458" s="763"/>
      <c r="L3458" s="764"/>
    </row>
    <row r="3459" spans="2:12" x14ac:dyDescent="0.25">
      <c r="B3459" s="737"/>
      <c r="C3459" s="739"/>
      <c r="D3459" s="739"/>
      <c r="E3459" s="739"/>
      <c r="F3459" s="740"/>
      <c r="G3459" s="739"/>
      <c r="H3459" s="739"/>
      <c r="I3459" s="761"/>
      <c r="J3459" s="762"/>
      <c r="K3459" s="763"/>
      <c r="L3459" s="764"/>
    </row>
    <row r="3460" spans="2:12" x14ac:dyDescent="0.25">
      <c r="B3460" s="737"/>
      <c r="C3460" s="739"/>
      <c r="D3460" s="739"/>
      <c r="E3460" s="739"/>
      <c r="F3460" s="740"/>
      <c r="G3460" s="739"/>
      <c r="H3460" s="739"/>
      <c r="I3460" s="761"/>
      <c r="J3460" s="762"/>
      <c r="K3460" s="763"/>
      <c r="L3460" s="764"/>
    </row>
    <row r="3461" spans="2:12" x14ac:dyDescent="0.25">
      <c r="B3461" s="737"/>
      <c r="C3461" s="739"/>
      <c r="D3461" s="739"/>
      <c r="E3461" s="739"/>
      <c r="F3461" s="740"/>
      <c r="G3461" s="739"/>
      <c r="H3461" s="739"/>
      <c r="I3461" s="761"/>
      <c r="J3461" s="762"/>
      <c r="K3461" s="763"/>
      <c r="L3461" s="764"/>
    </row>
    <row r="3462" spans="2:12" x14ac:dyDescent="0.25">
      <c r="B3462" s="737"/>
      <c r="C3462" s="739"/>
      <c r="D3462" s="739"/>
      <c r="E3462" s="739"/>
      <c r="F3462" s="740"/>
      <c r="G3462" s="739"/>
      <c r="H3462" s="739"/>
      <c r="I3462" s="761"/>
      <c r="J3462" s="762"/>
      <c r="K3462" s="763"/>
      <c r="L3462" s="764"/>
    </row>
    <row r="3463" spans="2:12" x14ac:dyDescent="0.25">
      <c r="B3463" s="737"/>
      <c r="C3463" s="739"/>
      <c r="D3463" s="739"/>
      <c r="E3463" s="739"/>
      <c r="F3463" s="740"/>
      <c r="G3463" s="739"/>
      <c r="H3463" s="739"/>
      <c r="I3463" s="761"/>
      <c r="J3463" s="762"/>
      <c r="K3463" s="763"/>
      <c r="L3463" s="764"/>
    </row>
    <row r="3464" spans="2:12" x14ac:dyDescent="0.25">
      <c r="B3464" s="737"/>
      <c r="C3464" s="739"/>
      <c r="D3464" s="739"/>
      <c r="E3464" s="739"/>
      <c r="F3464" s="740"/>
      <c r="G3464" s="739"/>
      <c r="H3464" s="739"/>
      <c r="I3464" s="761"/>
      <c r="J3464" s="762"/>
      <c r="K3464" s="763"/>
      <c r="L3464" s="764"/>
    </row>
    <row r="3465" spans="2:12" x14ac:dyDescent="0.25">
      <c r="B3465" s="737"/>
      <c r="C3465" s="739"/>
      <c r="D3465" s="739"/>
      <c r="E3465" s="739"/>
      <c r="F3465" s="740"/>
      <c r="G3465" s="739"/>
      <c r="H3465" s="739"/>
      <c r="I3465" s="761"/>
      <c r="J3465" s="762"/>
      <c r="K3465" s="763"/>
      <c r="L3465" s="764"/>
    </row>
    <row r="3466" spans="2:12" x14ac:dyDescent="0.25">
      <c r="B3466" s="737"/>
      <c r="C3466" s="739"/>
      <c r="D3466" s="739"/>
      <c r="E3466" s="739"/>
      <c r="F3466" s="740"/>
      <c r="G3466" s="739"/>
      <c r="H3466" s="739"/>
      <c r="I3466" s="761"/>
      <c r="J3466" s="762"/>
      <c r="K3466" s="763"/>
      <c r="L3466" s="764"/>
    </row>
    <row r="3467" spans="2:12" x14ac:dyDescent="0.25">
      <c r="B3467" s="737"/>
      <c r="C3467" s="739"/>
      <c r="D3467" s="739"/>
      <c r="E3467" s="739"/>
      <c r="F3467" s="740"/>
      <c r="G3467" s="739"/>
      <c r="H3467" s="739"/>
      <c r="I3467" s="761"/>
      <c r="J3467" s="762"/>
      <c r="K3467" s="763"/>
      <c r="L3467" s="764"/>
    </row>
    <row r="3468" spans="2:12" x14ac:dyDescent="0.25">
      <c r="B3468" s="737"/>
      <c r="C3468" s="739"/>
      <c r="D3468" s="739"/>
      <c r="E3468" s="739"/>
      <c r="F3468" s="740"/>
      <c r="G3468" s="739"/>
      <c r="H3468" s="739"/>
      <c r="I3468" s="761"/>
      <c r="J3468" s="762"/>
      <c r="K3468" s="763"/>
      <c r="L3468" s="764"/>
    </row>
    <row r="3469" spans="2:12" x14ac:dyDescent="0.25">
      <c r="B3469" s="737"/>
      <c r="C3469" s="739"/>
      <c r="D3469" s="739"/>
      <c r="E3469" s="739"/>
      <c r="F3469" s="740"/>
      <c r="G3469" s="739"/>
      <c r="H3469" s="739"/>
      <c r="I3469" s="761"/>
      <c r="J3469" s="762"/>
      <c r="K3469" s="763"/>
      <c r="L3469" s="764"/>
    </row>
    <row r="3470" spans="2:12" x14ac:dyDescent="0.25">
      <c r="B3470" s="737"/>
      <c r="C3470" s="739"/>
      <c r="D3470" s="739"/>
      <c r="E3470" s="739"/>
      <c r="F3470" s="740"/>
      <c r="G3470" s="739"/>
      <c r="H3470" s="739"/>
      <c r="I3470" s="761"/>
      <c r="J3470" s="762"/>
      <c r="K3470" s="763"/>
      <c r="L3470" s="764"/>
    </row>
    <row r="3471" spans="2:12" x14ac:dyDescent="0.25">
      <c r="B3471" s="737"/>
      <c r="C3471" s="739"/>
      <c r="D3471" s="739"/>
      <c r="E3471" s="739"/>
      <c r="F3471" s="740"/>
      <c r="G3471" s="739"/>
      <c r="H3471" s="739"/>
      <c r="I3471" s="761"/>
      <c r="J3471" s="762"/>
      <c r="K3471" s="763"/>
      <c r="L3471" s="764"/>
    </row>
    <row r="3472" spans="2:12" x14ac:dyDescent="0.25">
      <c r="B3472" s="737"/>
      <c r="C3472" s="739"/>
      <c r="D3472" s="739"/>
      <c r="E3472" s="739"/>
      <c r="F3472" s="740"/>
      <c r="G3472" s="739"/>
      <c r="H3472" s="739"/>
      <c r="I3472" s="761"/>
      <c r="J3472" s="762"/>
      <c r="K3472" s="763"/>
      <c r="L3472" s="764"/>
    </row>
    <row r="3473" spans="2:12" x14ac:dyDescent="0.25">
      <c r="B3473" s="737"/>
      <c r="C3473" s="739"/>
      <c r="D3473" s="739"/>
      <c r="E3473" s="739"/>
      <c r="F3473" s="740"/>
      <c r="G3473" s="739"/>
      <c r="H3473" s="739"/>
      <c r="I3473" s="761"/>
      <c r="J3473" s="762"/>
      <c r="K3473" s="763"/>
      <c r="L3473" s="764"/>
    </row>
    <row r="3474" spans="2:12" x14ac:dyDescent="0.25">
      <c r="B3474" s="737"/>
      <c r="C3474" s="739"/>
      <c r="D3474" s="739"/>
      <c r="E3474" s="739"/>
      <c r="F3474" s="740"/>
      <c r="G3474" s="739"/>
      <c r="H3474" s="739"/>
      <c r="I3474" s="761"/>
      <c r="J3474" s="762"/>
      <c r="K3474" s="763"/>
      <c r="L3474" s="764"/>
    </row>
    <row r="3475" spans="2:12" x14ac:dyDescent="0.25">
      <c r="B3475" s="737"/>
      <c r="C3475" s="739"/>
      <c r="D3475" s="739"/>
      <c r="E3475" s="739"/>
      <c r="F3475" s="740"/>
      <c r="G3475" s="739"/>
      <c r="H3475" s="739"/>
      <c r="I3475" s="761"/>
      <c r="J3475" s="762"/>
      <c r="K3475" s="763"/>
      <c r="L3475" s="764"/>
    </row>
    <row r="3476" spans="2:12" x14ac:dyDescent="0.25">
      <c r="B3476" s="737"/>
      <c r="C3476" s="739"/>
      <c r="D3476" s="739"/>
      <c r="E3476" s="739"/>
      <c r="F3476" s="740"/>
      <c r="G3476" s="739"/>
      <c r="H3476" s="739"/>
      <c r="I3476" s="761"/>
      <c r="J3476" s="762"/>
      <c r="K3476" s="763"/>
      <c r="L3476" s="764"/>
    </row>
    <row r="3477" spans="2:12" x14ac:dyDescent="0.25">
      <c r="B3477" s="737"/>
      <c r="C3477" s="739"/>
      <c r="D3477" s="739"/>
      <c r="E3477" s="739"/>
      <c r="F3477" s="740"/>
      <c r="G3477" s="739"/>
      <c r="H3477" s="739"/>
      <c r="I3477" s="761"/>
      <c r="J3477" s="762"/>
      <c r="K3477" s="763"/>
      <c r="L3477" s="764"/>
    </row>
    <row r="3478" spans="2:12" x14ac:dyDescent="0.25">
      <c r="B3478" s="737"/>
      <c r="C3478" s="739"/>
      <c r="D3478" s="739"/>
      <c r="E3478" s="739"/>
      <c r="F3478" s="740"/>
      <c r="G3478" s="739"/>
      <c r="H3478" s="739"/>
      <c r="I3478" s="761"/>
      <c r="J3478" s="762"/>
      <c r="K3478" s="763"/>
      <c r="L3478" s="764"/>
    </row>
    <row r="3479" spans="2:12" x14ac:dyDescent="0.25">
      <c r="B3479" s="737"/>
      <c r="C3479" s="739"/>
      <c r="D3479" s="739"/>
      <c r="E3479" s="739"/>
      <c r="F3479" s="740"/>
      <c r="G3479" s="739"/>
      <c r="H3479" s="739"/>
      <c r="I3479" s="761"/>
      <c r="J3479" s="762"/>
      <c r="K3479" s="763"/>
      <c r="L3479" s="764"/>
    </row>
    <row r="3480" spans="2:12" x14ac:dyDescent="0.25">
      <c r="B3480" s="737"/>
      <c r="C3480" s="739"/>
      <c r="D3480" s="739"/>
      <c r="E3480" s="739"/>
      <c r="F3480" s="740"/>
      <c r="G3480" s="739"/>
      <c r="H3480" s="739"/>
      <c r="I3480" s="761"/>
      <c r="J3480" s="762"/>
      <c r="K3480" s="763"/>
      <c r="L3480" s="764"/>
    </row>
    <row r="3481" spans="2:12" x14ac:dyDescent="0.25">
      <c r="B3481" s="737"/>
      <c r="C3481" s="739"/>
      <c r="D3481" s="739"/>
      <c r="E3481" s="739"/>
      <c r="F3481" s="740"/>
      <c r="G3481" s="739"/>
      <c r="H3481" s="739"/>
      <c r="I3481" s="761"/>
      <c r="J3481" s="762"/>
      <c r="K3481" s="763"/>
      <c r="L3481" s="764"/>
    </row>
    <row r="3482" spans="2:12" x14ac:dyDescent="0.25">
      <c r="B3482" s="737"/>
      <c r="C3482" s="739"/>
      <c r="D3482" s="739"/>
      <c r="E3482" s="739"/>
      <c r="F3482" s="740"/>
      <c r="G3482" s="739"/>
      <c r="H3482" s="739"/>
      <c r="I3482" s="761"/>
      <c r="J3482" s="762"/>
      <c r="K3482" s="763"/>
      <c r="L3482" s="764"/>
    </row>
    <row r="3483" spans="2:12" x14ac:dyDescent="0.25">
      <c r="B3483" s="737"/>
      <c r="C3483" s="739"/>
      <c r="D3483" s="739"/>
      <c r="E3483" s="739"/>
      <c r="F3483" s="740"/>
      <c r="G3483" s="739"/>
      <c r="H3483" s="739"/>
      <c r="I3483" s="761"/>
      <c r="J3483" s="762"/>
      <c r="K3483" s="763"/>
      <c r="L3483" s="764"/>
    </row>
    <row r="3484" spans="2:12" x14ac:dyDescent="0.25">
      <c r="B3484" s="737"/>
      <c r="C3484" s="739"/>
      <c r="D3484" s="739"/>
      <c r="E3484" s="739"/>
      <c r="F3484" s="740"/>
      <c r="G3484" s="739"/>
      <c r="H3484" s="739"/>
      <c r="I3484" s="761"/>
      <c r="J3484" s="762"/>
      <c r="K3484" s="763"/>
      <c r="L3484" s="764"/>
    </row>
    <row r="3485" spans="2:12" x14ac:dyDescent="0.25">
      <c r="B3485" s="737"/>
      <c r="C3485" s="739"/>
      <c r="D3485" s="739"/>
      <c r="E3485" s="739"/>
      <c r="F3485" s="740"/>
      <c r="G3485" s="739"/>
      <c r="H3485" s="739"/>
      <c r="I3485" s="761"/>
      <c r="J3485" s="762"/>
      <c r="K3485" s="763"/>
      <c r="L3485" s="764"/>
    </row>
    <row r="3486" spans="2:12" x14ac:dyDescent="0.25">
      <c r="B3486" s="737"/>
      <c r="C3486" s="739"/>
      <c r="D3486" s="739"/>
      <c r="E3486" s="739"/>
      <c r="F3486" s="740"/>
      <c r="G3486" s="739"/>
      <c r="H3486" s="739"/>
      <c r="I3486" s="761"/>
      <c r="J3486" s="762"/>
      <c r="K3486" s="763"/>
      <c r="L3486" s="764"/>
    </row>
    <row r="3487" spans="2:12" x14ac:dyDescent="0.25">
      <c r="B3487" s="737"/>
      <c r="C3487" s="739"/>
      <c r="D3487" s="739"/>
      <c r="E3487" s="739"/>
      <c r="F3487" s="740"/>
      <c r="G3487" s="739"/>
      <c r="H3487" s="739"/>
      <c r="I3487" s="761"/>
      <c r="J3487" s="762"/>
      <c r="K3487" s="763"/>
      <c r="L3487" s="764"/>
    </row>
    <row r="3488" spans="2:12" x14ac:dyDescent="0.25">
      <c r="B3488" s="737"/>
      <c r="C3488" s="739"/>
      <c r="D3488" s="739"/>
      <c r="E3488" s="739"/>
      <c r="F3488" s="740"/>
      <c r="G3488" s="739"/>
      <c r="H3488" s="739"/>
      <c r="I3488" s="761"/>
      <c r="J3488" s="762"/>
      <c r="K3488" s="763"/>
      <c r="L3488" s="764"/>
    </row>
    <row r="3489" spans="2:12" x14ac:dyDescent="0.25">
      <c r="B3489" s="737"/>
      <c r="C3489" s="739"/>
      <c r="D3489" s="739"/>
      <c r="E3489" s="739"/>
      <c r="F3489" s="740"/>
      <c r="G3489" s="739"/>
      <c r="H3489" s="739"/>
      <c r="I3489" s="761"/>
      <c r="J3489" s="762"/>
      <c r="K3489" s="763"/>
      <c r="L3489" s="764"/>
    </row>
    <row r="3490" spans="2:12" x14ac:dyDescent="0.25">
      <c r="B3490" s="737"/>
      <c r="C3490" s="739"/>
      <c r="D3490" s="739"/>
      <c r="E3490" s="739"/>
      <c r="F3490" s="740"/>
      <c r="G3490" s="739"/>
      <c r="H3490" s="739"/>
      <c r="I3490" s="761"/>
      <c r="J3490" s="762"/>
      <c r="K3490" s="763"/>
      <c r="L3490" s="764"/>
    </row>
    <row r="3491" spans="2:12" x14ac:dyDescent="0.25">
      <c r="B3491" s="737"/>
      <c r="C3491" s="739"/>
      <c r="D3491" s="739"/>
      <c r="E3491" s="739"/>
      <c r="F3491" s="740"/>
      <c r="G3491" s="739"/>
      <c r="H3491" s="739"/>
      <c r="I3491" s="761"/>
      <c r="J3491" s="762"/>
      <c r="K3491" s="763"/>
      <c r="L3491" s="764"/>
    </row>
    <row r="3492" spans="2:12" x14ac:dyDescent="0.25">
      <c r="B3492" s="737"/>
      <c r="C3492" s="739"/>
      <c r="D3492" s="739"/>
      <c r="E3492" s="739"/>
      <c r="F3492" s="740"/>
      <c r="G3492" s="739"/>
      <c r="H3492" s="739"/>
      <c r="I3492" s="761"/>
      <c r="J3492" s="762"/>
      <c r="K3492" s="763"/>
      <c r="L3492" s="764"/>
    </row>
    <row r="3493" spans="2:12" x14ac:dyDescent="0.25">
      <c r="B3493" s="737"/>
      <c r="C3493" s="739"/>
      <c r="D3493" s="739"/>
      <c r="E3493" s="739"/>
      <c r="F3493" s="740"/>
      <c r="G3493" s="739"/>
      <c r="H3493" s="739"/>
      <c r="I3493" s="761"/>
      <c r="J3493" s="762"/>
      <c r="K3493" s="763"/>
      <c r="L3493" s="764"/>
    </row>
    <row r="3494" spans="2:12" x14ac:dyDescent="0.25">
      <c r="B3494" s="737"/>
      <c r="C3494" s="739"/>
      <c r="D3494" s="739"/>
      <c r="E3494" s="739"/>
      <c r="F3494" s="740"/>
      <c r="G3494" s="739"/>
      <c r="H3494" s="739"/>
      <c r="I3494" s="761"/>
      <c r="J3494" s="762"/>
      <c r="K3494" s="763"/>
      <c r="L3494" s="764"/>
    </row>
    <row r="3495" spans="2:12" x14ac:dyDescent="0.25">
      <c r="B3495" s="737"/>
      <c r="C3495" s="739"/>
      <c r="D3495" s="739"/>
      <c r="E3495" s="739"/>
      <c r="F3495" s="740"/>
      <c r="G3495" s="739"/>
      <c r="H3495" s="739"/>
      <c r="I3495" s="761"/>
      <c r="J3495" s="762"/>
      <c r="K3495" s="763"/>
      <c r="L3495" s="764"/>
    </row>
    <row r="3496" spans="2:12" x14ac:dyDescent="0.25">
      <c r="B3496" s="737"/>
      <c r="C3496" s="739"/>
      <c r="D3496" s="739"/>
      <c r="E3496" s="739"/>
      <c r="F3496" s="740"/>
      <c r="G3496" s="739"/>
      <c r="H3496" s="739"/>
      <c r="I3496" s="761"/>
      <c r="J3496" s="762"/>
      <c r="K3496" s="763"/>
      <c r="L3496" s="764"/>
    </row>
    <row r="3497" spans="2:12" x14ac:dyDescent="0.25">
      <c r="B3497" s="737"/>
      <c r="C3497" s="739"/>
      <c r="D3497" s="739"/>
      <c r="E3497" s="739"/>
      <c r="F3497" s="740"/>
      <c r="G3497" s="739"/>
      <c r="H3497" s="739"/>
      <c r="I3497" s="761"/>
      <c r="J3497" s="762"/>
      <c r="K3497" s="763"/>
      <c r="L3497" s="764"/>
    </row>
    <row r="3498" spans="2:12" x14ac:dyDescent="0.25">
      <c r="B3498" s="737"/>
      <c r="C3498" s="739"/>
      <c r="D3498" s="739"/>
      <c r="E3498" s="739"/>
      <c r="F3498" s="740"/>
      <c r="G3498" s="739"/>
      <c r="H3498" s="739"/>
      <c r="I3498" s="761"/>
      <c r="J3498" s="762"/>
      <c r="K3498" s="763"/>
      <c r="L3498" s="764"/>
    </row>
    <row r="3499" spans="2:12" x14ac:dyDescent="0.25">
      <c r="B3499" s="737"/>
      <c r="C3499" s="739"/>
      <c r="D3499" s="739"/>
      <c r="E3499" s="739"/>
      <c r="F3499" s="740"/>
      <c r="G3499" s="739"/>
      <c r="H3499" s="739"/>
      <c r="I3499" s="761"/>
      <c r="J3499" s="762"/>
      <c r="K3499" s="763"/>
      <c r="L3499" s="764"/>
    </row>
    <row r="3500" spans="2:12" x14ac:dyDescent="0.25">
      <c r="B3500" s="737"/>
      <c r="C3500" s="739"/>
      <c r="D3500" s="739"/>
      <c r="E3500" s="739"/>
      <c r="F3500" s="740"/>
      <c r="G3500" s="739"/>
      <c r="H3500" s="739"/>
      <c r="I3500" s="761"/>
      <c r="J3500" s="762"/>
      <c r="K3500" s="763"/>
      <c r="L3500" s="764"/>
    </row>
    <row r="3501" spans="2:12" x14ac:dyDescent="0.25">
      <c r="B3501" s="737"/>
      <c r="C3501" s="739"/>
      <c r="D3501" s="739"/>
      <c r="E3501" s="739"/>
      <c r="F3501" s="740"/>
      <c r="G3501" s="739"/>
      <c r="H3501" s="739"/>
      <c r="I3501" s="761"/>
      <c r="J3501" s="762"/>
      <c r="K3501" s="763"/>
      <c r="L3501" s="764"/>
    </row>
    <row r="3502" spans="2:12" x14ac:dyDescent="0.25">
      <c r="B3502" s="737"/>
      <c r="C3502" s="739"/>
      <c r="D3502" s="739"/>
      <c r="E3502" s="739"/>
      <c r="F3502" s="740"/>
      <c r="G3502" s="739"/>
      <c r="H3502" s="739"/>
      <c r="I3502" s="761"/>
      <c r="J3502" s="762"/>
      <c r="K3502" s="763"/>
      <c r="L3502" s="764"/>
    </row>
    <row r="3503" spans="2:12" x14ac:dyDescent="0.25">
      <c r="B3503" s="737"/>
      <c r="C3503" s="739"/>
      <c r="D3503" s="739"/>
      <c r="E3503" s="739"/>
      <c r="F3503" s="740"/>
      <c r="G3503" s="739"/>
      <c r="H3503" s="739"/>
      <c r="I3503" s="761"/>
      <c r="J3503" s="762"/>
      <c r="K3503" s="763"/>
      <c r="L3503" s="764"/>
    </row>
    <row r="3504" spans="2:12" x14ac:dyDescent="0.25">
      <c r="B3504" s="737"/>
      <c r="C3504" s="739"/>
      <c r="D3504" s="739"/>
      <c r="E3504" s="739"/>
      <c r="F3504" s="740"/>
      <c r="G3504" s="739"/>
      <c r="H3504" s="739"/>
      <c r="I3504" s="761"/>
      <c r="J3504" s="762"/>
      <c r="K3504" s="763"/>
      <c r="L3504" s="764"/>
    </row>
    <row r="3505" spans="2:12" x14ac:dyDescent="0.25">
      <c r="B3505" s="737"/>
      <c r="C3505" s="739"/>
      <c r="D3505" s="739"/>
      <c r="E3505" s="739"/>
      <c r="F3505" s="740"/>
      <c r="G3505" s="739"/>
      <c r="H3505" s="739"/>
      <c r="I3505" s="761"/>
      <c r="J3505" s="762"/>
      <c r="K3505" s="763"/>
      <c r="L3505" s="764"/>
    </row>
    <row r="3506" spans="2:12" x14ac:dyDescent="0.25">
      <c r="B3506" s="737"/>
      <c r="C3506" s="739"/>
      <c r="D3506" s="739"/>
      <c r="E3506" s="739"/>
      <c r="F3506" s="740"/>
      <c r="G3506" s="739"/>
      <c r="H3506" s="739"/>
      <c r="I3506" s="761"/>
      <c r="J3506" s="762"/>
      <c r="K3506" s="763"/>
      <c r="L3506" s="764"/>
    </row>
    <row r="3507" spans="2:12" x14ac:dyDescent="0.25">
      <c r="B3507" s="737"/>
      <c r="C3507" s="739"/>
      <c r="D3507" s="739"/>
      <c r="E3507" s="739"/>
      <c r="F3507" s="740"/>
      <c r="G3507" s="739"/>
      <c r="H3507" s="739"/>
      <c r="I3507" s="761"/>
      <c r="J3507" s="762"/>
      <c r="K3507" s="763"/>
      <c r="L3507" s="764"/>
    </row>
    <row r="3508" spans="2:12" x14ac:dyDescent="0.25">
      <c r="B3508" s="737"/>
      <c r="C3508" s="739"/>
      <c r="D3508" s="739"/>
      <c r="E3508" s="739"/>
      <c r="F3508" s="740"/>
      <c r="G3508" s="739"/>
      <c r="H3508" s="739"/>
      <c r="I3508" s="761"/>
      <c r="J3508" s="762"/>
      <c r="K3508" s="763"/>
      <c r="L3508" s="764"/>
    </row>
    <row r="3509" spans="2:12" x14ac:dyDescent="0.25">
      <c r="B3509" s="737"/>
      <c r="C3509" s="739"/>
      <c r="D3509" s="739"/>
      <c r="E3509" s="739"/>
      <c r="F3509" s="740"/>
      <c r="G3509" s="739"/>
      <c r="H3509" s="739"/>
      <c r="I3509" s="761"/>
      <c r="J3509" s="762"/>
      <c r="K3509" s="763"/>
      <c r="L3509" s="764"/>
    </row>
    <row r="3510" spans="2:12" x14ac:dyDescent="0.25">
      <c r="B3510" s="737"/>
      <c r="C3510" s="739"/>
      <c r="D3510" s="739"/>
      <c r="E3510" s="739"/>
      <c r="F3510" s="740"/>
      <c r="G3510" s="739"/>
      <c r="H3510" s="739"/>
      <c r="I3510" s="761"/>
      <c r="J3510" s="762"/>
      <c r="K3510" s="763"/>
      <c r="L3510" s="764"/>
    </row>
    <row r="3511" spans="2:12" x14ac:dyDescent="0.25">
      <c r="B3511" s="737"/>
      <c r="C3511" s="739"/>
      <c r="D3511" s="739"/>
      <c r="E3511" s="739"/>
      <c r="F3511" s="740"/>
      <c r="G3511" s="739"/>
      <c r="H3511" s="739"/>
      <c r="I3511" s="761"/>
      <c r="J3511" s="762"/>
      <c r="K3511" s="763"/>
      <c r="L3511" s="764"/>
    </row>
    <row r="3512" spans="2:12" x14ac:dyDescent="0.25">
      <c r="B3512" s="737"/>
      <c r="C3512" s="739"/>
      <c r="D3512" s="739"/>
      <c r="E3512" s="739"/>
      <c r="F3512" s="740"/>
      <c r="G3512" s="739"/>
      <c r="H3512" s="739"/>
      <c r="I3512" s="761"/>
      <c r="J3512" s="762"/>
      <c r="K3512" s="763"/>
      <c r="L3512" s="764"/>
    </row>
    <row r="3513" spans="2:12" x14ac:dyDescent="0.25">
      <c r="B3513" s="737"/>
      <c r="C3513" s="739"/>
      <c r="D3513" s="739"/>
      <c r="E3513" s="739"/>
      <c r="F3513" s="740"/>
      <c r="G3513" s="739"/>
      <c r="H3513" s="739"/>
      <c r="I3513" s="761"/>
      <c r="J3513" s="762"/>
      <c r="K3513" s="763"/>
      <c r="L3513" s="764"/>
    </row>
    <row r="3514" spans="2:12" x14ac:dyDescent="0.25">
      <c r="B3514" s="737"/>
      <c r="C3514" s="739"/>
      <c r="D3514" s="739"/>
      <c r="E3514" s="739"/>
      <c r="F3514" s="740"/>
      <c r="G3514" s="739"/>
      <c r="H3514" s="739"/>
      <c r="I3514" s="761"/>
      <c r="J3514" s="762"/>
      <c r="K3514" s="763"/>
      <c r="L3514" s="764"/>
    </row>
    <row r="3515" spans="2:12" x14ac:dyDescent="0.25">
      <c r="B3515" s="737"/>
      <c r="C3515" s="739"/>
      <c r="D3515" s="739"/>
      <c r="E3515" s="739"/>
      <c r="F3515" s="740"/>
      <c r="G3515" s="739"/>
      <c r="H3515" s="739"/>
      <c r="I3515" s="761"/>
      <c r="J3515" s="762"/>
      <c r="K3515" s="763"/>
      <c r="L3515" s="764"/>
    </row>
    <row r="3516" spans="2:12" x14ac:dyDescent="0.25">
      <c r="B3516" s="737"/>
      <c r="C3516" s="739"/>
      <c r="D3516" s="739"/>
      <c r="E3516" s="739"/>
      <c r="F3516" s="740"/>
      <c r="G3516" s="739"/>
      <c r="H3516" s="739"/>
      <c r="I3516" s="761"/>
      <c r="J3516" s="762"/>
      <c r="K3516" s="763"/>
      <c r="L3516" s="764"/>
    </row>
    <row r="3517" spans="2:12" x14ac:dyDescent="0.25">
      <c r="B3517" s="737"/>
      <c r="C3517" s="739"/>
      <c r="D3517" s="739"/>
      <c r="E3517" s="739"/>
      <c r="F3517" s="740"/>
      <c r="G3517" s="739"/>
      <c r="H3517" s="739"/>
      <c r="I3517" s="761"/>
      <c r="J3517" s="762"/>
      <c r="K3517" s="763"/>
      <c r="L3517" s="764"/>
    </row>
    <row r="3518" spans="2:12" x14ac:dyDescent="0.25">
      <c r="B3518" s="737"/>
      <c r="C3518" s="739"/>
      <c r="D3518" s="739"/>
      <c r="E3518" s="739"/>
      <c r="F3518" s="740"/>
      <c r="G3518" s="739"/>
      <c r="H3518" s="739"/>
      <c r="I3518" s="761"/>
      <c r="J3518" s="762"/>
      <c r="K3518" s="763"/>
      <c r="L3518" s="764"/>
    </row>
    <row r="3519" spans="2:12" x14ac:dyDescent="0.25">
      <c r="B3519" s="737"/>
      <c r="C3519" s="739"/>
      <c r="D3519" s="739"/>
      <c r="E3519" s="739"/>
      <c r="F3519" s="740"/>
      <c r="G3519" s="739"/>
      <c r="H3519" s="739"/>
      <c r="I3519" s="761"/>
      <c r="J3519" s="762"/>
      <c r="K3519" s="763"/>
      <c r="L3519" s="764"/>
    </row>
    <row r="3520" spans="2:12" x14ac:dyDescent="0.25">
      <c r="B3520" s="737"/>
      <c r="C3520" s="739"/>
      <c r="D3520" s="739"/>
      <c r="E3520" s="739"/>
      <c r="F3520" s="740"/>
      <c r="G3520" s="739"/>
      <c r="H3520" s="739"/>
      <c r="I3520" s="761"/>
      <c r="J3520" s="762"/>
      <c r="K3520" s="763"/>
      <c r="L3520" s="764"/>
    </row>
    <row r="3521" spans="2:12" x14ac:dyDescent="0.25">
      <c r="B3521" s="737"/>
      <c r="C3521" s="739"/>
      <c r="D3521" s="739"/>
      <c r="E3521" s="739"/>
      <c r="F3521" s="740"/>
      <c r="G3521" s="739"/>
      <c r="H3521" s="739"/>
      <c r="I3521" s="761"/>
      <c r="J3521" s="762"/>
      <c r="K3521" s="763"/>
      <c r="L3521" s="764"/>
    </row>
    <row r="3522" spans="2:12" x14ac:dyDescent="0.25">
      <c r="B3522" s="737"/>
      <c r="C3522" s="739"/>
      <c r="D3522" s="739"/>
      <c r="E3522" s="739"/>
      <c r="F3522" s="740"/>
      <c r="G3522" s="739"/>
      <c r="H3522" s="739"/>
      <c r="I3522" s="761"/>
      <c r="J3522" s="762"/>
      <c r="K3522" s="763"/>
      <c r="L3522" s="764"/>
    </row>
    <row r="3523" spans="2:12" x14ac:dyDescent="0.25">
      <c r="B3523" s="737"/>
      <c r="C3523" s="739"/>
      <c r="D3523" s="739"/>
      <c r="E3523" s="739"/>
      <c r="F3523" s="740"/>
      <c r="G3523" s="739"/>
      <c r="H3523" s="739"/>
      <c r="I3523" s="761"/>
      <c r="J3523" s="762"/>
      <c r="K3523" s="763"/>
      <c r="L3523" s="764"/>
    </row>
    <row r="3524" spans="2:12" x14ac:dyDescent="0.25">
      <c r="B3524" s="737"/>
      <c r="C3524" s="739"/>
      <c r="D3524" s="739"/>
      <c r="E3524" s="739"/>
      <c r="F3524" s="740"/>
      <c r="G3524" s="739"/>
      <c r="H3524" s="739"/>
      <c r="I3524" s="761"/>
      <c r="J3524" s="762"/>
      <c r="K3524" s="763"/>
      <c r="L3524" s="764"/>
    </row>
    <row r="3525" spans="2:12" x14ac:dyDescent="0.25">
      <c r="B3525" s="737"/>
      <c r="C3525" s="739"/>
      <c r="D3525" s="739"/>
      <c r="E3525" s="739"/>
      <c r="F3525" s="740"/>
      <c r="G3525" s="739"/>
      <c r="H3525" s="739"/>
      <c r="I3525" s="761"/>
      <c r="J3525" s="762"/>
      <c r="K3525" s="763"/>
      <c r="L3525" s="764"/>
    </row>
    <row r="3526" spans="2:12" x14ac:dyDescent="0.25">
      <c r="B3526" s="737"/>
      <c r="C3526" s="739"/>
      <c r="D3526" s="739"/>
      <c r="E3526" s="739"/>
      <c r="F3526" s="740"/>
      <c r="G3526" s="739"/>
      <c r="H3526" s="739"/>
      <c r="I3526" s="761"/>
      <c r="J3526" s="762"/>
      <c r="K3526" s="763"/>
      <c r="L3526" s="764"/>
    </row>
    <row r="3527" spans="2:12" x14ac:dyDescent="0.25">
      <c r="B3527" s="737"/>
      <c r="C3527" s="739"/>
      <c r="D3527" s="739"/>
      <c r="E3527" s="739"/>
      <c r="F3527" s="740"/>
      <c r="G3527" s="739"/>
      <c r="H3527" s="739"/>
      <c r="I3527" s="761"/>
      <c r="J3527" s="762"/>
      <c r="K3527" s="763"/>
      <c r="L3527" s="764"/>
    </row>
    <row r="3528" spans="2:12" x14ac:dyDescent="0.25">
      <c r="B3528" s="737"/>
      <c r="C3528" s="739"/>
      <c r="D3528" s="739"/>
      <c r="E3528" s="739"/>
      <c r="F3528" s="740"/>
      <c r="G3528" s="739"/>
      <c r="H3528" s="739"/>
      <c r="I3528" s="761"/>
      <c r="J3528" s="762"/>
      <c r="K3528" s="763"/>
      <c r="L3528" s="764"/>
    </row>
    <row r="3529" spans="2:12" x14ac:dyDescent="0.25">
      <c r="B3529" s="737"/>
      <c r="C3529" s="739"/>
      <c r="D3529" s="739"/>
      <c r="E3529" s="739"/>
      <c r="F3529" s="740"/>
      <c r="G3529" s="739"/>
      <c r="H3529" s="739"/>
      <c r="I3529" s="761"/>
      <c r="J3529" s="762"/>
      <c r="K3529" s="763"/>
      <c r="L3529" s="764"/>
    </row>
    <row r="3530" spans="2:12" x14ac:dyDescent="0.25">
      <c r="B3530" s="737"/>
      <c r="C3530" s="739"/>
      <c r="D3530" s="739"/>
      <c r="E3530" s="739"/>
      <c r="F3530" s="740"/>
      <c r="G3530" s="739"/>
      <c r="H3530" s="739"/>
      <c r="I3530" s="761"/>
      <c r="J3530" s="762"/>
      <c r="K3530" s="763"/>
      <c r="L3530" s="764"/>
    </row>
    <row r="3531" spans="2:12" x14ac:dyDescent="0.25">
      <c r="B3531" s="737"/>
      <c r="C3531" s="739"/>
      <c r="D3531" s="739"/>
      <c r="E3531" s="739"/>
      <c r="F3531" s="740"/>
      <c r="G3531" s="739"/>
      <c r="H3531" s="739"/>
      <c r="I3531" s="761"/>
      <c r="J3531" s="762"/>
      <c r="K3531" s="763"/>
      <c r="L3531" s="764"/>
    </row>
    <row r="3532" spans="2:12" x14ac:dyDescent="0.25">
      <c r="B3532" s="737"/>
      <c r="C3532" s="739"/>
      <c r="D3532" s="739"/>
      <c r="E3532" s="739"/>
      <c r="F3532" s="740"/>
      <c r="G3532" s="739"/>
      <c r="H3532" s="739"/>
      <c r="I3532" s="761"/>
      <c r="J3532" s="762"/>
      <c r="K3532" s="763"/>
      <c r="L3532" s="764"/>
    </row>
    <row r="3533" spans="2:12" x14ac:dyDescent="0.25">
      <c r="B3533" s="737"/>
      <c r="C3533" s="739"/>
      <c r="D3533" s="739"/>
      <c r="E3533" s="739"/>
      <c r="F3533" s="740"/>
      <c r="G3533" s="739"/>
      <c r="H3533" s="739"/>
      <c r="I3533" s="761"/>
      <c r="J3533" s="762"/>
      <c r="K3533" s="763"/>
      <c r="L3533" s="764"/>
    </row>
    <row r="3534" spans="2:12" x14ac:dyDescent="0.25">
      <c r="B3534" s="737"/>
      <c r="C3534" s="739"/>
      <c r="D3534" s="739"/>
      <c r="E3534" s="739"/>
      <c r="F3534" s="740"/>
      <c r="G3534" s="739"/>
      <c r="H3534" s="739"/>
      <c r="I3534" s="761"/>
      <c r="J3534" s="762"/>
      <c r="K3534" s="763"/>
      <c r="L3534" s="764"/>
    </row>
    <row r="3535" spans="2:12" x14ac:dyDescent="0.25">
      <c r="B3535" s="737"/>
      <c r="C3535" s="739"/>
      <c r="D3535" s="739"/>
      <c r="E3535" s="739"/>
      <c r="F3535" s="740"/>
      <c r="G3535" s="739"/>
      <c r="H3535" s="739"/>
      <c r="I3535" s="761"/>
      <c r="J3535" s="762"/>
      <c r="K3535" s="763"/>
      <c r="L3535" s="764"/>
    </row>
    <row r="3536" spans="2:12" x14ac:dyDescent="0.25">
      <c r="B3536" s="737"/>
      <c r="C3536" s="739"/>
      <c r="D3536" s="739"/>
      <c r="E3536" s="739"/>
      <c r="F3536" s="740"/>
      <c r="G3536" s="739"/>
      <c r="H3536" s="739"/>
      <c r="I3536" s="761"/>
      <c r="J3536" s="762"/>
      <c r="K3536" s="763"/>
      <c r="L3536" s="764"/>
    </row>
    <row r="3537" spans="2:12" x14ac:dyDescent="0.25">
      <c r="B3537" s="737"/>
      <c r="C3537" s="739"/>
      <c r="D3537" s="739"/>
      <c r="E3537" s="739"/>
      <c r="F3537" s="740"/>
      <c r="G3537" s="739"/>
      <c r="H3537" s="739"/>
      <c r="I3537" s="761"/>
      <c r="J3537" s="762"/>
      <c r="K3537" s="763"/>
      <c r="L3537" s="764"/>
    </row>
    <row r="3538" spans="2:12" x14ac:dyDescent="0.25">
      <c r="B3538" s="737"/>
      <c r="C3538" s="739"/>
      <c r="D3538" s="739"/>
      <c r="E3538" s="739"/>
      <c r="F3538" s="740"/>
      <c r="G3538" s="739"/>
      <c r="H3538" s="739"/>
      <c r="I3538" s="761"/>
      <c r="J3538" s="762"/>
      <c r="K3538" s="763"/>
      <c r="L3538" s="764"/>
    </row>
    <row r="3539" spans="2:12" x14ac:dyDescent="0.25">
      <c r="B3539" s="737"/>
      <c r="C3539" s="739"/>
      <c r="D3539" s="739"/>
      <c r="E3539" s="739"/>
      <c r="F3539" s="740"/>
      <c r="G3539" s="739"/>
      <c r="H3539" s="739"/>
      <c r="I3539" s="761"/>
      <c r="J3539" s="762"/>
      <c r="K3539" s="763"/>
      <c r="L3539" s="764"/>
    </row>
    <row r="3540" spans="2:12" x14ac:dyDescent="0.25">
      <c r="B3540" s="737"/>
      <c r="C3540" s="739"/>
      <c r="D3540" s="739"/>
      <c r="E3540" s="739"/>
      <c r="F3540" s="740"/>
      <c r="G3540" s="739"/>
      <c r="H3540" s="739"/>
      <c r="I3540" s="761"/>
      <c r="J3540" s="762"/>
      <c r="K3540" s="763"/>
      <c r="L3540" s="764"/>
    </row>
    <row r="3541" spans="2:12" x14ac:dyDescent="0.25">
      <c r="B3541" s="737"/>
      <c r="C3541" s="739"/>
      <c r="D3541" s="739"/>
      <c r="E3541" s="739"/>
      <c r="F3541" s="740"/>
      <c r="G3541" s="739"/>
      <c r="H3541" s="739"/>
      <c r="I3541" s="761"/>
      <c r="J3541" s="762"/>
      <c r="K3541" s="763"/>
      <c r="L3541" s="764"/>
    </row>
    <row r="3542" spans="2:12" x14ac:dyDescent="0.25">
      <c r="B3542" s="737"/>
      <c r="C3542" s="739"/>
      <c r="D3542" s="739"/>
      <c r="E3542" s="739"/>
      <c r="F3542" s="740"/>
      <c r="G3542" s="739"/>
      <c r="H3542" s="739"/>
      <c r="I3542" s="761"/>
      <c r="J3542" s="762"/>
      <c r="K3542" s="763"/>
      <c r="L3542" s="764"/>
    </row>
    <row r="3543" spans="2:12" x14ac:dyDescent="0.25">
      <c r="B3543" s="737"/>
      <c r="C3543" s="739"/>
      <c r="D3543" s="739"/>
      <c r="E3543" s="739"/>
      <c r="F3543" s="740"/>
      <c r="G3543" s="739"/>
      <c r="H3543" s="739"/>
      <c r="I3543" s="761"/>
      <c r="J3543" s="762"/>
      <c r="K3543" s="763"/>
      <c r="L3543" s="764"/>
    </row>
    <row r="3544" spans="2:12" x14ac:dyDescent="0.25">
      <c r="B3544" s="737"/>
      <c r="C3544" s="739"/>
      <c r="D3544" s="739"/>
      <c r="E3544" s="739"/>
      <c r="F3544" s="740"/>
      <c r="G3544" s="739"/>
      <c r="H3544" s="739"/>
      <c r="I3544" s="761"/>
      <c r="J3544" s="762"/>
      <c r="K3544" s="763"/>
      <c r="L3544" s="764"/>
    </row>
    <row r="3545" spans="2:12" x14ac:dyDescent="0.25">
      <c r="B3545" s="737"/>
      <c r="C3545" s="739"/>
      <c r="D3545" s="739"/>
      <c r="E3545" s="739"/>
      <c r="F3545" s="740"/>
      <c r="G3545" s="739"/>
      <c r="H3545" s="739"/>
      <c r="I3545" s="761"/>
      <c r="J3545" s="762"/>
      <c r="K3545" s="763"/>
      <c r="L3545" s="764"/>
    </row>
    <row r="3546" spans="2:12" x14ac:dyDescent="0.25">
      <c r="B3546" s="737"/>
      <c r="C3546" s="739"/>
      <c r="D3546" s="739"/>
      <c r="E3546" s="739"/>
      <c r="F3546" s="740"/>
      <c r="G3546" s="739"/>
      <c r="H3546" s="739"/>
      <c r="I3546" s="761"/>
      <c r="J3546" s="762"/>
      <c r="K3546" s="763"/>
      <c r="L3546" s="764"/>
    </row>
    <row r="3547" spans="2:12" x14ac:dyDescent="0.25">
      <c r="B3547" s="737"/>
      <c r="C3547" s="739"/>
      <c r="D3547" s="739"/>
      <c r="E3547" s="739"/>
      <c r="F3547" s="740"/>
      <c r="G3547" s="739"/>
      <c r="H3547" s="739"/>
      <c r="I3547" s="761"/>
      <c r="J3547" s="762"/>
      <c r="K3547" s="763"/>
      <c r="L3547" s="764"/>
    </row>
    <row r="3548" spans="2:12" x14ac:dyDescent="0.25">
      <c r="B3548" s="737"/>
      <c r="C3548" s="739"/>
      <c r="D3548" s="739"/>
      <c r="E3548" s="739"/>
      <c r="F3548" s="740"/>
      <c r="G3548" s="739"/>
      <c r="H3548" s="739"/>
      <c r="I3548" s="761"/>
      <c r="J3548" s="762"/>
      <c r="K3548" s="763"/>
      <c r="L3548" s="764"/>
    </row>
    <row r="3549" spans="2:12" x14ac:dyDescent="0.25">
      <c r="B3549" s="737"/>
      <c r="C3549" s="739"/>
      <c r="D3549" s="739"/>
      <c r="E3549" s="739"/>
      <c r="F3549" s="740"/>
      <c r="G3549" s="739"/>
      <c r="H3549" s="739"/>
      <c r="I3549" s="761"/>
      <c r="J3549" s="762"/>
      <c r="K3549" s="763"/>
      <c r="L3549" s="764"/>
    </row>
    <row r="3550" spans="2:12" x14ac:dyDescent="0.25">
      <c r="B3550" s="737"/>
      <c r="C3550" s="739"/>
      <c r="D3550" s="739"/>
      <c r="E3550" s="739"/>
      <c r="F3550" s="740"/>
      <c r="G3550" s="739"/>
      <c r="H3550" s="739"/>
      <c r="I3550" s="761"/>
      <c r="J3550" s="762"/>
      <c r="K3550" s="763"/>
      <c r="L3550" s="764"/>
    </row>
    <row r="3551" spans="2:12" x14ac:dyDescent="0.25">
      <c r="B3551" s="737"/>
      <c r="C3551" s="739"/>
      <c r="D3551" s="739"/>
      <c r="E3551" s="739"/>
      <c r="F3551" s="740"/>
      <c r="G3551" s="739"/>
      <c r="H3551" s="739"/>
      <c r="I3551" s="761"/>
      <c r="J3551" s="762"/>
      <c r="K3551" s="763"/>
      <c r="L3551" s="764"/>
    </row>
    <row r="3552" spans="2:12" x14ac:dyDescent="0.25">
      <c r="B3552" s="737"/>
      <c r="C3552" s="739"/>
      <c r="D3552" s="739"/>
      <c r="E3552" s="739"/>
      <c r="F3552" s="740"/>
      <c r="G3552" s="739"/>
      <c r="H3552" s="739"/>
      <c r="I3552" s="761"/>
      <c r="J3552" s="762"/>
      <c r="K3552" s="763"/>
      <c r="L3552" s="764"/>
    </row>
    <row r="3553" spans="2:12" x14ac:dyDescent="0.25">
      <c r="B3553" s="737"/>
      <c r="C3553" s="739"/>
      <c r="D3553" s="739"/>
      <c r="E3553" s="739"/>
      <c r="F3553" s="740"/>
      <c r="G3553" s="739"/>
      <c r="H3553" s="739"/>
      <c r="I3553" s="761"/>
      <c r="J3553" s="762"/>
      <c r="K3553" s="763"/>
      <c r="L3553" s="764"/>
    </row>
    <row r="3554" spans="2:12" x14ac:dyDescent="0.25">
      <c r="B3554" s="737"/>
      <c r="C3554" s="739"/>
      <c r="D3554" s="739"/>
      <c r="E3554" s="739"/>
      <c r="F3554" s="740"/>
      <c r="G3554" s="739"/>
      <c r="H3554" s="739"/>
      <c r="I3554" s="761"/>
      <c r="J3554" s="762"/>
      <c r="K3554" s="763"/>
      <c r="L3554" s="764"/>
    </row>
    <row r="3555" spans="2:12" x14ac:dyDescent="0.25">
      <c r="B3555" s="737"/>
      <c r="C3555" s="739"/>
      <c r="D3555" s="739"/>
      <c r="E3555" s="739"/>
      <c r="F3555" s="740"/>
      <c r="G3555" s="739"/>
      <c r="H3555" s="739"/>
      <c r="I3555" s="761"/>
      <c r="J3555" s="762"/>
      <c r="K3555" s="763"/>
      <c r="L3555" s="764"/>
    </row>
    <row r="3556" spans="2:12" x14ac:dyDescent="0.25">
      <c r="B3556" s="737"/>
      <c r="C3556" s="739"/>
      <c r="D3556" s="739"/>
      <c r="E3556" s="739"/>
      <c r="F3556" s="740"/>
      <c r="G3556" s="739"/>
      <c r="H3556" s="739"/>
      <c r="I3556" s="761"/>
      <c r="J3556" s="762"/>
      <c r="K3556" s="763"/>
      <c r="L3556" s="764"/>
    </row>
    <row r="3557" spans="2:12" x14ac:dyDescent="0.25">
      <c r="B3557" s="737"/>
      <c r="C3557" s="739"/>
      <c r="D3557" s="739"/>
      <c r="E3557" s="739"/>
      <c r="F3557" s="740"/>
      <c r="G3557" s="739"/>
      <c r="H3557" s="739"/>
      <c r="I3557" s="761"/>
      <c r="J3557" s="762"/>
      <c r="K3557" s="763"/>
      <c r="L3557" s="764"/>
    </row>
    <row r="3558" spans="2:12" x14ac:dyDescent="0.25">
      <c r="B3558" s="737"/>
      <c r="C3558" s="739"/>
      <c r="D3558" s="739"/>
      <c r="E3558" s="739"/>
      <c r="F3558" s="740"/>
      <c r="G3558" s="739"/>
      <c r="H3558" s="739"/>
      <c r="I3558" s="761"/>
      <c r="J3558" s="762"/>
      <c r="K3558" s="763"/>
      <c r="L3558" s="764"/>
    </row>
    <row r="3559" spans="2:12" x14ac:dyDescent="0.25">
      <c r="B3559" s="737"/>
      <c r="C3559" s="739"/>
      <c r="D3559" s="739"/>
      <c r="E3559" s="739"/>
      <c r="F3559" s="740"/>
      <c r="G3559" s="739"/>
      <c r="H3559" s="739"/>
      <c r="I3559" s="761"/>
      <c r="J3559" s="762"/>
      <c r="K3559" s="763"/>
      <c r="L3559" s="764"/>
    </row>
    <row r="3560" spans="2:12" x14ac:dyDescent="0.25">
      <c r="B3560" s="737"/>
      <c r="C3560" s="739"/>
      <c r="D3560" s="739"/>
      <c r="E3560" s="739"/>
      <c r="F3560" s="740"/>
      <c r="G3560" s="739"/>
      <c r="H3560" s="739"/>
      <c r="I3560" s="761"/>
      <c r="J3560" s="762"/>
      <c r="K3560" s="763"/>
      <c r="L3560" s="764"/>
    </row>
    <row r="3561" spans="2:12" x14ac:dyDescent="0.25">
      <c r="B3561" s="737"/>
      <c r="C3561" s="739"/>
      <c r="D3561" s="739"/>
      <c r="E3561" s="739"/>
      <c r="F3561" s="740"/>
      <c r="G3561" s="739"/>
      <c r="H3561" s="739"/>
      <c r="I3561" s="761"/>
      <c r="J3561" s="762"/>
      <c r="K3561" s="763"/>
      <c r="L3561" s="764"/>
    </row>
    <row r="3562" spans="2:12" x14ac:dyDescent="0.25">
      <c r="B3562" s="737"/>
      <c r="C3562" s="739"/>
      <c r="D3562" s="739"/>
      <c r="E3562" s="739"/>
      <c r="F3562" s="740"/>
      <c r="G3562" s="739"/>
      <c r="H3562" s="739"/>
      <c r="I3562" s="761"/>
      <c r="J3562" s="762"/>
      <c r="K3562" s="763"/>
      <c r="L3562" s="764"/>
    </row>
    <row r="3563" spans="2:12" x14ac:dyDescent="0.25">
      <c r="B3563" s="737"/>
      <c r="C3563" s="739"/>
      <c r="D3563" s="739"/>
      <c r="E3563" s="739"/>
      <c r="F3563" s="740"/>
      <c r="G3563" s="739"/>
      <c r="H3563" s="739"/>
      <c r="I3563" s="761"/>
      <c r="J3563" s="762"/>
      <c r="K3563" s="763"/>
      <c r="L3563" s="764"/>
    </row>
    <row r="3564" spans="2:12" x14ac:dyDescent="0.25">
      <c r="B3564" s="737"/>
      <c r="C3564" s="739"/>
      <c r="D3564" s="739"/>
      <c r="E3564" s="739"/>
      <c r="F3564" s="740"/>
      <c r="G3564" s="739"/>
      <c r="H3564" s="739"/>
      <c r="I3564" s="761"/>
      <c r="J3564" s="762"/>
      <c r="K3564" s="763"/>
      <c r="L3564" s="764"/>
    </row>
    <row r="3565" spans="2:12" x14ac:dyDescent="0.25">
      <c r="B3565" s="737"/>
      <c r="C3565" s="739"/>
      <c r="D3565" s="739"/>
      <c r="E3565" s="739"/>
      <c r="F3565" s="740"/>
      <c r="G3565" s="739"/>
      <c r="H3565" s="739"/>
      <c r="I3565" s="761"/>
      <c r="J3565" s="762"/>
      <c r="K3565" s="763"/>
      <c r="L3565" s="764"/>
    </row>
    <row r="3566" spans="2:12" x14ac:dyDescent="0.25">
      <c r="B3566" s="737"/>
      <c r="C3566" s="739"/>
      <c r="D3566" s="739"/>
      <c r="E3566" s="739"/>
      <c r="F3566" s="740"/>
      <c r="G3566" s="739"/>
      <c r="H3566" s="739"/>
      <c r="I3566" s="761"/>
      <c r="J3566" s="762"/>
      <c r="K3566" s="763"/>
      <c r="L3566" s="764"/>
    </row>
    <row r="3567" spans="2:12" x14ac:dyDescent="0.25">
      <c r="B3567" s="737"/>
      <c r="C3567" s="739"/>
      <c r="D3567" s="739"/>
      <c r="E3567" s="739"/>
      <c r="F3567" s="740"/>
      <c r="G3567" s="739"/>
      <c r="H3567" s="739"/>
      <c r="I3567" s="761"/>
      <c r="J3567" s="762"/>
      <c r="K3567" s="763"/>
      <c r="L3567" s="764"/>
    </row>
    <row r="3568" spans="2:12" x14ac:dyDescent="0.25">
      <c r="B3568" s="737"/>
      <c r="C3568" s="739"/>
      <c r="D3568" s="739"/>
      <c r="E3568" s="739"/>
      <c r="F3568" s="740"/>
      <c r="G3568" s="739"/>
      <c r="H3568" s="739"/>
      <c r="I3568" s="761"/>
      <c r="J3568" s="762"/>
      <c r="K3568" s="763"/>
      <c r="L3568" s="764"/>
    </row>
    <row r="3569" spans="2:12" x14ac:dyDescent="0.25">
      <c r="B3569" s="737"/>
      <c r="C3569" s="739"/>
      <c r="D3569" s="739"/>
      <c r="E3569" s="739"/>
      <c r="F3569" s="740"/>
      <c r="G3569" s="739"/>
      <c r="H3569" s="739"/>
      <c r="I3569" s="761"/>
      <c r="J3569" s="762"/>
      <c r="K3569" s="763"/>
      <c r="L3569" s="764"/>
    </row>
    <row r="3570" spans="2:12" x14ac:dyDescent="0.25">
      <c r="B3570" s="737"/>
      <c r="C3570" s="739"/>
      <c r="D3570" s="739"/>
      <c r="E3570" s="739"/>
      <c r="F3570" s="740"/>
      <c r="G3570" s="739"/>
      <c r="H3570" s="739"/>
      <c r="I3570" s="761"/>
      <c r="J3570" s="762"/>
      <c r="K3570" s="763"/>
      <c r="L3570" s="764"/>
    </row>
    <row r="3571" spans="2:12" x14ac:dyDescent="0.25">
      <c r="B3571" s="737"/>
      <c r="C3571" s="739"/>
      <c r="D3571" s="739"/>
      <c r="E3571" s="739"/>
      <c r="F3571" s="740"/>
      <c r="G3571" s="739"/>
      <c r="H3571" s="739"/>
      <c r="I3571" s="761"/>
      <c r="J3571" s="762"/>
      <c r="K3571" s="763"/>
      <c r="L3571" s="764"/>
    </row>
    <row r="3572" spans="2:12" x14ac:dyDescent="0.25">
      <c r="B3572" s="737"/>
      <c r="C3572" s="739"/>
      <c r="D3572" s="739"/>
      <c r="E3572" s="739"/>
      <c r="F3572" s="740"/>
      <c r="G3572" s="739"/>
      <c r="H3572" s="739"/>
      <c r="I3572" s="761"/>
      <c r="J3572" s="762"/>
      <c r="K3572" s="763"/>
      <c r="L3572" s="764"/>
    </row>
    <row r="3573" spans="2:12" x14ac:dyDescent="0.25">
      <c r="B3573" s="737"/>
      <c r="C3573" s="739"/>
      <c r="D3573" s="739"/>
      <c r="E3573" s="739"/>
      <c r="F3573" s="740"/>
      <c r="G3573" s="739"/>
      <c r="H3573" s="739"/>
      <c r="I3573" s="761"/>
      <c r="J3573" s="762"/>
      <c r="K3573" s="763"/>
      <c r="L3573" s="764"/>
    </row>
    <row r="3574" spans="2:12" x14ac:dyDescent="0.25">
      <c r="B3574" s="737"/>
      <c r="C3574" s="739"/>
      <c r="D3574" s="739"/>
      <c r="E3574" s="739"/>
      <c r="F3574" s="740"/>
      <c r="G3574" s="739"/>
      <c r="H3574" s="739"/>
      <c r="I3574" s="761"/>
      <c r="J3574" s="762"/>
      <c r="K3574" s="763"/>
      <c r="L3574" s="764"/>
    </row>
    <row r="3575" spans="2:12" x14ac:dyDescent="0.25">
      <c r="B3575" s="737"/>
      <c r="C3575" s="739"/>
      <c r="D3575" s="739"/>
      <c r="E3575" s="739"/>
      <c r="F3575" s="740"/>
      <c r="G3575" s="739"/>
      <c r="H3575" s="739"/>
      <c r="I3575" s="761"/>
      <c r="J3575" s="762"/>
      <c r="K3575" s="763"/>
      <c r="L3575" s="764"/>
    </row>
    <row r="3576" spans="2:12" x14ac:dyDescent="0.25">
      <c r="B3576" s="737"/>
      <c r="C3576" s="739"/>
      <c r="D3576" s="739"/>
      <c r="E3576" s="739"/>
      <c r="F3576" s="740"/>
      <c r="G3576" s="739"/>
      <c r="H3576" s="739"/>
      <c r="I3576" s="761"/>
      <c r="J3576" s="762"/>
      <c r="K3576" s="763"/>
      <c r="L3576" s="764"/>
    </row>
    <row r="3577" spans="2:12" x14ac:dyDescent="0.25">
      <c r="B3577" s="737"/>
      <c r="C3577" s="739"/>
      <c r="D3577" s="739"/>
      <c r="E3577" s="739"/>
      <c r="F3577" s="740"/>
      <c r="G3577" s="739"/>
      <c r="H3577" s="739"/>
      <c r="I3577" s="761"/>
      <c r="J3577" s="762"/>
      <c r="K3577" s="763"/>
      <c r="L3577" s="764"/>
    </row>
    <row r="3578" spans="2:12" x14ac:dyDescent="0.25">
      <c r="B3578" s="737"/>
      <c r="C3578" s="739"/>
      <c r="D3578" s="739"/>
      <c r="E3578" s="739"/>
      <c r="F3578" s="740"/>
      <c r="G3578" s="739"/>
      <c r="H3578" s="739"/>
      <c r="I3578" s="761"/>
      <c r="J3578" s="762"/>
      <c r="K3578" s="763"/>
      <c r="L3578" s="764"/>
    </row>
    <row r="3579" spans="2:12" x14ac:dyDescent="0.25">
      <c r="B3579" s="737"/>
      <c r="C3579" s="739"/>
      <c r="D3579" s="739"/>
      <c r="E3579" s="739"/>
      <c r="F3579" s="740"/>
      <c r="G3579" s="739"/>
      <c r="H3579" s="739"/>
      <c r="I3579" s="761"/>
      <c r="J3579" s="762"/>
      <c r="K3579" s="763"/>
      <c r="L3579" s="764"/>
    </row>
    <row r="3580" spans="2:12" x14ac:dyDescent="0.25">
      <c r="B3580" s="737"/>
      <c r="C3580" s="739"/>
      <c r="D3580" s="739"/>
      <c r="E3580" s="739"/>
      <c r="F3580" s="740"/>
      <c r="G3580" s="739"/>
      <c r="H3580" s="739"/>
      <c r="I3580" s="761"/>
      <c r="J3580" s="762"/>
      <c r="K3580" s="763"/>
      <c r="L3580" s="764"/>
    </row>
    <row r="3581" spans="2:12" x14ac:dyDescent="0.25">
      <c r="B3581" s="737"/>
      <c r="C3581" s="739"/>
      <c r="D3581" s="739"/>
      <c r="E3581" s="739"/>
      <c r="F3581" s="740"/>
      <c r="G3581" s="739"/>
      <c r="H3581" s="739"/>
      <c r="I3581" s="761"/>
      <c r="J3581" s="762"/>
      <c r="K3581" s="763"/>
      <c r="L3581" s="764"/>
    </row>
    <row r="3582" spans="2:12" x14ac:dyDescent="0.25">
      <c r="B3582" s="737"/>
      <c r="C3582" s="739"/>
      <c r="D3582" s="739"/>
      <c r="E3582" s="739"/>
      <c r="F3582" s="740"/>
      <c r="G3582" s="739"/>
      <c r="H3582" s="739"/>
      <c r="I3582" s="761"/>
      <c r="J3582" s="762"/>
      <c r="K3582" s="763"/>
      <c r="L3582" s="764"/>
    </row>
    <row r="3583" spans="2:12" x14ac:dyDescent="0.25">
      <c r="B3583" s="737"/>
      <c r="C3583" s="739"/>
      <c r="D3583" s="739"/>
      <c r="E3583" s="739"/>
      <c r="F3583" s="740"/>
      <c r="G3583" s="739"/>
      <c r="H3583" s="739"/>
      <c r="I3583" s="761"/>
      <c r="J3583" s="762"/>
      <c r="K3583" s="763"/>
      <c r="L3583" s="764"/>
    </row>
    <row r="3584" spans="2:12" x14ac:dyDescent="0.25">
      <c r="B3584" s="737"/>
      <c r="C3584" s="739"/>
      <c r="D3584" s="739"/>
      <c r="E3584" s="739"/>
      <c r="F3584" s="740"/>
      <c r="G3584" s="739"/>
      <c r="H3584" s="739"/>
      <c r="I3584" s="761"/>
      <c r="J3584" s="762"/>
      <c r="K3584" s="763"/>
      <c r="L3584" s="764"/>
    </row>
    <row r="3585" spans="2:12" x14ac:dyDescent="0.25">
      <c r="B3585" s="737"/>
      <c r="C3585" s="739"/>
      <c r="D3585" s="739"/>
      <c r="E3585" s="739"/>
      <c r="F3585" s="740"/>
      <c r="G3585" s="739"/>
      <c r="H3585" s="739"/>
      <c r="I3585" s="761"/>
      <c r="J3585" s="762"/>
      <c r="K3585" s="763"/>
      <c r="L3585" s="764"/>
    </row>
    <row r="3586" spans="2:12" x14ac:dyDescent="0.25">
      <c r="B3586" s="737"/>
      <c r="C3586" s="739"/>
      <c r="D3586" s="739"/>
      <c r="E3586" s="739"/>
      <c r="F3586" s="740"/>
      <c r="G3586" s="739"/>
      <c r="H3586" s="739"/>
      <c r="I3586" s="761"/>
      <c r="J3586" s="762"/>
      <c r="K3586" s="763"/>
      <c r="L3586" s="764"/>
    </row>
    <row r="3587" spans="2:12" x14ac:dyDescent="0.25">
      <c r="B3587" s="737"/>
      <c r="C3587" s="739"/>
      <c r="D3587" s="739"/>
      <c r="E3587" s="739"/>
      <c r="F3587" s="740"/>
      <c r="G3587" s="739"/>
      <c r="H3587" s="739"/>
      <c r="I3587" s="761"/>
      <c r="J3587" s="762"/>
      <c r="K3587" s="763"/>
      <c r="L3587" s="764"/>
    </row>
    <row r="3588" spans="2:12" x14ac:dyDescent="0.25">
      <c r="B3588" s="737"/>
      <c r="C3588" s="739"/>
      <c r="D3588" s="739"/>
      <c r="E3588" s="739"/>
      <c r="F3588" s="740"/>
      <c r="G3588" s="739"/>
      <c r="H3588" s="739"/>
      <c r="I3588" s="761"/>
      <c r="J3588" s="762"/>
      <c r="K3588" s="763"/>
      <c r="L3588" s="764"/>
    </row>
    <row r="3589" spans="2:12" x14ac:dyDescent="0.25">
      <c r="B3589" s="737"/>
      <c r="C3589" s="739"/>
      <c r="D3589" s="739"/>
      <c r="E3589" s="739"/>
      <c r="F3589" s="740"/>
      <c r="G3589" s="739"/>
      <c r="H3589" s="739"/>
      <c r="I3589" s="761"/>
      <c r="J3589" s="762"/>
      <c r="K3589" s="763"/>
      <c r="L3589" s="764"/>
    </row>
    <row r="3590" spans="2:12" x14ac:dyDescent="0.25">
      <c r="B3590" s="737"/>
      <c r="C3590" s="739"/>
      <c r="D3590" s="739"/>
      <c r="E3590" s="739"/>
      <c r="F3590" s="740"/>
      <c r="G3590" s="739"/>
      <c r="H3590" s="739"/>
      <c r="I3590" s="761"/>
      <c r="J3590" s="762"/>
      <c r="K3590" s="763"/>
      <c r="L3590" s="764"/>
    </row>
    <row r="3591" spans="2:12" x14ac:dyDescent="0.25">
      <c r="B3591" s="737"/>
      <c r="C3591" s="739"/>
      <c r="D3591" s="739"/>
      <c r="E3591" s="739"/>
      <c r="F3591" s="740"/>
      <c r="G3591" s="739"/>
      <c r="H3591" s="739"/>
      <c r="I3591" s="761"/>
      <c r="J3591" s="762"/>
      <c r="K3591" s="763"/>
      <c r="L3591" s="764"/>
    </row>
    <row r="3592" spans="2:12" x14ac:dyDescent="0.25">
      <c r="B3592" s="737"/>
      <c r="C3592" s="739"/>
      <c r="D3592" s="739"/>
      <c r="E3592" s="739"/>
      <c r="F3592" s="740"/>
      <c r="G3592" s="739"/>
      <c r="H3592" s="739"/>
      <c r="I3592" s="761"/>
      <c r="J3592" s="762"/>
      <c r="K3592" s="763"/>
      <c r="L3592" s="764"/>
    </row>
    <row r="3593" spans="2:12" x14ac:dyDescent="0.25">
      <c r="B3593" s="737"/>
      <c r="C3593" s="739"/>
      <c r="D3593" s="739"/>
      <c r="E3593" s="739"/>
      <c r="F3593" s="740"/>
      <c r="G3593" s="739"/>
      <c r="H3593" s="739"/>
      <c r="I3593" s="761"/>
      <c r="J3593" s="762"/>
      <c r="K3593" s="763"/>
      <c r="L3593" s="764"/>
    </row>
    <row r="3594" spans="2:12" x14ac:dyDescent="0.25">
      <c r="B3594" s="737"/>
      <c r="C3594" s="739"/>
      <c r="D3594" s="739"/>
      <c r="E3594" s="739"/>
      <c r="F3594" s="740"/>
      <c r="G3594" s="739"/>
      <c r="H3594" s="739"/>
      <c r="I3594" s="761"/>
      <c r="J3594" s="762"/>
      <c r="K3594" s="763"/>
      <c r="L3594" s="764"/>
    </row>
    <row r="3595" spans="2:12" x14ac:dyDescent="0.25">
      <c r="B3595" s="737"/>
      <c r="C3595" s="739"/>
      <c r="D3595" s="739"/>
      <c r="E3595" s="739"/>
      <c r="F3595" s="740"/>
      <c r="G3595" s="739"/>
      <c r="H3595" s="739"/>
      <c r="I3595" s="761"/>
      <c r="J3595" s="762"/>
      <c r="K3595" s="763"/>
      <c r="L3595" s="764"/>
    </row>
    <row r="3596" spans="2:12" x14ac:dyDescent="0.25">
      <c r="B3596" s="737"/>
      <c r="C3596" s="739"/>
      <c r="D3596" s="739"/>
      <c r="E3596" s="739"/>
      <c r="F3596" s="740"/>
      <c r="G3596" s="739"/>
      <c r="H3596" s="739"/>
      <c r="I3596" s="761"/>
      <c r="J3596" s="762"/>
      <c r="K3596" s="763"/>
      <c r="L3596" s="764"/>
    </row>
    <row r="3597" spans="2:12" x14ac:dyDescent="0.25">
      <c r="B3597" s="737"/>
      <c r="C3597" s="739"/>
      <c r="D3597" s="739"/>
      <c r="E3597" s="739"/>
      <c r="F3597" s="740"/>
      <c r="G3597" s="739"/>
      <c r="H3597" s="739"/>
      <c r="I3597" s="761"/>
      <c r="J3597" s="762"/>
      <c r="K3597" s="763"/>
      <c r="L3597" s="764"/>
    </row>
    <row r="3598" spans="2:12" x14ac:dyDescent="0.25">
      <c r="B3598" s="737"/>
      <c r="C3598" s="739"/>
      <c r="D3598" s="739"/>
      <c r="E3598" s="739"/>
      <c r="F3598" s="740"/>
      <c r="G3598" s="739"/>
      <c r="H3598" s="739"/>
      <c r="I3598" s="761"/>
      <c r="J3598" s="762"/>
      <c r="K3598" s="763"/>
      <c r="L3598" s="764"/>
    </row>
    <row r="3599" spans="2:12" x14ac:dyDescent="0.25">
      <c r="B3599" s="737"/>
      <c r="C3599" s="739"/>
      <c r="D3599" s="739"/>
      <c r="E3599" s="739"/>
      <c r="F3599" s="740"/>
      <c r="G3599" s="739"/>
      <c r="H3599" s="739"/>
      <c r="I3599" s="761"/>
      <c r="J3599" s="762"/>
      <c r="K3599" s="763"/>
      <c r="L3599" s="764"/>
    </row>
    <row r="3600" spans="2:12" x14ac:dyDescent="0.25">
      <c r="B3600" s="737"/>
      <c r="C3600" s="739"/>
      <c r="D3600" s="739"/>
      <c r="E3600" s="739"/>
      <c r="F3600" s="740"/>
      <c r="G3600" s="739"/>
      <c r="H3600" s="739"/>
      <c r="I3600" s="761"/>
      <c r="J3600" s="762"/>
      <c r="K3600" s="763"/>
      <c r="L3600" s="764"/>
    </row>
    <row r="3601" spans="2:12" x14ac:dyDescent="0.25">
      <c r="B3601" s="737"/>
      <c r="C3601" s="739"/>
      <c r="D3601" s="739"/>
      <c r="E3601" s="739"/>
      <c r="F3601" s="740"/>
      <c r="G3601" s="739"/>
      <c r="H3601" s="739"/>
      <c r="I3601" s="761"/>
      <c r="J3601" s="762"/>
      <c r="K3601" s="763"/>
      <c r="L3601" s="764"/>
    </row>
    <row r="3602" spans="2:12" x14ac:dyDescent="0.25">
      <c r="B3602" s="737"/>
      <c r="C3602" s="739"/>
      <c r="D3602" s="739"/>
      <c r="E3602" s="739"/>
      <c r="F3602" s="740"/>
      <c r="G3602" s="739"/>
      <c r="H3602" s="739"/>
      <c r="I3602" s="761"/>
      <c r="J3602" s="762"/>
      <c r="K3602" s="763"/>
      <c r="L3602" s="764"/>
    </row>
    <row r="3603" spans="2:12" x14ac:dyDescent="0.25">
      <c r="B3603" s="737"/>
      <c r="C3603" s="739"/>
      <c r="D3603" s="739"/>
      <c r="E3603" s="739"/>
      <c r="F3603" s="740"/>
      <c r="G3603" s="739"/>
      <c r="H3603" s="739"/>
      <c r="I3603" s="761"/>
      <c r="J3603" s="762"/>
      <c r="K3603" s="763"/>
      <c r="L3603" s="764"/>
    </row>
    <row r="3604" spans="2:12" x14ac:dyDescent="0.25">
      <c r="B3604" s="737"/>
      <c r="C3604" s="739"/>
      <c r="D3604" s="739"/>
      <c r="E3604" s="739"/>
      <c r="F3604" s="740"/>
      <c r="G3604" s="739"/>
      <c r="H3604" s="739"/>
      <c r="I3604" s="761"/>
      <c r="J3604" s="762"/>
      <c r="K3604" s="763"/>
      <c r="L3604" s="764"/>
    </row>
    <row r="3605" spans="2:12" x14ac:dyDescent="0.25">
      <c r="B3605" s="737"/>
      <c r="C3605" s="739"/>
      <c r="D3605" s="739"/>
      <c r="E3605" s="739"/>
      <c r="F3605" s="740"/>
      <c r="G3605" s="739"/>
      <c r="H3605" s="739"/>
      <c r="I3605" s="761"/>
      <c r="J3605" s="762"/>
      <c r="K3605" s="763"/>
      <c r="L3605" s="764"/>
    </row>
    <row r="3606" spans="2:12" x14ac:dyDescent="0.25">
      <c r="B3606" s="737"/>
      <c r="C3606" s="739"/>
      <c r="D3606" s="739"/>
      <c r="E3606" s="739"/>
      <c r="F3606" s="740"/>
      <c r="G3606" s="739"/>
      <c r="H3606" s="739"/>
      <c r="I3606" s="761"/>
      <c r="J3606" s="762"/>
      <c r="K3606" s="763"/>
      <c r="L3606" s="764"/>
    </row>
    <row r="3607" spans="2:12" x14ac:dyDescent="0.25">
      <c r="B3607" s="737"/>
      <c r="C3607" s="739"/>
      <c r="D3607" s="739"/>
      <c r="E3607" s="739"/>
      <c r="F3607" s="740"/>
      <c r="G3607" s="739"/>
      <c r="H3607" s="739"/>
      <c r="I3607" s="761"/>
      <c r="J3607" s="762"/>
      <c r="K3607" s="763"/>
      <c r="L3607" s="764"/>
    </row>
    <row r="3608" spans="2:12" x14ac:dyDescent="0.25">
      <c r="B3608" s="737"/>
      <c r="C3608" s="739"/>
      <c r="D3608" s="739"/>
      <c r="E3608" s="739"/>
      <c r="F3608" s="740"/>
      <c r="G3608" s="739"/>
      <c r="H3608" s="739"/>
      <c r="I3608" s="761"/>
      <c r="J3608" s="762"/>
      <c r="K3608" s="763"/>
      <c r="L3608" s="764"/>
    </row>
    <row r="3609" spans="2:12" x14ac:dyDescent="0.25">
      <c r="B3609" s="737"/>
      <c r="C3609" s="739"/>
      <c r="D3609" s="739"/>
      <c r="E3609" s="739"/>
      <c r="F3609" s="740"/>
      <c r="G3609" s="739"/>
      <c r="H3609" s="739"/>
      <c r="I3609" s="761"/>
      <c r="J3609" s="762"/>
      <c r="K3609" s="763"/>
      <c r="L3609" s="764"/>
    </row>
    <row r="3610" spans="2:12" x14ac:dyDescent="0.25">
      <c r="B3610" s="737"/>
      <c r="C3610" s="739"/>
      <c r="D3610" s="739"/>
      <c r="E3610" s="739"/>
      <c r="F3610" s="740"/>
      <c r="G3610" s="739"/>
      <c r="H3610" s="739"/>
      <c r="I3610" s="761"/>
      <c r="J3610" s="762"/>
      <c r="K3610" s="763"/>
      <c r="L3610" s="764"/>
    </row>
    <row r="3611" spans="2:12" x14ac:dyDescent="0.25">
      <c r="B3611" s="737"/>
      <c r="C3611" s="739"/>
      <c r="D3611" s="739"/>
      <c r="E3611" s="739"/>
      <c r="F3611" s="740"/>
      <c r="G3611" s="739"/>
      <c r="H3611" s="739"/>
      <c r="I3611" s="761"/>
      <c r="J3611" s="762"/>
      <c r="K3611" s="763"/>
      <c r="L3611" s="764"/>
    </row>
    <row r="3612" spans="2:12" x14ac:dyDescent="0.25">
      <c r="B3612" s="737"/>
      <c r="C3612" s="739"/>
      <c r="D3612" s="739"/>
      <c r="E3612" s="739"/>
      <c r="F3612" s="740"/>
      <c r="G3612" s="739"/>
      <c r="H3612" s="739"/>
      <c r="I3612" s="761"/>
      <c r="J3612" s="762"/>
      <c r="K3612" s="763"/>
      <c r="L3612" s="764"/>
    </row>
    <row r="3613" spans="2:12" x14ac:dyDescent="0.25">
      <c r="B3613" s="737"/>
      <c r="C3613" s="739"/>
      <c r="D3613" s="739"/>
      <c r="E3613" s="739"/>
      <c r="F3613" s="740"/>
      <c r="G3613" s="739"/>
      <c r="H3613" s="739"/>
      <c r="I3613" s="761"/>
      <c r="J3613" s="762"/>
      <c r="K3613" s="763"/>
      <c r="L3613" s="764"/>
    </row>
    <row r="3614" spans="2:12" x14ac:dyDescent="0.25">
      <c r="B3614" s="737"/>
      <c r="C3614" s="739"/>
      <c r="D3614" s="739"/>
      <c r="E3614" s="739"/>
      <c r="F3614" s="740"/>
      <c r="G3614" s="739"/>
      <c r="H3614" s="739"/>
      <c r="I3614" s="761"/>
      <c r="J3614" s="762"/>
      <c r="K3614" s="763"/>
      <c r="L3614" s="764"/>
    </row>
    <row r="3615" spans="2:12" x14ac:dyDescent="0.25">
      <c r="B3615" s="737"/>
      <c r="C3615" s="739"/>
      <c r="D3615" s="739"/>
      <c r="E3615" s="739"/>
      <c r="F3615" s="740"/>
      <c r="G3615" s="739"/>
      <c r="H3615" s="739"/>
      <c r="I3615" s="761"/>
      <c r="J3615" s="762"/>
      <c r="K3615" s="763"/>
      <c r="L3615" s="764"/>
    </row>
    <row r="3616" spans="2:12" x14ac:dyDescent="0.25">
      <c r="B3616" s="737"/>
      <c r="C3616" s="739"/>
      <c r="D3616" s="739"/>
      <c r="E3616" s="739"/>
      <c r="F3616" s="740"/>
      <c r="G3616" s="739"/>
      <c r="H3616" s="739"/>
      <c r="I3616" s="761"/>
      <c r="J3616" s="762"/>
      <c r="K3616" s="763"/>
      <c r="L3616" s="764"/>
    </row>
    <row r="3617" spans="2:12" x14ac:dyDescent="0.25">
      <c r="B3617" s="737"/>
      <c r="C3617" s="739"/>
      <c r="D3617" s="739"/>
      <c r="E3617" s="739"/>
      <c r="F3617" s="740"/>
      <c r="G3617" s="739"/>
      <c r="H3617" s="739"/>
      <c r="I3617" s="761"/>
      <c r="J3617" s="762"/>
      <c r="K3617" s="763"/>
      <c r="L3617" s="764"/>
    </row>
    <row r="3618" spans="2:12" x14ac:dyDescent="0.25">
      <c r="B3618" s="737"/>
      <c r="C3618" s="739"/>
      <c r="D3618" s="739"/>
      <c r="E3618" s="739"/>
      <c r="F3618" s="740"/>
      <c r="G3618" s="739"/>
      <c r="H3618" s="739"/>
      <c r="I3618" s="761"/>
      <c r="J3618" s="762"/>
      <c r="K3618" s="763"/>
      <c r="L3618" s="764"/>
    </row>
    <row r="3619" spans="2:12" x14ac:dyDescent="0.25">
      <c r="B3619" s="737"/>
      <c r="C3619" s="739"/>
      <c r="D3619" s="739"/>
      <c r="E3619" s="739"/>
      <c r="F3619" s="740"/>
      <c r="G3619" s="739"/>
      <c r="H3619" s="739"/>
      <c r="I3619" s="761"/>
      <c r="J3619" s="762"/>
      <c r="K3619" s="763"/>
      <c r="L3619" s="764"/>
    </row>
    <row r="3620" spans="2:12" x14ac:dyDescent="0.25">
      <c r="B3620" s="737"/>
      <c r="C3620" s="739"/>
      <c r="D3620" s="739"/>
      <c r="E3620" s="739"/>
      <c r="F3620" s="740"/>
      <c r="G3620" s="739"/>
      <c r="H3620" s="739"/>
      <c r="I3620" s="761"/>
      <c r="J3620" s="762"/>
      <c r="K3620" s="763"/>
      <c r="L3620" s="764"/>
    </row>
    <row r="3621" spans="2:12" x14ac:dyDescent="0.25">
      <c r="B3621" s="737"/>
      <c r="C3621" s="739"/>
      <c r="D3621" s="739"/>
      <c r="E3621" s="739"/>
      <c r="F3621" s="740"/>
      <c r="G3621" s="739"/>
      <c r="H3621" s="739"/>
      <c r="I3621" s="761"/>
      <c r="J3621" s="762"/>
      <c r="K3621" s="763"/>
      <c r="L3621" s="764"/>
    </row>
    <row r="3622" spans="2:12" x14ac:dyDescent="0.25">
      <c r="B3622" s="737"/>
      <c r="C3622" s="739"/>
      <c r="D3622" s="739"/>
      <c r="E3622" s="739"/>
      <c r="F3622" s="740"/>
      <c r="G3622" s="739"/>
      <c r="H3622" s="739"/>
      <c r="I3622" s="761"/>
      <c r="J3622" s="762"/>
      <c r="K3622" s="763"/>
      <c r="L3622" s="764"/>
    </row>
    <row r="3623" spans="2:12" x14ac:dyDescent="0.25">
      <c r="B3623" s="737"/>
      <c r="C3623" s="739"/>
      <c r="D3623" s="739"/>
      <c r="E3623" s="739"/>
      <c r="F3623" s="740"/>
      <c r="G3623" s="739"/>
      <c r="H3623" s="739"/>
      <c r="I3623" s="761"/>
      <c r="J3623" s="762"/>
      <c r="K3623" s="763"/>
      <c r="L3623" s="764"/>
    </row>
    <row r="3624" spans="2:12" x14ac:dyDescent="0.25">
      <c r="B3624" s="737"/>
      <c r="C3624" s="739"/>
      <c r="D3624" s="739"/>
      <c r="E3624" s="739"/>
      <c r="F3624" s="740"/>
      <c r="G3624" s="739"/>
      <c r="H3624" s="739"/>
      <c r="I3624" s="761"/>
      <c r="J3624" s="762"/>
      <c r="K3624" s="763"/>
      <c r="L3624" s="764"/>
    </row>
    <row r="3625" spans="2:12" x14ac:dyDescent="0.25">
      <c r="B3625" s="737"/>
      <c r="C3625" s="739"/>
      <c r="D3625" s="739"/>
      <c r="E3625" s="739"/>
      <c r="F3625" s="740"/>
      <c r="G3625" s="739"/>
      <c r="H3625" s="739"/>
      <c r="I3625" s="761"/>
      <c r="J3625" s="762"/>
      <c r="K3625" s="763"/>
      <c r="L3625" s="764"/>
    </row>
    <row r="3626" spans="2:12" x14ac:dyDescent="0.25">
      <c r="B3626" s="737"/>
      <c r="C3626" s="739"/>
      <c r="D3626" s="739"/>
      <c r="E3626" s="739"/>
      <c r="F3626" s="740"/>
      <c r="G3626" s="739"/>
      <c r="H3626" s="739"/>
      <c r="I3626" s="761"/>
      <c r="J3626" s="762"/>
      <c r="K3626" s="763"/>
      <c r="L3626" s="764"/>
    </row>
    <row r="3627" spans="2:12" x14ac:dyDescent="0.25">
      <c r="B3627" s="737"/>
      <c r="C3627" s="739"/>
      <c r="D3627" s="739"/>
      <c r="E3627" s="739"/>
      <c r="F3627" s="740"/>
      <c r="G3627" s="739"/>
      <c r="H3627" s="739"/>
      <c r="I3627" s="761"/>
      <c r="J3627" s="762"/>
      <c r="K3627" s="763"/>
      <c r="L3627" s="764"/>
    </row>
    <row r="3628" spans="2:12" x14ac:dyDescent="0.25">
      <c r="B3628" s="737"/>
      <c r="C3628" s="739"/>
      <c r="D3628" s="739"/>
      <c r="E3628" s="739"/>
      <c r="F3628" s="740"/>
      <c r="G3628" s="739"/>
      <c r="H3628" s="739"/>
      <c r="I3628" s="761"/>
      <c r="J3628" s="762"/>
      <c r="K3628" s="763"/>
      <c r="L3628" s="764"/>
    </row>
    <row r="3629" spans="2:12" x14ac:dyDescent="0.25">
      <c r="B3629" s="737"/>
      <c r="C3629" s="739"/>
      <c r="D3629" s="739"/>
      <c r="E3629" s="739"/>
      <c r="F3629" s="740"/>
      <c r="G3629" s="739"/>
      <c r="H3629" s="739"/>
      <c r="I3629" s="761"/>
      <c r="J3629" s="762"/>
      <c r="K3629" s="763"/>
      <c r="L3629" s="764"/>
    </row>
    <row r="3630" spans="2:12" x14ac:dyDescent="0.25">
      <c r="B3630" s="737"/>
      <c r="C3630" s="739"/>
      <c r="D3630" s="739"/>
      <c r="E3630" s="739"/>
      <c r="F3630" s="740"/>
      <c r="G3630" s="739"/>
      <c r="H3630" s="739"/>
      <c r="I3630" s="761"/>
      <c r="J3630" s="762"/>
      <c r="K3630" s="763"/>
      <c r="L3630" s="764"/>
    </row>
    <row r="3631" spans="2:12" x14ac:dyDescent="0.25">
      <c r="B3631" s="737"/>
      <c r="C3631" s="739"/>
      <c r="D3631" s="739"/>
      <c r="E3631" s="739"/>
      <c r="F3631" s="740"/>
      <c r="G3631" s="739"/>
      <c r="H3631" s="739"/>
      <c r="I3631" s="761"/>
      <c r="J3631" s="762"/>
      <c r="K3631" s="763"/>
      <c r="L3631" s="764"/>
    </row>
    <row r="3632" spans="2:12" x14ac:dyDescent="0.25">
      <c r="B3632" s="737"/>
      <c r="C3632" s="739"/>
      <c r="D3632" s="739"/>
      <c r="E3632" s="739"/>
      <c r="F3632" s="740"/>
      <c r="G3632" s="739"/>
      <c r="H3632" s="739"/>
      <c r="I3632" s="761"/>
      <c r="J3632" s="762"/>
      <c r="K3632" s="763"/>
      <c r="L3632" s="764"/>
    </row>
    <row r="3633" spans="2:12" x14ac:dyDescent="0.25">
      <c r="B3633" s="737"/>
      <c r="C3633" s="739"/>
      <c r="D3633" s="739"/>
      <c r="E3633" s="739"/>
      <c r="F3633" s="740"/>
      <c r="G3633" s="739"/>
      <c r="H3633" s="739"/>
      <c r="I3633" s="761"/>
      <c r="J3633" s="762"/>
      <c r="K3633" s="763"/>
      <c r="L3633" s="764"/>
    </row>
    <row r="3634" spans="2:12" x14ac:dyDescent="0.25">
      <c r="B3634" s="737"/>
      <c r="C3634" s="739"/>
      <c r="D3634" s="739"/>
      <c r="E3634" s="739"/>
      <c r="F3634" s="740"/>
      <c r="G3634" s="739"/>
      <c r="H3634" s="739"/>
      <c r="I3634" s="761"/>
      <c r="J3634" s="762"/>
      <c r="K3634" s="763"/>
      <c r="L3634" s="764"/>
    </row>
    <row r="3635" spans="2:12" x14ac:dyDescent="0.25">
      <c r="B3635" s="737"/>
      <c r="C3635" s="739"/>
      <c r="D3635" s="739"/>
      <c r="E3635" s="739"/>
      <c r="F3635" s="740"/>
      <c r="G3635" s="739"/>
      <c r="H3635" s="739"/>
      <c r="I3635" s="761"/>
      <c r="J3635" s="762"/>
      <c r="K3635" s="763"/>
      <c r="L3635" s="764"/>
    </row>
    <row r="3636" spans="2:12" x14ac:dyDescent="0.25">
      <c r="B3636" s="737"/>
      <c r="C3636" s="739"/>
      <c r="D3636" s="739"/>
      <c r="E3636" s="739"/>
      <c r="F3636" s="740"/>
      <c r="G3636" s="739"/>
      <c r="H3636" s="739"/>
      <c r="I3636" s="761"/>
      <c r="J3636" s="762"/>
      <c r="K3636" s="763"/>
      <c r="L3636" s="764"/>
    </row>
    <row r="3637" spans="2:12" x14ac:dyDescent="0.25">
      <c r="B3637" s="737"/>
      <c r="C3637" s="739"/>
      <c r="D3637" s="739"/>
      <c r="E3637" s="739"/>
      <c r="F3637" s="740"/>
      <c r="G3637" s="739"/>
      <c r="H3637" s="739"/>
      <c r="I3637" s="761"/>
      <c r="J3637" s="762"/>
      <c r="K3637" s="763"/>
      <c r="L3637" s="764"/>
    </row>
    <row r="3638" spans="2:12" x14ac:dyDescent="0.25">
      <c r="B3638" s="737"/>
      <c r="C3638" s="739"/>
      <c r="D3638" s="739"/>
      <c r="E3638" s="739"/>
      <c r="F3638" s="740"/>
      <c r="G3638" s="739"/>
      <c r="H3638" s="739"/>
      <c r="I3638" s="761"/>
      <c r="J3638" s="762"/>
      <c r="K3638" s="763"/>
      <c r="L3638" s="764"/>
    </row>
    <row r="3639" spans="2:12" x14ac:dyDescent="0.25">
      <c r="B3639" s="737"/>
      <c r="C3639" s="739"/>
      <c r="D3639" s="739"/>
      <c r="E3639" s="739"/>
      <c r="F3639" s="740"/>
      <c r="G3639" s="739"/>
      <c r="H3639" s="739"/>
      <c r="I3639" s="761"/>
      <c r="J3639" s="762"/>
      <c r="K3639" s="763"/>
      <c r="L3639" s="764"/>
    </row>
    <row r="3640" spans="2:12" x14ac:dyDescent="0.25">
      <c r="B3640" s="737"/>
      <c r="C3640" s="739"/>
      <c r="D3640" s="739"/>
      <c r="E3640" s="739"/>
      <c r="F3640" s="740"/>
      <c r="G3640" s="739"/>
      <c r="H3640" s="739"/>
      <c r="I3640" s="761"/>
      <c r="J3640" s="762"/>
      <c r="K3640" s="763"/>
      <c r="L3640" s="764"/>
    </row>
    <row r="3641" spans="2:12" x14ac:dyDescent="0.25">
      <c r="B3641" s="737"/>
      <c r="C3641" s="739"/>
      <c r="D3641" s="739"/>
      <c r="E3641" s="739"/>
      <c r="F3641" s="740"/>
      <c r="G3641" s="739"/>
      <c r="H3641" s="739"/>
      <c r="I3641" s="761"/>
      <c r="J3641" s="762"/>
      <c r="K3641" s="763"/>
      <c r="L3641" s="764"/>
    </row>
    <row r="3642" spans="2:12" x14ac:dyDescent="0.25">
      <c r="B3642" s="737"/>
      <c r="C3642" s="739"/>
      <c r="D3642" s="739"/>
      <c r="E3642" s="739"/>
      <c r="F3642" s="740"/>
      <c r="G3642" s="739"/>
      <c r="H3642" s="739"/>
      <c r="I3642" s="761"/>
      <c r="J3642" s="762"/>
      <c r="K3642" s="763"/>
      <c r="L3642" s="764"/>
    </row>
    <row r="3643" spans="2:12" x14ac:dyDescent="0.25">
      <c r="B3643" s="737"/>
      <c r="C3643" s="739"/>
      <c r="D3643" s="739"/>
      <c r="E3643" s="739"/>
      <c r="F3643" s="740"/>
      <c r="G3643" s="739"/>
      <c r="H3643" s="739"/>
      <c r="I3643" s="761"/>
      <c r="J3643" s="762"/>
      <c r="K3643" s="763"/>
      <c r="L3643" s="764"/>
    </row>
    <row r="3644" spans="2:12" x14ac:dyDescent="0.25">
      <c r="B3644" s="737"/>
      <c r="C3644" s="739"/>
      <c r="D3644" s="739"/>
      <c r="E3644" s="739"/>
      <c r="F3644" s="740"/>
      <c r="G3644" s="739"/>
      <c r="H3644" s="739"/>
      <c r="I3644" s="761"/>
      <c r="J3644" s="762"/>
      <c r="K3644" s="763"/>
      <c r="L3644" s="764"/>
    </row>
    <row r="3645" spans="2:12" x14ac:dyDescent="0.25">
      <c r="B3645" s="737"/>
      <c r="C3645" s="739"/>
      <c r="D3645" s="739"/>
      <c r="E3645" s="739"/>
      <c r="F3645" s="740"/>
      <c r="G3645" s="739"/>
      <c r="H3645" s="739"/>
      <c r="I3645" s="761"/>
      <c r="J3645" s="762"/>
      <c r="K3645" s="763"/>
      <c r="L3645" s="764"/>
    </row>
    <row r="3646" spans="2:12" x14ac:dyDescent="0.25">
      <c r="B3646" s="737"/>
      <c r="C3646" s="739"/>
      <c r="D3646" s="739"/>
      <c r="E3646" s="739"/>
      <c r="F3646" s="740"/>
      <c r="G3646" s="739"/>
      <c r="H3646" s="739"/>
      <c r="I3646" s="761"/>
      <c r="J3646" s="762"/>
      <c r="K3646" s="763"/>
      <c r="L3646" s="764"/>
    </row>
    <row r="3647" spans="2:12" x14ac:dyDescent="0.25">
      <c r="B3647" s="737"/>
      <c r="C3647" s="739"/>
      <c r="D3647" s="739"/>
      <c r="E3647" s="739"/>
      <c r="F3647" s="740"/>
      <c r="G3647" s="739"/>
      <c r="H3647" s="739"/>
      <c r="I3647" s="761"/>
      <c r="J3647" s="762"/>
      <c r="K3647" s="763"/>
      <c r="L3647" s="764"/>
    </row>
    <row r="3648" spans="2:12" x14ac:dyDescent="0.25">
      <c r="B3648" s="737"/>
      <c r="C3648" s="739"/>
      <c r="D3648" s="739"/>
      <c r="E3648" s="739"/>
      <c r="F3648" s="740"/>
      <c r="G3648" s="739"/>
      <c r="H3648" s="739"/>
      <c r="I3648" s="761"/>
      <c r="J3648" s="762"/>
      <c r="K3648" s="763"/>
      <c r="L3648" s="764"/>
    </row>
    <row r="3649" spans="2:12" x14ac:dyDescent="0.25">
      <c r="B3649" s="737"/>
      <c r="C3649" s="739"/>
      <c r="D3649" s="739"/>
      <c r="E3649" s="739"/>
      <c r="F3649" s="740"/>
      <c r="G3649" s="739"/>
      <c r="H3649" s="739"/>
      <c r="I3649" s="761"/>
      <c r="J3649" s="762"/>
      <c r="K3649" s="763"/>
      <c r="L3649" s="764"/>
    </row>
    <row r="3650" spans="2:12" x14ac:dyDescent="0.25">
      <c r="B3650" s="737"/>
      <c r="C3650" s="739"/>
      <c r="D3650" s="739"/>
      <c r="E3650" s="739"/>
      <c r="F3650" s="740"/>
      <c r="G3650" s="739"/>
      <c r="H3650" s="739"/>
      <c r="I3650" s="761"/>
      <c r="J3650" s="762"/>
      <c r="K3650" s="763"/>
      <c r="L3650" s="764"/>
    </row>
    <row r="3651" spans="2:12" x14ac:dyDescent="0.25">
      <c r="B3651" s="737"/>
      <c r="C3651" s="739"/>
      <c r="D3651" s="739"/>
      <c r="E3651" s="739"/>
      <c r="F3651" s="740"/>
      <c r="G3651" s="739"/>
      <c r="H3651" s="739"/>
      <c r="I3651" s="761"/>
      <c r="J3651" s="762"/>
      <c r="K3651" s="763"/>
      <c r="L3651" s="764"/>
    </row>
    <row r="3652" spans="2:12" x14ac:dyDescent="0.25">
      <c r="B3652" s="737"/>
      <c r="C3652" s="739"/>
      <c r="D3652" s="739"/>
      <c r="E3652" s="739"/>
      <c r="F3652" s="740"/>
      <c r="G3652" s="739"/>
      <c r="H3652" s="739"/>
      <c r="I3652" s="761"/>
      <c r="J3652" s="762"/>
      <c r="K3652" s="763"/>
      <c r="L3652" s="764"/>
    </row>
    <row r="3653" spans="2:12" x14ac:dyDescent="0.25">
      <c r="B3653" s="737"/>
      <c r="C3653" s="739"/>
      <c r="D3653" s="739"/>
      <c r="E3653" s="739"/>
      <c r="F3653" s="740"/>
      <c r="G3653" s="739"/>
      <c r="H3653" s="739"/>
      <c r="I3653" s="761"/>
      <c r="J3653" s="762"/>
      <c r="K3653" s="763"/>
      <c r="L3653" s="764"/>
    </row>
    <row r="3654" spans="2:12" x14ac:dyDescent="0.25">
      <c r="B3654" s="737"/>
      <c r="C3654" s="739"/>
      <c r="D3654" s="739"/>
      <c r="E3654" s="739"/>
      <c r="F3654" s="740"/>
      <c r="G3654" s="739"/>
      <c r="H3654" s="739"/>
      <c r="I3654" s="761"/>
      <c r="J3654" s="762"/>
      <c r="K3654" s="763"/>
      <c r="L3654" s="764"/>
    </row>
    <row r="3655" spans="2:12" x14ac:dyDescent="0.25">
      <c r="B3655" s="737"/>
      <c r="C3655" s="739"/>
      <c r="D3655" s="739"/>
      <c r="E3655" s="739"/>
      <c r="F3655" s="740"/>
      <c r="G3655" s="739"/>
      <c r="H3655" s="739"/>
      <c r="I3655" s="761"/>
      <c r="J3655" s="762"/>
      <c r="K3655" s="763"/>
      <c r="L3655" s="764"/>
    </row>
    <row r="3656" spans="2:12" x14ac:dyDescent="0.25">
      <c r="B3656" s="737"/>
      <c r="C3656" s="739"/>
      <c r="D3656" s="739"/>
      <c r="E3656" s="739"/>
      <c r="F3656" s="740"/>
      <c r="G3656" s="739"/>
      <c r="H3656" s="739"/>
      <c r="I3656" s="761"/>
      <c r="J3656" s="762"/>
      <c r="K3656" s="763"/>
      <c r="L3656" s="764"/>
    </row>
    <row r="3657" spans="2:12" x14ac:dyDescent="0.25">
      <c r="B3657" s="737"/>
      <c r="C3657" s="739"/>
      <c r="D3657" s="739"/>
      <c r="E3657" s="739"/>
      <c r="F3657" s="740"/>
      <c r="G3657" s="739"/>
      <c r="H3657" s="739"/>
      <c r="I3657" s="761"/>
      <c r="J3657" s="762"/>
      <c r="K3657" s="763"/>
      <c r="L3657" s="764"/>
    </row>
    <row r="3658" spans="2:12" x14ac:dyDescent="0.25">
      <c r="B3658" s="737"/>
      <c r="C3658" s="739"/>
      <c r="D3658" s="739"/>
      <c r="E3658" s="739"/>
      <c r="F3658" s="740"/>
      <c r="G3658" s="739"/>
      <c r="H3658" s="739"/>
      <c r="I3658" s="761"/>
      <c r="J3658" s="762"/>
      <c r="K3658" s="763"/>
      <c r="L3658" s="764"/>
    </row>
    <row r="3659" spans="2:12" x14ac:dyDescent="0.25">
      <c r="B3659" s="737"/>
      <c r="C3659" s="739"/>
      <c r="D3659" s="739"/>
      <c r="E3659" s="739"/>
      <c r="F3659" s="740"/>
      <c r="G3659" s="739"/>
      <c r="H3659" s="739"/>
      <c r="I3659" s="761"/>
      <c r="J3659" s="762"/>
      <c r="K3659" s="763"/>
      <c r="L3659" s="764"/>
    </row>
    <row r="3660" spans="2:12" x14ac:dyDescent="0.25">
      <c r="B3660" s="737"/>
      <c r="C3660" s="739"/>
      <c r="D3660" s="739"/>
      <c r="E3660" s="739"/>
      <c r="F3660" s="740"/>
      <c r="G3660" s="739"/>
      <c r="H3660" s="739"/>
      <c r="I3660" s="761"/>
      <c r="J3660" s="762"/>
      <c r="K3660" s="763"/>
      <c r="L3660" s="764"/>
    </row>
    <row r="3661" spans="2:12" x14ac:dyDescent="0.25">
      <c r="B3661" s="737"/>
      <c r="C3661" s="739"/>
      <c r="D3661" s="739"/>
      <c r="E3661" s="739"/>
      <c r="F3661" s="740"/>
      <c r="G3661" s="739"/>
      <c r="H3661" s="739"/>
      <c r="I3661" s="761"/>
      <c r="J3661" s="762"/>
      <c r="K3661" s="763"/>
      <c r="L3661" s="764"/>
    </row>
    <row r="3662" spans="2:12" x14ac:dyDescent="0.25">
      <c r="B3662" s="737"/>
      <c r="C3662" s="739"/>
      <c r="D3662" s="739"/>
      <c r="E3662" s="739"/>
      <c r="F3662" s="740"/>
      <c r="G3662" s="739"/>
      <c r="H3662" s="739"/>
      <c r="I3662" s="761"/>
      <c r="J3662" s="762"/>
      <c r="K3662" s="763"/>
      <c r="L3662" s="764"/>
    </row>
    <row r="3663" spans="2:12" x14ac:dyDescent="0.25">
      <c r="B3663" s="737"/>
      <c r="C3663" s="739"/>
      <c r="D3663" s="739"/>
      <c r="E3663" s="739"/>
      <c r="F3663" s="740"/>
      <c r="G3663" s="739"/>
      <c r="H3663" s="739"/>
      <c r="I3663" s="761"/>
      <c r="J3663" s="762"/>
      <c r="K3663" s="763"/>
      <c r="L3663" s="764"/>
    </row>
    <row r="3664" spans="2:12" x14ac:dyDescent="0.25">
      <c r="B3664" s="737"/>
      <c r="C3664" s="739"/>
      <c r="D3664" s="739"/>
      <c r="E3664" s="739"/>
      <c r="F3664" s="740"/>
      <c r="G3664" s="739"/>
      <c r="H3664" s="739"/>
      <c r="I3664" s="761"/>
      <c r="J3664" s="762"/>
      <c r="K3664" s="763"/>
      <c r="L3664" s="764"/>
    </row>
    <row r="3665" spans="2:12" x14ac:dyDescent="0.25">
      <c r="B3665" s="737"/>
      <c r="C3665" s="739"/>
      <c r="D3665" s="739"/>
      <c r="E3665" s="739"/>
      <c r="F3665" s="740"/>
      <c r="G3665" s="739"/>
      <c r="H3665" s="739"/>
      <c r="I3665" s="761"/>
      <c r="J3665" s="762"/>
      <c r="K3665" s="763"/>
      <c r="L3665" s="764"/>
    </row>
    <row r="3666" spans="2:12" x14ac:dyDescent="0.25">
      <c r="B3666" s="737"/>
      <c r="C3666" s="739"/>
      <c r="D3666" s="739"/>
      <c r="E3666" s="739"/>
      <c r="F3666" s="740"/>
      <c r="G3666" s="739"/>
      <c r="H3666" s="739"/>
      <c r="I3666" s="761"/>
      <c r="J3666" s="762"/>
      <c r="K3666" s="763"/>
      <c r="L3666" s="764"/>
    </row>
    <row r="3667" spans="2:12" x14ac:dyDescent="0.25">
      <c r="B3667" s="737"/>
      <c r="C3667" s="739"/>
      <c r="D3667" s="739"/>
      <c r="E3667" s="739"/>
      <c r="F3667" s="740"/>
      <c r="G3667" s="739"/>
      <c r="H3667" s="739"/>
      <c r="I3667" s="761"/>
      <c r="J3667" s="762"/>
      <c r="K3667" s="763"/>
      <c r="L3667" s="764"/>
    </row>
    <row r="3668" spans="2:12" x14ac:dyDescent="0.25">
      <c r="B3668" s="737"/>
      <c r="C3668" s="739"/>
      <c r="D3668" s="739"/>
      <c r="E3668" s="739"/>
      <c r="F3668" s="740"/>
      <c r="G3668" s="739"/>
      <c r="H3668" s="739"/>
      <c r="I3668" s="761"/>
      <c r="J3668" s="762"/>
      <c r="K3668" s="763"/>
      <c r="L3668" s="764"/>
    </row>
    <row r="3669" spans="2:12" x14ac:dyDescent="0.25">
      <c r="B3669" s="737"/>
      <c r="C3669" s="739"/>
      <c r="D3669" s="739"/>
      <c r="E3669" s="739"/>
      <c r="F3669" s="740"/>
      <c r="G3669" s="739"/>
      <c r="H3669" s="739"/>
      <c r="I3669" s="761"/>
      <c r="J3669" s="762"/>
      <c r="K3669" s="763"/>
      <c r="L3669" s="764"/>
    </row>
    <row r="3670" spans="2:12" x14ac:dyDescent="0.25">
      <c r="B3670" s="737"/>
      <c r="C3670" s="739"/>
      <c r="D3670" s="739"/>
      <c r="E3670" s="739"/>
      <c r="F3670" s="740"/>
      <c r="G3670" s="739"/>
      <c r="H3670" s="739"/>
      <c r="I3670" s="761"/>
      <c r="J3670" s="762"/>
      <c r="K3670" s="763"/>
      <c r="L3670" s="764"/>
    </row>
    <row r="3671" spans="2:12" x14ac:dyDescent="0.25">
      <c r="B3671" s="737"/>
      <c r="C3671" s="739"/>
      <c r="D3671" s="739"/>
      <c r="E3671" s="739"/>
      <c r="F3671" s="740"/>
      <c r="G3671" s="739"/>
      <c r="H3671" s="739"/>
      <c r="I3671" s="761"/>
      <c r="J3671" s="762"/>
      <c r="K3671" s="763"/>
      <c r="L3671" s="764"/>
    </row>
    <row r="3672" spans="2:12" x14ac:dyDescent="0.25">
      <c r="B3672" s="737"/>
      <c r="C3672" s="739"/>
      <c r="D3672" s="739"/>
      <c r="E3672" s="739"/>
      <c r="F3672" s="740"/>
      <c r="G3672" s="739"/>
      <c r="H3672" s="739"/>
      <c r="I3672" s="761"/>
      <c r="J3672" s="762"/>
      <c r="K3672" s="763"/>
      <c r="L3672" s="764"/>
    </row>
    <row r="3673" spans="2:12" x14ac:dyDescent="0.25">
      <c r="B3673" s="737"/>
      <c r="C3673" s="739"/>
      <c r="D3673" s="739"/>
      <c r="E3673" s="739"/>
      <c r="F3673" s="740"/>
      <c r="G3673" s="739"/>
      <c r="H3673" s="739"/>
      <c r="I3673" s="761"/>
      <c r="J3673" s="762"/>
      <c r="K3673" s="763"/>
      <c r="L3673" s="764"/>
    </row>
    <row r="3674" spans="2:12" x14ac:dyDescent="0.25">
      <c r="B3674" s="737"/>
      <c r="C3674" s="739"/>
      <c r="D3674" s="739"/>
      <c r="E3674" s="739"/>
      <c r="F3674" s="740"/>
      <c r="G3674" s="739"/>
      <c r="H3674" s="739"/>
      <c r="I3674" s="761"/>
      <c r="J3674" s="762"/>
      <c r="K3674" s="763"/>
      <c r="L3674" s="764"/>
    </row>
    <row r="3675" spans="2:12" x14ac:dyDescent="0.25">
      <c r="B3675" s="737"/>
      <c r="C3675" s="739"/>
      <c r="D3675" s="739"/>
      <c r="E3675" s="739"/>
      <c r="F3675" s="740"/>
      <c r="G3675" s="739"/>
      <c r="H3675" s="739"/>
      <c r="I3675" s="761"/>
      <c r="J3675" s="762"/>
      <c r="K3675" s="763"/>
      <c r="L3675" s="764"/>
    </row>
    <row r="3676" spans="2:12" x14ac:dyDescent="0.25">
      <c r="B3676" s="737"/>
      <c r="C3676" s="739"/>
      <c r="D3676" s="739"/>
      <c r="E3676" s="739"/>
      <c r="F3676" s="740"/>
      <c r="G3676" s="739"/>
      <c r="H3676" s="739"/>
      <c r="I3676" s="761"/>
      <c r="J3676" s="762"/>
      <c r="K3676" s="763"/>
      <c r="L3676" s="764"/>
    </row>
    <row r="3677" spans="2:12" x14ac:dyDescent="0.25">
      <c r="B3677" s="737"/>
      <c r="C3677" s="739"/>
      <c r="D3677" s="739"/>
      <c r="E3677" s="739"/>
      <c r="F3677" s="740"/>
      <c r="G3677" s="739"/>
      <c r="H3677" s="739"/>
      <c r="I3677" s="761"/>
      <c r="J3677" s="762"/>
      <c r="K3677" s="763"/>
      <c r="L3677" s="764"/>
    </row>
    <row r="3678" spans="2:12" x14ac:dyDescent="0.25">
      <c r="B3678" s="737"/>
      <c r="C3678" s="739"/>
      <c r="D3678" s="739"/>
      <c r="E3678" s="739"/>
      <c r="F3678" s="740"/>
      <c r="G3678" s="739"/>
      <c r="H3678" s="739"/>
      <c r="I3678" s="761"/>
      <c r="J3678" s="762"/>
      <c r="K3678" s="763"/>
      <c r="L3678" s="764"/>
    </row>
    <row r="3679" spans="2:12" x14ac:dyDescent="0.25">
      <c r="B3679" s="737"/>
      <c r="C3679" s="739"/>
      <c r="D3679" s="739"/>
      <c r="E3679" s="739"/>
      <c r="F3679" s="740"/>
      <c r="G3679" s="739"/>
      <c r="H3679" s="739"/>
      <c r="I3679" s="761"/>
      <c r="J3679" s="762"/>
      <c r="K3679" s="763"/>
      <c r="L3679" s="764"/>
    </row>
    <row r="3680" spans="2:12" x14ac:dyDescent="0.25">
      <c r="B3680" s="737"/>
      <c r="C3680" s="739"/>
      <c r="D3680" s="739"/>
      <c r="E3680" s="739"/>
      <c r="F3680" s="740"/>
      <c r="G3680" s="739"/>
      <c r="H3680" s="739"/>
      <c r="I3680" s="761"/>
      <c r="J3680" s="762"/>
      <c r="K3680" s="763"/>
      <c r="L3680" s="764"/>
    </row>
    <row r="3681" spans="2:12" x14ac:dyDescent="0.25">
      <c r="B3681" s="737"/>
      <c r="C3681" s="739"/>
      <c r="D3681" s="739"/>
      <c r="E3681" s="739"/>
      <c r="F3681" s="740"/>
      <c r="G3681" s="739"/>
      <c r="H3681" s="739"/>
      <c r="I3681" s="761"/>
      <c r="J3681" s="762"/>
      <c r="K3681" s="763"/>
      <c r="L3681" s="764"/>
    </row>
    <row r="3682" spans="2:12" x14ac:dyDescent="0.25">
      <c r="B3682" s="737"/>
      <c r="C3682" s="739"/>
      <c r="D3682" s="739"/>
      <c r="E3682" s="739"/>
      <c r="F3682" s="740"/>
      <c r="G3682" s="739"/>
      <c r="H3682" s="739"/>
      <c r="I3682" s="761"/>
      <c r="J3682" s="762"/>
      <c r="K3682" s="763"/>
      <c r="L3682" s="764"/>
    </row>
    <row r="3683" spans="2:12" x14ac:dyDescent="0.25">
      <c r="B3683" s="737"/>
      <c r="C3683" s="739"/>
      <c r="D3683" s="739"/>
      <c r="E3683" s="739"/>
      <c r="F3683" s="740"/>
      <c r="G3683" s="739"/>
      <c r="H3683" s="739"/>
      <c r="I3683" s="761"/>
      <c r="J3683" s="762"/>
      <c r="K3683" s="763"/>
      <c r="L3683" s="764"/>
    </row>
    <row r="3684" spans="2:12" x14ac:dyDescent="0.25">
      <c r="B3684" s="737"/>
      <c r="C3684" s="739"/>
      <c r="D3684" s="739"/>
      <c r="E3684" s="739"/>
      <c r="F3684" s="740"/>
      <c r="G3684" s="739"/>
      <c r="H3684" s="739"/>
      <c r="I3684" s="761"/>
      <c r="J3684" s="762"/>
      <c r="K3684" s="763"/>
      <c r="L3684" s="764"/>
    </row>
    <row r="3685" spans="2:12" x14ac:dyDescent="0.25">
      <c r="B3685" s="737"/>
      <c r="C3685" s="739"/>
      <c r="D3685" s="739"/>
      <c r="E3685" s="739"/>
      <c r="F3685" s="740"/>
      <c r="G3685" s="739"/>
      <c r="H3685" s="739"/>
      <c r="I3685" s="761"/>
      <c r="J3685" s="762"/>
      <c r="K3685" s="763"/>
      <c r="L3685" s="764"/>
    </row>
    <row r="3686" spans="2:12" x14ac:dyDescent="0.25">
      <c r="B3686" s="737"/>
      <c r="C3686" s="739"/>
      <c r="D3686" s="739"/>
      <c r="E3686" s="739"/>
      <c r="F3686" s="740"/>
      <c r="G3686" s="739"/>
      <c r="H3686" s="739"/>
      <c r="I3686" s="761"/>
      <c r="J3686" s="762"/>
      <c r="K3686" s="763"/>
      <c r="L3686" s="764"/>
    </row>
    <row r="3687" spans="2:12" x14ac:dyDescent="0.25">
      <c r="B3687" s="737"/>
      <c r="C3687" s="739"/>
      <c r="D3687" s="739"/>
      <c r="E3687" s="739"/>
      <c r="F3687" s="740"/>
      <c r="G3687" s="739"/>
      <c r="H3687" s="739"/>
      <c r="I3687" s="761"/>
      <c r="J3687" s="762"/>
      <c r="K3687" s="763"/>
      <c r="L3687" s="764"/>
    </row>
    <row r="3688" spans="2:12" x14ac:dyDescent="0.25">
      <c r="B3688" s="737"/>
      <c r="C3688" s="739"/>
      <c r="D3688" s="739"/>
      <c r="E3688" s="739"/>
      <c r="F3688" s="740"/>
      <c r="G3688" s="739"/>
      <c r="H3688" s="739"/>
      <c r="I3688" s="761"/>
      <c r="J3688" s="762"/>
      <c r="K3688" s="763"/>
      <c r="L3688" s="764"/>
    </row>
    <row r="3689" spans="2:12" x14ac:dyDescent="0.25">
      <c r="B3689" s="737"/>
      <c r="C3689" s="739"/>
      <c r="D3689" s="739"/>
      <c r="E3689" s="739"/>
      <c r="F3689" s="740"/>
      <c r="G3689" s="739"/>
      <c r="H3689" s="739"/>
      <c r="I3689" s="761"/>
      <c r="J3689" s="762"/>
      <c r="K3689" s="763"/>
      <c r="L3689" s="764"/>
    </row>
    <row r="3690" spans="2:12" x14ac:dyDescent="0.25">
      <c r="B3690" s="737"/>
      <c r="C3690" s="739"/>
      <c r="D3690" s="739"/>
      <c r="E3690" s="739"/>
      <c r="F3690" s="740"/>
      <c r="G3690" s="739"/>
      <c r="H3690" s="739"/>
      <c r="I3690" s="761"/>
      <c r="J3690" s="762"/>
      <c r="K3690" s="763"/>
      <c r="L3690" s="764"/>
    </row>
    <row r="3691" spans="2:12" x14ac:dyDescent="0.25">
      <c r="B3691" s="737"/>
      <c r="C3691" s="739"/>
      <c r="D3691" s="739"/>
      <c r="E3691" s="739"/>
      <c r="F3691" s="740"/>
      <c r="G3691" s="739"/>
      <c r="H3691" s="739"/>
      <c r="I3691" s="761"/>
      <c r="J3691" s="762"/>
      <c r="K3691" s="763"/>
      <c r="L3691" s="764"/>
    </row>
    <row r="3692" spans="2:12" x14ac:dyDescent="0.25">
      <c r="B3692" s="737"/>
      <c r="C3692" s="739"/>
      <c r="D3692" s="739"/>
      <c r="E3692" s="739"/>
      <c r="F3692" s="740"/>
      <c r="G3692" s="739"/>
      <c r="H3692" s="739"/>
      <c r="I3692" s="761"/>
      <c r="J3692" s="762"/>
      <c r="K3692" s="763"/>
      <c r="L3692" s="764"/>
    </row>
    <row r="3693" spans="2:12" x14ac:dyDescent="0.25">
      <c r="B3693" s="737"/>
      <c r="C3693" s="739"/>
      <c r="D3693" s="739"/>
      <c r="E3693" s="739"/>
      <c r="F3693" s="740"/>
      <c r="G3693" s="739"/>
      <c r="H3693" s="739"/>
      <c r="I3693" s="761"/>
      <c r="J3693" s="762"/>
      <c r="K3693" s="763"/>
      <c r="L3693" s="764"/>
    </row>
    <row r="3694" spans="2:12" x14ac:dyDescent="0.25">
      <c r="B3694" s="737"/>
      <c r="C3694" s="739"/>
      <c r="D3694" s="739"/>
      <c r="E3694" s="739"/>
      <c r="F3694" s="740"/>
      <c r="G3694" s="739"/>
      <c r="H3694" s="739"/>
      <c r="I3694" s="761"/>
      <c r="J3694" s="762"/>
      <c r="K3694" s="763"/>
      <c r="L3694" s="764"/>
    </row>
    <row r="3695" spans="2:12" x14ac:dyDescent="0.25">
      <c r="B3695" s="737"/>
      <c r="C3695" s="739"/>
      <c r="D3695" s="739"/>
      <c r="E3695" s="739"/>
      <c r="F3695" s="740"/>
      <c r="G3695" s="739"/>
      <c r="H3695" s="739"/>
      <c r="I3695" s="761"/>
      <c r="J3695" s="762"/>
      <c r="K3695" s="763"/>
      <c r="L3695" s="764"/>
    </row>
    <row r="3696" spans="2:12" x14ac:dyDescent="0.25">
      <c r="B3696" s="737"/>
      <c r="C3696" s="739"/>
      <c r="D3696" s="739"/>
      <c r="E3696" s="739"/>
      <c r="F3696" s="740"/>
      <c r="G3696" s="739"/>
      <c r="H3696" s="739"/>
      <c r="I3696" s="761"/>
      <c r="J3696" s="762"/>
      <c r="K3696" s="763"/>
      <c r="L3696" s="764"/>
    </row>
    <row r="3697" spans="2:12" x14ac:dyDescent="0.25">
      <c r="B3697" s="737"/>
      <c r="C3697" s="739"/>
      <c r="D3697" s="739"/>
      <c r="E3697" s="739"/>
      <c r="F3697" s="740"/>
      <c r="G3697" s="739"/>
      <c r="H3697" s="739"/>
      <c r="I3697" s="761"/>
      <c r="J3697" s="762"/>
      <c r="K3697" s="763"/>
      <c r="L3697" s="764"/>
    </row>
    <row r="3698" spans="2:12" x14ac:dyDescent="0.25">
      <c r="B3698" s="737"/>
      <c r="C3698" s="739"/>
      <c r="D3698" s="739"/>
      <c r="E3698" s="739"/>
      <c r="F3698" s="740"/>
      <c r="G3698" s="739"/>
      <c r="H3698" s="739"/>
      <c r="I3698" s="761"/>
      <c r="J3698" s="762"/>
      <c r="K3698" s="763"/>
      <c r="L3698" s="764"/>
    </row>
    <row r="3699" spans="2:12" x14ac:dyDescent="0.25">
      <c r="B3699" s="737"/>
      <c r="C3699" s="739"/>
      <c r="D3699" s="739"/>
      <c r="E3699" s="739"/>
      <c r="F3699" s="740"/>
      <c r="G3699" s="739"/>
      <c r="H3699" s="739"/>
      <c r="I3699" s="761"/>
      <c r="J3699" s="762"/>
      <c r="K3699" s="763"/>
      <c r="L3699" s="764"/>
    </row>
    <row r="3700" spans="2:12" x14ac:dyDescent="0.25">
      <c r="B3700" s="737"/>
      <c r="C3700" s="739"/>
      <c r="D3700" s="739"/>
      <c r="E3700" s="739"/>
      <c r="F3700" s="740"/>
      <c r="G3700" s="739"/>
      <c r="H3700" s="739"/>
      <c r="I3700" s="761"/>
      <c r="J3700" s="762"/>
      <c r="K3700" s="763"/>
      <c r="L3700" s="764"/>
    </row>
    <row r="3701" spans="2:12" x14ac:dyDescent="0.25">
      <c r="B3701" s="737"/>
      <c r="C3701" s="739"/>
      <c r="D3701" s="739"/>
      <c r="E3701" s="739"/>
      <c r="F3701" s="740"/>
      <c r="G3701" s="739"/>
      <c r="H3701" s="739"/>
      <c r="I3701" s="761"/>
      <c r="J3701" s="762"/>
      <c r="K3701" s="763"/>
      <c r="L3701" s="764"/>
    </row>
    <row r="3702" spans="2:12" x14ac:dyDescent="0.25">
      <c r="B3702" s="737"/>
      <c r="C3702" s="739"/>
      <c r="D3702" s="739"/>
      <c r="E3702" s="739"/>
      <c r="F3702" s="740"/>
      <c r="G3702" s="739"/>
      <c r="H3702" s="739"/>
      <c r="I3702" s="761"/>
      <c r="J3702" s="762"/>
      <c r="K3702" s="763"/>
      <c r="L3702" s="764"/>
    </row>
    <row r="3703" spans="2:12" x14ac:dyDescent="0.25">
      <c r="B3703" s="737"/>
      <c r="C3703" s="739"/>
      <c r="D3703" s="739"/>
      <c r="E3703" s="739"/>
      <c r="F3703" s="740"/>
      <c r="G3703" s="739"/>
      <c r="H3703" s="739"/>
      <c r="I3703" s="761"/>
      <c r="J3703" s="762"/>
      <c r="K3703" s="763"/>
      <c r="L3703" s="764"/>
    </row>
    <row r="3704" spans="2:12" x14ac:dyDescent="0.25">
      <c r="B3704" s="737"/>
      <c r="C3704" s="739"/>
      <c r="D3704" s="739"/>
      <c r="E3704" s="739"/>
      <c r="F3704" s="740"/>
      <c r="G3704" s="739"/>
      <c r="H3704" s="739"/>
      <c r="I3704" s="761"/>
      <c r="J3704" s="762"/>
      <c r="K3704" s="763"/>
      <c r="L3704" s="764"/>
    </row>
    <row r="3705" spans="2:12" x14ac:dyDescent="0.25">
      <c r="B3705" s="737"/>
      <c r="C3705" s="739"/>
      <c r="D3705" s="739"/>
      <c r="E3705" s="739"/>
      <c r="F3705" s="740"/>
      <c r="G3705" s="739"/>
      <c r="H3705" s="739"/>
      <c r="I3705" s="761"/>
      <c r="J3705" s="762"/>
      <c r="K3705" s="763"/>
      <c r="L3705" s="764"/>
    </row>
    <row r="3706" spans="2:12" x14ac:dyDescent="0.25">
      <c r="B3706" s="737"/>
      <c r="C3706" s="739"/>
      <c r="D3706" s="739"/>
      <c r="E3706" s="739"/>
      <c r="F3706" s="740"/>
      <c r="G3706" s="739"/>
      <c r="H3706" s="739"/>
      <c r="I3706" s="761"/>
      <c r="J3706" s="762"/>
      <c r="K3706" s="763"/>
      <c r="L3706" s="764"/>
    </row>
    <row r="3707" spans="2:12" x14ac:dyDescent="0.25">
      <c r="B3707" s="737"/>
      <c r="C3707" s="739"/>
      <c r="D3707" s="739"/>
      <c r="E3707" s="739"/>
      <c r="F3707" s="740"/>
      <c r="G3707" s="739"/>
      <c r="H3707" s="739"/>
      <c r="I3707" s="761"/>
      <c r="J3707" s="762"/>
      <c r="K3707" s="763"/>
      <c r="L3707" s="764"/>
    </row>
    <row r="3708" spans="2:12" x14ac:dyDescent="0.25">
      <c r="B3708" s="737"/>
      <c r="C3708" s="739"/>
      <c r="D3708" s="739"/>
      <c r="E3708" s="739"/>
      <c r="F3708" s="740"/>
      <c r="G3708" s="739"/>
      <c r="H3708" s="739"/>
      <c r="I3708" s="761"/>
      <c r="J3708" s="762"/>
      <c r="K3708" s="763"/>
      <c r="L3708" s="764"/>
    </row>
    <row r="3709" spans="2:12" x14ac:dyDescent="0.25">
      <c r="B3709" s="737"/>
      <c r="C3709" s="739"/>
      <c r="D3709" s="739"/>
      <c r="E3709" s="739"/>
      <c r="F3709" s="740"/>
      <c r="G3709" s="739"/>
      <c r="H3709" s="739"/>
      <c r="I3709" s="761"/>
      <c r="J3709" s="762"/>
      <c r="K3709" s="763"/>
      <c r="L3709" s="764"/>
    </row>
    <row r="3710" spans="2:12" x14ac:dyDescent="0.25">
      <c r="B3710" s="737"/>
      <c r="C3710" s="739"/>
      <c r="D3710" s="739"/>
      <c r="E3710" s="739"/>
      <c r="F3710" s="740"/>
      <c r="G3710" s="739"/>
      <c r="H3710" s="739"/>
      <c r="I3710" s="761"/>
      <c r="J3710" s="762"/>
      <c r="K3710" s="763"/>
      <c r="L3710" s="764"/>
    </row>
    <row r="3711" spans="2:12" x14ac:dyDescent="0.25">
      <c r="B3711" s="737"/>
      <c r="C3711" s="739"/>
      <c r="D3711" s="739"/>
      <c r="E3711" s="739"/>
      <c r="F3711" s="740"/>
      <c r="G3711" s="739"/>
      <c r="H3711" s="739"/>
      <c r="I3711" s="761"/>
      <c r="J3711" s="762"/>
      <c r="K3711" s="763"/>
      <c r="L3711" s="764"/>
    </row>
    <row r="3712" spans="2:12" x14ac:dyDescent="0.25">
      <c r="B3712" s="737"/>
      <c r="C3712" s="739"/>
      <c r="D3712" s="739"/>
      <c r="E3712" s="739"/>
      <c r="F3712" s="740"/>
      <c r="G3712" s="739"/>
      <c r="H3712" s="739"/>
      <c r="I3712" s="761"/>
      <c r="J3712" s="762"/>
      <c r="K3712" s="763"/>
      <c r="L3712" s="764"/>
    </row>
    <row r="3713" spans="2:12" x14ac:dyDescent="0.25">
      <c r="B3713" s="737"/>
      <c r="C3713" s="739"/>
      <c r="D3713" s="739"/>
      <c r="E3713" s="739"/>
      <c r="F3713" s="740"/>
      <c r="G3713" s="739"/>
      <c r="H3713" s="739"/>
      <c r="I3713" s="761"/>
      <c r="J3713" s="762"/>
      <c r="K3713" s="763"/>
      <c r="L3713" s="764"/>
    </row>
    <row r="3714" spans="2:12" x14ac:dyDescent="0.25">
      <c r="B3714" s="737"/>
      <c r="C3714" s="739"/>
      <c r="D3714" s="739"/>
      <c r="E3714" s="739"/>
      <c r="F3714" s="740"/>
      <c r="G3714" s="739"/>
      <c r="H3714" s="739"/>
      <c r="I3714" s="761"/>
      <c r="J3714" s="762"/>
      <c r="K3714" s="763"/>
      <c r="L3714" s="764"/>
    </row>
    <row r="3715" spans="2:12" x14ac:dyDescent="0.25">
      <c r="B3715" s="737"/>
      <c r="C3715" s="739"/>
      <c r="D3715" s="739"/>
      <c r="E3715" s="739"/>
      <c r="F3715" s="740"/>
      <c r="G3715" s="739"/>
      <c r="H3715" s="739"/>
      <c r="I3715" s="761"/>
      <c r="J3715" s="762"/>
      <c r="K3715" s="763"/>
      <c r="L3715" s="764"/>
    </row>
    <row r="3716" spans="2:12" x14ac:dyDescent="0.25">
      <c r="B3716" s="737"/>
      <c r="C3716" s="739"/>
      <c r="D3716" s="739"/>
      <c r="E3716" s="739"/>
      <c r="F3716" s="740"/>
      <c r="G3716" s="739"/>
      <c r="H3716" s="739"/>
      <c r="I3716" s="761"/>
      <c r="J3716" s="762"/>
      <c r="K3716" s="763"/>
      <c r="L3716" s="764"/>
    </row>
    <row r="3717" spans="2:12" x14ac:dyDescent="0.25">
      <c r="B3717" s="737"/>
      <c r="C3717" s="739"/>
      <c r="D3717" s="739"/>
      <c r="E3717" s="739"/>
      <c r="F3717" s="740"/>
      <c r="G3717" s="739"/>
      <c r="H3717" s="739"/>
      <c r="I3717" s="761"/>
      <c r="J3717" s="762"/>
      <c r="K3717" s="763"/>
      <c r="L3717" s="764"/>
    </row>
    <row r="3718" spans="2:12" x14ac:dyDescent="0.25">
      <c r="B3718" s="737"/>
      <c r="C3718" s="739"/>
      <c r="D3718" s="739"/>
      <c r="E3718" s="739"/>
      <c r="F3718" s="740"/>
      <c r="G3718" s="739"/>
      <c r="H3718" s="739"/>
      <c r="I3718" s="761"/>
      <c r="J3718" s="762"/>
      <c r="K3718" s="763"/>
      <c r="L3718" s="764"/>
    </row>
    <row r="3719" spans="2:12" x14ac:dyDescent="0.25">
      <c r="B3719" s="737"/>
      <c r="C3719" s="739"/>
      <c r="D3719" s="739"/>
      <c r="E3719" s="739"/>
      <c r="F3719" s="740"/>
      <c r="G3719" s="739"/>
      <c r="H3719" s="739"/>
      <c r="I3719" s="761"/>
      <c r="J3719" s="762"/>
      <c r="K3719" s="763"/>
      <c r="L3719" s="764"/>
    </row>
    <row r="3720" spans="2:12" x14ac:dyDescent="0.25">
      <c r="B3720" s="737"/>
      <c r="C3720" s="739"/>
      <c r="D3720" s="739"/>
      <c r="E3720" s="739"/>
      <c r="F3720" s="740"/>
      <c r="G3720" s="739"/>
      <c r="H3720" s="739"/>
      <c r="I3720" s="761"/>
      <c r="J3720" s="762"/>
      <c r="K3720" s="763"/>
      <c r="L3720" s="764"/>
    </row>
    <row r="3721" spans="2:12" x14ac:dyDescent="0.25">
      <c r="B3721" s="737"/>
      <c r="C3721" s="739"/>
      <c r="D3721" s="739"/>
      <c r="E3721" s="739"/>
      <c r="F3721" s="740"/>
      <c r="G3721" s="739"/>
      <c r="H3721" s="739"/>
      <c r="I3721" s="761"/>
      <c r="J3721" s="762"/>
      <c r="K3721" s="763"/>
      <c r="L3721" s="764"/>
    </row>
    <row r="3722" spans="2:12" x14ac:dyDescent="0.25">
      <c r="B3722" s="737"/>
      <c r="C3722" s="739"/>
      <c r="D3722" s="739"/>
      <c r="E3722" s="739"/>
      <c r="F3722" s="740"/>
      <c r="G3722" s="739"/>
      <c r="H3722" s="739"/>
      <c r="I3722" s="761"/>
      <c r="J3722" s="762"/>
      <c r="K3722" s="763"/>
      <c r="L3722" s="764"/>
    </row>
    <row r="3723" spans="2:12" x14ac:dyDescent="0.25">
      <c r="B3723" s="737"/>
      <c r="C3723" s="739"/>
      <c r="D3723" s="739"/>
      <c r="E3723" s="739"/>
      <c r="F3723" s="740"/>
      <c r="G3723" s="739"/>
      <c r="H3723" s="739"/>
      <c r="I3723" s="761"/>
      <c r="J3723" s="762"/>
      <c r="K3723" s="763"/>
      <c r="L3723" s="764"/>
    </row>
    <row r="3724" spans="2:12" x14ac:dyDescent="0.25">
      <c r="B3724" s="737"/>
      <c r="C3724" s="739"/>
      <c r="D3724" s="739"/>
      <c r="E3724" s="739"/>
      <c r="F3724" s="740"/>
      <c r="G3724" s="739"/>
      <c r="H3724" s="739"/>
      <c r="I3724" s="761"/>
      <c r="J3724" s="762"/>
      <c r="K3724" s="763"/>
      <c r="L3724" s="764"/>
    </row>
    <row r="3725" spans="2:12" x14ac:dyDescent="0.25">
      <c r="B3725" s="737"/>
      <c r="C3725" s="739"/>
      <c r="D3725" s="739"/>
      <c r="E3725" s="739"/>
      <c r="F3725" s="740"/>
      <c r="G3725" s="739"/>
      <c r="H3725" s="739"/>
      <c r="I3725" s="761"/>
      <c r="J3725" s="762"/>
      <c r="K3725" s="763"/>
      <c r="L3725" s="764"/>
    </row>
    <row r="3726" spans="2:12" x14ac:dyDescent="0.25">
      <c r="B3726" s="737"/>
      <c r="C3726" s="739"/>
      <c r="D3726" s="739"/>
      <c r="E3726" s="739"/>
      <c r="F3726" s="740"/>
      <c r="G3726" s="739"/>
      <c r="H3726" s="739"/>
      <c r="I3726" s="761"/>
      <c r="J3726" s="762"/>
      <c r="K3726" s="763"/>
      <c r="L3726" s="764"/>
    </row>
    <row r="3727" spans="2:12" x14ac:dyDescent="0.25">
      <c r="B3727" s="737"/>
      <c r="C3727" s="739"/>
      <c r="D3727" s="739"/>
      <c r="E3727" s="739"/>
      <c r="F3727" s="740"/>
      <c r="G3727" s="739"/>
      <c r="H3727" s="739"/>
      <c r="I3727" s="761"/>
      <c r="J3727" s="762"/>
      <c r="K3727" s="763"/>
      <c r="L3727" s="764"/>
    </row>
    <row r="3728" spans="2:12" x14ac:dyDescent="0.25">
      <c r="B3728" s="737"/>
      <c r="C3728" s="739"/>
      <c r="D3728" s="739"/>
      <c r="E3728" s="739"/>
      <c r="F3728" s="740"/>
      <c r="G3728" s="739"/>
      <c r="H3728" s="739"/>
      <c r="I3728" s="761"/>
      <c r="J3728" s="762"/>
      <c r="K3728" s="763"/>
      <c r="L3728" s="764"/>
    </row>
    <row r="3729" spans="2:12" x14ac:dyDescent="0.25">
      <c r="B3729" s="737"/>
      <c r="C3729" s="739"/>
      <c r="D3729" s="739"/>
      <c r="E3729" s="739"/>
      <c r="F3729" s="740"/>
      <c r="G3729" s="739"/>
      <c r="H3729" s="739"/>
      <c r="I3729" s="761"/>
      <c r="J3729" s="762"/>
      <c r="K3729" s="763"/>
      <c r="L3729" s="764"/>
    </row>
    <row r="3730" spans="2:12" x14ac:dyDescent="0.25">
      <c r="B3730" s="737"/>
      <c r="C3730" s="739"/>
      <c r="D3730" s="739"/>
      <c r="E3730" s="739"/>
      <c r="F3730" s="740"/>
      <c r="G3730" s="739"/>
      <c r="H3730" s="739"/>
      <c r="I3730" s="761"/>
      <c r="J3730" s="762"/>
      <c r="K3730" s="763"/>
      <c r="L3730" s="764"/>
    </row>
    <row r="3731" spans="2:12" x14ac:dyDescent="0.25">
      <c r="B3731" s="737"/>
      <c r="C3731" s="739"/>
      <c r="D3731" s="739"/>
      <c r="E3731" s="739"/>
      <c r="F3731" s="740"/>
      <c r="G3731" s="739"/>
      <c r="H3731" s="739"/>
      <c r="I3731" s="761"/>
      <c r="J3731" s="762"/>
      <c r="K3731" s="763"/>
      <c r="L3731" s="764"/>
    </row>
    <row r="3732" spans="2:12" x14ac:dyDescent="0.25">
      <c r="B3732" s="737"/>
      <c r="C3732" s="739"/>
      <c r="D3732" s="739"/>
      <c r="E3732" s="739"/>
      <c r="F3732" s="740"/>
      <c r="G3732" s="739"/>
      <c r="H3732" s="739"/>
      <c r="I3732" s="761"/>
      <c r="J3732" s="762"/>
      <c r="K3732" s="763"/>
      <c r="L3732" s="764"/>
    </row>
    <row r="3733" spans="2:12" x14ac:dyDescent="0.25">
      <c r="B3733" s="737"/>
      <c r="C3733" s="739"/>
      <c r="D3733" s="739"/>
      <c r="E3733" s="739"/>
      <c r="F3733" s="740"/>
      <c r="G3733" s="739"/>
      <c r="H3733" s="739"/>
      <c r="I3733" s="761"/>
      <c r="J3733" s="762"/>
      <c r="K3733" s="763"/>
      <c r="L3733" s="764"/>
    </row>
    <row r="3734" spans="2:12" x14ac:dyDescent="0.25">
      <c r="B3734" s="737"/>
      <c r="C3734" s="739"/>
      <c r="D3734" s="739"/>
      <c r="E3734" s="739"/>
      <c r="F3734" s="740"/>
      <c r="G3734" s="739"/>
      <c r="H3734" s="739"/>
      <c r="I3734" s="761"/>
      <c r="J3734" s="762"/>
      <c r="K3734" s="763"/>
      <c r="L3734" s="764"/>
    </row>
    <row r="3735" spans="2:12" x14ac:dyDescent="0.25">
      <c r="B3735" s="737"/>
      <c r="C3735" s="739"/>
      <c r="D3735" s="739"/>
      <c r="E3735" s="739"/>
      <c r="F3735" s="740"/>
      <c r="G3735" s="739"/>
      <c r="H3735" s="739"/>
      <c r="I3735" s="761"/>
      <c r="J3735" s="762"/>
      <c r="K3735" s="763"/>
      <c r="L3735" s="764"/>
    </row>
    <row r="3736" spans="2:12" x14ac:dyDescent="0.25">
      <c r="B3736" s="737"/>
      <c r="C3736" s="739"/>
      <c r="D3736" s="739"/>
      <c r="E3736" s="739"/>
      <c r="F3736" s="740"/>
      <c r="G3736" s="739"/>
      <c r="H3736" s="739"/>
      <c r="I3736" s="761"/>
      <c r="J3736" s="762"/>
      <c r="K3736" s="763"/>
      <c r="L3736" s="764"/>
    </row>
    <row r="3737" spans="2:12" x14ac:dyDescent="0.25">
      <c r="B3737" s="737"/>
      <c r="C3737" s="739"/>
      <c r="D3737" s="739"/>
      <c r="E3737" s="739"/>
      <c r="F3737" s="740"/>
      <c r="G3737" s="739"/>
      <c r="H3737" s="739"/>
      <c r="I3737" s="761"/>
      <c r="J3737" s="762"/>
      <c r="K3737" s="763"/>
      <c r="L3737" s="764"/>
    </row>
    <row r="3738" spans="2:12" x14ac:dyDescent="0.25">
      <c r="B3738" s="737"/>
      <c r="C3738" s="739"/>
      <c r="D3738" s="739"/>
      <c r="E3738" s="739"/>
      <c r="F3738" s="740"/>
      <c r="G3738" s="739"/>
      <c r="H3738" s="739"/>
      <c r="I3738" s="761"/>
      <c r="J3738" s="762"/>
      <c r="K3738" s="763"/>
      <c r="L3738" s="764"/>
    </row>
    <row r="3739" spans="2:12" x14ac:dyDescent="0.25">
      <c r="B3739" s="737"/>
      <c r="C3739" s="739"/>
      <c r="D3739" s="739"/>
      <c r="E3739" s="739"/>
      <c r="F3739" s="740"/>
      <c r="G3739" s="739"/>
      <c r="H3739" s="739"/>
      <c r="I3739" s="761"/>
      <c r="J3739" s="762"/>
      <c r="K3739" s="763"/>
      <c r="L3739" s="764"/>
    </row>
    <row r="3740" spans="2:12" x14ac:dyDescent="0.25">
      <c r="B3740" s="737"/>
      <c r="C3740" s="739"/>
      <c r="D3740" s="739"/>
      <c r="E3740" s="739"/>
      <c r="F3740" s="740"/>
      <c r="G3740" s="739"/>
      <c r="H3740" s="739"/>
      <c r="I3740" s="761"/>
      <c r="J3740" s="762"/>
      <c r="K3740" s="763"/>
      <c r="L3740" s="764"/>
    </row>
    <row r="3741" spans="2:12" x14ac:dyDescent="0.25">
      <c r="B3741" s="737"/>
      <c r="C3741" s="739"/>
      <c r="D3741" s="739"/>
      <c r="E3741" s="739"/>
      <c r="F3741" s="740"/>
      <c r="G3741" s="739"/>
      <c r="H3741" s="739"/>
      <c r="I3741" s="761"/>
      <c r="J3741" s="762"/>
      <c r="K3741" s="763"/>
      <c r="L3741" s="764"/>
    </row>
    <row r="3742" spans="2:12" x14ac:dyDescent="0.25">
      <c r="B3742" s="737"/>
      <c r="C3742" s="739"/>
      <c r="D3742" s="739"/>
      <c r="E3742" s="739"/>
      <c r="F3742" s="740"/>
      <c r="G3742" s="739"/>
      <c r="H3742" s="739"/>
      <c r="I3742" s="761"/>
      <c r="J3742" s="762"/>
      <c r="K3742" s="763"/>
      <c r="L3742" s="764"/>
    </row>
    <row r="3743" spans="2:12" x14ac:dyDescent="0.25">
      <c r="B3743" s="737"/>
      <c r="C3743" s="739"/>
      <c r="D3743" s="739"/>
      <c r="E3743" s="739"/>
      <c r="F3743" s="740"/>
      <c r="G3743" s="739"/>
      <c r="H3743" s="739"/>
      <c r="I3743" s="761"/>
      <c r="J3743" s="762"/>
      <c r="K3743" s="763"/>
      <c r="L3743" s="764"/>
    </row>
    <row r="3744" spans="2:12" x14ac:dyDescent="0.25">
      <c r="B3744" s="737"/>
      <c r="C3744" s="739"/>
      <c r="D3744" s="739"/>
      <c r="E3744" s="739"/>
      <c r="F3744" s="740"/>
      <c r="G3744" s="739"/>
      <c r="H3744" s="739"/>
      <c r="I3744" s="761"/>
      <c r="J3744" s="762"/>
      <c r="K3744" s="763"/>
      <c r="L3744" s="764"/>
    </row>
    <row r="3745" spans="2:12" x14ac:dyDescent="0.25">
      <c r="B3745" s="737"/>
      <c r="C3745" s="739"/>
      <c r="D3745" s="739"/>
      <c r="E3745" s="739"/>
      <c r="F3745" s="740"/>
      <c r="G3745" s="739"/>
      <c r="H3745" s="739"/>
      <c r="I3745" s="761"/>
      <c r="J3745" s="762"/>
      <c r="K3745" s="763"/>
      <c r="L3745" s="764"/>
    </row>
    <row r="3746" spans="2:12" x14ac:dyDescent="0.25">
      <c r="B3746" s="737"/>
      <c r="C3746" s="739"/>
      <c r="D3746" s="739"/>
      <c r="E3746" s="739"/>
      <c r="F3746" s="740"/>
      <c r="G3746" s="739"/>
      <c r="H3746" s="739"/>
      <c r="I3746" s="761"/>
      <c r="J3746" s="762"/>
      <c r="K3746" s="763"/>
      <c r="L3746" s="764"/>
    </row>
    <row r="3747" spans="2:12" x14ac:dyDescent="0.25">
      <c r="B3747" s="737"/>
      <c r="C3747" s="739"/>
      <c r="D3747" s="739"/>
      <c r="E3747" s="739"/>
      <c r="F3747" s="740"/>
      <c r="G3747" s="739"/>
      <c r="H3747" s="739"/>
      <c r="I3747" s="761"/>
      <c r="J3747" s="762"/>
      <c r="K3747" s="763"/>
      <c r="L3747" s="764"/>
    </row>
    <row r="3748" spans="2:12" x14ac:dyDescent="0.25">
      <c r="B3748" s="737"/>
      <c r="C3748" s="739"/>
      <c r="D3748" s="739"/>
      <c r="E3748" s="739"/>
      <c r="F3748" s="740"/>
      <c r="G3748" s="739"/>
      <c r="H3748" s="739"/>
      <c r="I3748" s="761"/>
      <c r="J3748" s="762"/>
      <c r="K3748" s="763"/>
      <c r="L3748" s="764"/>
    </row>
    <row r="3749" spans="2:12" x14ac:dyDescent="0.25">
      <c r="B3749" s="737"/>
      <c r="C3749" s="739"/>
      <c r="D3749" s="739"/>
      <c r="E3749" s="739"/>
      <c r="F3749" s="740"/>
      <c r="G3749" s="739"/>
      <c r="H3749" s="739"/>
      <c r="I3749" s="761"/>
      <c r="J3749" s="762"/>
      <c r="K3749" s="763"/>
      <c r="L3749" s="764"/>
    </row>
    <row r="3750" spans="2:12" x14ac:dyDescent="0.25">
      <c r="B3750" s="737"/>
      <c r="C3750" s="739"/>
      <c r="D3750" s="739"/>
      <c r="E3750" s="739"/>
      <c r="F3750" s="740"/>
      <c r="G3750" s="739"/>
      <c r="H3750" s="739"/>
      <c r="I3750" s="761"/>
      <c r="J3750" s="762"/>
      <c r="K3750" s="763"/>
      <c r="L3750" s="764"/>
    </row>
    <row r="3751" spans="2:12" x14ac:dyDescent="0.25">
      <c r="B3751" s="737"/>
      <c r="C3751" s="739"/>
      <c r="D3751" s="739"/>
      <c r="E3751" s="739"/>
      <c r="F3751" s="740"/>
      <c r="G3751" s="739"/>
      <c r="H3751" s="739"/>
      <c r="I3751" s="761"/>
      <c r="J3751" s="762"/>
      <c r="K3751" s="763"/>
      <c r="L3751" s="764"/>
    </row>
    <row r="3752" spans="2:12" x14ac:dyDescent="0.25">
      <c r="B3752" s="737"/>
      <c r="C3752" s="739"/>
      <c r="D3752" s="739"/>
      <c r="E3752" s="739"/>
      <c r="F3752" s="740"/>
      <c r="G3752" s="739"/>
      <c r="H3752" s="739"/>
      <c r="I3752" s="761"/>
      <c r="J3752" s="762"/>
      <c r="K3752" s="763"/>
      <c r="L3752" s="764"/>
    </row>
    <row r="3753" spans="2:12" x14ac:dyDescent="0.25">
      <c r="B3753" s="737"/>
      <c r="C3753" s="739"/>
      <c r="D3753" s="739"/>
      <c r="E3753" s="739"/>
      <c r="F3753" s="740"/>
      <c r="G3753" s="739"/>
      <c r="H3753" s="739"/>
      <c r="I3753" s="761"/>
      <c r="J3753" s="762"/>
      <c r="K3753" s="763"/>
      <c r="L3753" s="764"/>
    </row>
    <row r="3754" spans="2:12" x14ac:dyDescent="0.25">
      <c r="B3754" s="737"/>
      <c r="C3754" s="739"/>
      <c r="D3754" s="739"/>
      <c r="E3754" s="739"/>
      <c r="F3754" s="740"/>
      <c r="G3754" s="739"/>
      <c r="H3754" s="739"/>
      <c r="I3754" s="761"/>
      <c r="J3754" s="762"/>
      <c r="K3754" s="763"/>
      <c r="L3754" s="764"/>
    </row>
    <row r="3755" spans="2:12" x14ac:dyDescent="0.25">
      <c r="B3755" s="737"/>
      <c r="C3755" s="739"/>
      <c r="D3755" s="739"/>
      <c r="E3755" s="739"/>
      <c r="F3755" s="740"/>
      <c r="G3755" s="739"/>
      <c r="H3755" s="739"/>
      <c r="I3755" s="761"/>
      <c r="J3755" s="762"/>
      <c r="K3755" s="763"/>
      <c r="L3755" s="764"/>
    </row>
    <row r="3756" spans="2:12" x14ac:dyDescent="0.25">
      <c r="B3756" s="737"/>
      <c r="C3756" s="739"/>
      <c r="D3756" s="739"/>
      <c r="E3756" s="739"/>
      <c r="F3756" s="740"/>
      <c r="G3756" s="739"/>
      <c r="H3756" s="739"/>
      <c r="I3756" s="761"/>
      <c r="J3756" s="762"/>
      <c r="K3756" s="763"/>
      <c r="L3756" s="764"/>
    </row>
    <row r="3757" spans="2:12" x14ac:dyDescent="0.25">
      <c r="B3757" s="737"/>
      <c r="C3757" s="739"/>
      <c r="D3757" s="739"/>
      <c r="E3757" s="739"/>
      <c r="F3757" s="740"/>
      <c r="G3757" s="739"/>
      <c r="H3757" s="739"/>
      <c r="I3757" s="761"/>
      <c r="J3757" s="762"/>
      <c r="K3757" s="763"/>
      <c r="L3757" s="764"/>
    </row>
    <row r="3758" spans="2:12" x14ac:dyDescent="0.25">
      <c r="B3758" s="737"/>
      <c r="C3758" s="739"/>
      <c r="D3758" s="739"/>
      <c r="E3758" s="739"/>
      <c r="F3758" s="740"/>
      <c r="G3758" s="739"/>
      <c r="H3758" s="739"/>
      <c r="I3758" s="761"/>
      <c r="J3758" s="762"/>
      <c r="K3758" s="763"/>
      <c r="L3758" s="764"/>
    </row>
    <row r="3759" spans="2:12" x14ac:dyDescent="0.25">
      <c r="B3759" s="737"/>
      <c r="C3759" s="739"/>
      <c r="D3759" s="739"/>
      <c r="E3759" s="739"/>
      <c r="F3759" s="740"/>
      <c r="G3759" s="739"/>
      <c r="H3759" s="739"/>
      <c r="I3759" s="761"/>
      <c r="J3759" s="762"/>
      <c r="K3759" s="763"/>
      <c r="L3759" s="764"/>
    </row>
    <row r="3760" spans="2:12" x14ac:dyDescent="0.25">
      <c r="B3760" s="737"/>
      <c r="C3760" s="739"/>
      <c r="D3760" s="739"/>
      <c r="E3760" s="739"/>
      <c r="F3760" s="740"/>
      <c r="G3760" s="739"/>
      <c r="H3760" s="739"/>
      <c r="I3760" s="761"/>
      <c r="J3760" s="762"/>
      <c r="K3760" s="763"/>
      <c r="L3760" s="764"/>
    </row>
    <row r="3761" spans="2:12" x14ac:dyDescent="0.25">
      <c r="B3761" s="737"/>
      <c r="C3761" s="739"/>
      <c r="D3761" s="739"/>
      <c r="E3761" s="739"/>
      <c r="F3761" s="740"/>
      <c r="G3761" s="739"/>
      <c r="H3761" s="739"/>
      <c r="I3761" s="761"/>
      <c r="J3761" s="762"/>
      <c r="K3761" s="763"/>
      <c r="L3761" s="764"/>
    </row>
    <row r="3762" spans="2:12" x14ac:dyDescent="0.25">
      <c r="B3762" s="737"/>
      <c r="C3762" s="739"/>
      <c r="D3762" s="739"/>
      <c r="E3762" s="739"/>
      <c r="F3762" s="740"/>
      <c r="G3762" s="739"/>
      <c r="H3762" s="739"/>
      <c r="I3762" s="761"/>
      <c r="J3762" s="762"/>
      <c r="K3762" s="763"/>
      <c r="L3762" s="764"/>
    </row>
    <row r="3763" spans="2:12" x14ac:dyDescent="0.25">
      <c r="B3763" s="737"/>
      <c r="C3763" s="739"/>
      <c r="D3763" s="739"/>
      <c r="E3763" s="739"/>
      <c r="F3763" s="740"/>
      <c r="G3763" s="739"/>
      <c r="H3763" s="739"/>
      <c r="I3763" s="761"/>
      <c r="J3763" s="762"/>
      <c r="K3763" s="763"/>
      <c r="L3763" s="764"/>
    </row>
    <row r="3764" spans="2:12" x14ac:dyDescent="0.25">
      <c r="B3764" s="737"/>
      <c r="C3764" s="739"/>
      <c r="D3764" s="739"/>
      <c r="E3764" s="739"/>
      <c r="F3764" s="740"/>
      <c r="G3764" s="739"/>
      <c r="H3764" s="739"/>
      <c r="I3764" s="761"/>
      <c r="J3764" s="762"/>
      <c r="K3764" s="763"/>
      <c r="L3764" s="764"/>
    </row>
    <row r="3765" spans="2:12" x14ac:dyDescent="0.25">
      <c r="B3765" s="737"/>
      <c r="C3765" s="739"/>
      <c r="D3765" s="739"/>
      <c r="E3765" s="739"/>
      <c r="F3765" s="740"/>
      <c r="G3765" s="739"/>
      <c r="H3765" s="739"/>
      <c r="I3765" s="761"/>
      <c r="J3765" s="762"/>
      <c r="K3765" s="763"/>
      <c r="L3765" s="764"/>
    </row>
    <row r="3766" spans="2:12" x14ac:dyDescent="0.25">
      <c r="B3766" s="737"/>
      <c r="C3766" s="739"/>
      <c r="D3766" s="739"/>
      <c r="E3766" s="739"/>
      <c r="F3766" s="740"/>
      <c r="G3766" s="739"/>
      <c r="H3766" s="739"/>
      <c r="I3766" s="761"/>
      <c r="J3766" s="762"/>
      <c r="K3766" s="763"/>
      <c r="L3766" s="764"/>
    </row>
    <row r="3767" spans="2:12" x14ac:dyDescent="0.25">
      <c r="B3767" s="737"/>
      <c r="C3767" s="739"/>
      <c r="D3767" s="739"/>
      <c r="E3767" s="739"/>
      <c r="F3767" s="740"/>
      <c r="G3767" s="739"/>
      <c r="H3767" s="739"/>
      <c r="I3767" s="761"/>
      <c r="J3767" s="762"/>
      <c r="K3767" s="763"/>
      <c r="L3767" s="764"/>
    </row>
    <row r="3768" spans="2:12" x14ac:dyDescent="0.25">
      <c r="B3768" s="737"/>
      <c r="C3768" s="739"/>
      <c r="D3768" s="739"/>
      <c r="E3768" s="739"/>
      <c r="F3768" s="740"/>
      <c r="G3768" s="739"/>
      <c r="H3768" s="739"/>
      <c r="I3768" s="761"/>
      <c r="J3768" s="762"/>
      <c r="K3768" s="763"/>
      <c r="L3768" s="764"/>
    </row>
    <row r="3769" spans="2:12" x14ac:dyDescent="0.25">
      <c r="B3769" s="737"/>
      <c r="C3769" s="739"/>
      <c r="D3769" s="739"/>
      <c r="E3769" s="739"/>
      <c r="F3769" s="740"/>
      <c r="G3769" s="739"/>
      <c r="H3769" s="739"/>
      <c r="I3769" s="761"/>
      <c r="J3769" s="762"/>
      <c r="K3769" s="763"/>
      <c r="L3769" s="764"/>
    </row>
    <row r="3770" spans="2:12" x14ac:dyDescent="0.25">
      <c r="B3770" s="737"/>
      <c r="C3770" s="739"/>
      <c r="D3770" s="739"/>
      <c r="E3770" s="739"/>
      <c r="F3770" s="740"/>
      <c r="G3770" s="739"/>
      <c r="H3770" s="739"/>
      <c r="I3770" s="761"/>
      <c r="J3770" s="762"/>
      <c r="K3770" s="763"/>
      <c r="L3770" s="764"/>
    </row>
    <row r="3771" spans="2:12" x14ac:dyDescent="0.25">
      <c r="B3771" s="737"/>
      <c r="C3771" s="739"/>
      <c r="D3771" s="739"/>
      <c r="E3771" s="739"/>
      <c r="F3771" s="740"/>
      <c r="G3771" s="739"/>
      <c r="H3771" s="739"/>
      <c r="I3771" s="761"/>
      <c r="J3771" s="762"/>
      <c r="K3771" s="763"/>
      <c r="L3771" s="764"/>
    </row>
    <row r="3772" spans="2:12" x14ac:dyDescent="0.25">
      <c r="B3772" s="737"/>
      <c r="C3772" s="739"/>
      <c r="D3772" s="739"/>
      <c r="E3772" s="739"/>
      <c r="F3772" s="740"/>
      <c r="G3772" s="739"/>
      <c r="H3772" s="739"/>
      <c r="I3772" s="761"/>
      <c r="J3772" s="762"/>
      <c r="K3772" s="763"/>
      <c r="L3772" s="764"/>
    </row>
    <row r="3773" spans="2:12" x14ac:dyDescent="0.25">
      <c r="B3773" s="737"/>
      <c r="C3773" s="739"/>
      <c r="D3773" s="739"/>
      <c r="E3773" s="739"/>
      <c r="F3773" s="740"/>
      <c r="G3773" s="739"/>
      <c r="H3773" s="739"/>
      <c r="I3773" s="761"/>
      <c r="J3773" s="762"/>
      <c r="K3773" s="763"/>
      <c r="L3773" s="764"/>
    </row>
    <row r="3774" spans="2:12" x14ac:dyDescent="0.25">
      <c r="B3774" s="737"/>
      <c r="C3774" s="739"/>
      <c r="D3774" s="739"/>
      <c r="E3774" s="739"/>
      <c r="F3774" s="740"/>
      <c r="G3774" s="739"/>
      <c r="H3774" s="739"/>
      <c r="I3774" s="761"/>
      <c r="J3774" s="762"/>
      <c r="K3774" s="763"/>
      <c r="L3774" s="764"/>
    </row>
    <row r="3775" spans="2:12" x14ac:dyDescent="0.25">
      <c r="B3775" s="737"/>
      <c r="C3775" s="739"/>
      <c r="D3775" s="739"/>
      <c r="E3775" s="739"/>
      <c r="F3775" s="740"/>
      <c r="G3775" s="739"/>
      <c r="H3775" s="739"/>
      <c r="I3775" s="761"/>
      <c r="J3775" s="762"/>
      <c r="K3775" s="763"/>
      <c r="L3775" s="764"/>
    </row>
    <row r="3776" spans="2:12" x14ac:dyDescent="0.25">
      <c r="B3776" s="737"/>
      <c r="C3776" s="739"/>
      <c r="D3776" s="739"/>
      <c r="E3776" s="739"/>
      <c r="F3776" s="740"/>
      <c r="G3776" s="739"/>
      <c r="H3776" s="739"/>
      <c r="I3776" s="761"/>
      <c r="J3776" s="762"/>
      <c r="K3776" s="763"/>
      <c r="L3776" s="764"/>
    </row>
    <row r="3777" spans="2:12" x14ac:dyDescent="0.25">
      <c r="B3777" s="737"/>
      <c r="C3777" s="739"/>
      <c r="D3777" s="739"/>
      <c r="E3777" s="739"/>
      <c r="F3777" s="740"/>
      <c r="G3777" s="739"/>
      <c r="H3777" s="739"/>
      <c r="I3777" s="761"/>
      <c r="J3777" s="762"/>
      <c r="K3777" s="763"/>
      <c r="L3777" s="764"/>
    </row>
    <row r="3778" spans="2:12" x14ac:dyDescent="0.25">
      <c r="B3778" s="737"/>
      <c r="C3778" s="739"/>
      <c r="D3778" s="739"/>
      <c r="E3778" s="739"/>
      <c r="F3778" s="740"/>
      <c r="G3778" s="739"/>
      <c r="H3778" s="739"/>
      <c r="I3778" s="761"/>
      <c r="J3778" s="762"/>
      <c r="K3778" s="763"/>
      <c r="L3778" s="764"/>
    </row>
    <row r="3779" spans="2:12" x14ac:dyDescent="0.25">
      <c r="B3779" s="737"/>
      <c r="C3779" s="739"/>
      <c r="D3779" s="739"/>
      <c r="E3779" s="739"/>
      <c r="F3779" s="740"/>
      <c r="G3779" s="739"/>
      <c r="H3779" s="739"/>
      <c r="I3779" s="761"/>
      <c r="J3779" s="762"/>
      <c r="K3779" s="763"/>
      <c r="L3779" s="764"/>
    </row>
    <row r="3780" spans="2:12" x14ac:dyDescent="0.25">
      <c r="B3780" s="737"/>
      <c r="C3780" s="739"/>
      <c r="D3780" s="739"/>
      <c r="E3780" s="739"/>
      <c r="F3780" s="740"/>
      <c r="G3780" s="739"/>
      <c r="H3780" s="739"/>
      <c r="I3780" s="761"/>
      <c r="J3780" s="762"/>
      <c r="K3780" s="763"/>
      <c r="L3780" s="764"/>
    </row>
    <row r="3781" spans="2:12" x14ac:dyDescent="0.25">
      <c r="B3781" s="737"/>
      <c r="C3781" s="739"/>
      <c r="D3781" s="739"/>
      <c r="E3781" s="739"/>
      <c r="F3781" s="740"/>
      <c r="G3781" s="739"/>
      <c r="H3781" s="739"/>
      <c r="I3781" s="761"/>
      <c r="J3781" s="762"/>
      <c r="K3781" s="763"/>
      <c r="L3781" s="764"/>
    </row>
    <row r="3782" spans="2:12" x14ac:dyDescent="0.25">
      <c r="B3782" s="737"/>
      <c r="C3782" s="739"/>
      <c r="D3782" s="739"/>
      <c r="E3782" s="739"/>
      <c r="F3782" s="740"/>
      <c r="G3782" s="739"/>
      <c r="H3782" s="739"/>
      <c r="I3782" s="761"/>
      <c r="J3782" s="762"/>
      <c r="K3782" s="763"/>
      <c r="L3782" s="764"/>
    </row>
    <row r="3783" spans="2:12" x14ac:dyDescent="0.25">
      <c r="B3783" s="737"/>
      <c r="C3783" s="739"/>
      <c r="D3783" s="739"/>
      <c r="E3783" s="739"/>
      <c r="F3783" s="740"/>
      <c r="G3783" s="739"/>
      <c r="H3783" s="739"/>
      <c r="I3783" s="761"/>
      <c r="J3783" s="762"/>
      <c r="K3783" s="763"/>
      <c r="L3783" s="764"/>
    </row>
    <row r="3784" spans="2:12" x14ac:dyDescent="0.25">
      <c r="B3784" s="737"/>
      <c r="C3784" s="739"/>
      <c r="D3784" s="739"/>
      <c r="E3784" s="739"/>
      <c r="F3784" s="740"/>
      <c r="G3784" s="739"/>
      <c r="H3784" s="739"/>
      <c r="I3784" s="761"/>
      <c r="J3784" s="762"/>
      <c r="K3784" s="763"/>
      <c r="L3784" s="764"/>
    </row>
    <row r="3785" spans="2:12" x14ac:dyDescent="0.25">
      <c r="B3785" s="737"/>
      <c r="C3785" s="739"/>
      <c r="D3785" s="739"/>
      <c r="E3785" s="739"/>
      <c r="F3785" s="740"/>
      <c r="G3785" s="739"/>
      <c r="H3785" s="739"/>
      <c r="I3785" s="761"/>
      <c r="J3785" s="762"/>
      <c r="K3785" s="763"/>
      <c r="L3785" s="764"/>
    </row>
    <row r="3786" spans="2:12" x14ac:dyDescent="0.25">
      <c r="B3786" s="737"/>
      <c r="C3786" s="739"/>
      <c r="D3786" s="739"/>
      <c r="E3786" s="739"/>
      <c r="F3786" s="740"/>
      <c r="G3786" s="739"/>
      <c r="H3786" s="739"/>
      <c r="I3786" s="761"/>
      <c r="J3786" s="762"/>
      <c r="K3786" s="763"/>
      <c r="L3786" s="764"/>
    </row>
    <row r="3787" spans="2:12" x14ac:dyDescent="0.25">
      <c r="B3787" s="737"/>
      <c r="C3787" s="739"/>
      <c r="D3787" s="739"/>
      <c r="E3787" s="739"/>
      <c r="F3787" s="740"/>
      <c r="G3787" s="739"/>
      <c r="H3787" s="739"/>
      <c r="I3787" s="761"/>
      <c r="J3787" s="762"/>
      <c r="K3787" s="763"/>
      <c r="L3787" s="764"/>
    </row>
    <row r="3788" spans="2:12" x14ac:dyDescent="0.25">
      <c r="B3788" s="737"/>
      <c r="C3788" s="739"/>
      <c r="D3788" s="739"/>
      <c r="E3788" s="739"/>
      <c r="F3788" s="740"/>
      <c r="G3788" s="739"/>
      <c r="H3788" s="739"/>
      <c r="I3788" s="761"/>
      <c r="J3788" s="762"/>
      <c r="K3788" s="763"/>
      <c r="L3788" s="764"/>
    </row>
    <row r="3789" spans="2:12" x14ac:dyDescent="0.25">
      <c r="B3789" s="737"/>
      <c r="C3789" s="739"/>
      <c r="D3789" s="739"/>
      <c r="E3789" s="739"/>
      <c r="F3789" s="740"/>
      <c r="G3789" s="739"/>
      <c r="H3789" s="739"/>
      <c r="I3789" s="761"/>
      <c r="J3789" s="762"/>
      <c r="K3789" s="763"/>
      <c r="L3789" s="764"/>
    </row>
    <row r="3790" spans="2:12" x14ac:dyDescent="0.25">
      <c r="B3790" s="737"/>
      <c r="C3790" s="739"/>
      <c r="D3790" s="739"/>
      <c r="E3790" s="739"/>
      <c r="F3790" s="740"/>
      <c r="G3790" s="739"/>
      <c r="H3790" s="739"/>
      <c r="I3790" s="761"/>
      <c r="J3790" s="762"/>
      <c r="K3790" s="763"/>
      <c r="L3790" s="764"/>
    </row>
    <row r="3791" spans="2:12" x14ac:dyDescent="0.25">
      <c r="B3791" s="737"/>
      <c r="C3791" s="739"/>
      <c r="D3791" s="739"/>
      <c r="E3791" s="739"/>
      <c r="F3791" s="740"/>
      <c r="G3791" s="739"/>
      <c r="H3791" s="739"/>
      <c r="I3791" s="761"/>
      <c r="J3791" s="762"/>
      <c r="K3791" s="763"/>
      <c r="L3791" s="764"/>
    </row>
    <row r="3792" spans="2:12" x14ac:dyDescent="0.25">
      <c r="B3792" s="737"/>
      <c r="C3792" s="739"/>
      <c r="D3792" s="739"/>
      <c r="E3792" s="739"/>
      <c r="F3792" s="740"/>
      <c r="G3792" s="739"/>
      <c r="H3792" s="739"/>
      <c r="I3792" s="761"/>
      <c r="J3792" s="762"/>
      <c r="K3792" s="763"/>
      <c r="L3792" s="764"/>
    </row>
    <row r="3793" spans="2:12" x14ac:dyDescent="0.25">
      <c r="B3793" s="737"/>
      <c r="C3793" s="739"/>
      <c r="D3793" s="739"/>
      <c r="E3793" s="739"/>
      <c r="F3793" s="740"/>
      <c r="G3793" s="739"/>
      <c r="H3793" s="739"/>
      <c r="I3793" s="761"/>
      <c r="J3793" s="762"/>
      <c r="K3793" s="763"/>
      <c r="L3793" s="764"/>
    </row>
    <row r="3794" spans="2:12" x14ac:dyDescent="0.25">
      <c r="B3794" s="737"/>
      <c r="C3794" s="739"/>
      <c r="D3794" s="739"/>
      <c r="E3794" s="739"/>
      <c r="F3794" s="740"/>
      <c r="G3794" s="739"/>
      <c r="H3794" s="739"/>
      <c r="I3794" s="761"/>
      <c r="J3794" s="762"/>
      <c r="K3794" s="763"/>
      <c r="L3794" s="764"/>
    </row>
    <row r="3795" spans="2:12" x14ac:dyDescent="0.25">
      <c r="B3795" s="737"/>
      <c r="C3795" s="739"/>
      <c r="D3795" s="739"/>
      <c r="E3795" s="739"/>
      <c r="F3795" s="740"/>
      <c r="G3795" s="739"/>
      <c r="H3795" s="739"/>
      <c r="I3795" s="761"/>
      <c r="J3795" s="762"/>
      <c r="K3795" s="763"/>
      <c r="L3795" s="764"/>
    </row>
    <row r="3796" spans="2:12" x14ac:dyDescent="0.25">
      <c r="B3796" s="737"/>
      <c r="C3796" s="739"/>
      <c r="D3796" s="739"/>
      <c r="E3796" s="739"/>
      <c r="F3796" s="740"/>
      <c r="G3796" s="739"/>
      <c r="H3796" s="739"/>
      <c r="I3796" s="761"/>
      <c r="J3796" s="762"/>
      <c r="K3796" s="763"/>
      <c r="L3796" s="764"/>
    </row>
    <row r="3797" spans="2:12" x14ac:dyDescent="0.25">
      <c r="B3797" s="737"/>
      <c r="C3797" s="739"/>
      <c r="D3797" s="739"/>
      <c r="E3797" s="739"/>
      <c r="F3797" s="740"/>
      <c r="G3797" s="739"/>
      <c r="H3797" s="739"/>
      <c r="I3797" s="761"/>
      <c r="J3797" s="762"/>
      <c r="K3797" s="763"/>
      <c r="L3797" s="764"/>
    </row>
    <row r="3798" spans="2:12" x14ac:dyDescent="0.25">
      <c r="B3798" s="737"/>
      <c r="C3798" s="739"/>
      <c r="D3798" s="739"/>
      <c r="E3798" s="739"/>
      <c r="F3798" s="740"/>
      <c r="G3798" s="739"/>
      <c r="H3798" s="739"/>
      <c r="I3798" s="761"/>
      <c r="J3798" s="762"/>
      <c r="K3798" s="763"/>
      <c r="L3798" s="764"/>
    </row>
    <row r="3799" spans="2:12" x14ac:dyDescent="0.25">
      <c r="B3799" s="737"/>
      <c r="C3799" s="739"/>
      <c r="D3799" s="739"/>
      <c r="E3799" s="739"/>
      <c r="F3799" s="740"/>
      <c r="G3799" s="739"/>
      <c r="H3799" s="739"/>
      <c r="I3799" s="761"/>
      <c r="J3799" s="762"/>
      <c r="K3799" s="763"/>
      <c r="L3799" s="764"/>
    </row>
    <row r="3800" spans="2:12" x14ac:dyDescent="0.25">
      <c r="B3800" s="737"/>
      <c r="C3800" s="739"/>
      <c r="D3800" s="739"/>
      <c r="E3800" s="739"/>
      <c r="F3800" s="740"/>
      <c r="G3800" s="739"/>
      <c r="H3800" s="739"/>
      <c r="I3800" s="761"/>
      <c r="J3800" s="762"/>
      <c r="K3800" s="763"/>
      <c r="L3800" s="764"/>
    </row>
    <row r="3801" spans="2:12" x14ac:dyDescent="0.25">
      <c r="B3801" s="737"/>
      <c r="C3801" s="739"/>
      <c r="D3801" s="739"/>
      <c r="E3801" s="739"/>
      <c r="F3801" s="740"/>
      <c r="G3801" s="739"/>
      <c r="H3801" s="739"/>
      <c r="I3801" s="761"/>
      <c r="J3801" s="762"/>
      <c r="K3801" s="763"/>
      <c r="L3801" s="764"/>
    </row>
    <row r="3802" spans="2:12" x14ac:dyDescent="0.25">
      <c r="B3802" s="737"/>
      <c r="C3802" s="739"/>
      <c r="D3802" s="739"/>
      <c r="E3802" s="739"/>
      <c r="F3802" s="740"/>
      <c r="G3802" s="739"/>
      <c r="H3802" s="739"/>
      <c r="I3802" s="761"/>
      <c r="J3802" s="762"/>
      <c r="K3802" s="763"/>
      <c r="L3802" s="764"/>
    </row>
    <row r="3803" spans="2:12" x14ac:dyDescent="0.25">
      <c r="B3803" s="737"/>
      <c r="C3803" s="739"/>
      <c r="D3803" s="739"/>
      <c r="E3803" s="739"/>
      <c r="F3803" s="740"/>
      <c r="G3803" s="739"/>
      <c r="H3803" s="739"/>
      <c r="I3803" s="761"/>
      <c r="J3803" s="762"/>
      <c r="K3803" s="763"/>
      <c r="L3803" s="764"/>
    </row>
    <row r="3804" spans="2:12" x14ac:dyDescent="0.25">
      <c r="B3804" s="737"/>
      <c r="C3804" s="739"/>
      <c r="D3804" s="739"/>
      <c r="E3804" s="739"/>
      <c r="F3804" s="740"/>
      <c r="G3804" s="739"/>
      <c r="H3804" s="739"/>
      <c r="I3804" s="761"/>
      <c r="J3804" s="762"/>
      <c r="K3804" s="763"/>
      <c r="L3804" s="764"/>
    </row>
    <row r="3805" spans="2:12" x14ac:dyDescent="0.25">
      <c r="B3805" s="737"/>
      <c r="C3805" s="739"/>
      <c r="D3805" s="739"/>
      <c r="E3805" s="739"/>
      <c r="F3805" s="740"/>
      <c r="G3805" s="739"/>
      <c r="H3805" s="739"/>
      <c r="I3805" s="761"/>
      <c r="J3805" s="762"/>
      <c r="K3805" s="763"/>
      <c r="L3805" s="764"/>
    </row>
    <row r="3806" spans="2:12" x14ac:dyDescent="0.25">
      <c r="B3806" s="737"/>
      <c r="C3806" s="739"/>
      <c r="D3806" s="739"/>
      <c r="E3806" s="739"/>
      <c r="F3806" s="740"/>
      <c r="G3806" s="739"/>
      <c r="H3806" s="739"/>
      <c r="I3806" s="761"/>
      <c r="J3806" s="762"/>
      <c r="K3806" s="763"/>
      <c r="L3806" s="764"/>
    </row>
    <row r="3807" spans="2:12" x14ac:dyDescent="0.25">
      <c r="B3807" s="737"/>
      <c r="C3807" s="739"/>
      <c r="D3807" s="739"/>
      <c r="E3807" s="739"/>
      <c r="F3807" s="740"/>
      <c r="G3807" s="739"/>
      <c r="H3807" s="739"/>
      <c r="I3807" s="761"/>
      <c r="J3807" s="762"/>
      <c r="K3807" s="763"/>
      <c r="L3807" s="764"/>
    </row>
    <row r="3808" spans="2:12" x14ac:dyDescent="0.25">
      <c r="B3808" s="737"/>
      <c r="C3808" s="739"/>
      <c r="D3808" s="739"/>
      <c r="E3808" s="739"/>
      <c r="F3808" s="740"/>
      <c r="G3808" s="739"/>
      <c r="H3808" s="739"/>
      <c r="I3808" s="761"/>
      <c r="J3808" s="762"/>
      <c r="K3808" s="763"/>
      <c r="L3808" s="764"/>
    </row>
    <row r="3809" spans="2:12" x14ac:dyDescent="0.25">
      <c r="B3809" s="737"/>
      <c r="C3809" s="739"/>
      <c r="D3809" s="739"/>
      <c r="E3809" s="739"/>
      <c r="F3809" s="740"/>
      <c r="G3809" s="739"/>
      <c r="H3809" s="739"/>
      <c r="I3809" s="761"/>
      <c r="J3809" s="762"/>
      <c r="K3809" s="763"/>
      <c r="L3809" s="764"/>
    </row>
    <row r="3810" spans="2:12" x14ac:dyDescent="0.25">
      <c r="B3810" s="737"/>
      <c r="C3810" s="739"/>
      <c r="D3810" s="739"/>
      <c r="E3810" s="739"/>
      <c r="F3810" s="740"/>
      <c r="G3810" s="739"/>
      <c r="H3810" s="739"/>
      <c r="I3810" s="761"/>
      <c r="J3810" s="762"/>
      <c r="K3810" s="763"/>
      <c r="L3810" s="764"/>
    </row>
    <row r="3811" spans="2:12" x14ac:dyDescent="0.25">
      <c r="B3811" s="737"/>
      <c r="C3811" s="739"/>
      <c r="D3811" s="739"/>
      <c r="E3811" s="739"/>
      <c r="F3811" s="740"/>
      <c r="G3811" s="739"/>
      <c r="H3811" s="739"/>
      <c r="I3811" s="761"/>
      <c r="J3811" s="762"/>
      <c r="K3811" s="763"/>
      <c r="L3811" s="764"/>
    </row>
    <row r="3812" spans="2:12" x14ac:dyDescent="0.25">
      <c r="B3812" s="737"/>
      <c r="C3812" s="739"/>
      <c r="D3812" s="739"/>
      <c r="E3812" s="739"/>
      <c r="F3812" s="740"/>
      <c r="G3812" s="739"/>
      <c r="H3812" s="739"/>
      <c r="I3812" s="761"/>
      <c r="J3812" s="762"/>
      <c r="K3812" s="763"/>
      <c r="L3812" s="764"/>
    </row>
    <row r="3813" spans="2:12" x14ac:dyDescent="0.25">
      <c r="B3813" s="737"/>
      <c r="C3813" s="739"/>
      <c r="D3813" s="739"/>
      <c r="E3813" s="739"/>
      <c r="F3813" s="740"/>
      <c r="G3813" s="739"/>
      <c r="H3813" s="739"/>
      <c r="I3813" s="761"/>
      <c r="J3813" s="762"/>
      <c r="K3813" s="763"/>
      <c r="L3813" s="764"/>
    </row>
    <row r="3814" spans="2:12" x14ac:dyDescent="0.25">
      <c r="B3814" s="737"/>
      <c r="C3814" s="739"/>
      <c r="D3814" s="739"/>
      <c r="E3814" s="739"/>
      <c r="F3814" s="740"/>
      <c r="G3814" s="739"/>
      <c r="H3814" s="739"/>
      <c r="I3814" s="761"/>
      <c r="J3814" s="762"/>
      <c r="K3814" s="763"/>
      <c r="L3814" s="764"/>
    </row>
    <row r="3815" spans="2:12" x14ac:dyDescent="0.25">
      <c r="B3815" s="737"/>
      <c r="C3815" s="739"/>
      <c r="D3815" s="739"/>
      <c r="E3815" s="739"/>
      <c r="F3815" s="740"/>
      <c r="G3815" s="739"/>
      <c r="H3815" s="739"/>
      <c r="I3815" s="761"/>
      <c r="J3815" s="762"/>
      <c r="K3815" s="763"/>
      <c r="L3815" s="764"/>
    </row>
    <row r="3816" spans="2:12" x14ac:dyDescent="0.25">
      <c r="B3816" s="737"/>
      <c r="C3816" s="739"/>
      <c r="D3816" s="739"/>
      <c r="E3816" s="739"/>
      <c r="F3816" s="740"/>
      <c r="G3816" s="739"/>
      <c r="H3816" s="739"/>
      <c r="I3816" s="761"/>
      <c r="J3816" s="762"/>
      <c r="K3816" s="763"/>
      <c r="L3816" s="764"/>
    </row>
    <row r="3817" spans="2:12" x14ac:dyDescent="0.25">
      <c r="B3817" s="737"/>
      <c r="C3817" s="739"/>
      <c r="D3817" s="739"/>
      <c r="E3817" s="739"/>
      <c r="F3817" s="740"/>
      <c r="G3817" s="739"/>
      <c r="H3817" s="739"/>
      <c r="I3817" s="761"/>
      <c r="J3817" s="762"/>
      <c r="K3817" s="763"/>
      <c r="L3817" s="764"/>
    </row>
    <row r="3818" spans="2:12" x14ac:dyDescent="0.25">
      <c r="B3818" s="737"/>
      <c r="C3818" s="739"/>
      <c r="D3818" s="739"/>
      <c r="E3818" s="739"/>
      <c r="F3818" s="740"/>
      <c r="G3818" s="739"/>
      <c r="H3818" s="739"/>
      <c r="I3818" s="761"/>
      <c r="J3818" s="762"/>
      <c r="K3818" s="763"/>
      <c r="L3818" s="764"/>
    </row>
    <row r="3819" spans="2:12" x14ac:dyDescent="0.25">
      <c r="B3819" s="737"/>
      <c r="C3819" s="739"/>
      <c r="D3819" s="739"/>
      <c r="E3819" s="739"/>
      <c r="F3819" s="740"/>
      <c r="G3819" s="739"/>
      <c r="H3819" s="739"/>
      <c r="I3819" s="761"/>
      <c r="J3819" s="762"/>
      <c r="K3819" s="763"/>
      <c r="L3819" s="764"/>
    </row>
    <row r="3820" spans="2:12" x14ac:dyDescent="0.25">
      <c r="B3820" s="737"/>
      <c r="C3820" s="739"/>
      <c r="D3820" s="739"/>
      <c r="E3820" s="739"/>
      <c r="F3820" s="740"/>
      <c r="G3820" s="739"/>
      <c r="H3820" s="739"/>
      <c r="I3820" s="761"/>
      <c r="J3820" s="762"/>
      <c r="K3820" s="763"/>
      <c r="L3820" s="764"/>
    </row>
    <row r="3821" spans="2:12" x14ac:dyDescent="0.25">
      <c r="B3821" s="737"/>
      <c r="C3821" s="739"/>
      <c r="D3821" s="739"/>
      <c r="E3821" s="739"/>
      <c r="F3821" s="740"/>
      <c r="G3821" s="739"/>
      <c r="H3821" s="739"/>
      <c r="I3821" s="761"/>
      <c r="J3821" s="762"/>
      <c r="K3821" s="763"/>
      <c r="L3821" s="764"/>
    </row>
    <row r="3822" spans="2:12" x14ac:dyDescent="0.25">
      <c r="B3822" s="737"/>
      <c r="C3822" s="739"/>
      <c r="D3822" s="739"/>
      <c r="E3822" s="739"/>
      <c r="F3822" s="740"/>
      <c r="G3822" s="739"/>
      <c r="H3822" s="739"/>
      <c r="I3822" s="761"/>
      <c r="J3822" s="762"/>
      <c r="K3822" s="763"/>
      <c r="L3822" s="764"/>
    </row>
    <row r="3823" spans="2:12" x14ac:dyDescent="0.25">
      <c r="B3823" s="737"/>
      <c r="C3823" s="739"/>
      <c r="D3823" s="739"/>
      <c r="E3823" s="739"/>
      <c r="F3823" s="740"/>
      <c r="G3823" s="739"/>
      <c r="H3823" s="739"/>
      <c r="I3823" s="761"/>
      <c r="J3823" s="762"/>
      <c r="K3823" s="763"/>
      <c r="L3823" s="764"/>
    </row>
    <row r="3824" spans="2:12" x14ac:dyDescent="0.25">
      <c r="B3824" s="737"/>
      <c r="C3824" s="739"/>
      <c r="D3824" s="739"/>
      <c r="E3824" s="739"/>
      <c r="F3824" s="740"/>
      <c r="G3824" s="739"/>
      <c r="H3824" s="739"/>
      <c r="I3824" s="761"/>
      <c r="J3824" s="762"/>
      <c r="K3824" s="763"/>
      <c r="L3824" s="764"/>
    </row>
    <row r="3825" spans="2:12" x14ac:dyDescent="0.25">
      <c r="B3825" s="737"/>
      <c r="C3825" s="739"/>
      <c r="D3825" s="739"/>
      <c r="E3825" s="739"/>
      <c r="F3825" s="740"/>
      <c r="G3825" s="739"/>
      <c r="H3825" s="739"/>
      <c r="I3825" s="761"/>
      <c r="J3825" s="762"/>
      <c r="K3825" s="763"/>
      <c r="L3825" s="764"/>
    </row>
    <row r="3826" spans="2:12" x14ac:dyDescent="0.25">
      <c r="B3826" s="737"/>
      <c r="C3826" s="739"/>
      <c r="D3826" s="739"/>
      <c r="E3826" s="739"/>
      <c r="F3826" s="740"/>
      <c r="G3826" s="739"/>
      <c r="H3826" s="739"/>
      <c r="I3826" s="761"/>
      <c r="J3826" s="762"/>
      <c r="K3826" s="763"/>
      <c r="L3826" s="764"/>
    </row>
    <row r="3827" spans="2:12" x14ac:dyDescent="0.25">
      <c r="B3827" s="737"/>
      <c r="C3827" s="739"/>
      <c r="D3827" s="739"/>
      <c r="E3827" s="739"/>
      <c r="F3827" s="740"/>
      <c r="G3827" s="739"/>
      <c r="H3827" s="739"/>
      <c r="I3827" s="761"/>
      <c r="J3827" s="762"/>
      <c r="K3827" s="763"/>
      <c r="L3827" s="764"/>
    </row>
    <row r="3828" spans="2:12" x14ac:dyDescent="0.25">
      <c r="B3828" s="737"/>
      <c r="C3828" s="739"/>
      <c r="D3828" s="739"/>
      <c r="E3828" s="739"/>
      <c r="F3828" s="740"/>
      <c r="G3828" s="739"/>
      <c r="H3828" s="739"/>
      <c r="I3828" s="761"/>
      <c r="J3828" s="762"/>
      <c r="K3828" s="763"/>
      <c r="L3828" s="764"/>
    </row>
    <row r="3829" spans="2:12" x14ac:dyDescent="0.25">
      <c r="B3829" s="737"/>
      <c r="C3829" s="739"/>
      <c r="D3829" s="739"/>
      <c r="E3829" s="739"/>
      <c r="F3829" s="740"/>
      <c r="G3829" s="739"/>
      <c r="H3829" s="739"/>
      <c r="I3829" s="761"/>
      <c r="J3829" s="762"/>
      <c r="K3829" s="763"/>
      <c r="L3829" s="764"/>
    </row>
    <row r="3830" spans="2:12" x14ac:dyDescent="0.25">
      <c r="B3830" s="737"/>
      <c r="C3830" s="739"/>
      <c r="D3830" s="739"/>
      <c r="E3830" s="739"/>
      <c r="F3830" s="740"/>
      <c r="G3830" s="739"/>
      <c r="H3830" s="739"/>
      <c r="I3830" s="761"/>
      <c r="J3830" s="762"/>
      <c r="K3830" s="763"/>
      <c r="L3830" s="764"/>
    </row>
    <row r="3831" spans="2:12" x14ac:dyDescent="0.25">
      <c r="B3831" s="737"/>
      <c r="C3831" s="739"/>
      <c r="D3831" s="739"/>
      <c r="E3831" s="739"/>
      <c r="F3831" s="740"/>
      <c r="G3831" s="739"/>
      <c r="H3831" s="739"/>
      <c r="I3831" s="761"/>
      <c r="J3831" s="762"/>
      <c r="K3831" s="763"/>
      <c r="L3831" s="764"/>
    </row>
    <row r="3832" spans="2:12" x14ac:dyDescent="0.25">
      <c r="B3832" s="737"/>
      <c r="C3832" s="739"/>
      <c r="D3832" s="739"/>
      <c r="E3832" s="739"/>
      <c r="F3832" s="740"/>
      <c r="G3832" s="739"/>
      <c r="H3832" s="739"/>
      <c r="I3832" s="761"/>
      <c r="J3832" s="762"/>
      <c r="K3832" s="763"/>
      <c r="L3832" s="764"/>
    </row>
    <row r="3833" spans="2:12" x14ac:dyDescent="0.25">
      <c r="B3833" s="737"/>
      <c r="C3833" s="739"/>
      <c r="D3833" s="739"/>
      <c r="E3833" s="739"/>
      <c r="F3833" s="740"/>
      <c r="G3833" s="739"/>
      <c r="H3833" s="739"/>
      <c r="I3833" s="761"/>
      <c r="J3833" s="762"/>
      <c r="K3833" s="763"/>
      <c r="L3833" s="764"/>
    </row>
    <row r="3834" spans="2:12" x14ac:dyDescent="0.25">
      <c r="B3834" s="737"/>
      <c r="C3834" s="739"/>
      <c r="D3834" s="739"/>
      <c r="E3834" s="739"/>
      <c r="F3834" s="740"/>
      <c r="G3834" s="739"/>
      <c r="H3834" s="739"/>
      <c r="I3834" s="761"/>
      <c r="J3834" s="762"/>
      <c r="K3834" s="763"/>
      <c r="L3834" s="764"/>
    </row>
    <row r="3835" spans="2:12" x14ac:dyDescent="0.25">
      <c r="B3835" s="737"/>
      <c r="C3835" s="739"/>
      <c r="D3835" s="739"/>
      <c r="E3835" s="739"/>
      <c r="F3835" s="740"/>
      <c r="G3835" s="739"/>
      <c r="H3835" s="739"/>
      <c r="I3835" s="761"/>
      <c r="J3835" s="762"/>
      <c r="K3835" s="763"/>
      <c r="L3835" s="764"/>
    </row>
    <row r="3836" spans="2:12" x14ac:dyDescent="0.25">
      <c r="B3836" s="737"/>
      <c r="C3836" s="739"/>
      <c r="D3836" s="739"/>
      <c r="E3836" s="739"/>
      <c r="F3836" s="740"/>
      <c r="G3836" s="739"/>
      <c r="H3836" s="739"/>
      <c r="I3836" s="761"/>
      <c r="J3836" s="762"/>
      <c r="K3836" s="763"/>
      <c r="L3836" s="764"/>
    </row>
    <row r="3837" spans="2:12" x14ac:dyDescent="0.25">
      <c r="B3837" s="737"/>
      <c r="C3837" s="739"/>
      <c r="D3837" s="739"/>
      <c r="E3837" s="739"/>
      <c r="F3837" s="740"/>
      <c r="G3837" s="739"/>
      <c r="H3837" s="739"/>
      <c r="I3837" s="761"/>
      <c r="J3837" s="762"/>
      <c r="K3837" s="763"/>
      <c r="L3837" s="764"/>
    </row>
    <row r="3838" spans="2:12" x14ac:dyDescent="0.25">
      <c r="B3838" s="737"/>
      <c r="C3838" s="739"/>
      <c r="D3838" s="739"/>
      <c r="E3838" s="739"/>
      <c r="F3838" s="740"/>
      <c r="G3838" s="739"/>
      <c r="H3838" s="739"/>
      <c r="I3838" s="761"/>
      <c r="J3838" s="762"/>
      <c r="K3838" s="763"/>
      <c r="L3838" s="764"/>
    </row>
    <row r="3839" spans="2:12" x14ac:dyDescent="0.25">
      <c r="B3839" s="737"/>
      <c r="C3839" s="739"/>
      <c r="D3839" s="739"/>
      <c r="E3839" s="739"/>
      <c r="F3839" s="740"/>
      <c r="G3839" s="739"/>
      <c r="H3839" s="739"/>
      <c r="I3839" s="761"/>
      <c r="J3839" s="762"/>
      <c r="K3839" s="763"/>
      <c r="L3839" s="764"/>
    </row>
    <row r="3840" spans="2:12" x14ac:dyDescent="0.25">
      <c r="B3840" s="737"/>
      <c r="C3840" s="739"/>
      <c r="D3840" s="739"/>
      <c r="E3840" s="739"/>
      <c r="F3840" s="740"/>
      <c r="G3840" s="739"/>
      <c r="H3840" s="739"/>
      <c r="I3840" s="761"/>
      <c r="J3840" s="762"/>
      <c r="K3840" s="763"/>
      <c r="L3840" s="764"/>
    </row>
    <row r="3841" spans="2:12" x14ac:dyDescent="0.25">
      <c r="B3841" s="737"/>
      <c r="C3841" s="739"/>
      <c r="D3841" s="739"/>
      <c r="E3841" s="739"/>
      <c r="F3841" s="740"/>
      <c r="G3841" s="739"/>
      <c r="H3841" s="739"/>
      <c r="I3841" s="761"/>
      <c r="J3841" s="762"/>
      <c r="K3841" s="763"/>
      <c r="L3841" s="764"/>
    </row>
    <row r="3842" spans="2:12" x14ac:dyDescent="0.25">
      <c r="B3842" s="737"/>
      <c r="C3842" s="739"/>
      <c r="D3842" s="739"/>
      <c r="E3842" s="739"/>
      <c r="F3842" s="740"/>
      <c r="G3842" s="739"/>
      <c r="H3842" s="739"/>
      <c r="I3842" s="761"/>
      <c r="J3842" s="762"/>
      <c r="K3842" s="763"/>
      <c r="L3842" s="764"/>
    </row>
    <row r="3843" spans="2:12" x14ac:dyDescent="0.25">
      <c r="B3843" s="737"/>
      <c r="C3843" s="739"/>
      <c r="D3843" s="739"/>
      <c r="E3843" s="739"/>
      <c r="F3843" s="740"/>
      <c r="G3843" s="739"/>
      <c r="H3843" s="739"/>
      <c r="I3843" s="761"/>
      <c r="J3843" s="762"/>
      <c r="K3843" s="763"/>
      <c r="L3843" s="764"/>
    </row>
    <row r="3844" spans="2:12" x14ac:dyDescent="0.25">
      <c r="B3844" s="737"/>
      <c r="C3844" s="739"/>
      <c r="D3844" s="739"/>
      <c r="E3844" s="739"/>
      <c r="F3844" s="740"/>
      <c r="G3844" s="739"/>
      <c r="H3844" s="739"/>
      <c r="I3844" s="761"/>
      <c r="J3844" s="762"/>
      <c r="K3844" s="763"/>
      <c r="L3844" s="764"/>
    </row>
    <row r="3845" spans="2:12" x14ac:dyDescent="0.25">
      <c r="B3845" s="737"/>
      <c r="C3845" s="739"/>
      <c r="D3845" s="739"/>
      <c r="E3845" s="739"/>
      <c r="F3845" s="740"/>
      <c r="G3845" s="739"/>
      <c r="H3845" s="739"/>
      <c r="I3845" s="761"/>
      <c r="J3845" s="762"/>
      <c r="K3845" s="763"/>
      <c r="L3845" s="764"/>
    </row>
    <row r="3846" spans="2:12" x14ac:dyDescent="0.25">
      <c r="B3846" s="737"/>
      <c r="C3846" s="739"/>
      <c r="D3846" s="739"/>
      <c r="E3846" s="739"/>
      <c r="F3846" s="740"/>
      <c r="G3846" s="739"/>
      <c r="H3846" s="739"/>
      <c r="I3846" s="761"/>
      <c r="J3846" s="762"/>
      <c r="K3846" s="763"/>
      <c r="L3846" s="764"/>
    </row>
    <row r="3847" spans="2:12" x14ac:dyDescent="0.25">
      <c r="B3847" s="737"/>
      <c r="C3847" s="739"/>
      <c r="D3847" s="739"/>
      <c r="E3847" s="739"/>
      <c r="F3847" s="740"/>
      <c r="G3847" s="739"/>
      <c r="H3847" s="739"/>
      <c r="I3847" s="761"/>
      <c r="J3847" s="762"/>
      <c r="K3847" s="763"/>
      <c r="L3847" s="764"/>
    </row>
    <row r="3848" spans="2:12" x14ac:dyDescent="0.25">
      <c r="B3848" s="737"/>
      <c r="C3848" s="739"/>
      <c r="D3848" s="739"/>
      <c r="E3848" s="739"/>
      <c r="F3848" s="740"/>
      <c r="G3848" s="739"/>
      <c r="H3848" s="739"/>
      <c r="I3848" s="761"/>
      <c r="J3848" s="762"/>
      <c r="K3848" s="763"/>
      <c r="L3848" s="764"/>
    </row>
    <row r="3849" spans="2:12" x14ac:dyDescent="0.25">
      <c r="B3849" s="737"/>
      <c r="C3849" s="739"/>
      <c r="D3849" s="739"/>
      <c r="E3849" s="739"/>
      <c r="F3849" s="740"/>
      <c r="G3849" s="739"/>
      <c r="H3849" s="739"/>
      <c r="I3849" s="761"/>
      <c r="J3849" s="762"/>
      <c r="K3849" s="763"/>
      <c r="L3849" s="764"/>
    </row>
    <row r="3850" spans="2:12" x14ac:dyDescent="0.25">
      <c r="B3850" s="737"/>
      <c r="C3850" s="739"/>
      <c r="D3850" s="739"/>
      <c r="E3850" s="739"/>
      <c r="F3850" s="740"/>
      <c r="G3850" s="739"/>
      <c r="H3850" s="739"/>
      <c r="I3850" s="761"/>
      <c r="J3850" s="762"/>
      <c r="K3850" s="763"/>
      <c r="L3850" s="764"/>
    </row>
    <row r="3851" spans="2:12" x14ac:dyDescent="0.25">
      <c r="B3851" s="737"/>
      <c r="C3851" s="739"/>
      <c r="D3851" s="739"/>
      <c r="E3851" s="739"/>
      <c r="F3851" s="740"/>
      <c r="G3851" s="739"/>
      <c r="H3851" s="739"/>
      <c r="I3851" s="761"/>
      <c r="J3851" s="762"/>
      <c r="K3851" s="763"/>
      <c r="L3851" s="764"/>
    </row>
    <row r="3852" spans="2:12" x14ac:dyDescent="0.25">
      <c r="B3852" s="737"/>
      <c r="C3852" s="739"/>
      <c r="D3852" s="739"/>
      <c r="E3852" s="739"/>
      <c r="F3852" s="740"/>
      <c r="G3852" s="739"/>
      <c r="H3852" s="739"/>
      <c r="I3852" s="761"/>
      <c r="J3852" s="762"/>
      <c r="K3852" s="763"/>
      <c r="L3852" s="764"/>
    </row>
    <row r="3853" spans="2:12" x14ac:dyDescent="0.25">
      <c r="B3853" s="737"/>
      <c r="C3853" s="739"/>
      <c r="D3853" s="739"/>
      <c r="E3853" s="739"/>
      <c r="F3853" s="740"/>
      <c r="G3853" s="739"/>
      <c r="H3853" s="739"/>
      <c r="I3853" s="761"/>
      <c r="J3853" s="762"/>
      <c r="K3853" s="763"/>
      <c r="L3853" s="764"/>
    </row>
    <row r="3854" spans="2:12" x14ac:dyDescent="0.25">
      <c r="B3854" s="737"/>
      <c r="C3854" s="739"/>
      <c r="D3854" s="739"/>
      <c r="E3854" s="739"/>
      <c r="F3854" s="740"/>
      <c r="G3854" s="739"/>
      <c r="H3854" s="739"/>
      <c r="I3854" s="761"/>
      <c r="J3854" s="762"/>
      <c r="K3854" s="763"/>
      <c r="L3854" s="764"/>
    </row>
    <row r="3855" spans="2:12" x14ac:dyDescent="0.25">
      <c r="B3855" s="737"/>
      <c r="C3855" s="739"/>
      <c r="D3855" s="739"/>
      <c r="E3855" s="739"/>
      <c r="F3855" s="740"/>
      <c r="G3855" s="739"/>
      <c r="H3855" s="739"/>
      <c r="I3855" s="761"/>
      <c r="J3855" s="762"/>
      <c r="K3855" s="763"/>
      <c r="L3855" s="764"/>
    </row>
    <row r="3856" spans="2:12" x14ac:dyDescent="0.25">
      <c r="B3856" s="737"/>
      <c r="C3856" s="739"/>
      <c r="D3856" s="739"/>
      <c r="E3856" s="739"/>
      <c r="F3856" s="740"/>
      <c r="G3856" s="739"/>
      <c r="H3856" s="739"/>
      <c r="I3856" s="761"/>
      <c r="J3856" s="762"/>
      <c r="K3856" s="763"/>
      <c r="L3856" s="764"/>
    </row>
    <row r="3857" spans="2:12" x14ac:dyDescent="0.25">
      <c r="B3857" s="737"/>
      <c r="C3857" s="739"/>
      <c r="D3857" s="739"/>
      <c r="E3857" s="739"/>
      <c r="F3857" s="740"/>
      <c r="G3857" s="739"/>
      <c r="H3857" s="739"/>
      <c r="I3857" s="761"/>
      <c r="J3857" s="762"/>
      <c r="K3857" s="763"/>
      <c r="L3857" s="764"/>
    </row>
    <row r="3858" spans="2:12" x14ac:dyDescent="0.25">
      <c r="B3858" s="737"/>
      <c r="C3858" s="739"/>
      <c r="D3858" s="739"/>
      <c r="E3858" s="739"/>
      <c r="F3858" s="740"/>
      <c r="G3858" s="739"/>
      <c r="H3858" s="739"/>
      <c r="I3858" s="761"/>
      <c r="J3858" s="762"/>
      <c r="K3858" s="763"/>
      <c r="L3858" s="764"/>
    </row>
    <row r="3859" spans="2:12" x14ac:dyDescent="0.25">
      <c r="B3859" s="737"/>
      <c r="C3859" s="739"/>
      <c r="D3859" s="739"/>
      <c r="E3859" s="739"/>
      <c r="F3859" s="740"/>
      <c r="G3859" s="739"/>
      <c r="H3859" s="739"/>
      <c r="I3859" s="761"/>
      <c r="J3859" s="762"/>
      <c r="K3859" s="763"/>
      <c r="L3859" s="764"/>
    </row>
    <row r="3860" spans="2:12" x14ac:dyDescent="0.25">
      <c r="B3860" s="737"/>
      <c r="C3860" s="739"/>
      <c r="D3860" s="739"/>
      <c r="E3860" s="739"/>
      <c r="F3860" s="740"/>
      <c r="G3860" s="739"/>
      <c r="H3860" s="739"/>
      <c r="I3860" s="761"/>
      <c r="J3860" s="762"/>
      <c r="K3860" s="763"/>
      <c r="L3860" s="764"/>
    </row>
    <row r="3861" spans="2:12" x14ac:dyDescent="0.25">
      <c r="B3861" s="737"/>
      <c r="C3861" s="739"/>
      <c r="D3861" s="739"/>
      <c r="E3861" s="739"/>
      <c r="F3861" s="740"/>
      <c r="G3861" s="739"/>
      <c r="H3861" s="739"/>
      <c r="I3861" s="761"/>
      <c r="J3861" s="762"/>
      <c r="K3861" s="763"/>
      <c r="L3861" s="764"/>
    </row>
    <row r="3862" spans="2:12" x14ac:dyDescent="0.25">
      <c r="B3862" s="737"/>
      <c r="C3862" s="739"/>
      <c r="D3862" s="739"/>
      <c r="E3862" s="739"/>
      <c r="F3862" s="740"/>
      <c r="G3862" s="739"/>
      <c r="H3862" s="739"/>
      <c r="I3862" s="761"/>
      <c r="J3862" s="762"/>
      <c r="K3862" s="763"/>
      <c r="L3862" s="764"/>
    </row>
    <row r="3863" spans="2:12" x14ac:dyDescent="0.25">
      <c r="B3863" s="737"/>
      <c r="C3863" s="739"/>
      <c r="D3863" s="739"/>
      <c r="E3863" s="739"/>
      <c r="F3863" s="740"/>
      <c r="G3863" s="739"/>
      <c r="H3863" s="739"/>
      <c r="I3863" s="761"/>
      <c r="J3863" s="762"/>
      <c r="K3863" s="763"/>
      <c r="L3863" s="764"/>
    </row>
    <row r="3864" spans="2:12" x14ac:dyDescent="0.25">
      <c r="B3864" s="737"/>
      <c r="C3864" s="739"/>
      <c r="D3864" s="739"/>
      <c r="E3864" s="739"/>
      <c r="F3864" s="740"/>
      <c r="G3864" s="739"/>
      <c r="H3864" s="739"/>
      <c r="I3864" s="761"/>
      <c r="J3864" s="762"/>
      <c r="K3864" s="763"/>
      <c r="L3864" s="764"/>
    </row>
    <row r="3865" spans="2:12" x14ac:dyDescent="0.25">
      <c r="B3865" s="737"/>
      <c r="C3865" s="739"/>
      <c r="D3865" s="739"/>
      <c r="E3865" s="739"/>
      <c r="F3865" s="740"/>
      <c r="G3865" s="739"/>
      <c r="H3865" s="739"/>
      <c r="I3865" s="761"/>
      <c r="J3865" s="762"/>
      <c r="K3865" s="763"/>
      <c r="L3865" s="764"/>
    </row>
    <row r="3866" spans="2:12" x14ac:dyDescent="0.25">
      <c r="B3866" s="737"/>
      <c r="C3866" s="739"/>
      <c r="D3866" s="739"/>
      <c r="E3866" s="739"/>
      <c r="F3866" s="740"/>
      <c r="G3866" s="739"/>
      <c r="H3866" s="739"/>
      <c r="I3866" s="761"/>
      <c r="J3866" s="762"/>
      <c r="K3866" s="763"/>
      <c r="L3866" s="764"/>
    </row>
    <row r="3867" spans="2:12" x14ac:dyDescent="0.25">
      <c r="B3867" s="737"/>
      <c r="C3867" s="739"/>
      <c r="D3867" s="739"/>
      <c r="E3867" s="739"/>
      <c r="F3867" s="740"/>
      <c r="G3867" s="739"/>
      <c r="H3867" s="739"/>
      <c r="I3867" s="761"/>
      <c r="J3867" s="762"/>
      <c r="K3867" s="763"/>
      <c r="L3867" s="764"/>
    </row>
    <row r="3868" spans="2:12" x14ac:dyDescent="0.25">
      <c r="B3868" s="737"/>
      <c r="C3868" s="739"/>
      <c r="D3868" s="739"/>
      <c r="E3868" s="739"/>
      <c r="F3868" s="740"/>
      <c r="G3868" s="739"/>
      <c r="H3868" s="739"/>
      <c r="I3868" s="761"/>
      <c r="J3868" s="762"/>
      <c r="K3868" s="763"/>
      <c r="L3868" s="764"/>
    </row>
    <row r="3869" spans="2:12" x14ac:dyDescent="0.25">
      <c r="B3869" s="737"/>
      <c r="C3869" s="739"/>
      <c r="D3869" s="739"/>
      <c r="E3869" s="739"/>
      <c r="F3869" s="740"/>
      <c r="G3869" s="739"/>
      <c r="H3869" s="739"/>
      <c r="I3869" s="761"/>
      <c r="J3869" s="762"/>
      <c r="K3869" s="763"/>
      <c r="L3869" s="764"/>
    </row>
    <row r="3870" spans="2:12" x14ac:dyDescent="0.25">
      <c r="B3870" s="737"/>
      <c r="C3870" s="739"/>
      <c r="D3870" s="739"/>
      <c r="E3870" s="739"/>
      <c r="F3870" s="740"/>
      <c r="G3870" s="739"/>
      <c r="H3870" s="739"/>
      <c r="I3870" s="761"/>
      <c r="J3870" s="762"/>
      <c r="K3870" s="763"/>
      <c r="L3870" s="764"/>
    </row>
    <row r="3871" spans="2:12" x14ac:dyDescent="0.25">
      <c r="B3871" s="737"/>
      <c r="C3871" s="739"/>
      <c r="D3871" s="739"/>
      <c r="E3871" s="739"/>
      <c r="F3871" s="740"/>
      <c r="G3871" s="739"/>
      <c r="H3871" s="739"/>
      <c r="I3871" s="761"/>
      <c r="J3871" s="762"/>
      <c r="K3871" s="763"/>
      <c r="L3871" s="764"/>
    </row>
    <row r="3872" spans="2:12" x14ac:dyDescent="0.25">
      <c r="B3872" s="737"/>
      <c r="C3872" s="739"/>
      <c r="D3872" s="739"/>
      <c r="E3872" s="739"/>
      <c r="F3872" s="740"/>
      <c r="G3872" s="739"/>
      <c r="H3872" s="739"/>
      <c r="I3872" s="761"/>
      <c r="J3872" s="762"/>
      <c r="K3872" s="763"/>
      <c r="L3872" s="764"/>
    </row>
    <row r="3873" spans="2:12" x14ac:dyDescent="0.25">
      <c r="B3873" s="737"/>
      <c r="C3873" s="739"/>
      <c r="D3873" s="739"/>
      <c r="E3873" s="739"/>
      <c r="F3873" s="740"/>
      <c r="G3873" s="739"/>
      <c r="H3873" s="739"/>
      <c r="I3873" s="761"/>
      <c r="J3873" s="762"/>
      <c r="K3873" s="763"/>
      <c r="L3873" s="764"/>
    </row>
    <row r="3874" spans="2:12" x14ac:dyDescent="0.25">
      <c r="B3874" s="737"/>
      <c r="C3874" s="739"/>
      <c r="D3874" s="739"/>
      <c r="E3874" s="739"/>
      <c r="F3874" s="740"/>
      <c r="G3874" s="739"/>
      <c r="H3874" s="739"/>
      <c r="I3874" s="761"/>
      <c r="J3874" s="762"/>
      <c r="K3874" s="763"/>
      <c r="L3874" s="764"/>
    </row>
    <row r="3875" spans="2:12" x14ac:dyDescent="0.25">
      <c r="B3875" s="737"/>
      <c r="C3875" s="739"/>
      <c r="D3875" s="739"/>
      <c r="E3875" s="739"/>
      <c r="F3875" s="740"/>
      <c r="G3875" s="739"/>
      <c r="H3875" s="739"/>
      <c r="I3875" s="761"/>
      <c r="J3875" s="762"/>
      <c r="K3875" s="763"/>
      <c r="L3875" s="764"/>
    </row>
    <row r="3876" spans="2:12" x14ac:dyDescent="0.25">
      <c r="B3876" s="737"/>
      <c r="C3876" s="739"/>
      <c r="D3876" s="739"/>
      <c r="E3876" s="739"/>
      <c r="F3876" s="740"/>
      <c r="G3876" s="739"/>
      <c r="H3876" s="739"/>
      <c r="I3876" s="761"/>
      <c r="J3876" s="762"/>
      <c r="K3876" s="763"/>
      <c r="L3876" s="764"/>
    </row>
    <row r="3877" spans="2:12" x14ac:dyDescent="0.25">
      <c r="B3877" s="737"/>
      <c r="C3877" s="739"/>
      <c r="D3877" s="739"/>
      <c r="E3877" s="739"/>
      <c r="F3877" s="740"/>
      <c r="G3877" s="739"/>
      <c r="H3877" s="739"/>
      <c r="I3877" s="761"/>
      <c r="J3877" s="762"/>
      <c r="K3877" s="763"/>
      <c r="L3877" s="764"/>
    </row>
    <row r="3878" spans="2:12" x14ac:dyDescent="0.25">
      <c r="B3878" s="737"/>
      <c r="C3878" s="739"/>
      <c r="D3878" s="739"/>
      <c r="E3878" s="739"/>
      <c r="F3878" s="740"/>
      <c r="G3878" s="739"/>
      <c r="H3878" s="739"/>
      <c r="I3878" s="761"/>
      <c r="J3878" s="762"/>
      <c r="K3878" s="763"/>
      <c r="L3878" s="764"/>
    </row>
    <row r="3879" spans="2:12" x14ac:dyDescent="0.25">
      <c r="B3879" s="737"/>
      <c r="C3879" s="739"/>
      <c r="D3879" s="739"/>
      <c r="E3879" s="739"/>
      <c r="F3879" s="740"/>
      <c r="G3879" s="739"/>
      <c r="H3879" s="739"/>
      <c r="I3879" s="761"/>
      <c r="J3879" s="762"/>
      <c r="K3879" s="763"/>
      <c r="L3879" s="764"/>
    </row>
    <row r="3880" spans="2:12" x14ac:dyDescent="0.25">
      <c r="B3880" s="737"/>
      <c r="C3880" s="739"/>
      <c r="D3880" s="739"/>
      <c r="E3880" s="739"/>
      <c r="F3880" s="740"/>
      <c r="G3880" s="739"/>
      <c r="H3880" s="739"/>
      <c r="I3880" s="761"/>
      <c r="J3880" s="762"/>
      <c r="K3880" s="763"/>
      <c r="L3880" s="764"/>
    </row>
    <row r="3881" spans="2:12" x14ac:dyDescent="0.25">
      <c r="B3881" s="737"/>
      <c r="C3881" s="739"/>
      <c r="D3881" s="739"/>
      <c r="E3881" s="739"/>
      <c r="F3881" s="740"/>
      <c r="G3881" s="739"/>
      <c r="H3881" s="739"/>
      <c r="I3881" s="761"/>
      <c r="J3881" s="762"/>
      <c r="K3881" s="763"/>
      <c r="L3881" s="764"/>
    </row>
    <row r="3882" spans="2:12" x14ac:dyDescent="0.25">
      <c r="B3882" s="737"/>
      <c r="C3882" s="739"/>
      <c r="D3882" s="739"/>
      <c r="E3882" s="739"/>
      <c r="F3882" s="740"/>
      <c r="G3882" s="739"/>
      <c r="H3882" s="739"/>
      <c r="I3882" s="761"/>
      <c r="J3882" s="762"/>
      <c r="K3882" s="763"/>
      <c r="L3882" s="764"/>
    </row>
    <row r="3883" spans="2:12" x14ac:dyDescent="0.25">
      <c r="B3883" s="737"/>
      <c r="C3883" s="739"/>
      <c r="D3883" s="739"/>
      <c r="E3883" s="739"/>
      <c r="F3883" s="740"/>
      <c r="G3883" s="739"/>
      <c r="H3883" s="739"/>
      <c r="I3883" s="761"/>
      <c r="J3883" s="762"/>
      <c r="K3883" s="763"/>
      <c r="L3883" s="764"/>
    </row>
    <row r="3884" spans="2:12" x14ac:dyDescent="0.25">
      <c r="B3884" s="737"/>
      <c r="C3884" s="739"/>
      <c r="D3884" s="739"/>
      <c r="E3884" s="739"/>
      <c r="F3884" s="740"/>
      <c r="G3884" s="739"/>
      <c r="H3884" s="739"/>
      <c r="I3884" s="761"/>
      <c r="J3884" s="762"/>
      <c r="K3884" s="763"/>
      <c r="L3884" s="764"/>
    </row>
    <row r="3885" spans="2:12" x14ac:dyDescent="0.25">
      <c r="B3885" s="737"/>
      <c r="C3885" s="739"/>
      <c r="D3885" s="739"/>
      <c r="E3885" s="739"/>
      <c r="F3885" s="740"/>
      <c r="G3885" s="739"/>
      <c r="H3885" s="739"/>
      <c r="I3885" s="761"/>
      <c r="J3885" s="762"/>
      <c r="K3885" s="763"/>
      <c r="L3885" s="764"/>
    </row>
    <row r="3886" spans="2:12" x14ac:dyDescent="0.25">
      <c r="B3886" s="737"/>
      <c r="C3886" s="739"/>
      <c r="D3886" s="739"/>
      <c r="E3886" s="739"/>
      <c r="F3886" s="740"/>
      <c r="G3886" s="739"/>
      <c r="H3886" s="739"/>
      <c r="I3886" s="761"/>
      <c r="J3886" s="762"/>
      <c r="K3886" s="763"/>
      <c r="L3886" s="764"/>
    </row>
    <row r="3887" spans="2:12" x14ac:dyDescent="0.25">
      <c r="B3887" s="737"/>
      <c r="C3887" s="739"/>
      <c r="D3887" s="739"/>
      <c r="E3887" s="739"/>
      <c r="F3887" s="740"/>
      <c r="G3887" s="739"/>
      <c r="H3887" s="739"/>
      <c r="I3887" s="761"/>
      <c r="J3887" s="762"/>
      <c r="K3887" s="763"/>
      <c r="L3887" s="764"/>
    </row>
    <row r="3888" spans="2:12" x14ac:dyDescent="0.25">
      <c r="B3888" s="737"/>
      <c r="C3888" s="739"/>
      <c r="D3888" s="739"/>
      <c r="E3888" s="739"/>
      <c r="F3888" s="740"/>
      <c r="G3888" s="739"/>
      <c r="H3888" s="739"/>
      <c r="I3888" s="761"/>
      <c r="J3888" s="762"/>
      <c r="K3888" s="763"/>
      <c r="L3888" s="764"/>
    </row>
    <row r="3889" spans="2:12" x14ac:dyDescent="0.25">
      <c r="B3889" s="737"/>
      <c r="C3889" s="739"/>
      <c r="D3889" s="739"/>
      <c r="E3889" s="739"/>
      <c r="F3889" s="740"/>
      <c r="G3889" s="739"/>
      <c r="H3889" s="739"/>
      <c r="I3889" s="761"/>
      <c r="J3889" s="762"/>
      <c r="K3889" s="763"/>
      <c r="L3889" s="764"/>
    </row>
    <row r="3890" spans="2:12" x14ac:dyDescent="0.25">
      <c r="B3890" s="737"/>
      <c r="C3890" s="739"/>
      <c r="D3890" s="739"/>
      <c r="E3890" s="739"/>
      <c r="F3890" s="740"/>
      <c r="G3890" s="739"/>
      <c r="H3890" s="739"/>
      <c r="I3890" s="761"/>
      <c r="J3890" s="762"/>
      <c r="K3890" s="763"/>
      <c r="L3890" s="764"/>
    </row>
    <row r="3891" spans="2:12" x14ac:dyDescent="0.25">
      <c r="B3891" s="737"/>
      <c r="C3891" s="739"/>
      <c r="D3891" s="739"/>
      <c r="E3891" s="739"/>
      <c r="F3891" s="740"/>
      <c r="G3891" s="739"/>
      <c r="H3891" s="739"/>
      <c r="I3891" s="761"/>
      <c r="J3891" s="762"/>
      <c r="K3891" s="763"/>
      <c r="L3891" s="764"/>
    </row>
    <row r="3892" spans="2:12" x14ac:dyDescent="0.25">
      <c r="B3892" s="737"/>
      <c r="C3892" s="739"/>
      <c r="D3892" s="739"/>
      <c r="E3892" s="739"/>
      <c r="F3892" s="740"/>
      <c r="G3892" s="739"/>
      <c r="H3892" s="739"/>
      <c r="I3892" s="761"/>
      <c r="J3892" s="762"/>
      <c r="K3892" s="763"/>
      <c r="L3892" s="764"/>
    </row>
    <row r="3893" spans="2:12" x14ac:dyDescent="0.25">
      <c r="B3893" s="737"/>
      <c r="C3893" s="739"/>
      <c r="D3893" s="739"/>
      <c r="E3893" s="739"/>
      <c r="F3893" s="740"/>
      <c r="G3893" s="739"/>
      <c r="H3893" s="739"/>
      <c r="I3893" s="761"/>
      <c r="J3893" s="762"/>
      <c r="K3893" s="763"/>
      <c r="L3893" s="764"/>
    </row>
    <row r="3894" spans="2:12" x14ac:dyDescent="0.25">
      <c r="B3894" s="737"/>
      <c r="C3894" s="739"/>
      <c r="D3894" s="739"/>
      <c r="E3894" s="739"/>
      <c r="F3894" s="740"/>
      <c r="G3894" s="739"/>
      <c r="H3894" s="739"/>
      <c r="I3894" s="761"/>
      <c r="J3894" s="762"/>
      <c r="K3894" s="763"/>
      <c r="L3894" s="764"/>
    </row>
    <row r="3895" spans="2:12" x14ac:dyDescent="0.25">
      <c r="B3895" s="737"/>
      <c r="C3895" s="739"/>
      <c r="D3895" s="739"/>
      <c r="E3895" s="739"/>
      <c r="F3895" s="740"/>
      <c r="G3895" s="739"/>
      <c r="H3895" s="739"/>
      <c r="I3895" s="761"/>
      <c r="J3895" s="762"/>
      <c r="K3895" s="763"/>
      <c r="L3895" s="764"/>
    </row>
    <row r="3896" spans="2:12" x14ac:dyDescent="0.25">
      <c r="B3896" s="737"/>
      <c r="C3896" s="739"/>
      <c r="D3896" s="739"/>
      <c r="E3896" s="739"/>
      <c r="F3896" s="740"/>
      <c r="G3896" s="739"/>
      <c r="H3896" s="739"/>
      <c r="I3896" s="761"/>
      <c r="J3896" s="762"/>
      <c r="K3896" s="763"/>
      <c r="L3896" s="764"/>
    </row>
    <row r="3897" spans="2:12" x14ac:dyDescent="0.25">
      <c r="B3897" s="737"/>
      <c r="C3897" s="739"/>
      <c r="D3897" s="739"/>
      <c r="E3897" s="739"/>
      <c r="F3897" s="740"/>
      <c r="G3897" s="739"/>
      <c r="H3897" s="739"/>
      <c r="I3897" s="761"/>
      <c r="J3897" s="762"/>
      <c r="K3897" s="763"/>
      <c r="L3897" s="764"/>
    </row>
    <row r="3898" spans="2:12" x14ac:dyDescent="0.25">
      <c r="B3898" s="737"/>
      <c r="C3898" s="739"/>
      <c r="D3898" s="739"/>
      <c r="E3898" s="739"/>
      <c r="F3898" s="740"/>
      <c r="G3898" s="739"/>
      <c r="H3898" s="739"/>
      <c r="I3898" s="761"/>
      <c r="J3898" s="762"/>
      <c r="K3898" s="763"/>
      <c r="L3898" s="764"/>
    </row>
    <row r="3899" spans="2:12" x14ac:dyDescent="0.25">
      <c r="B3899" s="737"/>
      <c r="C3899" s="739"/>
      <c r="D3899" s="739"/>
      <c r="E3899" s="739"/>
      <c r="F3899" s="740"/>
      <c r="G3899" s="739"/>
      <c r="H3899" s="739"/>
      <c r="I3899" s="761"/>
      <c r="J3899" s="762"/>
      <c r="K3899" s="763"/>
      <c r="L3899" s="764"/>
    </row>
    <row r="3900" spans="2:12" x14ac:dyDescent="0.25">
      <c r="B3900" s="737"/>
      <c r="C3900" s="739"/>
      <c r="D3900" s="739"/>
      <c r="E3900" s="739"/>
      <c r="F3900" s="740"/>
      <c r="G3900" s="739"/>
      <c r="H3900" s="739"/>
      <c r="I3900" s="761"/>
      <c r="J3900" s="762"/>
      <c r="K3900" s="763"/>
      <c r="L3900" s="764"/>
    </row>
    <row r="3901" spans="2:12" x14ac:dyDescent="0.25">
      <c r="B3901" s="737"/>
      <c r="C3901" s="739"/>
      <c r="D3901" s="739"/>
      <c r="E3901" s="739"/>
      <c r="F3901" s="740"/>
      <c r="G3901" s="739"/>
      <c r="H3901" s="739"/>
      <c r="I3901" s="761"/>
      <c r="J3901" s="762"/>
      <c r="K3901" s="763"/>
      <c r="L3901" s="764"/>
    </row>
    <row r="3902" spans="2:12" x14ac:dyDescent="0.25">
      <c r="B3902" s="737"/>
      <c r="C3902" s="739"/>
      <c r="D3902" s="739"/>
      <c r="E3902" s="739"/>
      <c r="F3902" s="740"/>
      <c r="G3902" s="739"/>
      <c r="H3902" s="739"/>
      <c r="I3902" s="761"/>
      <c r="J3902" s="762"/>
      <c r="K3902" s="763"/>
      <c r="L3902" s="764"/>
    </row>
    <row r="3903" spans="2:12" x14ac:dyDescent="0.25">
      <c r="B3903" s="737"/>
      <c r="C3903" s="739"/>
      <c r="D3903" s="739"/>
      <c r="E3903" s="739"/>
      <c r="F3903" s="740"/>
      <c r="G3903" s="739"/>
      <c r="H3903" s="739"/>
      <c r="I3903" s="761"/>
      <c r="J3903" s="762"/>
      <c r="K3903" s="763"/>
      <c r="L3903" s="764"/>
    </row>
    <row r="3904" spans="2:12" x14ac:dyDescent="0.25">
      <c r="B3904" s="737"/>
      <c r="C3904" s="739"/>
      <c r="D3904" s="739"/>
      <c r="E3904" s="739"/>
      <c r="F3904" s="740"/>
      <c r="G3904" s="739"/>
      <c r="H3904" s="739"/>
      <c r="I3904" s="761"/>
      <c r="J3904" s="762"/>
      <c r="K3904" s="763"/>
      <c r="L3904" s="764"/>
    </row>
    <row r="3905" spans="2:12" x14ac:dyDescent="0.25">
      <c r="B3905" s="737"/>
      <c r="C3905" s="739"/>
      <c r="D3905" s="739"/>
      <c r="E3905" s="739"/>
      <c r="F3905" s="740"/>
      <c r="G3905" s="739"/>
      <c r="H3905" s="739"/>
      <c r="I3905" s="761"/>
      <c r="J3905" s="762"/>
      <c r="K3905" s="763"/>
      <c r="L3905" s="764"/>
    </row>
    <row r="3906" spans="2:12" x14ac:dyDescent="0.25">
      <c r="B3906" s="737"/>
      <c r="C3906" s="739"/>
      <c r="D3906" s="739"/>
      <c r="E3906" s="739"/>
      <c r="F3906" s="740"/>
      <c r="G3906" s="739"/>
      <c r="H3906" s="739"/>
      <c r="I3906" s="761"/>
      <c r="J3906" s="762"/>
      <c r="K3906" s="763"/>
      <c r="L3906" s="764"/>
    </row>
    <row r="3907" spans="2:12" x14ac:dyDescent="0.25">
      <c r="B3907" s="737"/>
      <c r="C3907" s="739"/>
      <c r="D3907" s="739"/>
      <c r="E3907" s="739"/>
      <c r="F3907" s="740"/>
      <c r="G3907" s="739"/>
      <c r="H3907" s="739"/>
      <c r="I3907" s="761"/>
      <c r="J3907" s="762"/>
      <c r="K3907" s="763"/>
      <c r="L3907" s="764"/>
    </row>
    <row r="3908" spans="2:12" x14ac:dyDescent="0.25">
      <c r="B3908" s="737"/>
      <c r="C3908" s="739"/>
      <c r="D3908" s="739"/>
      <c r="E3908" s="739"/>
      <c r="F3908" s="740"/>
      <c r="G3908" s="739"/>
      <c r="H3908" s="739"/>
      <c r="I3908" s="761"/>
      <c r="J3908" s="762"/>
      <c r="K3908" s="763"/>
      <c r="L3908" s="764"/>
    </row>
    <row r="3909" spans="2:12" x14ac:dyDescent="0.25">
      <c r="B3909" s="737"/>
      <c r="C3909" s="739"/>
      <c r="D3909" s="739"/>
      <c r="E3909" s="739"/>
      <c r="F3909" s="740"/>
      <c r="G3909" s="739"/>
      <c r="H3909" s="739"/>
      <c r="I3909" s="761"/>
      <c r="J3909" s="762"/>
      <c r="K3909" s="763"/>
      <c r="L3909" s="764"/>
    </row>
    <row r="3910" spans="2:12" x14ac:dyDescent="0.25">
      <c r="B3910" s="737"/>
      <c r="C3910" s="739"/>
      <c r="D3910" s="739"/>
      <c r="E3910" s="739"/>
      <c r="F3910" s="740"/>
      <c r="G3910" s="739"/>
      <c r="H3910" s="739"/>
      <c r="I3910" s="761"/>
      <c r="J3910" s="762"/>
      <c r="K3910" s="763"/>
      <c r="L3910" s="764"/>
    </row>
    <row r="3911" spans="2:12" x14ac:dyDescent="0.25">
      <c r="B3911" s="737"/>
      <c r="C3911" s="739"/>
      <c r="D3911" s="739"/>
      <c r="E3911" s="739"/>
      <c r="F3911" s="740"/>
      <c r="G3911" s="739"/>
      <c r="H3911" s="739"/>
      <c r="I3911" s="761"/>
      <c r="J3911" s="762"/>
      <c r="K3911" s="763"/>
      <c r="L3911" s="764"/>
    </row>
    <row r="3912" spans="2:12" x14ac:dyDescent="0.25">
      <c r="B3912" s="737"/>
      <c r="C3912" s="739"/>
      <c r="D3912" s="739"/>
      <c r="E3912" s="739"/>
      <c r="F3912" s="740"/>
      <c r="G3912" s="739"/>
      <c r="H3912" s="739"/>
      <c r="I3912" s="761"/>
      <c r="J3912" s="762"/>
      <c r="K3912" s="763"/>
      <c r="L3912" s="764"/>
    </row>
    <row r="3913" spans="2:12" x14ac:dyDescent="0.25">
      <c r="B3913" s="737"/>
      <c r="C3913" s="739"/>
      <c r="D3913" s="739"/>
      <c r="E3913" s="739"/>
      <c r="F3913" s="740"/>
      <c r="G3913" s="739"/>
      <c r="H3913" s="739"/>
      <c r="I3913" s="761"/>
      <c r="J3913" s="762"/>
      <c r="K3913" s="763"/>
      <c r="L3913" s="764"/>
    </row>
    <row r="3914" spans="2:12" x14ac:dyDescent="0.25">
      <c r="B3914" s="737"/>
      <c r="C3914" s="739"/>
      <c r="D3914" s="739"/>
      <c r="E3914" s="739"/>
      <c r="F3914" s="740"/>
      <c r="G3914" s="739"/>
      <c r="H3914" s="739"/>
      <c r="I3914" s="761"/>
      <c r="J3914" s="762"/>
      <c r="K3914" s="763"/>
      <c r="L3914" s="764"/>
    </row>
    <row r="3915" spans="2:12" x14ac:dyDescent="0.25">
      <c r="B3915" s="737"/>
      <c r="C3915" s="739"/>
      <c r="D3915" s="739"/>
      <c r="E3915" s="739"/>
      <c r="F3915" s="740"/>
      <c r="G3915" s="739"/>
      <c r="H3915" s="739"/>
      <c r="I3915" s="761"/>
      <c r="J3915" s="762"/>
      <c r="K3915" s="763"/>
      <c r="L3915" s="764"/>
    </row>
    <row r="3916" spans="2:12" x14ac:dyDescent="0.25">
      <c r="B3916" s="737"/>
      <c r="C3916" s="739"/>
      <c r="D3916" s="739"/>
      <c r="E3916" s="739"/>
      <c r="F3916" s="740"/>
      <c r="G3916" s="739"/>
      <c r="H3916" s="739"/>
      <c r="I3916" s="761"/>
      <c r="J3916" s="762"/>
      <c r="K3916" s="763"/>
      <c r="L3916" s="764"/>
    </row>
    <row r="3917" spans="2:12" x14ac:dyDescent="0.25">
      <c r="B3917" s="737"/>
      <c r="C3917" s="739"/>
      <c r="D3917" s="739"/>
      <c r="E3917" s="739"/>
      <c r="F3917" s="740"/>
      <c r="G3917" s="739"/>
      <c r="H3917" s="739"/>
      <c r="I3917" s="761"/>
      <c r="J3917" s="762"/>
      <c r="K3917" s="763"/>
      <c r="L3917" s="764"/>
    </row>
    <row r="3918" spans="2:12" x14ac:dyDescent="0.25">
      <c r="B3918" s="737"/>
      <c r="C3918" s="739"/>
      <c r="D3918" s="739"/>
      <c r="E3918" s="739"/>
      <c r="F3918" s="740"/>
      <c r="G3918" s="739"/>
      <c r="H3918" s="739"/>
      <c r="I3918" s="761"/>
      <c r="J3918" s="762"/>
      <c r="K3918" s="763"/>
      <c r="L3918" s="764"/>
    </row>
    <row r="3919" spans="2:12" x14ac:dyDescent="0.25">
      <c r="B3919" s="737"/>
      <c r="C3919" s="739"/>
      <c r="D3919" s="739"/>
      <c r="E3919" s="739"/>
      <c r="F3919" s="740"/>
      <c r="G3919" s="739"/>
      <c r="H3919" s="739"/>
      <c r="I3919" s="761"/>
      <c r="J3919" s="762"/>
      <c r="K3919" s="763"/>
      <c r="L3919" s="764"/>
    </row>
    <row r="3920" spans="2:12" x14ac:dyDescent="0.25">
      <c r="B3920" s="737"/>
      <c r="C3920" s="739"/>
      <c r="D3920" s="739"/>
      <c r="E3920" s="739"/>
      <c r="F3920" s="740"/>
      <c r="G3920" s="739"/>
      <c r="H3920" s="739"/>
      <c r="I3920" s="761"/>
      <c r="J3920" s="762"/>
      <c r="K3920" s="763"/>
      <c r="L3920" s="764"/>
    </row>
    <row r="3921" spans="2:12" x14ac:dyDescent="0.25">
      <c r="B3921" s="737"/>
      <c r="C3921" s="739"/>
      <c r="D3921" s="739"/>
      <c r="E3921" s="739"/>
      <c r="F3921" s="740"/>
      <c r="G3921" s="739"/>
      <c r="H3921" s="739"/>
      <c r="I3921" s="761"/>
      <c r="J3921" s="762"/>
      <c r="K3921" s="763"/>
      <c r="L3921" s="764"/>
    </row>
    <row r="3922" spans="2:12" x14ac:dyDescent="0.25">
      <c r="B3922" s="737"/>
      <c r="C3922" s="739"/>
      <c r="D3922" s="739"/>
      <c r="E3922" s="739"/>
      <c r="F3922" s="740"/>
      <c r="G3922" s="739"/>
      <c r="H3922" s="739"/>
      <c r="I3922" s="761"/>
      <c r="J3922" s="762"/>
      <c r="K3922" s="763"/>
      <c r="L3922" s="764"/>
    </row>
    <row r="3923" spans="2:12" x14ac:dyDescent="0.25">
      <c r="B3923" s="737"/>
      <c r="C3923" s="739"/>
      <c r="D3923" s="739"/>
      <c r="E3923" s="739"/>
      <c r="F3923" s="740"/>
      <c r="G3923" s="739"/>
      <c r="H3923" s="739"/>
      <c r="I3923" s="761"/>
      <c r="J3923" s="762"/>
      <c r="K3923" s="763"/>
      <c r="L3923" s="764"/>
    </row>
    <row r="3924" spans="2:12" x14ac:dyDescent="0.25">
      <c r="B3924" s="737"/>
      <c r="C3924" s="739"/>
      <c r="D3924" s="739"/>
      <c r="E3924" s="739"/>
      <c r="F3924" s="740"/>
      <c r="G3924" s="739"/>
      <c r="H3924" s="739"/>
      <c r="I3924" s="761"/>
      <c r="J3924" s="762"/>
      <c r="K3924" s="763"/>
      <c r="L3924" s="764"/>
    </row>
    <row r="3925" spans="2:12" x14ac:dyDescent="0.25">
      <c r="B3925" s="737"/>
      <c r="C3925" s="739"/>
      <c r="D3925" s="739"/>
      <c r="E3925" s="739"/>
      <c r="F3925" s="740"/>
      <c r="G3925" s="739"/>
      <c r="H3925" s="739"/>
      <c r="I3925" s="761"/>
      <c r="J3925" s="762"/>
      <c r="K3925" s="763"/>
      <c r="L3925" s="764"/>
    </row>
    <row r="3926" spans="2:12" x14ac:dyDescent="0.25">
      <c r="B3926" s="737"/>
      <c r="C3926" s="739"/>
      <c r="D3926" s="739"/>
      <c r="E3926" s="739"/>
      <c r="F3926" s="740"/>
      <c r="G3926" s="739"/>
      <c r="H3926" s="739"/>
      <c r="I3926" s="761"/>
      <c r="J3926" s="762"/>
      <c r="K3926" s="763"/>
      <c r="L3926" s="764"/>
    </row>
    <row r="3927" spans="2:12" x14ac:dyDescent="0.25">
      <c r="B3927" s="737"/>
      <c r="C3927" s="739"/>
      <c r="D3927" s="739"/>
      <c r="E3927" s="739"/>
      <c r="F3927" s="740"/>
      <c r="G3927" s="739"/>
      <c r="H3927" s="739"/>
      <c r="I3927" s="761"/>
      <c r="J3927" s="762"/>
      <c r="K3927" s="763"/>
      <c r="L3927" s="764"/>
    </row>
    <row r="3928" spans="2:12" x14ac:dyDescent="0.25">
      <c r="B3928" s="737"/>
      <c r="C3928" s="739"/>
      <c r="D3928" s="739"/>
      <c r="E3928" s="739"/>
      <c r="F3928" s="740"/>
      <c r="G3928" s="739"/>
      <c r="H3928" s="739"/>
      <c r="I3928" s="761"/>
      <c r="J3928" s="762"/>
      <c r="K3928" s="763"/>
      <c r="L3928" s="764"/>
    </row>
    <row r="3929" spans="2:12" x14ac:dyDescent="0.25">
      <c r="B3929" s="737"/>
      <c r="C3929" s="739"/>
      <c r="D3929" s="739"/>
      <c r="E3929" s="739"/>
      <c r="F3929" s="740"/>
      <c r="G3929" s="739"/>
      <c r="H3929" s="739"/>
      <c r="I3929" s="761"/>
      <c r="J3929" s="762"/>
      <c r="K3929" s="763"/>
      <c r="L3929" s="764"/>
    </row>
    <row r="3930" spans="2:12" x14ac:dyDescent="0.25">
      <c r="B3930" s="737"/>
      <c r="C3930" s="739"/>
      <c r="D3930" s="739"/>
      <c r="E3930" s="739"/>
      <c r="F3930" s="740"/>
      <c r="G3930" s="739"/>
      <c r="H3930" s="739"/>
      <c r="I3930" s="761"/>
      <c r="J3930" s="762"/>
      <c r="K3930" s="763"/>
      <c r="L3930" s="764"/>
    </row>
    <row r="3931" spans="2:12" x14ac:dyDescent="0.25">
      <c r="B3931" s="737"/>
      <c r="C3931" s="739"/>
      <c r="D3931" s="739"/>
      <c r="E3931" s="739"/>
      <c r="F3931" s="740"/>
      <c r="G3931" s="739"/>
      <c r="H3931" s="739"/>
      <c r="I3931" s="761"/>
      <c r="J3931" s="762"/>
      <c r="K3931" s="763"/>
      <c r="L3931" s="764"/>
    </row>
    <row r="3932" spans="2:12" x14ac:dyDescent="0.25">
      <c r="B3932" s="737"/>
      <c r="C3932" s="739"/>
      <c r="D3932" s="739"/>
      <c r="E3932" s="739"/>
      <c r="F3932" s="740"/>
      <c r="G3932" s="739"/>
      <c r="H3932" s="739"/>
      <c r="I3932" s="761"/>
      <c r="J3932" s="762"/>
      <c r="K3932" s="763"/>
      <c r="L3932" s="764"/>
    </row>
    <row r="3933" spans="2:12" x14ac:dyDescent="0.25">
      <c r="B3933" s="737"/>
      <c r="C3933" s="739"/>
      <c r="D3933" s="739"/>
      <c r="E3933" s="739"/>
      <c r="F3933" s="740"/>
      <c r="G3933" s="739"/>
      <c r="H3933" s="739"/>
      <c r="I3933" s="761"/>
      <c r="J3933" s="762"/>
      <c r="K3933" s="763"/>
      <c r="L3933" s="764"/>
    </row>
    <row r="3934" spans="2:12" x14ac:dyDescent="0.25">
      <c r="B3934" s="737"/>
      <c r="C3934" s="739"/>
      <c r="D3934" s="739"/>
      <c r="E3934" s="739"/>
      <c r="F3934" s="740"/>
      <c r="G3934" s="739"/>
      <c r="H3934" s="739"/>
      <c r="I3934" s="761"/>
      <c r="J3934" s="762"/>
      <c r="K3934" s="763"/>
      <c r="L3934" s="764"/>
    </row>
    <row r="3935" spans="2:12" x14ac:dyDescent="0.25">
      <c r="B3935" s="737"/>
      <c r="C3935" s="739"/>
      <c r="D3935" s="739"/>
      <c r="E3935" s="739"/>
      <c r="F3935" s="740"/>
      <c r="G3935" s="739"/>
      <c r="H3935" s="739"/>
      <c r="I3935" s="761"/>
      <c r="J3935" s="762"/>
      <c r="K3935" s="763"/>
      <c r="L3935" s="764"/>
    </row>
    <row r="3936" spans="2:12" x14ac:dyDescent="0.25">
      <c r="B3936" s="737"/>
      <c r="C3936" s="739"/>
      <c r="D3936" s="739"/>
      <c r="E3936" s="739"/>
      <c r="F3936" s="740"/>
      <c r="G3936" s="739"/>
      <c r="H3936" s="739"/>
      <c r="I3936" s="761"/>
      <c r="J3936" s="762"/>
      <c r="K3936" s="763"/>
      <c r="L3936" s="764"/>
    </row>
    <row r="3937" spans="2:12" x14ac:dyDescent="0.25">
      <c r="B3937" s="737"/>
      <c r="C3937" s="739"/>
      <c r="D3937" s="739"/>
      <c r="E3937" s="739"/>
      <c r="F3937" s="740"/>
      <c r="G3937" s="739"/>
      <c r="H3937" s="739"/>
      <c r="I3937" s="761"/>
      <c r="J3937" s="762"/>
      <c r="K3937" s="763"/>
      <c r="L3937" s="764"/>
    </row>
    <row r="3938" spans="2:12" x14ac:dyDescent="0.25">
      <c r="B3938" s="737"/>
      <c r="C3938" s="739"/>
      <c r="D3938" s="739"/>
      <c r="E3938" s="739"/>
      <c r="F3938" s="740"/>
      <c r="G3938" s="739"/>
      <c r="H3938" s="739"/>
      <c r="I3938" s="761"/>
      <c r="J3938" s="762"/>
      <c r="K3938" s="763"/>
      <c r="L3938" s="764"/>
    </row>
    <row r="3939" spans="2:12" x14ac:dyDescent="0.25">
      <c r="B3939" s="737"/>
      <c r="C3939" s="739"/>
      <c r="D3939" s="739"/>
      <c r="E3939" s="739"/>
      <c r="F3939" s="740"/>
      <c r="G3939" s="739"/>
      <c r="H3939" s="739"/>
      <c r="I3939" s="761"/>
      <c r="J3939" s="762"/>
      <c r="K3939" s="763"/>
      <c r="L3939" s="764"/>
    </row>
    <row r="3940" spans="2:12" x14ac:dyDescent="0.25">
      <c r="B3940" s="737"/>
      <c r="C3940" s="739"/>
      <c r="D3940" s="739"/>
      <c r="E3940" s="739"/>
      <c r="F3940" s="740"/>
      <c r="G3940" s="739"/>
      <c r="H3940" s="739"/>
      <c r="I3940" s="761"/>
      <c r="J3940" s="762"/>
      <c r="K3940" s="763"/>
      <c r="L3940" s="764"/>
    </row>
    <row r="3941" spans="2:12" x14ac:dyDescent="0.25">
      <c r="B3941" s="737"/>
      <c r="C3941" s="739"/>
      <c r="D3941" s="739"/>
      <c r="E3941" s="739"/>
      <c r="F3941" s="740"/>
      <c r="G3941" s="739"/>
      <c r="H3941" s="739"/>
      <c r="I3941" s="761"/>
      <c r="J3941" s="762"/>
      <c r="K3941" s="763"/>
      <c r="L3941" s="764"/>
    </row>
    <row r="3942" spans="2:12" x14ac:dyDescent="0.25">
      <c r="B3942" s="737"/>
      <c r="C3942" s="739"/>
      <c r="D3942" s="739"/>
      <c r="E3942" s="739"/>
      <c r="F3942" s="740"/>
      <c r="G3942" s="739"/>
      <c r="H3942" s="739"/>
      <c r="I3942" s="761"/>
      <c r="J3942" s="762"/>
      <c r="K3942" s="763"/>
      <c r="L3942" s="764"/>
    </row>
    <row r="3943" spans="2:12" x14ac:dyDescent="0.25">
      <c r="B3943" s="737"/>
      <c r="C3943" s="739"/>
      <c r="D3943" s="739"/>
      <c r="E3943" s="739"/>
      <c r="F3943" s="740"/>
      <c r="G3943" s="739"/>
      <c r="H3943" s="739"/>
      <c r="I3943" s="761"/>
      <c r="J3943" s="762"/>
      <c r="K3943" s="763"/>
      <c r="L3943" s="764"/>
    </row>
    <row r="3944" spans="2:12" x14ac:dyDescent="0.25">
      <c r="B3944" s="737"/>
      <c r="C3944" s="739"/>
      <c r="D3944" s="739"/>
      <c r="E3944" s="739"/>
      <c r="F3944" s="740"/>
      <c r="G3944" s="739"/>
      <c r="H3944" s="739"/>
      <c r="I3944" s="761"/>
      <c r="J3944" s="762"/>
      <c r="K3944" s="763"/>
      <c r="L3944" s="764"/>
    </row>
    <row r="3945" spans="2:12" x14ac:dyDescent="0.25">
      <c r="B3945" s="737"/>
      <c r="C3945" s="739"/>
      <c r="D3945" s="739"/>
      <c r="E3945" s="739"/>
      <c r="F3945" s="740"/>
      <c r="G3945" s="739"/>
      <c r="H3945" s="739"/>
      <c r="I3945" s="761"/>
      <c r="J3945" s="762"/>
      <c r="K3945" s="763"/>
      <c r="L3945" s="764"/>
    </row>
    <row r="3946" spans="2:12" x14ac:dyDescent="0.25">
      <c r="B3946" s="737"/>
      <c r="C3946" s="739"/>
      <c r="D3946" s="739"/>
      <c r="E3946" s="739"/>
      <c r="F3946" s="740"/>
      <c r="G3946" s="739"/>
      <c r="H3946" s="739"/>
      <c r="I3946" s="761"/>
      <c r="J3946" s="762"/>
      <c r="K3946" s="763"/>
      <c r="L3946" s="764"/>
    </row>
    <row r="3947" spans="2:12" x14ac:dyDescent="0.25">
      <c r="B3947" s="737"/>
      <c r="C3947" s="739"/>
      <c r="D3947" s="739"/>
      <c r="E3947" s="739"/>
      <c r="F3947" s="740"/>
      <c r="G3947" s="739"/>
      <c r="H3947" s="739"/>
      <c r="I3947" s="761"/>
      <c r="J3947" s="762"/>
      <c r="K3947" s="763"/>
      <c r="L3947" s="764"/>
    </row>
    <row r="3948" spans="2:12" x14ac:dyDescent="0.25">
      <c r="B3948" s="737"/>
      <c r="C3948" s="739"/>
      <c r="D3948" s="739"/>
      <c r="E3948" s="739"/>
      <c r="F3948" s="740"/>
      <c r="G3948" s="739"/>
      <c r="H3948" s="739"/>
      <c r="I3948" s="761"/>
      <c r="J3948" s="762"/>
      <c r="K3948" s="763"/>
      <c r="L3948" s="764"/>
    </row>
    <row r="3949" spans="2:12" x14ac:dyDescent="0.25">
      <c r="B3949" s="737"/>
      <c r="C3949" s="739"/>
      <c r="D3949" s="739"/>
      <c r="E3949" s="739"/>
      <c r="F3949" s="740"/>
      <c r="G3949" s="739"/>
      <c r="H3949" s="739"/>
      <c r="I3949" s="761"/>
      <c r="J3949" s="762"/>
      <c r="K3949" s="763"/>
      <c r="L3949" s="764"/>
    </row>
    <row r="3950" spans="2:12" x14ac:dyDescent="0.25">
      <c r="B3950" s="737"/>
      <c r="C3950" s="739"/>
      <c r="D3950" s="739"/>
      <c r="E3950" s="739"/>
      <c r="F3950" s="740"/>
      <c r="G3950" s="739"/>
      <c r="H3950" s="739"/>
      <c r="I3950" s="761"/>
      <c r="J3950" s="762"/>
      <c r="K3950" s="763"/>
      <c r="L3950" s="764"/>
    </row>
    <row r="3951" spans="2:12" x14ac:dyDescent="0.25">
      <c r="B3951" s="737"/>
      <c r="C3951" s="739"/>
      <c r="D3951" s="739"/>
      <c r="E3951" s="739"/>
      <c r="F3951" s="740"/>
      <c r="G3951" s="739"/>
      <c r="H3951" s="739"/>
      <c r="I3951" s="761"/>
      <c r="J3951" s="762"/>
      <c r="K3951" s="763"/>
      <c r="L3951" s="764"/>
    </row>
    <row r="3952" spans="2:12" x14ac:dyDescent="0.25">
      <c r="B3952" s="737"/>
      <c r="C3952" s="739"/>
      <c r="D3952" s="739"/>
      <c r="E3952" s="739"/>
      <c r="F3952" s="740"/>
      <c r="G3952" s="739"/>
      <c r="H3952" s="739"/>
      <c r="I3952" s="761"/>
      <c r="J3952" s="762"/>
      <c r="K3952" s="763"/>
      <c r="L3952" s="764"/>
    </row>
    <row r="3953" spans="2:12" x14ac:dyDescent="0.25">
      <c r="B3953" s="737"/>
      <c r="C3953" s="739"/>
      <c r="D3953" s="739"/>
      <c r="E3953" s="739"/>
      <c r="F3953" s="740"/>
      <c r="G3953" s="739"/>
      <c r="H3953" s="739"/>
      <c r="I3953" s="761"/>
      <c r="J3953" s="762"/>
      <c r="K3953" s="763"/>
      <c r="L3953" s="764"/>
    </row>
    <row r="3954" spans="2:12" x14ac:dyDescent="0.25">
      <c r="B3954" s="737"/>
      <c r="C3954" s="739"/>
      <c r="D3954" s="739"/>
      <c r="E3954" s="739"/>
      <c r="F3954" s="740"/>
      <c r="G3954" s="739"/>
      <c r="H3954" s="739"/>
      <c r="I3954" s="761"/>
      <c r="J3954" s="762"/>
      <c r="K3954" s="763"/>
      <c r="L3954" s="764"/>
    </row>
    <row r="3955" spans="2:12" x14ac:dyDescent="0.25">
      <c r="B3955" s="737"/>
      <c r="C3955" s="739"/>
      <c r="D3955" s="739"/>
      <c r="E3955" s="739"/>
      <c r="F3955" s="740"/>
      <c r="G3955" s="739"/>
      <c r="H3955" s="739"/>
      <c r="I3955" s="761"/>
      <c r="J3955" s="762"/>
      <c r="K3955" s="763"/>
      <c r="L3955" s="764"/>
    </row>
    <row r="3956" spans="2:12" x14ac:dyDescent="0.25">
      <c r="B3956" s="737"/>
      <c r="C3956" s="739"/>
      <c r="D3956" s="739"/>
      <c r="E3956" s="739"/>
      <c r="F3956" s="740"/>
      <c r="G3956" s="739"/>
      <c r="H3956" s="739"/>
      <c r="I3956" s="761"/>
      <c r="J3956" s="762"/>
      <c r="K3956" s="763"/>
      <c r="L3956" s="764"/>
    </row>
    <row r="3957" spans="2:12" x14ac:dyDescent="0.25">
      <c r="B3957" s="737"/>
      <c r="C3957" s="739"/>
      <c r="D3957" s="739"/>
      <c r="E3957" s="739"/>
      <c r="F3957" s="740"/>
      <c r="G3957" s="739"/>
      <c r="H3957" s="739"/>
      <c r="I3957" s="761"/>
      <c r="J3957" s="762"/>
      <c r="K3957" s="763"/>
      <c r="L3957" s="764"/>
    </row>
    <row r="3958" spans="2:12" x14ac:dyDescent="0.25">
      <c r="B3958" s="737"/>
      <c r="C3958" s="739"/>
      <c r="D3958" s="739"/>
      <c r="E3958" s="739"/>
      <c r="F3958" s="740"/>
      <c r="G3958" s="739"/>
      <c r="H3958" s="739"/>
      <c r="I3958" s="761"/>
      <c r="J3958" s="762"/>
      <c r="K3958" s="763"/>
      <c r="L3958" s="764"/>
    </row>
    <row r="3959" spans="2:12" x14ac:dyDescent="0.25">
      <c r="B3959" s="737"/>
      <c r="C3959" s="739"/>
      <c r="D3959" s="739"/>
      <c r="E3959" s="739"/>
      <c r="F3959" s="740"/>
      <c r="G3959" s="739"/>
      <c r="H3959" s="739"/>
      <c r="I3959" s="761"/>
      <c r="J3959" s="762"/>
      <c r="K3959" s="763"/>
      <c r="L3959" s="764"/>
    </row>
    <row r="3960" spans="2:12" x14ac:dyDescent="0.25">
      <c r="B3960" s="737"/>
      <c r="C3960" s="739"/>
      <c r="D3960" s="739"/>
      <c r="E3960" s="739"/>
      <c r="F3960" s="740"/>
      <c r="G3960" s="739"/>
      <c r="H3960" s="739"/>
      <c r="I3960" s="761"/>
      <c r="J3960" s="762"/>
      <c r="K3960" s="763"/>
      <c r="L3960" s="764"/>
    </row>
    <row r="3961" spans="2:12" x14ac:dyDescent="0.25">
      <c r="B3961" s="737"/>
      <c r="C3961" s="739"/>
      <c r="D3961" s="739"/>
      <c r="E3961" s="739"/>
      <c r="F3961" s="740"/>
      <c r="G3961" s="739"/>
      <c r="H3961" s="739"/>
      <c r="I3961" s="761"/>
      <c r="J3961" s="762"/>
      <c r="K3961" s="763"/>
      <c r="L3961" s="764"/>
    </row>
    <row r="3962" spans="2:12" x14ac:dyDescent="0.25">
      <c r="B3962" s="737"/>
      <c r="C3962" s="739"/>
      <c r="D3962" s="739"/>
      <c r="E3962" s="739"/>
      <c r="F3962" s="740"/>
      <c r="G3962" s="739"/>
      <c r="H3962" s="739"/>
      <c r="I3962" s="761"/>
      <c r="J3962" s="762"/>
      <c r="K3962" s="763"/>
      <c r="L3962" s="764"/>
    </row>
    <row r="3963" spans="2:12" x14ac:dyDescent="0.25">
      <c r="B3963" s="737"/>
      <c r="C3963" s="739"/>
      <c r="D3963" s="739"/>
      <c r="E3963" s="739"/>
      <c r="F3963" s="740"/>
      <c r="G3963" s="739"/>
      <c r="H3963" s="739"/>
      <c r="I3963" s="761"/>
      <c r="J3963" s="762"/>
      <c r="K3963" s="763"/>
      <c r="L3963" s="764"/>
    </row>
    <row r="3964" spans="2:12" x14ac:dyDescent="0.25">
      <c r="B3964" s="737"/>
      <c r="C3964" s="739"/>
      <c r="D3964" s="739"/>
      <c r="E3964" s="739"/>
      <c r="F3964" s="740"/>
      <c r="G3964" s="739"/>
      <c r="H3964" s="739"/>
      <c r="I3964" s="761"/>
      <c r="J3964" s="762"/>
      <c r="K3964" s="763"/>
      <c r="L3964" s="764"/>
    </row>
    <row r="3965" spans="2:12" x14ac:dyDescent="0.25">
      <c r="B3965" s="737"/>
      <c r="C3965" s="739"/>
      <c r="D3965" s="739"/>
      <c r="E3965" s="739"/>
      <c r="F3965" s="740"/>
      <c r="G3965" s="739"/>
      <c r="H3965" s="739"/>
      <c r="I3965" s="761"/>
      <c r="J3965" s="762"/>
      <c r="K3965" s="763"/>
      <c r="L3965" s="764"/>
    </row>
    <row r="3966" spans="2:12" x14ac:dyDescent="0.25">
      <c r="B3966" s="737"/>
      <c r="C3966" s="739"/>
      <c r="D3966" s="739"/>
      <c r="E3966" s="739"/>
      <c r="F3966" s="740"/>
      <c r="G3966" s="739"/>
      <c r="H3966" s="739"/>
      <c r="I3966" s="761"/>
      <c r="J3966" s="762"/>
      <c r="K3966" s="763"/>
      <c r="L3966" s="764"/>
    </row>
    <row r="3967" spans="2:12" x14ac:dyDescent="0.25">
      <c r="B3967" s="737"/>
      <c r="C3967" s="739"/>
      <c r="D3967" s="739"/>
      <c r="E3967" s="739"/>
      <c r="F3967" s="740"/>
      <c r="G3967" s="739"/>
      <c r="H3967" s="739"/>
      <c r="I3967" s="761"/>
      <c r="J3967" s="762"/>
      <c r="K3967" s="763"/>
      <c r="L3967" s="764"/>
    </row>
    <row r="3968" spans="2:12" x14ac:dyDescent="0.25">
      <c r="B3968" s="737"/>
      <c r="C3968" s="739"/>
      <c r="D3968" s="739"/>
      <c r="E3968" s="739"/>
      <c r="F3968" s="740"/>
      <c r="G3968" s="739"/>
      <c r="H3968" s="739"/>
      <c r="I3968" s="761"/>
      <c r="J3968" s="762"/>
      <c r="K3968" s="763"/>
      <c r="L3968" s="764"/>
    </row>
    <row r="3969" spans="2:12" x14ac:dyDescent="0.25">
      <c r="B3969" s="737"/>
      <c r="C3969" s="739"/>
      <c r="D3969" s="739"/>
      <c r="E3969" s="739"/>
      <c r="F3969" s="740"/>
      <c r="G3969" s="739"/>
      <c r="H3969" s="739"/>
      <c r="I3969" s="761"/>
      <c r="J3969" s="762"/>
      <c r="K3969" s="763"/>
      <c r="L3969" s="764"/>
    </row>
    <row r="3970" spans="2:12" x14ac:dyDescent="0.25">
      <c r="B3970" s="737"/>
      <c r="C3970" s="739"/>
      <c r="D3970" s="739"/>
      <c r="E3970" s="739"/>
      <c r="F3970" s="740"/>
      <c r="G3970" s="739"/>
      <c r="H3970" s="739"/>
      <c r="I3970" s="761"/>
      <c r="J3970" s="762"/>
      <c r="K3970" s="763"/>
      <c r="L3970" s="764"/>
    </row>
    <row r="3971" spans="2:12" x14ac:dyDescent="0.25">
      <c r="B3971" s="737"/>
      <c r="C3971" s="739"/>
      <c r="D3971" s="739"/>
      <c r="E3971" s="739"/>
      <c r="F3971" s="740"/>
      <c r="G3971" s="739"/>
      <c r="H3971" s="739"/>
      <c r="I3971" s="761"/>
      <c r="J3971" s="762"/>
      <c r="K3971" s="763"/>
      <c r="L3971" s="764"/>
    </row>
    <row r="3972" spans="2:12" x14ac:dyDescent="0.25">
      <c r="B3972" s="737"/>
      <c r="C3972" s="739"/>
      <c r="D3972" s="739"/>
      <c r="E3972" s="739"/>
      <c r="F3972" s="740"/>
      <c r="G3972" s="739"/>
      <c r="H3972" s="739"/>
      <c r="I3972" s="761"/>
      <c r="J3972" s="762"/>
      <c r="K3972" s="763"/>
      <c r="L3972" s="764"/>
    </row>
    <row r="3973" spans="2:12" x14ac:dyDescent="0.25">
      <c r="B3973" s="737"/>
      <c r="C3973" s="739"/>
      <c r="D3973" s="739"/>
      <c r="E3973" s="739"/>
      <c r="F3973" s="740"/>
      <c r="G3973" s="739"/>
      <c r="H3973" s="739"/>
      <c r="I3973" s="761"/>
      <c r="J3973" s="762"/>
      <c r="K3973" s="763"/>
      <c r="L3973" s="764"/>
    </row>
    <row r="3974" spans="2:12" x14ac:dyDescent="0.25">
      <c r="B3974" s="737"/>
      <c r="C3974" s="739"/>
      <c r="D3974" s="739"/>
      <c r="E3974" s="739"/>
      <c r="F3974" s="740"/>
      <c r="G3974" s="739"/>
      <c r="H3974" s="739"/>
      <c r="I3974" s="761"/>
      <c r="J3974" s="762"/>
      <c r="K3974" s="763"/>
      <c r="L3974" s="764"/>
    </row>
    <row r="3975" spans="2:12" x14ac:dyDescent="0.25">
      <c r="B3975" s="737"/>
      <c r="C3975" s="739"/>
      <c r="D3975" s="739"/>
      <c r="E3975" s="739"/>
      <c r="F3975" s="740"/>
      <c r="G3975" s="739"/>
      <c r="H3975" s="739"/>
      <c r="I3975" s="761"/>
      <c r="J3975" s="762"/>
      <c r="K3975" s="763"/>
      <c r="L3975" s="764"/>
    </row>
    <row r="3976" spans="2:12" x14ac:dyDescent="0.25">
      <c r="B3976" s="737"/>
      <c r="C3976" s="739"/>
      <c r="D3976" s="739"/>
      <c r="E3976" s="739"/>
      <c r="F3976" s="740"/>
      <c r="G3976" s="739"/>
      <c r="H3976" s="739"/>
      <c r="I3976" s="761"/>
      <c r="J3976" s="762"/>
      <c r="K3976" s="763"/>
      <c r="L3976" s="764"/>
    </row>
    <row r="3977" spans="2:12" x14ac:dyDescent="0.25">
      <c r="B3977" s="737"/>
      <c r="C3977" s="739"/>
      <c r="D3977" s="739"/>
      <c r="E3977" s="739"/>
      <c r="F3977" s="740"/>
      <c r="G3977" s="739"/>
      <c r="H3977" s="739"/>
      <c r="I3977" s="761"/>
      <c r="J3977" s="762"/>
      <c r="K3977" s="763"/>
      <c r="L3977" s="764"/>
    </row>
    <row r="3978" spans="2:12" x14ac:dyDescent="0.25">
      <c r="B3978" s="737"/>
      <c r="C3978" s="739"/>
      <c r="D3978" s="739"/>
      <c r="E3978" s="739"/>
      <c r="F3978" s="740"/>
      <c r="G3978" s="739"/>
      <c r="H3978" s="739"/>
      <c r="I3978" s="761"/>
      <c r="J3978" s="762"/>
      <c r="K3978" s="763"/>
      <c r="L3978" s="764"/>
    </row>
    <row r="3979" spans="2:12" x14ac:dyDescent="0.25">
      <c r="B3979" s="737"/>
      <c r="C3979" s="739"/>
      <c r="D3979" s="739"/>
      <c r="E3979" s="739"/>
      <c r="F3979" s="740"/>
      <c r="G3979" s="739"/>
      <c r="H3979" s="739"/>
      <c r="I3979" s="761"/>
      <c r="J3979" s="762"/>
      <c r="K3979" s="763"/>
      <c r="L3979" s="764"/>
    </row>
    <row r="3980" spans="2:12" x14ac:dyDescent="0.25">
      <c r="B3980" s="737"/>
      <c r="C3980" s="739"/>
      <c r="D3980" s="739"/>
      <c r="E3980" s="739"/>
      <c r="F3980" s="740"/>
      <c r="G3980" s="739"/>
      <c r="H3980" s="739"/>
      <c r="I3980" s="761"/>
      <c r="J3980" s="762"/>
      <c r="K3980" s="763"/>
      <c r="L3980" s="764"/>
    </row>
    <row r="3981" spans="2:12" x14ac:dyDescent="0.25">
      <c r="B3981" s="737"/>
      <c r="C3981" s="739"/>
      <c r="D3981" s="739"/>
      <c r="E3981" s="739"/>
      <c r="F3981" s="740"/>
      <c r="G3981" s="739"/>
      <c r="H3981" s="739"/>
      <c r="I3981" s="761"/>
      <c r="J3981" s="762"/>
      <c r="K3981" s="763"/>
      <c r="L3981" s="764"/>
    </row>
    <row r="3982" spans="2:12" x14ac:dyDescent="0.25">
      <c r="B3982" s="737"/>
      <c r="C3982" s="739"/>
      <c r="D3982" s="739"/>
      <c r="E3982" s="739"/>
      <c r="F3982" s="740"/>
      <c r="G3982" s="739"/>
      <c r="H3982" s="739"/>
      <c r="I3982" s="761"/>
      <c r="J3982" s="762"/>
      <c r="K3982" s="763"/>
      <c r="L3982" s="764"/>
    </row>
    <row r="3983" spans="2:12" x14ac:dyDescent="0.25">
      <c r="B3983" s="737"/>
      <c r="C3983" s="739"/>
      <c r="D3983" s="739"/>
      <c r="E3983" s="739"/>
      <c r="F3983" s="740"/>
      <c r="G3983" s="739"/>
      <c r="H3983" s="739"/>
      <c r="I3983" s="761"/>
      <c r="J3983" s="762"/>
      <c r="K3983" s="763"/>
      <c r="L3983" s="764"/>
    </row>
    <row r="3984" spans="2:12" x14ac:dyDescent="0.25">
      <c r="B3984" s="737"/>
      <c r="C3984" s="739"/>
      <c r="D3984" s="739"/>
      <c r="E3984" s="739"/>
      <c r="F3984" s="740"/>
      <c r="G3984" s="739"/>
      <c r="H3984" s="739"/>
      <c r="I3984" s="761"/>
      <c r="J3984" s="762"/>
      <c r="K3984" s="763"/>
      <c r="L3984" s="764"/>
    </row>
    <row r="3985" spans="2:12" x14ac:dyDescent="0.25">
      <c r="B3985" s="737"/>
      <c r="C3985" s="739"/>
      <c r="D3985" s="739"/>
      <c r="E3985" s="739"/>
      <c r="F3985" s="740"/>
      <c r="G3985" s="739"/>
      <c r="H3985" s="739"/>
      <c r="I3985" s="761"/>
      <c r="J3985" s="762"/>
      <c r="K3985" s="763"/>
      <c r="L3985" s="764"/>
    </row>
    <row r="3986" spans="2:12" x14ac:dyDescent="0.25">
      <c r="B3986" s="737"/>
      <c r="C3986" s="739"/>
      <c r="D3986" s="739"/>
      <c r="E3986" s="739"/>
      <c r="F3986" s="740"/>
      <c r="G3986" s="739"/>
      <c r="H3986" s="739"/>
      <c r="I3986" s="761"/>
      <c r="J3986" s="762"/>
      <c r="K3986" s="763"/>
      <c r="L3986" s="764"/>
    </row>
    <row r="3987" spans="2:12" x14ac:dyDescent="0.25">
      <c r="B3987" s="737"/>
      <c r="C3987" s="739"/>
      <c r="D3987" s="739"/>
      <c r="E3987" s="739"/>
      <c r="F3987" s="740"/>
      <c r="G3987" s="739"/>
      <c r="H3987" s="739"/>
      <c r="I3987" s="761"/>
      <c r="J3987" s="762"/>
      <c r="K3987" s="763"/>
      <c r="L3987" s="764"/>
    </row>
    <row r="3988" spans="2:12" x14ac:dyDescent="0.25">
      <c r="B3988" s="737"/>
      <c r="C3988" s="739"/>
      <c r="D3988" s="739"/>
      <c r="E3988" s="739"/>
      <c r="F3988" s="740"/>
      <c r="G3988" s="739"/>
      <c r="H3988" s="739"/>
      <c r="I3988" s="761"/>
      <c r="J3988" s="762"/>
      <c r="K3988" s="763"/>
      <c r="L3988" s="764"/>
    </row>
    <row r="3989" spans="2:12" x14ac:dyDescent="0.25">
      <c r="B3989" s="737"/>
      <c r="C3989" s="739"/>
      <c r="D3989" s="739"/>
      <c r="E3989" s="739"/>
      <c r="F3989" s="740"/>
      <c r="G3989" s="739"/>
      <c r="H3989" s="739"/>
      <c r="I3989" s="761"/>
      <c r="J3989" s="762"/>
      <c r="K3989" s="763"/>
      <c r="L3989" s="764"/>
    </row>
    <row r="3990" spans="2:12" x14ac:dyDescent="0.25">
      <c r="B3990" s="737"/>
      <c r="C3990" s="739"/>
      <c r="D3990" s="739"/>
      <c r="E3990" s="739"/>
      <c r="F3990" s="740"/>
      <c r="G3990" s="739"/>
      <c r="H3990" s="739"/>
      <c r="I3990" s="761"/>
      <c r="J3990" s="762"/>
      <c r="K3990" s="763"/>
      <c r="L3990" s="764"/>
    </row>
    <row r="3991" spans="2:12" x14ac:dyDescent="0.25">
      <c r="B3991" s="737"/>
      <c r="C3991" s="739"/>
      <c r="D3991" s="739"/>
      <c r="E3991" s="739"/>
      <c r="F3991" s="740"/>
      <c r="G3991" s="739"/>
      <c r="H3991" s="739"/>
      <c r="I3991" s="761"/>
      <c r="J3991" s="762"/>
      <c r="K3991" s="763"/>
      <c r="L3991" s="764"/>
    </row>
    <row r="3992" spans="2:12" x14ac:dyDescent="0.25">
      <c r="B3992" s="737"/>
      <c r="C3992" s="739"/>
      <c r="D3992" s="739"/>
      <c r="E3992" s="739"/>
      <c r="F3992" s="740"/>
      <c r="G3992" s="739"/>
      <c r="H3992" s="739"/>
      <c r="I3992" s="761"/>
      <c r="J3992" s="762"/>
      <c r="K3992" s="763"/>
      <c r="L3992" s="764"/>
    </row>
    <row r="3993" spans="2:12" x14ac:dyDescent="0.25">
      <c r="B3993" s="737"/>
      <c r="C3993" s="739"/>
      <c r="D3993" s="739"/>
      <c r="E3993" s="739"/>
      <c r="F3993" s="740"/>
      <c r="G3993" s="739"/>
      <c r="H3993" s="739"/>
      <c r="I3993" s="761"/>
      <c r="J3993" s="762"/>
      <c r="K3993" s="763"/>
      <c r="L3993" s="764"/>
    </row>
    <row r="3994" spans="2:12" x14ac:dyDescent="0.25">
      <c r="B3994" s="737"/>
      <c r="C3994" s="739"/>
      <c r="D3994" s="739"/>
      <c r="E3994" s="739"/>
      <c r="F3994" s="740"/>
      <c r="G3994" s="739"/>
      <c r="H3994" s="739"/>
      <c r="I3994" s="761"/>
      <c r="J3994" s="762"/>
      <c r="K3994" s="763"/>
      <c r="L3994" s="764"/>
    </row>
    <row r="3995" spans="2:12" x14ac:dyDescent="0.25">
      <c r="B3995" s="737"/>
      <c r="C3995" s="739"/>
      <c r="D3995" s="739"/>
      <c r="E3995" s="739"/>
      <c r="F3995" s="740"/>
      <c r="G3995" s="739"/>
      <c r="H3995" s="739"/>
      <c r="I3995" s="761"/>
      <c r="J3995" s="762"/>
      <c r="K3995" s="763"/>
      <c r="L3995" s="764"/>
    </row>
    <row r="3996" spans="2:12" x14ac:dyDescent="0.25">
      <c r="B3996" s="737"/>
      <c r="C3996" s="739"/>
      <c r="D3996" s="739"/>
      <c r="E3996" s="739"/>
      <c r="F3996" s="740"/>
      <c r="G3996" s="739"/>
      <c r="H3996" s="739"/>
      <c r="I3996" s="761"/>
      <c r="J3996" s="762"/>
      <c r="K3996" s="763"/>
      <c r="L3996" s="764"/>
    </row>
    <row r="3997" spans="2:12" x14ac:dyDescent="0.25">
      <c r="B3997" s="737"/>
      <c r="C3997" s="739"/>
      <c r="D3997" s="739"/>
      <c r="E3997" s="739"/>
      <c r="F3997" s="740"/>
      <c r="G3997" s="739"/>
      <c r="H3997" s="739"/>
      <c r="I3997" s="761"/>
      <c r="J3997" s="762"/>
      <c r="K3997" s="763"/>
      <c r="L3997" s="764"/>
    </row>
    <row r="3998" spans="2:12" x14ac:dyDescent="0.25">
      <c r="B3998" s="737"/>
      <c r="C3998" s="739"/>
      <c r="D3998" s="739"/>
      <c r="E3998" s="739"/>
      <c r="F3998" s="740"/>
      <c r="G3998" s="739"/>
      <c r="H3998" s="739"/>
      <c r="I3998" s="761"/>
      <c r="J3998" s="762"/>
      <c r="K3998" s="763"/>
      <c r="L3998" s="764"/>
    </row>
    <row r="3999" spans="2:12" x14ac:dyDescent="0.25">
      <c r="B3999" s="737"/>
      <c r="C3999" s="739"/>
      <c r="D3999" s="739"/>
      <c r="E3999" s="739"/>
      <c r="F3999" s="740"/>
      <c r="G3999" s="739"/>
      <c r="H3999" s="739"/>
      <c r="I3999" s="761"/>
      <c r="J3999" s="762"/>
      <c r="K3999" s="763"/>
      <c r="L3999" s="764"/>
    </row>
    <row r="4000" spans="2:12" x14ac:dyDescent="0.25">
      <c r="B4000" s="737"/>
      <c r="C4000" s="739"/>
      <c r="D4000" s="739"/>
      <c r="E4000" s="739"/>
      <c r="F4000" s="740"/>
      <c r="G4000" s="739"/>
      <c r="H4000" s="739"/>
      <c r="I4000" s="761"/>
      <c r="J4000" s="762"/>
      <c r="K4000" s="763"/>
      <c r="L4000" s="764"/>
    </row>
    <row r="4001" spans="2:12" x14ac:dyDescent="0.25">
      <c r="B4001" s="737"/>
      <c r="C4001" s="739"/>
      <c r="D4001" s="739"/>
      <c r="E4001" s="739"/>
      <c r="F4001" s="740"/>
      <c r="G4001" s="739"/>
      <c r="H4001" s="739"/>
      <c r="I4001" s="761"/>
      <c r="J4001" s="762"/>
      <c r="K4001" s="763"/>
      <c r="L4001" s="764"/>
    </row>
    <row r="4002" spans="2:12" x14ac:dyDescent="0.25">
      <c r="B4002" s="737"/>
      <c r="C4002" s="739"/>
      <c r="D4002" s="739"/>
      <c r="E4002" s="739"/>
      <c r="F4002" s="740"/>
      <c r="G4002" s="739"/>
      <c r="H4002" s="739"/>
      <c r="I4002" s="761"/>
      <c r="J4002" s="762"/>
      <c r="K4002" s="763"/>
      <c r="L4002" s="764"/>
    </row>
    <row r="4003" spans="2:12" x14ac:dyDescent="0.25">
      <c r="B4003" s="737"/>
      <c r="C4003" s="739"/>
      <c r="D4003" s="739"/>
      <c r="E4003" s="739"/>
      <c r="F4003" s="740"/>
      <c r="G4003" s="739"/>
      <c r="H4003" s="739"/>
      <c r="I4003" s="761"/>
      <c r="J4003" s="762"/>
      <c r="K4003" s="763"/>
      <c r="L4003" s="764"/>
    </row>
    <row r="4004" spans="2:12" x14ac:dyDescent="0.25">
      <c r="B4004" s="737"/>
      <c r="C4004" s="739"/>
      <c r="D4004" s="739"/>
      <c r="E4004" s="739"/>
      <c r="F4004" s="740"/>
      <c r="G4004" s="739"/>
      <c r="H4004" s="739"/>
      <c r="I4004" s="761"/>
      <c r="J4004" s="762"/>
      <c r="K4004" s="763"/>
      <c r="L4004" s="764"/>
    </row>
    <row r="4005" spans="2:12" x14ac:dyDescent="0.25">
      <c r="B4005" s="737"/>
      <c r="C4005" s="739"/>
      <c r="D4005" s="739"/>
      <c r="E4005" s="739"/>
      <c r="F4005" s="740"/>
      <c r="G4005" s="739"/>
      <c r="H4005" s="739"/>
      <c r="I4005" s="761"/>
      <c r="J4005" s="762"/>
      <c r="K4005" s="763"/>
      <c r="L4005" s="764"/>
    </row>
    <row r="4006" spans="2:12" x14ac:dyDescent="0.25">
      <c r="B4006" s="737"/>
      <c r="C4006" s="739"/>
      <c r="D4006" s="739"/>
      <c r="E4006" s="739"/>
      <c r="F4006" s="740"/>
      <c r="G4006" s="739"/>
      <c r="H4006" s="739"/>
      <c r="I4006" s="761"/>
      <c r="J4006" s="762"/>
      <c r="K4006" s="763"/>
      <c r="L4006" s="764"/>
    </row>
    <row r="4007" spans="2:12" x14ac:dyDescent="0.25">
      <c r="B4007" s="737"/>
      <c r="C4007" s="739"/>
      <c r="D4007" s="739"/>
      <c r="E4007" s="739"/>
      <c r="F4007" s="740"/>
      <c r="G4007" s="739"/>
      <c r="H4007" s="739"/>
      <c r="I4007" s="761"/>
      <c r="J4007" s="762"/>
      <c r="K4007" s="763"/>
      <c r="L4007" s="764"/>
    </row>
    <row r="4008" spans="2:12" x14ac:dyDescent="0.25">
      <c r="B4008" s="737"/>
      <c r="C4008" s="739"/>
      <c r="D4008" s="739"/>
      <c r="E4008" s="739"/>
      <c r="F4008" s="740"/>
      <c r="G4008" s="739"/>
      <c r="H4008" s="739"/>
      <c r="I4008" s="761"/>
      <c r="J4008" s="762"/>
      <c r="K4008" s="763"/>
      <c r="L4008" s="764"/>
    </row>
    <row r="4009" spans="2:12" x14ac:dyDescent="0.25">
      <c r="B4009" s="737"/>
      <c r="C4009" s="739"/>
      <c r="D4009" s="739"/>
      <c r="E4009" s="739"/>
      <c r="F4009" s="740"/>
      <c r="G4009" s="739"/>
      <c r="H4009" s="739"/>
      <c r="I4009" s="761"/>
      <c r="J4009" s="762"/>
      <c r="K4009" s="763"/>
      <c r="L4009" s="764"/>
    </row>
    <row r="4010" spans="2:12" x14ac:dyDescent="0.25">
      <c r="B4010" s="737"/>
      <c r="C4010" s="739"/>
      <c r="D4010" s="739"/>
      <c r="E4010" s="739"/>
      <c r="F4010" s="740"/>
      <c r="G4010" s="739"/>
      <c r="H4010" s="739"/>
      <c r="I4010" s="761"/>
      <c r="J4010" s="762"/>
      <c r="K4010" s="763"/>
      <c r="L4010" s="764"/>
    </row>
    <row r="4011" spans="2:12" x14ac:dyDescent="0.25">
      <c r="B4011" s="737"/>
      <c r="C4011" s="739"/>
      <c r="D4011" s="739"/>
      <c r="E4011" s="739"/>
      <c r="F4011" s="740"/>
      <c r="G4011" s="739"/>
      <c r="H4011" s="739"/>
      <c r="I4011" s="761"/>
      <c r="J4011" s="762"/>
      <c r="K4011" s="763"/>
      <c r="L4011" s="764"/>
    </row>
    <row r="4012" spans="2:12" x14ac:dyDescent="0.25">
      <c r="B4012" s="737"/>
      <c r="C4012" s="739"/>
      <c r="D4012" s="739"/>
      <c r="E4012" s="739"/>
      <c r="F4012" s="740"/>
      <c r="G4012" s="739"/>
      <c r="H4012" s="739"/>
      <c r="I4012" s="761"/>
      <c r="J4012" s="762"/>
      <c r="K4012" s="763"/>
      <c r="L4012" s="764"/>
    </row>
    <row r="4013" spans="2:12" x14ac:dyDescent="0.25">
      <c r="B4013" s="737"/>
      <c r="C4013" s="739"/>
      <c r="D4013" s="739"/>
      <c r="E4013" s="739"/>
      <c r="F4013" s="740"/>
      <c r="G4013" s="739"/>
      <c r="H4013" s="739"/>
      <c r="I4013" s="761"/>
      <c r="J4013" s="762"/>
      <c r="K4013" s="763"/>
      <c r="L4013" s="764"/>
    </row>
    <row r="4014" spans="2:12" x14ac:dyDescent="0.25">
      <c r="B4014" s="737"/>
      <c r="C4014" s="739"/>
      <c r="D4014" s="739"/>
      <c r="E4014" s="739"/>
      <c r="F4014" s="740"/>
      <c r="G4014" s="739"/>
      <c r="H4014" s="739"/>
      <c r="I4014" s="761"/>
      <c r="J4014" s="762"/>
      <c r="K4014" s="763"/>
      <c r="L4014" s="764"/>
    </row>
    <row r="4015" spans="2:12" x14ac:dyDescent="0.25">
      <c r="B4015" s="737"/>
      <c r="C4015" s="739"/>
      <c r="D4015" s="739"/>
      <c r="E4015" s="739"/>
      <c r="F4015" s="740"/>
      <c r="G4015" s="739"/>
      <c r="H4015" s="739"/>
      <c r="I4015" s="761"/>
      <c r="J4015" s="762"/>
      <c r="K4015" s="763"/>
      <c r="L4015" s="764"/>
    </row>
    <row r="4016" spans="2:12" x14ac:dyDescent="0.25">
      <c r="B4016" s="737"/>
      <c r="C4016" s="739"/>
      <c r="D4016" s="739"/>
      <c r="E4016" s="739"/>
      <c r="F4016" s="740"/>
      <c r="G4016" s="739"/>
      <c r="H4016" s="739"/>
      <c r="I4016" s="761"/>
      <c r="J4016" s="762"/>
      <c r="K4016" s="763"/>
      <c r="L4016" s="764"/>
    </row>
    <row r="4017" spans="2:12" x14ac:dyDescent="0.25">
      <c r="B4017" s="737"/>
      <c r="C4017" s="739"/>
      <c r="D4017" s="739"/>
      <c r="E4017" s="739"/>
      <c r="F4017" s="740"/>
      <c r="G4017" s="739"/>
      <c r="H4017" s="739"/>
      <c r="I4017" s="761"/>
      <c r="J4017" s="762"/>
      <c r="K4017" s="763"/>
      <c r="L4017" s="764"/>
    </row>
    <row r="4018" spans="2:12" x14ac:dyDescent="0.25">
      <c r="B4018" s="737"/>
      <c r="C4018" s="739"/>
      <c r="D4018" s="739"/>
      <c r="E4018" s="739"/>
      <c r="F4018" s="740"/>
      <c r="G4018" s="739"/>
      <c r="H4018" s="739"/>
      <c r="I4018" s="761"/>
      <c r="J4018" s="762"/>
      <c r="K4018" s="763"/>
      <c r="L4018" s="764"/>
    </row>
    <row r="4019" spans="2:12" x14ac:dyDescent="0.25">
      <c r="B4019" s="737"/>
      <c r="C4019" s="739"/>
      <c r="D4019" s="739"/>
      <c r="E4019" s="739"/>
      <c r="F4019" s="740"/>
      <c r="G4019" s="739"/>
      <c r="H4019" s="739"/>
      <c r="I4019" s="761"/>
      <c r="J4019" s="762"/>
      <c r="K4019" s="763"/>
      <c r="L4019" s="764"/>
    </row>
    <row r="4020" spans="2:12" x14ac:dyDescent="0.25">
      <c r="B4020" s="737"/>
      <c r="C4020" s="739"/>
      <c r="D4020" s="739"/>
      <c r="E4020" s="739"/>
      <c r="F4020" s="740"/>
      <c r="G4020" s="739"/>
      <c r="H4020" s="739"/>
      <c r="I4020" s="761"/>
      <c r="J4020" s="762"/>
      <c r="K4020" s="763"/>
      <c r="L4020" s="764"/>
    </row>
    <row r="4021" spans="2:12" x14ac:dyDescent="0.25">
      <c r="B4021" s="737"/>
      <c r="C4021" s="739"/>
      <c r="D4021" s="739"/>
      <c r="E4021" s="739"/>
      <c r="F4021" s="740"/>
      <c r="G4021" s="739"/>
      <c r="H4021" s="739"/>
      <c r="I4021" s="761"/>
      <c r="J4021" s="762"/>
      <c r="K4021" s="763"/>
      <c r="L4021" s="764"/>
    </row>
    <row r="4022" spans="2:12" x14ac:dyDescent="0.25">
      <c r="B4022" s="737"/>
      <c r="C4022" s="739"/>
      <c r="D4022" s="739"/>
      <c r="E4022" s="739"/>
      <c r="F4022" s="740"/>
      <c r="G4022" s="739"/>
      <c r="H4022" s="739"/>
      <c r="I4022" s="761"/>
      <c r="J4022" s="762"/>
      <c r="K4022" s="763"/>
      <c r="L4022" s="764"/>
    </row>
    <row r="4023" spans="2:12" x14ac:dyDescent="0.25">
      <c r="B4023" s="737"/>
      <c r="C4023" s="739"/>
      <c r="D4023" s="739"/>
      <c r="E4023" s="739"/>
      <c r="F4023" s="740"/>
      <c r="G4023" s="739"/>
      <c r="H4023" s="739"/>
      <c r="I4023" s="761"/>
      <c r="J4023" s="762"/>
      <c r="K4023" s="763"/>
      <c r="L4023" s="764"/>
    </row>
    <row r="4024" spans="2:12" x14ac:dyDescent="0.25">
      <c r="B4024" s="737"/>
      <c r="C4024" s="739"/>
      <c r="D4024" s="739"/>
      <c r="E4024" s="739"/>
      <c r="F4024" s="740"/>
      <c r="G4024" s="739"/>
      <c r="H4024" s="739"/>
      <c r="I4024" s="761"/>
      <c r="J4024" s="762"/>
      <c r="K4024" s="763"/>
      <c r="L4024" s="764"/>
    </row>
    <row r="4025" spans="2:12" x14ac:dyDescent="0.25">
      <c r="B4025" s="737"/>
      <c r="C4025" s="739"/>
      <c r="D4025" s="739"/>
      <c r="E4025" s="739"/>
      <c r="F4025" s="740"/>
      <c r="G4025" s="739"/>
      <c r="H4025" s="739"/>
      <c r="I4025" s="761"/>
      <c r="J4025" s="762"/>
      <c r="K4025" s="763"/>
      <c r="L4025" s="764"/>
    </row>
    <row r="4026" spans="2:12" x14ac:dyDescent="0.25">
      <c r="B4026" s="737"/>
      <c r="C4026" s="739"/>
      <c r="D4026" s="739"/>
      <c r="E4026" s="739"/>
      <c r="F4026" s="740"/>
      <c r="G4026" s="739"/>
      <c r="H4026" s="739"/>
      <c r="I4026" s="761"/>
      <c r="J4026" s="762"/>
      <c r="K4026" s="763"/>
      <c r="L4026" s="764"/>
    </row>
    <row r="4027" spans="2:12" x14ac:dyDescent="0.25">
      <c r="B4027" s="737"/>
      <c r="C4027" s="739"/>
      <c r="D4027" s="739"/>
      <c r="E4027" s="739"/>
      <c r="F4027" s="740"/>
      <c r="G4027" s="739"/>
      <c r="H4027" s="739"/>
      <c r="I4027" s="761"/>
      <c r="J4027" s="762"/>
      <c r="K4027" s="763"/>
      <c r="L4027" s="764"/>
    </row>
    <row r="4028" spans="2:12" x14ac:dyDescent="0.25">
      <c r="B4028" s="737"/>
      <c r="C4028" s="739"/>
      <c r="D4028" s="739"/>
      <c r="E4028" s="739"/>
      <c r="F4028" s="740"/>
      <c r="G4028" s="739"/>
      <c r="H4028" s="739"/>
      <c r="I4028" s="761"/>
      <c r="J4028" s="762"/>
      <c r="K4028" s="763"/>
      <c r="L4028" s="764"/>
    </row>
    <row r="4029" spans="2:12" x14ac:dyDescent="0.25">
      <c r="B4029" s="737"/>
      <c r="C4029" s="739"/>
      <c r="D4029" s="739"/>
      <c r="E4029" s="739"/>
      <c r="F4029" s="740"/>
      <c r="G4029" s="739"/>
      <c r="H4029" s="739"/>
      <c r="I4029" s="761"/>
      <c r="J4029" s="762"/>
      <c r="K4029" s="763"/>
      <c r="L4029" s="764"/>
    </row>
    <row r="4030" spans="2:12" x14ac:dyDescent="0.25">
      <c r="B4030" s="737"/>
      <c r="C4030" s="739"/>
      <c r="D4030" s="739"/>
      <c r="E4030" s="739"/>
      <c r="F4030" s="740"/>
      <c r="G4030" s="739"/>
      <c r="H4030" s="739"/>
      <c r="I4030" s="761"/>
      <c r="J4030" s="762"/>
      <c r="K4030" s="763"/>
      <c r="L4030" s="764"/>
    </row>
    <row r="4031" spans="2:12" x14ac:dyDescent="0.25">
      <c r="B4031" s="737"/>
      <c r="C4031" s="739"/>
      <c r="D4031" s="739"/>
      <c r="E4031" s="739"/>
      <c r="F4031" s="740"/>
      <c r="G4031" s="739"/>
      <c r="H4031" s="739"/>
      <c r="I4031" s="761"/>
      <c r="J4031" s="762"/>
      <c r="K4031" s="763"/>
      <c r="L4031" s="764"/>
    </row>
    <row r="4032" spans="2:12" x14ac:dyDescent="0.25">
      <c r="B4032" s="737"/>
      <c r="C4032" s="739"/>
      <c r="D4032" s="739"/>
      <c r="E4032" s="739"/>
      <c r="F4032" s="740"/>
      <c r="G4032" s="739"/>
      <c r="H4032" s="739"/>
      <c r="I4032" s="761"/>
      <c r="J4032" s="762"/>
      <c r="K4032" s="763"/>
      <c r="L4032" s="764"/>
    </row>
    <row r="4033" spans="2:12" x14ac:dyDescent="0.25">
      <c r="B4033" s="737"/>
      <c r="C4033" s="739"/>
      <c r="D4033" s="739"/>
      <c r="E4033" s="739"/>
      <c r="F4033" s="740"/>
      <c r="G4033" s="739"/>
      <c r="H4033" s="739"/>
      <c r="I4033" s="761"/>
      <c r="J4033" s="762"/>
      <c r="K4033" s="763"/>
      <c r="L4033" s="764"/>
    </row>
    <row r="4034" spans="2:12" x14ac:dyDescent="0.25">
      <c r="B4034" s="737"/>
      <c r="C4034" s="739"/>
      <c r="D4034" s="739"/>
      <c r="E4034" s="739"/>
      <c r="F4034" s="740"/>
      <c r="G4034" s="739"/>
      <c r="H4034" s="739"/>
      <c r="I4034" s="761"/>
      <c r="J4034" s="762"/>
      <c r="K4034" s="763"/>
      <c r="L4034" s="764"/>
    </row>
    <row r="4035" spans="2:12" x14ac:dyDescent="0.25">
      <c r="B4035" s="737"/>
      <c r="C4035" s="739"/>
      <c r="D4035" s="739"/>
      <c r="E4035" s="739"/>
      <c r="F4035" s="740"/>
      <c r="G4035" s="739"/>
      <c r="H4035" s="739"/>
      <c r="I4035" s="761"/>
      <c r="J4035" s="762"/>
      <c r="K4035" s="763"/>
      <c r="L4035" s="764"/>
    </row>
    <row r="4036" spans="2:12" x14ac:dyDescent="0.25">
      <c r="B4036" s="737"/>
      <c r="C4036" s="739"/>
      <c r="D4036" s="739"/>
      <c r="E4036" s="739"/>
      <c r="F4036" s="740"/>
      <c r="G4036" s="739"/>
      <c r="H4036" s="739"/>
      <c r="I4036" s="761"/>
      <c r="J4036" s="762"/>
      <c r="K4036" s="763"/>
      <c r="L4036" s="764"/>
    </row>
    <row r="4037" spans="2:12" x14ac:dyDescent="0.25">
      <c r="B4037" s="737"/>
      <c r="C4037" s="739"/>
      <c r="D4037" s="739"/>
      <c r="E4037" s="739"/>
      <c r="F4037" s="740"/>
      <c r="G4037" s="739"/>
      <c r="H4037" s="739"/>
      <c r="I4037" s="761"/>
      <c r="J4037" s="762"/>
      <c r="K4037" s="763"/>
      <c r="L4037" s="764"/>
    </row>
    <row r="4038" spans="2:12" x14ac:dyDescent="0.25">
      <c r="B4038" s="737"/>
      <c r="C4038" s="739"/>
      <c r="D4038" s="739"/>
      <c r="E4038" s="739"/>
      <c r="F4038" s="740"/>
      <c r="G4038" s="739"/>
      <c r="H4038" s="739"/>
      <c r="I4038" s="761"/>
      <c r="J4038" s="762"/>
      <c r="K4038" s="763"/>
      <c r="L4038" s="764"/>
    </row>
    <row r="4039" spans="2:12" x14ac:dyDescent="0.25">
      <c r="B4039" s="737"/>
      <c r="C4039" s="739"/>
      <c r="D4039" s="739"/>
      <c r="E4039" s="739"/>
      <c r="F4039" s="740"/>
      <c r="G4039" s="739"/>
      <c r="H4039" s="739"/>
      <c r="I4039" s="761"/>
      <c r="J4039" s="762"/>
      <c r="K4039" s="763"/>
      <c r="L4039" s="764"/>
    </row>
    <row r="4040" spans="2:12" x14ac:dyDescent="0.25">
      <c r="B4040" s="737"/>
      <c r="C4040" s="739"/>
      <c r="D4040" s="739"/>
      <c r="E4040" s="739"/>
      <c r="F4040" s="740"/>
      <c r="G4040" s="739"/>
      <c r="H4040" s="739"/>
      <c r="I4040" s="761"/>
      <c r="J4040" s="762"/>
      <c r="K4040" s="763"/>
      <c r="L4040" s="764"/>
    </row>
    <row r="4041" spans="2:12" x14ac:dyDescent="0.25">
      <c r="B4041" s="737"/>
      <c r="C4041" s="739"/>
      <c r="D4041" s="739"/>
      <c r="E4041" s="739"/>
      <c r="F4041" s="740"/>
      <c r="G4041" s="739"/>
      <c r="H4041" s="739"/>
      <c r="I4041" s="761"/>
      <c r="J4041" s="762"/>
      <c r="K4041" s="763"/>
      <c r="L4041" s="764"/>
    </row>
    <row r="4042" spans="2:12" x14ac:dyDescent="0.25">
      <c r="B4042" s="737"/>
      <c r="C4042" s="739"/>
      <c r="D4042" s="739"/>
      <c r="E4042" s="739"/>
      <c r="F4042" s="740"/>
      <c r="G4042" s="739"/>
      <c r="H4042" s="739"/>
      <c r="I4042" s="761"/>
      <c r="J4042" s="762"/>
      <c r="K4042" s="763"/>
      <c r="L4042" s="764"/>
    </row>
    <row r="4043" spans="2:12" x14ac:dyDescent="0.25">
      <c r="B4043" s="737"/>
      <c r="C4043" s="739"/>
      <c r="D4043" s="739"/>
      <c r="E4043" s="739"/>
      <c r="F4043" s="740"/>
      <c r="G4043" s="739"/>
      <c r="H4043" s="739"/>
      <c r="I4043" s="761"/>
      <c r="J4043" s="762"/>
      <c r="K4043" s="763"/>
      <c r="L4043" s="764"/>
    </row>
    <row r="4044" spans="2:12" x14ac:dyDescent="0.25">
      <c r="B4044" s="737"/>
      <c r="C4044" s="739"/>
      <c r="D4044" s="739"/>
      <c r="E4044" s="739"/>
      <c r="F4044" s="740"/>
      <c r="G4044" s="739"/>
      <c r="H4044" s="739"/>
      <c r="I4044" s="761"/>
      <c r="J4044" s="762"/>
      <c r="K4044" s="763"/>
      <c r="L4044" s="764"/>
    </row>
    <row r="4045" spans="2:12" x14ac:dyDescent="0.25">
      <c r="B4045" s="737"/>
      <c r="C4045" s="739"/>
      <c r="D4045" s="739"/>
      <c r="E4045" s="739"/>
      <c r="F4045" s="740"/>
      <c r="G4045" s="739"/>
      <c r="H4045" s="739"/>
      <c r="I4045" s="761"/>
      <c r="J4045" s="762"/>
      <c r="K4045" s="763"/>
      <c r="L4045" s="764"/>
    </row>
    <row r="4046" spans="2:12" x14ac:dyDescent="0.25">
      <c r="B4046" s="737"/>
      <c r="C4046" s="739"/>
      <c r="D4046" s="739"/>
      <c r="E4046" s="739"/>
      <c r="F4046" s="740"/>
      <c r="G4046" s="739"/>
      <c r="H4046" s="739"/>
      <c r="I4046" s="761"/>
      <c r="J4046" s="762"/>
      <c r="K4046" s="763"/>
      <c r="L4046" s="764"/>
    </row>
    <row r="4047" spans="2:12" x14ac:dyDescent="0.25">
      <c r="B4047" s="737"/>
      <c r="C4047" s="739"/>
      <c r="D4047" s="739"/>
      <c r="E4047" s="739"/>
      <c r="F4047" s="740"/>
      <c r="G4047" s="739"/>
      <c r="H4047" s="739"/>
      <c r="I4047" s="761"/>
      <c r="J4047" s="762"/>
      <c r="K4047" s="763"/>
      <c r="L4047" s="764"/>
    </row>
    <row r="4048" spans="2:12" x14ac:dyDescent="0.25">
      <c r="B4048" s="737"/>
      <c r="C4048" s="739"/>
      <c r="D4048" s="739"/>
      <c r="E4048" s="739"/>
      <c r="F4048" s="740"/>
      <c r="G4048" s="739"/>
      <c r="H4048" s="739"/>
      <c r="I4048" s="761"/>
      <c r="J4048" s="762"/>
      <c r="K4048" s="763"/>
      <c r="L4048" s="764"/>
    </row>
    <row r="4049" spans="2:12" x14ac:dyDescent="0.25">
      <c r="B4049" s="737"/>
      <c r="C4049" s="739"/>
      <c r="D4049" s="739"/>
      <c r="E4049" s="739"/>
      <c r="F4049" s="740"/>
      <c r="G4049" s="739"/>
      <c r="H4049" s="739"/>
      <c r="I4049" s="761"/>
      <c r="J4049" s="762"/>
      <c r="K4049" s="763"/>
      <c r="L4049" s="764"/>
    </row>
    <row r="4050" spans="2:12" x14ac:dyDescent="0.25">
      <c r="B4050" s="737"/>
      <c r="C4050" s="739"/>
      <c r="D4050" s="739"/>
      <c r="E4050" s="739"/>
      <c r="F4050" s="740"/>
      <c r="G4050" s="739"/>
      <c r="H4050" s="739"/>
      <c r="I4050" s="761"/>
      <c r="J4050" s="762"/>
      <c r="K4050" s="763"/>
      <c r="L4050" s="764"/>
    </row>
    <row r="4051" spans="2:12" x14ac:dyDescent="0.25">
      <c r="B4051" s="737"/>
      <c r="C4051" s="739"/>
      <c r="D4051" s="739"/>
      <c r="E4051" s="739"/>
      <c r="F4051" s="740"/>
      <c r="G4051" s="739"/>
      <c r="H4051" s="739"/>
      <c r="I4051" s="761"/>
      <c r="J4051" s="762"/>
      <c r="K4051" s="763"/>
      <c r="L4051" s="764"/>
    </row>
    <row r="4052" spans="2:12" x14ac:dyDescent="0.25">
      <c r="B4052" s="737"/>
      <c r="C4052" s="739"/>
      <c r="D4052" s="739"/>
      <c r="E4052" s="739"/>
      <c r="F4052" s="740"/>
      <c r="G4052" s="739"/>
      <c r="H4052" s="739"/>
      <c r="I4052" s="761"/>
      <c r="J4052" s="762"/>
      <c r="K4052" s="763"/>
      <c r="L4052" s="764"/>
    </row>
    <row r="4053" spans="2:12" x14ac:dyDescent="0.25">
      <c r="B4053" s="737"/>
      <c r="C4053" s="739"/>
      <c r="D4053" s="739"/>
      <c r="E4053" s="739"/>
      <c r="F4053" s="740"/>
      <c r="G4053" s="739"/>
      <c r="H4053" s="739"/>
      <c r="I4053" s="761"/>
      <c r="J4053" s="762"/>
      <c r="K4053" s="763"/>
      <c r="L4053" s="764"/>
    </row>
    <row r="4054" spans="2:12" x14ac:dyDescent="0.25">
      <c r="B4054" s="737"/>
      <c r="C4054" s="739"/>
      <c r="D4054" s="739"/>
      <c r="E4054" s="739"/>
      <c r="F4054" s="740"/>
      <c r="G4054" s="739"/>
      <c r="H4054" s="739"/>
      <c r="I4054" s="761"/>
      <c r="J4054" s="762"/>
      <c r="K4054" s="763"/>
      <c r="L4054" s="764"/>
    </row>
    <row r="4055" spans="2:12" x14ac:dyDescent="0.25">
      <c r="B4055" s="737"/>
      <c r="C4055" s="739"/>
      <c r="D4055" s="739"/>
      <c r="E4055" s="739"/>
      <c r="F4055" s="740"/>
      <c r="G4055" s="739"/>
      <c r="H4055" s="739"/>
      <c r="I4055" s="761"/>
      <c r="J4055" s="762"/>
      <c r="K4055" s="763"/>
      <c r="L4055" s="764"/>
    </row>
    <row r="4056" spans="2:12" x14ac:dyDescent="0.25">
      <c r="B4056" s="737"/>
      <c r="C4056" s="739"/>
      <c r="D4056" s="739"/>
      <c r="E4056" s="739"/>
      <c r="F4056" s="740"/>
      <c r="G4056" s="739"/>
      <c r="H4056" s="739"/>
      <c r="I4056" s="761"/>
      <c r="J4056" s="762"/>
      <c r="K4056" s="763"/>
      <c r="L4056" s="764"/>
    </row>
    <row r="4057" spans="2:12" x14ac:dyDescent="0.25">
      <c r="B4057" s="737"/>
      <c r="C4057" s="739"/>
      <c r="D4057" s="739"/>
      <c r="E4057" s="739"/>
      <c r="F4057" s="740"/>
      <c r="G4057" s="739"/>
      <c r="H4057" s="739"/>
      <c r="I4057" s="761"/>
      <c r="J4057" s="762"/>
      <c r="K4057" s="763"/>
      <c r="L4057" s="764"/>
    </row>
    <row r="4058" spans="2:12" x14ac:dyDescent="0.25">
      <c r="B4058" s="737"/>
      <c r="C4058" s="739"/>
      <c r="D4058" s="739"/>
      <c r="E4058" s="739"/>
      <c r="F4058" s="740"/>
      <c r="G4058" s="739"/>
      <c r="H4058" s="739"/>
      <c r="I4058" s="761"/>
      <c r="J4058" s="762"/>
      <c r="K4058" s="763"/>
      <c r="L4058" s="764"/>
    </row>
    <row r="4059" spans="2:12" x14ac:dyDescent="0.25">
      <c r="B4059" s="737"/>
      <c r="C4059" s="739"/>
      <c r="D4059" s="739"/>
      <c r="E4059" s="739"/>
      <c r="F4059" s="740"/>
      <c r="G4059" s="739"/>
      <c r="H4059" s="739"/>
      <c r="I4059" s="761"/>
      <c r="J4059" s="762"/>
      <c r="K4059" s="763"/>
      <c r="L4059" s="764"/>
    </row>
    <row r="4060" spans="2:12" x14ac:dyDescent="0.25">
      <c r="B4060" s="737"/>
      <c r="C4060" s="739"/>
      <c r="D4060" s="739"/>
      <c r="E4060" s="739"/>
      <c r="F4060" s="740"/>
      <c r="G4060" s="739"/>
      <c r="H4060" s="739"/>
      <c r="I4060" s="761"/>
      <c r="J4060" s="762"/>
      <c r="K4060" s="763"/>
      <c r="L4060" s="764"/>
    </row>
    <row r="4061" spans="2:12" x14ac:dyDescent="0.25">
      <c r="B4061" s="737"/>
      <c r="C4061" s="739"/>
      <c r="D4061" s="739"/>
      <c r="E4061" s="739"/>
      <c r="F4061" s="740"/>
      <c r="G4061" s="739"/>
      <c r="H4061" s="739"/>
      <c r="I4061" s="761"/>
      <c r="J4061" s="762"/>
      <c r="K4061" s="763"/>
      <c r="L4061" s="764"/>
    </row>
    <row r="4062" spans="2:12" x14ac:dyDescent="0.25">
      <c r="B4062" s="737"/>
      <c r="C4062" s="739"/>
      <c r="D4062" s="739"/>
      <c r="E4062" s="739"/>
      <c r="F4062" s="740"/>
      <c r="G4062" s="739"/>
      <c r="H4062" s="739"/>
      <c r="I4062" s="761"/>
      <c r="J4062" s="762"/>
      <c r="K4062" s="763"/>
      <c r="L4062" s="764"/>
    </row>
    <row r="4063" spans="2:12" x14ac:dyDescent="0.25">
      <c r="B4063" s="737"/>
      <c r="C4063" s="739"/>
      <c r="D4063" s="739"/>
      <c r="E4063" s="739"/>
      <c r="F4063" s="740"/>
      <c r="G4063" s="739"/>
      <c r="H4063" s="739"/>
      <c r="I4063" s="761"/>
      <c r="J4063" s="762"/>
      <c r="K4063" s="763"/>
      <c r="L4063" s="764"/>
    </row>
    <row r="4064" spans="2:12" x14ac:dyDescent="0.25">
      <c r="B4064" s="737"/>
      <c r="C4064" s="739"/>
      <c r="D4064" s="739"/>
      <c r="E4064" s="739"/>
      <c r="F4064" s="740"/>
      <c r="G4064" s="739"/>
      <c r="H4064" s="739"/>
      <c r="I4064" s="761"/>
      <c r="J4064" s="762"/>
      <c r="K4064" s="763"/>
      <c r="L4064" s="764"/>
    </row>
    <row r="4065" spans="2:12" x14ac:dyDescent="0.25">
      <c r="B4065" s="737"/>
      <c r="C4065" s="739"/>
      <c r="D4065" s="739"/>
      <c r="E4065" s="739"/>
      <c r="F4065" s="740"/>
      <c r="G4065" s="739"/>
      <c r="H4065" s="739"/>
      <c r="I4065" s="761"/>
      <c r="J4065" s="762"/>
      <c r="K4065" s="763"/>
      <c r="L4065" s="764"/>
    </row>
    <row r="4066" spans="2:12" x14ac:dyDescent="0.25">
      <c r="B4066" s="737"/>
      <c r="C4066" s="739"/>
      <c r="D4066" s="739"/>
      <c r="E4066" s="739"/>
      <c r="F4066" s="740"/>
      <c r="G4066" s="739"/>
      <c r="H4066" s="739"/>
      <c r="I4066" s="761"/>
      <c r="J4066" s="762"/>
      <c r="K4066" s="763"/>
      <c r="L4066" s="764"/>
    </row>
    <row r="4067" spans="2:12" x14ac:dyDescent="0.25">
      <c r="B4067" s="737"/>
      <c r="C4067" s="739"/>
      <c r="D4067" s="739"/>
      <c r="E4067" s="739"/>
      <c r="F4067" s="740"/>
      <c r="G4067" s="739"/>
      <c r="H4067" s="739"/>
      <c r="I4067" s="761"/>
      <c r="J4067" s="762"/>
      <c r="K4067" s="763"/>
      <c r="L4067" s="764"/>
    </row>
    <row r="4068" spans="2:12" x14ac:dyDescent="0.25">
      <c r="B4068" s="737"/>
      <c r="C4068" s="739"/>
      <c r="D4068" s="739"/>
      <c r="E4068" s="739"/>
      <c r="F4068" s="740"/>
      <c r="G4068" s="739"/>
      <c r="H4068" s="739"/>
      <c r="I4068" s="761"/>
      <c r="J4068" s="762"/>
      <c r="K4068" s="763"/>
      <c r="L4068" s="764"/>
    </row>
    <row r="4069" spans="2:12" x14ac:dyDescent="0.25">
      <c r="B4069" s="737"/>
      <c r="C4069" s="739"/>
      <c r="D4069" s="739"/>
      <c r="E4069" s="739"/>
      <c r="F4069" s="740"/>
      <c r="G4069" s="739"/>
      <c r="H4069" s="739"/>
      <c r="I4069" s="761"/>
      <c r="J4069" s="762"/>
      <c r="K4069" s="763"/>
      <c r="L4069" s="764"/>
    </row>
    <row r="4070" spans="2:12" x14ac:dyDescent="0.25">
      <c r="B4070" s="737"/>
      <c r="C4070" s="739"/>
      <c r="D4070" s="739"/>
      <c r="E4070" s="739"/>
      <c r="F4070" s="740"/>
      <c r="G4070" s="739"/>
      <c r="H4070" s="739"/>
      <c r="I4070" s="761"/>
      <c r="J4070" s="762"/>
      <c r="K4070" s="763"/>
      <c r="L4070" s="764"/>
    </row>
    <row r="4071" spans="2:12" x14ac:dyDescent="0.25">
      <c r="B4071" s="737"/>
      <c r="C4071" s="739"/>
      <c r="D4071" s="739"/>
      <c r="E4071" s="739"/>
      <c r="F4071" s="740"/>
      <c r="G4071" s="739"/>
      <c r="H4071" s="739"/>
      <c r="I4071" s="761"/>
      <c r="J4071" s="762"/>
      <c r="K4071" s="763"/>
      <c r="L4071" s="764"/>
    </row>
    <row r="4072" spans="2:12" x14ac:dyDescent="0.25">
      <c r="B4072" s="737"/>
      <c r="C4072" s="739"/>
      <c r="D4072" s="739"/>
      <c r="E4072" s="739"/>
      <c r="F4072" s="740"/>
      <c r="G4072" s="739"/>
      <c r="H4072" s="739"/>
      <c r="I4072" s="761"/>
      <c r="J4072" s="762"/>
      <c r="K4072" s="763"/>
      <c r="L4072" s="764"/>
    </row>
    <row r="4073" spans="2:12" x14ac:dyDescent="0.25">
      <c r="B4073" s="737"/>
      <c r="C4073" s="739"/>
      <c r="D4073" s="739"/>
      <c r="E4073" s="739"/>
      <c r="F4073" s="740"/>
      <c r="G4073" s="739"/>
      <c r="H4073" s="739"/>
      <c r="I4073" s="761"/>
      <c r="J4073" s="762"/>
      <c r="K4073" s="763"/>
      <c r="L4073" s="764"/>
    </row>
    <row r="4074" spans="2:12" x14ac:dyDescent="0.25">
      <c r="B4074" s="737"/>
      <c r="C4074" s="739"/>
      <c r="D4074" s="739"/>
      <c r="E4074" s="739"/>
      <c r="F4074" s="740"/>
      <c r="G4074" s="739"/>
      <c r="H4074" s="739"/>
      <c r="I4074" s="761"/>
      <c r="J4074" s="762"/>
      <c r="K4074" s="763"/>
      <c r="L4074" s="764"/>
    </row>
    <row r="4075" spans="2:12" x14ac:dyDescent="0.25">
      <c r="B4075" s="737"/>
      <c r="C4075" s="739"/>
      <c r="D4075" s="739"/>
      <c r="E4075" s="739"/>
      <c r="F4075" s="740"/>
      <c r="G4075" s="739"/>
      <c r="H4075" s="739"/>
      <c r="I4075" s="761"/>
      <c r="J4075" s="762"/>
      <c r="K4075" s="763"/>
      <c r="L4075" s="764"/>
    </row>
    <row r="4076" spans="2:12" x14ac:dyDescent="0.25">
      <c r="B4076" s="737"/>
      <c r="C4076" s="739"/>
      <c r="D4076" s="739"/>
      <c r="E4076" s="739"/>
      <c r="F4076" s="740"/>
      <c r="G4076" s="739"/>
      <c r="H4076" s="739"/>
      <c r="I4076" s="761"/>
      <c r="J4076" s="762"/>
      <c r="K4076" s="763"/>
      <c r="L4076" s="764"/>
    </row>
    <row r="4077" spans="2:12" x14ac:dyDescent="0.25">
      <c r="B4077" s="737"/>
      <c r="C4077" s="739"/>
      <c r="D4077" s="739"/>
      <c r="E4077" s="739"/>
      <c r="F4077" s="740"/>
      <c r="G4077" s="739"/>
      <c r="H4077" s="739"/>
      <c r="I4077" s="761"/>
      <c r="J4077" s="762"/>
      <c r="K4077" s="763"/>
      <c r="L4077" s="764"/>
    </row>
    <row r="4078" spans="2:12" x14ac:dyDescent="0.25">
      <c r="B4078" s="737"/>
      <c r="C4078" s="739"/>
      <c r="D4078" s="739"/>
      <c r="E4078" s="739"/>
      <c r="F4078" s="740"/>
      <c r="G4078" s="739"/>
      <c r="H4078" s="739"/>
      <c r="I4078" s="761"/>
      <c r="J4078" s="762"/>
      <c r="K4078" s="763"/>
      <c r="L4078" s="764"/>
    </row>
    <row r="4079" spans="2:12" x14ac:dyDescent="0.25">
      <c r="B4079" s="737"/>
      <c r="C4079" s="739"/>
      <c r="D4079" s="739"/>
      <c r="E4079" s="739"/>
      <c r="F4079" s="740"/>
      <c r="G4079" s="739"/>
      <c r="H4079" s="739"/>
      <c r="I4079" s="761"/>
      <c r="J4079" s="762"/>
      <c r="K4079" s="763"/>
      <c r="L4079" s="764"/>
    </row>
    <row r="4080" spans="2:12" x14ac:dyDescent="0.25">
      <c r="B4080" s="737"/>
      <c r="C4080" s="739"/>
      <c r="D4080" s="739"/>
      <c r="E4080" s="739"/>
      <c r="F4080" s="740"/>
      <c r="G4080" s="739"/>
      <c r="H4080" s="739"/>
      <c r="I4080" s="761"/>
      <c r="J4080" s="762"/>
      <c r="K4080" s="763"/>
      <c r="L4080" s="764"/>
    </row>
    <row r="4081" spans="2:12" x14ac:dyDescent="0.25">
      <c r="B4081" s="737"/>
      <c r="C4081" s="739"/>
      <c r="D4081" s="739"/>
      <c r="E4081" s="739"/>
      <c r="F4081" s="740"/>
      <c r="G4081" s="739"/>
      <c r="H4081" s="739"/>
      <c r="I4081" s="761"/>
      <c r="J4081" s="762"/>
      <c r="K4081" s="763"/>
      <c r="L4081" s="764"/>
    </row>
    <row r="4082" spans="2:12" x14ac:dyDescent="0.25">
      <c r="B4082" s="737"/>
      <c r="C4082" s="739"/>
      <c r="D4082" s="739"/>
      <c r="E4082" s="739"/>
      <c r="F4082" s="740"/>
      <c r="G4082" s="739"/>
      <c r="H4082" s="739"/>
      <c r="I4082" s="761"/>
      <c r="J4082" s="762"/>
      <c r="K4082" s="763"/>
      <c r="L4082" s="764"/>
    </row>
    <row r="4083" spans="2:12" x14ac:dyDescent="0.25">
      <c r="B4083" s="737"/>
      <c r="C4083" s="739"/>
      <c r="D4083" s="739"/>
      <c r="E4083" s="739"/>
      <c r="F4083" s="740"/>
      <c r="G4083" s="739"/>
      <c r="H4083" s="739"/>
      <c r="I4083" s="761"/>
      <c r="J4083" s="762"/>
      <c r="K4083" s="763"/>
      <c r="L4083" s="764"/>
    </row>
    <row r="4084" spans="2:12" x14ac:dyDescent="0.25">
      <c r="B4084" s="737"/>
      <c r="C4084" s="739"/>
      <c r="D4084" s="739"/>
      <c r="E4084" s="739"/>
      <c r="F4084" s="740"/>
      <c r="G4084" s="739"/>
      <c r="H4084" s="739"/>
      <c r="I4084" s="761"/>
      <c r="J4084" s="762"/>
      <c r="K4084" s="763"/>
      <c r="L4084" s="764"/>
    </row>
    <row r="4085" spans="2:12" x14ac:dyDescent="0.25">
      <c r="B4085" s="737"/>
      <c r="C4085" s="739"/>
      <c r="D4085" s="739"/>
      <c r="E4085" s="739"/>
      <c r="F4085" s="740"/>
      <c r="G4085" s="739"/>
      <c r="H4085" s="739"/>
      <c r="I4085" s="761"/>
      <c r="J4085" s="762"/>
      <c r="K4085" s="763"/>
      <c r="L4085" s="764"/>
    </row>
    <row r="4086" spans="2:12" x14ac:dyDescent="0.25">
      <c r="B4086" s="737"/>
      <c r="C4086" s="739"/>
      <c r="D4086" s="739"/>
      <c r="E4086" s="739"/>
      <c r="F4086" s="740"/>
      <c r="G4086" s="739"/>
      <c r="H4086" s="739"/>
      <c r="I4086" s="761"/>
      <c r="J4086" s="762"/>
      <c r="K4086" s="763"/>
      <c r="L4086" s="764"/>
    </row>
    <row r="4087" spans="2:12" x14ac:dyDescent="0.25">
      <c r="B4087" s="737"/>
      <c r="C4087" s="739"/>
      <c r="D4087" s="739"/>
      <c r="E4087" s="739"/>
      <c r="F4087" s="740"/>
      <c r="G4087" s="739"/>
      <c r="H4087" s="739"/>
      <c r="I4087" s="761"/>
      <c r="J4087" s="762"/>
      <c r="K4087" s="763"/>
      <c r="L4087" s="764"/>
    </row>
    <row r="4088" spans="2:12" x14ac:dyDescent="0.25">
      <c r="B4088" s="737"/>
      <c r="C4088" s="739"/>
      <c r="D4088" s="739"/>
      <c r="E4088" s="739"/>
      <c r="F4088" s="740"/>
      <c r="G4088" s="739"/>
      <c r="H4088" s="739"/>
      <c r="I4088" s="761"/>
      <c r="J4088" s="762"/>
      <c r="K4088" s="763"/>
      <c r="L4088" s="764"/>
    </row>
    <row r="4089" spans="2:12" x14ac:dyDescent="0.25">
      <c r="B4089" s="737"/>
      <c r="C4089" s="739"/>
      <c r="D4089" s="739"/>
      <c r="E4089" s="739"/>
      <c r="F4089" s="740"/>
      <c r="G4089" s="739"/>
      <c r="H4089" s="739"/>
      <c r="I4089" s="761"/>
      <c r="J4089" s="762"/>
      <c r="K4089" s="763"/>
      <c r="L4089" s="764"/>
    </row>
    <row r="4090" spans="2:12" x14ac:dyDescent="0.25">
      <c r="B4090" s="737"/>
      <c r="C4090" s="739"/>
      <c r="D4090" s="739"/>
      <c r="E4090" s="739"/>
      <c r="F4090" s="740"/>
      <c r="G4090" s="739"/>
      <c r="H4090" s="739"/>
      <c r="I4090" s="761"/>
      <c r="J4090" s="762"/>
      <c r="K4090" s="763"/>
      <c r="L4090" s="764"/>
    </row>
    <row r="4091" spans="2:12" x14ac:dyDescent="0.25">
      <c r="B4091" s="737"/>
      <c r="C4091" s="739"/>
      <c r="D4091" s="739"/>
      <c r="E4091" s="739"/>
      <c r="F4091" s="740"/>
      <c r="G4091" s="739"/>
      <c r="H4091" s="739"/>
      <c r="I4091" s="761"/>
      <c r="J4091" s="762"/>
      <c r="K4091" s="763"/>
      <c r="L4091" s="764"/>
    </row>
    <row r="4092" spans="2:12" x14ac:dyDescent="0.25">
      <c r="B4092" s="737"/>
      <c r="C4092" s="739"/>
      <c r="D4092" s="739"/>
      <c r="E4092" s="739"/>
      <c r="F4092" s="740"/>
      <c r="G4092" s="739"/>
      <c r="H4092" s="739"/>
      <c r="I4092" s="761"/>
      <c r="J4092" s="762"/>
      <c r="K4092" s="763"/>
      <c r="L4092" s="764"/>
    </row>
    <row r="4093" spans="2:12" x14ac:dyDescent="0.25">
      <c r="B4093" s="737"/>
      <c r="C4093" s="739"/>
      <c r="D4093" s="739"/>
      <c r="E4093" s="739"/>
      <c r="F4093" s="740"/>
      <c r="G4093" s="739"/>
      <c r="H4093" s="739"/>
      <c r="I4093" s="761"/>
      <c r="J4093" s="762"/>
      <c r="K4093" s="763"/>
      <c r="L4093" s="764"/>
    </row>
    <row r="4094" spans="2:12" x14ac:dyDescent="0.25">
      <c r="B4094" s="737"/>
      <c r="C4094" s="739"/>
      <c r="D4094" s="739"/>
      <c r="E4094" s="739"/>
      <c r="F4094" s="740"/>
      <c r="G4094" s="739"/>
      <c r="H4094" s="739"/>
      <c r="I4094" s="761"/>
      <c r="J4094" s="762"/>
      <c r="K4094" s="763"/>
      <c r="L4094" s="764"/>
    </row>
    <row r="4095" spans="2:12" x14ac:dyDescent="0.25">
      <c r="B4095" s="737"/>
      <c r="C4095" s="739"/>
      <c r="D4095" s="739"/>
      <c r="E4095" s="739"/>
      <c r="F4095" s="740"/>
      <c r="G4095" s="739"/>
      <c r="H4095" s="739"/>
      <c r="I4095" s="761"/>
      <c r="J4095" s="762"/>
      <c r="K4095" s="763"/>
      <c r="L4095" s="764"/>
    </row>
    <row r="4096" spans="2:12" x14ac:dyDescent="0.25">
      <c r="B4096" s="737"/>
      <c r="C4096" s="739"/>
      <c r="D4096" s="739"/>
      <c r="E4096" s="739"/>
      <c r="F4096" s="740"/>
      <c r="G4096" s="739"/>
      <c r="H4096" s="739"/>
      <c r="I4096" s="761"/>
      <c r="J4096" s="762"/>
      <c r="K4096" s="763"/>
      <c r="L4096" s="764"/>
    </row>
    <row r="4097" spans="2:12" x14ac:dyDescent="0.25">
      <c r="B4097" s="737"/>
      <c r="C4097" s="739"/>
      <c r="D4097" s="739"/>
      <c r="E4097" s="739"/>
      <c r="F4097" s="740"/>
      <c r="G4097" s="739"/>
      <c r="H4097" s="739"/>
      <c r="I4097" s="761"/>
      <c r="J4097" s="762"/>
      <c r="K4097" s="763"/>
      <c r="L4097" s="764"/>
    </row>
    <row r="4098" spans="2:12" x14ac:dyDescent="0.25">
      <c r="B4098" s="737"/>
      <c r="C4098" s="739"/>
      <c r="D4098" s="739"/>
      <c r="E4098" s="739"/>
      <c r="F4098" s="740"/>
      <c r="G4098" s="739"/>
      <c r="H4098" s="739"/>
      <c r="I4098" s="761"/>
      <c r="J4098" s="762"/>
      <c r="K4098" s="763"/>
      <c r="L4098" s="764"/>
    </row>
    <row r="4099" spans="2:12" x14ac:dyDescent="0.25">
      <c r="B4099" s="737"/>
      <c r="C4099" s="739"/>
      <c r="D4099" s="739"/>
      <c r="E4099" s="739"/>
      <c r="F4099" s="740"/>
      <c r="G4099" s="739"/>
      <c r="H4099" s="739"/>
      <c r="I4099" s="761"/>
      <c r="J4099" s="762"/>
      <c r="K4099" s="763"/>
      <c r="L4099" s="764"/>
    </row>
    <row r="4100" spans="2:12" x14ac:dyDescent="0.25">
      <c r="B4100" s="737"/>
      <c r="C4100" s="739"/>
      <c r="D4100" s="739"/>
      <c r="E4100" s="739"/>
      <c r="F4100" s="740"/>
      <c r="G4100" s="739"/>
      <c r="H4100" s="739"/>
      <c r="I4100" s="761"/>
      <c r="J4100" s="762"/>
      <c r="K4100" s="763"/>
      <c r="L4100" s="764"/>
    </row>
    <row r="4101" spans="2:12" x14ac:dyDescent="0.25">
      <c r="B4101" s="737"/>
      <c r="C4101" s="739"/>
      <c r="D4101" s="739"/>
      <c r="E4101" s="739"/>
      <c r="F4101" s="740"/>
      <c r="G4101" s="739"/>
      <c r="H4101" s="739"/>
      <c r="I4101" s="761"/>
      <c r="J4101" s="762"/>
      <c r="K4101" s="763"/>
      <c r="L4101" s="764"/>
    </row>
    <row r="4102" spans="2:12" x14ac:dyDescent="0.25">
      <c r="B4102" s="737"/>
      <c r="C4102" s="739"/>
      <c r="D4102" s="739"/>
      <c r="E4102" s="739"/>
      <c r="F4102" s="740"/>
      <c r="G4102" s="739"/>
      <c r="H4102" s="739"/>
      <c r="I4102" s="761"/>
      <c r="J4102" s="762"/>
      <c r="K4102" s="763"/>
      <c r="L4102" s="764"/>
    </row>
    <row r="4103" spans="2:12" x14ac:dyDescent="0.25">
      <c r="B4103" s="737"/>
      <c r="C4103" s="739"/>
      <c r="D4103" s="739"/>
      <c r="E4103" s="739"/>
      <c r="F4103" s="740"/>
      <c r="G4103" s="739"/>
      <c r="H4103" s="739"/>
      <c r="I4103" s="761"/>
      <c r="J4103" s="762"/>
      <c r="K4103" s="763"/>
      <c r="L4103" s="764"/>
    </row>
    <row r="4104" spans="2:12" x14ac:dyDescent="0.25">
      <c r="B4104" s="737"/>
      <c r="C4104" s="739"/>
      <c r="D4104" s="739"/>
      <c r="E4104" s="739"/>
      <c r="F4104" s="740"/>
      <c r="G4104" s="739"/>
      <c r="H4104" s="739"/>
      <c r="I4104" s="761"/>
      <c r="J4104" s="762"/>
      <c r="K4104" s="763"/>
      <c r="L4104" s="764"/>
    </row>
    <row r="4105" spans="2:12" x14ac:dyDescent="0.25">
      <c r="B4105" s="737"/>
      <c r="C4105" s="739"/>
      <c r="D4105" s="739"/>
      <c r="E4105" s="739"/>
      <c r="F4105" s="740"/>
      <c r="G4105" s="739"/>
      <c r="H4105" s="739"/>
      <c r="I4105" s="761"/>
      <c r="J4105" s="762"/>
      <c r="K4105" s="763"/>
      <c r="L4105" s="764"/>
    </row>
    <row r="4106" spans="2:12" x14ac:dyDescent="0.25">
      <c r="B4106" s="737"/>
      <c r="C4106" s="739"/>
      <c r="D4106" s="739"/>
      <c r="E4106" s="739"/>
      <c r="F4106" s="740"/>
      <c r="G4106" s="739"/>
      <c r="H4106" s="739"/>
      <c r="I4106" s="761"/>
      <c r="J4106" s="762"/>
      <c r="K4106" s="763"/>
      <c r="L4106" s="764"/>
    </row>
    <row r="4107" spans="2:12" x14ac:dyDescent="0.25">
      <c r="B4107" s="737"/>
      <c r="C4107" s="739"/>
      <c r="D4107" s="739"/>
      <c r="E4107" s="739"/>
      <c r="F4107" s="740"/>
      <c r="G4107" s="739"/>
      <c r="H4107" s="739"/>
      <c r="I4107" s="761"/>
      <c r="J4107" s="762"/>
      <c r="K4107" s="763"/>
      <c r="L4107" s="764"/>
    </row>
    <row r="4108" spans="2:12" x14ac:dyDescent="0.25">
      <c r="B4108" s="737"/>
      <c r="C4108" s="739"/>
      <c r="D4108" s="739"/>
      <c r="E4108" s="739"/>
      <c r="F4108" s="740"/>
      <c r="G4108" s="739"/>
      <c r="H4108" s="739"/>
      <c r="I4108" s="761"/>
      <c r="J4108" s="762"/>
      <c r="K4108" s="763"/>
      <c r="L4108" s="764"/>
    </row>
    <row r="4109" spans="2:12" x14ac:dyDescent="0.25">
      <c r="B4109" s="737"/>
      <c r="C4109" s="739"/>
      <c r="D4109" s="739"/>
      <c r="E4109" s="739"/>
      <c r="F4109" s="740"/>
      <c r="G4109" s="739"/>
      <c r="H4109" s="739"/>
      <c r="I4109" s="761"/>
      <c r="J4109" s="762"/>
      <c r="K4109" s="763"/>
      <c r="L4109" s="764"/>
    </row>
    <row r="4110" spans="2:12" x14ac:dyDescent="0.25">
      <c r="B4110" s="737"/>
      <c r="C4110" s="739"/>
      <c r="D4110" s="739"/>
      <c r="E4110" s="739"/>
      <c r="F4110" s="740"/>
      <c r="G4110" s="739"/>
      <c r="H4110" s="739"/>
      <c r="I4110" s="761"/>
      <c r="J4110" s="762"/>
      <c r="K4110" s="763"/>
      <c r="L4110" s="764"/>
    </row>
    <row r="4111" spans="2:12" x14ac:dyDescent="0.25">
      <c r="B4111" s="737"/>
      <c r="C4111" s="739"/>
      <c r="D4111" s="739"/>
      <c r="E4111" s="739"/>
      <c r="F4111" s="740"/>
      <c r="G4111" s="739"/>
      <c r="H4111" s="739"/>
      <c r="I4111" s="761"/>
      <c r="J4111" s="762"/>
      <c r="K4111" s="763"/>
      <c r="L4111" s="764"/>
    </row>
    <row r="4112" spans="2:12" x14ac:dyDescent="0.25">
      <c r="B4112" s="737"/>
      <c r="C4112" s="739"/>
      <c r="D4112" s="739"/>
      <c r="E4112" s="739"/>
      <c r="F4112" s="740"/>
      <c r="G4112" s="739"/>
      <c r="H4112" s="739"/>
      <c r="I4112" s="761"/>
      <c r="J4112" s="762"/>
      <c r="K4112" s="763"/>
      <c r="L4112" s="764"/>
    </row>
    <row r="4113" spans="2:12" x14ac:dyDescent="0.25">
      <c r="B4113" s="737"/>
      <c r="C4113" s="739"/>
      <c r="D4113" s="739"/>
      <c r="E4113" s="739"/>
      <c r="F4113" s="740"/>
      <c r="G4113" s="739"/>
      <c r="H4113" s="739"/>
      <c r="I4113" s="761"/>
      <c r="J4113" s="762"/>
      <c r="K4113" s="763"/>
      <c r="L4113" s="764"/>
    </row>
    <row r="4114" spans="2:12" x14ac:dyDescent="0.25">
      <c r="B4114" s="737"/>
      <c r="C4114" s="739"/>
      <c r="D4114" s="739"/>
      <c r="E4114" s="739"/>
      <c r="F4114" s="740"/>
      <c r="G4114" s="739"/>
      <c r="H4114" s="739"/>
      <c r="I4114" s="761"/>
      <c r="J4114" s="762"/>
      <c r="K4114" s="763"/>
      <c r="L4114" s="764"/>
    </row>
    <row r="4115" spans="2:12" x14ac:dyDescent="0.25">
      <c r="B4115" s="737"/>
      <c r="C4115" s="739"/>
      <c r="D4115" s="739"/>
      <c r="E4115" s="739"/>
      <c r="F4115" s="740"/>
      <c r="G4115" s="739"/>
      <c r="H4115" s="739"/>
      <c r="I4115" s="761"/>
      <c r="J4115" s="762"/>
      <c r="K4115" s="763"/>
      <c r="L4115" s="764"/>
    </row>
    <row r="4116" spans="2:12" x14ac:dyDescent="0.25">
      <c r="B4116" s="737"/>
      <c r="C4116" s="739"/>
      <c r="D4116" s="739"/>
      <c r="E4116" s="739"/>
      <c r="F4116" s="740"/>
      <c r="G4116" s="739"/>
      <c r="H4116" s="739"/>
      <c r="I4116" s="761"/>
      <c r="J4116" s="762"/>
      <c r="K4116" s="763"/>
      <c r="L4116" s="764"/>
    </row>
    <row r="4117" spans="2:12" x14ac:dyDescent="0.25">
      <c r="B4117" s="737"/>
      <c r="C4117" s="739"/>
      <c r="D4117" s="739"/>
      <c r="E4117" s="739"/>
      <c r="F4117" s="740"/>
      <c r="G4117" s="739"/>
      <c r="H4117" s="739"/>
      <c r="I4117" s="761"/>
      <c r="J4117" s="762"/>
      <c r="K4117" s="763"/>
      <c r="L4117" s="764"/>
    </row>
    <row r="4118" spans="2:12" x14ac:dyDescent="0.25">
      <c r="B4118" s="737"/>
      <c r="C4118" s="739"/>
      <c r="D4118" s="739"/>
      <c r="E4118" s="739"/>
      <c r="F4118" s="740"/>
      <c r="G4118" s="739"/>
      <c r="H4118" s="739"/>
      <c r="I4118" s="761"/>
      <c r="J4118" s="762"/>
      <c r="K4118" s="763"/>
      <c r="L4118" s="764"/>
    </row>
    <row r="4119" spans="2:12" x14ac:dyDescent="0.25">
      <c r="B4119" s="737"/>
      <c r="C4119" s="739"/>
      <c r="D4119" s="739"/>
      <c r="E4119" s="739"/>
      <c r="F4119" s="740"/>
      <c r="G4119" s="739"/>
      <c r="H4119" s="739"/>
      <c r="I4119" s="761"/>
      <c r="J4119" s="762"/>
      <c r="K4119" s="763"/>
      <c r="L4119" s="764"/>
    </row>
    <row r="4120" spans="2:12" x14ac:dyDescent="0.25">
      <c r="B4120" s="737"/>
      <c r="C4120" s="739"/>
      <c r="D4120" s="739"/>
      <c r="E4120" s="739"/>
      <c r="F4120" s="740"/>
      <c r="G4120" s="739"/>
      <c r="H4120" s="739"/>
      <c r="I4120" s="761"/>
      <c r="J4120" s="762"/>
      <c r="K4120" s="763"/>
      <c r="L4120" s="764"/>
    </row>
    <row r="4121" spans="2:12" x14ac:dyDescent="0.25">
      <c r="B4121" s="737"/>
      <c r="C4121" s="739"/>
      <c r="D4121" s="739"/>
      <c r="E4121" s="739"/>
      <c r="F4121" s="740"/>
      <c r="G4121" s="739"/>
      <c r="H4121" s="739"/>
      <c r="I4121" s="761"/>
      <c r="J4121" s="762"/>
      <c r="K4121" s="763"/>
      <c r="L4121" s="764"/>
    </row>
    <row r="4122" spans="2:12" x14ac:dyDescent="0.25">
      <c r="B4122" s="737"/>
      <c r="C4122" s="739"/>
      <c r="D4122" s="739"/>
      <c r="E4122" s="739"/>
      <c r="F4122" s="740"/>
      <c r="G4122" s="739"/>
      <c r="H4122" s="739"/>
      <c r="I4122" s="761"/>
      <c r="J4122" s="762"/>
      <c r="K4122" s="763"/>
      <c r="L4122" s="764"/>
    </row>
    <row r="4123" spans="2:12" x14ac:dyDescent="0.25">
      <c r="B4123" s="737"/>
      <c r="C4123" s="739"/>
      <c r="D4123" s="739"/>
      <c r="E4123" s="739"/>
      <c r="F4123" s="740"/>
      <c r="G4123" s="739"/>
      <c r="H4123" s="739"/>
      <c r="I4123" s="761"/>
      <c r="J4123" s="762"/>
      <c r="K4123" s="763"/>
      <c r="L4123" s="764"/>
    </row>
    <row r="4124" spans="2:12" x14ac:dyDescent="0.25">
      <c r="B4124" s="737"/>
      <c r="C4124" s="739"/>
      <c r="D4124" s="739"/>
      <c r="E4124" s="739"/>
      <c r="F4124" s="740"/>
      <c r="G4124" s="739"/>
      <c r="H4124" s="739"/>
      <c r="I4124" s="761"/>
      <c r="J4124" s="762"/>
      <c r="K4124" s="763"/>
      <c r="L4124" s="764"/>
    </row>
    <row r="4125" spans="2:12" x14ac:dyDescent="0.25">
      <c r="B4125" s="737"/>
      <c r="C4125" s="739"/>
      <c r="D4125" s="739"/>
      <c r="E4125" s="739"/>
      <c r="F4125" s="740"/>
      <c r="G4125" s="739"/>
      <c r="H4125" s="739"/>
      <c r="I4125" s="761"/>
      <c r="J4125" s="762"/>
      <c r="K4125" s="763"/>
      <c r="L4125" s="764"/>
    </row>
    <row r="4126" spans="2:12" x14ac:dyDescent="0.25">
      <c r="B4126" s="737"/>
      <c r="C4126" s="739"/>
      <c r="D4126" s="739"/>
      <c r="E4126" s="739"/>
      <c r="F4126" s="740"/>
      <c r="G4126" s="739"/>
      <c r="H4126" s="739"/>
      <c r="I4126" s="761"/>
      <c r="J4126" s="762"/>
      <c r="K4126" s="763"/>
      <c r="L4126" s="764"/>
    </row>
    <row r="4127" spans="2:12" x14ac:dyDescent="0.25">
      <c r="B4127" s="737"/>
      <c r="C4127" s="739"/>
      <c r="D4127" s="739"/>
      <c r="E4127" s="739"/>
      <c r="F4127" s="740"/>
      <c r="G4127" s="739"/>
      <c r="H4127" s="739"/>
      <c r="I4127" s="761"/>
      <c r="J4127" s="762"/>
      <c r="K4127" s="763"/>
      <c r="L4127" s="764"/>
    </row>
    <row r="4128" spans="2:12" x14ac:dyDescent="0.25">
      <c r="B4128" s="737"/>
      <c r="C4128" s="739"/>
      <c r="D4128" s="739"/>
      <c r="E4128" s="739"/>
      <c r="F4128" s="740"/>
      <c r="G4128" s="739"/>
      <c r="H4128" s="739"/>
      <c r="I4128" s="761"/>
      <c r="J4128" s="762"/>
      <c r="K4128" s="763"/>
      <c r="L4128" s="764"/>
    </row>
    <row r="4129" spans="2:12" x14ac:dyDescent="0.25">
      <c r="B4129" s="737"/>
      <c r="C4129" s="739"/>
      <c r="D4129" s="739"/>
      <c r="E4129" s="739"/>
      <c r="F4129" s="740"/>
      <c r="G4129" s="739"/>
      <c r="H4129" s="739"/>
      <c r="I4129" s="761"/>
      <c r="J4129" s="762"/>
      <c r="K4129" s="763"/>
      <c r="L4129" s="764"/>
    </row>
    <row r="4130" spans="2:12" x14ac:dyDescent="0.25">
      <c r="B4130" s="737"/>
      <c r="C4130" s="739"/>
      <c r="D4130" s="739"/>
      <c r="E4130" s="739"/>
      <c r="F4130" s="740"/>
      <c r="G4130" s="739"/>
      <c r="H4130" s="739"/>
      <c r="I4130" s="761"/>
      <c r="J4130" s="762"/>
      <c r="K4130" s="763"/>
      <c r="L4130" s="764"/>
    </row>
    <row r="4131" spans="2:12" x14ac:dyDescent="0.25">
      <c r="B4131" s="737"/>
      <c r="C4131" s="739"/>
      <c r="D4131" s="739"/>
      <c r="E4131" s="739"/>
      <c r="F4131" s="740"/>
      <c r="G4131" s="739"/>
      <c r="H4131" s="739"/>
      <c r="I4131" s="761"/>
      <c r="J4131" s="762"/>
      <c r="K4131" s="763"/>
      <c r="L4131" s="764"/>
    </row>
    <row r="4132" spans="2:12" x14ac:dyDescent="0.25">
      <c r="B4132" s="737"/>
      <c r="C4132" s="739"/>
      <c r="D4132" s="739"/>
      <c r="E4132" s="739"/>
      <c r="F4132" s="740"/>
      <c r="G4132" s="739"/>
      <c r="H4132" s="739"/>
      <c r="I4132" s="761"/>
      <c r="J4132" s="762"/>
      <c r="K4132" s="763"/>
      <c r="L4132" s="764"/>
    </row>
    <row r="4133" spans="2:12" x14ac:dyDescent="0.25">
      <c r="B4133" s="737"/>
      <c r="C4133" s="739"/>
      <c r="D4133" s="739"/>
      <c r="E4133" s="739"/>
      <c r="F4133" s="740"/>
      <c r="G4133" s="739"/>
      <c r="H4133" s="739"/>
      <c r="I4133" s="761"/>
      <c r="J4133" s="762"/>
      <c r="K4133" s="763"/>
      <c r="L4133" s="764"/>
    </row>
    <row r="4134" spans="2:12" x14ac:dyDescent="0.25">
      <c r="B4134" s="737"/>
      <c r="C4134" s="739"/>
      <c r="D4134" s="739"/>
      <c r="E4134" s="739"/>
      <c r="F4134" s="740"/>
      <c r="G4134" s="739"/>
      <c r="H4134" s="739"/>
      <c r="I4134" s="761"/>
      <c r="J4134" s="762"/>
      <c r="K4134" s="763"/>
      <c r="L4134" s="764"/>
    </row>
    <row r="4135" spans="2:12" x14ac:dyDescent="0.25">
      <c r="B4135" s="737"/>
      <c r="C4135" s="739"/>
      <c r="D4135" s="739"/>
      <c r="E4135" s="739"/>
      <c r="F4135" s="740"/>
      <c r="G4135" s="739"/>
      <c r="H4135" s="739"/>
      <c r="I4135" s="761"/>
      <c r="J4135" s="762"/>
      <c r="K4135" s="763"/>
      <c r="L4135" s="764"/>
    </row>
    <row r="4136" spans="2:12" x14ac:dyDescent="0.25">
      <c r="B4136" s="737"/>
      <c r="C4136" s="739"/>
      <c r="D4136" s="739"/>
      <c r="E4136" s="739"/>
      <c r="F4136" s="740"/>
      <c r="G4136" s="739"/>
      <c r="H4136" s="739"/>
      <c r="I4136" s="761"/>
      <c r="J4136" s="762"/>
      <c r="K4136" s="763"/>
      <c r="L4136" s="764"/>
    </row>
    <row r="4137" spans="2:12" x14ac:dyDescent="0.25">
      <c r="B4137" s="737"/>
      <c r="C4137" s="739"/>
      <c r="D4137" s="739"/>
      <c r="E4137" s="739"/>
      <c r="F4137" s="740"/>
      <c r="G4137" s="739"/>
      <c r="H4137" s="739"/>
      <c r="I4137" s="761"/>
      <c r="J4137" s="762"/>
      <c r="K4137" s="763"/>
      <c r="L4137" s="764"/>
    </row>
    <row r="4138" spans="2:12" x14ac:dyDescent="0.25">
      <c r="B4138" s="737"/>
      <c r="C4138" s="739"/>
      <c r="D4138" s="739"/>
      <c r="E4138" s="739"/>
      <c r="F4138" s="740"/>
      <c r="G4138" s="739"/>
      <c r="H4138" s="739"/>
      <c r="I4138" s="761"/>
      <c r="J4138" s="762"/>
      <c r="K4138" s="763"/>
      <c r="L4138" s="764"/>
    </row>
    <row r="4139" spans="2:12" x14ac:dyDescent="0.25">
      <c r="B4139" s="737"/>
      <c r="C4139" s="739"/>
      <c r="D4139" s="739"/>
      <c r="E4139" s="739"/>
      <c r="F4139" s="740"/>
      <c r="G4139" s="739"/>
      <c r="H4139" s="739"/>
      <c r="I4139" s="761"/>
      <c r="J4139" s="762"/>
      <c r="K4139" s="763"/>
      <c r="L4139" s="764"/>
    </row>
    <row r="4140" spans="2:12" x14ac:dyDescent="0.25">
      <c r="B4140" s="737"/>
      <c r="C4140" s="739"/>
      <c r="D4140" s="739"/>
      <c r="E4140" s="739"/>
      <c r="F4140" s="740"/>
      <c r="G4140" s="739"/>
      <c r="H4140" s="739"/>
      <c r="I4140" s="761"/>
      <c r="J4140" s="762"/>
      <c r="K4140" s="763"/>
      <c r="L4140" s="764"/>
    </row>
    <row r="4141" spans="2:12" x14ac:dyDescent="0.25">
      <c r="B4141" s="737"/>
      <c r="C4141" s="739"/>
      <c r="D4141" s="739"/>
      <c r="E4141" s="739"/>
      <c r="F4141" s="740"/>
      <c r="G4141" s="739"/>
      <c r="H4141" s="739"/>
      <c r="I4141" s="761"/>
      <c r="J4141" s="762"/>
      <c r="K4141" s="763"/>
      <c r="L4141" s="764"/>
    </row>
    <row r="4142" spans="2:12" x14ac:dyDescent="0.25">
      <c r="B4142" s="737"/>
      <c r="C4142" s="739"/>
      <c r="D4142" s="739"/>
      <c r="E4142" s="739"/>
      <c r="F4142" s="740"/>
      <c r="G4142" s="739"/>
      <c r="H4142" s="739"/>
      <c r="I4142" s="761"/>
      <c r="J4142" s="762"/>
      <c r="K4142" s="763"/>
      <c r="L4142" s="764"/>
    </row>
    <row r="4143" spans="2:12" x14ac:dyDescent="0.25">
      <c r="B4143" s="737"/>
      <c r="C4143" s="739"/>
      <c r="D4143" s="739"/>
      <c r="E4143" s="739"/>
      <c r="F4143" s="740"/>
      <c r="G4143" s="739"/>
      <c r="H4143" s="739"/>
      <c r="I4143" s="761"/>
      <c r="J4143" s="762"/>
      <c r="K4143" s="763"/>
      <c r="L4143" s="764"/>
    </row>
    <row r="4144" spans="2:12" x14ac:dyDescent="0.25">
      <c r="B4144" s="737"/>
      <c r="C4144" s="739"/>
      <c r="D4144" s="739"/>
      <c r="E4144" s="739"/>
      <c r="F4144" s="740"/>
      <c r="G4144" s="739"/>
      <c r="H4144" s="739"/>
      <c r="I4144" s="761"/>
      <c r="J4144" s="762"/>
      <c r="K4144" s="763"/>
      <c r="L4144" s="764"/>
    </row>
    <row r="4145" spans="2:12" x14ac:dyDescent="0.25">
      <c r="B4145" s="737"/>
      <c r="C4145" s="739"/>
      <c r="D4145" s="739"/>
      <c r="E4145" s="739"/>
      <c r="F4145" s="740"/>
      <c r="G4145" s="739"/>
      <c r="H4145" s="739"/>
      <c r="I4145" s="761"/>
      <c r="J4145" s="762"/>
      <c r="K4145" s="763"/>
      <c r="L4145" s="764"/>
    </row>
    <row r="4146" spans="2:12" x14ac:dyDescent="0.25">
      <c r="B4146" s="737"/>
      <c r="C4146" s="739"/>
      <c r="D4146" s="739"/>
      <c r="E4146" s="739"/>
      <c r="F4146" s="740"/>
      <c r="G4146" s="739"/>
      <c r="H4146" s="739"/>
      <c r="I4146" s="761"/>
      <c r="J4146" s="762"/>
      <c r="K4146" s="763"/>
      <c r="L4146" s="764"/>
    </row>
    <row r="4147" spans="2:12" x14ac:dyDescent="0.25">
      <c r="B4147" s="737"/>
      <c r="C4147" s="739"/>
      <c r="D4147" s="739"/>
      <c r="E4147" s="739"/>
      <c r="F4147" s="740"/>
      <c r="G4147" s="739"/>
      <c r="H4147" s="739"/>
      <c r="I4147" s="761"/>
      <c r="J4147" s="762"/>
      <c r="K4147" s="763"/>
      <c r="L4147" s="764"/>
    </row>
    <row r="4148" spans="2:12" x14ac:dyDescent="0.25">
      <c r="B4148" s="737"/>
      <c r="C4148" s="739"/>
      <c r="D4148" s="739"/>
      <c r="E4148" s="739"/>
      <c r="F4148" s="740"/>
      <c r="G4148" s="739"/>
      <c r="H4148" s="739"/>
      <c r="I4148" s="761"/>
      <c r="J4148" s="762"/>
      <c r="K4148" s="763"/>
      <c r="L4148" s="764"/>
    </row>
    <row r="4149" spans="2:12" x14ac:dyDescent="0.25">
      <c r="B4149" s="737"/>
      <c r="C4149" s="739"/>
      <c r="D4149" s="739"/>
      <c r="E4149" s="739"/>
      <c r="F4149" s="740"/>
      <c r="G4149" s="739"/>
      <c r="H4149" s="739"/>
      <c r="I4149" s="761"/>
      <c r="J4149" s="762"/>
      <c r="K4149" s="763"/>
      <c r="L4149" s="764"/>
    </row>
    <row r="4150" spans="2:12" x14ac:dyDescent="0.25">
      <c r="B4150" s="737"/>
      <c r="C4150" s="739"/>
      <c r="D4150" s="739"/>
      <c r="E4150" s="739"/>
      <c r="F4150" s="740"/>
      <c r="G4150" s="739"/>
      <c r="H4150" s="739"/>
      <c r="I4150" s="761"/>
      <c r="J4150" s="762"/>
      <c r="K4150" s="763"/>
      <c r="L4150" s="764"/>
    </row>
    <row r="4151" spans="2:12" x14ac:dyDescent="0.25">
      <c r="B4151" s="737"/>
      <c r="C4151" s="739"/>
      <c r="D4151" s="739"/>
      <c r="E4151" s="739"/>
      <c r="F4151" s="740"/>
      <c r="G4151" s="739"/>
      <c r="H4151" s="739"/>
      <c r="I4151" s="761"/>
      <c r="J4151" s="762"/>
      <c r="K4151" s="763"/>
      <c r="L4151" s="764"/>
    </row>
    <row r="4152" spans="2:12" x14ac:dyDescent="0.25">
      <c r="B4152" s="737"/>
      <c r="C4152" s="739"/>
      <c r="D4152" s="739"/>
      <c r="E4152" s="739"/>
      <c r="F4152" s="740"/>
      <c r="G4152" s="739"/>
      <c r="H4152" s="739"/>
      <c r="I4152" s="761"/>
      <c r="J4152" s="762"/>
      <c r="K4152" s="763"/>
      <c r="L4152" s="764"/>
    </row>
    <row r="4153" spans="2:12" x14ac:dyDescent="0.25">
      <c r="B4153" s="737"/>
      <c r="C4153" s="739"/>
      <c r="D4153" s="739"/>
      <c r="E4153" s="739"/>
      <c r="F4153" s="740"/>
      <c r="G4153" s="739"/>
      <c r="H4153" s="739"/>
      <c r="I4153" s="761"/>
      <c r="J4153" s="762"/>
      <c r="K4153" s="763"/>
      <c r="L4153" s="764"/>
    </row>
    <row r="4154" spans="2:12" x14ac:dyDescent="0.25">
      <c r="B4154" s="737"/>
      <c r="C4154" s="739"/>
      <c r="D4154" s="739"/>
      <c r="E4154" s="739"/>
      <c r="F4154" s="740"/>
      <c r="G4154" s="739"/>
      <c r="H4154" s="739"/>
      <c r="I4154" s="761"/>
      <c r="J4154" s="762"/>
      <c r="K4154" s="763"/>
      <c r="L4154" s="764"/>
    </row>
    <row r="4155" spans="2:12" x14ac:dyDescent="0.25">
      <c r="B4155" s="737"/>
      <c r="C4155" s="739"/>
      <c r="D4155" s="739"/>
      <c r="E4155" s="739"/>
      <c r="F4155" s="740"/>
      <c r="G4155" s="739"/>
      <c r="H4155" s="739"/>
      <c r="I4155" s="761"/>
      <c r="J4155" s="762"/>
      <c r="K4155" s="763"/>
      <c r="L4155" s="764"/>
    </row>
    <row r="4156" spans="2:12" x14ac:dyDescent="0.25">
      <c r="B4156" s="737"/>
      <c r="C4156" s="739"/>
      <c r="D4156" s="739"/>
      <c r="E4156" s="739"/>
      <c r="F4156" s="740"/>
      <c r="G4156" s="739"/>
      <c r="H4156" s="739"/>
      <c r="I4156" s="761"/>
      <c r="J4156" s="762"/>
      <c r="K4156" s="763"/>
      <c r="L4156" s="764"/>
    </row>
    <row r="4157" spans="2:12" x14ac:dyDescent="0.25">
      <c r="B4157" s="737"/>
      <c r="C4157" s="739"/>
      <c r="D4157" s="739"/>
      <c r="E4157" s="739"/>
      <c r="F4157" s="740"/>
      <c r="G4157" s="739"/>
      <c r="H4157" s="739"/>
      <c r="I4157" s="761"/>
      <c r="J4157" s="762"/>
      <c r="K4157" s="763"/>
      <c r="L4157" s="764"/>
    </row>
    <row r="4158" spans="2:12" x14ac:dyDescent="0.25">
      <c r="B4158" s="737"/>
      <c r="C4158" s="739"/>
      <c r="D4158" s="739"/>
      <c r="E4158" s="739"/>
      <c r="F4158" s="740"/>
      <c r="G4158" s="739"/>
      <c r="H4158" s="739"/>
      <c r="I4158" s="761"/>
      <c r="J4158" s="762"/>
      <c r="K4158" s="763"/>
      <c r="L4158" s="764"/>
    </row>
    <row r="4159" spans="2:12" x14ac:dyDescent="0.25">
      <c r="B4159" s="737"/>
      <c r="C4159" s="739"/>
      <c r="D4159" s="739"/>
      <c r="E4159" s="739"/>
      <c r="F4159" s="740"/>
      <c r="G4159" s="739"/>
      <c r="H4159" s="739"/>
      <c r="I4159" s="761"/>
      <c r="J4159" s="762"/>
      <c r="K4159" s="763"/>
      <c r="L4159" s="764"/>
    </row>
    <row r="4160" spans="2:12" x14ac:dyDescent="0.25">
      <c r="B4160" s="737"/>
      <c r="C4160" s="739"/>
      <c r="D4160" s="739"/>
      <c r="E4160" s="739"/>
      <c r="F4160" s="740"/>
      <c r="G4160" s="739"/>
      <c r="H4160" s="739"/>
      <c r="I4160" s="761"/>
      <c r="J4160" s="762"/>
      <c r="K4160" s="763"/>
      <c r="L4160" s="764"/>
    </row>
    <row r="4161" spans="2:12" x14ac:dyDescent="0.25">
      <c r="B4161" s="737"/>
      <c r="C4161" s="739"/>
      <c r="D4161" s="739"/>
      <c r="E4161" s="739"/>
      <c r="F4161" s="740"/>
      <c r="G4161" s="739"/>
      <c r="H4161" s="739"/>
      <c r="I4161" s="761"/>
      <c r="J4161" s="762"/>
      <c r="K4161" s="763"/>
      <c r="L4161" s="764"/>
    </row>
    <row r="4162" spans="2:12" x14ac:dyDescent="0.25">
      <c r="B4162" s="737"/>
      <c r="C4162" s="739"/>
      <c r="D4162" s="739"/>
      <c r="E4162" s="739"/>
      <c r="F4162" s="740"/>
      <c r="G4162" s="739"/>
      <c r="H4162" s="739"/>
      <c r="I4162" s="761"/>
      <c r="J4162" s="762"/>
      <c r="K4162" s="763"/>
      <c r="L4162" s="764"/>
    </row>
    <row r="4163" spans="2:12" x14ac:dyDescent="0.25">
      <c r="B4163" s="737"/>
      <c r="C4163" s="739"/>
      <c r="D4163" s="739"/>
      <c r="E4163" s="739"/>
      <c r="F4163" s="740"/>
      <c r="G4163" s="739"/>
      <c r="H4163" s="739"/>
      <c r="I4163" s="761"/>
      <c r="J4163" s="762"/>
      <c r="K4163" s="763"/>
      <c r="L4163" s="764"/>
    </row>
    <row r="4164" spans="2:12" x14ac:dyDescent="0.25">
      <c r="B4164" s="737"/>
      <c r="C4164" s="739"/>
      <c r="D4164" s="739"/>
      <c r="E4164" s="739"/>
      <c r="F4164" s="740"/>
      <c r="G4164" s="739"/>
      <c r="H4164" s="739"/>
      <c r="I4164" s="761"/>
      <c r="J4164" s="762"/>
      <c r="K4164" s="763"/>
      <c r="L4164" s="764"/>
    </row>
    <row r="4165" spans="2:12" x14ac:dyDescent="0.25">
      <c r="B4165" s="737"/>
      <c r="C4165" s="739"/>
      <c r="D4165" s="739"/>
      <c r="E4165" s="739"/>
      <c r="F4165" s="740"/>
      <c r="G4165" s="739"/>
      <c r="H4165" s="739"/>
      <c r="I4165" s="761"/>
      <c r="J4165" s="762"/>
      <c r="K4165" s="763"/>
      <c r="L4165" s="764"/>
    </row>
    <row r="4166" spans="2:12" x14ac:dyDescent="0.25">
      <c r="B4166" s="737"/>
      <c r="C4166" s="739"/>
      <c r="D4166" s="739"/>
      <c r="E4166" s="739"/>
      <c r="F4166" s="740"/>
      <c r="G4166" s="739"/>
      <c r="H4166" s="739"/>
      <c r="I4166" s="761"/>
      <c r="J4166" s="762"/>
      <c r="K4166" s="763"/>
      <c r="L4166" s="764"/>
    </row>
    <row r="4167" spans="2:12" x14ac:dyDescent="0.25">
      <c r="B4167" s="737"/>
      <c r="C4167" s="739"/>
      <c r="D4167" s="739"/>
      <c r="E4167" s="739"/>
      <c r="F4167" s="740"/>
      <c r="G4167" s="739"/>
      <c r="H4167" s="739"/>
      <c r="I4167" s="761"/>
      <c r="J4167" s="762"/>
      <c r="K4167" s="763"/>
      <c r="L4167" s="764"/>
    </row>
    <row r="4168" spans="2:12" x14ac:dyDescent="0.25">
      <c r="B4168" s="737"/>
      <c r="C4168" s="739"/>
      <c r="D4168" s="739"/>
      <c r="E4168" s="739"/>
      <c r="F4168" s="740"/>
      <c r="G4168" s="739"/>
      <c r="H4168" s="739"/>
      <c r="I4168" s="761"/>
      <c r="J4168" s="762"/>
      <c r="K4168" s="763"/>
      <c r="L4168" s="764"/>
    </row>
    <row r="4169" spans="2:12" x14ac:dyDescent="0.25">
      <c r="B4169" s="737"/>
      <c r="C4169" s="739"/>
      <c r="D4169" s="739"/>
      <c r="E4169" s="739"/>
      <c r="F4169" s="740"/>
      <c r="G4169" s="739"/>
      <c r="H4169" s="739"/>
      <c r="I4169" s="761"/>
      <c r="J4169" s="762"/>
      <c r="K4169" s="763"/>
      <c r="L4169" s="764"/>
    </row>
    <row r="4170" spans="2:12" x14ac:dyDescent="0.25">
      <c r="B4170" s="737"/>
      <c r="C4170" s="739"/>
      <c r="D4170" s="739"/>
      <c r="E4170" s="739"/>
      <c r="F4170" s="740"/>
      <c r="G4170" s="739"/>
      <c r="H4170" s="739"/>
      <c r="I4170" s="761"/>
      <c r="J4170" s="762"/>
      <c r="K4170" s="763"/>
      <c r="L4170" s="764"/>
    </row>
    <row r="4171" spans="2:12" x14ac:dyDescent="0.25">
      <c r="B4171" s="737"/>
      <c r="C4171" s="739"/>
      <c r="D4171" s="739"/>
      <c r="E4171" s="739"/>
      <c r="F4171" s="740"/>
      <c r="G4171" s="739"/>
      <c r="H4171" s="739"/>
      <c r="I4171" s="761"/>
      <c r="J4171" s="762"/>
      <c r="K4171" s="763"/>
      <c r="L4171" s="764"/>
    </row>
    <row r="4172" spans="2:12" x14ac:dyDescent="0.25">
      <c r="B4172" s="737"/>
      <c r="C4172" s="739"/>
      <c r="D4172" s="739"/>
      <c r="E4172" s="739"/>
      <c r="F4172" s="740"/>
      <c r="G4172" s="739"/>
      <c r="H4172" s="739"/>
      <c r="I4172" s="761"/>
      <c r="J4172" s="762"/>
      <c r="K4172" s="763"/>
      <c r="L4172" s="764"/>
    </row>
    <row r="4173" spans="2:12" x14ac:dyDescent="0.25">
      <c r="B4173" s="737"/>
      <c r="C4173" s="739"/>
      <c r="D4173" s="739"/>
      <c r="E4173" s="739"/>
      <c r="F4173" s="740"/>
      <c r="G4173" s="739"/>
      <c r="H4173" s="739"/>
      <c r="I4173" s="761"/>
      <c r="J4173" s="762"/>
      <c r="K4173" s="763"/>
      <c r="L4173" s="764"/>
    </row>
    <row r="4174" spans="2:12" x14ac:dyDescent="0.25">
      <c r="B4174" s="737"/>
      <c r="C4174" s="739"/>
      <c r="D4174" s="739"/>
      <c r="E4174" s="739"/>
      <c r="F4174" s="740"/>
      <c r="G4174" s="739"/>
      <c r="H4174" s="739"/>
      <c r="I4174" s="761"/>
      <c r="J4174" s="762"/>
      <c r="K4174" s="763"/>
      <c r="L4174" s="764"/>
    </row>
    <row r="4175" spans="2:12" x14ac:dyDescent="0.25">
      <c r="B4175" s="737"/>
      <c r="C4175" s="739"/>
      <c r="D4175" s="739"/>
      <c r="E4175" s="739"/>
      <c r="F4175" s="740"/>
      <c r="G4175" s="739"/>
      <c r="H4175" s="739"/>
      <c r="I4175" s="761"/>
      <c r="J4175" s="762"/>
      <c r="K4175" s="763"/>
      <c r="L4175" s="764"/>
    </row>
    <row r="4176" spans="2:12" x14ac:dyDescent="0.25">
      <c r="B4176" s="737"/>
      <c r="C4176" s="739"/>
      <c r="D4176" s="739"/>
      <c r="E4176" s="739"/>
      <c r="F4176" s="740"/>
      <c r="G4176" s="739"/>
      <c r="H4176" s="739"/>
      <c r="I4176" s="761"/>
      <c r="J4176" s="762"/>
      <c r="K4176" s="763"/>
      <c r="L4176" s="764"/>
    </row>
    <row r="4177" spans="2:12" x14ac:dyDescent="0.25">
      <c r="B4177" s="737"/>
      <c r="C4177" s="739"/>
      <c r="D4177" s="739"/>
      <c r="E4177" s="739"/>
      <c r="F4177" s="740"/>
      <c r="G4177" s="739"/>
      <c r="H4177" s="739"/>
      <c r="I4177" s="761"/>
      <c r="J4177" s="762"/>
      <c r="K4177" s="763"/>
      <c r="L4177" s="764"/>
    </row>
    <row r="4178" spans="2:12" x14ac:dyDescent="0.25">
      <c r="B4178" s="737"/>
      <c r="C4178" s="739"/>
      <c r="D4178" s="739"/>
      <c r="E4178" s="739"/>
      <c r="F4178" s="740"/>
      <c r="G4178" s="739"/>
      <c r="H4178" s="739"/>
      <c r="I4178" s="761"/>
      <c r="J4178" s="762"/>
      <c r="K4178" s="763"/>
      <c r="L4178" s="764"/>
    </row>
    <row r="4179" spans="2:12" x14ac:dyDescent="0.25">
      <c r="B4179" s="737"/>
      <c r="C4179" s="739"/>
      <c r="D4179" s="739"/>
      <c r="E4179" s="739"/>
      <c r="F4179" s="740"/>
      <c r="G4179" s="739"/>
      <c r="H4179" s="739"/>
      <c r="I4179" s="761"/>
      <c r="J4179" s="762"/>
      <c r="K4179" s="763"/>
      <c r="L4179" s="764"/>
    </row>
    <row r="4180" spans="2:12" x14ac:dyDescent="0.25">
      <c r="B4180" s="737"/>
      <c r="C4180" s="739"/>
      <c r="D4180" s="739"/>
      <c r="E4180" s="739"/>
      <c r="F4180" s="740"/>
      <c r="G4180" s="739"/>
      <c r="H4180" s="739"/>
      <c r="I4180" s="761"/>
      <c r="J4180" s="762"/>
      <c r="K4180" s="763"/>
      <c r="L4180" s="764"/>
    </row>
    <row r="4181" spans="2:12" x14ac:dyDescent="0.25">
      <c r="B4181" s="737"/>
      <c r="C4181" s="739"/>
      <c r="D4181" s="739"/>
      <c r="E4181" s="739"/>
      <c r="F4181" s="740"/>
      <c r="G4181" s="739"/>
      <c r="H4181" s="739"/>
      <c r="I4181" s="761"/>
      <c r="J4181" s="762"/>
      <c r="K4181" s="763"/>
      <c r="L4181" s="764"/>
    </row>
    <row r="4182" spans="2:12" x14ac:dyDescent="0.25">
      <c r="B4182" s="737"/>
      <c r="C4182" s="739"/>
      <c r="D4182" s="739"/>
      <c r="E4182" s="739"/>
      <c r="F4182" s="740"/>
      <c r="G4182" s="739"/>
      <c r="H4182" s="739"/>
      <c r="I4182" s="761"/>
      <c r="J4182" s="762"/>
      <c r="K4182" s="763"/>
      <c r="L4182" s="764"/>
    </row>
    <row r="4183" spans="2:12" x14ac:dyDescent="0.25">
      <c r="B4183" s="737"/>
      <c r="C4183" s="739"/>
      <c r="D4183" s="739"/>
      <c r="E4183" s="739"/>
      <c r="F4183" s="740"/>
      <c r="G4183" s="739"/>
      <c r="H4183" s="739"/>
      <c r="I4183" s="761"/>
      <c r="J4183" s="762"/>
      <c r="K4183" s="763"/>
      <c r="L4183" s="764"/>
    </row>
    <row r="4184" spans="2:12" x14ac:dyDescent="0.25">
      <c r="B4184" s="737"/>
      <c r="C4184" s="739"/>
      <c r="D4184" s="739"/>
      <c r="E4184" s="739"/>
      <c r="F4184" s="740"/>
      <c r="G4184" s="739"/>
      <c r="H4184" s="739"/>
      <c r="I4184" s="761"/>
      <c r="J4184" s="762"/>
      <c r="K4184" s="763"/>
      <c r="L4184" s="764"/>
    </row>
    <row r="4185" spans="2:12" x14ac:dyDescent="0.25">
      <c r="B4185" s="737"/>
      <c r="C4185" s="739"/>
      <c r="D4185" s="739"/>
      <c r="E4185" s="739"/>
      <c r="F4185" s="740"/>
      <c r="G4185" s="739"/>
      <c r="H4185" s="739"/>
      <c r="I4185" s="761"/>
      <c r="J4185" s="762"/>
      <c r="K4185" s="763"/>
      <c r="L4185" s="764"/>
    </row>
    <row r="4186" spans="2:12" x14ac:dyDescent="0.25">
      <c r="B4186" s="737"/>
      <c r="C4186" s="739"/>
      <c r="D4186" s="739"/>
      <c r="E4186" s="739"/>
      <c r="F4186" s="740"/>
      <c r="G4186" s="739"/>
      <c r="H4186" s="739"/>
      <c r="I4186" s="761"/>
      <c r="J4186" s="762"/>
      <c r="K4186" s="763"/>
      <c r="L4186" s="764"/>
    </row>
    <row r="4187" spans="2:12" x14ac:dyDescent="0.25">
      <c r="B4187" s="737"/>
      <c r="C4187" s="739"/>
      <c r="D4187" s="739"/>
      <c r="E4187" s="739"/>
      <c r="F4187" s="740"/>
      <c r="G4187" s="739"/>
      <c r="H4187" s="739"/>
      <c r="I4187" s="761"/>
      <c r="J4187" s="762"/>
      <c r="K4187" s="763"/>
      <c r="L4187" s="764"/>
    </row>
    <row r="4188" spans="2:12" x14ac:dyDescent="0.25">
      <c r="B4188" s="737"/>
      <c r="C4188" s="739"/>
      <c r="D4188" s="739"/>
      <c r="E4188" s="739"/>
      <c r="F4188" s="740"/>
      <c r="G4188" s="739"/>
      <c r="H4188" s="739"/>
      <c r="I4188" s="761"/>
      <c r="J4188" s="762"/>
      <c r="K4188" s="763"/>
      <c r="L4188" s="764"/>
    </row>
    <row r="4189" spans="2:12" x14ac:dyDescent="0.25">
      <c r="B4189" s="737"/>
      <c r="C4189" s="739"/>
      <c r="D4189" s="739"/>
      <c r="E4189" s="739"/>
      <c r="F4189" s="740"/>
      <c r="G4189" s="739"/>
      <c r="H4189" s="739"/>
      <c r="I4189" s="761"/>
      <c r="J4189" s="762"/>
      <c r="K4189" s="763"/>
      <c r="L4189" s="764"/>
    </row>
    <row r="4190" spans="2:12" x14ac:dyDescent="0.25">
      <c r="B4190" s="737"/>
      <c r="C4190" s="739"/>
      <c r="D4190" s="739"/>
      <c r="E4190" s="739"/>
      <c r="F4190" s="740"/>
      <c r="G4190" s="739"/>
      <c r="H4190" s="739"/>
      <c r="I4190" s="761"/>
      <c r="J4190" s="762"/>
      <c r="K4190" s="763"/>
      <c r="L4190" s="764"/>
    </row>
    <row r="4191" spans="2:12" x14ac:dyDescent="0.25">
      <c r="B4191" s="737"/>
      <c r="C4191" s="739"/>
      <c r="D4191" s="739"/>
      <c r="E4191" s="739"/>
      <c r="F4191" s="740"/>
      <c r="G4191" s="739"/>
      <c r="H4191" s="739"/>
      <c r="I4191" s="761"/>
      <c r="J4191" s="762"/>
      <c r="K4191" s="763"/>
      <c r="L4191" s="764"/>
    </row>
    <row r="4192" spans="2:12" x14ac:dyDescent="0.25">
      <c r="B4192" s="737"/>
      <c r="C4192" s="739"/>
      <c r="D4192" s="739"/>
      <c r="E4192" s="739"/>
      <c r="F4192" s="740"/>
      <c r="G4192" s="739"/>
      <c r="H4192" s="739"/>
      <c r="I4192" s="761"/>
      <c r="J4192" s="762"/>
      <c r="K4192" s="763"/>
      <c r="L4192" s="764"/>
    </row>
    <row r="4193" spans="2:12" x14ac:dyDescent="0.25">
      <c r="B4193" s="737"/>
      <c r="C4193" s="739"/>
      <c r="D4193" s="739"/>
      <c r="E4193" s="739"/>
      <c r="F4193" s="740"/>
      <c r="G4193" s="739"/>
      <c r="H4193" s="739"/>
      <c r="I4193" s="761"/>
      <c r="J4193" s="762"/>
      <c r="K4193" s="763"/>
      <c r="L4193" s="764"/>
    </row>
    <row r="4194" spans="2:12" x14ac:dyDescent="0.25">
      <c r="B4194" s="737"/>
      <c r="C4194" s="739"/>
      <c r="D4194" s="739"/>
      <c r="E4194" s="739"/>
      <c r="F4194" s="740"/>
      <c r="G4194" s="739"/>
      <c r="H4194" s="739"/>
      <c r="I4194" s="761"/>
      <c r="J4194" s="762"/>
      <c r="K4194" s="763"/>
      <c r="L4194" s="764"/>
    </row>
    <row r="4195" spans="2:12" x14ac:dyDescent="0.25">
      <c r="B4195" s="737"/>
      <c r="C4195" s="739"/>
      <c r="D4195" s="739"/>
      <c r="E4195" s="739"/>
      <c r="F4195" s="740"/>
      <c r="G4195" s="739"/>
      <c r="H4195" s="739"/>
      <c r="I4195" s="761"/>
      <c r="J4195" s="762"/>
      <c r="K4195" s="763"/>
      <c r="L4195" s="764"/>
    </row>
    <row r="4196" spans="2:12" x14ac:dyDescent="0.25">
      <c r="B4196" s="737"/>
      <c r="C4196" s="739"/>
      <c r="D4196" s="739"/>
      <c r="E4196" s="739"/>
      <c r="F4196" s="740"/>
      <c r="G4196" s="739"/>
      <c r="H4196" s="739"/>
      <c r="I4196" s="761"/>
      <c r="J4196" s="762"/>
      <c r="K4196" s="763"/>
      <c r="L4196" s="764"/>
    </row>
    <row r="4197" spans="2:12" x14ac:dyDescent="0.25">
      <c r="B4197" s="737"/>
      <c r="C4197" s="739"/>
      <c r="D4197" s="739"/>
      <c r="E4197" s="739"/>
      <c r="F4197" s="740"/>
      <c r="G4197" s="739"/>
      <c r="H4197" s="739"/>
      <c r="I4197" s="761"/>
      <c r="J4197" s="762"/>
      <c r="K4197" s="763"/>
      <c r="L4197" s="764"/>
    </row>
    <row r="4198" spans="2:12" x14ac:dyDescent="0.25">
      <c r="B4198" s="737"/>
      <c r="C4198" s="739"/>
      <c r="D4198" s="739"/>
      <c r="E4198" s="739"/>
      <c r="F4198" s="740"/>
      <c r="G4198" s="739"/>
      <c r="H4198" s="739"/>
      <c r="I4198" s="761"/>
      <c r="J4198" s="762"/>
      <c r="K4198" s="763"/>
      <c r="L4198" s="764"/>
    </row>
    <row r="4199" spans="2:12" x14ac:dyDescent="0.25">
      <c r="B4199" s="737"/>
      <c r="C4199" s="739"/>
      <c r="D4199" s="739"/>
      <c r="E4199" s="739"/>
      <c r="F4199" s="740"/>
      <c r="G4199" s="739"/>
      <c r="H4199" s="739"/>
      <c r="I4199" s="761"/>
      <c r="J4199" s="762"/>
      <c r="K4199" s="763"/>
      <c r="L4199" s="764"/>
    </row>
    <row r="4200" spans="2:12" x14ac:dyDescent="0.25">
      <c r="B4200" s="737"/>
      <c r="C4200" s="739"/>
      <c r="D4200" s="739"/>
      <c r="E4200" s="739"/>
      <c r="F4200" s="740"/>
      <c r="G4200" s="739"/>
      <c r="H4200" s="739"/>
      <c r="I4200" s="761"/>
      <c r="J4200" s="762"/>
      <c r="K4200" s="763"/>
      <c r="L4200" s="764"/>
    </row>
    <row r="4201" spans="2:12" x14ac:dyDescent="0.25">
      <c r="B4201" s="737"/>
      <c r="C4201" s="739"/>
      <c r="D4201" s="739"/>
      <c r="E4201" s="739"/>
      <c r="F4201" s="740"/>
      <c r="G4201" s="739"/>
      <c r="H4201" s="739"/>
      <c r="I4201" s="761"/>
      <c r="J4201" s="762"/>
      <c r="K4201" s="763"/>
      <c r="L4201" s="764"/>
    </row>
    <row r="4202" spans="2:12" x14ac:dyDescent="0.25">
      <c r="B4202" s="737"/>
      <c r="C4202" s="739"/>
      <c r="D4202" s="739"/>
      <c r="E4202" s="739"/>
      <c r="F4202" s="740"/>
      <c r="G4202" s="739"/>
      <c r="H4202" s="739"/>
      <c r="I4202" s="761"/>
      <c r="J4202" s="762"/>
      <c r="K4202" s="763"/>
      <c r="L4202" s="764"/>
    </row>
    <row r="4203" spans="2:12" x14ac:dyDescent="0.25">
      <c r="B4203" s="737"/>
      <c r="C4203" s="739"/>
      <c r="D4203" s="739"/>
      <c r="E4203" s="739"/>
      <c r="F4203" s="740"/>
      <c r="G4203" s="739"/>
      <c r="H4203" s="739"/>
      <c r="I4203" s="761"/>
      <c r="J4203" s="762"/>
      <c r="K4203" s="763"/>
      <c r="L4203" s="764"/>
    </row>
    <row r="4204" spans="2:12" x14ac:dyDescent="0.25">
      <c r="B4204" s="737"/>
      <c r="C4204" s="739"/>
      <c r="D4204" s="739"/>
      <c r="E4204" s="739"/>
      <c r="F4204" s="740"/>
      <c r="G4204" s="739"/>
      <c r="H4204" s="739"/>
      <c r="I4204" s="761"/>
      <c r="J4204" s="762"/>
      <c r="K4204" s="763"/>
      <c r="L4204" s="764"/>
    </row>
    <row r="4205" spans="2:12" x14ac:dyDescent="0.25">
      <c r="B4205" s="737"/>
      <c r="C4205" s="739"/>
      <c r="D4205" s="739"/>
      <c r="E4205" s="739"/>
      <c r="F4205" s="740"/>
      <c r="G4205" s="739"/>
      <c r="H4205" s="739"/>
      <c r="I4205" s="761"/>
      <c r="J4205" s="762"/>
      <c r="K4205" s="763"/>
      <c r="L4205" s="764"/>
    </row>
    <row r="4206" spans="2:12" x14ac:dyDescent="0.25">
      <c r="B4206" s="737"/>
      <c r="C4206" s="739"/>
      <c r="D4206" s="739"/>
      <c r="E4206" s="739"/>
      <c r="F4206" s="740"/>
      <c r="G4206" s="739"/>
      <c r="H4206" s="739"/>
      <c r="I4206" s="761"/>
      <c r="J4206" s="762"/>
      <c r="K4206" s="763"/>
      <c r="L4206" s="764"/>
    </row>
    <row r="4207" spans="2:12" x14ac:dyDescent="0.25">
      <c r="B4207" s="737"/>
      <c r="C4207" s="739"/>
      <c r="D4207" s="739"/>
      <c r="E4207" s="739"/>
      <c r="F4207" s="740"/>
      <c r="G4207" s="739"/>
      <c r="H4207" s="739"/>
      <c r="I4207" s="761"/>
      <c r="J4207" s="762"/>
      <c r="K4207" s="763"/>
      <c r="L4207" s="764"/>
    </row>
    <row r="4208" spans="2:12" x14ac:dyDescent="0.25">
      <c r="B4208" s="737"/>
      <c r="C4208" s="739"/>
      <c r="D4208" s="739"/>
      <c r="E4208" s="739"/>
      <c r="F4208" s="740"/>
      <c r="G4208" s="739"/>
      <c r="H4208" s="739"/>
      <c r="I4208" s="761"/>
      <c r="J4208" s="762"/>
      <c r="K4208" s="763"/>
      <c r="L4208" s="764"/>
    </row>
    <row r="4209" spans="2:12" x14ac:dyDescent="0.25">
      <c r="B4209" s="737"/>
      <c r="C4209" s="739"/>
      <c r="D4209" s="739"/>
      <c r="E4209" s="739"/>
      <c r="F4209" s="740"/>
      <c r="G4209" s="739"/>
      <c r="H4209" s="739"/>
      <c r="I4209" s="761"/>
      <c r="J4209" s="762"/>
      <c r="K4209" s="763"/>
      <c r="L4209" s="764"/>
    </row>
    <row r="4210" spans="2:12" x14ac:dyDescent="0.25">
      <c r="B4210" s="737"/>
      <c r="C4210" s="739"/>
      <c r="D4210" s="739"/>
      <c r="E4210" s="739"/>
      <c r="F4210" s="740"/>
      <c r="G4210" s="739"/>
      <c r="H4210" s="739"/>
      <c r="I4210" s="761"/>
      <c r="J4210" s="762"/>
      <c r="K4210" s="763"/>
      <c r="L4210" s="764"/>
    </row>
    <row r="4211" spans="2:12" x14ac:dyDescent="0.25">
      <c r="B4211" s="737"/>
      <c r="C4211" s="739"/>
      <c r="D4211" s="739"/>
      <c r="E4211" s="739"/>
      <c r="F4211" s="740"/>
      <c r="G4211" s="739"/>
      <c r="H4211" s="739"/>
      <c r="I4211" s="761"/>
      <c r="J4211" s="762"/>
      <c r="K4211" s="763"/>
      <c r="L4211" s="764"/>
    </row>
    <row r="4212" spans="2:12" x14ac:dyDescent="0.25">
      <c r="B4212" s="737"/>
      <c r="C4212" s="739"/>
      <c r="D4212" s="739"/>
      <c r="E4212" s="739"/>
      <c r="F4212" s="740"/>
      <c r="G4212" s="739"/>
      <c r="H4212" s="739"/>
      <c r="I4212" s="761"/>
      <c r="J4212" s="762"/>
      <c r="K4212" s="763"/>
      <c r="L4212" s="764"/>
    </row>
    <row r="4213" spans="2:12" x14ac:dyDescent="0.25">
      <c r="B4213" s="737"/>
      <c r="C4213" s="739"/>
      <c r="D4213" s="739"/>
      <c r="E4213" s="739"/>
      <c r="F4213" s="740"/>
      <c r="G4213" s="739"/>
      <c r="H4213" s="739"/>
      <c r="I4213" s="761"/>
      <c r="J4213" s="762"/>
      <c r="K4213" s="763"/>
      <c r="L4213" s="764"/>
    </row>
    <row r="4214" spans="2:12" x14ac:dyDescent="0.25">
      <c r="B4214" s="737"/>
      <c r="C4214" s="739"/>
      <c r="D4214" s="739"/>
      <c r="E4214" s="739"/>
      <c r="F4214" s="740"/>
      <c r="G4214" s="739"/>
      <c r="H4214" s="739"/>
      <c r="I4214" s="761"/>
      <c r="J4214" s="762"/>
      <c r="K4214" s="763"/>
      <c r="L4214" s="764"/>
    </row>
    <row r="4215" spans="2:12" x14ac:dyDescent="0.25">
      <c r="B4215" s="737"/>
      <c r="C4215" s="739"/>
      <c r="D4215" s="739"/>
      <c r="E4215" s="739"/>
      <c r="F4215" s="740"/>
      <c r="G4215" s="739"/>
      <c r="H4215" s="739"/>
      <c r="I4215" s="761"/>
      <c r="J4215" s="762"/>
      <c r="K4215" s="763"/>
      <c r="L4215" s="764"/>
    </row>
    <row r="4216" spans="2:12" x14ac:dyDescent="0.25">
      <c r="B4216" s="737"/>
      <c r="C4216" s="739"/>
      <c r="D4216" s="739"/>
      <c r="E4216" s="739"/>
      <c r="F4216" s="740"/>
      <c r="G4216" s="739"/>
      <c r="H4216" s="739"/>
      <c r="I4216" s="761"/>
      <c r="J4216" s="762"/>
      <c r="K4216" s="763"/>
      <c r="L4216" s="764"/>
    </row>
    <row r="4217" spans="2:12" x14ac:dyDescent="0.25">
      <c r="B4217" s="737"/>
      <c r="C4217" s="739"/>
      <c r="D4217" s="739"/>
      <c r="E4217" s="739"/>
      <c r="F4217" s="740"/>
      <c r="G4217" s="739"/>
      <c r="H4217" s="739"/>
      <c r="I4217" s="761"/>
      <c r="J4217" s="762"/>
      <c r="K4217" s="763"/>
      <c r="L4217" s="764"/>
    </row>
    <row r="4218" spans="2:12" x14ac:dyDescent="0.25">
      <c r="B4218" s="737"/>
      <c r="C4218" s="739"/>
      <c r="D4218" s="739"/>
      <c r="E4218" s="739"/>
      <c r="F4218" s="740"/>
      <c r="G4218" s="739"/>
      <c r="H4218" s="739"/>
      <c r="I4218" s="761"/>
      <c r="J4218" s="762"/>
      <c r="K4218" s="763"/>
      <c r="L4218" s="764"/>
    </row>
    <row r="4219" spans="2:12" x14ac:dyDescent="0.25">
      <c r="B4219" s="737"/>
      <c r="C4219" s="739"/>
      <c r="D4219" s="739"/>
      <c r="E4219" s="739"/>
      <c r="F4219" s="740"/>
      <c r="G4219" s="739"/>
      <c r="H4219" s="739"/>
      <c r="I4219" s="761"/>
      <c r="J4219" s="762"/>
      <c r="K4219" s="763"/>
      <c r="L4219" s="764"/>
    </row>
    <row r="4220" spans="2:12" x14ac:dyDescent="0.25">
      <c r="B4220" s="737"/>
      <c r="C4220" s="739"/>
      <c r="D4220" s="739"/>
      <c r="E4220" s="739"/>
      <c r="F4220" s="740"/>
      <c r="G4220" s="739"/>
      <c r="H4220" s="739"/>
      <c r="I4220" s="761"/>
      <c r="J4220" s="762"/>
      <c r="K4220" s="763"/>
      <c r="L4220" s="764"/>
    </row>
    <row r="4221" spans="2:12" x14ac:dyDescent="0.25">
      <c r="B4221" s="737"/>
      <c r="C4221" s="739"/>
      <c r="D4221" s="739"/>
      <c r="E4221" s="739"/>
      <c r="F4221" s="740"/>
      <c r="G4221" s="739"/>
      <c r="H4221" s="739"/>
      <c r="I4221" s="761"/>
      <c r="J4221" s="762"/>
      <c r="K4221" s="763"/>
      <c r="L4221" s="764"/>
    </row>
    <row r="4222" spans="2:12" x14ac:dyDescent="0.25">
      <c r="B4222" s="737"/>
      <c r="C4222" s="739"/>
      <c r="D4222" s="739"/>
      <c r="E4222" s="739"/>
      <c r="F4222" s="740"/>
      <c r="G4222" s="739"/>
      <c r="H4222" s="739"/>
      <c r="I4222" s="761"/>
      <c r="J4222" s="762"/>
      <c r="K4222" s="763"/>
      <c r="L4222" s="764"/>
    </row>
    <row r="4223" spans="2:12" x14ac:dyDescent="0.25">
      <c r="B4223" s="737"/>
      <c r="C4223" s="739"/>
      <c r="D4223" s="739"/>
      <c r="E4223" s="739"/>
      <c r="F4223" s="740"/>
      <c r="G4223" s="739"/>
      <c r="H4223" s="739"/>
      <c r="I4223" s="761"/>
      <c r="J4223" s="762"/>
      <c r="K4223" s="763"/>
      <c r="L4223" s="764"/>
    </row>
    <row r="4224" spans="2:12" x14ac:dyDescent="0.25">
      <c r="B4224" s="737"/>
      <c r="C4224" s="739"/>
      <c r="D4224" s="739"/>
      <c r="E4224" s="739"/>
      <c r="F4224" s="740"/>
      <c r="G4224" s="739"/>
      <c r="H4224" s="739"/>
      <c r="I4224" s="761"/>
      <c r="J4224" s="762"/>
      <c r="K4224" s="763"/>
      <c r="L4224" s="764"/>
    </row>
    <row r="4225" spans="2:12" x14ac:dyDescent="0.25">
      <c r="B4225" s="737"/>
      <c r="C4225" s="739"/>
      <c r="D4225" s="739"/>
      <c r="E4225" s="739"/>
      <c r="F4225" s="740"/>
      <c r="G4225" s="739"/>
      <c r="H4225" s="739"/>
      <c r="I4225" s="761"/>
      <c r="J4225" s="762"/>
      <c r="K4225" s="763"/>
      <c r="L4225" s="764"/>
    </row>
    <row r="4226" spans="2:12" x14ac:dyDescent="0.25">
      <c r="B4226" s="737"/>
      <c r="C4226" s="739"/>
      <c r="D4226" s="739"/>
      <c r="E4226" s="739"/>
      <c r="F4226" s="740"/>
      <c r="G4226" s="739"/>
      <c r="H4226" s="739"/>
      <c r="I4226" s="761"/>
      <c r="J4226" s="762"/>
      <c r="K4226" s="763"/>
      <c r="L4226" s="764"/>
    </row>
    <row r="4227" spans="2:12" x14ac:dyDescent="0.25">
      <c r="B4227" s="737"/>
      <c r="C4227" s="739"/>
      <c r="D4227" s="739"/>
      <c r="E4227" s="739"/>
      <c r="F4227" s="740"/>
      <c r="G4227" s="739"/>
      <c r="H4227" s="739"/>
      <c r="I4227" s="761"/>
      <c r="J4227" s="762"/>
      <c r="K4227" s="763"/>
      <c r="L4227" s="764"/>
    </row>
    <row r="4228" spans="2:12" x14ac:dyDescent="0.25">
      <c r="B4228" s="737"/>
      <c r="C4228" s="739"/>
      <c r="D4228" s="739"/>
      <c r="E4228" s="739"/>
      <c r="F4228" s="740"/>
      <c r="G4228" s="739"/>
      <c r="H4228" s="739"/>
      <c r="I4228" s="761"/>
      <c r="J4228" s="762"/>
      <c r="K4228" s="763"/>
      <c r="L4228" s="764"/>
    </row>
    <row r="4229" spans="2:12" x14ac:dyDescent="0.25">
      <c r="B4229" s="737"/>
      <c r="C4229" s="739"/>
      <c r="D4229" s="739"/>
      <c r="E4229" s="739"/>
      <c r="F4229" s="740"/>
      <c r="G4229" s="739"/>
      <c r="H4229" s="739"/>
      <c r="I4229" s="761"/>
      <c r="J4229" s="762"/>
      <c r="K4229" s="763"/>
      <c r="L4229" s="764"/>
    </row>
    <row r="4230" spans="2:12" x14ac:dyDescent="0.25">
      <c r="B4230" s="737"/>
      <c r="C4230" s="739"/>
      <c r="D4230" s="739"/>
      <c r="E4230" s="739"/>
      <c r="F4230" s="740"/>
      <c r="G4230" s="739"/>
      <c r="H4230" s="739"/>
      <c r="I4230" s="761"/>
      <c r="J4230" s="762"/>
      <c r="K4230" s="763"/>
      <c r="L4230" s="764"/>
    </row>
    <row r="4231" spans="2:12" x14ac:dyDescent="0.25">
      <c r="B4231" s="737"/>
      <c r="C4231" s="739"/>
      <c r="D4231" s="739"/>
      <c r="E4231" s="739"/>
      <c r="F4231" s="740"/>
      <c r="G4231" s="739"/>
      <c r="H4231" s="739"/>
      <c r="I4231" s="761"/>
      <c r="J4231" s="762"/>
      <c r="K4231" s="763"/>
      <c r="L4231" s="764"/>
    </row>
    <row r="4232" spans="2:12" x14ac:dyDescent="0.25">
      <c r="B4232" s="737"/>
      <c r="C4232" s="739"/>
      <c r="D4232" s="739"/>
      <c r="E4232" s="739"/>
      <c r="F4232" s="740"/>
      <c r="G4232" s="739"/>
      <c r="H4232" s="739"/>
      <c r="I4232" s="761"/>
      <c r="J4232" s="762"/>
      <c r="K4232" s="763"/>
      <c r="L4232" s="764"/>
    </row>
    <row r="4233" spans="2:12" x14ac:dyDescent="0.25">
      <c r="B4233" s="737"/>
      <c r="C4233" s="739"/>
      <c r="D4233" s="739"/>
      <c r="E4233" s="739"/>
      <c r="F4233" s="740"/>
      <c r="G4233" s="739"/>
      <c r="H4233" s="739"/>
      <c r="I4233" s="761"/>
      <c r="J4233" s="762"/>
      <c r="K4233" s="763"/>
      <c r="L4233" s="764"/>
    </row>
    <row r="4234" spans="2:12" x14ac:dyDescent="0.25">
      <c r="B4234" s="737"/>
      <c r="C4234" s="739"/>
      <c r="D4234" s="739"/>
      <c r="E4234" s="739"/>
      <c r="F4234" s="740"/>
      <c r="G4234" s="739"/>
      <c r="H4234" s="739"/>
      <c r="I4234" s="761"/>
      <c r="J4234" s="762"/>
      <c r="K4234" s="763"/>
      <c r="L4234" s="764"/>
    </row>
    <row r="4235" spans="2:12" x14ac:dyDescent="0.25">
      <c r="B4235" s="737"/>
      <c r="C4235" s="739"/>
      <c r="D4235" s="739"/>
      <c r="E4235" s="739"/>
      <c r="F4235" s="740"/>
      <c r="G4235" s="739"/>
      <c r="H4235" s="739"/>
      <c r="I4235" s="761"/>
      <c r="J4235" s="762"/>
      <c r="K4235" s="763"/>
      <c r="L4235" s="764"/>
    </row>
    <row r="4236" spans="2:12" x14ac:dyDescent="0.25">
      <c r="B4236" s="737"/>
      <c r="C4236" s="739"/>
      <c r="D4236" s="739"/>
      <c r="E4236" s="739"/>
      <c r="F4236" s="740"/>
      <c r="G4236" s="739"/>
      <c r="H4236" s="739"/>
      <c r="I4236" s="761"/>
      <c r="J4236" s="762"/>
      <c r="K4236" s="763"/>
      <c r="L4236" s="764"/>
    </row>
    <row r="4237" spans="2:12" x14ac:dyDescent="0.25">
      <c r="B4237" s="737"/>
      <c r="C4237" s="739"/>
      <c r="D4237" s="739"/>
      <c r="E4237" s="739"/>
      <c r="F4237" s="740"/>
      <c r="G4237" s="739"/>
      <c r="H4237" s="739"/>
      <c r="I4237" s="761"/>
      <c r="J4237" s="762"/>
      <c r="K4237" s="763"/>
      <c r="L4237" s="764"/>
    </row>
    <row r="4238" spans="2:12" x14ac:dyDescent="0.25">
      <c r="B4238" s="737"/>
      <c r="C4238" s="739"/>
      <c r="D4238" s="739"/>
      <c r="E4238" s="739"/>
      <c r="F4238" s="740"/>
      <c r="G4238" s="739"/>
      <c r="H4238" s="739"/>
      <c r="I4238" s="761"/>
      <c r="J4238" s="762"/>
      <c r="K4238" s="763"/>
      <c r="L4238" s="764"/>
    </row>
    <row r="4239" spans="2:12" x14ac:dyDescent="0.25">
      <c r="B4239" s="737"/>
      <c r="C4239" s="739"/>
      <c r="D4239" s="739"/>
      <c r="E4239" s="739"/>
      <c r="F4239" s="740"/>
      <c r="G4239" s="739"/>
      <c r="H4239" s="739"/>
      <c r="I4239" s="761"/>
      <c r="J4239" s="762"/>
      <c r="K4239" s="763"/>
      <c r="L4239" s="764"/>
    </row>
    <row r="4240" spans="2:12" x14ac:dyDescent="0.25">
      <c r="B4240" s="737"/>
      <c r="C4240" s="739"/>
      <c r="D4240" s="739"/>
      <c r="E4240" s="739"/>
      <c r="F4240" s="740"/>
      <c r="G4240" s="739"/>
      <c r="H4240" s="739"/>
      <c r="I4240" s="761"/>
      <c r="J4240" s="762"/>
      <c r="K4240" s="763"/>
      <c r="L4240" s="764"/>
    </row>
    <row r="4241" spans="2:12" x14ac:dyDescent="0.25">
      <c r="B4241" s="737"/>
      <c r="C4241" s="739"/>
      <c r="D4241" s="739"/>
      <c r="E4241" s="739"/>
      <c r="F4241" s="740"/>
      <c r="G4241" s="739"/>
      <c r="H4241" s="739"/>
      <c r="I4241" s="761"/>
      <c r="J4241" s="762"/>
      <c r="K4241" s="763"/>
      <c r="L4241" s="764"/>
    </row>
    <row r="4242" spans="2:12" x14ac:dyDescent="0.25">
      <c r="B4242" s="737"/>
      <c r="C4242" s="739"/>
      <c r="D4242" s="739"/>
      <c r="E4242" s="739"/>
      <c r="F4242" s="740"/>
      <c r="G4242" s="739"/>
      <c r="H4242" s="739"/>
      <c r="I4242" s="761"/>
      <c r="J4242" s="762"/>
      <c r="K4242" s="763"/>
      <c r="L4242" s="764"/>
    </row>
    <row r="4243" spans="2:12" x14ac:dyDescent="0.25">
      <c r="B4243" s="737"/>
      <c r="C4243" s="739"/>
      <c r="D4243" s="739"/>
      <c r="E4243" s="739"/>
      <c r="F4243" s="740"/>
      <c r="G4243" s="739"/>
      <c r="H4243" s="739"/>
      <c r="I4243" s="761"/>
      <c r="J4243" s="762"/>
      <c r="K4243" s="763"/>
      <c r="L4243" s="764"/>
    </row>
    <row r="4244" spans="2:12" x14ac:dyDescent="0.25">
      <c r="B4244" s="737"/>
      <c r="C4244" s="739"/>
      <c r="D4244" s="739"/>
      <c r="E4244" s="739"/>
      <c r="F4244" s="740"/>
      <c r="G4244" s="739"/>
      <c r="H4244" s="739"/>
      <c r="I4244" s="761"/>
      <c r="J4244" s="762"/>
      <c r="K4244" s="763"/>
      <c r="L4244" s="764"/>
    </row>
    <row r="4245" spans="2:12" x14ac:dyDescent="0.25">
      <c r="B4245" s="737"/>
      <c r="C4245" s="739"/>
      <c r="D4245" s="739"/>
      <c r="E4245" s="739"/>
      <c r="F4245" s="740"/>
      <c r="G4245" s="739"/>
      <c r="H4245" s="739"/>
      <c r="I4245" s="761"/>
      <c r="J4245" s="762"/>
      <c r="K4245" s="763"/>
      <c r="L4245" s="764"/>
    </row>
    <row r="4246" spans="2:12" x14ac:dyDescent="0.25">
      <c r="B4246" s="737"/>
      <c r="C4246" s="739"/>
      <c r="D4246" s="739"/>
      <c r="E4246" s="739"/>
      <c r="F4246" s="740"/>
      <c r="G4246" s="739"/>
      <c r="H4246" s="739"/>
      <c r="I4246" s="761"/>
      <c r="J4246" s="762"/>
      <c r="K4246" s="763"/>
      <c r="L4246" s="764"/>
    </row>
    <row r="4247" spans="2:12" x14ac:dyDescent="0.25">
      <c r="B4247" s="737"/>
      <c r="C4247" s="739"/>
      <c r="D4247" s="739"/>
      <c r="E4247" s="739"/>
      <c r="F4247" s="740"/>
      <c r="G4247" s="739"/>
      <c r="H4247" s="739"/>
      <c r="I4247" s="761"/>
      <c r="J4247" s="762"/>
      <c r="K4247" s="763"/>
      <c r="L4247" s="764"/>
    </row>
    <row r="4248" spans="2:12" x14ac:dyDescent="0.25">
      <c r="B4248" s="737"/>
      <c r="C4248" s="739"/>
      <c r="D4248" s="739"/>
      <c r="E4248" s="739"/>
      <c r="F4248" s="740"/>
      <c r="G4248" s="739"/>
      <c r="H4248" s="739"/>
      <c r="I4248" s="761"/>
      <c r="J4248" s="762"/>
      <c r="K4248" s="763"/>
      <c r="L4248" s="764"/>
    </row>
    <row r="4249" spans="2:12" x14ac:dyDescent="0.25">
      <c r="B4249" s="737"/>
      <c r="C4249" s="739"/>
      <c r="D4249" s="739"/>
      <c r="E4249" s="739"/>
      <c r="F4249" s="740"/>
      <c r="G4249" s="739"/>
      <c r="H4249" s="739"/>
      <c r="I4249" s="761"/>
      <c r="J4249" s="762"/>
      <c r="K4249" s="763"/>
      <c r="L4249" s="764"/>
    </row>
    <row r="4250" spans="2:12" x14ac:dyDescent="0.25">
      <c r="B4250" s="737"/>
      <c r="C4250" s="739"/>
      <c r="D4250" s="739"/>
      <c r="E4250" s="739"/>
      <c r="F4250" s="740"/>
      <c r="G4250" s="739"/>
      <c r="H4250" s="739"/>
      <c r="I4250" s="761"/>
      <c r="J4250" s="762"/>
      <c r="K4250" s="763"/>
      <c r="L4250" s="764"/>
    </row>
    <row r="4251" spans="2:12" x14ac:dyDescent="0.25">
      <c r="B4251" s="737"/>
      <c r="C4251" s="739"/>
      <c r="D4251" s="739"/>
      <c r="E4251" s="739"/>
      <c r="F4251" s="740"/>
      <c r="G4251" s="739"/>
      <c r="H4251" s="739"/>
      <c r="I4251" s="761"/>
      <c r="J4251" s="762"/>
      <c r="K4251" s="763"/>
      <c r="L4251" s="764"/>
    </row>
    <row r="4252" spans="2:12" x14ac:dyDescent="0.25">
      <c r="B4252" s="737"/>
      <c r="C4252" s="739"/>
      <c r="D4252" s="739"/>
      <c r="E4252" s="739"/>
      <c r="F4252" s="740"/>
      <c r="G4252" s="739"/>
      <c r="H4252" s="739"/>
      <c r="I4252" s="761"/>
      <c r="J4252" s="762"/>
      <c r="K4252" s="763"/>
      <c r="L4252" s="764"/>
    </row>
    <row r="4253" spans="2:12" x14ac:dyDescent="0.25">
      <c r="B4253" s="737"/>
      <c r="C4253" s="739"/>
      <c r="D4253" s="739"/>
      <c r="E4253" s="739"/>
      <c r="F4253" s="740"/>
      <c r="G4253" s="739"/>
      <c r="H4253" s="739"/>
      <c r="I4253" s="761"/>
      <c r="J4253" s="762"/>
      <c r="K4253" s="763"/>
      <c r="L4253" s="764"/>
    </row>
    <row r="4254" spans="2:12" x14ac:dyDescent="0.25">
      <c r="B4254" s="737"/>
      <c r="C4254" s="739"/>
      <c r="D4254" s="739"/>
      <c r="E4254" s="739"/>
      <c r="F4254" s="740"/>
      <c r="G4254" s="739"/>
      <c r="H4254" s="739"/>
      <c r="I4254" s="761"/>
      <c r="J4254" s="762"/>
      <c r="K4254" s="763"/>
      <c r="L4254" s="764"/>
    </row>
    <row r="4255" spans="2:12" x14ac:dyDescent="0.25">
      <c r="B4255" s="737"/>
      <c r="C4255" s="739"/>
      <c r="D4255" s="739"/>
      <c r="E4255" s="739"/>
      <c r="F4255" s="740"/>
      <c r="G4255" s="739"/>
      <c r="H4255" s="739"/>
      <c r="I4255" s="761"/>
      <c r="J4255" s="762"/>
      <c r="K4255" s="763"/>
      <c r="L4255" s="764"/>
    </row>
    <row r="4256" spans="2:12" x14ac:dyDescent="0.25">
      <c r="B4256" s="737"/>
      <c r="C4256" s="739"/>
      <c r="D4256" s="739"/>
      <c r="E4256" s="739"/>
      <c r="F4256" s="740"/>
      <c r="G4256" s="739"/>
      <c r="H4256" s="739"/>
      <c r="I4256" s="761"/>
      <c r="J4256" s="762"/>
      <c r="K4256" s="763"/>
      <c r="L4256" s="764"/>
    </row>
    <row r="4257" spans="2:12" x14ac:dyDescent="0.25">
      <c r="B4257" s="737"/>
      <c r="C4257" s="739"/>
      <c r="D4257" s="739"/>
      <c r="E4257" s="739"/>
      <c r="F4257" s="740"/>
      <c r="G4257" s="739"/>
      <c r="H4257" s="739"/>
      <c r="I4257" s="761"/>
      <c r="J4257" s="762"/>
      <c r="K4257" s="763"/>
      <c r="L4257" s="764"/>
    </row>
    <row r="4258" spans="2:12" x14ac:dyDescent="0.25">
      <c r="B4258" s="737"/>
      <c r="C4258" s="739"/>
      <c r="D4258" s="739"/>
      <c r="E4258" s="739"/>
      <c r="F4258" s="740"/>
      <c r="G4258" s="739"/>
      <c r="H4258" s="739"/>
      <c r="I4258" s="761"/>
      <c r="J4258" s="762"/>
      <c r="K4258" s="763"/>
      <c r="L4258" s="764"/>
    </row>
    <row r="4259" spans="2:12" x14ac:dyDescent="0.25">
      <c r="B4259" s="737"/>
      <c r="C4259" s="739"/>
      <c r="D4259" s="739"/>
      <c r="E4259" s="739"/>
      <c r="F4259" s="740"/>
      <c r="G4259" s="739"/>
      <c r="H4259" s="739"/>
      <c r="I4259" s="761"/>
      <c r="J4259" s="762"/>
      <c r="K4259" s="763"/>
      <c r="L4259" s="764"/>
    </row>
    <row r="4260" spans="2:12" x14ac:dyDescent="0.25">
      <c r="B4260" s="737"/>
      <c r="C4260" s="739"/>
      <c r="D4260" s="739"/>
      <c r="E4260" s="739"/>
      <c r="F4260" s="740"/>
      <c r="G4260" s="739"/>
      <c r="H4260" s="739"/>
      <c r="I4260" s="761"/>
      <c r="J4260" s="762"/>
      <c r="K4260" s="763"/>
      <c r="L4260" s="764"/>
    </row>
    <row r="4261" spans="2:12" x14ac:dyDescent="0.25">
      <c r="B4261" s="737"/>
      <c r="C4261" s="739"/>
      <c r="D4261" s="739"/>
      <c r="E4261" s="739"/>
      <c r="F4261" s="740"/>
      <c r="G4261" s="739"/>
      <c r="H4261" s="739"/>
      <c r="I4261" s="761"/>
      <c r="J4261" s="762"/>
      <c r="K4261" s="763"/>
      <c r="L4261" s="764"/>
    </row>
    <row r="4262" spans="2:12" x14ac:dyDescent="0.25">
      <c r="B4262" s="737"/>
      <c r="C4262" s="739"/>
      <c r="D4262" s="739"/>
      <c r="E4262" s="739"/>
      <c r="F4262" s="740"/>
      <c r="G4262" s="739"/>
      <c r="H4262" s="739"/>
      <c r="I4262" s="761"/>
      <c r="J4262" s="762"/>
      <c r="K4262" s="763"/>
      <c r="L4262" s="764"/>
    </row>
    <row r="4263" spans="2:12" x14ac:dyDescent="0.25">
      <c r="B4263" s="737"/>
      <c r="C4263" s="739"/>
      <c r="D4263" s="739"/>
      <c r="E4263" s="739"/>
      <c r="F4263" s="740"/>
      <c r="G4263" s="739"/>
      <c r="H4263" s="739"/>
      <c r="I4263" s="761"/>
      <c r="J4263" s="762"/>
      <c r="K4263" s="763"/>
      <c r="L4263" s="764"/>
    </row>
    <row r="4264" spans="2:12" x14ac:dyDescent="0.25">
      <c r="B4264" s="737"/>
      <c r="C4264" s="739"/>
      <c r="D4264" s="739"/>
      <c r="E4264" s="739"/>
      <c r="F4264" s="740"/>
      <c r="G4264" s="739"/>
      <c r="H4264" s="739"/>
      <c r="I4264" s="761"/>
      <c r="J4264" s="762"/>
      <c r="K4264" s="763"/>
      <c r="L4264" s="764"/>
    </row>
    <row r="4265" spans="2:12" x14ac:dyDescent="0.25">
      <c r="B4265" s="737"/>
      <c r="C4265" s="739"/>
      <c r="D4265" s="739"/>
      <c r="E4265" s="739"/>
      <c r="F4265" s="740"/>
      <c r="G4265" s="739"/>
      <c r="H4265" s="739"/>
      <c r="I4265" s="761"/>
      <c r="J4265" s="762"/>
      <c r="K4265" s="763"/>
      <c r="L4265" s="764"/>
    </row>
    <row r="4266" spans="2:12" x14ac:dyDescent="0.25">
      <c r="B4266" s="737"/>
      <c r="C4266" s="739"/>
      <c r="D4266" s="739"/>
      <c r="E4266" s="739"/>
      <c r="F4266" s="740"/>
      <c r="G4266" s="739"/>
      <c r="H4266" s="739"/>
      <c r="I4266" s="761"/>
      <c r="J4266" s="762"/>
      <c r="K4266" s="763"/>
      <c r="L4266" s="764"/>
    </row>
    <row r="4267" spans="2:12" x14ac:dyDescent="0.25">
      <c r="B4267" s="737"/>
      <c r="C4267" s="739"/>
      <c r="D4267" s="739"/>
      <c r="E4267" s="739"/>
      <c r="F4267" s="740"/>
      <c r="G4267" s="739"/>
      <c r="H4267" s="739"/>
      <c r="I4267" s="761"/>
      <c r="J4267" s="762"/>
      <c r="K4267" s="763"/>
      <c r="L4267" s="764"/>
    </row>
    <row r="4268" spans="2:12" x14ac:dyDescent="0.25">
      <c r="B4268" s="737"/>
      <c r="C4268" s="739"/>
      <c r="D4268" s="739"/>
      <c r="E4268" s="739"/>
      <c r="F4268" s="740"/>
      <c r="G4268" s="739"/>
      <c r="H4268" s="739"/>
      <c r="I4268" s="761"/>
      <c r="J4268" s="762"/>
      <c r="K4268" s="763"/>
      <c r="L4268" s="764"/>
    </row>
    <row r="4269" spans="2:12" x14ac:dyDescent="0.25">
      <c r="B4269" s="737"/>
      <c r="C4269" s="739"/>
      <c r="D4269" s="739"/>
      <c r="E4269" s="739"/>
      <c r="F4269" s="740"/>
      <c r="G4269" s="739"/>
      <c r="H4269" s="739"/>
      <c r="I4269" s="761"/>
      <c r="J4269" s="762"/>
      <c r="K4269" s="763"/>
      <c r="L4269" s="764"/>
    </row>
    <row r="4270" spans="2:12" x14ac:dyDescent="0.25">
      <c r="B4270" s="737"/>
      <c r="C4270" s="739"/>
      <c r="D4270" s="739"/>
      <c r="E4270" s="739"/>
      <c r="F4270" s="740"/>
      <c r="G4270" s="739"/>
      <c r="H4270" s="739"/>
      <c r="I4270" s="761"/>
      <c r="J4270" s="762"/>
      <c r="K4270" s="763"/>
      <c r="L4270" s="764"/>
    </row>
    <row r="4271" spans="2:12" x14ac:dyDescent="0.25">
      <c r="B4271" s="737"/>
      <c r="C4271" s="739"/>
      <c r="D4271" s="739"/>
      <c r="E4271" s="739"/>
      <c r="F4271" s="740"/>
      <c r="G4271" s="739"/>
      <c r="H4271" s="739"/>
      <c r="I4271" s="761"/>
      <c r="J4271" s="762"/>
      <c r="K4271" s="763"/>
      <c r="L4271" s="764"/>
    </row>
    <row r="4272" spans="2:12" x14ac:dyDescent="0.25">
      <c r="B4272" s="737"/>
      <c r="C4272" s="739"/>
      <c r="D4272" s="739"/>
      <c r="E4272" s="739"/>
      <c r="F4272" s="740"/>
      <c r="G4272" s="739"/>
      <c r="H4272" s="739"/>
      <c r="I4272" s="761"/>
      <c r="J4272" s="762"/>
      <c r="K4272" s="763"/>
      <c r="L4272" s="764"/>
    </row>
    <row r="4273" spans="2:12" x14ac:dyDescent="0.25">
      <c r="B4273" s="737"/>
      <c r="C4273" s="739"/>
      <c r="D4273" s="739"/>
      <c r="E4273" s="739"/>
      <c r="F4273" s="740"/>
      <c r="G4273" s="739"/>
      <c r="H4273" s="739"/>
      <c r="I4273" s="761"/>
      <c r="J4273" s="762"/>
      <c r="K4273" s="763"/>
      <c r="L4273" s="764"/>
    </row>
    <row r="4274" spans="2:12" x14ac:dyDescent="0.25">
      <c r="B4274" s="737"/>
      <c r="C4274" s="739"/>
      <c r="D4274" s="739"/>
      <c r="E4274" s="739"/>
      <c r="F4274" s="740"/>
      <c r="G4274" s="739"/>
      <c r="H4274" s="739"/>
      <c r="I4274" s="761"/>
      <c r="J4274" s="762"/>
      <c r="K4274" s="763"/>
      <c r="L4274" s="764"/>
    </row>
    <row r="4275" spans="2:12" x14ac:dyDescent="0.25">
      <c r="B4275" s="737"/>
      <c r="C4275" s="739"/>
      <c r="D4275" s="739"/>
      <c r="E4275" s="739"/>
      <c r="F4275" s="740"/>
      <c r="G4275" s="739"/>
      <c r="H4275" s="739"/>
      <c r="I4275" s="761"/>
      <c r="J4275" s="762"/>
      <c r="K4275" s="763"/>
      <c r="L4275" s="764"/>
    </row>
    <row r="4276" spans="2:12" x14ac:dyDescent="0.25">
      <c r="B4276" s="737"/>
      <c r="C4276" s="739"/>
      <c r="D4276" s="739"/>
      <c r="E4276" s="739"/>
      <c r="F4276" s="740"/>
      <c r="G4276" s="739"/>
      <c r="H4276" s="739"/>
      <c r="I4276" s="761"/>
      <c r="J4276" s="762"/>
      <c r="K4276" s="763"/>
      <c r="L4276" s="764"/>
    </row>
    <row r="4277" spans="2:12" x14ac:dyDescent="0.25">
      <c r="B4277" s="737"/>
      <c r="C4277" s="739"/>
      <c r="D4277" s="739"/>
      <c r="E4277" s="739"/>
      <c r="F4277" s="740"/>
      <c r="G4277" s="739"/>
      <c r="H4277" s="739"/>
      <c r="I4277" s="761"/>
      <c r="J4277" s="762"/>
      <c r="K4277" s="763"/>
      <c r="L4277" s="764"/>
    </row>
    <row r="4278" spans="2:12" x14ac:dyDescent="0.25">
      <c r="B4278" s="737"/>
      <c r="C4278" s="739"/>
      <c r="D4278" s="739"/>
      <c r="E4278" s="739"/>
      <c r="F4278" s="740"/>
      <c r="G4278" s="739"/>
      <c r="H4278" s="739"/>
      <c r="I4278" s="761"/>
      <c r="J4278" s="762"/>
      <c r="K4278" s="763"/>
      <c r="L4278" s="764"/>
    </row>
    <row r="4279" spans="2:12" x14ac:dyDescent="0.25">
      <c r="B4279" s="737"/>
      <c r="C4279" s="739"/>
      <c r="D4279" s="739"/>
      <c r="E4279" s="739"/>
      <c r="F4279" s="740"/>
      <c r="G4279" s="739"/>
      <c r="H4279" s="739"/>
      <c r="I4279" s="761"/>
      <c r="J4279" s="762"/>
      <c r="K4279" s="763"/>
      <c r="L4279" s="764"/>
    </row>
    <row r="4280" spans="2:12" x14ac:dyDescent="0.25">
      <c r="B4280" s="737"/>
      <c r="C4280" s="739"/>
      <c r="D4280" s="739"/>
      <c r="E4280" s="739"/>
      <c r="F4280" s="740"/>
      <c r="G4280" s="739"/>
      <c r="H4280" s="739"/>
      <c r="I4280" s="761"/>
      <c r="J4280" s="762"/>
      <c r="K4280" s="763"/>
      <c r="L4280" s="764"/>
    </row>
    <row r="4281" spans="2:12" x14ac:dyDescent="0.25">
      <c r="B4281" s="737"/>
      <c r="C4281" s="739"/>
      <c r="D4281" s="739"/>
      <c r="E4281" s="739"/>
      <c r="F4281" s="740"/>
      <c r="G4281" s="739"/>
      <c r="H4281" s="739"/>
      <c r="I4281" s="761"/>
      <c r="J4281" s="762"/>
      <c r="K4281" s="763"/>
      <c r="L4281" s="764"/>
    </row>
    <row r="4282" spans="2:12" x14ac:dyDescent="0.25">
      <c r="B4282" s="737"/>
      <c r="C4282" s="739"/>
      <c r="D4282" s="739"/>
      <c r="E4282" s="739"/>
      <c r="F4282" s="740"/>
      <c r="G4282" s="739"/>
      <c r="H4282" s="739"/>
      <c r="I4282" s="761"/>
      <c r="J4282" s="762"/>
      <c r="K4282" s="763"/>
      <c r="L4282" s="764"/>
    </row>
    <row r="4283" spans="2:12" x14ac:dyDescent="0.25">
      <c r="B4283" s="737"/>
      <c r="C4283" s="739"/>
      <c r="D4283" s="739"/>
      <c r="E4283" s="739"/>
      <c r="F4283" s="740"/>
      <c r="G4283" s="739"/>
      <c r="H4283" s="739"/>
      <c r="I4283" s="761"/>
      <c r="J4283" s="762"/>
      <c r="K4283" s="763"/>
      <c r="L4283" s="764"/>
    </row>
    <row r="4284" spans="2:12" x14ac:dyDescent="0.25">
      <c r="B4284" s="737"/>
      <c r="C4284" s="739"/>
      <c r="D4284" s="739"/>
      <c r="E4284" s="739"/>
      <c r="F4284" s="740"/>
      <c r="G4284" s="739"/>
      <c r="H4284" s="739"/>
      <c r="I4284" s="761"/>
      <c r="J4284" s="762"/>
      <c r="K4284" s="763"/>
      <c r="L4284" s="764"/>
    </row>
    <row r="4285" spans="2:12" x14ac:dyDescent="0.25">
      <c r="B4285" s="737"/>
      <c r="C4285" s="739"/>
      <c r="D4285" s="739"/>
      <c r="E4285" s="739"/>
      <c r="F4285" s="740"/>
      <c r="G4285" s="739"/>
      <c r="H4285" s="739"/>
      <c r="I4285" s="761"/>
      <c r="J4285" s="762"/>
      <c r="K4285" s="763"/>
      <c r="L4285" s="764"/>
    </row>
    <row r="4286" spans="2:12" x14ac:dyDescent="0.25">
      <c r="B4286" s="737"/>
      <c r="C4286" s="739"/>
      <c r="D4286" s="739"/>
      <c r="E4286" s="739"/>
      <c r="F4286" s="740"/>
      <c r="G4286" s="739"/>
      <c r="H4286" s="739"/>
      <c r="I4286" s="761"/>
      <c r="J4286" s="762"/>
      <c r="K4286" s="763"/>
      <c r="L4286" s="764"/>
    </row>
    <row r="4287" spans="2:12" x14ac:dyDescent="0.25">
      <c r="B4287" s="737"/>
      <c r="C4287" s="739"/>
      <c r="D4287" s="739"/>
      <c r="E4287" s="739"/>
      <c r="F4287" s="740"/>
      <c r="G4287" s="739"/>
      <c r="H4287" s="739"/>
      <c r="I4287" s="761"/>
      <c r="J4287" s="762"/>
      <c r="K4287" s="763"/>
      <c r="L4287" s="764"/>
    </row>
    <row r="4288" spans="2:12" x14ac:dyDescent="0.25">
      <c r="B4288" s="737"/>
      <c r="C4288" s="739"/>
      <c r="D4288" s="739"/>
      <c r="E4288" s="739"/>
      <c r="F4288" s="740"/>
      <c r="G4288" s="739"/>
      <c r="H4288" s="739"/>
      <c r="I4288" s="761"/>
      <c r="J4288" s="762"/>
      <c r="K4288" s="763"/>
      <c r="L4288" s="764"/>
    </row>
    <row r="4289" spans="2:12" x14ac:dyDescent="0.25">
      <c r="B4289" s="737"/>
      <c r="C4289" s="739"/>
      <c r="D4289" s="739"/>
      <c r="E4289" s="739"/>
      <c r="F4289" s="740"/>
      <c r="G4289" s="739"/>
      <c r="H4289" s="739"/>
      <c r="I4289" s="761"/>
      <c r="J4289" s="762"/>
      <c r="K4289" s="763"/>
      <c r="L4289" s="764"/>
    </row>
    <row r="4290" spans="2:12" x14ac:dyDescent="0.25">
      <c r="B4290" s="737"/>
      <c r="C4290" s="739"/>
      <c r="D4290" s="739"/>
      <c r="E4290" s="739"/>
      <c r="F4290" s="740"/>
      <c r="G4290" s="739"/>
      <c r="H4290" s="739"/>
      <c r="I4290" s="761"/>
      <c r="J4290" s="762"/>
      <c r="K4290" s="763"/>
      <c r="L4290" s="764"/>
    </row>
    <row r="4291" spans="2:12" x14ac:dyDescent="0.25">
      <c r="B4291" s="737"/>
      <c r="C4291" s="739"/>
      <c r="D4291" s="739"/>
      <c r="E4291" s="739"/>
      <c r="F4291" s="740"/>
      <c r="G4291" s="739"/>
      <c r="H4291" s="739"/>
      <c r="I4291" s="761"/>
      <c r="J4291" s="762"/>
      <c r="K4291" s="763"/>
      <c r="L4291" s="764"/>
    </row>
    <row r="4292" spans="2:12" x14ac:dyDescent="0.25">
      <c r="B4292" s="737"/>
      <c r="C4292" s="739"/>
      <c r="D4292" s="739"/>
      <c r="E4292" s="739"/>
      <c r="F4292" s="740"/>
      <c r="G4292" s="739"/>
      <c r="H4292" s="739"/>
      <c r="I4292" s="761"/>
      <c r="J4292" s="762"/>
      <c r="K4292" s="763"/>
      <c r="L4292" s="764"/>
    </row>
    <row r="4293" spans="2:12" x14ac:dyDescent="0.25">
      <c r="B4293" s="737"/>
      <c r="C4293" s="739"/>
      <c r="D4293" s="739"/>
      <c r="E4293" s="739"/>
      <c r="F4293" s="740"/>
      <c r="G4293" s="739"/>
      <c r="H4293" s="739"/>
      <c r="I4293" s="761"/>
      <c r="J4293" s="762"/>
      <c r="K4293" s="763"/>
      <c r="L4293" s="764"/>
    </row>
    <row r="4294" spans="2:12" x14ac:dyDescent="0.25">
      <c r="B4294" s="737"/>
      <c r="C4294" s="739"/>
      <c r="D4294" s="739"/>
      <c r="E4294" s="739"/>
      <c r="F4294" s="740"/>
      <c r="G4294" s="739"/>
      <c r="H4294" s="739"/>
      <c r="I4294" s="761"/>
      <c r="J4294" s="762"/>
      <c r="K4294" s="763"/>
      <c r="L4294" s="764"/>
    </row>
    <row r="4295" spans="2:12" x14ac:dyDescent="0.25">
      <c r="B4295" s="737"/>
      <c r="C4295" s="739"/>
      <c r="D4295" s="739"/>
      <c r="E4295" s="739"/>
      <c r="F4295" s="740"/>
      <c r="G4295" s="739"/>
      <c r="H4295" s="739"/>
      <c r="I4295" s="761"/>
      <c r="J4295" s="762"/>
      <c r="K4295" s="763"/>
      <c r="L4295" s="764"/>
    </row>
    <row r="4296" spans="2:12" x14ac:dyDescent="0.25">
      <c r="B4296" s="737"/>
      <c r="C4296" s="739"/>
      <c r="D4296" s="739"/>
      <c r="E4296" s="739"/>
      <c r="F4296" s="740"/>
      <c r="G4296" s="739"/>
      <c r="H4296" s="739"/>
      <c r="I4296" s="761"/>
      <c r="J4296" s="762"/>
      <c r="K4296" s="763"/>
      <c r="L4296" s="764"/>
    </row>
    <row r="4297" spans="2:12" x14ac:dyDescent="0.25">
      <c r="B4297" s="737"/>
      <c r="C4297" s="739"/>
      <c r="D4297" s="739"/>
      <c r="E4297" s="739"/>
      <c r="F4297" s="740"/>
      <c r="G4297" s="739"/>
      <c r="H4297" s="739"/>
      <c r="I4297" s="761"/>
      <c r="J4297" s="762"/>
      <c r="K4297" s="763"/>
      <c r="L4297" s="764"/>
    </row>
    <row r="4298" spans="2:12" x14ac:dyDescent="0.25">
      <c r="B4298" s="737"/>
      <c r="C4298" s="739"/>
      <c r="D4298" s="739"/>
      <c r="E4298" s="739"/>
      <c r="F4298" s="740"/>
      <c r="G4298" s="739"/>
      <c r="H4298" s="739"/>
      <c r="I4298" s="761"/>
      <c r="J4298" s="762"/>
      <c r="K4298" s="763"/>
      <c r="L4298" s="764"/>
    </row>
    <row r="4299" spans="2:12" x14ac:dyDescent="0.25">
      <c r="B4299" s="737"/>
      <c r="C4299" s="739"/>
      <c r="D4299" s="739"/>
      <c r="E4299" s="739"/>
      <c r="F4299" s="740"/>
      <c r="G4299" s="739"/>
      <c r="H4299" s="739"/>
      <c r="I4299" s="761"/>
      <c r="J4299" s="762"/>
      <c r="K4299" s="763"/>
      <c r="L4299" s="764"/>
    </row>
    <row r="4300" spans="2:12" x14ac:dyDescent="0.25">
      <c r="B4300" s="737"/>
      <c r="C4300" s="739"/>
      <c r="D4300" s="739"/>
      <c r="E4300" s="739"/>
      <c r="F4300" s="740"/>
      <c r="G4300" s="739"/>
      <c r="H4300" s="739"/>
      <c r="I4300" s="761"/>
      <c r="J4300" s="762"/>
      <c r="K4300" s="763"/>
      <c r="L4300" s="764"/>
    </row>
    <row r="4301" spans="2:12" x14ac:dyDescent="0.25">
      <c r="B4301" s="737"/>
      <c r="C4301" s="739"/>
      <c r="D4301" s="739"/>
      <c r="E4301" s="739"/>
      <c r="F4301" s="740"/>
      <c r="G4301" s="739"/>
      <c r="H4301" s="739"/>
      <c r="I4301" s="761"/>
      <c r="J4301" s="762"/>
      <c r="K4301" s="763"/>
      <c r="L4301" s="764"/>
    </row>
    <row r="4302" spans="2:12" x14ac:dyDescent="0.25">
      <c r="B4302" s="737"/>
      <c r="C4302" s="739"/>
      <c r="D4302" s="739"/>
      <c r="E4302" s="739"/>
      <c r="F4302" s="740"/>
      <c r="G4302" s="739"/>
      <c r="H4302" s="739"/>
      <c r="I4302" s="761"/>
      <c r="J4302" s="762"/>
      <c r="K4302" s="763"/>
      <c r="L4302" s="764"/>
    </row>
    <row r="4303" spans="2:12" x14ac:dyDescent="0.25">
      <c r="B4303" s="737"/>
      <c r="C4303" s="739"/>
      <c r="D4303" s="739"/>
      <c r="E4303" s="739"/>
      <c r="F4303" s="740"/>
      <c r="G4303" s="739"/>
      <c r="H4303" s="739"/>
      <c r="I4303" s="761"/>
      <c r="J4303" s="762"/>
      <c r="K4303" s="763"/>
      <c r="L4303" s="764"/>
    </row>
    <row r="4304" spans="2:12" x14ac:dyDescent="0.25">
      <c r="B4304" s="737"/>
      <c r="C4304" s="739"/>
      <c r="D4304" s="739"/>
      <c r="E4304" s="739"/>
      <c r="F4304" s="740"/>
      <c r="G4304" s="739"/>
      <c r="H4304" s="739"/>
      <c r="I4304" s="761"/>
      <c r="J4304" s="762"/>
      <c r="K4304" s="763"/>
      <c r="L4304" s="764"/>
    </row>
    <row r="4305" spans="2:12" x14ac:dyDescent="0.25">
      <c r="B4305" s="737"/>
      <c r="C4305" s="739"/>
      <c r="D4305" s="739"/>
      <c r="E4305" s="739"/>
      <c r="F4305" s="740"/>
      <c r="G4305" s="739"/>
      <c r="H4305" s="739"/>
      <c r="I4305" s="761"/>
      <c r="J4305" s="762"/>
      <c r="K4305" s="763"/>
      <c r="L4305" s="764"/>
    </row>
    <row r="4306" spans="2:12" x14ac:dyDescent="0.25">
      <c r="B4306" s="737"/>
      <c r="C4306" s="739"/>
      <c r="D4306" s="739"/>
      <c r="E4306" s="739"/>
      <c r="F4306" s="740"/>
      <c r="G4306" s="739"/>
      <c r="H4306" s="739"/>
      <c r="I4306" s="761"/>
      <c r="J4306" s="762"/>
      <c r="K4306" s="763"/>
      <c r="L4306" s="764"/>
    </row>
    <row r="4307" spans="2:12" x14ac:dyDescent="0.25">
      <c r="B4307" s="737"/>
      <c r="C4307" s="739"/>
      <c r="D4307" s="739"/>
      <c r="E4307" s="739"/>
      <c r="F4307" s="740"/>
      <c r="G4307" s="739"/>
      <c r="H4307" s="739"/>
      <c r="I4307" s="761"/>
      <c r="J4307" s="762"/>
      <c r="K4307" s="763"/>
      <c r="L4307" s="764"/>
    </row>
    <row r="4308" spans="2:12" x14ac:dyDescent="0.25">
      <c r="B4308" s="737"/>
      <c r="C4308" s="739"/>
      <c r="D4308" s="739"/>
      <c r="E4308" s="739"/>
      <c r="F4308" s="740"/>
      <c r="G4308" s="739"/>
      <c r="H4308" s="739"/>
      <c r="I4308" s="761"/>
      <c r="J4308" s="762"/>
      <c r="K4308" s="763"/>
      <c r="L4308" s="764"/>
    </row>
    <row r="4309" spans="2:12" x14ac:dyDescent="0.25">
      <c r="B4309" s="737"/>
      <c r="C4309" s="739"/>
      <c r="D4309" s="739"/>
      <c r="E4309" s="739"/>
      <c r="F4309" s="740"/>
      <c r="G4309" s="739"/>
      <c r="H4309" s="739"/>
      <c r="I4309" s="761"/>
      <c r="J4309" s="762"/>
      <c r="K4309" s="763"/>
      <c r="L4309" s="764"/>
    </row>
    <row r="4310" spans="2:12" x14ac:dyDescent="0.25">
      <c r="B4310" s="737"/>
      <c r="C4310" s="739"/>
      <c r="D4310" s="739"/>
      <c r="E4310" s="739"/>
      <c r="F4310" s="740"/>
      <c r="G4310" s="739"/>
      <c r="H4310" s="739"/>
      <c r="I4310" s="761"/>
      <c r="J4310" s="762"/>
      <c r="K4310" s="763"/>
      <c r="L4310" s="764"/>
    </row>
    <row r="4311" spans="2:12" x14ac:dyDescent="0.25">
      <c r="B4311" s="737"/>
      <c r="C4311" s="739"/>
      <c r="D4311" s="739"/>
      <c r="E4311" s="739"/>
      <c r="F4311" s="740"/>
      <c r="G4311" s="739"/>
      <c r="H4311" s="739"/>
      <c r="I4311" s="761"/>
      <c r="J4311" s="762"/>
      <c r="K4311" s="763"/>
      <c r="L4311" s="764"/>
    </row>
    <row r="4312" spans="2:12" x14ac:dyDescent="0.25">
      <c r="B4312" s="737"/>
      <c r="C4312" s="739"/>
      <c r="D4312" s="739"/>
      <c r="E4312" s="739"/>
      <c r="F4312" s="740"/>
      <c r="G4312" s="739"/>
      <c r="H4312" s="739"/>
      <c r="I4312" s="761"/>
      <c r="J4312" s="762"/>
      <c r="K4312" s="763"/>
      <c r="L4312" s="764"/>
    </row>
    <row r="4313" spans="2:12" x14ac:dyDescent="0.25">
      <c r="B4313" s="737"/>
      <c r="C4313" s="739"/>
      <c r="D4313" s="739"/>
      <c r="E4313" s="739"/>
      <c r="F4313" s="740"/>
      <c r="G4313" s="739"/>
      <c r="H4313" s="739"/>
      <c r="I4313" s="761"/>
      <c r="J4313" s="762"/>
      <c r="K4313" s="763"/>
      <c r="L4313" s="764"/>
    </row>
    <row r="4314" spans="2:12" x14ac:dyDescent="0.25">
      <c r="B4314" s="737"/>
      <c r="C4314" s="739"/>
      <c r="D4314" s="739"/>
      <c r="E4314" s="739"/>
      <c r="F4314" s="740"/>
      <c r="G4314" s="739"/>
      <c r="H4314" s="739"/>
      <c r="I4314" s="761"/>
      <c r="J4314" s="762"/>
      <c r="K4314" s="763"/>
      <c r="L4314" s="764"/>
    </row>
    <row r="4315" spans="2:12" x14ac:dyDescent="0.25">
      <c r="B4315" s="737"/>
      <c r="C4315" s="739"/>
      <c r="D4315" s="739"/>
      <c r="E4315" s="739"/>
      <c r="F4315" s="740"/>
      <c r="G4315" s="739"/>
      <c r="H4315" s="739"/>
      <c r="I4315" s="761"/>
      <c r="J4315" s="762"/>
      <c r="K4315" s="763"/>
      <c r="L4315" s="764"/>
    </row>
    <row r="4316" spans="2:12" x14ac:dyDescent="0.25">
      <c r="B4316" s="737"/>
      <c r="C4316" s="739"/>
      <c r="D4316" s="739"/>
      <c r="E4316" s="739"/>
      <c r="F4316" s="740"/>
      <c r="G4316" s="739"/>
      <c r="H4316" s="739"/>
      <c r="I4316" s="761"/>
      <c r="J4316" s="762"/>
      <c r="K4316" s="763"/>
      <c r="L4316" s="764"/>
    </row>
    <row r="4317" spans="2:12" x14ac:dyDescent="0.25">
      <c r="B4317" s="737"/>
      <c r="C4317" s="739"/>
      <c r="D4317" s="739"/>
      <c r="E4317" s="739"/>
      <c r="F4317" s="740"/>
      <c r="G4317" s="739"/>
      <c r="H4317" s="739"/>
      <c r="I4317" s="761"/>
      <c r="J4317" s="762"/>
      <c r="K4317" s="763"/>
      <c r="L4317" s="764"/>
    </row>
    <row r="4318" spans="2:12" x14ac:dyDescent="0.25">
      <c r="B4318" s="737"/>
      <c r="C4318" s="739"/>
      <c r="D4318" s="739"/>
      <c r="E4318" s="739"/>
      <c r="F4318" s="740"/>
      <c r="G4318" s="739"/>
      <c r="H4318" s="739"/>
      <c r="I4318" s="761"/>
      <c r="J4318" s="762"/>
      <c r="K4318" s="763"/>
      <c r="L4318" s="764"/>
    </row>
    <row r="4319" spans="2:12" x14ac:dyDescent="0.25">
      <c r="B4319" s="737"/>
      <c r="C4319" s="739"/>
      <c r="D4319" s="739"/>
      <c r="E4319" s="739"/>
      <c r="F4319" s="740"/>
      <c r="G4319" s="739"/>
      <c r="H4319" s="739"/>
      <c r="I4319" s="761"/>
      <c r="J4319" s="762"/>
      <c r="K4319" s="763"/>
      <c r="L4319" s="764"/>
    </row>
    <row r="4320" spans="2:12" x14ac:dyDescent="0.25">
      <c r="B4320" s="737"/>
      <c r="C4320" s="739"/>
      <c r="D4320" s="739"/>
      <c r="E4320" s="739"/>
      <c r="F4320" s="740"/>
      <c r="G4320" s="739"/>
      <c r="H4320" s="739"/>
      <c r="I4320" s="761"/>
      <c r="J4320" s="762"/>
      <c r="K4320" s="763"/>
      <c r="L4320" s="764"/>
    </row>
    <row r="4321" spans="2:12" x14ac:dyDescent="0.25">
      <c r="B4321" s="737"/>
      <c r="C4321" s="739"/>
      <c r="D4321" s="739"/>
      <c r="E4321" s="739"/>
      <c r="F4321" s="740"/>
      <c r="G4321" s="739"/>
      <c r="H4321" s="739"/>
      <c r="I4321" s="761"/>
      <c r="J4321" s="762"/>
      <c r="K4321" s="763"/>
      <c r="L4321" s="764"/>
    </row>
    <row r="4322" spans="2:12" x14ac:dyDescent="0.25">
      <c r="B4322" s="737"/>
      <c r="C4322" s="739"/>
      <c r="D4322" s="739"/>
      <c r="E4322" s="739"/>
      <c r="F4322" s="740"/>
      <c r="G4322" s="739"/>
      <c r="H4322" s="739"/>
      <c r="I4322" s="761"/>
      <c r="J4322" s="762"/>
      <c r="K4322" s="763"/>
      <c r="L4322" s="764"/>
    </row>
    <row r="4323" spans="2:12" x14ac:dyDescent="0.25">
      <c r="B4323" s="737"/>
      <c r="C4323" s="739"/>
      <c r="D4323" s="739"/>
      <c r="E4323" s="739"/>
      <c r="F4323" s="740"/>
      <c r="G4323" s="739"/>
      <c r="H4323" s="739"/>
      <c r="I4323" s="761"/>
      <c r="J4323" s="762"/>
      <c r="K4323" s="763"/>
      <c r="L4323" s="764"/>
    </row>
    <row r="4324" spans="2:12" x14ac:dyDescent="0.25">
      <c r="B4324" s="737"/>
      <c r="C4324" s="739"/>
      <c r="D4324" s="739"/>
      <c r="E4324" s="739"/>
      <c r="F4324" s="740"/>
      <c r="G4324" s="739"/>
      <c r="H4324" s="739"/>
      <c r="I4324" s="761"/>
      <c r="J4324" s="762"/>
      <c r="K4324" s="763"/>
      <c r="L4324" s="764"/>
    </row>
    <row r="4325" spans="2:12" x14ac:dyDescent="0.25">
      <c r="B4325" s="737"/>
      <c r="C4325" s="739"/>
      <c r="D4325" s="739"/>
      <c r="E4325" s="739"/>
      <c r="F4325" s="740"/>
      <c r="G4325" s="739"/>
      <c r="H4325" s="739"/>
      <c r="I4325" s="761"/>
      <c r="J4325" s="762"/>
      <c r="K4325" s="763"/>
      <c r="L4325" s="764"/>
    </row>
    <row r="4326" spans="2:12" x14ac:dyDescent="0.25">
      <c r="B4326" s="737"/>
      <c r="C4326" s="739"/>
      <c r="D4326" s="739"/>
      <c r="E4326" s="739"/>
      <c r="F4326" s="740"/>
      <c r="G4326" s="739"/>
      <c r="H4326" s="739"/>
      <c r="I4326" s="761"/>
      <c r="J4326" s="762"/>
      <c r="K4326" s="763"/>
      <c r="L4326" s="764"/>
    </row>
    <row r="4327" spans="2:12" x14ac:dyDescent="0.25">
      <c r="B4327" s="737"/>
      <c r="C4327" s="739"/>
      <c r="D4327" s="739"/>
      <c r="E4327" s="739"/>
      <c r="F4327" s="740"/>
      <c r="G4327" s="739"/>
      <c r="H4327" s="739"/>
      <c r="I4327" s="761"/>
      <c r="J4327" s="762"/>
      <c r="K4327" s="763"/>
      <c r="L4327" s="764"/>
    </row>
    <row r="4328" spans="2:12" x14ac:dyDescent="0.25">
      <c r="B4328" s="737"/>
      <c r="C4328" s="739"/>
      <c r="D4328" s="739"/>
      <c r="E4328" s="739"/>
      <c r="F4328" s="740"/>
      <c r="G4328" s="739"/>
      <c r="H4328" s="739"/>
      <c r="I4328" s="761"/>
      <c r="J4328" s="762"/>
      <c r="K4328" s="763"/>
      <c r="L4328" s="764"/>
    </row>
    <row r="4329" spans="2:12" x14ac:dyDescent="0.25">
      <c r="B4329" s="737"/>
      <c r="C4329" s="739"/>
      <c r="D4329" s="739"/>
      <c r="E4329" s="739"/>
      <c r="F4329" s="740"/>
      <c r="G4329" s="739"/>
      <c r="H4329" s="739"/>
      <c r="I4329" s="761"/>
      <c r="J4329" s="762"/>
      <c r="K4329" s="763"/>
      <c r="L4329" s="764"/>
    </row>
    <row r="4330" spans="2:12" x14ac:dyDescent="0.25">
      <c r="B4330" s="737"/>
      <c r="C4330" s="739"/>
      <c r="D4330" s="739"/>
      <c r="E4330" s="739"/>
      <c r="F4330" s="740"/>
      <c r="G4330" s="739"/>
      <c r="H4330" s="739"/>
      <c r="I4330" s="761"/>
      <c r="J4330" s="762"/>
      <c r="K4330" s="763"/>
      <c r="L4330" s="764"/>
    </row>
    <row r="4331" spans="2:12" x14ac:dyDescent="0.25">
      <c r="B4331" s="737"/>
      <c r="C4331" s="739"/>
      <c r="D4331" s="739"/>
      <c r="E4331" s="739"/>
      <c r="F4331" s="740"/>
      <c r="G4331" s="739"/>
      <c r="H4331" s="739"/>
      <c r="I4331" s="761"/>
      <c r="J4331" s="762"/>
      <c r="K4331" s="763"/>
      <c r="L4331" s="764"/>
    </row>
    <row r="4332" spans="2:12" x14ac:dyDescent="0.25">
      <c r="B4332" s="737"/>
      <c r="C4332" s="739"/>
      <c r="D4332" s="739"/>
      <c r="E4332" s="739"/>
      <c r="F4332" s="740"/>
      <c r="G4332" s="739"/>
      <c r="H4332" s="739"/>
      <c r="I4332" s="761"/>
      <c r="J4332" s="762"/>
      <c r="K4332" s="763"/>
      <c r="L4332" s="764"/>
    </row>
    <row r="4333" spans="2:12" x14ac:dyDescent="0.25">
      <c r="B4333" s="737"/>
      <c r="C4333" s="739"/>
      <c r="D4333" s="739"/>
      <c r="E4333" s="739"/>
      <c r="F4333" s="740"/>
      <c r="G4333" s="739"/>
      <c r="H4333" s="739"/>
      <c r="I4333" s="761"/>
      <c r="J4333" s="762"/>
      <c r="K4333" s="763"/>
      <c r="L4333" s="764"/>
    </row>
    <row r="4334" spans="2:12" x14ac:dyDescent="0.25">
      <c r="B4334" s="737"/>
      <c r="C4334" s="739"/>
      <c r="D4334" s="739"/>
      <c r="E4334" s="739"/>
      <c r="F4334" s="740"/>
      <c r="G4334" s="739"/>
      <c r="H4334" s="739"/>
      <c r="I4334" s="761"/>
      <c r="J4334" s="762"/>
      <c r="K4334" s="763"/>
      <c r="L4334" s="764"/>
    </row>
    <row r="4335" spans="2:12" x14ac:dyDescent="0.25">
      <c r="B4335" s="737"/>
      <c r="C4335" s="739"/>
      <c r="D4335" s="739"/>
      <c r="E4335" s="739"/>
      <c r="F4335" s="740"/>
      <c r="G4335" s="739"/>
      <c r="H4335" s="739"/>
      <c r="I4335" s="761"/>
      <c r="J4335" s="762"/>
      <c r="K4335" s="763"/>
      <c r="L4335" s="764"/>
    </row>
    <row r="4336" spans="2:12" x14ac:dyDescent="0.25">
      <c r="B4336" s="737"/>
      <c r="C4336" s="739"/>
      <c r="D4336" s="739"/>
      <c r="E4336" s="739"/>
      <c r="F4336" s="740"/>
      <c r="G4336" s="739"/>
      <c r="H4336" s="739"/>
      <c r="I4336" s="761"/>
      <c r="J4336" s="762"/>
      <c r="K4336" s="763"/>
      <c r="L4336" s="764"/>
    </row>
    <row r="4337" spans="2:12" x14ac:dyDescent="0.25">
      <c r="B4337" s="737"/>
      <c r="C4337" s="739"/>
      <c r="D4337" s="739"/>
      <c r="E4337" s="739"/>
      <c r="F4337" s="740"/>
      <c r="G4337" s="739"/>
      <c r="H4337" s="739"/>
      <c r="I4337" s="761"/>
      <c r="J4337" s="762"/>
      <c r="K4337" s="763"/>
      <c r="L4337" s="764"/>
    </row>
    <row r="4338" spans="2:12" x14ac:dyDescent="0.25">
      <c r="B4338" s="737"/>
      <c r="C4338" s="739"/>
      <c r="D4338" s="739"/>
      <c r="E4338" s="739"/>
      <c r="F4338" s="740"/>
      <c r="G4338" s="739"/>
      <c r="H4338" s="739"/>
      <c r="I4338" s="761"/>
      <c r="J4338" s="762"/>
      <c r="K4338" s="763"/>
      <c r="L4338" s="764"/>
    </row>
    <row r="4339" spans="2:12" x14ac:dyDescent="0.25">
      <c r="B4339" s="737"/>
      <c r="C4339" s="739"/>
      <c r="D4339" s="739"/>
      <c r="E4339" s="739"/>
      <c r="F4339" s="740"/>
      <c r="G4339" s="739"/>
      <c r="H4339" s="739"/>
      <c r="I4339" s="761"/>
      <c r="J4339" s="762"/>
      <c r="K4339" s="763"/>
      <c r="L4339" s="764"/>
    </row>
    <row r="4340" spans="2:12" x14ac:dyDescent="0.25">
      <c r="B4340" s="737"/>
      <c r="C4340" s="739"/>
      <c r="D4340" s="739"/>
      <c r="E4340" s="739"/>
      <c r="F4340" s="740"/>
      <c r="G4340" s="739"/>
      <c r="H4340" s="739"/>
      <c r="I4340" s="761"/>
      <c r="J4340" s="762"/>
      <c r="K4340" s="763"/>
      <c r="L4340" s="764"/>
    </row>
    <row r="4341" spans="2:12" x14ac:dyDescent="0.25">
      <c r="B4341" s="737"/>
      <c r="C4341" s="739"/>
      <c r="D4341" s="739"/>
      <c r="E4341" s="739"/>
      <c r="F4341" s="740"/>
      <c r="G4341" s="739"/>
      <c r="H4341" s="739"/>
      <c r="I4341" s="761"/>
      <c r="J4341" s="762"/>
      <c r="K4341" s="763"/>
      <c r="L4341" s="764"/>
    </row>
    <row r="4342" spans="2:12" x14ac:dyDescent="0.25">
      <c r="B4342" s="737"/>
      <c r="C4342" s="739"/>
      <c r="D4342" s="739"/>
      <c r="E4342" s="739"/>
      <c r="F4342" s="740"/>
      <c r="G4342" s="739"/>
      <c r="H4342" s="739"/>
      <c r="I4342" s="761"/>
      <c r="J4342" s="762"/>
      <c r="K4342" s="763"/>
      <c r="L4342" s="764"/>
    </row>
    <row r="4343" spans="2:12" x14ac:dyDescent="0.25">
      <c r="B4343" s="737"/>
      <c r="C4343" s="739"/>
      <c r="D4343" s="739"/>
      <c r="E4343" s="739"/>
      <c r="F4343" s="740"/>
      <c r="G4343" s="739"/>
      <c r="H4343" s="739"/>
      <c r="I4343" s="761"/>
      <c r="J4343" s="762"/>
      <c r="K4343" s="763"/>
      <c r="L4343" s="764"/>
    </row>
    <row r="4344" spans="2:12" x14ac:dyDescent="0.25">
      <c r="B4344" s="737"/>
      <c r="C4344" s="739"/>
      <c r="D4344" s="739"/>
      <c r="E4344" s="739"/>
      <c r="F4344" s="740"/>
      <c r="G4344" s="739"/>
      <c r="H4344" s="739"/>
      <c r="I4344" s="761"/>
      <c r="J4344" s="762"/>
      <c r="K4344" s="763"/>
      <c r="L4344" s="764"/>
    </row>
    <row r="4345" spans="2:12" x14ac:dyDescent="0.25">
      <c r="B4345" s="737"/>
      <c r="C4345" s="739"/>
      <c r="D4345" s="739"/>
      <c r="E4345" s="739"/>
      <c r="F4345" s="740"/>
      <c r="G4345" s="739"/>
      <c r="H4345" s="739"/>
      <c r="I4345" s="761"/>
      <c r="J4345" s="762"/>
      <c r="K4345" s="763"/>
      <c r="L4345" s="764"/>
    </row>
    <row r="4346" spans="2:12" x14ac:dyDescent="0.25">
      <c r="B4346" s="737"/>
      <c r="C4346" s="739"/>
      <c r="D4346" s="739"/>
      <c r="E4346" s="739"/>
      <c r="F4346" s="740"/>
      <c r="G4346" s="739"/>
      <c r="H4346" s="739"/>
      <c r="I4346" s="761"/>
      <c r="J4346" s="762"/>
      <c r="K4346" s="763"/>
      <c r="L4346" s="764"/>
    </row>
    <row r="4347" spans="2:12" x14ac:dyDescent="0.25">
      <c r="B4347" s="737"/>
      <c r="C4347" s="739"/>
      <c r="D4347" s="739"/>
      <c r="E4347" s="739"/>
      <c r="F4347" s="740"/>
      <c r="G4347" s="739"/>
      <c r="H4347" s="739"/>
      <c r="I4347" s="761"/>
      <c r="J4347" s="762"/>
      <c r="K4347" s="763"/>
      <c r="L4347" s="764"/>
    </row>
    <row r="4348" spans="2:12" x14ac:dyDescent="0.25">
      <c r="B4348" s="737"/>
      <c r="C4348" s="739"/>
      <c r="D4348" s="739"/>
      <c r="E4348" s="739"/>
      <c r="F4348" s="740"/>
      <c r="G4348" s="739"/>
      <c r="H4348" s="739"/>
      <c r="I4348" s="761"/>
      <c r="J4348" s="762"/>
      <c r="K4348" s="763"/>
      <c r="L4348" s="764"/>
    </row>
    <row r="4349" spans="2:12" x14ac:dyDescent="0.25">
      <c r="B4349" s="737"/>
      <c r="C4349" s="739"/>
      <c r="D4349" s="739"/>
      <c r="E4349" s="739"/>
      <c r="F4349" s="740"/>
      <c r="G4349" s="739"/>
      <c r="H4349" s="739"/>
      <c r="I4349" s="761"/>
      <c r="J4349" s="762"/>
      <c r="K4349" s="763"/>
      <c r="L4349" s="764"/>
    </row>
    <row r="4350" spans="2:12" x14ac:dyDescent="0.25">
      <c r="B4350" s="737"/>
      <c r="C4350" s="739"/>
      <c r="D4350" s="739"/>
      <c r="E4350" s="739"/>
      <c r="F4350" s="740"/>
      <c r="G4350" s="739"/>
      <c r="H4350" s="739"/>
      <c r="I4350" s="761"/>
      <c r="J4350" s="762"/>
      <c r="K4350" s="763"/>
      <c r="L4350" s="764"/>
    </row>
    <row r="4351" spans="2:12" x14ac:dyDescent="0.25">
      <c r="B4351" s="737"/>
      <c r="C4351" s="739"/>
      <c r="D4351" s="739"/>
      <c r="E4351" s="739"/>
      <c r="F4351" s="740"/>
      <c r="G4351" s="739"/>
      <c r="H4351" s="739"/>
      <c r="I4351" s="761"/>
      <c r="J4351" s="762"/>
      <c r="K4351" s="763"/>
      <c r="L4351" s="764"/>
    </row>
    <row r="4352" spans="2:12" x14ac:dyDescent="0.25">
      <c r="B4352" s="737"/>
      <c r="C4352" s="739"/>
      <c r="D4352" s="739"/>
      <c r="E4352" s="739"/>
      <c r="F4352" s="740"/>
      <c r="G4352" s="739"/>
      <c r="H4352" s="739"/>
      <c r="I4352" s="761"/>
      <c r="J4352" s="762"/>
      <c r="K4352" s="763"/>
      <c r="L4352" s="764"/>
    </row>
    <row r="4353" spans="2:12" x14ac:dyDescent="0.25">
      <c r="B4353" s="737"/>
      <c r="C4353" s="739"/>
      <c r="D4353" s="739"/>
      <c r="E4353" s="739"/>
      <c r="F4353" s="740"/>
      <c r="G4353" s="739"/>
      <c r="H4353" s="739"/>
      <c r="I4353" s="761"/>
      <c r="J4353" s="762"/>
      <c r="K4353" s="763"/>
      <c r="L4353" s="764"/>
    </row>
    <row r="4354" spans="2:12" x14ac:dyDescent="0.25">
      <c r="B4354" s="737"/>
      <c r="C4354" s="739"/>
      <c r="D4354" s="739"/>
      <c r="E4354" s="739"/>
      <c r="F4354" s="740"/>
      <c r="G4354" s="739"/>
      <c r="H4354" s="739"/>
      <c r="I4354" s="761"/>
      <c r="J4354" s="762"/>
      <c r="K4354" s="763"/>
      <c r="L4354" s="764"/>
    </row>
    <row r="4355" spans="2:12" x14ac:dyDescent="0.25">
      <c r="B4355" s="737"/>
      <c r="C4355" s="739"/>
      <c r="D4355" s="739"/>
      <c r="E4355" s="739"/>
      <c r="F4355" s="740"/>
      <c r="G4355" s="739"/>
      <c r="H4355" s="739"/>
      <c r="I4355" s="761"/>
      <c r="J4355" s="762"/>
      <c r="K4355" s="763"/>
      <c r="L4355" s="764"/>
    </row>
    <row r="4356" spans="2:12" x14ac:dyDescent="0.25">
      <c r="B4356" s="737"/>
      <c r="C4356" s="739"/>
      <c r="D4356" s="739"/>
      <c r="E4356" s="739"/>
      <c r="F4356" s="740"/>
      <c r="G4356" s="739"/>
      <c r="H4356" s="739"/>
      <c r="I4356" s="761"/>
      <c r="J4356" s="762"/>
      <c r="K4356" s="763"/>
      <c r="L4356" s="764"/>
    </row>
    <row r="4357" spans="2:12" x14ac:dyDescent="0.25">
      <c r="B4357" s="737"/>
      <c r="C4357" s="739"/>
      <c r="D4357" s="739"/>
      <c r="E4357" s="739"/>
      <c r="F4357" s="740"/>
      <c r="G4357" s="739"/>
      <c r="H4357" s="739"/>
      <c r="I4357" s="761"/>
      <c r="J4357" s="762"/>
      <c r="K4357" s="763"/>
      <c r="L4357" s="764"/>
    </row>
    <row r="4358" spans="2:12" x14ac:dyDescent="0.25">
      <c r="B4358" s="737"/>
      <c r="C4358" s="739"/>
      <c r="D4358" s="739"/>
      <c r="E4358" s="739"/>
      <c r="F4358" s="740"/>
      <c r="G4358" s="739"/>
      <c r="H4358" s="739"/>
      <c r="I4358" s="761"/>
      <c r="J4358" s="762"/>
      <c r="K4358" s="763"/>
      <c r="L4358" s="764"/>
    </row>
    <row r="4359" spans="2:12" x14ac:dyDescent="0.25">
      <c r="B4359" s="737"/>
      <c r="C4359" s="739"/>
      <c r="D4359" s="739"/>
      <c r="E4359" s="739"/>
      <c r="F4359" s="740"/>
      <c r="G4359" s="739"/>
      <c r="H4359" s="739"/>
      <c r="I4359" s="761"/>
      <c r="J4359" s="762"/>
      <c r="K4359" s="763"/>
      <c r="L4359" s="764"/>
    </row>
    <row r="4360" spans="2:12" x14ac:dyDescent="0.25">
      <c r="B4360" s="737"/>
      <c r="C4360" s="739"/>
      <c r="D4360" s="739"/>
      <c r="E4360" s="739"/>
      <c r="F4360" s="740"/>
      <c r="G4360" s="739"/>
      <c r="H4360" s="739"/>
      <c r="I4360" s="761"/>
      <c r="J4360" s="762"/>
      <c r="K4360" s="763"/>
      <c r="L4360" s="764"/>
    </row>
    <row r="4361" spans="2:12" x14ac:dyDescent="0.25">
      <c r="B4361" s="737"/>
      <c r="C4361" s="739"/>
      <c r="D4361" s="739"/>
      <c r="E4361" s="739"/>
      <c r="F4361" s="740"/>
      <c r="G4361" s="739"/>
      <c r="H4361" s="739"/>
      <c r="I4361" s="761"/>
      <c r="J4361" s="762"/>
      <c r="K4361" s="763"/>
      <c r="L4361" s="764"/>
    </row>
    <row r="4362" spans="2:12" x14ac:dyDescent="0.25">
      <c r="B4362" s="737"/>
      <c r="C4362" s="739"/>
      <c r="D4362" s="739"/>
      <c r="E4362" s="739"/>
      <c r="F4362" s="740"/>
      <c r="G4362" s="739"/>
      <c r="H4362" s="739"/>
      <c r="I4362" s="761"/>
      <c r="J4362" s="762"/>
      <c r="K4362" s="763"/>
      <c r="L4362" s="764"/>
    </row>
    <row r="4363" spans="2:12" x14ac:dyDescent="0.25">
      <c r="B4363" s="737"/>
      <c r="C4363" s="739"/>
      <c r="D4363" s="739"/>
      <c r="E4363" s="739"/>
      <c r="F4363" s="740"/>
      <c r="G4363" s="739"/>
      <c r="H4363" s="739"/>
      <c r="I4363" s="761"/>
      <c r="J4363" s="762"/>
      <c r="K4363" s="763"/>
      <c r="L4363" s="764"/>
    </row>
    <row r="4364" spans="2:12" x14ac:dyDescent="0.25">
      <c r="B4364" s="737"/>
      <c r="C4364" s="739"/>
      <c r="D4364" s="739"/>
      <c r="E4364" s="739"/>
      <c r="F4364" s="740"/>
      <c r="G4364" s="739"/>
      <c r="H4364" s="739"/>
      <c r="I4364" s="761"/>
      <c r="J4364" s="762"/>
      <c r="K4364" s="763"/>
      <c r="L4364" s="764"/>
    </row>
    <row r="4365" spans="2:12" x14ac:dyDescent="0.25">
      <c r="B4365" s="737"/>
      <c r="C4365" s="739"/>
      <c r="D4365" s="739"/>
      <c r="E4365" s="739"/>
      <c r="F4365" s="740"/>
      <c r="G4365" s="739"/>
      <c r="H4365" s="739"/>
      <c r="I4365" s="761"/>
      <c r="J4365" s="762"/>
      <c r="K4365" s="763"/>
      <c r="L4365" s="764"/>
    </row>
    <row r="4366" spans="2:12" x14ac:dyDescent="0.25">
      <c r="B4366" s="737"/>
      <c r="C4366" s="739"/>
      <c r="D4366" s="739"/>
      <c r="E4366" s="739"/>
      <c r="F4366" s="740"/>
      <c r="G4366" s="739"/>
      <c r="H4366" s="739"/>
      <c r="I4366" s="761"/>
      <c r="J4366" s="762"/>
      <c r="K4366" s="763"/>
      <c r="L4366" s="764"/>
    </row>
    <row r="4367" spans="2:12" x14ac:dyDescent="0.25">
      <c r="B4367" s="737"/>
      <c r="C4367" s="739"/>
      <c r="D4367" s="739"/>
      <c r="E4367" s="739"/>
      <c r="F4367" s="740"/>
      <c r="G4367" s="739"/>
      <c r="H4367" s="739"/>
      <c r="I4367" s="761"/>
      <c r="J4367" s="762"/>
      <c r="K4367" s="763"/>
      <c r="L4367" s="764"/>
    </row>
    <row r="4368" spans="2:12" x14ac:dyDescent="0.25">
      <c r="B4368" s="737"/>
      <c r="C4368" s="739"/>
      <c r="D4368" s="739"/>
      <c r="E4368" s="739"/>
      <c r="F4368" s="740"/>
      <c r="G4368" s="739"/>
      <c r="H4368" s="739"/>
      <c r="I4368" s="761"/>
      <c r="J4368" s="762"/>
      <c r="K4368" s="763"/>
      <c r="L4368" s="764"/>
    </row>
    <row r="4369" spans="2:12" x14ac:dyDescent="0.25">
      <c r="B4369" s="737"/>
      <c r="C4369" s="739"/>
      <c r="D4369" s="739"/>
      <c r="E4369" s="739"/>
      <c r="F4369" s="740"/>
      <c r="G4369" s="739"/>
      <c r="H4369" s="739"/>
      <c r="I4369" s="761"/>
      <c r="J4369" s="762"/>
      <c r="K4369" s="763"/>
      <c r="L4369" s="764"/>
    </row>
    <row r="4370" spans="2:12" x14ac:dyDescent="0.25">
      <c r="B4370" s="737"/>
      <c r="C4370" s="739"/>
      <c r="D4370" s="739"/>
      <c r="E4370" s="739"/>
      <c r="F4370" s="740"/>
      <c r="G4370" s="739"/>
      <c r="H4370" s="739"/>
      <c r="I4370" s="761"/>
      <c r="J4370" s="762"/>
      <c r="K4370" s="763"/>
      <c r="L4370" s="764"/>
    </row>
    <row r="4371" spans="2:12" x14ac:dyDescent="0.25">
      <c r="B4371" s="737"/>
      <c r="C4371" s="739"/>
      <c r="D4371" s="739"/>
      <c r="E4371" s="739"/>
      <c r="F4371" s="740"/>
      <c r="G4371" s="739"/>
      <c r="H4371" s="739"/>
      <c r="I4371" s="761"/>
      <c r="J4371" s="762"/>
      <c r="K4371" s="763"/>
      <c r="L4371" s="764"/>
    </row>
    <row r="4372" spans="2:12" x14ac:dyDescent="0.25">
      <c r="B4372" s="737"/>
      <c r="C4372" s="739"/>
      <c r="D4372" s="739"/>
      <c r="E4372" s="739"/>
      <c r="F4372" s="740"/>
      <c r="G4372" s="739"/>
      <c r="H4372" s="739"/>
      <c r="I4372" s="761"/>
      <c r="J4372" s="762"/>
      <c r="K4372" s="763"/>
      <c r="L4372" s="764"/>
    </row>
    <row r="4373" spans="2:12" x14ac:dyDescent="0.25">
      <c r="B4373" s="737"/>
      <c r="C4373" s="739"/>
      <c r="D4373" s="739"/>
      <c r="E4373" s="739"/>
      <c r="F4373" s="740"/>
      <c r="G4373" s="739"/>
      <c r="H4373" s="739"/>
      <c r="I4373" s="761"/>
      <c r="J4373" s="762"/>
      <c r="K4373" s="763"/>
      <c r="L4373" s="764"/>
    </row>
    <row r="4374" spans="2:12" x14ac:dyDescent="0.25">
      <c r="B4374" s="737"/>
      <c r="C4374" s="739"/>
      <c r="D4374" s="739"/>
      <c r="E4374" s="739"/>
      <c r="F4374" s="740"/>
      <c r="G4374" s="739"/>
      <c r="H4374" s="739"/>
      <c r="I4374" s="761"/>
      <c r="J4374" s="762"/>
      <c r="K4374" s="763"/>
      <c r="L4374" s="764"/>
    </row>
    <row r="4375" spans="2:12" x14ac:dyDescent="0.25">
      <c r="B4375" s="737"/>
      <c r="C4375" s="739"/>
      <c r="D4375" s="739"/>
      <c r="E4375" s="739"/>
      <c r="F4375" s="740"/>
      <c r="G4375" s="739"/>
      <c r="H4375" s="739"/>
      <c r="I4375" s="761"/>
      <c r="J4375" s="762"/>
      <c r="K4375" s="763"/>
      <c r="L4375" s="764"/>
    </row>
    <row r="4376" spans="2:12" x14ac:dyDescent="0.25">
      <c r="B4376" s="737"/>
      <c r="C4376" s="739"/>
      <c r="D4376" s="739"/>
      <c r="E4376" s="739"/>
      <c r="F4376" s="740"/>
      <c r="G4376" s="739"/>
      <c r="H4376" s="739"/>
      <c r="I4376" s="761"/>
      <c r="J4376" s="762"/>
      <c r="K4376" s="763"/>
      <c r="L4376" s="764"/>
    </row>
    <row r="4377" spans="2:12" x14ac:dyDescent="0.25">
      <c r="B4377" s="737"/>
      <c r="C4377" s="739"/>
      <c r="D4377" s="739"/>
      <c r="E4377" s="739"/>
      <c r="F4377" s="740"/>
      <c r="G4377" s="739"/>
      <c r="H4377" s="739"/>
      <c r="I4377" s="761"/>
      <c r="J4377" s="762"/>
      <c r="K4377" s="763"/>
      <c r="L4377" s="764"/>
    </row>
    <row r="4378" spans="2:12" x14ac:dyDescent="0.25">
      <c r="B4378" s="737"/>
      <c r="C4378" s="739"/>
      <c r="D4378" s="739"/>
      <c r="E4378" s="739"/>
      <c r="F4378" s="740"/>
      <c r="G4378" s="739"/>
      <c r="H4378" s="739"/>
      <c r="I4378" s="761"/>
      <c r="J4378" s="762"/>
      <c r="K4378" s="763"/>
      <c r="L4378" s="764"/>
    </row>
    <row r="4379" spans="2:12" x14ac:dyDescent="0.25">
      <c r="B4379" s="737"/>
      <c r="C4379" s="739"/>
      <c r="D4379" s="739"/>
      <c r="E4379" s="739"/>
      <c r="F4379" s="740"/>
      <c r="G4379" s="739"/>
      <c r="H4379" s="739"/>
      <c r="I4379" s="761"/>
      <c r="J4379" s="762"/>
      <c r="K4379" s="763"/>
      <c r="L4379" s="764"/>
    </row>
    <row r="4380" spans="2:12" x14ac:dyDescent="0.25">
      <c r="B4380" s="737"/>
      <c r="C4380" s="739"/>
      <c r="D4380" s="739"/>
      <c r="E4380" s="739"/>
      <c r="F4380" s="740"/>
      <c r="G4380" s="739"/>
      <c r="H4380" s="739"/>
      <c r="I4380" s="761"/>
      <c r="J4380" s="762"/>
      <c r="K4380" s="763"/>
      <c r="L4380" s="764"/>
    </row>
    <row r="4381" spans="2:12" x14ac:dyDescent="0.25">
      <c r="B4381" s="737"/>
      <c r="C4381" s="739"/>
      <c r="D4381" s="739"/>
      <c r="E4381" s="739"/>
      <c r="F4381" s="740"/>
      <c r="G4381" s="739"/>
      <c r="H4381" s="739"/>
      <c r="I4381" s="761"/>
      <c r="J4381" s="762"/>
      <c r="K4381" s="763"/>
      <c r="L4381" s="764"/>
    </row>
    <row r="4382" spans="2:12" x14ac:dyDescent="0.25">
      <c r="B4382" s="737"/>
      <c r="C4382" s="739"/>
      <c r="D4382" s="739"/>
      <c r="E4382" s="739"/>
      <c r="F4382" s="740"/>
      <c r="G4382" s="739"/>
      <c r="H4382" s="739"/>
      <c r="I4382" s="761"/>
      <c r="J4382" s="762"/>
      <c r="K4382" s="763"/>
      <c r="L4382" s="764"/>
    </row>
    <row r="4383" spans="2:12" x14ac:dyDescent="0.25">
      <c r="B4383" s="737"/>
      <c r="C4383" s="739"/>
      <c r="D4383" s="739"/>
      <c r="E4383" s="739"/>
      <c r="F4383" s="740"/>
      <c r="G4383" s="739"/>
      <c r="H4383" s="739"/>
      <c r="I4383" s="761"/>
      <c r="J4383" s="762"/>
      <c r="K4383" s="763"/>
      <c r="L4383" s="764"/>
    </row>
    <row r="4384" spans="2:12" x14ac:dyDescent="0.25">
      <c r="B4384" s="737"/>
      <c r="C4384" s="739"/>
      <c r="D4384" s="739"/>
      <c r="E4384" s="739"/>
      <c r="F4384" s="740"/>
      <c r="G4384" s="739"/>
      <c r="H4384" s="739"/>
      <c r="I4384" s="761"/>
      <c r="J4384" s="762"/>
      <c r="K4384" s="763"/>
      <c r="L4384" s="764"/>
    </row>
    <row r="4385" spans="2:12" x14ac:dyDescent="0.25">
      <c r="B4385" s="737"/>
      <c r="C4385" s="739"/>
      <c r="D4385" s="739"/>
      <c r="E4385" s="739"/>
      <c r="F4385" s="740"/>
      <c r="G4385" s="739"/>
      <c r="H4385" s="739"/>
      <c r="I4385" s="761"/>
      <c r="J4385" s="762"/>
      <c r="K4385" s="763"/>
      <c r="L4385" s="764"/>
    </row>
    <row r="4386" spans="2:12" x14ac:dyDescent="0.25">
      <c r="B4386" s="737"/>
      <c r="C4386" s="739"/>
      <c r="D4386" s="739"/>
      <c r="E4386" s="739"/>
      <c r="F4386" s="740"/>
      <c r="G4386" s="739"/>
      <c r="H4386" s="739"/>
      <c r="I4386" s="761"/>
      <c r="J4386" s="762"/>
      <c r="K4386" s="763"/>
      <c r="L4386" s="764"/>
    </row>
    <row r="4387" spans="2:12" x14ac:dyDescent="0.25">
      <c r="B4387" s="737"/>
      <c r="C4387" s="739"/>
      <c r="D4387" s="739"/>
      <c r="E4387" s="739"/>
      <c r="F4387" s="740"/>
      <c r="G4387" s="739"/>
      <c r="H4387" s="739"/>
      <c r="I4387" s="761"/>
      <c r="J4387" s="762"/>
      <c r="K4387" s="763"/>
      <c r="L4387" s="764"/>
    </row>
    <row r="4388" spans="2:12" x14ac:dyDescent="0.25">
      <c r="B4388" s="737"/>
      <c r="C4388" s="739"/>
      <c r="D4388" s="739"/>
      <c r="E4388" s="739"/>
      <c r="F4388" s="740"/>
      <c r="G4388" s="739"/>
      <c r="H4388" s="739"/>
      <c r="I4388" s="761"/>
      <c r="J4388" s="762"/>
      <c r="K4388" s="763"/>
      <c r="L4388" s="764"/>
    </row>
    <row r="4389" spans="2:12" x14ac:dyDescent="0.25">
      <c r="B4389" s="737"/>
      <c r="C4389" s="739"/>
      <c r="D4389" s="739"/>
      <c r="E4389" s="739"/>
      <c r="F4389" s="740"/>
      <c r="G4389" s="739"/>
      <c r="H4389" s="739"/>
      <c r="I4389" s="761"/>
      <c r="J4389" s="762"/>
      <c r="K4389" s="763"/>
      <c r="L4389" s="764"/>
    </row>
    <row r="4390" spans="2:12" x14ac:dyDescent="0.25">
      <c r="B4390" s="737"/>
      <c r="C4390" s="739"/>
      <c r="D4390" s="739"/>
      <c r="E4390" s="739"/>
      <c r="F4390" s="740"/>
      <c r="G4390" s="739"/>
      <c r="H4390" s="739"/>
      <c r="I4390" s="761"/>
      <c r="J4390" s="762"/>
      <c r="K4390" s="763"/>
      <c r="L4390" s="764"/>
    </row>
    <row r="4391" spans="2:12" x14ac:dyDescent="0.25">
      <c r="B4391" s="737"/>
      <c r="C4391" s="739"/>
      <c r="D4391" s="739"/>
      <c r="E4391" s="739"/>
      <c r="F4391" s="740"/>
      <c r="G4391" s="739"/>
      <c r="H4391" s="739"/>
      <c r="I4391" s="761"/>
      <c r="J4391" s="762"/>
      <c r="K4391" s="763"/>
      <c r="L4391" s="764"/>
    </row>
    <row r="4392" spans="2:12" x14ac:dyDescent="0.25">
      <c r="B4392" s="737"/>
      <c r="C4392" s="739"/>
      <c r="D4392" s="739"/>
      <c r="E4392" s="739"/>
      <c r="F4392" s="740"/>
      <c r="G4392" s="739"/>
      <c r="H4392" s="739"/>
      <c r="I4392" s="761"/>
      <c r="J4392" s="762"/>
      <c r="K4392" s="763"/>
      <c r="L4392" s="764"/>
    </row>
    <row r="4393" spans="2:12" x14ac:dyDescent="0.25">
      <c r="B4393" s="737"/>
      <c r="C4393" s="739"/>
      <c r="D4393" s="739"/>
      <c r="E4393" s="739"/>
      <c r="F4393" s="740"/>
      <c r="G4393" s="739"/>
      <c r="H4393" s="739"/>
      <c r="I4393" s="761"/>
      <c r="J4393" s="762"/>
      <c r="K4393" s="763"/>
      <c r="L4393" s="764"/>
    </row>
    <row r="4394" spans="2:12" x14ac:dyDescent="0.25">
      <c r="B4394" s="737"/>
      <c r="C4394" s="739"/>
      <c r="D4394" s="739"/>
      <c r="E4394" s="739"/>
      <c r="F4394" s="740"/>
      <c r="G4394" s="739"/>
      <c r="H4394" s="739"/>
      <c r="I4394" s="761"/>
      <c r="J4394" s="762"/>
      <c r="K4394" s="763"/>
      <c r="L4394" s="764"/>
    </row>
    <row r="4395" spans="2:12" x14ac:dyDescent="0.25">
      <c r="B4395" s="737"/>
      <c r="C4395" s="739"/>
      <c r="D4395" s="739"/>
      <c r="E4395" s="739"/>
      <c r="F4395" s="740"/>
      <c r="G4395" s="739"/>
      <c r="H4395" s="739"/>
      <c r="I4395" s="761"/>
      <c r="J4395" s="762"/>
      <c r="K4395" s="763"/>
      <c r="L4395" s="764"/>
    </row>
    <row r="4396" spans="2:12" x14ac:dyDescent="0.25">
      <c r="B4396" s="737"/>
      <c r="C4396" s="739"/>
      <c r="D4396" s="739"/>
      <c r="E4396" s="739"/>
      <c r="F4396" s="740"/>
      <c r="G4396" s="739"/>
      <c r="H4396" s="739"/>
      <c r="I4396" s="761"/>
      <c r="J4396" s="762"/>
      <c r="K4396" s="763"/>
      <c r="L4396" s="764"/>
    </row>
    <row r="4397" spans="2:12" x14ac:dyDescent="0.25">
      <c r="B4397" s="737"/>
      <c r="C4397" s="739"/>
      <c r="D4397" s="739"/>
      <c r="E4397" s="739"/>
      <c r="F4397" s="740"/>
      <c r="G4397" s="739"/>
      <c r="H4397" s="739"/>
      <c r="I4397" s="761"/>
      <c r="J4397" s="762"/>
      <c r="K4397" s="763"/>
      <c r="L4397" s="764"/>
    </row>
    <row r="4398" spans="2:12" x14ac:dyDescent="0.25">
      <c r="B4398" s="737"/>
      <c r="C4398" s="739"/>
      <c r="D4398" s="739"/>
      <c r="E4398" s="739"/>
      <c r="F4398" s="740"/>
      <c r="G4398" s="739"/>
      <c r="H4398" s="739"/>
      <c r="I4398" s="761"/>
      <c r="J4398" s="762"/>
      <c r="K4398" s="763"/>
      <c r="L4398" s="764"/>
    </row>
    <row r="4399" spans="2:12" x14ac:dyDescent="0.25">
      <c r="B4399" s="737"/>
      <c r="C4399" s="739"/>
      <c r="D4399" s="739"/>
      <c r="E4399" s="739"/>
      <c r="F4399" s="740"/>
      <c r="G4399" s="739"/>
      <c r="H4399" s="739"/>
      <c r="I4399" s="761"/>
      <c r="J4399" s="762"/>
      <c r="K4399" s="763"/>
      <c r="L4399" s="764"/>
    </row>
    <row r="4400" spans="2:12" x14ac:dyDescent="0.25">
      <c r="B4400" s="737"/>
      <c r="C4400" s="739"/>
      <c r="D4400" s="739"/>
      <c r="E4400" s="739"/>
      <c r="F4400" s="740"/>
      <c r="G4400" s="739"/>
      <c r="H4400" s="739"/>
      <c r="I4400" s="761"/>
      <c r="J4400" s="762"/>
      <c r="K4400" s="763"/>
      <c r="L4400" s="764"/>
    </row>
    <row r="4401" spans="2:12" x14ac:dyDescent="0.25">
      <c r="B4401" s="737"/>
      <c r="C4401" s="739"/>
      <c r="D4401" s="739"/>
      <c r="E4401" s="739"/>
      <c r="F4401" s="740"/>
      <c r="G4401" s="739"/>
      <c r="H4401" s="739"/>
      <c r="I4401" s="761"/>
      <c r="J4401" s="762"/>
      <c r="K4401" s="763"/>
      <c r="L4401" s="764"/>
    </row>
    <row r="4402" spans="2:12" x14ac:dyDescent="0.25">
      <c r="B4402" s="737"/>
      <c r="C4402" s="739"/>
      <c r="D4402" s="739"/>
      <c r="E4402" s="739"/>
      <c r="F4402" s="740"/>
      <c r="G4402" s="739"/>
      <c r="H4402" s="739"/>
      <c r="I4402" s="761"/>
      <c r="J4402" s="762"/>
      <c r="K4402" s="763"/>
      <c r="L4402" s="764"/>
    </row>
    <row r="4403" spans="2:12" x14ac:dyDescent="0.25">
      <c r="B4403" s="737"/>
      <c r="C4403" s="739"/>
      <c r="D4403" s="739"/>
      <c r="E4403" s="739"/>
      <c r="F4403" s="740"/>
      <c r="G4403" s="739"/>
      <c r="H4403" s="739"/>
      <c r="I4403" s="761"/>
      <c r="J4403" s="762"/>
      <c r="K4403" s="763"/>
      <c r="L4403" s="764"/>
    </row>
    <row r="4404" spans="2:12" x14ac:dyDescent="0.25">
      <c r="B4404" s="737"/>
      <c r="C4404" s="739"/>
      <c r="D4404" s="739"/>
      <c r="E4404" s="739"/>
      <c r="F4404" s="740"/>
      <c r="G4404" s="739"/>
      <c r="H4404" s="739"/>
      <c r="I4404" s="761"/>
      <c r="J4404" s="762"/>
      <c r="K4404" s="763"/>
      <c r="L4404" s="764"/>
    </row>
    <row r="4405" spans="2:12" x14ac:dyDescent="0.25">
      <c r="B4405" s="737"/>
      <c r="C4405" s="739"/>
      <c r="D4405" s="739"/>
      <c r="E4405" s="739"/>
      <c r="F4405" s="740"/>
      <c r="G4405" s="739"/>
      <c r="H4405" s="739"/>
      <c r="I4405" s="761"/>
      <c r="J4405" s="762"/>
      <c r="K4405" s="763"/>
      <c r="L4405" s="764"/>
    </row>
    <row r="4406" spans="2:12" x14ac:dyDescent="0.25">
      <c r="B4406" s="737"/>
      <c r="C4406" s="739"/>
      <c r="D4406" s="739"/>
      <c r="E4406" s="739"/>
      <c r="F4406" s="740"/>
      <c r="G4406" s="739"/>
      <c r="H4406" s="739"/>
      <c r="I4406" s="761"/>
      <c r="J4406" s="762"/>
      <c r="K4406" s="763"/>
      <c r="L4406" s="764"/>
    </row>
    <row r="4407" spans="2:12" x14ac:dyDescent="0.25">
      <c r="B4407" s="737"/>
      <c r="C4407" s="739"/>
      <c r="D4407" s="739"/>
      <c r="E4407" s="739"/>
      <c r="F4407" s="740"/>
      <c r="G4407" s="739"/>
      <c r="H4407" s="739"/>
      <c r="I4407" s="761"/>
      <c r="J4407" s="762"/>
      <c r="K4407" s="763"/>
      <c r="L4407" s="764"/>
    </row>
    <row r="4408" spans="2:12" x14ac:dyDescent="0.25">
      <c r="B4408" s="737"/>
      <c r="C4408" s="739"/>
      <c r="D4408" s="739"/>
      <c r="E4408" s="739"/>
      <c r="F4408" s="740"/>
      <c r="G4408" s="739"/>
      <c r="H4408" s="739"/>
      <c r="I4408" s="761"/>
      <c r="J4408" s="762"/>
      <c r="K4408" s="763"/>
      <c r="L4408" s="764"/>
    </row>
    <row r="4409" spans="2:12" x14ac:dyDescent="0.25">
      <c r="B4409" s="737"/>
      <c r="C4409" s="739"/>
      <c r="D4409" s="739"/>
      <c r="E4409" s="739"/>
      <c r="F4409" s="740"/>
      <c r="G4409" s="739"/>
      <c r="H4409" s="739"/>
      <c r="I4409" s="761"/>
      <c r="J4409" s="762"/>
      <c r="K4409" s="763"/>
      <c r="L4409" s="764"/>
    </row>
    <row r="4410" spans="2:12" x14ac:dyDescent="0.25">
      <c r="B4410" s="737"/>
      <c r="C4410" s="739"/>
      <c r="D4410" s="739"/>
      <c r="E4410" s="739"/>
      <c r="F4410" s="740"/>
      <c r="G4410" s="739"/>
      <c r="H4410" s="739"/>
      <c r="I4410" s="761"/>
      <c r="J4410" s="762"/>
      <c r="K4410" s="763"/>
      <c r="L4410" s="764"/>
    </row>
    <row r="4411" spans="2:12" x14ac:dyDescent="0.25">
      <c r="B4411" s="737"/>
      <c r="C4411" s="739"/>
      <c r="D4411" s="739"/>
      <c r="E4411" s="739"/>
      <c r="F4411" s="740"/>
      <c r="G4411" s="739"/>
      <c r="H4411" s="739"/>
      <c r="I4411" s="761"/>
      <c r="J4411" s="762"/>
      <c r="K4411" s="763"/>
      <c r="L4411" s="764"/>
    </row>
    <row r="4412" spans="2:12" x14ac:dyDescent="0.25">
      <c r="B4412" s="737"/>
      <c r="C4412" s="739"/>
      <c r="D4412" s="739"/>
      <c r="E4412" s="739"/>
      <c r="F4412" s="740"/>
      <c r="G4412" s="739"/>
      <c r="H4412" s="739"/>
      <c r="I4412" s="761"/>
      <c r="J4412" s="762"/>
      <c r="K4412" s="763"/>
      <c r="L4412" s="764"/>
    </row>
    <row r="4413" spans="2:12" x14ac:dyDescent="0.25">
      <c r="B4413" s="737"/>
      <c r="C4413" s="739"/>
      <c r="D4413" s="739"/>
      <c r="E4413" s="739"/>
      <c r="F4413" s="740"/>
      <c r="G4413" s="739"/>
      <c r="H4413" s="739"/>
      <c r="I4413" s="761"/>
      <c r="J4413" s="762"/>
      <c r="K4413" s="763"/>
      <c r="L4413" s="764"/>
    </row>
    <row r="4414" spans="2:12" x14ac:dyDescent="0.25">
      <c r="B4414" s="737"/>
      <c r="C4414" s="739"/>
      <c r="D4414" s="739"/>
      <c r="E4414" s="739"/>
      <c r="F4414" s="740"/>
      <c r="G4414" s="739"/>
      <c r="H4414" s="739"/>
      <c r="I4414" s="761"/>
      <c r="J4414" s="762"/>
      <c r="K4414" s="763"/>
      <c r="L4414" s="764"/>
    </row>
    <row r="4415" spans="2:12" x14ac:dyDescent="0.25">
      <c r="B4415" s="737"/>
      <c r="C4415" s="739"/>
      <c r="D4415" s="739"/>
      <c r="E4415" s="739"/>
      <c r="F4415" s="740"/>
      <c r="G4415" s="739"/>
      <c r="H4415" s="739"/>
      <c r="I4415" s="761"/>
      <c r="J4415" s="762"/>
      <c r="K4415" s="763"/>
      <c r="L4415" s="764"/>
    </row>
    <row r="4416" spans="2:12" x14ac:dyDescent="0.25">
      <c r="B4416" s="737"/>
      <c r="C4416" s="739"/>
      <c r="D4416" s="739"/>
      <c r="E4416" s="739"/>
      <c r="F4416" s="740"/>
      <c r="G4416" s="739"/>
      <c r="H4416" s="739"/>
      <c r="I4416" s="761"/>
      <c r="J4416" s="762"/>
      <c r="K4416" s="763"/>
      <c r="L4416" s="764"/>
    </row>
    <row r="4417" spans="2:12" x14ac:dyDescent="0.25">
      <c r="B4417" s="737"/>
      <c r="C4417" s="739"/>
      <c r="D4417" s="739"/>
      <c r="E4417" s="739"/>
      <c r="F4417" s="740"/>
      <c r="G4417" s="739"/>
      <c r="H4417" s="739"/>
      <c r="I4417" s="761"/>
      <c r="J4417" s="762"/>
      <c r="K4417" s="763"/>
      <c r="L4417" s="764"/>
    </row>
    <row r="4418" spans="2:12" x14ac:dyDescent="0.25">
      <c r="B4418" s="737"/>
      <c r="C4418" s="739"/>
      <c r="D4418" s="739"/>
      <c r="E4418" s="739"/>
      <c r="F4418" s="740"/>
      <c r="G4418" s="739"/>
      <c r="H4418" s="739"/>
      <c r="I4418" s="761"/>
      <c r="J4418" s="762"/>
      <c r="K4418" s="763"/>
      <c r="L4418" s="764"/>
    </row>
    <row r="4419" spans="2:12" x14ac:dyDescent="0.25">
      <c r="B4419" s="737"/>
      <c r="C4419" s="739"/>
      <c r="D4419" s="739"/>
      <c r="E4419" s="739"/>
      <c r="F4419" s="740"/>
      <c r="G4419" s="739"/>
      <c r="H4419" s="739"/>
      <c r="I4419" s="761"/>
      <c r="J4419" s="762"/>
      <c r="K4419" s="763"/>
      <c r="L4419" s="764"/>
    </row>
    <row r="4420" spans="2:12" x14ac:dyDescent="0.25">
      <c r="B4420" s="737"/>
      <c r="C4420" s="739"/>
      <c r="D4420" s="739"/>
      <c r="E4420" s="739"/>
      <c r="F4420" s="740"/>
      <c r="G4420" s="739"/>
      <c r="H4420" s="739"/>
      <c r="I4420" s="761"/>
      <c r="J4420" s="762"/>
      <c r="K4420" s="763"/>
      <c r="L4420" s="764"/>
    </row>
    <row r="4421" spans="2:12" x14ac:dyDescent="0.25">
      <c r="B4421" s="737"/>
      <c r="C4421" s="739"/>
      <c r="D4421" s="739"/>
      <c r="E4421" s="739"/>
      <c r="F4421" s="740"/>
      <c r="G4421" s="739"/>
      <c r="H4421" s="739"/>
      <c r="I4421" s="761"/>
      <c r="J4421" s="762"/>
      <c r="K4421" s="763"/>
      <c r="L4421" s="764"/>
    </row>
    <row r="4422" spans="2:12" x14ac:dyDescent="0.25">
      <c r="B4422" s="737"/>
      <c r="C4422" s="739"/>
      <c r="D4422" s="739"/>
      <c r="E4422" s="739"/>
      <c r="F4422" s="740"/>
      <c r="G4422" s="739"/>
      <c r="H4422" s="739"/>
      <c r="I4422" s="761"/>
      <c r="J4422" s="762"/>
      <c r="K4422" s="763"/>
      <c r="L4422" s="764"/>
    </row>
    <row r="4423" spans="2:12" x14ac:dyDescent="0.25">
      <c r="B4423" s="737"/>
      <c r="C4423" s="739"/>
      <c r="D4423" s="739"/>
      <c r="E4423" s="739"/>
      <c r="F4423" s="740"/>
      <c r="G4423" s="739"/>
      <c r="H4423" s="739"/>
      <c r="I4423" s="761"/>
      <c r="J4423" s="762"/>
      <c r="K4423" s="763"/>
      <c r="L4423" s="764"/>
    </row>
    <row r="4424" spans="2:12" x14ac:dyDescent="0.25">
      <c r="B4424" s="737"/>
      <c r="C4424" s="739"/>
      <c r="D4424" s="739"/>
      <c r="E4424" s="739"/>
      <c r="F4424" s="740"/>
      <c r="G4424" s="739"/>
      <c r="H4424" s="739"/>
      <c r="I4424" s="761"/>
      <c r="J4424" s="762"/>
      <c r="K4424" s="763"/>
      <c r="L4424" s="764"/>
    </row>
    <row r="4425" spans="2:12" x14ac:dyDescent="0.25">
      <c r="B4425" s="737"/>
      <c r="C4425" s="739"/>
      <c r="D4425" s="739"/>
      <c r="E4425" s="739"/>
      <c r="F4425" s="740"/>
      <c r="G4425" s="739"/>
      <c r="H4425" s="739"/>
      <c r="I4425" s="761"/>
      <c r="J4425" s="762"/>
      <c r="K4425" s="763"/>
      <c r="L4425" s="764"/>
    </row>
    <row r="4426" spans="2:12" x14ac:dyDescent="0.25">
      <c r="B4426" s="737"/>
      <c r="C4426" s="739"/>
      <c r="D4426" s="739"/>
      <c r="E4426" s="739"/>
      <c r="F4426" s="740"/>
      <c r="G4426" s="739"/>
      <c r="H4426" s="739"/>
      <c r="I4426" s="761"/>
      <c r="J4426" s="762"/>
      <c r="K4426" s="763"/>
      <c r="L4426" s="764"/>
    </row>
    <row r="4427" spans="2:12" x14ac:dyDescent="0.25">
      <c r="B4427" s="737"/>
      <c r="C4427" s="739"/>
      <c r="D4427" s="739"/>
      <c r="E4427" s="739"/>
      <c r="F4427" s="740"/>
      <c r="G4427" s="739"/>
      <c r="H4427" s="739"/>
      <c r="I4427" s="761"/>
      <c r="J4427" s="762"/>
      <c r="K4427" s="763"/>
      <c r="L4427" s="764"/>
    </row>
    <row r="4428" spans="2:12" x14ac:dyDescent="0.25">
      <c r="B4428" s="737"/>
      <c r="C4428" s="739"/>
      <c r="D4428" s="739"/>
      <c r="E4428" s="739"/>
      <c r="F4428" s="740"/>
      <c r="G4428" s="739"/>
      <c r="H4428" s="739"/>
      <c r="I4428" s="761"/>
      <c r="J4428" s="762"/>
      <c r="K4428" s="763"/>
      <c r="L4428" s="764"/>
    </row>
    <row r="4429" spans="2:12" x14ac:dyDescent="0.25">
      <c r="B4429" s="737"/>
      <c r="C4429" s="739"/>
      <c r="D4429" s="739"/>
      <c r="E4429" s="739"/>
      <c r="F4429" s="740"/>
      <c r="G4429" s="739"/>
      <c r="H4429" s="739"/>
      <c r="I4429" s="761"/>
      <c r="J4429" s="762"/>
      <c r="K4429" s="763"/>
      <c r="L4429" s="764"/>
    </row>
    <row r="4430" spans="2:12" x14ac:dyDescent="0.25">
      <c r="B4430" s="737"/>
      <c r="C4430" s="739"/>
      <c r="D4430" s="739"/>
      <c r="E4430" s="739"/>
      <c r="F4430" s="740"/>
      <c r="G4430" s="739"/>
      <c r="H4430" s="739"/>
      <c r="I4430" s="761"/>
      <c r="J4430" s="762"/>
      <c r="K4430" s="763"/>
      <c r="L4430" s="764"/>
    </row>
    <row r="4431" spans="2:12" x14ac:dyDescent="0.25">
      <c r="B4431" s="737"/>
      <c r="C4431" s="739"/>
      <c r="D4431" s="739"/>
      <c r="E4431" s="739"/>
      <c r="F4431" s="740"/>
      <c r="G4431" s="739"/>
      <c r="H4431" s="739"/>
      <c r="I4431" s="761"/>
      <c r="J4431" s="762"/>
      <c r="K4431" s="763"/>
      <c r="L4431" s="764"/>
    </row>
    <row r="4432" spans="2:12" x14ac:dyDescent="0.25">
      <c r="B4432" s="737"/>
      <c r="C4432" s="739"/>
      <c r="D4432" s="739"/>
      <c r="E4432" s="739"/>
      <c r="F4432" s="740"/>
      <c r="G4432" s="739"/>
      <c r="H4432" s="739"/>
      <c r="I4432" s="761"/>
      <c r="J4432" s="762"/>
      <c r="K4432" s="763"/>
      <c r="L4432" s="764"/>
    </row>
    <row r="4433" spans="2:12" x14ac:dyDescent="0.25">
      <c r="B4433" s="737"/>
      <c r="C4433" s="739"/>
      <c r="D4433" s="739"/>
      <c r="E4433" s="739"/>
      <c r="F4433" s="740"/>
      <c r="G4433" s="739"/>
      <c r="H4433" s="739"/>
      <c r="I4433" s="761"/>
      <c r="J4433" s="762"/>
      <c r="K4433" s="763"/>
      <c r="L4433" s="764"/>
    </row>
    <row r="4434" spans="2:12" x14ac:dyDescent="0.25">
      <c r="B4434" s="737"/>
      <c r="C4434" s="739"/>
      <c r="D4434" s="739"/>
      <c r="E4434" s="739"/>
      <c r="F4434" s="740"/>
      <c r="G4434" s="739"/>
      <c r="H4434" s="739"/>
      <c r="I4434" s="761"/>
      <c r="J4434" s="762"/>
      <c r="K4434" s="763"/>
      <c r="L4434" s="764"/>
    </row>
    <row r="4435" spans="2:12" x14ac:dyDescent="0.25">
      <c r="B4435" s="737"/>
      <c r="C4435" s="739"/>
      <c r="D4435" s="739"/>
      <c r="E4435" s="739"/>
      <c r="F4435" s="740"/>
      <c r="G4435" s="739"/>
      <c r="H4435" s="739"/>
      <c r="I4435" s="761"/>
      <c r="J4435" s="762"/>
      <c r="K4435" s="763"/>
      <c r="L4435" s="764"/>
    </row>
    <row r="4436" spans="2:12" x14ac:dyDescent="0.25">
      <c r="B4436" s="737"/>
      <c r="C4436" s="739"/>
      <c r="D4436" s="739"/>
      <c r="E4436" s="739"/>
      <c r="F4436" s="740"/>
      <c r="G4436" s="739"/>
      <c r="H4436" s="739"/>
      <c r="I4436" s="761"/>
      <c r="J4436" s="762"/>
      <c r="K4436" s="763"/>
      <c r="L4436" s="764"/>
    </row>
    <row r="4437" spans="2:12" x14ac:dyDescent="0.25">
      <c r="B4437" s="737"/>
      <c r="C4437" s="739"/>
      <c r="D4437" s="739"/>
      <c r="E4437" s="739"/>
      <c r="F4437" s="740"/>
      <c r="G4437" s="739"/>
      <c r="H4437" s="739"/>
      <c r="I4437" s="761"/>
      <c r="J4437" s="762"/>
      <c r="K4437" s="763"/>
      <c r="L4437" s="764"/>
    </row>
    <row r="4438" spans="2:12" x14ac:dyDescent="0.25">
      <c r="B4438" s="737"/>
      <c r="C4438" s="739"/>
      <c r="D4438" s="739"/>
      <c r="E4438" s="739"/>
      <c r="F4438" s="740"/>
      <c r="G4438" s="739"/>
      <c r="H4438" s="739"/>
      <c r="I4438" s="761"/>
      <c r="J4438" s="762"/>
      <c r="K4438" s="763"/>
      <c r="L4438" s="764"/>
    </row>
    <row r="4439" spans="2:12" x14ac:dyDescent="0.25">
      <c r="B4439" s="737"/>
      <c r="C4439" s="739"/>
      <c r="D4439" s="739"/>
      <c r="E4439" s="739"/>
      <c r="F4439" s="740"/>
      <c r="G4439" s="739"/>
      <c r="H4439" s="739"/>
      <c r="I4439" s="761"/>
      <c r="J4439" s="762"/>
      <c r="K4439" s="763"/>
      <c r="L4439" s="764"/>
    </row>
    <row r="4440" spans="2:12" x14ac:dyDescent="0.25">
      <c r="B4440" s="737"/>
      <c r="C4440" s="739"/>
      <c r="D4440" s="739"/>
      <c r="E4440" s="739"/>
      <c r="F4440" s="740"/>
      <c r="G4440" s="739"/>
      <c r="H4440" s="739"/>
      <c r="I4440" s="761"/>
      <c r="J4440" s="762"/>
      <c r="K4440" s="763"/>
      <c r="L4440" s="764"/>
    </row>
    <row r="4441" spans="2:12" x14ac:dyDescent="0.25">
      <c r="B4441" s="737"/>
      <c r="C4441" s="739"/>
      <c r="D4441" s="739"/>
      <c r="E4441" s="739"/>
      <c r="F4441" s="740"/>
      <c r="G4441" s="739"/>
      <c r="H4441" s="739"/>
      <c r="I4441" s="761"/>
      <c r="J4441" s="762"/>
      <c r="K4441" s="763"/>
      <c r="L4441" s="764"/>
    </row>
    <row r="4442" spans="2:12" x14ac:dyDescent="0.25">
      <c r="B4442" s="737"/>
      <c r="C4442" s="739"/>
      <c r="D4442" s="739"/>
      <c r="E4442" s="739"/>
      <c r="F4442" s="740"/>
      <c r="G4442" s="739"/>
      <c r="H4442" s="739"/>
      <c r="I4442" s="761"/>
      <c r="J4442" s="762"/>
      <c r="K4442" s="763"/>
      <c r="L4442" s="764"/>
    </row>
    <row r="4443" spans="2:12" x14ac:dyDescent="0.25">
      <c r="B4443" s="737"/>
      <c r="C4443" s="739"/>
      <c r="D4443" s="739"/>
      <c r="E4443" s="739"/>
      <c r="F4443" s="740"/>
      <c r="G4443" s="739"/>
      <c r="H4443" s="739"/>
      <c r="I4443" s="761"/>
      <c r="J4443" s="762"/>
      <c r="K4443" s="763"/>
      <c r="L4443" s="764"/>
    </row>
    <row r="4444" spans="2:12" x14ac:dyDescent="0.25">
      <c r="B4444" s="737"/>
      <c r="C4444" s="739"/>
      <c r="D4444" s="739"/>
      <c r="E4444" s="739"/>
      <c r="F4444" s="740"/>
      <c r="G4444" s="739"/>
      <c r="H4444" s="739"/>
      <c r="I4444" s="761"/>
      <c r="J4444" s="762"/>
      <c r="K4444" s="763"/>
      <c r="L4444" s="764"/>
    </row>
    <row r="4445" spans="2:12" x14ac:dyDescent="0.25">
      <c r="B4445" s="737"/>
      <c r="C4445" s="739"/>
      <c r="D4445" s="739"/>
      <c r="E4445" s="739"/>
      <c r="F4445" s="740"/>
      <c r="G4445" s="739"/>
      <c r="H4445" s="739"/>
      <c r="I4445" s="761"/>
      <c r="J4445" s="762"/>
      <c r="K4445" s="763"/>
      <c r="L4445" s="764"/>
    </row>
    <row r="4446" spans="2:12" x14ac:dyDescent="0.25">
      <c r="B4446" s="737"/>
      <c r="C4446" s="739"/>
      <c r="D4446" s="739"/>
      <c r="E4446" s="739"/>
      <c r="F4446" s="740"/>
      <c r="G4446" s="739"/>
      <c r="H4446" s="739"/>
      <c r="I4446" s="761"/>
      <c r="J4446" s="762"/>
      <c r="K4446" s="763"/>
      <c r="L4446" s="764"/>
    </row>
    <row r="4447" spans="2:12" x14ac:dyDescent="0.25">
      <c r="B4447" s="737"/>
      <c r="C4447" s="739"/>
      <c r="D4447" s="739"/>
      <c r="E4447" s="739"/>
      <c r="F4447" s="740"/>
      <c r="G4447" s="739"/>
      <c r="H4447" s="739"/>
      <c r="I4447" s="761"/>
      <c r="J4447" s="762"/>
      <c r="K4447" s="763"/>
      <c r="L4447" s="764"/>
    </row>
    <row r="4448" spans="2:12" x14ac:dyDescent="0.25">
      <c r="B4448" s="737"/>
      <c r="C4448" s="739"/>
      <c r="D4448" s="739"/>
      <c r="E4448" s="739"/>
      <c r="F4448" s="740"/>
      <c r="G4448" s="739"/>
      <c r="H4448" s="739"/>
      <c r="I4448" s="761"/>
      <c r="J4448" s="762"/>
      <c r="K4448" s="763"/>
      <c r="L4448" s="764"/>
    </row>
    <row r="4449" spans="2:12" x14ac:dyDescent="0.25">
      <c r="B4449" s="737"/>
      <c r="C4449" s="739"/>
      <c r="D4449" s="739"/>
      <c r="E4449" s="739"/>
      <c r="F4449" s="740"/>
      <c r="G4449" s="739"/>
      <c r="H4449" s="739"/>
      <c r="I4449" s="761"/>
      <c r="J4449" s="762"/>
      <c r="K4449" s="763"/>
      <c r="L4449" s="764"/>
    </row>
    <row r="4450" spans="2:12" x14ac:dyDescent="0.25">
      <c r="B4450" s="737"/>
      <c r="C4450" s="739"/>
      <c r="D4450" s="739"/>
      <c r="E4450" s="739"/>
      <c r="F4450" s="740"/>
      <c r="G4450" s="739"/>
      <c r="H4450" s="739"/>
      <c r="I4450" s="761"/>
      <c r="J4450" s="762"/>
      <c r="K4450" s="763"/>
      <c r="L4450" s="764"/>
    </row>
    <row r="4451" spans="2:12" x14ac:dyDescent="0.25">
      <c r="B4451" s="737"/>
      <c r="C4451" s="739"/>
      <c r="D4451" s="739"/>
      <c r="E4451" s="739"/>
      <c r="F4451" s="740"/>
      <c r="G4451" s="739"/>
      <c r="H4451" s="739"/>
      <c r="I4451" s="761"/>
      <c r="J4451" s="762"/>
      <c r="K4451" s="763"/>
      <c r="L4451" s="764"/>
    </row>
    <row r="4452" spans="2:12" x14ac:dyDescent="0.25">
      <c r="B4452" s="737"/>
      <c r="C4452" s="739"/>
      <c r="D4452" s="739"/>
      <c r="E4452" s="739"/>
      <c r="F4452" s="740"/>
      <c r="G4452" s="739"/>
      <c r="H4452" s="739"/>
      <c r="I4452" s="761"/>
      <c r="J4452" s="762"/>
      <c r="K4452" s="763"/>
      <c r="L4452" s="764"/>
    </row>
    <row r="4453" spans="2:12" x14ac:dyDescent="0.25">
      <c r="B4453" s="737"/>
      <c r="C4453" s="739"/>
      <c r="D4453" s="739"/>
      <c r="E4453" s="739"/>
      <c r="F4453" s="740"/>
      <c r="G4453" s="739"/>
      <c r="H4453" s="739"/>
      <c r="I4453" s="761"/>
      <c r="J4453" s="762"/>
      <c r="K4453" s="763"/>
      <c r="L4453" s="764"/>
    </row>
    <row r="4454" spans="2:12" x14ac:dyDescent="0.25">
      <c r="B4454" s="737"/>
      <c r="C4454" s="739"/>
      <c r="D4454" s="739"/>
      <c r="E4454" s="739"/>
      <c r="F4454" s="740"/>
      <c r="G4454" s="739"/>
      <c r="H4454" s="739"/>
      <c r="I4454" s="761"/>
      <c r="J4454" s="762"/>
      <c r="K4454" s="763"/>
      <c r="L4454" s="764"/>
    </row>
    <row r="4455" spans="2:12" x14ac:dyDescent="0.25">
      <c r="B4455" s="737"/>
      <c r="C4455" s="739"/>
      <c r="D4455" s="739"/>
      <c r="E4455" s="739"/>
      <c r="F4455" s="740"/>
      <c r="G4455" s="739"/>
      <c r="H4455" s="739"/>
      <c r="I4455" s="761"/>
      <c r="J4455" s="762"/>
      <c r="K4455" s="763"/>
      <c r="L4455" s="764"/>
    </row>
    <row r="4456" spans="2:12" x14ac:dyDescent="0.25">
      <c r="B4456" s="737"/>
      <c r="C4456" s="739"/>
      <c r="D4456" s="739"/>
      <c r="E4456" s="739"/>
      <c r="F4456" s="740"/>
      <c r="G4456" s="739"/>
      <c r="H4456" s="739"/>
      <c r="I4456" s="761"/>
      <c r="J4456" s="762"/>
      <c r="K4456" s="763"/>
      <c r="L4456" s="764"/>
    </row>
    <row r="4457" spans="2:12" x14ac:dyDescent="0.25">
      <c r="B4457" s="737"/>
      <c r="C4457" s="739"/>
      <c r="D4457" s="739"/>
      <c r="E4457" s="739"/>
      <c r="F4457" s="740"/>
      <c r="G4457" s="739"/>
      <c r="H4457" s="739"/>
      <c r="I4457" s="761"/>
      <c r="J4457" s="762"/>
      <c r="K4457" s="763"/>
      <c r="L4457" s="764"/>
    </row>
    <row r="4458" spans="2:12" x14ac:dyDescent="0.25">
      <c r="B4458" s="737"/>
      <c r="C4458" s="739"/>
      <c r="D4458" s="739"/>
      <c r="E4458" s="739"/>
      <c r="F4458" s="740"/>
      <c r="G4458" s="739"/>
      <c r="H4458" s="739"/>
      <c r="I4458" s="761"/>
      <c r="J4458" s="762"/>
      <c r="K4458" s="763"/>
      <c r="L4458" s="764"/>
    </row>
    <row r="4459" spans="2:12" x14ac:dyDescent="0.25">
      <c r="B4459" s="737"/>
      <c r="C4459" s="739"/>
      <c r="D4459" s="739"/>
      <c r="E4459" s="739"/>
      <c r="F4459" s="740"/>
      <c r="G4459" s="739"/>
      <c r="H4459" s="739"/>
      <c r="I4459" s="761"/>
      <c r="J4459" s="762"/>
      <c r="K4459" s="763"/>
      <c r="L4459" s="764"/>
    </row>
    <row r="4460" spans="2:12" x14ac:dyDescent="0.25">
      <c r="B4460" s="737"/>
      <c r="C4460" s="739"/>
      <c r="D4460" s="739"/>
      <c r="E4460" s="739"/>
      <c r="F4460" s="740"/>
      <c r="G4460" s="739"/>
      <c r="H4460" s="739"/>
      <c r="I4460" s="761"/>
      <c r="J4460" s="762"/>
      <c r="K4460" s="763"/>
      <c r="L4460" s="764"/>
    </row>
    <row r="4461" spans="2:12" x14ac:dyDescent="0.25">
      <c r="B4461" s="737"/>
      <c r="C4461" s="739"/>
      <c r="D4461" s="739"/>
      <c r="E4461" s="739"/>
      <c r="F4461" s="740"/>
      <c r="G4461" s="739"/>
      <c r="H4461" s="739"/>
      <c r="I4461" s="761"/>
      <c r="J4461" s="762"/>
      <c r="K4461" s="763"/>
      <c r="L4461" s="764"/>
    </row>
    <row r="4462" spans="2:12" x14ac:dyDescent="0.25">
      <c r="B4462" s="737"/>
      <c r="C4462" s="739"/>
      <c r="D4462" s="739"/>
      <c r="E4462" s="739"/>
      <c r="F4462" s="740"/>
      <c r="G4462" s="739"/>
      <c r="H4462" s="739"/>
      <c r="I4462" s="761"/>
      <c r="J4462" s="762"/>
      <c r="K4462" s="763"/>
      <c r="L4462" s="764"/>
    </row>
    <row r="4463" spans="2:12" x14ac:dyDescent="0.25">
      <c r="B4463" s="737"/>
      <c r="C4463" s="739"/>
      <c r="D4463" s="739"/>
      <c r="E4463" s="739"/>
      <c r="F4463" s="740"/>
      <c r="G4463" s="739"/>
      <c r="H4463" s="739"/>
      <c r="I4463" s="761"/>
      <c r="J4463" s="762"/>
      <c r="K4463" s="763"/>
      <c r="L4463" s="764"/>
    </row>
    <row r="4464" spans="2:12" x14ac:dyDescent="0.25">
      <c r="B4464" s="737"/>
      <c r="C4464" s="739"/>
      <c r="D4464" s="739"/>
      <c r="E4464" s="739"/>
      <c r="F4464" s="740"/>
      <c r="G4464" s="739"/>
      <c r="H4464" s="739"/>
      <c r="I4464" s="761"/>
      <c r="J4464" s="762"/>
      <c r="K4464" s="763"/>
      <c r="L4464" s="764"/>
    </row>
    <row r="4465" spans="2:12" x14ac:dyDescent="0.25">
      <c r="B4465" s="737"/>
      <c r="C4465" s="739"/>
      <c r="D4465" s="739"/>
      <c r="E4465" s="739"/>
      <c r="F4465" s="740"/>
      <c r="G4465" s="739"/>
      <c r="H4465" s="739"/>
      <c r="I4465" s="761"/>
      <c r="J4465" s="762"/>
      <c r="K4465" s="763"/>
      <c r="L4465" s="764"/>
    </row>
    <row r="4466" spans="2:12" x14ac:dyDescent="0.25">
      <c r="B4466" s="737"/>
      <c r="C4466" s="739"/>
      <c r="D4466" s="739"/>
      <c r="E4466" s="739"/>
      <c r="F4466" s="740"/>
      <c r="G4466" s="739"/>
      <c r="H4466" s="739"/>
      <c r="I4466" s="761"/>
      <c r="J4466" s="762"/>
      <c r="K4466" s="763"/>
      <c r="L4466" s="764"/>
    </row>
    <row r="4467" spans="2:12" x14ac:dyDescent="0.25">
      <c r="B4467" s="737"/>
      <c r="C4467" s="739"/>
      <c r="D4467" s="739"/>
      <c r="E4467" s="739"/>
      <c r="F4467" s="740"/>
      <c r="G4467" s="739"/>
      <c r="H4467" s="739"/>
      <c r="I4467" s="761"/>
      <c r="J4467" s="762"/>
      <c r="K4467" s="763"/>
      <c r="L4467" s="764"/>
    </row>
    <row r="4468" spans="2:12" x14ac:dyDescent="0.25">
      <c r="B4468" s="737"/>
      <c r="C4468" s="739"/>
      <c r="D4468" s="739"/>
      <c r="E4468" s="739"/>
      <c r="F4468" s="740"/>
      <c r="G4468" s="739"/>
      <c r="H4468" s="739"/>
      <c r="I4468" s="761"/>
      <c r="J4468" s="762"/>
      <c r="K4468" s="763"/>
      <c r="L4468" s="764"/>
    </row>
    <row r="4469" spans="2:12" x14ac:dyDescent="0.25">
      <c r="B4469" s="737"/>
      <c r="C4469" s="739"/>
      <c r="D4469" s="739"/>
      <c r="E4469" s="739"/>
      <c r="F4469" s="740"/>
      <c r="G4469" s="739"/>
      <c r="H4469" s="739"/>
      <c r="I4469" s="761"/>
      <c r="J4469" s="762"/>
      <c r="K4469" s="763"/>
      <c r="L4469" s="764"/>
    </row>
    <row r="4470" spans="2:12" x14ac:dyDescent="0.25">
      <c r="B4470" s="737"/>
      <c r="C4470" s="739"/>
      <c r="D4470" s="739"/>
      <c r="E4470" s="739"/>
      <c r="F4470" s="740"/>
      <c r="G4470" s="739"/>
      <c r="H4470" s="739"/>
      <c r="I4470" s="761"/>
      <c r="J4470" s="762"/>
      <c r="K4470" s="763"/>
      <c r="L4470" s="764"/>
    </row>
    <row r="4471" spans="2:12" x14ac:dyDescent="0.25">
      <c r="B4471" s="737"/>
      <c r="C4471" s="739"/>
      <c r="D4471" s="739"/>
      <c r="E4471" s="739"/>
      <c r="F4471" s="740"/>
      <c r="G4471" s="739"/>
      <c r="H4471" s="739"/>
      <c r="I4471" s="761"/>
      <c r="J4471" s="762"/>
      <c r="K4471" s="763"/>
      <c r="L4471" s="764"/>
    </row>
    <row r="4472" spans="2:12" x14ac:dyDescent="0.25">
      <c r="B4472" s="737"/>
      <c r="C4472" s="739"/>
      <c r="D4472" s="739"/>
      <c r="E4472" s="739"/>
      <c r="F4472" s="740"/>
      <c r="G4472" s="739"/>
      <c r="H4472" s="739"/>
      <c r="I4472" s="761"/>
      <c r="J4472" s="762"/>
      <c r="K4472" s="763"/>
      <c r="L4472" s="764"/>
    </row>
    <row r="4473" spans="2:12" x14ac:dyDescent="0.25">
      <c r="B4473" s="737"/>
      <c r="C4473" s="739"/>
      <c r="D4473" s="739"/>
      <c r="E4473" s="739"/>
      <c r="F4473" s="740"/>
      <c r="G4473" s="739"/>
      <c r="H4473" s="739"/>
      <c r="I4473" s="761"/>
      <c r="J4473" s="762"/>
      <c r="K4473" s="763"/>
      <c r="L4473" s="764"/>
    </row>
    <row r="4474" spans="2:12" x14ac:dyDescent="0.25">
      <c r="B4474" s="737"/>
      <c r="C4474" s="739"/>
      <c r="D4474" s="739"/>
      <c r="E4474" s="739"/>
      <c r="F4474" s="740"/>
      <c r="G4474" s="739"/>
      <c r="H4474" s="739"/>
      <c r="I4474" s="761"/>
      <c r="J4474" s="762"/>
      <c r="K4474" s="763"/>
      <c r="L4474" s="764"/>
    </row>
    <row r="4475" spans="2:12" x14ac:dyDescent="0.25">
      <c r="B4475" s="737"/>
      <c r="C4475" s="739"/>
      <c r="D4475" s="739"/>
      <c r="E4475" s="739"/>
      <c r="F4475" s="740"/>
      <c r="G4475" s="739"/>
      <c r="H4475" s="739"/>
      <c r="I4475" s="761"/>
      <c r="J4475" s="762"/>
      <c r="K4475" s="763"/>
      <c r="L4475" s="764"/>
    </row>
    <row r="4476" spans="2:12" x14ac:dyDescent="0.25">
      <c r="B4476" s="737"/>
      <c r="C4476" s="739"/>
      <c r="D4476" s="739"/>
      <c r="E4476" s="739"/>
      <c r="F4476" s="740"/>
      <c r="G4476" s="739"/>
      <c r="H4476" s="739"/>
      <c r="I4476" s="761"/>
      <c r="J4476" s="762"/>
      <c r="K4476" s="763"/>
      <c r="L4476" s="764"/>
    </row>
    <row r="4477" spans="2:12" x14ac:dyDescent="0.25">
      <c r="B4477" s="737"/>
      <c r="C4477" s="739"/>
      <c r="D4477" s="739"/>
      <c r="E4477" s="739"/>
      <c r="F4477" s="740"/>
      <c r="G4477" s="739"/>
      <c r="H4477" s="739"/>
      <c r="I4477" s="761"/>
      <c r="J4477" s="762"/>
      <c r="K4477" s="763"/>
      <c r="L4477" s="764"/>
    </row>
    <row r="4478" spans="2:12" x14ac:dyDescent="0.25">
      <c r="B4478" s="737"/>
      <c r="C4478" s="739"/>
      <c r="D4478" s="739"/>
      <c r="E4478" s="739"/>
      <c r="F4478" s="740"/>
      <c r="G4478" s="739"/>
      <c r="H4478" s="739"/>
      <c r="I4478" s="761"/>
      <c r="J4478" s="762"/>
      <c r="K4478" s="763"/>
      <c r="L4478" s="764"/>
    </row>
    <row r="4479" spans="2:12" x14ac:dyDescent="0.25">
      <c r="B4479" s="737"/>
      <c r="C4479" s="739"/>
      <c r="D4479" s="739"/>
      <c r="E4479" s="739"/>
      <c r="F4479" s="740"/>
      <c r="G4479" s="739"/>
      <c r="H4479" s="739"/>
      <c r="I4479" s="761"/>
      <c r="J4479" s="762"/>
      <c r="K4479" s="763"/>
      <c r="L4479" s="764"/>
    </row>
    <row r="4480" spans="2:12" x14ac:dyDescent="0.25">
      <c r="B4480" s="737"/>
      <c r="C4480" s="739"/>
      <c r="D4480" s="739"/>
      <c r="E4480" s="739"/>
      <c r="F4480" s="740"/>
      <c r="G4480" s="739"/>
      <c r="H4480" s="739"/>
      <c r="I4480" s="761"/>
      <c r="J4480" s="762"/>
      <c r="K4480" s="763"/>
      <c r="L4480" s="764"/>
    </row>
    <row r="4481" spans="2:12" x14ac:dyDescent="0.25">
      <c r="B4481" s="737"/>
      <c r="C4481" s="739"/>
      <c r="D4481" s="739"/>
      <c r="E4481" s="739"/>
      <c r="F4481" s="740"/>
      <c r="G4481" s="739"/>
      <c r="H4481" s="739"/>
      <c r="I4481" s="761"/>
      <c r="J4481" s="762"/>
      <c r="K4481" s="763"/>
      <c r="L4481" s="764"/>
    </row>
    <row r="4482" spans="2:12" x14ac:dyDescent="0.25">
      <c r="B4482" s="737"/>
      <c r="C4482" s="739"/>
      <c r="D4482" s="739"/>
      <c r="E4482" s="739"/>
      <c r="F4482" s="740"/>
      <c r="G4482" s="739"/>
      <c r="H4482" s="739"/>
      <c r="I4482" s="761"/>
      <c r="J4482" s="762"/>
      <c r="K4482" s="763"/>
      <c r="L4482" s="764"/>
    </row>
    <row r="4483" spans="2:12" x14ac:dyDescent="0.25">
      <c r="B4483" s="737"/>
      <c r="C4483" s="739"/>
      <c r="D4483" s="739"/>
      <c r="E4483" s="739"/>
      <c r="F4483" s="740"/>
      <c r="G4483" s="739"/>
      <c r="H4483" s="739"/>
      <c r="I4483" s="761"/>
      <c r="J4483" s="762"/>
      <c r="K4483" s="763"/>
      <c r="L4483" s="764"/>
    </row>
    <row r="4484" spans="2:12" x14ac:dyDescent="0.25">
      <c r="B4484" s="737"/>
      <c r="C4484" s="739"/>
      <c r="D4484" s="739"/>
      <c r="E4484" s="739"/>
      <c r="F4484" s="740"/>
      <c r="G4484" s="739"/>
      <c r="H4484" s="739"/>
      <c r="I4484" s="761"/>
      <c r="J4484" s="762"/>
      <c r="K4484" s="763"/>
      <c r="L4484" s="764"/>
    </row>
    <row r="4485" spans="2:12" x14ac:dyDescent="0.25">
      <c r="B4485" s="737"/>
      <c r="C4485" s="739"/>
      <c r="D4485" s="739"/>
      <c r="E4485" s="739"/>
      <c r="F4485" s="740"/>
      <c r="G4485" s="739"/>
      <c r="H4485" s="739"/>
      <c r="I4485" s="761"/>
      <c r="J4485" s="762"/>
      <c r="K4485" s="763"/>
      <c r="L4485" s="764"/>
    </row>
    <row r="4486" spans="2:12" x14ac:dyDescent="0.25">
      <c r="B4486" s="737"/>
      <c r="C4486" s="739"/>
      <c r="D4486" s="739"/>
      <c r="E4486" s="739"/>
      <c r="F4486" s="740"/>
      <c r="G4486" s="739"/>
      <c r="H4486" s="739"/>
      <c r="I4486" s="761"/>
      <c r="J4486" s="762"/>
      <c r="K4486" s="763"/>
      <c r="L4486" s="764"/>
    </row>
    <row r="4487" spans="2:12" x14ac:dyDescent="0.25">
      <c r="B4487" s="737"/>
      <c r="C4487" s="739"/>
      <c r="D4487" s="739"/>
      <c r="E4487" s="739"/>
      <c r="F4487" s="740"/>
      <c r="G4487" s="739"/>
      <c r="H4487" s="739"/>
      <c r="I4487" s="761"/>
      <c r="J4487" s="762"/>
      <c r="K4487" s="763"/>
      <c r="L4487" s="764"/>
    </row>
    <row r="4488" spans="2:12" x14ac:dyDescent="0.25">
      <c r="B4488" s="737"/>
      <c r="C4488" s="739"/>
      <c r="D4488" s="739"/>
      <c r="E4488" s="739"/>
      <c r="F4488" s="740"/>
      <c r="G4488" s="739"/>
      <c r="H4488" s="739"/>
      <c r="I4488" s="761"/>
      <c r="J4488" s="762"/>
      <c r="K4488" s="763"/>
      <c r="L4488" s="764"/>
    </row>
    <row r="4489" spans="2:12" x14ac:dyDescent="0.25">
      <c r="B4489" s="737"/>
      <c r="C4489" s="739"/>
      <c r="D4489" s="739"/>
      <c r="E4489" s="739"/>
      <c r="F4489" s="740"/>
      <c r="G4489" s="739"/>
      <c r="H4489" s="739"/>
      <c r="I4489" s="761"/>
      <c r="J4489" s="762"/>
      <c r="K4489" s="763"/>
      <c r="L4489" s="764"/>
    </row>
    <row r="4490" spans="2:12" x14ac:dyDescent="0.25">
      <c r="B4490" s="737"/>
      <c r="C4490" s="739"/>
      <c r="D4490" s="739"/>
      <c r="E4490" s="739"/>
      <c r="F4490" s="740"/>
      <c r="G4490" s="739"/>
      <c r="H4490" s="739"/>
      <c r="I4490" s="761"/>
      <c r="J4490" s="762"/>
      <c r="K4490" s="763"/>
      <c r="L4490" s="764"/>
    </row>
    <row r="4491" spans="2:12" x14ac:dyDescent="0.25">
      <c r="B4491" s="737"/>
      <c r="C4491" s="739"/>
      <c r="D4491" s="739"/>
      <c r="E4491" s="739"/>
      <c r="F4491" s="740"/>
      <c r="G4491" s="739"/>
      <c r="H4491" s="739"/>
      <c r="I4491" s="761"/>
      <c r="J4491" s="762"/>
      <c r="K4491" s="763"/>
      <c r="L4491" s="764"/>
    </row>
    <row r="4492" spans="2:12" x14ac:dyDescent="0.25">
      <c r="B4492" s="737"/>
      <c r="C4492" s="739"/>
      <c r="D4492" s="739"/>
      <c r="E4492" s="739"/>
      <c r="F4492" s="740"/>
      <c r="G4492" s="739"/>
      <c r="H4492" s="739"/>
      <c r="I4492" s="761"/>
      <c r="J4492" s="762"/>
      <c r="K4492" s="763"/>
      <c r="L4492" s="764"/>
    </row>
    <row r="4493" spans="2:12" x14ac:dyDescent="0.25">
      <c r="B4493" s="737"/>
      <c r="C4493" s="739"/>
      <c r="D4493" s="739"/>
      <c r="E4493" s="739"/>
      <c r="F4493" s="740"/>
      <c r="G4493" s="739"/>
      <c r="H4493" s="739"/>
      <c r="I4493" s="761"/>
      <c r="J4493" s="762"/>
      <c r="K4493" s="763"/>
      <c r="L4493" s="764"/>
    </row>
    <row r="4494" spans="2:12" x14ac:dyDescent="0.25">
      <c r="B4494" s="737"/>
      <c r="C4494" s="739"/>
      <c r="D4494" s="739"/>
      <c r="E4494" s="739"/>
      <c r="F4494" s="740"/>
      <c r="G4494" s="739"/>
      <c r="H4494" s="739"/>
      <c r="I4494" s="761"/>
      <c r="J4494" s="762"/>
      <c r="K4494" s="763"/>
      <c r="L4494" s="764"/>
    </row>
    <row r="4495" spans="2:12" x14ac:dyDescent="0.25">
      <c r="B4495" s="737"/>
      <c r="C4495" s="739"/>
      <c r="D4495" s="739"/>
      <c r="E4495" s="739"/>
      <c r="F4495" s="740"/>
      <c r="G4495" s="739"/>
      <c r="H4495" s="739"/>
      <c r="I4495" s="761"/>
      <c r="J4495" s="762"/>
      <c r="K4495" s="763"/>
      <c r="L4495" s="764"/>
    </row>
    <row r="4496" spans="2:12" x14ac:dyDescent="0.25">
      <c r="B4496" s="737"/>
      <c r="C4496" s="739"/>
      <c r="D4496" s="739"/>
      <c r="E4496" s="739"/>
      <c r="F4496" s="740"/>
      <c r="G4496" s="739"/>
      <c r="H4496" s="739"/>
      <c r="I4496" s="761"/>
      <c r="J4496" s="762"/>
      <c r="K4496" s="763"/>
      <c r="L4496" s="764"/>
    </row>
    <row r="4497" spans="2:12" x14ac:dyDescent="0.25">
      <c r="B4497" s="737"/>
      <c r="C4497" s="739"/>
      <c r="D4497" s="739"/>
      <c r="E4497" s="739"/>
      <c r="F4497" s="740"/>
      <c r="G4497" s="739"/>
      <c r="H4497" s="739"/>
      <c r="I4497" s="761"/>
      <c r="J4497" s="762"/>
      <c r="K4497" s="763"/>
      <c r="L4497" s="764"/>
    </row>
    <row r="4498" spans="2:12" x14ac:dyDescent="0.25">
      <c r="B4498" s="737"/>
      <c r="C4498" s="739"/>
      <c r="D4498" s="739"/>
      <c r="E4498" s="739"/>
      <c r="F4498" s="740"/>
      <c r="G4498" s="739"/>
      <c r="H4498" s="739"/>
      <c r="I4498" s="761"/>
      <c r="J4498" s="762"/>
      <c r="K4498" s="763"/>
      <c r="L4498" s="764"/>
    </row>
    <row r="4499" spans="2:12" x14ac:dyDescent="0.25">
      <c r="B4499" s="737"/>
      <c r="C4499" s="739"/>
      <c r="D4499" s="739"/>
      <c r="E4499" s="739"/>
      <c r="F4499" s="740"/>
      <c r="G4499" s="739"/>
      <c r="H4499" s="739"/>
      <c r="I4499" s="761"/>
      <c r="J4499" s="762"/>
      <c r="K4499" s="763"/>
      <c r="L4499" s="764"/>
    </row>
    <row r="4500" spans="2:12" x14ac:dyDescent="0.25">
      <c r="B4500" s="737"/>
      <c r="C4500" s="739"/>
      <c r="D4500" s="739"/>
      <c r="E4500" s="739"/>
      <c r="F4500" s="740"/>
      <c r="G4500" s="739"/>
      <c r="H4500" s="739"/>
      <c r="I4500" s="761"/>
      <c r="J4500" s="762"/>
      <c r="K4500" s="763"/>
      <c r="L4500" s="764"/>
    </row>
    <row r="4501" spans="2:12" x14ac:dyDescent="0.25">
      <c r="B4501" s="737"/>
      <c r="C4501" s="739"/>
      <c r="D4501" s="739"/>
      <c r="E4501" s="739"/>
      <c r="F4501" s="740"/>
      <c r="G4501" s="739"/>
      <c r="H4501" s="739"/>
      <c r="I4501" s="761"/>
      <c r="J4501" s="762"/>
      <c r="K4501" s="763"/>
      <c r="L4501" s="764"/>
    </row>
    <row r="4502" spans="2:12" x14ac:dyDescent="0.25">
      <c r="B4502" s="737"/>
      <c r="C4502" s="739"/>
      <c r="D4502" s="739"/>
      <c r="E4502" s="739"/>
      <c r="F4502" s="740"/>
      <c r="G4502" s="739"/>
      <c r="H4502" s="739"/>
      <c r="I4502" s="761"/>
      <c r="J4502" s="762"/>
      <c r="K4502" s="763"/>
      <c r="L4502" s="764"/>
    </row>
    <row r="4503" spans="2:12" x14ac:dyDescent="0.25">
      <c r="B4503" s="737"/>
      <c r="C4503" s="739"/>
      <c r="D4503" s="739"/>
      <c r="E4503" s="739"/>
      <c r="F4503" s="740"/>
      <c r="G4503" s="739"/>
      <c r="H4503" s="739"/>
      <c r="I4503" s="761"/>
      <c r="J4503" s="762"/>
      <c r="K4503" s="763"/>
      <c r="L4503" s="764"/>
    </row>
    <row r="4504" spans="2:12" x14ac:dyDescent="0.25">
      <c r="B4504" s="737"/>
      <c r="C4504" s="739"/>
      <c r="D4504" s="739"/>
      <c r="E4504" s="739"/>
      <c r="F4504" s="740"/>
      <c r="G4504" s="739"/>
      <c r="H4504" s="739"/>
      <c r="I4504" s="761"/>
      <c r="J4504" s="762"/>
      <c r="K4504" s="763"/>
      <c r="L4504" s="764"/>
    </row>
    <row r="4505" spans="2:12" x14ac:dyDescent="0.25">
      <c r="B4505" s="737"/>
      <c r="C4505" s="739"/>
      <c r="D4505" s="739"/>
      <c r="E4505" s="739"/>
      <c r="F4505" s="740"/>
      <c r="G4505" s="739"/>
      <c r="H4505" s="739"/>
      <c r="I4505" s="761"/>
      <c r="J4505" s="762"/>
      <c r="K4505" s="763"/>
      <c r="L4505" s="764"/>
    </row>
    <row r="4506" spans="2:12" x14ac:dyDescent="0.25">
      <c r="B4506" s="737"/>
      <c r="C4506" s="739"/>
      <c r="D4506" s="739"/>
      <c r="E4506" s="739"/>
      <c r="F4506" s="740"/>
      <c r="G4506" s="739"/>
      <c r="H4506" s="739"/>
      <c r="I4506" s="761"/>
      <c r="J4506" s="762"/>
      <c r="K4506" s="763"/>
      <c r="L4506" s="764"/>
    </row>
    <row r="4507" spans="2:12" x14ac:dyDescent="0.25">
      <c r="B4507" s="737"/>
      <c r="C4507" s="739"/>
      <c r="D4507" s="739"/>
      <c r="E4507" s="739"/>
      <c r="F4507" s="740"/>
      <c r="G4507" s="739"/>
      <c r="H4507" s="739"/>
      <c r="I4507" s="761"/>
      <c r="J4507" s="762"/>
      <c r="K4507" s="763"/>
      <c r="L4507" s="764"/>
    </row>
    <row r="4508" spans="2:12" x14ac:dyDescent="0.25">
      <c r="B4508" s="737"/>
      <c r="C4508" s="739"/>
      <c r="D4508" s="739"/>
      <c r="E4508" s="739"/>
      <c r="F4508" s="740"/>
      <c r="G4508" s="739"/>
      <c r="H4508" s="739"/>
      <c r="I4508" s="761"/>
      <c r="J4508" s="762"/>
      <c r="K4508" s="763"/>
      <c r="L4508" s="764"/>
    </row>
    <row r="4509" spans="2:12" x14ac:dyDescent="0.25">
      <c r="B4509" s="737"/>
      <c r="C4509" s="739"/>
      <c r="D4509" s="739"/>
      <c r="E4509" s="739"/>
      <c r="F4509" s="740"/>
      <c r="G4509" s="739"/>
      <c r="H4509" s="739"/>
      <c r="I4509" s="761"/>
      <c r="J4509" s="762"/>
      <c r="K4509" s="763"/>
      <c r="L4509" s="764"/>
    </row>
    <row r="4510" spans="2:12" x14ac:dyDescent="0.25">
      <c r="B4510" s="737"/>
      <c r="C4510" s="739"/>
      <c r="D4510" s="739"/>
      <c r="E4510" s="739"/>
      <c r="F4510" s="740"/>
      <c r="G4510" s="739"/>
      <c r="H4510" s="739"/>
      <c r="I4510" s="761"/>
      <c r="J4510" s="762"/>
      <c r="K4510" s="763"/>
      <c r="L4510" s="764"/>
    </row>
    <row r="4511" spans="2:12" x14ac:dyDescent="0.25">
      <c r="B4511" s="737"/>
      <c r="C4511" s="739"/>
      <c r="D4511" s="739"/>
      <c r="E4511" s="739"/>
      <c r="F4511" s="740"/>
      <c r="G4511" s="739"/>
      <c r="H4511" s="739"/>
      <c r="I4511" s="761"/>
      <c r="J4511" s="762"/>
      <c r="K4511" s="763"/>
      <c r="L4511" s="764"/>
    </row>
    <row r="4512" spans="2:12" x14ac:dyDescent="0.25">
      <c r="B4512" s="737"/>
      <c r="C4512" s="739"/>
      <c r="D4512" s="739"/>
      <c r="E4512" s="739"/>
      <c r="F4512" s="740"/>
      <c r="G4512" s="739"/>
      <c r="H4512" s="739"/>
      <c r="I4512" s="761"/>
      <c r="J4512" s="762"/>
      <c r="K4512" s="763"/>
      <c r="L4512" s="764"/>
    </row>
    <row r="4513" spans="2:12" x14ac:dyDescent="0.25">
      <c r="B4513" s="737"/>
      <c r="C4513" s="739"/>
      <c r="D4513" s="739"/>
      <c r="E4513" s="739"/>
      <c r="F4513" s="740"/>
      <c r="G4513" s="739"/>
      <c r="H4513" s="739"/>
      <c r="I4513" s="761"/>
      <c r="J4513" s="762"/>
      <c r="K4513" s="763"/>
      <c r="L4513" s="764"/>
    </row>
    <row r="4514" spans="2:12" x14ac:dyDescent="0.25">
      <c r="B4514" s="737"/>
      <c r="C4514" s="739"/>
      <c r="D4514" s="739"/>
      <c r="E4514" s="739"/>
      <c r="F4514" s="740"/>
      <c r="G4514" s="739"/>
      <c r="H4514" s="739"/>
      <c r="I4514" s="761"/>
      <c r="J4514" s="762"/>
      <c r="K4514" s="763"/>
      <c r="L4514" s="764"/>
    </row>
    <row r="4515" spans="2:12" x14ac:dyDescent="0.25">
      <c r="B4515" s="737"/>
      <c r="C4515" s="739"/>
      <c r="D4515" s="739"/>
      <c r="E4515" s="739"/>
      <c r="F4515" s="740"/>
      <c r="G4515" s="739"/>
      <c r="H4515" s="739"/>
      <c r="I4515" s="761"/>
      <c r="J4515" s="762"/>
      <c r="K4515" s="763"/>
      <c r="L4515" s="764"/>
    </row>
    <row r="4516" spans="2:12" x14ac:dyDescent="0.25">
      <c r="B4516" s="737"/>
      <c r="C4516" s="739"/>
      <c r="D4516" s="739"/>
      <c r="E4516" s="739"/>
      <c r="F4516" s="740"/>
      <c r="G4516" s="739"/>
      <c r="H4516" s="739"/>
      <c r="I4516" s="761"/>
      <c r="J4516" s="762"/>
      <c r="K4516" s="763"/>
      <c r="L4516" s="764"/>
    </row>
    <row r="4517" spans="2:12" x14ac:dyDescent="0.25">
      <c r="B4517" s="737"/>
      <c r="C4517" s="739"/>
      <c r="D4517" s="739"/>
      <c r="E4517" s="739"/>
      <c r="F4517" s="740"/>
      <c r="G4517" s="739"/>
      <c r="H4517" s="739"/>
      <c r="I4517" s="761"/>
      <c r="J4517" s="762"/>
      <c r="K4517" s="763"/>
      <c r="L4517" s="764"/>
    </row>
    <row r="4518" spans="2:12" x14ac:dyDescent="0.25">
      <c r="B4518" s="737"/>
      <c r="C4518" s="739"/>
      <c r="D4518" s="739"/>
      <c r="E4518" s="739"/>
      <c r="F4518" s="740"/>
      <c r="G4518" s="739"/>
      <c r="H4518" s="739"/>
      <c r="I4518" s="761"/>
      <c r="J4518" s="762"/>
      <c r="K4518" s="763"/>
      <c r="L4518" s="764"/>
    </row>
    <row r="4519" spans="2:12" x14ac:dyDescent="0.25">
      <c r="B4519" s="737"/>
      <c r="C4519" s="739"/>
      <c r="D4519" s="739"/>
      <c r="E4519" s="739"/>
      <c r="F4519" s="740"/>
      <c r="G4519" s="739"/>
      <c r="H4519" s="739"/>
      <c r="I4519" s="761"/>
      <c r="J4519" s="762"/>
      <c r="K4519" s="763"/>
      <c r="L4519" s="764"/>
    </row>
    <row r="4520" spans="2:12" x14ac:dyDescent="0.25">
      <c r="B4520" s="737"/>
      <c r="C4520" s="739"/>
      <c r="D4520" s="739"/>
      <c r="E4520" s="739"/>
      <c r="F4520" s="740"/>
      <c r="G4520" s="739"/>
      <c r="H4520" s="739"/>
      <c r="I4520" s="761"/>
      <c r="J4520" s="762"/>
      <c r="K4520" s="763"/>
      <c r="L4520" s="764"/>
    </row>
    <row r="4521" spans="2:12" x14ac:dyDescent="0.25">
      <c r="B4521" s="737"/>
      <c r="C4521" s="739"/>
      <c r="D4521" s="739"/>
      <c r="E4521" s="739"/>
      <c r="F4521" s="740"/>
      <c r="G4521" s="739"/>
      <c r="H4521" s="739"/>
      <c r="I4521" s="761"/>
      <c r="J4521" s="762"/>
      <c r="K4521" s="763"/>
      <c r="L4521" s="764"/>
    </row>
    <row r="4522" spans="2:12" x14ac:dyDescent="0.25">
      <c r="B4522" s="737"/>
      <c r="C4522" s="739"/>
      <c r="D4522" s="739"/>
      <c r="E4522" s="739"/>
      <c r="F4522" s="740"/>
      <c r="G4522" s="739"/>
      <c r="H4522" s="739"/>
      <c r="I4522" s="761"/>
      <c r="J4522" s="762"/>
      <c r="K4522" s="763"/>
      <c r="L4522" s="764"/>
    </row>
    <row r="4523" spans="2:12" x14ac:dyDescent="0.25">
      <c r="B4523" s="737"/>
      <c r="C4523" s="739"/>
      <c r="D4523" s="739"/>
      <c r="E4523" s="739"/>
      <c r="F4523" s="740"/>
      <c r="G4523" s="739"/>
      <c r="H4523" s="739"/>
      <c r="I4523" s="761"/>
      <c r="J4523" s="762"/>
      <c r="K4523" s="763"/>
      <c r="L4523" s="764"/>
    </row>
    <row r="4524" spans="2:12" x14ac:dyDescent="0.25">
      <c r="B4524" s="737"/>
      <c r="C4524" s="739"/>
      <c r="D4524" s="739"/>
      <c r="E4524" s="739"/>
      <c r="F4524" s="740"/>
      <c r="G4524" s="739"/>
      <c r="H4524" s="739"/>
      <c r="I4524" s="761"/>
      <c r="J4524" s="762"/>
      <c r="K4524" s="763"/>
      <c r="L4524" s="764"/>
    </row>
    <row r="4525" spans="2:12" x14ac:dyDescent="0.25">
      <c r="B4525" s="737"/>
      <c r="C4525" s="739"/>
      <c r="D4525" s="739"/>
      <c r="E4525" s="739"/>
      <c r="F4525" s="740"/>
      <c r="G4525" s="739"/>
      <c r="H4525" s="739"/>
      <c r="I4525" s="761"/>
      <c r="J4525" s="762"/>
      <c r="K4525" s="763"/>
      <c r="L4525" s="764"/>
    </row>
    <row r="4526" spans="2:12" x14ac:dyDescent="0.25">
      <c r="B4526" s="737"/>
      <c r="C4526" s="739"/>
      <c r="D4526" s="739"/>
      <c r="E4526" s="739"/>
      <c r="F4526" s="740"/>
      <c r="G4526" s="739"/>
      <c r="H4526" s="739"/>
      <c r="I4526" s="761"/>
      <c r="J4526" s="762"/>
      <c r="K4526" s="763"/>
      <c r="L4526" s="764"/>
    </row>
    <row r="4527" spans="2:12" x14ac:dyDescent="0.25">
      <c r="B4527" s="737"/>
      <c r="C4527" s="739"/>
      <c r="D4527" s="739"/>
      <c r="E4527" s="739"/>
      <c r="F4527" s="740"/>
      <c r="G4527" s="739"/>
      <c r="H4527" s="739"/>
      <c r="I4527" s="761"/>
      <c r="J4527" s="762"/>
      <c r="K4527" s="763"/>
      <c r="L4527" s="764"/>
    </row>
    <row r="4528" spans="2:12" x14ac:dyDescent="0.25">
      <c r="B4528" s="737"/>
      <c r="C4528" s="739"/>
      <c r="D4528" s="739"/>
      <c r="E4528" s="739"/>
      <c r="F4528" s="740"/>
      <c r="G4528" s="739"/>
      <c r="H4528" s="739"/>
      <c r="I4528" s="761"/>
      <c r="J4528" s="762"/>
      <c r="K4528" s="763"/>
      <c r="L4528" s="764"/>
    </row>
    <row r="4529" spans="2:12" x14ac:dyDescent="0.25">
      <c r="B4529" s="737"/>
      <c r="C4529" s="739"/>
      <c r="D4529" s="739"/>
      <c r="E4529" s="739"/>
      <c r="F4529" s="740"/>
      <c r="G4529" s="739"/>
      <c r="H4529" s="739"/>
      <c r="I4529" s="761"/>
      <c r="J4529" s="762"/>
      <c r="K4529" s="763"/>
      <c r="L4529" s="764"/>
    </row>
    <row r="4530" spans="2:12" x14ac:dyDescent="0.25">
      <c r="B4530" s="737"/>
      <c r="C4530" s="739"/>
      <c r="D4530" s="739"/>
      <c r="E4530" s="739"/>
      <c r="F4530" s="740"/>
      <c r="G4530" s="739"/>
      <c r="H4530" s="739"/>
      <c r="I4530" s="761"/>
      <c r="J4530" s="762"/>
      <c r="K4530" s="763"/>
      <c r="L4530" s="764"/>
    </row>
    <row r="4531" spans="2:12" x14ac:dyDescent="0.25">
      <c r="B4531" s="737"/>
      <c r="C4531" s="739"/>
      <c r="D4531" s="739"/>
      <c r="E4531" s="739"/>
      <c r="F4531" s="740"/>
      <c r="G4531" s="739"/>
      <c r="H4531" s="739"/>
      <c r="I4531" s="761"/>
      <c r="J4531" s="762"/>
      <c r="K4531" s="763"/>
      <c r="L4531" s="764"/>
    </row>
    <row r="4532" spans="2:12" x14ac:dyDescent="0.25">
      <c r="B4532" s="737"/>
      <c r="C4532" s="739"/>
      <c r="D4532" s="739"/>
      <c r="E4532" s="739"/>
      <c r="F4532" s="740"/>
      <c r="G4532" s="739"/>
      <c r="H4532" s="739"/>
      <c r="I4532" s="761"/>
      <c r="J4532" s="762"/>
      <c r="K4532" s="763"/>
      <c r="L4532" s="764"/>
    </row>
    <row r="4533" spans="2:12" x14ac:dyDescent="0.25">
      <c r="B4533" s="737"/>
      <c r="C4533" s="739"/>
      <c r="D4533" s="739"/>
      <c r="E4533" s="739"/>
      <c r="F4533" s="740"/>
      <c r="G4533" s="739"/>
      <c r="H4533" s="739"/>
      <c r="I4533" s="761"/>
      <c r="J4533" s="762"/>
      <c r="K4533" s="763"/>
      <c r="L4533" s="764"/>
    </row>
    <row r="4534" spans="2:12" x14ac:dyDescent="0.25">
      <c r="B4534" s="737"/>
      <c r="C4534" s="739"/>
      <c r="D4534" s="739"/>
      <c r="E4534" s="739"/>
      <c r="F4534" s="740"/>
      <c r="G4534" s="739"/>
      <c r="H4534" s="739"/>
      <c r="I4534" s="761"/>
      <c r="J4534" s="762"/>
      <c r="K4534" s="763"/>
      <c r="L4534" s="764"/>
    </row>
    <row r="4535" spans="2:12" x14ac:dyDescent="0.25">
      <c r="B4535" s="737"/>
      <c r="C4535" s="739"/>
      <c r="D4535" s="739"/>
      <c r="E4535" s="739"/>
      <c r="F4535" s="740"/>
      <c r="G4535" s="739"/>
      <c r="H4535" s="739"/>
      <c r="I4535" s="761"/>
      <c r="J4535" s="762"/>
      <c r="K4535" s="763"/>
      <c r="L4535" s="764"/>
    </row>
    <row r="4536" spans="2:12" x14ac:dyDescent="0.25">
      <c r="B4536" s="737"/>
      <c r="C4536" s="739"/>
      <c r="D4536" s="739"/>
      <c r="E4536" s="739"/>
      <c r="F4536" s="740"/>
      <c r="G4536" s="739"/>
      <c r="H4536" s="739"/>
      <c r="I4536" s="761"/>
      <c r="J4536" s="762"/>
      <c r="K4536" s="763"/>
      <c r="L4536" s="764"/>
    </row>
    <row r="4537" spans="2:12" x14ac:dyDescent="0.25">
      <c r="B4537" s="737"/>
      <c r="C4537" s="739"/>
      <c r="D4537" s="739"/>
      <c r="E4537" s="739"/>
      <c r="F4537" s="740"/>
      <c r="G4537" s="739"/>
      <c r="H4537" s="739"/>
      <c r="I4537" s="761"/>
      <c r="J4537" s="762"/>
      <c r="K4537" s="763"/>
      <c r="L4537" s="764"/>
    </row>
    <row r="4538" spans="2:12" x14ac:dyDescent="0.25">
      <c r="B4538" s="737"/>
      <c r="C4538" s="739"/>
      <c r="D4538" s="739"/>
      <c r="E4538" s="739"/>
      <c r="F4538" s="740"/>
      <c r="G4538" s="739"/>
      <c r="H4538" s="739"/>
      <c r="I4538" s="761"/>
      <c r="J4538" s="762"/>
      <c r="K4538" s="763"/>
      <c r="L4538" s="764"/>
    </row>
    <row r="4539" spans="2:12" x14ac:dyDescent="0.25">
      <c r="B4539" s="737"/>
      <c r="C4539" s="739"/>
      <c r="D4539" s="739"/>
      <c r="E4539" s="739"/>
      <c r="F4539" s="740"/>
      <c r="G4539" s="739"/>
      <c r="H4539" s="739"/>
      <c r="I4539" s="761"/>
      <c r="J4539" s="762"/>
      <c r="K4539" s="763"/>
      <c r="L4539" s="764"/>
    </row>
    <row r="4540" spans="2:12" x14ac:dyDescent="0.25">
      <c r="B4540" s="737"/>
      <c r="C4540" s="739"/>
      <c r="D4540" s="739"/>
      <c r="E4540" s="739"/>
      <c r="F4540" s="740"/>
      <c r="G4540" s="739"/>
      <c r="H4540" s="739"/>
      <c r="I4540" s="761"/>
      <c r="J4540" s="762"/>
      <c r="K4540" s="763"/>
      <c r="L4540" s="764"/>
    </row>
    <row r="4541" spans="2:12" x14ac:dyDescent="0.25">
      <c r="B4541" s="737"/>
      <c r="C4541" s="739"/>
      <c r="D4541" s="739"/>
      <c r="E4541" s="739"/>
      <c r="F4541" s="740"/>
      <c r="G4541" s="739"/>
      <c r="H4541" s="739"/>
      <c r="I4541" s="761"/>
      <c r="J4541" s="762"/>
      <c r="K4541" s="763"/>
      <c r="L4541" s="764"/>
    </row>
    <row r="4542" spans="2:12" x14ac:dyDescent="0.25">
      <c r="B4542" s="737"/>
      <c r="C4542" s="739"/>
      <c r="D4542" s="739"/>
      <c r="E4542" s="739"/>
      <c r="F4542" s="740"/>
      <c r="G4542" s="739"/>
      <c r="H4542" s="739"/>
      <c r="I4542" s="761"/>
      <c r="J4542" s="762"/>
      <c r="K4542" s="763"/>
      <c r="L4542" s="764"/>
    </row>
    <row r="4543" spans="2:12" x14ac:dyDescent="0.25">
      <c r="B4543" s="737"/>
      <c r="C4543" s="739"/>
      <c r="D4543" s="739"/>
      <c r="E4543" s="739"/>
      <c r="F4543" s="740"/>
      <c r="G4543" s="739"/>
      <c r="H4543" s="739"/>
      <c r="I4543" s="761"/>
      <c r="J4543" s="762"/>
      <c r="K4543" s="763"/>
      <c r="L4543" s="764"/>
    </row>
    <row r="4544" spans="2:12" x14ac:dyDescent="0.25">
      <c r="B4544" s="737"/>
      <c r="C4544" s="739"/>
      <c r="D4544" s="739"/>
      <c r="E4544" s="739"/>
      <c r="F4544" s="740"/>
      <c r="G4544" s="739"/>
      <c r="H4544" s="739"/>
      <c r="I4544" s="761"/>
      <c r="J4544" s="762"/>
      <c r="K4544" s="763"/>
      <c r="L4544" s="764"/>
    </row>
    <row r="4545" spans="2:12" x14ac:dyDescent="0.25">
      <c r="B4545" s="737"/>
      <c r="C4545" s="739"/>
      <c r="D4545" s="739"/>
      <c r="E4545" s="739"/>
      <c r="F4545" s="740"/>
      <c r="G4545" s="739"/>
      <c r="H4545" s="739"/>
      <c r="I4545" s="761"/>
      <c r="J4545" s="762"/>
      <c r="K4545" s="763"/>
      <c r="L4545" s="764"/>
    </row>
    <row r="4546" spans="2:12" x14ac:dyDescent="0.25">
      <c r="B4546" s="737"/>
      <c r="C4546" s="739"/>
      <c r="D4546" s="739"/>
      <c r="E4546" s="739"/>
      <c r="F4546" s="740"/>
      <c r="G4546" s="739"/>
      <c r="H4546" s="739"/>
      <c r="I4546" s="761"/>
      <c r="J4546" s="762"/>
      <c r="K4546" s="763"/>
      <c r="L4546" s="764"/>
    </row>
    <row r="4547" spans="2:12" x14ac:dyDescent="0.25">
      <c r="B4547" s="737"/>
      <c r="C4547" s="739"/>
      <c r="D4547" s="739"/>
      <c r="E4547" s="739"/>
      <c r="F4547" s="740"/>
      <c r="G4547" s="739"/>
      <c r="H4547" s="739"/>
      <c r="I4547" s="761"/>
      <c r="J4547" s="762"/>
      <c r="K4547" s="763"/>
      <c r="L4547" s="764"/>
    </row>
    <row r="4548" spans="2:12" x14ac:dyDescent="0.25">
      <c r="B4548" s="737"/>
      <c r="C4548" s="739"/>
      <c r="D4548" s="739"/>
      <c r="E4548" s="739"/>
      <c r="F4548" s="740"/>
      <c r="G4548" s="739"/>
      <c r="H4548" s="739"/>
      <c r="I4548" s="761"/>
      <c r="J4548" s="762"/>
      <c r="K4548" s="763"/>
      <c r="L4548" s="764"/>
    </row>
    <row r="4549" spans="2:12" x14ac:dyDescent="0.25">
      <c r="B4549" s="737"/>
      <c r="C4549" s="739"/>
      <c r="D4549" s="739"/>
      <c r="E4549" s="739"/>
      <c r="F4549" s="740"/>
      <c r="G4549" s="739"/>
      <c r="H4549" s="739"/>
      <c r="I4549" s="761"/>
      <c r="J4549" s="762"/>
      <c r="K4549" s="763"/>
      <c r="L4549" s="764"/>
    </row>
    <row r="4550" spans="2:12" x14ac:dyDescent="0.25">
      <c r="B4550" s="737"/>
      <c r="C4550" s="739"/>
      <c r="D4550" s="739"/>
      <c r="E4550" s="739"/>
      <c r="F4550" s="740"/>
      <c r="G4550" s="739"/>
      <c r="H4550" s="739"/>
      <c r="I4550" s="761"/>
      <c r="J4550" s="762"/>
      <c r="K4550" s="763"/>
      <c r="L4550" s="764"/>
    </row>
    <row r="4551" spans="2:12" x14ac:dyDescent="0.25">
      <c r="B4551" s="737"/>
      <c r="C4551" s="739"/>
      <c r="D4551" s="739"/>
      <c r="E4551" s="739"/>
      <c r="F4551" s="740"/>
      <c r="G4551" s="739"/>
      <c r="H4551" s="739"/>
      <c r="I4551" s="761"/>
      <c r="J4551" s="762"/>
      <c r="K4551" s="763"/>
      <c r="L4551" s="764"/>
    </row>
    <row r="4552" spans="2:12" x14ac:dyDescent="0.25">
      <c r="B4552" s="737"/>
      <c r="C4552" s="739"/>
      <c r="D4552" s="739"/>
      <c r="E4552" s="739"/>
      <c r="F4552" s="740"/>
      <c r="G4552" s="739"/>
      <c r="H4552" s="739"/>
      <c r="I4552" s="761"/>
      <c r="J4552" s="762"/>
      <c r="K4552" s="763"/>
      <c r="L4552" s="764"/>
    </row>
    <row r="4553" spans="2:12" x14ac:dyDescent="0.25">
      <c r="B4553" s="737"/>
      <c r="C4553" s="739"/>
      <c r="D4553" s="739"/>
      <c r="E4553" s="739"/>
      <c r="F4553" s="740"/>
      <c r="G4553" s="739"/>
      <c r="H4553" s="739"/>
      <c r="I4553" s="761"/>
      <c r="J4553" s="762"/>
      <c r="K4553" s="763"/>
      <c r="L4553" s="764"/>
    </row>
    <row r="4554" spans="2:12" x14ac:dyDescent="0.25">
      <c r="B4554" s="737"/>
      <c r="C4554" s="739"/>
      <c r="D4554" s="739"/>
      <c r="E4554" s="739"/>
      <c r="F4554" s="740"/>
      <c r="G4554" s="739"/>
      <c r="H4554" s="739"/>
      <c r="I4554" s="761"/>
      <c r="J4554" s="762"/>
      <c r="K4554" s="763"/>
      <c r="L4554" s="764"/>
    </row>
    <row r="4555" spans="2:12" x14ac:dyDescent="0.25">
      <c r="B4555" s="737"/>
      <c r="C4555" s="739"/>
      <c r="D4555" s="739"/>
      <c r="E4555" s="739"/>
      <c r="F4555" s="740"/>
      <c r="G4555" s="739"/>
      <c r="H4555" s="739"/>
      <c r="I4555" s="761"/>
      <c r="J4555" s="762"/>
      <c r="K4555" s="763"/>
      <c r="L4555" s="764"/>
    </row>
    <row r="4556" spans="2:12" x14ac:dyDescent="0.25">
      <c r="B4556" s="737"/>
      <c r="C4556" s="739"/>
      <c r="D4556" s="739"/>
      <c r="E4556" s="739"/>
      <c r="F4556" s="740"/>
      <c r="G4556" s="739"/>
      <c r="H4556" s="739"/>
      <c r="I4556" s="761"/>
      <c r="J4556" s="762"/>
      <c r="K4556" s="763"/>
      <c r="L4556" s="764"/>
    </row>
    <row r="4557" spans="2:12" x14ac:dyDescent="0.25">
      <c r="B4557" s="737"/>
      <c r="C4557" s="739"/>
      <c r="D4557" s="739"/>
      <c r="E4557" s="739"/>
      <c r="F4557" s="740"/>
      <c r="G4557" s="739"/>
      <c r="H4557" s="739"/>
      <c r="I4557" s="761"/>
      <c r="J4557" s="762"/>
      <c r="K4557" s="763"/>
      <c r="L4557" s="764"/>
    </row>
    <row r="4558" spans="2:12" x14ac:dyDescent="0.25">
      <c r="B4558" s="737"/>
      <c r="C4558" s="739"/>
      <c r="D4558" s="739"/>
      <c r="E4558" s="739"/>
      <c r="F4558" s="740"/>
      <c r="G4558" s="739"/>
      <c r="H4558" s="739"/>
      <c r="I4558" s="761"/>
      <c r="J4558" s="762"/>
      <c r="K4558" s="763"/>
      <c r="L4558" s="764"/>
    </row>
    <row r="4559" spans="2:12" x14ac:dyDescent="0.25">
      <c r="B4559" s="737"/>
      <c r="C4559" s="739"/>
      <c r="D4559" s="739"/>
      <c r="E4559" s="739"/>
      <c r="F4559" s="740"/>
      <c r="G4559" s="739"/>
      <c r="H4559" s="739"/>
      <c r="I4559" s="761"/>
      <c r="J4559" s="762"/>
      <c r="K4559" s="763"/>
      <c r="L4559" s="764"/>
    </row>
    <row r="4560" spans="2:12" x14ac:dyDescent="0.25">
      <c r="B4560" s="737"/>
      <c r="C4560" s="739"/>
      <c r="D4560" s="739"/>
      <c r="E4560" s="739"/>
      <c r="F4560" s="740"/>
      <c r="G4560" s="739"/>
      <c r="H4560" s="739"/>
      <c r="I4560" s="761"/>
      <c r="J4560" s="762"/>
      <c r="K4560" s="763"/>
      <c r="L4560" s="764"/>
    </row>
    <row r="4561" spans="2:12" x14ac:dyDescent="0.25">
      <c r="B4561" s="737"/>
      <c r="C4561" s="739"/>
      <c r="D4561" s="739"/>
      <c r="E4561" s="739"/>
      <c r="F4561" s="740"/>
      <c r="G4561" s="739"/>
      <c r="H4561" s="739"/>
      <c r="I4561" s="761"/>
      <c r="J4561" s="762"/>
      <c r="K4561" s="763"/>
      <c r="L4561" s="764"/>
    </row>
    <row r="4562" spans="2:12" x14ac:dyDescent="0.25">
      <c r="B4562" s="737"/>
      <c r="C4562" s="739"/>
      <c r="D4562" s="739"/>
      <c r="E4562" s="739"/>
      <c r="F4562" s="740"/>
      <c r="G4562" s="739"/>
      <c r="H4562" s="739"/>
      <c r="I4562" s="761"/>
      <c r="J4562" s="762"/>
      <c r="K4562" s="763"/>
      <c r="L4562" s="764"/>
    </row>
    <row r="4563" spans="2:12" x14ac:dyDescent="0.25">
      <c r="B4563" s="737"/>
      <c r="C4563" s="739"/>
      <c r="D4563" s="739"/>
      <c r="E4563" s="739"/>
      <c r="F4563" s="740"/>
      <c r="G4563" s="739"/>
      <c r="H4563" s="739"/>
      <c r="I4563" s="761"/>
      <c r="J4563" s="762"/>
      <c r="K4563" s="763"/>
      <c r="L4563" s="764"/>
    </row>
    <row r="4564" spans="2:12" x14ac:dyDescent="0.25">
      <c r="B4564" s="737"/>
      <c r="C4564" s="739"/>
      <c r="D4564" s="739"/>
      <c r="E4564" s="739"/>
      <c r="F4564" s="740"/>
      <c r="G4564" s="739"/>
      <c r="H4564" s="739"/>
      <c r="I4564" s="761"/>
      <c r="J4564" s="762"/>
      <c r="K4564" s="763"/>
      <c r="L4564" s="764"/>
    </row>
    <row r="4565" spans="2:12" x14ac:dyDescent="0.25">
      <c r="B4565" s="737"/>
      <c r="C4565" s="739"/>
      <c r="D4565" s="739"/>
      <c r="E4565" s="739"/>
      <c r="F4565" s="740"/>
      <c r="G4565" s="739"/>
      <c r="H4565" s="739"/>
      <c r="I4565" s="761"/>
      <c r="J4565" s="762"/>
      <c r="K4565" s="763"/>
      <c r="L4565" s="764"/>
    </row>
    <row r="4566" spans="2:12" x14ac:dyDescent="0.25">
      <c r="B4566" s="737"/>
      <c r="C4566" s="739"/>
      <c r="D4566" s="739"/>
      <c r="E4566" s="739"/>
      <c r="F4566" s="740"/>
      <c r="G4566" s="739"/>
      <c r="H4566" s="739"/>
      <c r="I4566" s="761"/>
      <c r="J4566" s="762"/>
      <c r="K4566" s="763"/>
      <c r="L4566" s="764"/>
    </row>
    <row r="4567" spans="2:12" x14ac:dyDescent="0.25">
      <c r="B4567" s="737"/>
      <c r="C4567" s="739"/>
      <c r="D4567" s="739"/>
      <c r="E4567" s="739"/>
      <c r="F4567" s="740"/>
      <c r="G4567" s="739"/>
      <c r="H4567" s="739"/>
      <c r="I4567" s="761"/>
      <c r="J4567" s="762"/>
      <c r="K4567" s="763"/>
      <c r="L4567" s="764"/>
    </row>
    <row r="4568" spans="2:12" x14ac:dyDescent="0.25">
      <c r="B4568" s="737"/>
      <c r="C4568" s="739"/>
      <c r="D4568" s="739"/>
      <c r="E4568" s="739"/>
      <c r="F4568" s="740"/>
      <c r="G4568" s="739"/>
      <c r="H4568" s="739"/>
      <c r="I4568" s="761"/>
      <c r="J4568" s="762"/>
      <c r="K4568" s="763"/>
      <c r="L4568" s="764"/>
    </row>
    <row r="4569" spans="2:12" x14ac:dyDescent="0.25">
      <c r="B4569" s="737"/>
      <c r="C4569" s="739"/>
      <c r="D4569" s="739"/>
      <c r="E4569" s="739"/>
      <c r="F4569" s="740"/>
      <c r="G4569" s="739"/>
      <c r="H4569" s="739"/>
      <c r="I4569" s="761"/>
      <c r="J4569" s="762"/>
      <c r="K4569" s="763"/>
      <c r="L4569" s="764"/>
    </row>
    <row r="4570" spans="2:12" x14ac:dyDescent="0.25">
      <c r="B4570" s="737"/>
      <c r="C4570" s="739"/>
      <c r="D4570" s="739"/>
      <c r="E4570" s="739"/>
      <c r="F4570" s="740"/>
      <c r="G4570" s="739"/>
      <c r="H4570" s="739"/>
      <c r="I4570" s="761"/>
      <c r="J4570" s="762"/>
      <c r="K4570" s="763"/>
      <c r="L4570" s="764"/>
    </row>
    <row r="4571" spans="2:12" x14ac:dyDescent="0.25">
      <c r="B4571" s="737"/>
      <c r="C4571" s="739"/>
      <c r="D4571" s="739"/>
      <c r="E4571" s="739"/>
      <c r="F4571" s="740"/>
      <c r="G4571" s="739"/>
      <c r="H4571" s="739"/>
      <c r="I4571" s="761"/>
      <c r="J4571" s="762"/>
      <c r="K4571" s="763"/>
      <c r="L4571" s="764"/>
    </row>
    <row r="4572" spans="2:12" x14ac:dyDescent="0.25">
      <c r="B4572" s="737"/>
      <c r="C4572" s="739"/>
      <c r="D4572" s="739"/>
      <c r="E4572" s="739"/>
      <c r="F4572" s="740"/>
      <c r="G4572" s="739"/>
      <c r="H4572" s="739"/>
      <c r="I4572" s="761"/>
      <c r="J4572" s="762"/>
      <c r="K4572" s="763"/>
      <c r="L4572" s="764"/>
    </row>
    <row r="4573" spans="2:12" x14ac:dyDescent="0.25">
      <c r="B4573" s="737"/>
      <c r="C4573" s="739"/>
      <c r="D4573" s="739"/>
      <c r="E4573" s="739"/>
      <c r="F4573" s="740"/>
      <c r="G4573" s="739"/>
      <c r="H4573" s="739"/>
      <c r="I4573" s="761"/>
      <c r="J4573" s="762"/>
      <c r="K4573" s="763"/>
      <c r="L4573" s="764"/>
    </row>
    <row r="4574" spans="2:12" x14ac:dyDescent="0.25">
      <c r="B4574" s="737"/>
      <c r="C4574" s="739"/>
      <c r="D4574" s="739"/>
      <c r="E4574" s="739"/>
      <c r="F4574" s="740"/>
      <c r="G4574" s="739"/>
      <c r="H4574" s="739"/>
      <c r="I4574" s="761"/>
      <c r="J4574" s="762"/>
      <c r="K4574" s="763"/>
      <c r="L4574" s="764"/>
    </row>
    <row r="4575" spans="2:12" x14ac:dyDescent="0.25">
      <c r="B4575" s="737"/>
      <c r="C4575" s="739"/>
      <c r="D4575" s="739"/>
      <c r="E4575" s="739"/>
      <c r="F4575" s="740"/>
      <c r="G4575" s="739"/>
      <c r="H4575" s="739"/>
      <c r="I4575" s="761"/>
      <c r="J4575" s="762"/>
      <c r="K4575" s="763"/>
      <c r="L4575" s="764"/>
    </row>
    <row r="4576" spans="2:12" x14ac:dyDescent="0.25">
      <c r="B4576" s="737"/>
      <c r="C4576" s="739"/>
      <c r="D4576" s="739"/>
      <c r="E4576" s="739"/>
      <c r="F4576" s="740"/>
      <c r="G4576" s="739"/>
      <c r="H4576" s="739"/>
      <c r="I4576" s="761"/>
      <c r="J4576" s="762"/>
      <c r="K4576" s="763"/>
      <c r="L4576" s="764"/>
    </row>
    <row r="4577" spans="2:12" x14ac:dyDescent="0.25">
      <c r="B4577" s="737"/>
      <c r="C4577" s="739"/>
      <c r="D4577" s="739"/>
      <c r="E4577" s="739"/>
      <c r="F4577" s="740"/>
      <c r="G4577" s="739"/>
      <c r="H4577" s="739"/>
      <c r="I4577" s="761"/>
      <c r="J4577" s="762"/>
      <c r="K4577" s="763"/>
      <c r="L4577" s="764"/>
    </row>
    <row r="4578" spans="2:12" x14ac:dyDescent="0.25">
      <c r="B4578" s="737"/>
      <c r="C4578" s="739"/>
      <c r="D4578" s="739"/>
      <c r="E4578" s="739"/>
      <c r="F4578" s="740"/>
      <c r="G4578" s="739"/>
      <c r="H4578" s="739"/>
      <c r="I4578" s="761"/>
      <c r="J4578" s="762"/>
      <c r="K4578" s="763"/>
      <c r="L4578" s="764"/>
    </row>
    <row r="4579" spans="2:12" x14ac:dyDescent="0.25">
      <c r="B4579" s="737"/>
      <c r="C4579" s="739"/>
      <c r="D4579" s="739"/>
      <c r="E4579" s="739"/>
      <c r="F4579" s="740"/>
      <c r="G4579" s="739"/>
      <c r="H4579" s="739"/>
      <c r="I4579" s="761"/>
      <c r="J4579" s="762"/>
      <c r="K4579" s="763"/>
      <c r="L4579" s="764"/>
    </row>
    <row r="4580" spans="2:12" x14ac:dyDescent="0.25">
      <c r="B4580" s="737"/>
      <c r="C4580" s="739"/>
      <c r="D4580" s="739"/>
      <c r="E4580" s="739"/>
      <c r="F4580" s="740"/>
      <c r="G4580" s="739"/>
      <c r="H4580" s="739"/>
      <c r="I4580" s="761"/>
      <c r="J4580" s="762"/>
      <c r="K4580" s="763"/>
      <c r="L4580" s="764"/>
    </row>
    <row r="4581" spans="2:12" x14ac:dyDescent="0.25">
      <c r="B4581" s="737"/>
      <c r="C4581" s="739"/>
      <c r="D4581" s="739"/>
      <c r="E4581" s="739"/>
      <c r="F4581" s="740"/>
      <c r="G4581" s="739"/>
      <c r="H4581" s="739"/>
      <c r="I4581" s="761"/>
      <c r="J4581" s="762"/>
      <c r="K4581" s="763"/>
      <c r="L4581" s="764"/>
    </row>
    <row r="4582" spans="2:12" x14ac:dyDescent="0.25">
      <c r="B4582" s="737"/>
      <c r="C4582" s="739"/>
      <c r="D4582" s="739"/>
      <c r="E4582" s="739"/>
      <c r="F4582" s="740"/>
      <c r="G4582" s="739"/>
      <c r="H4582" s="739"/>
      <c r="I4582" s="761"/>
      <c r="J4582" s="762"/>
      <c r="K4582" s="763"/>
      <c r="L4582" s="764"/>
    </row>
    <row r="4583" spans="2:12" x14ac:dyDescent="0.25">
      <c r="B4583" s="737"/>
      <c r="C4583" s="739"/>
      <c r="D4583" s="739"/>
      <c r="E4583" s="739"/>
      <c r="F4583" s="740"/>
      <c r="G4583" s="739"/>
      <c r="H4583" s="739"/>
      <c r="I4583" s="761"/>
      <c r="J4583" s="762"/>
      <c r="K4583" s="763"/>
      <c r="L4583" s="764"/>
    </row>
    <row r="4584" spans="2:12" x14ac:dyDescent="0.25">
      <c r="B4584" s="737"/>
      <c r="C4584" s="739"/>
      <c r="D4584" s="739"/>
      <c r="E4584" s="739"/>
      <c r="F4584" s="740"/>
      <c r="G4584" s="739"/>
      <c r="H4584" s="739"/>
      <c r="I4584" s="761"/>
      <c r="J4584" s="762"/>
      <c r="K4584" s="763"/>
      <c r="L4584" s="764"/>
    </row>
    <row r="4585" spans="2:12" x14ac:dyDescent="0.25">
      <c r="B4585" s="737"/>
      <c r="C4585" s="739"/>
      <c r="D4585" s="739"/>
      <c r="E4585" s="739"/>
      <c r="F4585" s="740"/>
      <c r="G4585" s="739"/>
      <c r="H4585" s="739"/>
      <c r="I4585" s="761"/>
      <c r="J4585" s="762"/>
      <c r="K4585" s="763"/>
      <c r="L4585" s="764"/>
    </row>
    <row r="4586" spans="2:12" x14ac:dyDescent="0.25">
      <c r="B4586" s="737"/>
      <c r="C4586" s="739"/>
      <c r="D4586" s="739"/>
      <c r="E4586" s="739"/>
      <c r="F4586" s="740"/>
      <c r="G4586" s="739"/>
      <c r="H4586" s="739"/>
      <c r="I4586" s="761"/>
      <c r="J4586" s="762"/>
      <c r="K4586" s="763"/>
      <c r="L4586" s="764"/>
    </row>
    <row r="4587" spans="2:12" x14ac:dyDescent="0.25">
      <c r="B4587" s="737"/>
      <c r="C4587" s="739"/>
      <c r="D4587" s="739"/>
      <c r="E4587" s="739"/>
      <c r="F4587" s="740"/>
      <c r="G4587" s="739"/>
      <c r="H4587" s="739"/>
      <c r="I4587" s="761"/>
      <c r="J4587" s="762"/>
      <c r="K4587" s="763"/>
      <c r="L4587" s="764"/>
    </row>
    <row r="4588" spans="2:12" x14ac:dyDescent="0.25">
      <c r="B4588" s="737"/>
      <c r="C4588" s="739"/>
      <c r="D4588" s="739"/>
      <c r="E4588" s="739"/>
      <c r="F4588" s="740"/>
      <c r="G4588" s="739"/>
      <c r="H4588" s="739"/>
      <c r="I4588" s="761"/>
      <c r="J4588" s="762"/>
      <c r="K4588" s="763"/>
      <c r="L4588" s="764"/>
    </row>
    <row r="4589" spans="2:12" x14ac:dyDescent="0.25">
      <c r="B4589" s="737"/>
      <c r="C4589" s="739"/>
      <c r="D4589" s="739"/>
      <c r="E4589" s="739"/>
      <c r="F4589" s="740"/>
      <c r="G4589" s="739"/>
      <c r="H4589" s="739"/>
      <c r="I4589" s="761"/>
      <c r="J4589" s="762"/>
      <c r="K4589" s="763"/>
      <c r="L4589" s="764"/>
    </row>
    <row r="4590" spans="2:12" x14ac:dyDescent="0.25">
      <c r="B4590" s="737"/>
      <c r="C4590" s="739"/>
      <c r="D4590" s="739"/>
      <c r="E4590" s="739"/>
      <c r="F4590" s="740"/>
      <c r="G4590" s="739"/>
      <c r="H4590" s="739"/>
      <c r="I4590" s="761"/>
      <c r="J4590" s="762"/>
      <c r="K4590" s="763"/>
      <c r="L4590" s="764"/>
    </row>
    <row r="4591" spans="2:12" x14ac:dyDescent="0.25">
      <c r="B4591" s="737"/>
      <c r="C4591" s="739"/>
      <c r="D4591" s="739"/>
      <c r="E4591" s="739"/>
      <c r="F4591" s="740"/>
      <c r="G4591" s="739"/>
      <c r="H4591" s="739"/>
      <c r="I4591" s="761"/>
      <c r="J4591" s="762"/>
      <c r="K4591" s="763"/>
      <c r="L4591" s="764"/>
    </row>
    <row r="4592" spans="2:12" x14ac:dyDescent="0.25">
      <c r="B4592" s="737"/>
      <c r="C4592" s="739"/>
      <c r="D4592" s="739"/>
      <c r="E4592" s="739"/>
      <c r="F4592" s="740"/>
      <c r="G4592" s="739"/>
      <c r="H4592" s="739"/>
      <c r="I4592" s="761"/>
      <c r="J4592" s="762"/>
      <c r="K4592" s="763"/>
      <c r="L4592" s="764"/>
    </row>
    <row r="4593" spans="2:12" x14ac:dyDescent="0.25">
      <c r="B4593" s="737"/>
      <c r="C4593" s="739"/>
      <c r="D4593" s="739"/>
      <c r="E4593" s="739"/>
      <c r="F4593" s="740"/>
      <c r="G4593" s="739"/>
      <c r="H4593" s="739"/>
      <c r="I4593" s="761"/>
      <c r="J4593" s="762"/>
      <c r="K4593" s="763"/>
      <c r="L4593" s="764"/>
    </row>
    <row r="4594" spans="2:12" x14ac:dyDescent="0.25">
      <c r="B4594" s="737"/>
      <c r="C4594" s="739"/>
      <c r="D4594" s="739"/>
      <c r="E4594" s="739"/>
      <c r="F4594" s="740"/>
      <c r="G4594" s="739"/>
      <c r="H4594" s="739"/>
      <c r="I4594" s="761"/>
      <c r="J4594" s="762"/>
      <c r="K4594" s="763"/>
      <c r="L4594" s="764"/>
    </row>
    <row r="4595" spans="2:12" x14ac:dyDescent="0.25">
      <c r="B4595" s="737"/>
      <c r="C4595" s="739"/>
      <c r="D4595" s="739"/>
      <c r="E4595" s="739"/>
      <c r="F4595" s="740"/>
      <c r="G4595" s="739"/>
      <c r="H4595" s="739"/>
      <c r="I4595" s="761"/>
      <c r="J4595" s="762"/>
      <c r="K4595" s="763"/>
      <c r="L4595" s="764"/>
    </row>
    <row r="4596" spans="2:12" x14ac:dyDescent="0.25">
      <c r="B4596" s="737"/>
      <c r="C4596" s="739"/>
      <c r="D4596" s="739"/>
      <c r="E4596" s="739"/>
      <c r="F4596" s="740"/>
      <c r="G4596" s="739"/>
      <c r="H4596" s="739"/>
      <c r="I4596" s="761"/>
      <c r="J4596" s="762"/>
      <c r="K4596" s="763"/>
      <c r="L4596" s="764"/>
    </row>
    <row r="4597" spans="2:12" x14ac:dyDescent="0.25">
      <c r="B4597" s="737"/>
      <c r="C4597" s="739"/>
      <c r="D4597" s="739"/>
      <c r="E4597" s="739"/>
      <c r="F4597" s="740"/>
      <c r="G4597" s="739"/>
      <c r="H4597" s="739"/>
      <c r="I4597" s="761"/>
      <c r="J4597" s="762"/>
      <c r="K4597" s="763"/>
      <c r="L4597" s="764"/>
    </row>
    <row r="4598" spans="2:12" x14ac:dyDescent="0.25">
      <c r="B4598" s="737"/>
      <c r="C4598" s="739"/>
      <c r="D4598" s="739"/>
      <c r="E4598" s="739"/>
      <c r="F4598" s="740"/>
      <c r="G4598" s="739"/>
      <c r="H4598" s="739"/>
      <c r="I4598" s="761"/>
      <c r="J4598" s="762"/>
      <c r="K4598" s="763"/>
      <c r="L4598" s="764"/>
    </row>
    <row r="4599" spans="2:12" x14ac:dyDescent="0.25">
      <c r="B4599" s="737"/>
      <c r="C4599" s="739"/>
      <c r="D4599" s="739"/>
      <c r="E4599" s="739"/>
      <c r="F4599" s="740"/>
      <c r="G4599" s="739"/>
      <c r="H4599" s="739"/>
      <c r="I4599" s="761"/>
      <c r="J4599" s="762"/>
      <c r="K4599" s="763"/>
      <c r="L4599" s="764"/>
    </row>
    <row r="4600" spans="2:12" x14ac:dyDescent="0.25">
      <c r="B4600" s="737"/>
      <c r="C4600" s="739"/>
      <c r="D4600" s="739"/>
      <c r="E4600" s="739"/>
      <c r="F4600" s="740"/>
      <c r="G4600" s="739"/>
      <c r="H4600" s="739"/>
      <c r="I4600" s="761"/>
      <c r="J4600" s="762"/>
      <c r="K4600" s="763"/>
      <c r="L4600" s="764"/>
    </row>
    <row r="4601" spans="2:12" x14ac:dyDescent="0.25">
      <c r="B4601" s="737"/>
      <c r="C4601" s="739"/>
      <c r="D4601" s="739"/>
      <c r="E4601" s="739"/>
      <c r="F4601" s="740"/>
      <c r="G4601" s="739"/>
      <c r="H4601" s="739"/>
      <c r="I4601" s="761"/>
      <c r="J4601" s="762"/>
      <c r="K4601" s="763"/>
      <c r="L4601" s="764"/>
    </row>
    <row r="4602" spans="2:12" x14ac:dyDescent="0.25">
      <c r="B4602" s="737"/>
      <c r="C4602" s="739"/>
      <c r="D4602" s="739"/>
      <c r="E4602" s="739"/>
      <c r="F4602" s="740"/>
      <c r="G4602" s="739"/>
      <c r="H4602" s="739"/>
      <c r="I4602" s="761"/>
      <c r="J4602" s="762"/>
      <c r="K4602" s="763"/>
      <c r="L4602" s="764"/>
    </row>
    <row r="4603" spans="2:12" x14ac:dyDescent="0.25">
      <c r="B4603" s="737"/>
      <c r="C4603" s="739"/>
      <c r="D4603" s="739"/>
      <c r="E4603" s="739"/>
      <c r="F4603" s="740"/>
      <c r="G4603" s="739"/>
      <c r="H4603" s="739"/>
      <c r="I4603" s="761"/>
      <c r="J4603" s="762"/>
      <c r="K4603" s="763"/>
      <c r="L4603" s="764"/>
    </row>
    <row r="4604" spans="2:12" x14ac:dyDescent="0.25">
      <c r="B4604" s="737"/>
      <c r="C4604" s="739"/>
      <c r="D4604" s="739"/>
      <c r="E4604" s="739"/>
      <c r="F4604" s="740"/>
      <c r="G4604" s="739"/>
      <c r="H4604" s="739"/>
      <c r="I4604" s="761"/>
      <c r="J4604" s="762"/>
      <c r="K4604" s="763"/>
      <c r="L4604" s="764"/>
    </row>
    <row r="4605" spans="2:12" x14ac:dyDescent="0.25">
      <c r="B4605" s="737"/>
      <c r="C4605" s="739"/>
      <c r="D4605" s="739"/>
      <c r="E4605" s="739"/>
      <c r="F4605" s="740"/>
      <c r="G4605" s="739"/>
      <c r="H4605" s="739"/>
      <c r="I4605" s="761"/>
      <c r="J4605" s="762"/>
      <c r="K4605" s="763"/>
      <c r="L4605" s="764"/>
    </row>
    <row r="4606" spans="2:12" x14ac:dyDescent="0.25">
      <c r="B4606" s="737"/>
      <c r="C4606" s="739"/>
      <c r="D4606" s="739"/>
      <c r="E4606" s="739"/>
      <c r="F4606" s="740"/>
      <c r="G4606" s="739"/>
      <c r="H4606" s="739"/>
      <c r="I4606" s="761"/>
      <c r="J4606" s="762"/>
      <c r="K4606" s="763"/>
      <c r="L4606" s="764"/>
    </row>
    <row r="4607" spans="2:12" x14ac:dyDescent="0.25">
      <c r="B4607" s="737"/>
      <c r="C4607" s="739"/>
      <c r="D4607" s="739"/>
      <c r="E4607" s="739"/>
      <c r="F4607" s="740"/>
      <c r="G4607" s="739"/>
      <c r="H4607" s="739"/>
      <c r="I4607" s="761"/>
      <c r="J4607" s="762"/>
      <c r="K4607" s="763"/>
      <c r="L4607" s="764"/>
    </row>
    <row r="4608" spans="2:12" x14ac:dyDescent="0.25">
      <c r="B4608" s="737"/>
      <c r="C4608" s="739"/>
      <c r="D4608" s="739"/>
      <c r="E4608" s="739"/>
      <c r="F4608" s="740"/>
      <c r="G4608" s="739"/>
      <c r="H4608" s="739"/>
      <c r="I4608" s="761"/>
      <c r="J4608" s="762"/>
      <c r="K4608" s="763"/>
      <c r="L4608" s="764"/>
    </row>
    <row r="4609" spans="2:12" x14ac:dyDescent="0.25">
      <c r="B4609" s="737"/>
      <c r="C4609" s="739"/>
      <c r="D4609" s="739"/>
      <c r="E4609" s="739"/>
      <c r="F4609" s="740"/>
      <c r="G4609" s="739"/>
      <c r="H4609" s="739"/>
      <c r="I4609" s="761"/>
      <c r="J4609" s="762"/>
      <c r="K4609" s="763"/>
      <c r="L4609" s="764"/>
    </row>
    <row r="4610" spans="2:12" x14ac:dyDescent="0.25">
      <c r="B4610" s="737"/>
      <c r="C4610" s="739"/>
      <c r="D4610" s="739"/>
      <c r="E4610" s="739"/>
      <c r="F4610" s="740"/>
      <c r="G4610" s="739"/>
      <c r="H4610" s="739"/>
      <c r="I4610" s="761"/>
      <c r="J4610" s="762"/>
      <c r="K4610" s="763"/>
      <c r="L4610" s="764"/>
    </row>
    <row r="4611" spans="2:12" x14ac:dyDescent="0.25">
      <c r="B4611" s="737"/>
      <c r="C4611" s="739"/>
      <c r="D4611" s="739"/>
      <c r="E4611" s="739"/>
      <c r="F4611" s="740"/>
      <c r="G4611" s="739"/>
      <c r="H4611" s="739"/>
      <c r="I4611" s="761"/>
      <c r="J4611" s="762"/>
      <c r="K4611" s="763"/>
      <c r="L4611" s="764"/>
    </row>
    <row r="4612" spans="2:12" x14ac:dyDescent="0.25">
      <c r="B4612" s="737"/>
      <c r="C4612" s="739"/>
      <c r="D4612" s="739"/>
      <c r="E4612" s="739"/>
      <c r="F4612" s="740"/>
      <c r="G4612" s="739"/>
      <c r="H4612" s="739"/>
      <c r="I4612" s="761"/>
      <c r="J4612" s="762"/>
      <c r="K4612" s="763"/>
      <c r="L4612" s="764"/>
    </row>
    <row r="4613" spans="2:12" x14ac:dyDescent="0.25">
      <c r="B4613" s="737"/>
      <c r="C4613" s="739"/>
      <c r="D4613" s="739"/>
      <c r="E4613" s="739"/>
      <c r="F4613" s="740"/>
      <c r="G4613" s="739"/>
      <c r="H4613" s="739"/>
      <c r="I4613" s="761"/>
      <c r="J4613" s="762"/>
      <c r="K4613" s="763"/>
      <c r="L4613" s="764"/>
    </row>
    <row r="4614" spans="2:12" x14ac:dyDescent="0.25">
      <c r="B4614" s="737"/>
      <c r="C4614" s="739"/>
      <c r="D4614" s="739"/>
      <c r="E4614" s="739"/>
      <c r="F4614" s="740"/>
      <c r="G4614" s="739"/>
      <c r="H4614" s="739"/>
      <c r="I4614" s="761"/>
      <c r="J4614" s="762"/>
      <c r="K4614" s="763"/>
      <c r="L4614" s="764"/>
    </row>
    <row r="4615" spans="2:12" x14ac:dyDescent="0.25">
      <c r="B4615" s="737"/>
      <c r="C4615" s="739"/>
      <c r="D4615" s="739"/>
      <c r="E4615" s="739"/>
      <c r="F4615" s="740"/>
      <c r="G4615" s="739"/>
      <c r="H4615" s="739"/>
      <c r="I4615" s="761"/>
      <c r="J4615" s="762"/>
      <c r="K4615" s="763"/>
      <c r="L4615" s="764"/>
    </row>
    <row r="4616" spans="2:12" x14ac:dyDescent="0.25">
      <c r="B4616" s="737"/>
      <c r="C4616" s="739"/>
      <c r="D4616" s="739"/>
      <c r="E4616" s="739"/>
      <c r="F4616" s="740"/>
      <c r="G4616" s="739"/>
      <c r="H4616" s="739"/>
      <c r="I4616" s="761"/>
      <c r="J4616" s="762"/>
      <c r="K4616" s="763"/>
      <c r="L4616" s="764"/>
    </row>
    <row r="4617" spans="2:12" x14ac:dyDescent="0.25">
      <c r="B4617" s="737"/>
      <c r="C4617" s="739"/>
      <c r="D4617" s="739"/>
      <c r="E4617" s="739"/>
      <c r="F4617" s="740"/>
      <c r="G4617" s="739"/>
      <c r="H4617" s="739"/>
      <c r="I4617" s="761"/>
      <c r="J4617" s="762"/>
      <c r="K4617" s="763"/>
      <c r="L4617" s="764"/>
    </row>
    <row r="4618" spans="2:12" x14ac:dyDescent="0.25">
      <c r="B4618" s="737"/>
      <c r="C4618" s="739"/>
      <c r="D4618" s="739"/>
      <c r="E4618" s="739"/>
      <c r="F4618" s="740"/>
      <c r="G4618" s="739"/>
      <c r="H4618" s="739"/>
      <c r="I4618" s="761"/>
      <c r="J4618" s="762"/>
      <c r="K4618" s="763"/>
      <c r="L4618" s="764"/>
    </row>
    <row r="4619" spans="2:12" x14ac:dyDescent="0.25">
      <c r="B4619" s="737"/>
      <c r="C4619" s="739"/>
      <c r="D4619" s="739"/>
      <c r="E4619" s="739"/>
      <c r="F4619" s="740"/>
      <c r="G4619" s="739"/>
      <c r="H4619" s="739"/>
      <c r="I4619" s="761"/>
      <c r="J4619" s="762"/>
      <c r="K4619" s="763"/>
      <c r="L4619" s="764"/>
    </row>
    <row r="4620" spans="2:12" x14ac:dyDescent="0.25">
      <c r="B4620" s="737"/>
      <c r="C4620" s="739"/>
      <c r="D4620" s="739"/>
      <c r="E4620" s="739"/>
      <c r="F4620" s="740"/>
      <c r="G4620" s="739"/>
      <c r="H4620" s="739"/>
      <c r="I4620" s="761"/>
      <c r="J4620" s="762"/>
      <c r="K4620" s="763"/>
      <c r="L4620" s="764"/>
    </row>
    <row r="4621" spans="2:12" x14ac:dyDescent="0.25">
      <c r="B4621" s="737"/>
      <c r="C4621" s="739"/>
      <c r="D4621" s="739"/>
      <c r="E4621" s="739"/>
      <c r="F4621" s="740"/>
      <c r="G4621" s="739"/>
      <c r="H4621" s="739"/>
      <c r="I4621" s="761"/>
      <c r="J4621" s="762"/>
      <c r="K4621" s="763"/>
      <c r="L4621" s="764"/>
    </row>
    <row r="4622" spans="2:12" x14ac:dyDescent="0.25">
      <c r="B4622" s="737"/>
      <c r="C4622" s="739"/>
      <c r="D4622" s="739"/>
      <c r="E4622" s="739"/>
      <c r="F4622" s="740"/>
      <c r="G4622" s="739"/>
      <c r="H4622" s="739"/>
      <c r="I4622" s="761"/>
      <c r="J4622" s="762"/>
      <c r="K4622" s="763"/>
      <c r="L4622" s="764"/>
    </row>
    <row r="4623" spans="2:12" x14ac:dyDescent="0.25">
      <c r="B4623" s="737"/>
      <c r="C4623" s="739"/>
      <c r="D4623" s="739"/>
      <c r="E4623" s="739"/>
      <c r="F4623" s="740"/>
      <c r="G4623" s="739"/>
      <c r="H4623" s="739"/>
      <c r="I4623" s="761"/>
      <c r="J4623" s="762"/>
      <c r="K4623" s="763"/>
      <c r="L4623" s="764"/>
    </row>
    <row r="4624" spans="2:12" x14ac:dyDescent="0.25">
      <c r="B4624" s="737"/>
      <c r="C4624" s="739"/>
      <c r="D4624" s="739"/>
      <c r="E4624" s="739"/>
      <c r="F4624" s="740"/>
      <c r="G4624" s="739"/>
      <c r="H4624" s="739"/>
      <c r="I4624" s="761"/>
      <c r="J4624" s="762"/>
      <c r="K4624" s="763"/>
      <c r="L4624" s="764"/>
    </row>
    <row r="4625" spans="2:12" x14ac:dyDescent="0.25">
      <c r="B4625" s="737"/>
      <c r="C4625" s="739"/>
      <c r="D4625" s="739"/>
      <c r="E4625" s="739"/>
      <c r="F4625" s="740"/>
      <c r="G4625" s="739"/>
      <c r="H4625" s="739"/>
      <c r="I4625" s="761"/>
      <c r="J4625" s="762"/>
      <c r="K4625" s="763"/>
      <c r="L4625" s="764"/>
    </row>
    <row r="4626" spans="2:12" x14ac:dyDescent="0.25">
      <c r="B4626" s="737"/>
      <c r="C4626" s="739"/>
      <c r="D4626" s="739"/>
      <c r="E4626" s="739"/>
      <c r="F4626" s="740"/>
      <c r="G4626" s="739"/>
      <c r="H4626" s="739"/>
      <c r="I4626" s="761"/>
      <c r="J4626" s="762"/>
      <c r="K4626" s="763"/>
      <c r="L4626" s="764"/>
    </row>
    <row r="4627" spans="2:12" x14ac:dyDescent="0.25">
      <c r="B4627" s="737"/>
      <c r="C4627" s="739"/>
      <c r="D4627" s="739"/>
      <c r="E4627" s="739"/>
      <c r="F4627" s="740"/>
      <c r="G4627" s="739"/>
      <c r="H4627" s="739"/>
      <c r="I4627" s="761"/>
      <c r="J4627" s="762"/>
      <c r="K4627" s="763"/>
      <c r="L4627" s="764"/>
    </row>
    <row r="4628" spans="2:12" x14ac:dyDescent="0.25">
      <c r="B4628" s="737"/>
      <c r="C4628" s="739"/>
      <c r="D4628" s="739"/>
      <c r="E4628" s="739"/>
      <c r="F4628" s="740"/>
      <c r="G4628" s="739"/>
      <c r="H4628" s="739"/>
      <c r="I4628" s="761"/>
      <c r="J4628" s="762"/>
      <c r="K4628" s="763"/>
      <c r="L4628" s="764"/>
    </row>
    <row r="4629" spans="2:12" x14ac:dyDescent="0.25">
      <c r="B4629" s="737"/>
      <c r="C4629" s="739"/>
      <c r="D4629" s="739"/>
      <c r="E4629" s="739"/>
      <c r="F4629" s="740"/>
      <c r="G4629" s="739"/>
      <c r="H4629" s="739"/>
      <c r="I4629" s="761"/>
      <c r="J4629" s="762"/>
      <c r="K4629" s="763"/>
      <c r="L4629" s="764"/>
    </row>
    <row r="4630" spans="2:12" x14ac:dyDescent="0.25">
      <c r="B4630" s="737"/>
      <c r="C4630" s="739"/>
      <c r="D4630" s="739"/>
      <c r="E4630" s="739"/>
      <c r="F4630" s="740"/>
      <c r="G4630" s="739"/>
      <c r="H4630" s="739"/>
      <c r="I4630" s="761"/>
      <c r="J4630" s="762"/>
      <c r="K4630" s="763"/>
      <c r="L4630" s="764"/>
    </row>
    <row r="4631" spans="2:12" x14ac:dyDescent="0.25">
      <c r="B4631" s="737"/>
      <c r="C4631" s="739"/>
      <c r="D4631" s="739"/>
      <c r="E4631" s="739"/>
      <c r="F4631" s="740"/>
      <c r="G4631" s="739"/>
      <c r="H4631" s="739"/>
      <c r="I4631" s="761"/>
      <c r="J4631" s="762"/>
      <c r="K4631" s="763"/>
      <c r="L4631" s="764"/>
    </row>
    <row r="4632" spans="2:12" x14ac:dyDescent="0.25">
      <c r="B4632" s="737"/>
      <c r="C4632" s="739"/>
      <c r="D4632" s="739"/>
      <c r="E4632" s="739"/>
      <c r="F4632" s="740"/>
      <c r="G4632" s="739"/>
      <c r="H4632" s="739"/>
      <c r="I4632" s="761"/>
      <c r="J4632" s="762"/>
      <c r="K4632" s="763"/>
      <c r="L4632" s="764"/>
    </row>
    <row r="4633" spans="2:12" x14ac:dyDescent="0.25">
      <c r="B4633" s="737"/>
      <c r="C4633" s="739"/>
      <c r="D4633" s="739"/>
      <c r="E4633" s="739"/>
      <c r="F4633" s="740"/>
      <c r="G4633" s="739"/>
      <c r="H4633" s="739"/>
      <c r="I4633" s="761"/>
      <c r="J4633" s="762"/>
      <c r="K4633" s="763"/>
      <c r="L4633" s="764"/>
    </row>
    <row r="4634" spans="2:12" x14ac:dyDescent="0.25">
      <c r="B4634" s="737"/>
      <c r="C4634" s="739"/>
      <c r="D4634" s="739"/>
      <c r="E4634" s="739"/>
      <c r="F4634" s="740"/>
      <c r="G4634" s="739"/>
      <c r="H4634" s="739"/>
      <c r="I4634" s="761"/>
      <c r="J4634" s="762"/>
      <c r="K4634" s="763"/>
      <c r="L4634" s="764"/>
    </row>
    <row r="4635" spans="2:12" x14ac:dyDescent="0.25">
      <c r="B4635" s="737"/>
      <c r="C4635" s="739"/>
      <c r="D4635" s="739"/>
      <c r="E4635" s="739"/>
      <c r="F4635" s="740"/>
      <c r="G4635" s="739"/>
      <c r="H4635" s="739"/>
      <c r="I4635" s="761"/>
      <c r="J4635" s="762"/>
      <c r="K4635" s="763"/>
      <c r="L4635" s="764"/>
    </row>
    <row r="4636" spans="2:12" x14ac:dyDescent="0.25">
      <c r="B4636" s="737"/>
      <c r="C4636" s="739"/>
      <c r="D4636" s="739"/>
      <c r="E4636" s="739"/>
      <c r="F4636" s="740"/>
      <c r="G4636" s="739"/>
      <c r="H4636" s="739"/>
      <c r="I4636" s="761"/>
      <c r="J4636" s="762"/>
      <c r="K4636" s="763"/>
      <c r="L4636" s="764"/>
    </row>
    <row r="4637" spans="2:12" x14ac:dyDescent="0.25">
      <c r="B4637" s="737"/>
      <c r="C4637" s="739"/>
      <c r="D4637" s="739"/>
      <c r="E4637" s="739"/>
      <c r="F4637" s="740"/>
      <c r="G4637" s="739"/>
      <c r="H4637" s="739"/>
      <c r="I4637" s="761"/>
      <c r="J4637" s="762"/>
      <c r="K4637" s="763"/>
      <c r="L4637" s="764"/>
    </row>
    <row r="4638" spans="2:12" x14ac:dyDescent="0.25">
      <c r="B4638" s="737"/>
      <c r="C4638" s="739"/>
      <c r="D4638" s="739"/>
      <c r="E4638" s="739"/>
      <c r="F4638" s="740"/>
      <c r="G4638" s="739"/>
      <c r="H4638" s="739"/>
      <c r="I4638" s="761"/>
      <c r="J4638" s="762"/>
      <c r="K4638" s="763"/>
      <c r="L4638" s="764"/>
    </row>
    <row r="4639" spans="2:12" x14ac:dyDescent="0.25">
      <c r="B4639" s="737"/>
      <c r="C4639" s="739"/>
      <c r="D4639" s="739"/>
      <c r="E4639" s="739"/>
      <c r="F4639" s="740"/>
      <c r="G4639" s="739"/>
      <c r="H4639" s="739"/>
      <c r="I4639" s="761"/>
      <c r="J4639" s="762"/>
      <c r="K4639" s="763"/>
      <c r="L4639" s="764"/>
    </row>
    <row r="4640" spans="2:12" x14ac:dyDescent="0.25">
      <c r="B4640" s="737"/>
      <c r="C4640" s="739"/>
      <c r="D4640" s="739"/>
      <c r="E4640" s="739"/>
      <c r="F4640" s="740"/>
      <c r="G4640" s="739"/>
      <c r="H4640" s="739"/>
      <c r="I4640" s="761"/>
      <c r="J4640" s="762"/>
      <c r="K4640" s="763"/>
      <c r="L4640" s="764"/>
    </row>
    <row r="4641" spans="2:12" x14ac:dyDescent="0.25">
      <c r="B4641" s="737"/>
      <c r="C4641" s="739"/>
      <c r="D4641" s="739"/>
      <c r="E4641" s="739"/>
      <c r="F4641" s="740"/>
      <c r="G4641" s="739"/>
      <c r="H4641" s="739"/>
      <c r="I4641" s="761"/>
      <c r="J4641" s="762"/>
      <c r="K4641" s="763"/>
      <c r="L4641" s="764"/>
    </row>
    <row r="4642" spans="2:12" x14ac:dyDescent="0.25">
      <c r="B4642" s="737"/>
      <c r="C4642" s="739"/>
      <c r="D4642" s="739"/>
      <c r="E4642" s="739"/>
      <c r="F4642" s="740"/>
      <c r="G4642" s="739"/>
      <c r="H4642" s="739"/>
      <c r="I4642" s="761"/>
      <c r="J4642" s="762"/>
      <c r="K4642" s="763"/>
      <c r="L4642" s="764"/>
    </row>
    <row r="4643" spans="2:12" x14ac:dyDescent="0.25">
      <c r="B4643" s="737"/>
      <c r="C4643" s="739"/>
      <c r="D4643" s="739"/>
      <c r="E4643" s="739"/>
      <c r="F4643" s="740"/>
      <c r="G4643" s="739"/>
      <c r="H4643" s="739"/>
      <c r="I4643" s="761"/>
      <c r="J4643" s="762"/>
      <c r="K4643" s="763"/>
      <c r="L4643" s="764"/>
    </row>
    <row r="4644" spans="2:12" x14ac:dyDescent="0.25">
      <c r="B4644" s="737"/>
      <c r="C4644" s="739"/>
      <c r="D4644" s="739"/>
      <c r="E4644" s="739"/>
      <c r="F4644" s="740"/>
      <c r="G4644" s="739"/>
      <c r="H4644" s="739"/>
      <c r="I4644" s="761"/>
      <c r="J4644" s="762"/>
      <c r="K4644" s="763"/>
      <c r="L4644" s="764"/>
    </row>
    <row r="4645" spans="2:12" x14ac:dyDescent="0.25">
      <c r="B4645" s="737"/>
      <c r="C4645" s="739"/>
      <c r="D4645" s="739"/>
      <c r="E4645" s="739"/>
      <c r="F4645" s="740"/>
      <c r="G4645" s="739"/>
      <c r="H4645" s="739"/>
      <c r="I4645" s="761"/>
      <c r="J4645" s="762"/>
      <c r="K4645" s="763"/>
      <c r="L4645" s="764"/>
    </row>
    <row r="4646" spans="2:12" x14ac:dyDescent="0.25">
      <c r="B4646" s="737"/>
      <c r="C4646" s="739"/>
      <c r="D4646" s="739"/>
      <c r="E4646" s="739"/>
      <c r="F4646" s="740"/>
      <c r="G4646" s="739"/>
      <c r="H4646" s="739"/>
      <c r="I4646" s="761"/>
      <c r="J4646" s="762"/>
      <c r="K4646" s="763"/>
      <c r="L4646" s="764"/>
    </row>
    <row r="4647" spans="2:12" x14ac:dyDescent="0.25">
      <c r="B4647" s="737"/>
      <c r="C4647" s="739"/>
      <c r="D4647" s="739"/>
      <c r="E4647" s="739"/>
      <c r="F4647" s="740"/>
      <c r="G4647" s="739"/>
      <c r="H4647" s="739"/>
      <c r="I4647" s="761"/>
      <c r="J4647" s="762"/>
      <c r="K4647" s="763"/>
      <c r="L4647" s="764"/>
    </row>
    <row r="4648" spans="2:12" x14ac:dyDescent="0.25">
      <c r="B4648" s="737"/>
      <c r="C4648" s="739"/>
      <c r="D4648" s="739"/>
      <c r="E4648" s="739"/>
      <c r="F4648" s="740"/>
      <c r="G4648" s="739"/>
      <c r="H4648" s="739"/>
      <c r="I4648" s="761"/>
      <c r="J4648" s="762"/>
      <c r="K4648" s="763"/>
      <c r="L4648" s="764"/>
    </row>
    <row r="4649" spans="2:12" x14ac:dyDescent="0.25">
      <c r="B4649" s="737"/>
      <c r="C4649" s="739"/>
      <c r="D4649" s="739"/>
      <c r="E4649" s="739"/>
      <c r="F4649" s="740"/>
      <c r="G4649" s="739"/>
      <c r="H4649" s="739"/>
      <c r="I4649" s="761"/>
      <c r="J4649" s="762"/>
      <c r="K4649" s="763"/>
      <c r="L4649" s="764"/>
    </row>
    <row r="4650" spans="2:12" x14ac:dyDescent="0.25">
      <c r="B4650" s="737"/>
      <c r="C4650" s="739"/>
      <c r="D4650" s="739"/>
      <c r="E4650" s="739"/>
      <c r="F4650" s="740"/>
      <c r="G4650" s="739"/>
      <c r="H4650" s="739"/>
      <c r="I4650" s="761"/>
      <c r="J4650" s="762"/>
      <c r="K4650" s="763"/>
      <c r="L4650" s="764"/>
    </row>
    <row r="4651" spans="2:12" x14ac:dyDescent="0.25">
      <c r="B4651" s="737"/>
      <c r="C4651" s="739"/>
      <c r="D4651" s="739"/>
      <c r="E4651" s="739"/>
      <c r="F4651" s="740"/>
      <c r="G4651" s="739"/>
      <c r="H4651" s="739"/>
      <c r="I4651" s="761"/>
      <c r="J4651" s="762"/>
      <c r="K4651" s="763"/>
      <c r="L4651" s="764"/>
    </row>
    <row r="4652" spans="2:12" x14ac:dyDescent="0.25">
      <c r="B4652" s="737"/>
      <c r="C4652" s="739"/>
      <c r="D4652" s="739"/>
      <c r="E4652" s="739"/>
      <c r="F4652" s="740"/>
      <c r="G4652" s="739"/>
      <c r="H4652" s="739"/>
      <c r="I4652" s="761"/>
      <c r="J4652" s="762"/>
      <c r="K4652" s="763"/>
      <c r="L4652" s="764"/>
    </row>
    <row r="4653" spans="2:12" x14ac:dyDescent="0.25">
      <c r="B4653" s="737"/>
      <c r="C4653" s="739"/>
      <c r="D4653" s="739"/>
      <c r="E4653" s="739"/>
      <c r="F4653" s="740"/>
      <c r="G4653" s="739"/>
      <c r="H4653" s="739"/>
      <c r="I4653" s="761"/>
      <c r="J4653" s="762"/>
      <c r="K4653" s="763"/>
      <c r="L4653" s="764"/>
    </row>
    <row r="4654" spans="2:12" x14ac:dyDescent="0.25">
      <c r="B4654" s="737"/>
      <c r="C4654" s="739"/>
      <c r="D4654" s="739"/>
      <c r="E4654" s="739"/>
      <c r="F4654" s="740"/>
      <c r="G4654" s="739"/>
      <c r="H4654" s="739"/>
      <c r="I4654" s="761"/>
      <c r="J4654" s="762"/>
      <c r="K4654" s="763"/>
      <c r="L4654" s="764"/>
    </row>
    <row r="4655" spans="2:12" x14ac:dyDescent="0.25">
      <c r="B4655" s="737"/>
      <c r="C4655" s="739"/>
      <c r="D4655" s="739"/>
      <c r="E4655" s="739"/>
      <c r="F4655" s="740"/>
      <c r="G4655" s="739"/>
      <c r="H4655" s="739"/>
      <c r="I4655" s="761"/>
      <c r="J4655" s="762"/>
      <c r="K4655" s="763"/>
      <c r="L4655" s="764"/>
    </row>
    <row r="4656" spans="2:12" x14ac:dyDescent="0.25">
      <c r="B4656" s="737"/>
      <c r="C4656" s="739"/>
      <c r="D4656" s="739"/>
      <c r="E4656" s="739"/>
      <c r="F4656" s="740"/>
      <c r="G4656" s="739"/>
      <c r="H4656" s="739"/>
      <c r="I4656" s="761"/>
      <c r="J4656" s="762"/>
      <c r="K4656" s="763"/>
      <c r="L4656" s="764"/>
    </row>
    <row r="4657" spans="2:12" x14ac:dyDescent="0.25">
      <c r="B4657" s="737"/>
      <c r="C4657" s="739"/>
      <c r="D4657" s="739"/>
      <c r="E4657" s="739"/>
      <c r="F4657" s="740"/>
      <c r="G4657" s="739"/>
      <c r="H4657" s="739"/>
      <c r="I4657" s="761"/>
      <c r="J4657" s="762"/>
      <c r="K4657" s="763"/>
      <c r="L4657" s="764"/>
    </row>
    <row r="4658" spans="2:12" x14ac:dyDescent="0.25">
      <c r="B4658" s="737"/>
      <c r="C4658" s="739"/>
      <c r="D4658" s="739"/>
      <c r="E4658" s="739"/>
      <c r="F4658" s="740"/>
      <c r="G4658" s="739"/>
      <c r="H4658" s="739"/>
      <c r="I4658" s="761"/>
      <c r="J4658" s="762"/>
      <c r="K4658" s="763"/>
      <c r="L4658" s="764"/>
    </row>
    <row r="4659" spans="2:12" x14ac:dyDescent="0.25">
      <c r="B4659" s="737"/>
      <c r="C4659" s="739"/>
      <c r="D4659" s="739"/>
      <c r="E4659" s="739"/>
      <c r="F4659" s="740"/>
      <c r="G4659" s="739"/>
      <c r="H4659" s="739"/>
      <c r="I4659" s="761"/>
      <c r="J4659" s="762"/>
      <c r="K4659" s="763"/>
      <c r="L4659" s="764"/>
    </row>
    <row r="4660" spans="2:12" x14ac:dyDescent="0.25">
      <c r="B4660" s="737"/>
      <c r="C4660" s="739"/>
      <c r="D4660" s="739"/>
      <c r="E4660" s="739"/>
      <c r="F4660" s="740"/>
      <c r="G4660" s="739"/>
      <c r="H4660" s="739"/>
      <c r="I4660" s="761"/>
      <c r="J4660" s="762"/>
      <c r="K4660" s="763"/>
      <c r="L4660" s="764"/>
    </row>
    <row r="4661" spans="2:12" x14ac:dyDescent="0.25">
      <c r="B4661" s="737"/>
      <c r="C4661" s="739"/>
      <c r="D4661" s="739"/>
      <c r="E4661" s="739"/>
      <c r="F4661" s="740"/>
      <c r="G4661" s="739"/>
      <c r="H4661" s="739"/>
      <c r="I4661" s="761"/>
      <c r="J4661" s="762"/>
      <c r="K4661" s="763"/>
      <c r="L4661" s="764"/>
    </row>
    <row r="4662" spans="2:12" x14ac:dyDescent="0.25">
      <c r="B4662" s="737"/>
      <c r="C4662" s="739"/>
      <c r="D4662" s="739"/>
      <c r="E4662" s="739"/>
      <c r="F4662" s="740"/>
      <c r="G4662" s="739"/>
      <c r="H4662" s="739"/>
      <c r="I4662" s="761"/>
      <c r="J4662" s="762"/>
      <c r="K4662" s="763"/>
      <c r="L4662" s="764"/>
    </row>
    <row r="4663" spans="2:12" x14ac:dyDescent="0.25">
      <c r="B4663" s="737"/>
      <c r="C4663" s="739"/>
      <c r="D4663" s="739"/>
      <c r="E4663" s="739"/>
      <c r="F4663" s="740"/>
      <c r="G4663" s="739"/>
      <c r="H4663" s="739"/>
      <c r="I4663" s="761"/>
      <c r="J4663" s="762"/>
      <c r="K4663" s="763"/>
      <c r="L4663" s="764"/>
    </row>
    <row r="4664" spans="2:12" x14ac:dyDescent="0.25">
      <c r="B4664" s="737"/>
      <c r="C4664" s="739"/>
      <c r="D4664" s="739"/>
      <c r="E4664" s="739"/>
      <c r="F4664" s="740"/>
      <c r="G4664" s="739"/>
      <c r="H4664" s="739"/>
      <c r="I4664" s="761"/>
      <c r="J4664" s="762"/>
      <c r="K4664" s="763"/>
      <c r="L4664" s="764"/>
    </row>
    <row r="4665" spans="2:12" x14ac:dyDescent="0.25">
      <c r="B4665" s="737"/>
      <c r="C4665" s="739"/>
      <c r="D4665" s="739"/>
      <c r="E4665" s="739"/>
      <c r="F4665" s="740"/>
      <c r="G4665" s="739"/>
      <c r="H4665" s="739"/>
      <c r="I4665" s="761"/>
      <c r="J4665" s="762"/>
      <c r="K4665" s="763"/>
      <c r="L4665" s="764"/>
    </row>
    <row r="4666" spans="2:12" x14ac:dyDescent="0.25">
      <c r="B4666" s="737"/>
      <c r="C4666" s="739"/>
      <c r="D4666" s="739"/>
      <c r="E4666" s="739"/>
      <c r="F4666" s="740"/>
      <c r="G4666" s="739"/>
      <c r="H4666" s="739"/>
      <c r="I4666" s="761"/>
      <c r="J4666" s="762"/>
      <c r="K4666" s="763"/>
      <c r="L4666" s="764"/>
    </row>
    <row r="4667" spans="2:12" x14ac:dyDescent="0.25">
      <c r="B4667" s="737"/>
      <c r="C4667" s="739"/>
      <c r="D4667" s="739"/>
      <c r="E4667" s="739"/>
      <c r="F4667" s="740"/>
      <c r="G4667" s="739"/>
      <c r="H4667" s="739"/>
      <c r="I4667" s="761"/>
      <c r="J4667" s="762"/>
      <c r="K4667" s="763"/>
      <c r="L4667" s="764"/>
    </row>
    <row r="4668" spans="2:12" x14ac:dyDescent="0.25">
      <c r="B4668" s="737"/>
      <c r="C4668" s="739"/>
      <c r="D4668" s="739"/>
      <c r="E4668" s="739"/>
      <c r="F4668" s="740"/>
      <c r="G4668" s="739"/>
      <c r="H4668" s="739"/>
      <c r="I4668" s="761"/>
      <c r="J4668" s="762"/>
      <c r="K4668" s="763"/>
      <c r="L4668" s="764"/>
    </row>
    <row r="4669" spans="2:12" x14ac:dyDescent="0.25">
      <c r="B4669" s="737"/>
      <c r="C4669" s="739"/>
      <c r="D4669" s="739"/>
      <c r="E4669" s="739"/>
      <c r="F4669" s="740"/>
      <c r="G4669" s="739"/>
      <c r="H4669" s="739"/>
      <c r="I4669" s="761"/>
      <c r="J4669" s="762"/>
      <c r="K4669" s="763"/>
      <c r="L4669" s="764"/>
    </row>
    <row r="4670" spans="2:12" x14ac:dyDescent="0.25">
      <c r="B4670" s="737"/>
      <c r="C4670" s="739"/>
      <c r="D4670" s="739"/>
      <c r="E4670" s="739"/>
      <c r="F4670" s="740"/>
      <c r="G4670" s="739"/>
      <c r="H4670" s="739"/>
      <c r="I4670" s="761"/>
      <c r="J4670" s="762"/>
      <c r="K4670" s="763"/>
      <c r="L4670" s="764"/>
    </row>
    <row r="4671" spans="2:12" x14ac:dyDescent="0.25">
      <c r="B4671" s="737"/>
      <c r="C4671" s="739"/>
      <c r="D4671" s="739"/>
      <c r="E4671" s="739"/>
      <c r="F4671" s="740"/>
      <c r="G4671" s="739"/>
      <c r="H4671" s="739"/>
      <c r="I4671" s="761"/>
      <c r="J4671" s="762"/>
      <c r="K4671" s="763"/>
      <c r="L4671" s="764"/>
    </row>
    <row r="4672" spans="2:12" x14ac:dyDescent="0.25">
      <c r="B4672" s="737"/>
      <c r="C4672" s="739"/>
      <c r="D4672" s="739"/>
      <c r="E4672" s="739"/>
      <c r="F4672" s="740"/>
      <c r="G4672" s="739"/>
      <c r="H4672" s="739"/>
      <c r="I4672" s="761"/>
      <c r="J4672" s="762"/>
      <c r="K4672" s="763"/>
      <c r="L4672" s="764"/>
    </row>
    <row r="4673" spans="2:12" x14ac:dyDescent="0.25">
      <c r="B4673" s="737"/>
      <c r="C4673" s="739"/>
      <c r="D4673" s="739"/>
      <c r="E4673" s="739"/>
      <c r="F4673" s="740"/>
      <c r="G4673" s="739"/>
      <c r="H4673" s="739"/>
      <c r="I4673" s="761"/>
      <c r="J4673" s="762"/>
      <c r="K4673" s="763"/>
      <c r="L4673" s="764"/>
    </row>
    <row r="4674" spans="2:12" x14ac:dyDescent="0.25">
      <c r="B4674" s="737"/>
      <c r="C4674" s="739"/>
      <c r="D4674" s="739"/>
      <c r="E4674" s="739"/>
      <c r="F4674" s="740"/>
      <c r="G4674" s="739"/>
      <c r="H4674" s="739"/>
      <c r="I4674" s="761"/>
      <c r="J4674" s="762"/>
      <c r="K4674" s="763"/>
      <c r="L4674" s="764"/>
    </row>
    <row r="4675" spans="2:12" x14ac:dyDescent="0.25">
      <c r="B4675" s="737"/>
      <c r="C4675" s="739"/>
      <c r="D4675" s="739"/>
      <c r="E4675" s="739"/>
      <c r="F4675" s="740"/>
      <c r="G4675" s="739"/>
      <c r="H4675" s="739"/>
      <c r="I4675" s="761"/>
      <c r="J4675" s="762"/>
      <c r="K4675" s="763"/>
      <c r="L4675" s="764"/>
    </row>
    <row r="4676" spans="2:12" x14ac:dyDescent="0.25">
      <c r="B4676" s="737"/>
      <c r="C4676" s="739"/>
      <c r="D4676" s="739"/>
      <c r="E4676" s="739"/>
      <c r="F4676" s="740"/>
      <c r="G4676" s="739"/>
      <c r="H4676" s="739"/>
      <c r="I4676" s="761"/>
      <c r="J4676" s="762"/>
      <c r="K4676" s="763"/>
      <c r="L4676" s="764"/>
    </row>
    <row r="4677" spans="2:12" x14ac:dyDescent="0.25">
      <c r="B4677" s="737"/>
      <c r="C4677" s="739"/>
      <c r="D4677" s="739"/>
      <c r="E4677" s="739"/>
      <c r="F4677" s="740"/>
      <c r="G4677" s="739"/>
      <c r="H4677" s="739"/>
      <c r="I4677" s="761"/>
      <c r="J4677" s="762"/>
      <c r="K4677" s="763"/>
      <c r="L4677" s="764"/>
    </row>
    <row r="4678" spans="2:12" x14ac:dyDescent="0.25">
      <c r="B4678" s="737"/>
      <c r="C4678" s="739"/>
      <c r="D4678" s="739"/>
      <c r="E4678" s="739"/>
      <c r="F4678" s="740"/>
      <c r="G4678" s="739"/>
      <c r="H4678" s="739"/>
      <c r="I4678" s="761"/>
      <c r="J4678" s="762"/>
      <c r="K4678" s="763"/>
      <c r="L4678" s="764"/>
    </row>
    <row r="4679" spans="2:12" x14ac:dyDescent="0.25">
      <c r="B4679" s="737"/>
      <c r="C4679" s="739"/>
      <c r="D4679" s="739"/>
      <c r="E4679" s="739"/>
      <c r="F4679" s="740"/>
      <c r="G4679" s="739"/>
      <c r="H4679" s="739"/>
      <c r="I4679" s="761"/>
      <c r="J4679" s="762"/>
      <c r="K4679" s="763"/>
      <c r="L4679" s="764"/>
    </row>
    <row r="4680" spans="2:12" x14ac:dyDescent="0.25">
      <c r="B4680" s="737"/>
      <c r="C4680" s="739"/>
      <c r="D4680" s="739"/>
      <c r="E4680" s="739"/>
      <c r="F4680" s="740"/>
      <c r="G4680" s="739"/>
      <c r="H4680" s="739"/>
      <c r="I4680" s="761"/>
      <c r="J4680" s="762"/>
      <c r="K4680" s="763"/>
      <c r="L4680" s="764"/>
    </row>
    <row r="4681" spans="2:12" x14ac:dyDescent="0.25">
      <c r="B4681" s="737"/>
      <c r="C4681" s="739"/>
      <c r="D4681" s="739"/>
      <c r="E4681" s="739"/>
      <c r="F4681" s="740"/>
      <c r="G4681" s="739"/>
      <c r="H4681" s="739"/>
      <c r="I4681" s="761"/>
      <c r="J4681" s="762"/>
      <c r="K4681" s="763"/>
      <c r="L4681" s="764"/>
    </row>
    <row r="4682" spans="2:12" x14ac:dyDescent="0.25">
      <c r="B4682" s="737"/>
      <c r="C4682" s="739"/>
      <c r="D4682" s="739"/>
      <c r="E4682" s="739"/>
      <c r="F4682" s="740"/>
      <c r="G4682" s="739"/>
      <c r="H4682" s="739"/>
      <c r="I4682" s="761"/>
      <c r="J4682" s="762"/>
      <c r="K4682" s="763"/>
      <c r="L4682" s="764"/>
    </row>
    <row r="4683" spans="2:12" x14ac:dyDescent="0.25">
      <c r="B4683" s="737"/>
      <c r="C4683" s="739"/>
      <c r="D4683" s="739"/>
      <c r="E4683" s="739"/>
      <c r="F4683" s="740"/>
      <c r="G4683" s="739"/>
      <c r="H4683" s="739"/>
      <c r="I4683" s="761"/>
      <c r="J4683" s="762"/>
      <c r="K4683" s="763"/>
      <c r="L4683" s="764"/>
    </row>
    <row r="4684" spans="2:12" x14ac:dyDescent="0.25">
      <c r="B4684" s="737"/>
      <c r="C4684" s="739"/>
      <c r="D4684" s="739"/>
      <c r="E4684" s="739"/>
      <c r="F4684" s="740"/>
      <c r="G4684" s="739"/>
      <c r="H4684" s="739"/>
      <c r="I4684" s="761"/>
      <c r="J4684" s="762"/>
      <c r="K4684" s="763"/>
      <c r="L4684" s="764"/>
    </row>
    <row r="4685" spans="2:12" x14ac:dyDescent="0.25">
      <c r="B4685" s="737"/>
      <c r="C4685" s="739"/>
      <c r="D4685" s="739"/>
      <c r="E4685" s="739"/>
      <c r="F4685" s="740"/>
      <c r="G4685" s="739"/>
      <c r="H4685" s="739"/>
      <c r="I4685" s="761"/>
      <c r="J4685" s="762"/>
      <c r="K4685" s="763"/>
      <c r="L4685" s="764"/>
    </row>
    <row r="4686" spans="2:12" x14ac:dyDescent="0.25">
      <c r="B4686" s="737"/>
      <c r="C4686" s="739"/>
      <c r="D4686" s="739"/>
      <c r="E4686" s="739"/>
      <c r="F4686" s="740"/>
      <c r="G4686" s="739"/>
      <c r="H4686" s="739"/>
      <c r="I4686" s="761"/>
      <c r="J4686" s="762"/>
      <c r="K4686" s="763"/>
      <c r="L4686" s="764"/>
    </row>
    <row r="4687" spans="2:12" x14ac:dyDescent="0.25">
      <c r="B4687" s="737"/>
      <c r="C4687" s="739"/>
      <c r="D4687" s="739"/>
      <c r="E4687" s="739"/>
      <c r="F4687" s="740"/>
      <c r="G4687" s="739"/>
      <c r="H4687" s="739"/>
      <c r="I4687" s="761"/>
      <c r="J4687" s="762"/>
      <c r="K4687" s="763"/>
      <c r="L4687" s="764"/>
    </row>
    <row r="4688" spans="2:12" x14ac:dyDescent="0.25">
      <c r="B4688" s="737"/>
      <c r="C4688" s="739"/>
      <c r="D4688" s="739"/>
      <c r="E4688" s="739"/>
      <c r="F4688" s="740"/>
      <c r="G4688" s="739"/>
      <c r="H4688" s="739"/>
      <c r="I4688" s="761"/>
      <c r="J4688" s="762"/>
      <c r="K4688" s="763"/>
      <c r="L4688" s="764"/>
    </row>
    <row r="4689" spans="2:12" x14ac:dyDescent="0.25">
      <c r="B4689" s="737"/>
      <c r="C4689" s="739"/>
      <c r="D4689" s="739"/>
      <c r="E4689" s="739"/>
      <c r="F4689" s="740"/>
      <c r="G4689" s="739"/>
      <c r="H4689" s="739"/>
      <c r="I4689" s="761"/>
      <c r="J4689" s="762"/>
      <c r="K4689" s="763"/>
      <c r="L4689" s="764"/>
    </row>
    <row r="4690" spans="2:12" x14ac:dyDescent="0.25">
      <c r="B4690" s="737"/>
      <c r="C4690" s="739"/>
      <c r="D4690" s="739"/>
      <c r="E4690" s="739"/>
      <c r="F4690" s="740"/>
      <c r="G4690" s="739"/>
      <c r="H4690" s="739"/>
      <c r="I4690" s="761"/>
      <c r="J4690" s="762"/>
      <c r="K4690" s="763"/>
      <c r="L4690" s="764"/>
    </row>
    <row r="4691" spans="2:12" x14ac:dyDescent="0.25">
      <c r="B4691" s="737"/>
      <c r="C4691" s="739"/>
      <c r="D4691" s="739"/>
      <c r="E4691" s="739"/>
      <c r="F4691" s="740"/>
      <c r="G4691" s="739"/>
      <c r="H4691" s="739"/>
      <c r="I4691" s="761"/>
      <c r="J4691" s="762"/>
      <c r="K4691" s="763"/>
      <c r="L4691" s="764"/>
    </row>
    <row r="4692" spans="2:12" x14ac:dyDescent="0.25">
      <c r="B4692" s="737"/>
      <c r="C4692" s="739"/>
      <c r="D4692" s="739"/>
      <c r="E4692" s="739"/>
      <c r="F4692" s="740"/>
      <c r="G4692" s="739"/>
      <c r="H4692" s="739"/>
      <c r="I4692" s="761"/>
      <c r="J4692" s="762"/>
      <c r="K4692" s="763"/>
      <c r="L4692" s="764"/>
    </row>
    <row r="4693" spans="2:12" x14ac:dyDescent="0.25">
      <c r="B4693" s="737"/>
      <c r="C4693" s="739"/>
      <c r="D4693" s="739"/>
      <c r="E4693" s="739"/>
      <c r="F4693" s="740"/>
      <c r="G4693" s="739"/>
      <c r="H4693" s="739"/>
      <c r="I4693" s="761"/>
      <c r="J4693" s="762"/>
      <c r="K4693" s="763"/>
      <c r="L4693" s="764"/>
    </row>
    <row r="4694" spans="2:12" x14ac:dyDescent="0.25">
      <c r="B4694" s="737"/>
      <c r="C4694" s="739"/>
      <c r="D4694" s="739"/>
      <c r="E4694" s="739"/>
      <c r="F4694" s="740"/>
      <c r="G4694" s="739"/>
      <c r="H4694" s="739"/>
      <c r="I4694" s="761"/>
      <c r="J4694" s="762"/>
      <c r="K4694" s="763"/>
      <c r="L4694" s="764"/>
    </row>
    <row r="4695" spans="2:12" x14ac:dyDescent="0.25">
      <c r="B4695" s="737"/>
      <c r="C4695" s="739"/>
      <c r="D4695" s="739"/>
      <c r="E4695" s="739"/>
      <c r="F4695" s="740"/>
      <c r="G4695" s="739"/>
      <c r="H4695" s="739"/>
      <c r="I4695" s="761"/>
      <c r="J4695" s="762"/>
      <c r="K4695" s="763"/>
      <c r="L4695" s="764"/>
    </row>
    <row r="4696" spans="2:12" x14ac:dyDescent="0.25">
      <c r="B4696" s="737"/>
      <c r="C4696" s="739"/>
      <c r="D4696" s="739"/>
      <c r="E4696" s="739"/>
      <c r="F4696" s="740"/>
      <c r="G4696" s="739"/>
      <c r="H4696" s="739"/>
      <c r="I4696" s="761"/>
      <c r="J4696" s="762"/>
      <c r="K4696" s="763"/>
      <c r="L4696" s="764"/>
    </row>
    <row r="4697" spans="2:12" x14ac:dyDescent="0.25">
      <c r="B4697" s="737"/>
      <c r="C4697" s="739"/>
      <c r="D4697" s="739"/>
      <c r="E4697" s="739"/>
      <c r="F4697" s="740"/>
      <c r="G4697" s="739"/>
      <c r="H4697" s="739"/>
      <c r="I4697" s="761"/>
      <c r="J4697" s="762"/>
      <c r="K4697" s="763"/>
      <c r="L4697" s="764"/>
    </row>
    <row r="4698" spans="2:12" x14ac:dyDescent="0.25">
      <c r="B4698" s="737"/>
      <c r="C4698" s="739"/>
      <c r="D4698" s="739"/>
      <c r="E4698" s="739"/>
      <c r="F4698" s="740"/>
      <c r="G4698" s="739"/>
      <c r="H4698" s="739"/>
      <c r="I4698" s="761"/>
      <c r="J4698" s="762"/>
      <c r="K4698" s="763"/>
      <c r="L4698" s="764"/>
    </row>
    <row r="4699" spans="2:12" x14ac:dyDescent="0.25">
      <c r="B4699" s="737"/>
      <c r="C4699" s="739"/>
      <c r="D4699" s="739"/>
      <c r="E4699" s="739"/>
      <c r="F4699" s="740"/>
      <c r="G4699" s="739"/>
      <c r="H4699" s="739"/>
      <c r="I4699" s="761"/>
      <c r="J4699" s="762"/>
      <c r="K4699" s="763"/>
      <c r="L4699" s="764"/>
    </row>
    <row r="4700" spans="2:12" x14ac:dyDescent="0.25">
      <c r="B4700" s="737"/>
      <c r="C4700" s="739"/>
      <c r="D4700" s="739"/>
      <c r="E4700" s="739"/>
      <c r="F4700" s="740"/>
      <c r="G4700" s="739"/>
      <c r="H4700" s="739"/>
      <c r="I4700" s="761"/>
      <c r="J4700" s="762"/>
      <c r="K4700" s="763"/>
      <c r="L4700" s="764"/>
    </row>
    <row r="4701" spans="2:12" x14ac:dyDescent="0.25">
      <c r="B4701" s="737"/>
      <c r="C4701" s="739"/>
      <c r="D4701" s="739"/>
      <c r="E4701" s="739"/>
      <c r="F4701" s="740"/>
      <c r="G4701" s="739"/>
      <c r="H4701" s="739"/>
      <c r="I4701" s="761"/>
      <c r="J4701" s="762"/>
      <c r="K4701" s="763"/>
      <c r="L4701" s="764"/>
    </row>
    <row r="4702" spans="2:12" x14ac:dyDescent="0.25">
      <c r="B4702" s="737"/>
      <c r="C4702" s="739"/>
      <c r="D4702" s="739"/>
      <c r="E4702" s="739"/>
      <c r="F4702" s="740"/>
      <c r="G4702" s="739"/>
      <c r="H4702" s="739"/>
      <c r="I4702" s="761"/>
      <c r="J4702" s="762"/>
      <c r="K4702" s="763"/>
      <c r="L4702" s="764"/>
    </row>
    <row r="4703" spans="2:12" x14ac:dyDescent="0.25">
      <c r="B4703" s="737"/>
      <c r="C4703" s="739"/>
      <c r="D4703" s="739"/>
      <c r="E4703" s="739"/>
      <c r="F4703" s="740"/>
      <c r="G4703" s="739"/>
      <c r="H4703" s="739"/>
      <c r="I4703" s="761"/>
      <c r="J4703" s="762"/>
      <c r="K4703" s="763"/>
      <c r="L4703" s="764"/>
    </row>
    <row r="4704" spans="2:12" x14ac:dyDescent="0.25">
      <c r="B4704" s="737"/>
      <c r="C4704" s="739"/>
      <c r="D4704" s="739"/>
      <c r="E4704" s="739"/>
      <c r="F4704" s="740"/>
      <c r="G4704" s="739"/>
      <c r="H4704" s="739"/>
      <c r="I4704" s="761"/>
      <c r="J4704" s="762"/>
      <c r="K4704" s="763"/>
      <c r="L4704" s="764"/>
    </row>
    <row r="4705" spans="2:12" x14ac:dyDescent="0.25">
      <c r="B4705" s="737"/>
      <c r="C4705" s="739"/>
      <c r="D4705" s="739"/>
      <c r="E4705" s="739"/>
      <c r="F4705" s="740"/>
      <c r="G4705" s="739"/>
      <c r="H4705" s="739"/>
      <c r="I4705" s="761"/>
      <c r="J4705" s="762"/>
      <c r="K4705" s="763"/>
      <c r="L4705" s="764"/>
    </row>
    <row r="4706" spans="2:12" x14ac:dyDescent="0.25">
      <c r="B4706" s="737"/>
      <c r="C4706" s="739"/>
      <c r="D4706" s="739"/>
      <c r="E4706" s="739"/>
      <c r="F4706" s="740"/>
      <c r="G4706" s="739"/>
      <c r="H4706" s="739"/>
      <c r="I4706" s="761"/>
      <c r="J4706" s="762"/>
      <c r="K4706" s="763"/>
      <c r="L4706" s="764"/>
    </row>
    <row r="4707" spans="2:12" x14ac:dyDescent="0.25">
      <c r="B4707" s="737"/>
      <c r="C4707" s="739"/>
      <c r="D4707" s="739"/>
      <c r="E4707" s="739"/>
      <c r="F4707" s="740"/>
      <c r="G4707" s="739"/>
      <c r="H4707" s="739"/>
      <c r="I4707" s="761"/>
      <c r="J4707" s="762"/>
      <c r="K4707" s="763"/>
      <c r="L4707" s="764"/>
    </row>
    <row r="4708" spans="2:12" x14ac:dyDescent="0.25">
      <c r="B4708" s="737"/>
      <c r="C4708" s="739"/>
      <c r="D4708" s="739"/>
      <c r="E4708" s="739"/>
      <c r="F4708" s="740"/>
      <c r="G4708" s="739"/>
      <c r="H4708" s="739"/>
      <c r="I4708" s="761"/>
      <c r="J4708" s="762"/>
      <c r="K4708" s="763"/>
      <c r="L4708" s="764"/>
    </row>
    <row r="4709" spans="2:12" x14ac:dyDescent="0.25">
      <c r="B4709" s="737"/>
      <c r="C4709" s="739"/>
      <c r="D4709" s="739"/>
      <c r="E4709" s="739"/>
      <c r="F4709" s="740"/>
      <c r="G4709" s="739"/>
      <c r="H4709" s="739"/>
      <c r="I4709" s="761"/>
      <c r="J4709" s="762"/>
      <c r="K4709" s="763"/>
      <c r="L4709" s="764"/>
    </row>
    <row r="4710" spans="2:12" x14ac:dyDescent="0.25">
      <c r="B4710" s="737"/>
      <c r="C4710" s="739"/>
      <c r="D4710" s="739"/>
      <c r="E4710" s="739"/>
      <c r="F4710" s="740"/>
      <c r="G4710" s="739"/>
      <c r="H4710" s="739"/>
      <c r="I4710" s="761"/>
      <c r="J4710" s="762"/>
      <c r="K4710" s="763"/>
      <c r="L4710" s="764"/>
    </row>
    <row r="4711" spans="2:12" x14ac:dyDescent="0.25">
      <c r="B4711" s="737"/>
      <c r="C4711" s="739"/>
      <c r="D4711" s="739"/>
      <c r="E4711" s="739"/>
      <c r="F4711" s="740"/>
      <c r="G4711" s="739"/>
      <c r="H4711" s="739"/>
      <c r="I4711" s="761"/>
      <c r="J4711" s="762"/>
      <c r="K4711" s="763"/>
      <c r="L4711" s="764"/>
    </row>
    <row r="4712" spans="2:12" x14ac:dyDescent="0.25">
      <c r="B4712" s="737"/>
      <c r="C4712" s="739"/>
      <c r="D4712" s="739"/>
      <c r="E4712" s="739"/>
      <c r="F4712" s="740"/>
      <c r="G4712" s="739"/>
      <c r="H4712" s="739"/>
      <c r="I4712" s="761"/>
      <c r="J4712" s="762"/>
      <c r="K4712" s="763"/>
      <c r="L4712" s="764"/>
    </row>
    <row r="4713" spans="2:12" x14ac:dyDescent="0.25">
      <c r="B4713" s="737"/>
      <c r="C4713" s="739"/>
      <c r="D4713" s="739"/>
      <c r="E4713" s="739"/>
      <c r="F4713" s="740"/>
      <c r="G4713" s="739"/>
      <c r="H4713" s="739"/>
      <c r="I4713" s="761"/>
      <c r="J4713" s="762"/>
      <c r="K4713" s="763"/>
      <c r="L4713" s="764"/>
    </row>
    <row r="4714" spans="2:12" x14ac:dyDescent="0.25">
      <c r="B4714" s="737"/>
      <c r="C4714" s="739"/>
      <c r="D4714" s="739"/>
      <c r="E4714" s="739"/>
      <c r="F4714" s="740"/>
      <c r="G4714" s="739"/>
      <c r="H4714" s="739"/>
      <c r="I4714" s="761"/>
      <c r="J4714" s="762"/>
      <c r="K4714" s="763"/>
      <c r="L4714" s="764"/>
    </row>
    <row r="4715" spans="2:12" x14ac:dyDescent="0.25">
      <c r="B4715" s="737"/>
      <c r="C4715" s="739"/>
      <c r="D4715" s="739"/>
      <c r="E4715" s="739"/>
      <c r="F4715" s="740"/>
      <c r="G4715" s="739"/>
      <c r="H4715" s="739"/>
      <c r="I4715" s="761"/>
      <c r="J4715" s="762"/>
      <c r="K4715" s="763"/>
      <c r="L4715" s="764"/>
    </row>
    <row r="4716" spans="2:12" x14ac:dyDescent="0.25">
      <c r="B4716" s="737"/>
      <c r="C4716" s="739"/>
      <c r="D4716" s="739"/>
      <c r="E4716" s="739"/>
      <c r="F4716" s="740"/>
      <c r="G4716" s="739"/>
      <c r="H4716" s="739"/>
      <c r="I4716" s="761"/>
      <c r="J4716" s="762"/>
      <c r="K4716" s="763"/>
      <c r="L4716" s="764"/>
    </row>
    <row r="4717" spans="2:12" x14ac:dyDescent="0.25">
      <c r="B4717" s="737"/>
      <c r="C4717" s="739"/>
      <c r="D4717" s="739"/>
      <c r="E4717" s="739"/>
      <c r="F4717" s="740"/>
      <c r="G4717" s="739"/>
      <c r="H4717" s="739"/>
      <c r="I4717" s="761"/>
      <c r="J4717" s="762"/>
      <c r="K4717" s="763"/>
      <c r="L4717" s="764"/>
    </row>
    <row r="4718" spans="2:12" x14ac:dyDescent="0.25">
      <c r="B4718" s="737"/>
      <c r="C4718" s="739"/>
      <c r="D4718" s="739"/>
      <c r="E4718" s="739"/>
      <c r="F4718" s="740"/>
      <c r="G4718" s="739"/>
      <c r="H4718" s="739"/>
      <c r="I4718" s="761"/>
      <c r="J4718" s="762"/>
      <c r="K4718" s="763"/>
      <c r="L4718" s="764"/>
    </row>
    <row r="4719" spans="2:12" x14ac:dyDescent="0.25">
      <c r="B4719" s="737"/>
      <c r="C4719" s="739"/>
      <c r="D4719" s="739"/>
      <c r="E4719" s="739"/>
      <c r="F4719" s="740"/>
      <c r="G4719" s="739"/>
      <c r="H4719" s="739"/>
      <c r="I4719" s="761"/>
      <c r="J4719" s="762"/>
      <c r="K4719" s="763"/>
      <c r="L4719" s="764"/>
    </row>
    <row r="4720" spans="2:12" x14ac:dyDescent="0.25">
      <c r="B4720" s="737"/>
      <c r="C4720" s="739"/>
      <c r="D4720" s="739"/>
      <c r="E4720" s="739"/>
      <c r="F4720" s="740"/>
      <c r="G4720" s="739"/>
      <c r="H4720" s="739"/>
      <c r="I4720" s="761"/>
      <c r="J4720" s="762"/>
      <c r="K4720" s="763"/>
      <c r="L4720" s="764"/>
    </row>
    <row r="4721" spans="2:12" x14ac:dyDescent="0.25">
      <c r="B4721" s="737"/>
      <c r="C4721" s="739"/>
      <c r="D4721" s="739"/>
      <c r="E4721" s="739"/>
      <c r="F4721" s="740"/>
      <c r="G4721" s="739"/>
      <c r="H4721" s="739"/>
      <c r="I4721" s="761"/>
      <c r="J4721" s="762"/>
      <c r="K4721" s="763"/>
      <c r="L4721" s="764"/>
    </row>
    <row r="4722" spans="2:12" x14ac:dyDescent="0.25">
      <c r="B4722" s="737"/>
      <c r="C4722" s="739"/>
      <c r="D4722" s="739"/>
      <c r="E4722" s="739"/>
      <c r="F4722" s="740"/>
      <c r="G4722" s="739"/>
      <c r="H4722" s="739"/>
      <c r="I4722" s="761"/>
      <c r="J4722" s="762"/>
      <c r="K4722" s="763"/>
      <c r="L4722" s="764"/>
    </row>
    <row r="4723" spans="2:12" x14ac:dyDescent="0.25">
      <c r="B4723" s="737"/>
      <c r="C4723" s="739"/>
      <c r="D4723" s="739"/>
      <c r="E4723" s="739"/>
      <c r="F4723" s="740"/>
      <c r="G4723" s="739"/>
      <c r="H4723" s="739"/>
      <c r="I4723" s="761"/>
      <c r="J4723" s="762"/>
      <c r="K4723" s="763"/>
      <c r="L4723" s="764"/>
    </row>
    <row r="4724" spans="2:12" x14ac:dyDescent="0.25">
      <c r="B4724" s="737"/>
      <c r="C4724" s="739"/>
      <c r="D4724" s="739"/>
      <c r="E4724" s="739"/>
      <c r="F4724" s="740"/>
      <c r="G4724" s="739"/>
      <c r="H4724" s="739"/>
      <c r="I4724" s="761"/>
      <c r="J4724" s="762"/>
      <c r="K4724" s="763"/>
      <c r="L4724" s="764"/>
    </row>
    <row r="4725" spans="2:12" x14ac:dyDescent="0.25">
      <c r="B4725" s="737"/>
      <c r="C4725" s="739"/>
      <c r="D4725" s="739"/>
      <c r="E4725" s="739"/>
      <c r="F4725" s="740"/>
      <c r="G4725" s="739"/>
      <c r="H4725" s="739"/>
      <c r="I4725" s="761"/>
      <c r="J4725" s="762"/>
      <c r="K4725" s="763"/>
      <c r="L4725" s="764"/>
    </row>
    <row r="4726" spans="2:12" x14ac:dyDescent="0.25">
      <c r="B4726" s="737"/>
      <c r="C4726" s="739"/>
      <c r="D4726" s="739"/>
      <c r="E4726" s="739"/>
      <c r="F4726" s="740"/>
      <c r="G4726" s="739"/>
      <c r="H4726" s="739"/>
      <c r="I4726" s="761"/>
      <c r="J4726" s="762"/>
      <c r="K4726" s="763"/>
      <c r="L4726" s="764"/>
    </row>
    <row r="4727" spans="2:12" x14ac:dyDescent="0.25">
      <c r="B4727" s="737"/>
      <c r="C4727" s="739"/>
      <c r="D4727" s="739"/>
      <c r="E4727" s="739"/>
      <c r="F4727" s="740"/>
      <c r="G4727" s="739"/>
      <c r="H4727" s="739"/>
      <c r="I4727" s="761"/>
      <c r="J4727" s="762"/>
      <c r="K4727" s="763"/>
      <c r="L4727" s="764"/>
    </row>
    <row r="4728" spans="2:12" x14ac:dyDescent="0.25">
      <c r="B4728" s="737"/>
      <c r="C4728" s="739"/>
      <c r="D4728" s="739"/>
      <c r="E4728" s="739"/>
      <c r="F4728" s="740"/>
      <c r="G4728" s="739"/>
      <c r="H4728" s="739"/>
      <c r="I4728" s="761"/>
      <c r="J4728" s="762"/>
      <c r="K4728" s="763"/>
      <c r="L4728" s="764"/>
    </row>
    <row r="4729" spans="2:12" x14ac:dyDescent="0.25">
      <c r="B4729" s="737"/>
      <c r="C4729" s="739"/>
      <c r="D4729" s="739"/>
      <c r="E4729" s="739"/>
      <c r="F4729" s="740"/>
      <c r="G4729" s="739"/>
      <c r="H4729" s="739"/>
      <c r="I4729" s="761"/>
      <c r="J4729" s="762"/>
      <c r="K4729" s="763"/>
      <c r="L4729" s="764"/>
    </row>
    <row r="4730" spans="2:12" x14ac:dyDescent="0.25">
      <c r="B4730" s="737"/>
      <c r="C4730" s="739"/>
      <c r="D4730" s="739"/>
      <c r="E4730" s="739"/>
      <c r="F4730" s="740"/>
      <c r="G4730" s="739"/>
      <c r="H4730" s="739"/>
      <c r="I4730" s="761"/>
      <c r="J4730" s="762"/>
      <c r="K4730" s="763"/>
      <c r="L4730" s="764"/>
    </row>
    <row r="4731" spans="2:12" x14ac:dyDescent="0.25">
      <c r="B4731" s="737"/>
      <c r="C4731" s="739"/>
      <c r="D4731" s="739"/>
      <c r="E4731" s="739"/>
      <c r="F4731" s="740"/>
      <c r="G4731" s="739"/>
      <c r="H4731" s="739"/>
      <c r="I4731" s="761"/>
      <c r="J4731" s="762"/>
      <c r="K4731" s="763"/>
      <c r="L4731" s="764"/>
    </row>
    <row r="4732" spans="2:12" x14ac:dyDescent="0.25">
      <c r="B4732" s="737"/>
      <c r="C4732" s="739"/>
      <c r="D4732" s="739"/>
      <c r="E4732" s="739"/>
      <c r="F4732" s="740"/>
      <c r="G4732" s="739"/>
      <c r="H4732" s="739"/>
      <c r="I4732" s="761"/>
      <c r="J4732" s="762"/>
      <c r="K4732" s="763"/>
      <c r="L4732" s="764"/>
    </row>
    <row r="4733" spans="2:12" x14ac:dyDescent="0.25">
      <c r="B4733" s="737"/>
      <c r="C4733" s="739"/>
      <c r="D4733" s="739"/>
      <c r="E4733" s="739"/>
      <c r="F4733" s="740"/>
      <c r="G4733" s="739"/>
      <c r="H4733" s="739"/>
      <c r="I4733" s="761"/>
      <c r="J4733" s="762"/>
      <c r="K4733" s="763"/>
      <c r="L4733" s="764"/>
    </row>
    <row r="4734" spans="2:12" x14ac:dyDescent="0.25">
      <c r="B4734" s="737"/>
      <c r="C4734" s="739"/>
      <c r="D4734" s="739"/>
      <c r="E4734" s="739"/>
      <c r="F4734" s="740"/>
      <c r="G4734" s="739"/>
      <c r="H4734" s="739"/>
      <c r="I4734" s="761"/>
      <c r="J4734" s="762"/>
      <c r="K4734" s="763"/>
      <c r="L4734" s="764"/>
    </row>
    <row r="4735" spans="2:12" x14ac:dyDescent="0.25">
      <c r="B4735" s="737"/>
      <c r="C4735" s="739"/>
      <c r="D4735" s="739"/>
      <c r="E4735" s="739"/>
      <c r="F4735" s="740"/>
      <c r="G4735" s="739"/>
      <c r="H4735" s="739"/>
      <c r="I4735" s="761"/>
      <c r="J4735" s="762"/>
      <c r="K4735" s="763"/>
      <c r="L4735" s="764"/>
    </row>
    <row r="4736" spans="2:12" x14ac:dyDescent="0.25">
      <c r="B4736" s="737"/>
      <c r="C4736" s="739"/>
      <c r="D4736" s="739"/>
      <c r="E4736" s="739"/>
      <c r="F4736" s="740"/>
      <c r="G4736" s="739"/>
      <c r="H4736" s="739"/>
      <c r="I4736" s="761"/>
      <c r="J4736" s="762"/>
      <c r="K4736" s="763"/>
      <c r="L4736" s="764"/>
    </row>
    <row r="4737" spans="2:12" x14ac:dyDescent="0.25">
      <c r="B4737" s="737"/>
      <c r="C4737" s="739"/>
      <c r="D4737" s="739"/>
      <c r="E4737" s="739"/>
      <c r="F4737" s="740"/>
      <c r="G4737" s="739"/>
      <c r="H4737" s="739"/>
      <c r="I4737" s="761"/>
      <c r="J4737" s="762"/>
      <c r="K4737" s="763"/>
      <c r="L4737" s="764"/>
    </row>
    <row r="4738" spans="2:12" x14ac:dyDescent="0.25">
      <c r="B4738" s="737"/>
      <c r="C4738" s="739"/>
      <c r="D4738" s="739"/>
      <c r="E4738" s="739"/>
      <c r="F4738" s="740"/>
      <c r="G4738" s="739"/>
      <c r="H4738" s="739"/>
      <c r="I4738" s="761"/>
      <c r="J4738" s="762"/>
      <c r="K4738" s="763"/>
      <c r="L4738" s="764"/>
    </row>
    <row r="4739" spans="2:12" x14ac:dyDescent="0.25">
      <c r="B4739" s="737"/>
      <c r="C4739" s="739"/>
      <c r="D4739" s="739"/>
      <c r="E4739" s="739"/>
      <c r="F4739" s="740"/>
      <c r="G4739" s="739"/>
      <c r="H4739" s="739"/>
      <c r="I4739" s="761"/>
      <c r="J4739" s="762"/>
      <c r="K4739" s="763"/>
      <c r="L4739" s="764"/>
    </row>
    <row r="4740" spans="2:12" x14ac:dyDescent="0.25">
      <c r="B4740" s="737"/>
      <c r="C4740" s="739"/>
      <c r="D4740" s="739"/>
      <c r="E4740" s="739"/>
      <c r="F4740" s="740"/>
      <c r="G4740" s="739"/>
      <c r="H4740" s="739"/>
      <c r="I4740" s="761"/>
      <c r="J4740" s="762"/>
      <c r="K4740" s="763"/>
      <c r="L4740" s="764"/>
    </row>
    <row r="4741" spans="2:12" x14ac:dyDescent="0.25">
      <c r="B4741" s="737"/>
      <c r="C4741" s="739"/>
      <c r="D4741" s="739"/>
      <c r="E4741" s="739"/>
      <c r="F4741" s="740"/>
      <c r="G4741" s="739"/>
      <c r="H4741" s="739"/>
      <c r="I4741" s="761"/>
      <c r="J4741" s="762"/>
      <c r="K4741" s="763"/>
      <c r="L4741" s="764"/>
    </row>
    <row r="4742" spans="2:12" x14ac:dyDescent="0.25">
      <c r="B4742" s="737"/>
      <c r="C4742" s="739"/>
      <c r="D4742" s="739"/>
      <c r="E4742" s="739"/>
      <c r="F4742" s="740"/>
      <c r="G4742" s="739"/>
      <c r="H4742" s="739"/>
      <c r="I4742" s="761"/>
      <c r="J4742" s="762"/>
      <c r="K4742" s="763"/>
      <c r="L4742" s="764"/>
    </row>
    <row r="4743" spans="2:12" x14ac:dyDescent="0.25">
      <c r="B4743" s="737"/>
      <c r="C4743" s="739"/>
      <c r="D4743" s="739"/>
      <c r="E4743" s="739"/>
      <c r="F4743" s="740"/>
      <c r="G4743" s="739"/>
      <c r="H4743" s="739"/>
      <c r="I4743" s="761"/>
      <c r="J4743" s="762"/>
      <c r="K4743" s="763"/>
      <c r="L4743" s="764"/>
    </row>
    <row r="4744" spans="2:12" x14ac:dyDescent="0.25">
      <c r="B4744" s="737"/>
      <c r="C4744" s="739"/>
      <c r="D4744" s="739"/>
      <c r="E4744" s="739"/>
      <c r="F4744" s="740"/>
      <c r="G4744" s="739"/>
      <c r="H4744" s="739"/>
      <c r="I4744" s="761"/>
      <c r="J4744" s="762"/>
      <c r="K4744" s="763"/>
      <c r="L4744" s="764"/>
    </row>
    <row r="4745" spans="2:12" x14ac:dyDescent="0.25">
      <c r="B4745" s="737"/>
      <c r="C4745" s="739"/>
      <c r="D4745" s="739"/>
      <c r="E4745" s="739"/>
      <c r="F4745" s="740"/>
      <c r="G4745" s="739"/>
      <c r="H4745" s="739"/>
      <c r="I4745" s="761"/>
      <c r="J4745" s="762"/>
      <c r="K4745" s="763"/>
      <c r="L4745" s="764"/>
    </row>
    <row r="4746" spans="2:12" x14ac:dyDescent="0.25">
      <c r="B4746" s="737"/>
      <c r="C4746" s="739"/>
      <c r="D4746" s="739"/>
      <c r="E4746" s="739"/>
      <c r="F4746" s="740"/>
      <c r="G4746" s="739"/>
      <c r="H4746" s="739"/>
      <c r="I4746" s="761"/>
      <c r="J4746" s="762"/>
      <c r="K4746" s="763"/>
      <c r="L4746" s="764"/>
    </row>
    <row r="4747" spans="2:12" x14ac:dyDescent="0.25">
      <c r="B4747" s="737"/>
      <c r="C4747" s="739"/>
      <c r="D4747" s="739"/>
      <c r="E4747" s="739"/>
      <c r="F4747" s="740"/>
      <c r="G4747" s="739"/>
      <c r="H4747" s="739"/>
      <c r="I4747" s="761"/>
      <c r="J4747" s="762"/>
      <c r="K4747" s="763"/>
      <c r="L4747" s="764"/>
    </row>
    <row r="4748" spans="2:12" x14ac:dyDescent="0.25">
      <c r="B4748" s="737"/>
      <c r="C4748" s="739"/>
      <c r="D4748" s="739"/>
      <c r="E4748" s="739"/>
      <c r="F4748" s="740"/>
      <c r="G4748" s="739"/>
      <c r="H4748" s="739"/>
      <c r="I4748" s="761"/>
      <c r="J4748" s="762"/>
      <c r="K4748" s="763"/>
      <c r="L4748" s="764"/>
    </row>
    <row r="4749" spans="2:12" x14ac:dyDescent="0.25">
      <c r="B4749" s="737"/>
      <c r="C4749" s="739"/>
      <c r="D4749" s="739"/>
      <c r="E4749" s="739"/>
      <c r="F4749" s="740"/>
      <c r="G4749" s="739"/>
      <c r="H4749" s="739"/>
      <c r="I4749" s="761"/>
      <c r="J4749" s="762"/>
      <c r="K4749" s="763"/>
      <c r="L4749" s="764"/>
    </row>
    <row r="4750" spans="2:12" x14ac:dyDescent="0.25">
      <c r="B4750" s="737"/>
      <c r="C4750" s="739"/>
      <c r="D4750" s="739"/>
      <c r="E4750" s="739"/>
      <c r="F4750" s="740"/>
      <c r="G4750" s="739"/>
      <c r="H4750" s="739"/>
      <c r="I4750" s="761"/>
      <c r="J4750" s="762"/>
      <c r="K4750" s="763"/>
      <c r="L4750" s="764"/>
    </row>
    <row r="4751" spans="2:12" x14ac:dyDescent="0.25">
      <c r="B4751" s="737"/>
      <c r="C4751" s="739"/>
      <c r="D4751" s="739"/>
      <c r="E4751" s="739"/>
      <c r="F4751" s="740"/>
      <c r="G4751" s="739"/>
      <c r="H4751" s="739"/>
      <c r="I4751" s="761"/>
      <c r="J4751" s="762"/>
      <c r="K4751" s="763"/>
      <c r="L4751" s="764"/>
    </row>
    <row r="4752" spans="2:12" x14ac:dyDescent="0.25">
      <c r="B4752" s="737"/>
      <c r="C4752" s="739"/>
      <c r="D4752" s="739"/>
      <c r="E4752" s="739"/>
      <c r="F4752" s="740"/>
      <c r="G4752" s="739"/>
      <c r="H4752" s="739"/>
      <c r="I4752" s="761"/>
      <c r="J4752" s="762"/>
      <c r="K4752" s="763"/>
      <c r="L4752" s="764"/>
    </row>
    <row r="4753" spans="2:12" x14ac:dyDescent="0.25">
      <c r="B4753" s="737"/>
      <c r="C4753" s="739"/>
      <c r="D4753" s="739"/>
      <c r="E4753" s="739"/>
      <c r="F4753" s="740"/>
      <c r="G4753" s="739"/>
      <c r="H4753" s="739"/>
      <c r="I4753" s="761"/>
      <c r="J4753" s="762"/>
      <c r="K4753" s="763"/>
      <c r="L4753" s="764"/>
    </row>
    <row r="4754" spans="2:12" x14ac:dyDescent="0.25">
      <c r="B4754" s="737"/>
      <c r="C4754" s="739"/>
      <c r="D4754" s="739"/>
      <c r="E4754" s="739"/>
      <c r="F4754" s="740"/>
      <c r="G4754" s="739"/>
      <c r="H4754" s="739"/>
      <c r="I4754" s="761"/>
      <c r="J4754" s="762"/>
      <c r="K4754" s="763"/>
      <c r="L4754" s="764"/>
    </row>
    <row r="4755" spans="2:12" x14ac:dyDescent="0.25">
      <c r="B4755" s="737"/>
      <c r="C4755" s="739"/>
      <c r="D4755" s="739"/>
      <c r="E4755" s="739"/>
      <c r="F4755" s="740"/>
      <c r="G4755" s="739"/>
      <c r="H4755" s="739"/>
      <c r="I4755" s="761"/>
      <c r="J4755" s="762"/>
      <c r="K4755" s="763"/>
      <c r="L4755" s="764"/>
    </row>
    <row r="4756" spans="2:12" x14ac:dyDescent="0.25">
      <c r="B4756" s="737"/>
      <c r="C4756" s="739"/>
      <c r="D4756" s="739"/>
      <c r="E4756" s="739"/>
      <c r="F4756" s="740"/>
      <c r="G4756" s="739"/>
      <c r="H4756" s="739"/>
      <c r="I4756" s="761"/>
      <c r="J4756" s="762"/>
      <c r="K4756" s="763"/>
      <c r="L4756" s="764"/>
    </row>
    <row r="4757" spans="2:12" x14ac:dyDescent="0.25">
      <c r="B4757" s="737"/>
      <c r="C4757" s="739"/>
      <c r="D4757" s="739"/>
      <c r="E4757" s="739"/>
      <c r="F4757" s="740"/>
      <c r="G4757" s="739"/>
      <c r="H4757" s="739"/>
      <c r="I4757" s="761"/>
      <c r="J4757" s="762"/>
      <c r="K4757" s="763"/>
      <c r="L4757" s="764"/>
    </row>
    <row r="4758" spans="2:12" x14ac:dyDescent="0.25">
      <c r="B4758" s="737"/>
      <c r="C4758" s="739"/>
      <c r="D4758" s="739"/>
      <c r="E4758" s="739"/>
      <c r="F4758" s="740"/>
      <c r="G4758" s="739"/>
      <c r="H4758" s="739"/>
      <c r="I4758" s="761"/>
      <c r="J4758" s="762"/>
      <c r="K4758" s="763"/>
      <c r="L4758" s="764"/>
    </row>
    <row r="4759" spans="2:12" x14ac:dyDescent="0.25">
      <c r="B4759" s="737"/>
      <c r="C4759" s="739"/>
      <c r="D4759" s="739"/>
      <c r="E4759" s="739"/>
      <c r="F4759" s="740"/>
      <c r="G4759" s="739"/>
      <c r="H4759" s="739"/>
      <c r="I4759" s="761"/>
      <c r="J4759" s="762"/>
      <c r="K4759" s="763"/>
      <c r="L4759" s="764"/>
    </row>
    <row r="4760" spans="2:12" x14ac:dyDescent="0.25">
      <c r="B4760" s="737"/>
      <c r="C4760" s="739"/>
      <c r="D4760" s="739"/>
      <c r="E4760" s="739"/>
      <c r="F4760" s="740"/>
      <c r="G4760" s="739"/>
      <c r="H4760" s="739"/>
      <c r="I4760" s="761"/>
      <c r="J4760" s="762"/>
      <c r="K4760" s="763"/>
      <c r="L4760" s="764"/>
    </row>
    <row r="4761" spans="2:12" x14ac:dyDescent="0.25">
      <c r="B4761" s="737"/>
      <c r="C4761" s="739"/>
      <c r="D4761" s="739"/>
      <c r="E4761" s="739"/>
      <c r="F4761" s="740"/>
      <c r="G4761" s="739"/>
      <c r="H4761" s="739"/>
      <c r="I4761" s="761"/>
      <c r="J4761" s="762"/>
      <c r="K4761" s="763"/>
      <c r="L4761" s="764"/>
    </row>
    <row r="4762" spans="2:12" x14ac:dyDescent="0.25">
      <c r="B4762" s="737"/>
      <c r="C4762" s="739"/>
      <c r="D4762" s="739"/>
      <c r="E4762" s="739"/>
      <c r="F4762" s="740"/>
      <c r="G4762" s="739"/>
      <c r="H4762" s="739"/>
      <c r="I4762" s="761"/>
      <c r="J4762" s="762"/>
      <c r="K4762" s="763"/>
      <c r="L4762" s="764"/>
    </row>
    <row r="4763" spans="2:12" x14ac:dyDescent="0.25">
      <c r="B4763" s="737"/>
      <c r="C4763" s="739"/>
      <c r="D4763" s="739"/>
      <c r="E4763" s="739"/>
      <c r="F4763" s="740"/>
      <c r="G4763" s="739"/>
      <c r="H4763" s="739"/>
      <c r="I4763" s="761"/>
      <c r="J4763" s="762"/>
      <c r="K4763" s="763"/>
      <c r="L4763" s="764"/>
    </row>
    <row r="4764" spans="2:12" x14ac:dyDescent="0.25">
      <c r="B4764" s="737"/>
      <c r="C4764" s="739"/>
      <c r="D4764" s="739"/>
      <c r="E4764" s="739"/>
      <c r="F4764" s="740"/>
      <c r="G4764" s="739"/>
      <c r="H4764" s="739"/>
      <c r="I4764" s="761"/>
      <c r="J4764" s="762"/>
      <c r="K4764" s="763"/>
      <c r="L4764" s="764"/>
    </row>
    <row r="4765" spans="2:12" x14ac:dyDescent="0.25">
      <c r="B4765" s="737"/>
      <c r="C4765" s="739"/>
      <c r="D4765" s="739"/>
      <c r="E4765" s="739"/>
      <c r="F4765" s="740"/>
      <c r="G4765" s="739"/>
      <c r="H4765" s="739"/>
      <c r="I4765" s="761"/>
      <c r="J4765" s="762"/>
      <c r="K4765" s="763"/>
      <c r="L4765" s="764"/>
    </row>
    <row r="4766" spans="2:12" x14ac:dyDescent="0.25">
      <c r="B4766" s="737"/>
      <c r="C4766" s="739"/>
      <c r="D4766" s="739"/>
      <c r="E4766" s="739"/>
      <c r="F4766" s="740"/>
      <c r="G4766" s="739"/>
      <c r="H4766" s="739"/>
      <c r="I4766" s="761"/>
      <c r="J4766" s="762"/>
      <c r="K4766" s="763"/>
      <c r="L4766" s="764"/>
    </row>
    <row r="4767" spans="2:12" x14ac:dyDescent="0.25">
      <c r="B4767" s="737"/>
      <c r="C4767" s="739"/>
      <c r="D4767" s="739"/>
      <c r="E4767" s="739"/>
      <c r="F4767" s="740"/>
      <c r="G4767" s="739"/>
      <c r="H4767" s="739"/>
      <c r="I4767" s="761"/>
      <c r="J4767" s="762"/>
      <c r="K4767" s="763"/>
      <c r="L4767" s="764"/>
    </row>
    <row r="4768" spans="2:12" x14ac:dyDescent="0.25">
      <c r="B4768" s="737"/>
      <c r="C4768" s="739"/>
      <c r="D4768" s="739"/>
      <c r="E4768" s="739"/>
      <c r="F4768" s="740"/>
      <c r="G4768" s="739"/>
      <c r="H4768" s="739"/>
      <c r="I4768" s="761"/>
      <c r="J4768" s="762"/>
      <c r="K4768" s="763"/>
      <c r="L4768" s="764"/>
    </row>
    <row r="4769" spans="2:12" x14ac:dyDescent="0.25">
      <c r="B4769" s="737"/>
      <c r="C4769" s="739"/>
      <c r="D4769" s="739"/>
      <c r="E4769" s="739"/>
      <c r="F4769" s="740"/>
      <c r="G4769" s="739"/>
      <c r="H4769" s="739"/>
      <c r="I4769" s="761"/>
      <c r="J4769" s="762"/>
      <c r="K4769" s="763"/>
      <c r="L4769" s="764"/>
    </row>
    <row r="4770" spans="2:12" x14ac:dyDescent="0.25">
      <c r="B4770" s="737"/>
      <c r="C4770" s="739"/>
      <c r="D4770" s="739"/>
      <c r="E4770" s="739"/>
      <c r="F4770" s="740"/>
      <c r="G4770" s="739"/>
      <c r="H4770" s="739"/>
      <c r="I4770" s="761"/>
      <c r="J4770" s="762"/>
      <c r="K4770" s="763"/>
      <c r="L4770" s="764"/>
    </row>
    <row r="4771" spans="2:12" x14ac:dyDescent="0.25">
      <c r="B4771" s="737"/>
      <c r="C4771" s="739"/>
      <c r="D4771" s="739"/>
      <c r="E4771" s="739"/>
      <c r="F4771" s="740"/>
      <c r="G4771" s="739"/>
      <c r="H4771" s="739"/>
      <c r="I4771" s="761"/>
      <c r="J4771" s="762"/>
      <c r="K4771" s="763"/>
      <c r="L4771" s="764"/>
    </row>
    <row r="4772" spans="2:12" x14ac:dyDescent="0.25">
      <c r="B4772" s="737"/>
      <c r="C4772" s="739"/>
      <c r="D4772" s="739"/>
      <c r="E4772" s="739"/>
      <c r="F4772" s="740"/>
      <c r="G4772" s="739"/>
      <c r="H4772" s="739"/>
      <c r="I4772" s="761"/>
      <c r="J4772" s="762"/>
      <c r="K4772" s="763"/>
      <c r="L4772" s="764"/>
    </row>
    <row r="4773" spans="2:12" x14ac:dyDescent="0.25">
      <c r="B4773" s="737"/>
      <c r="C4773" s="739"/>
      <c r="D4773" s="739"/>
      <c r="E4773" s="739"/>
      <c r="F4773" s="740"/>
      <c r="G4773" s="739"/>
      <c r="H4773" s="739"/>
      <c r="I4773" s="761"/>
      <c r="J4773" s="762"/>
      <c r="K4773" s="763"/>
      <c r="L4773" s="764"/>
    </row>
    <row r="4774" spans="2:12" x14ac:dyDescent="0.25">
      <c r="B4774" s="737"/>
      <c r="C4774" s="739"/>
      <c r="D4774" s="739"/>
      <c r="E4774" s="739"/>
      <c r="F4774" s="740"/>
      <c r="G4774" s="739"/>
      <c r="H4774" s="739"/>
      <c r="I4774" s="761"/>
      <c r="J4774" s="762"/>
      <c r="K4774" s="763"/>
      <c r="L4774" s="764"/>
    </row>
    <row r="4775" spans="2:12" x14ac:dyDescent="0.25">
      <c r="B4775" s="737"/>
      <c r="C4775" s="739"/>
      <c r="D4775" s="739"/>
      <c r="E4775" s="739"/>
      <c r="F4775" s="740"/>
      <c r="G4775" s="739"/>
      <c r="H4775" s="739"/>
      <c r="I4775" s="761"/>
      <c r="J4775" s="762"/>
      <c r="K4775" s="763"/>
      <c r="L4775" s="764"/>
    </row>
    <row r="4776" spans="2:12" x14ac:dyDescent="0.25">
      <c r="B4776" s="737"/>
      <c r="C4776" s="739"/>
      <c r="D4776" s="739"/>
      <c r="E4776" s="739"/>
      <c r="F4776" s="740"/>
      <c r="G4776" s="739"/>
      <c r="H4776" s="739"/>
      <c r="I4776" s="761"/>
      <c r="J4776" s="762"/>
      <c r="K4776" s="763"/>
      <c r="L4776" s="764"/>
    </row>
    <row r="4777" spans="2:12" x14ac:dyDescent="0.25">
      <c r="B4777" s="737"/>
      <c r="C4777" s="739"/>
      <c r="D4777" s="739"/>
      <c r="E4777" s="739"/>
      <c r="F4777" s="740"/>
      <c r="G4777" s="739"/>
      <c r="H4777" s="739"/>
      <c r="I4777" s="761"/>
      <c r="J4777" s="762"/>
      <c r="K4777" s="763"/>
      <c r="L4777" s="764"/>
    </row>
    <row r="4778" spans="2:12" x14ac:dyDescent="0.25">
      <c r="B4778" s="737"/>
      <c r="C4778" s="739"/>
      <c r="D4778" s="739"/>
      <c r="E4778" s="739"/>
      <c r="F4778" s="740"/>
      <c r="G4778" s="739"/>
      <c r="H4778" s="739"/>
      <c r="I4778" s="761"/>
      <c r="J4778" s="762"/>
      <c r="K4778" s="763"/>
      <c r="L4778" s="764"/>
    </row>
    <row r="4779" spans="2:12" x14ac:dyDescent="0.25">
      <c r="B4779" s="737"/>
      <c r="C4779" s="739"/>
      <c r="D4779" s="739"/>
      <c r="E4779" s="739"/>
      <c r="F4779" s="740"/>
      <c r="G4779" s="739"/>
      <c r="H4779" s="739"/>
      <c r="I4779" s="761"/>
      <c r="J4779" s="762"/>
      <c r="K4779" s="763"/>
      <c r="L4779" s="764"/>
    </row>
    <row r="4780" spans="2:12" x14ac:dyDescent="0.25">
      <c r="B4780" s="737"/>
      <c r="C4780" s="739"/>
      <c r="D4780" s="739"/>
      <c r="E4780" s="739"/>
      <c r="F4780" s="740"/>
      <c r="G4780" s="739"/>
      <c r="H4780" s="739"/>
      <c r="I4780" s="761"/>
      <c r="J4780" s="762"/>
      <c r="K4780" s="763"/>
      <c r="L4780" s="764"/>
    </row>
    <row r="4781" spans="2:12" x14ac:dyDescent="0.25">
      <c r="B4781" s="737"/>
      <c r="C4781" s="739"/>
      <c r="D4781" s="739"/>
      <c r="E4781" s="739"/>
      <c r="F4781" s="740"/>
      <c r="G4781" s="739"/>
      <c r="H4781" s="739"/>
      <c r="I4781" s="761"/>
      <c r="J4781" s="762"/>
      <c r="K4781" s="763"/>
      <c r="L4781" s="764"/>
    </row>
    <row r="4782" spans="2:12" x14ac:dyDescent="0.25">
      <c r="B4782" s="737"/>
      <c r="C4782" s="739"/>
      <c r="D4782" s="739"/>
      <c r="E4782" s="739"/>
      <c r="F4782" s="740"/>
      <c r="G4782" s="739"/>
      <c r="H4782" s="739"/>
      <c r="I4782" s="761"/>
      <c r="J4782" s="762"/>
      <c r="K4782" s="763"/>
      <c r="L4782" s="764"/>
    </row>
    <row r="4783" spans="2:12" x14ac:dyDescent="0.25">
      <c r="B4783" s="737"/>
      <c r="C4783" s="739"/>
      <c r="D4783" s="739"/>
      <c r="E4783" s="739"/>
      <c r="F4783" s="740"/>
      <c r="G4783" s="739"/>
      <c r="H4783" s="739"/>
      <c r="I4783" s="761"/>
      <c r="J4783" s="762"/>
      <c r="K4783" s="763"/>
      <c r="L4783" s="764"/>
    </row>
    <row r="4784" spans="2:12" x14ac:dyDescent="0.25">
      <c r="B4784" s="737"/>
      <c r="C4784" s="739"/>
      <c r="D4784" s="739"/>
      <c r="E4784" s="739"/>
      <c r="F4784" s="740"/>
      <c r="G4784" s="739"/>
      <c r="H4784" s="739"/>
      <c r="I4784" s="761"/>
      <c r="J4784" s="762"/>
      <c r="K4784" s="763"/>
      <c r="L4784" s="764"/>
    </row>
    <row r="4785" spans="2:12" x14ac:dyDescent="0.25">
      <c r="B4785" s="737"/>
      <c r="C4785" s="739"/>
      <c r="D4785" s="739"/>
      <c r="E4785" s="739"/>
      <c r="F4785" s="740"/>
      <c r="G4785" s="739"/>
      <c r="H4785" s="739"/>
      <c r="I4785" s="761"/>
      <c r="J4785" s="762"/>
      <c r="K4785" s="763"/>
      <c r="L4785" s="764"/>
    </row>
    <row r="4786" spans="2:12" x14ac:dyDescent="0.25">
      <c r="B4786" s="737"/>
      <c r="C4786" s="739"/>
      <c r="D4786" s="739"/>
      <c r="E4786" s="739"/>
      <c r="F4786" s="740"/>
      <c r="G4786" s="739"/>
      <c r="H4786" s="739"/>
      <c r="I4786" s="761"/>
      <c r="J4786" s="762"/>
      <c r="K4786" s="763"/>
      <c r="L4786" s="764"/>
    </row>
    <row r="4787" spans="2:12" x14ac:dyDescent="0.25">
      <c r="B4787" s="737"/>
      <c r="C4787" s="739"/>
      <c r="D4787" s="739"/>
      <c r="E4787" s="739"/>
      <c r="F4787" s="740"/>
      <c r="G4787" s="739"/>
      <c r="H4787" s="739"/>
      <c r="I4787" s="761"/>
      <c r="J4787" s="762"/>
      <c r="K4787" s="763"/>
      <c r="L4787" s="764"/>
    </row>
    <row r="4788" spans="2:12" x14ac:dyDescent="0.25">
      <c r="B4788" s="737"/>
      <c r="C4788" s="739"/>
      <c r="D4788" s="739"/>
      <c r="E4788" s="739"/>
      <c r="F4788" s="740"/>
      <c r="G4788" s="739"/>
      <c r="H4788" s="739"/>
      <c r="I4788" s="761"/>
      <c r="J4788" s="762"/>
      <c r="K4788" s="763"/>
      <c r="L4788" s="764"/>
    </row>
    <row r="4789" spans="2:12" x14ac:dyDescent="0.25">
      <c r="B4789" s="737"/>
      <c r="C4789" s="739"/>
      <c r="D4789" s="739"/>
      <c r="E4789" s="739"/>
      <c r="F4789" s="740"/>
      <c r="G4789" s="739"/>
      <c r="H4789" s="739"/>
      <c r="I4789" s="761"/>
      <c r="J4789" s="762"/>
      <c r="K4789" s="763"/>
      <c r="L4789" s="764"/>
    </row>
    <row r="4790" spans="2:12" x14ac:dyDescent="0.25">
      <c r="B4790" s="737"/>
      <c r="C4790" s="739"/>
      <c r="D4790" s="739"/>
      <c r="E4790" s="739"/>
      <c r="F4790" s="740"/>
      <c r="G4790" s="739"/>
      <c r="H4790" s="739"/>
      <c r="I4790" s="761"/>
      <c r="J4790" s="762"/>
      <c r="K4790" s="763"/>
      <c r="L4790" s="764"/>
    </row>
    <row r="4791" spans="2:12" x14ac:dyDescent="0.25">
      <c r="B4791" s="737"/>
      <c r="C4791" s="739"/>
      <c r="D4791" s="739"/>
      <c r="E4791" s="739"/>
      <c r="F4791" s="740"/>
      <c r="G4791" s="739"/>
      <c r="H4791" s="739"/>
      <c r="I4791" s="761"/>
      <c r="J4791" s="762"/>
      <c r="K4791" s="763"/>
      <c r="L4791" s="764"/>
    </row>
    <row r="4792" spans="2:12" x14ac:dyDescent="0.25">
      <c r="B4792" s="737"/>
      <c r="C4792" s="739"/>
      <c r="D4792" s="739"/>
      <c r="E4792" s="739"/>
      <c r="F4792" s="740"/>
      <c r="G4792" s="739"/>
      <c r="H4792" s="739"/>
      <c r="I4792" s="761"/>
      <c r="J4792" s="762"/>
      <c r="K4792" s="763"/>
      <c r="L4792" s="764"/>
    </row>
    <row r="4793" spans="2:12" x14ac:dyDescent="0.25">
      <c r="B4793" s="737"/>
      <c r="C4793" s="739"/>
      <c r="D4793" s="739"/>
      <c r="E4793" s="739"/>
      <c r="F4793" s="740"/>
      <c r="G4793" s="739"/>
      <c r="H4793" s="739"/>
      <c r="I4793" s="761"/>
      <c r="J4793" s="762"/>
      <c r="K4793" s="763"/>
      <c r="L4793" s="764"/>
    </row>
    <row r="4794" spans="2:12" x14ac:dyDescent="0.25">
      <c r="B4794" s="737"/>
      <c r="C4794" s="739"/>
      <c r="D4794" s="739"/>
      <c r="E4794" s="739"/>
      <c r="F4794" s="740"/>
      <c r="G4794" s="739"/>
      <c r="H4794" s="739"/>
      <c r="I4794" s="761"/>
      <c r="J4794" s="762"/>
      <c r="K4794" s="763"/>
      <c r="L4794" s="764"/>
    </row>
    <row r="4795" spans="2:12" x14ac:dyDescent="0.25">
      <c r="B4795" s="737"/>
      <c r="C4795" s="739"/>
      <c r="D4795" s="739"/>
      <c r="E4795" s="739"/>
      <c r="F4795" s="740"/>
      <c r="G4795" s="739"/>
      <c r="H4795" s="739"/>
      <c r="I4795" s="761"/>
      <c r="J4795" s="762"/>
      <c r="K4795" s="763"/>
      <c r="L4795" s="764"/>
    </row>
    <row r="4796" spans="2:12" x14ac:dyDescent="0.25">
      <c r="B4796" s="737"/>
      <c r="C4796" s="739"/>
      <c r="D4796" s="739"/>
      <c r="E4796" s="739"/>
      <c r="F4796" s="740"/>
      <c r="G4796" s="739"/>
      <c r="H4796" s="739"/>
      <c r="I4796" s="761"/>
      <c r="J4796" s="762"/>
      <c r="K4796" s="763"/>
      <c r="L4796" s="764"/>
    </row>
    <row r="4797" spans="2:12" x14ac:dyDescent="0.25">
      <c r="B4797" s="737"/>
      <c r="C4797" s="739"/>
      <c r="D4797" s="739"/>
      <c r="E4797" s="739"/>
      <c r="F4797" s="740"/>
      <c r="G4797" s="739"/>
      <c r="H4797" s="739"/>
      <c r="I4797" s="761"/>
      <c r="J4797" s="762"/>
      <c r="K4797" s="763"/>
      <c r="L4797" s="764"/>
    </row>
    <row r="4798" spans="2:12" x14ac:dyDescent="0.25">
      <c r="B4798" s="737"/>
      <c r="C4798" s="739"/>
      <c r="D4798" s="739"/>
      <c r="E4798" s="739"/>
      <c r="F4798" s="740"/>
      <c r="G4798" s="739"/>
      <c r="H4798" s="739"/>
      <c r="I4798" s="761"/>
      <c r="J4798" s="762"/>
      <c r="K4798" s="763"/>
      <c r="L4798" s="764"/>
    </row>
    <row r="4799" spans="2:12" x14ac:dyDescent="0.25">
      <c r="B4799" s="737"/>
      <c r="C4799" s="739"/>
      <c r="D4799" s="739"/>
      <c r="E4799" s="739"/>
      <c r="F4799" s="740"/>
      <c r="G4799" s="739"/>
      <c r="H4799" s="739"/>
      <c r="I4799" s="761"/>
      <c r="J4799" s="762"/>
      <c r="K4799" s="763"/>
      <c r="L4799" s="764"/>
    </row>
    <row r="4800" spans="2:12" x14ac:dyDescent="0.25">
      <c r="B4800" s="737"/>
      <c r="C4800" s="739"/>
      <c r="D4800" s="739"/>
      <c r="E4800" s="739"/>
      <c r="F4800" s="740"/>
      <c r="G4800" s="739"/>
      <c r="H4800" s="739"/>
      <c r="I4800" s="761"/>
      <c r="J4800" s="762"/>
      <c r="K4800" s="763"/>
      <c r="L4800" s="764"/>
    </row>
    <row r="4801" spans="2:12" x14ac:dyDescent="0.25">
      <c r="B4801" s="737"/>
      <c r="C4801" s="739"/>
      <c r="D4801" s="739"/>
      <c r="E4801" s="739"/>
      <c r="F4801" s="740"/>
      <c r="G4801" s="739"/>
      <c r="H4801" s="739"/>
      <c r="I4801" s="761"/>
      <c r="J4801" s="762"/>
      <c r="K4801" s="763"/>
      <c r="L4801" s="764"/>
    </row>
    <row r="4802" spans="2:12" x14ac:dyDescent="0.25">
      <c r="B4802" s="737"/>
      <c r="C4802" s="739"/>
      <c r="D4802" s="739"/>
      <c r="E4802" s="739"/>
      <c r="F4802" s="740"/>
      <c r="G4802" s="739"/>
      <c r="H4802" s="739"/>
      <c r="I4802" s="761"/>
      <c r="J4802" s="762"/>
      <c r="K4802" s="763"/>
      <c r="L4802" s="764"/>
    </row>
    <row r="4803" spans="2:12" x14ac:dyDescent="0.25">
      <c r="B4803" s="737"/>
      <c r="C4803" s="739"/>
      <c r="D4803" s="739"/>
      <c r="E4803" s="739"/>
      <c r="F4803" s="740"/>
      <c r="G4803" s="739"/>
      <c r="H4803" s="739"/>
      <c r="I4803" s="761"/>
      <c r="J4803" s="762"/>
      <c r="K4803" s="763"/>
      <c r="L4803" s="764"/>
    </row>
    <row r="4804" spans="2:12" x14ac:dyDescent="0.25">
      <c r="B4804" s="737"/>
      <c r="C4804" s="739"/>
      <c r="D4804" s="739"/>
      <c r="E4804" s="739"/>
      <c r="F4804" s="740"/>
      <c r="G4804" s="739"/>
      <c r="H4804" s="739"/>
      <c r="I4804" s="761"/>
      <c r="J4804" s="762"/>
      <c r="K4804" s="763"/>
      <c r="L4804" s="764"/>
    </row>
    <row r="4805" spans="2:12" x14ac:dyDescent="0.25">
      <c r="B4805" s="737"/>
      <c r="C4805" s="739"/>
      <c r="D4805" s="739"/>
      <c r="E4805" s="739"/>
      <c r="F4805" s="740"/>
      <c r="G4805" s="739"/>
      <c r="H4805" s="739"/>
      <c r="I4805" s="761"/>
      <c r="J4805" s="762"/>
      <c r="K4805" s="763"/>
      <c r="L4805" s="764"/>
    </row>
    <row r="4806" spans="2:12" x14ac:dyDescent="0.25">
      <c r="B4806" s="737"/>
      <c r="C4806" s="739"/>
      <c r="D4806" s="739"/>
      <c r="E4806" s="739"/>
      <c r="F4806" s="740"/>
      <c r="G4806" s="739"/>
      <c r="H4806" s="739"/>
      <c r="I4806" s="761"/>
      <c r="J4806" s="762"/>
      <c r="K4806" s="763"/>
      <c r="L4806" s="764"/>
    </row>
    <row r="4807" spans="2:12" x14ac:dyDescent="0.25">
      <c r="B4807" s="737"/>
      <c r="C4807" s="739"/>
      <c r="D4807" s="739"/>
      <c r="E4807" s="739"/>
      <c r="F4807" s="740"/>
      <c r="G4807" s="739"/>
      <c r="H4807" s="739"/>
      <c r="I4807" s="761"/>
      <c r="J4807" s="762"/>
      <c r="K4807" s="763"/>
      <c r="L4807" s="764"/>
    </row>
    <row r="4808" spans="2:12" x14ac:dyDescent="0.25">
      <c r="B4808" s="737"/>
      <c r="C4808" s="739"/>
      <c r="D4808" s="739"/>
      <c r="E4808" s="739"/>
      <c r="F4808" s="740"/>
      <c r="G4808" s="739"/>
      <c r="H4808" s="739"/>
      <c r="I4808" s="761"/>
      <c r="J4808" s="762"/>
      <c r="K4808" s="763"/>
      <c r="L4808" s="764"/>
    </row>
    <row r="4809" spans="2:12" x14ac:dyDescent="0.25">
      <c r="B4809" s="737"/>
      <c r="C4809" s="739"/>
      <c r="D4809" s="739"/>
      <c r="E4809" s="739"/>
      <c r="F4809" s="740"/>
      <c r="G4809" s="739"/>
      <c r="H4809" s="739"/>
      <c r="I4809" s="761"/>
      <c r="J4809" s="762"/>
      <c r="K4809" s="763"/>
      <c r="L4809" s="764"/>
    </row>
    <row r="4810" spans="2:12" x14ac:dyDescent="0.25">
      <c r="B4810" s="737"/>
      <c r="C4810" s="739"/>
      <c r="D4810" s="739"/>
      <c r="E4810" s="739"/>
      <c r="F4810" s="740"/>
      <c r="G4810" s="739"/>
      <c r="H4810" s="739"/>
      <c r="I4810" s="761"/>
      <c r="J4810" s="762"/>
      <c r="K4810" s="763"/>
      <c r="L4810" s="764"/>
    </row>
    <row r="4811" spans="2:12" x14ac:dyDescent="0.25">
      <c r="B4811" s="737"/>
      <c r="C4811" s="739"/>
      <c r="D4811" s="739"/>
      <c r="E4811" s="739"/>
      <c r="F4811" s="740"/>
      <c r="G4811" s="739"/>
      <c r="H4811" s="739"/>
      <c r="I4811" s="761"/>
      <c r="J4811" s="762"/>
      <c r="K4811" s="763"/>
      <c r="L4811" s="764"/>
    </row>
    <row r="4812" spans="2:12" x14ac:dyDescent="0.25">
      <c r="B4812" s="737"/>
      <c r="C4812" s="739"/>
      <c r="D4812" s="739"/>
      <c r="E4812" s="739"/>
      <c r="F4812" s="740"/>
      <c r="G4812" s="739"/>
      <c r="H4812" s="739"/>
      <c r="I4812" s="761"/>
      <c r="J4812" s="762"/>
      <c r="K4812" s="763"/>
      <c r="L4812" s="764"/>
    </row>
    <row r="4813" spans="2:12" x14ac:dyDescent="0.25">
      <c r="B4813" s="737"/>
      <c r="C4813" s="739"/>
      <c r="D4813" s="739"/>
      <c r="E4813" s="739"/>
      <c r="F4813" s="740"/>
      <c r="G4813" s="739"/>
      <c r="H4813" s="739"/>
      <c r="I4813" s="761"/>
      <c r="J4813" s="762"/>
      <c r="K4813" s="763"/>
      <c r="L4813" s="764"/>
    </row>
    <row r="4814" spans="2:12" x14ac:dyDescent="0.25">
      <c r="B4814" s="737"/>
      <c r="C4814" s="739"/>
      <c r="D4814" s="739"/>
      <c r="E4814" s="739"/>
      <c r="F4814" s="740"/>
      <c r="G4814" s="739"/>
      <c r="H4814" s="739"/>
      <c r="I4814" s="761"/>
      <c r="J4814" s="762"/>
      <c r="K4814" s="763"/>
      <c r="L4814" s="764"/>
    </row>
    <row r="4815" spans="2:12" x14ac:dyDescent="0.25">
      <c r="B4815" s="737"/>
      <c r="C4815" s="739"/>
      <c r="D4815" s="739"/>
      <c r="E4815" s="739"/>
      <c r="F4815" s="740"/>
      <c r="G4815" s="739"/>
      <c r="H4815" s="739"/>
      <c r="I4815" s="761"/>
      <c r="J4815" s="762"/>
      <c r="K4815" s="763"/>
      <c r="L4815" s="764"/>
    </row>
    <row r="4816" spans="2:12" x14ac:dyDescent="0.25">
      <c r="B4816" s="737"/>
      <c r="C4816" s="739"/>
      <c r="D4816" s="739"/>
      <c r="E4816" s="739"/>
      <c r="F4816" s="740"/>
      <c r="G4816" s="739"/>
      <c r="H4816" s="739"/>
      <c r="I4816" s="761"/>
      <c r="J4816" s="762"/>
      <c r="K4816" s="763"/>
      <c r="L4816" s="764"/>
    </row>
    <row r="4817" spans="2:12" x14ac:dyDescent="0.25">
      <c r="B4817" s="737"/>
      <c r="C4817" s="739"/>
      <c r="D4817" s="739"/>
      <c r="E4817" s="739"/>
      <c r="F4817" s="740"/>
      <c r="G4817" s="739"/>
      <c r="H4817" s="739"/>
      <c r="I4817" s="761"/>
      <c r="J4817" s="762"/>
      <c r="K4817" s="763"/>
      <c r="L4817" s="764"/>
    </row>
    <row r="4818" spans="2:12" x14ac:dyDescent="0.25">
      <c r="B4818" s="737"/>
      <c r="C4818" s="739"/>
      <c r="D4818" s="739"/>
      <c r="E4818" s="739"/>
      <c r="F4818" s="740"/>
      <c r="G4818" s="739"/>
      <c r="H4818" s="739"/>
      <c r="I4818" s="761"/>
      <c r="J4818" s="762"/>
      <c r="K4818" s="763"/>
      <c r="L4818" s="764"/>
    </row>
    <row r="4819" spans="2:12" x14ac:dyDescent="0.25">
      <c r="B4819" s="737"/>
      <c r="C4819" s="739"/>
      <c r="D4819" s="739"/>
      <c r="E4819" s="739"/>
      <c r="F4819" s="740"/>
      <c r="G4819" s="739"/>
      <c r="H4819" s="739"/>
      <c r="I4819" s="761"/>
      <c r="J4819" s="762"/>
      <c r="K4819" s="763"/>
      <c r="L4819" s="764"/>
    </row>
    <row r="4820" spans="2:12" x14ac:dyDescent="0.25">
      <c r="B4820" s="737"/>
      <c r="C4820" s="739"/>
      <c r="D4820" s="739"/>
      <c r="E4820" s="739"/>
      <c r="F4820" s="740"/>
      <c r="G4820" s="739"/>
      <c r="H4820" s="739"/>
      <c r="I4820" s="761"/>
      <c r="J4820" s="762"/>
      <c r="K4820" s="763"/>
      <c r="L4820" s="764"/>
    </row>
    <row r="4821" spans="2:12" x14ac:dyDescent="0.25">
      <c r="B4821" s="737"/>
      <c r="C4821" s="739"/>
      <c r="D4821" s="739"/>
      <c r="E4821" s="739"/>
      <c r="F4821" s="740"/>
      <c r="G4821" s="739"/>
      <c r="H4821" s="739"/>
      <c r="I4821" s="761"/>
      <c r="J4821" s="762"/>
      <c r="K4821" s="763"/>
      <c r="L4821" s="764"/>
    </row>
    <row r="4822" spans="2:12" x14ac:dyDescent="0.25">
      <c r="B4822" s="737"/>
      <c r="C4822" s="739"/>
      <c r="D4822" s="739"/>
      <c r="E4822" s="739"/>
      <c r="F4822" s="740"/>
      <c r="G4822" s="739"/>
      <c r="H4822" s="739"/>
      <c r="I4822" s="761"/>
      <c r="J4822" s="762"/>
      <c r="K4822" s="763"/>
      <c r="L4822" s="764"/>
    </row>
    <row r="4823" spans="2:12" x14ac:dyDescent="0.25">
      <c r="B4823" s="737"/>
      <c r="C4823" s="739"/>
      <c r="D4823" s="739"/>
      <c r="E4823" s="739"/>
      <c r="F4823" s="740"/>
      <c r="G4823" s="739"/>
      <c r="H4823" s="739"/>
      <c r="I4823" s="761"/>
      <c r="J4823" s="762"/>
      <c r="K4823" s="763"/>
      <c r="L4823" s="764"/>
    </row>
    <row r="4824" spans="2:12" x14ac:dyDescent="0.25">
      <c r="B4824" s="737"/>
      <c r="C4824" s="739"/>
      <c r="D4824" s="739"/>
      <c r="E4824" s="739"/>
      <c r="F4824" s="740"/>
      <c r="G4824" s="739"/>
      <c r="H4824" s="739"/>
      <c r="I4824" s="761"/>
      <c r="J4824" s="762"/>
      <c r="K4824" s="763"/>
      <c r="L4824" s="764"/>
    </row>
    <row r="4825" spans="2:12" x14ac:dyDescent="0.25">
      <c r="B4825" s="737"/>
      <c r="C4825" s="739"/>
      <c r="D4825" s="739"/>
      <c r="E4825" s="739"/>
      <c r="F4825" s="740"/>
      <c r="G4825" s="739"/>
      <c r="H4825" s="739"/>
      <c r="I4825" s="761"/>
      <c r="J4825" s="762"/>
      <c r="K4825" s="763"/>
      <c r="L4825" s="764"/>
    </row>
    <row r="4826" spans="2:12" x14ac:dyDescent="0.25">
      <c r="B4826" s="737"/>
      <c r="C4826" s="739"/>
      <c r="D4826" s="739"/>
      <c r="E4826" s="739"/>
      <c r="F4826" s="740"/>
      <c r="G4826" s="739"/>
      <c r="H4826" s="739"/>
      <c r="I4826" s="761"/>
      <c r="J4826" s="762"/>
      <c r="K4826" s="763"/>
      <c r="L4826" s="764"/>
    </row>
    <row r="4827" spans="2:12" x14ac:dyDescent="0.25">
      <c r="B4827" s="737"/>
      <c r="C4827" s="739"/>
      <c r="D4827" s="739"/>
      <c r="E4827" s="739"/>
      <c r="F4827" s="740"/>
      <c r="G4827" s="739"/>
      <c r="H4827" s="739"/>
      <c r="I4827" s="761"/>
      <c r="J4827" s="762"/>
      <c r="K4827" s="763"/>
      <c r="L4827" s="764"/>
    </row>
    <row r="4828" spans="2:12" x14ac:dyDescent="0.25">
      <c r="B4828" s="737"/>
      <c r="C4828" s="739"/>
      <c r="D4828" s="739"/>
      <c r="E4828" s="739"/>
      <c r="F4828" s="740"/>
      <c r="G4828" s="739"/>
      <c r="H4828" s="739"/>
      <c r="I4828" s="761"/>
      <c r="J4828" s="762"/>
      <c r="K4828" s="763"/>
      <c r="L4828" s="764"/>
    </row>
    <row r="4829" spans="2:12" x14ac:dyDescent="0.25">
      <c r="B4829" s="737"/>
      <c r="C4829" s="739"/>
      <c r="D4829" s="739"/>
      <c r="E4829" s="739"/>
      <c r="F4829" s="740"/>
      <c r="G4829" s="739"/>
      <c r="H4829" s="739"/>
      <c r="I4829" s="761"/>
      <c r="J4829" s="762"/>
      <c r="K4829" s="763"/>
      <c r="L4829" s="764"/>
    </row>
    <row r="4830" spans="2:12" x14ac:dyDescent="0.25">
      <c r="B4830" s="737"/>
      <c r="C4830" s="739"/>
      <c r="D4830" s="739"/>
      <c r="E4830" s="739"/>
      <c r="F4830" s="740"/>
      <c r="G4830" s="739"/>
      <c r="H4830" s="739"/>
      <c r="I4830" s="761"/>
      <c r="J4830" s="762"/>
      <c r="K4830" s="763"/>
      <c r="L4830" s="764"/>
    </row>
    <row r="4831" spans="2:12" x14ac:dyDescent="0.25">
      <c r="B4831" s="737"/>
      <c r="C4831" s="739"/>
      <c r="D4831" s="739"/>
      <c r="E4831" s="739"/>
      <c r="F4831" s="740"/>
      <c r="G4831" s="739"/>
      <c r="H4831" s="739"/>
      <c r="I4831" s="761"/>
      <c r="J4831" s="762"/>
      <c r="K4831" s="763"/>
      <c r="L4831" s="764"/>
    </row>
    <row r="4832" spans="2:12" x14ac:dyDescent="0.25">
      <c r="B4832" s="737"/>
      <c r="C4832" s="739"/>
      <c r="D4832" s="739"/>
      <c r="E4832" s="739"/>
      <c r="F4832" s="740"/>
      <c r="G4832" s="739"/>
      <c r="H4832" s="739"/>
      <c r="I4832" s="761"/>
      <c r="J4832" s="762"/>
      <c r="K4832" s="763"/>
      <c r="L4832" s="764"/>
    </row>
    <row r="4833" spans="2:12" x14ac:dyDescent="0.25">
      <c r="B4833" s="737"/>
      <c r="C4833" s="739"/>
      <c r="D4833" s="739"/>
      <c r="E4833" s="739"/>
      <c r="F4833" s="740"/>
      <c r="G4833" s="739"/>
      <c r="H4833" s="739"/>
      <c r="I4833" s="761"/>
      <c r="J4833" s="762"/>
      <c r="K4833" s="763"/>
      <c r="L4833" s="764"/>
    </row>
    <row r="4834" spans="2:12" x14ac:dyDescent="0.25">
      <c r="B4834" s="737"/>
      <c r="C4834" s="739"/>
      <c r="D4834" s="739"/>
      <c r="E4834" s="739"/>
      <c r="F4834" s="740"/>
      <c r="G4834" s="739"/>
      <c r="H4834" s="739"/>
      <c r="I4834" s="761"/>
      <c r="J4834" s="762"/>
      <c r="K4834" s="763"/>
      <c r="L4834" s="764"/>
    </row>
    <row r="4835" spans="2:12" x14ac:dyDescent="0.25">
      <c r="B4835" s="737"/>
      <c r="C4835" s="739"/>
      <c r="D4835" s="739"/>
      <c r="E4835" s="739"/>
      <c r="F4835" s="740"/>
      <c r="G4835" s="739"/>
      <c r="H4835" s="739"/>
      <c r="I4835" s="761"/>
      <c r="J4835" s="762"/>
      <c r="K4835" s="763"/>
      <c r="L4835" s="764"/>
    </row>
    <row r="4836" spans="2:12" x14ac:dyDescent="0.25">
      <c r="B4836" s="737"/>
      <c r="C4836" s="739"/>
      <c r="D4836" s="739"/>
      <c r="E4836" s="739"/>
      <c r="F4836" s="740"/>
      <c r="G4836" s="739"/>
      <c r="H4836" s="739"/>
      <c r="I4836" s="761"/>
      <c r="J4836" s="762"/>
      <c r="K4836" s="763"/>
      <c r="L4836" s="764"/>
    </row>
    <row r="4837" spans="2:12" x14ac:dyDescent="0.25">
      <c r="B4837" s="737"/>
      <c r="C4837" s="739"/>
      <c r="D4837" s="739"/>
      <c r="E4837" s="739"/>
      <c r="F4837" s="740"/>
      <c r="G4837" s="739"/>
      <c r="H4837" s="739"/>
      <c r="I4837" s="761"/>
      <c r="J4837" s="762"/>
      <c r="K4837" s="763"/>
      <c r="L4837" s="764"/>
    </row>
    <row r="4838" spans="2:12" x14ac:dyDescent="0.25">
      <c r="B4838" s="737"/>
      <c r="C4838" s="739"/>
      <c r="D4838" s="739"/>
      <c r="E4838" s="739"/>
      <c r="F4838" s="740"/>
      <c r="G4838" s="739"/>
      <c r="H4838" s="739"/>
      <c r="I4838" s="761"/>
      <c r="J4838" s="762"/>
      <c r="K4838" s="763"/>
      <c r="L4838" s="764"/>
    </row>
    <row r="4839" spans="2:12" x14ac:dyDescent="0.25">
      <c r="B4839" s="737"/>
      <c r="C4839" s="739"/>
      <c r="D4839" s="739"/>
      <c r="E4839" s="739"/>
      <c r="F4839" s="740"/>
      <c r="G4839" s="739"/>
      <c r="H4839" s="739"/>
      <c r="I4839" s="761"/>
      <c r="J4839" s="762"/>
      <c r="K4839" s="763"/>
      <c r="L4839" s="764"/>
    </row>
    <row r="4840" spans="2:12" x14ac:dyDescent="0.25">
      <c r="B4840" s="737"/>
      <c r="C4840" s="739"/>
      <c r="D4840" s="739"/>
      <c r="E4840" s="739"/>
      <c r="F4840" s="740"/>
      <c r="G4840" s="739"/>
      <c r="H4840" s="739"/>
      <c r="I4840" s="761"/>
      <c r="J4840" s="762"/>
      <c r="K4840" s="763"/>
      <c r="L4840" s="764"/>
    </row>
    <row r="4841" spans="2:12" x14ac:dyDescent="0.25">
      <c r="B4841" s="737"/>
      <c r="C4841" s="739"/>
      <c r="D4841" s="739"/>
      <c r="E4841" s="739"/>
      <c r="F4841" s="740"/>
      <c r="G4841" s="739"/>
      <c r="H4841" s="739"/>
      <c r="I4841" s="761"/>
      <c r="J4841" s="762"/>
      <c r="K4841" s="763"/>
      <c r="L4841" s="764"/>
    </row>
    <row r="4842" spans="2:12" x14ac:dyDescent="0.25">
      <c r="B4842" s="737"/>
      <c r="C4842" s="739"/>
      <c r="D4842" s="739"/>
      <c r="E4842" s="739"/>
      <c r="F4842" s="740"/>
      <c r="G4842" s="739"/>
      <c r="H4842" s="739"/>
      <c r="I4842" s="761"/>
      <c r="J4842" s="762"/>
      <c r="K4842" s="763"/>
      <c r="L4842" s="764"/>
    </row>
    <row r="4843" spans="2:12" x14ac:dyDescent="0.25">
      <c r="B4843" s="737"/>
      <c r="C4843" s="739"/>
      <c r="D4843" s="739"/>
      <c r="E4843" s="739"/>
      <c r="F4843" s="740"/>
      <c r="G4843" s="739"/>
      <c r="H4843" s="739"/>
      <c r="I4843" s="761"/>
      <c r="J4843" s="762"/>
      <c r="K4843" s="763"/>
      <c r="L4843" s="764"/>
    </row>
    <row r="4844" spans="2:12" x14ac:dyDescent="0.25">
      <c r="B4844" s="737"/>
      <c r="C4844" s="739"/>
      <c r="D4844" s="739"/>
      <c r="E4844" s="739"/>
      <c r="F4844" s="740"/>
      <c r="G4844" s="739"/>
      <c r="H4844" s="739"/>
      <c r="I4844" s="761"/>
      <c r="J4844" s="762"/>
      <c r="K4844" s="763"/>
      <c r="L4844" s="764"/>
    </row>
    <row r="4845" spans="2:12" x14ac:dyDescent="0.25">
      <c r="B4845" s="737"/>
      <c r="C4845" s="739"/>
      <c r="D4845" s="739"/>
      <c r="E4845" s="739"/>
      <c r="F4845" s="740"/>
      <c r="G4845" s="739"/>
      <c r="H4845" s="739"/>
      <c r="I4845" s="761"/>
      <c r="J4845" s="762"/>
      <c r="K4845" s="763"/>
      <c r="L4845" s="764"/>
    </row>
    <row r="4846" spans="2:12" x14ac:dyDescent="0.25">
      <c r="B4846" s="737"/>
      <c r="C4846" s="739"/>
      <c r="D4846" s="739"/>
      <c r="E4846" s="739"/>
      <c r="F4846" s="740"/>
      <c r="G4846" s="739"/>
      <c r="H4846" s="739"/>
      <c r="I4846" s="761"/>
      <c r="J4846" s="762"/>
      <c r="K4846" s="763"/>
      <c r="L4846" s="764"/>
    </row>
    <row r="4847" spans="2:12" x14ac:dyDescent="0.25">
      <c r="B4847" s="737"/>
      <c r="C4847" s="739"/>
      <c r="D4847" s="739"/>
      <c r="E4847" s="739"/>
      <c r="F4847" s="740"/>
      <c r="G4847" s="739"/>
      <c r="H4847" s="739"/>
      <c r="I4847" s="761"/>
      <c r="J4847" s="762"/>
      <c r="K4847" s="763"/>
      <c r="L4847" s="764"/>
    </row>
    <row r="4848" spans="2:12" x14ac:dyDescent="0.25">
      <c r="B4848" s="737"/>
      <c r="C4848" s="739"/>
      <c r="D4848" s="739"/>
      <c r="E4848" s="739"/>
      <c r="F4848" s="740"/>
      <c r="G4848" s="739"/>
      <c r="H4848" s="739"/>
      <c r="I4848" s="761"/>
      <c r="J4848" s="762"/>
      <c r="K4848" s="763"/>
      <c r="L4848" s="764"/>
    </row>
    <row r="4849" spans="2:12" x14ac:dyDescent="0.25">
      <c r="B4849" s="737"/>
      <c r="C4849" s="739"/>
      <c r="D4849" s="739"/>
      <c r="E4849" s="739"/>
      <c r="F4849" s="740"/>
      <c r="G4849" s="739"/>
      <c r="H4849" s="739"/>
      <c r="I4849" s="761"/>
      <c r="J4849" s="762"/>
      <c r="K4849" s="763"/>
      <c r="L4849" s="764"/>
    </row>
    <row r="4850" spans="2:12" x14ac:dyDescent="0.25">
      <c r="B4850" s="737"/>
      <c r="C4850" s="739"/>
      <c r="D4850" s="739"/>
      <c r="E4850" s="739"/>
      <c r="F4850" s="740"/>
      <c r="G4850" s="739"/>
      <c r="H4850" s="739"/>
      <c r="I4850" s="761"/>
      <c r="J4850" s="762"/>
      <c r="K4850" s="763"/>
      <c r="L4850" s="764"/>
    </row>
    <row r="4851" spans="2:12" x14ac:dyDescent="0.25">
      <c r="B4851" s="737"/>
      <c r="C4851" s="739"/>
      <c r="D4851" s="739"/>
      <c r="E4851" s="739"/>
      <c r="F4851" s="740"/>
      <c r="G4851" s="739"/>
      <c r="H4851" s="739"/>
      <c r="I4851" s="761"/>
      <c r="J4851" s="762"/>
      <c r="K4851" s="763"/>
      <c r="L4851" s="764"/>
    </row>
    <row r="4852" spans="2:12" x14ac:dyDescent="0.25">
      <c r="B4852" s="737"/>
      <c r="C4852" s="739"/>
      <c r="D4852" s="739"/>
      <c r="E4852" s="739"/>
      <c r="F4852" s="740"/>
      <c r="G4852" s="739"/>
      <c r="H4852" s="739"/>
      <c r="I4852" s="761"/>
      <c r="J4852" s="762"/>
      <c r="K4852" s="763"/>
      <c r="L4852" s="764"/>
    </row>
    <row r="4853" spans="2:12" x14ac:dyDescent="0.25">
      <c r="B4853" s="737"/>
      <c r="C4853" s="739"/>
      <c r="D4853" s="739"/>
      <c r="E4853" s="739"/>
      <c r="F4853" s="740"/>
      <c r="G4853" s="739"/>
      <c r="H4853" s="739"/>
      <c r="I4853" s="761"/>
      <c r="J4853" s="762"/>
      <c r="K4853" s="763"/>
      <c r="L4853" s="764"/>
    </row>
    <row r="4854" spans="2:12" x14ac:dyDescent="0.25">
      <c r="B4854" s="737"/>
      <c r="C4854" s="739"/>
      <c r="D4854" s="739"/>
      <c r="E4854" s="739"/>
      <c r="F4854" s="740"/>
      <c r="G4854" s="739"/>
      <c r="H4854" s="739"/>
      <c r="I4854" s="761"/>
      <c r="J4854" s="762"/>
      <c r="K4854" s="763"/>
      <c r="L4854" s="764"/>
    </row>
    <row r="4855" spans="2:12" x14ac:dyDescent="0.25">
      <c r="B4855" s="737"/>
      <c r="C4855" s="739"/>
      <c r="D4855" s="739"/>
      <c r="E4855" s="739"/>
      <c r="F4855" s="740"/>
      <c r="G4855" s="739"/>
      <c r="H4855" s="739"/>
      <c r="I4855" s="761"/>
      <c r="J4855" s="762"/>
      <c r="K4855" s="763"/>
      <c r="L4855" s="764"/>
    </row>
    <row r="4856" spans="2:12" x14ac:dyDescent="0.25">
      <c r="B4856" s="737"/>
      <c r="C4856" s="739"/>
      <c r="D4856" s="739"/>
      <c r="E4856" s="739"/>
      <c r="F4856" s="740"/>
      <c r="G4856" s="739"/>
      <c r="H4856" s="739"/>
      <c r="I4856" s="761"/>
      <c r="J4856" s="762"/>
      <c r="K4856" s="763"/>
      <c r="L4856" s="764"/>
    </row>
    <row r="4857" spans="2:12" x14ac:dyDescent="0.25">
      <c r="B4857" s="737"/>
      <c r="C4857" s="739"/>
      <c r="D4857" s="739"/>
      <c r="E4857" s="739"/>
      <c r="F4857" s="740"/>
      <c r="G4857" s="739"/>
      <c r="H4857" s="739"/>
      <c r="I4857" s="761"/>
      <c r="J4857" s="762"/>
      <c r="K4857" s="763"/>
      <c r="L4857" s="764"/>
    </row>
    <row r="4858" spans="2:12" x14ac:dyDescent="0.25">
      <c r="B4858" s="737"/>
      <c r="C4858" s="739"/>
      <c r="D4858" s="739"/>
      <c r="E4858" s="739"/>
      <c r="F4858" s="740"/>
      <c r="G4858" s="739"/>
      <c r="H4858" s="739"/>
      <c r="I4858" s="761"/>
      <c r="J4858" s="762"/>
      <c r="K4858" s="763"/>
      <c r="L4858" s="764"/>
    </row>
    <row r="4859" spans="2:12" x14ac:dyDescent="0.25">
      <c r="B4859" s="737"/>
      <c r="C4859" s="739"/>
      <c r="D4859" s="739"/>
      <c r="E4859" s="739"/>
      <c r="F4859" s="740"/>
      <c r="G4859" s="739"/>
      <c r="H4859" s="739"/>
      <c r="I4859" s="761"/>
      <c r="J4859" s="762"/>
      <c r="K4859" s="763"/>
      <c r="L4859" s="764"/>
    </row>
    <row r="4860" spans="2:12" x14ac:dyDescent="0.25">
      <c r="B4860" s="737"/>
      <c r="C4860" s="739"/>
      <c r="D4860" s="739"/>
      <c r="E4860" s="739"/>
      <c r="F4860" s="740"/>
      <c r="G4860" s="739"/>
      <c r="H4860" s="739"/>
      <c r="I4860" s="761"/>
      <c r="J4860" s="762"/>
      <c r="K4860" s="763"/>
      <c r="L4860" s="764"/>
    </row>
    <row r="4861" spans="2:12" x14ac:dyDescent="0.25">
      <c r="B4861" s="737"/>
      <c r="C4861" s="739"/>
      <c r="D4861" s="739"/>
      <c r="E4861" s="739"/>
      <c r="F4861" s="740"/>
      <c r="G4861" s="739"/>
      <c r="H4861" s="739"/>
      <c r="I4861" s="761"/>
      <c r="J4861" s="762"/>
      <c r="K4861" s="763"/>
      <c r="L4861" s="764"/>
    </row>
    <row r="4862" spans="2:12" x14ac:dyDescent="0.25">
      <c r="B4862" s="737"/>
      <c r="C4862" s="739"/>
      <c r="D4862" s="739"/>
      <c r="E4862" s="739"/>
      <c r="F4862" s="740"/>
      <c r="G4862" s="739"/>
      <c r="H4862" s="739"/>
      <c r="I4862" s="761"/>
      <c r="J4862" s="762"/>
      <c r="K4862" s="763"/>
      <c r="L4862" s="764"/>
    </row>
    <row r="4863" spans="2:12" x14ac:dyDescent="0.25">
      <c r="B4863" s="737"/>
      <c r="C4863" s="739"/>
      <c r="D4863" s="739"/>
      <c r="E4863" s="739"/>
      <c r="F4863" s="740"/>
      <c r="G4863" s="739"/>
      <c r="H4863" s="739"/>
      <c r="I4863" s="761"/>
      <c r="J4863" s="762"/>
      <c r="K4863" s="763"/>
      <c r="L4863" s="764"/>
    </row>
    <row r="4864" spans="2:12" x14ac:dyDescent="0.25">
      <c r="B4864" s="737"/>
      <c r="C4864" s="739"/>
      <c r="D4864" s="739"/>
      <c r="E4864" s="739"/>
      <c r="F4864" s="740"/>
      <c r="G4864" s="739"/>
      <c r="H4864" s="739"/>
      <c r="I4864" s="761"/>
      <c r="J4864" s="762"/>
      <c r="K4864" s="763"/>
      <c r="L4864" s="764"/>
    </row>
    <row r="4865" spans="2:12" x14ac:dyDescent="0.25">
      <c r="B4865" s="737"/>
      <c r="C4865" s="739"/>
      <c r="D4865" s="739"/>
      <c r="E4865" s="739"/>
      <c r="F4865" s="740"/>
      <c r="G4865" s="739"/>
      <c r="H4865" s="739"/>
      <c r="I4865" s="761"/>
      <c r="J4865" s="762"/>
      <c r="K4865" s="763"/>
      <c r="L4865" s="764"/>
    </row>
    <row r="4866" spans="2:12" x14ac:dyDescent="0.25">
      <c r="B4866" s="737"/>
      <c r="C4866" s="739"/>
      <c r="D4866" s="739"/>
      <c r="E4866" s="739"/>
      <c r="F4866" s="740"/>
      <c r="G4866" s="739"/>
      <c r="H4866" s="739"/>
      <c r="I4866" s="761"/>
      <c r="J4866" s="762"/>
      <c r="K4866" s="763"/>
      <c r="L4866" s="764"/>
    </row>
    <row r="4867" spans="2:12" x14ac:dyDescent="0.25">
      <c r="B4867" s="737"/>
      <c r="C4867" s="739"/>
      <c r="D4867" s="739"/>
      <c r="E4867" s="739"/>
      <c r="F4867" s="740"/>
      <c r="G4867" s="739"/>
      <c r="H4867" s="739"/>
      <c r="I4867" s="761"/>
      <c r="J4867" s="762"/>
      <c r="K4867" s="763"/>
      <c r="L4867" s="764"/>
    </row>
    <row r="4868" spans="2:12" x14ac:dyDescent="0.25">
      <c r="B4868" s="737"/>
      <c r="C4868" s="739"/>
      <c r="D4868" s="739"/>
      <c r="E4868" s="739"/>
      <c r="F4868" s="740"/>
      <c r="G4868" s="739"/>
      <c r="H4868" s="739"/>
      <c r="I4868" s="761"/>
      <c r="J4868" s="762"/>
      <c r="K4868" s="763"/>
      <c r="L4868" s="764"/>
    </row>
    <row r="4869" spans="2:12" x14ac:dyDescent="0.25">
      <c r="B4869" s="737"/>
      <c r="C4869" s="739"/>
      <c r="D4869" s="739"/>
      <c r="E4869" s="739"/>
      <c r="F4869" s="740"/>
      <c r="G4869" s="739"/>
      <c r="H4869" s="739"/>
      <c r="I4869" s="761"/>
      <c r="J4869" s="762"/>
      <c r="K4869" s="763"/>
      <c r="L4869" s="764"/>
    </row>
    <row r="4870" spans="2:12" x14ac:dyDescent="0.25">
      <c r="B4870" s="737"/>
      <c r="C4870" s="739"/>
      <c r="D4870" s="739"/>
      <c r="E4870" s="739"/>
      <c r="F4870" s="740"/>
      <c r="G4870" s="739"/>
      <c r="H4870" s="739"/>
      <c r="I4870" s="761"/>
      <c r="J4870" s="762"/>
      <c r="K4870" s="763"/>
      <c r="L4870" s="764"/>
    </row>
    <row r="4871" spans="2:12" x14ac:dyDescent="0.25">
      <c r="B4871" s="737"/>
      <c r="C4871" s="739"/>
      <c r="D4871" s="739"/>
      <c r="E4871" s="739"/>
      <c r="F4871" s="740"/>
      <c r="G4871" s="739"/>
      <c r="H4871" s="739"/>
      <c r="I4871" s="761"/>
      <c r="J4871" s="762"/>
      <c r="K4871" s="763"/>
      <c r="L4871" s="764"/>
    </row>
    <row r="4872" spans="2:12" x14ac:dyDescent="0.25">
      <c r="B4872" s="737"/>
      <c r="C4872" s="739"/>
      <c r="D4872" s="739"/>
      <c r="E4872" s="739"/>
      <c r="F4872" s="740"/>
      <c r="G4872" s="739"/>
      <c r="H4872" s="739"/>
      <c r="I4872" s="761"/>
      <c r="J4872" s="762"/>
      <c r="K4872" s="763"/>
      <c r="L4872" s="764"/>
    </row>
    <row r="4873" spans="2:12" x14ac:dyDescent="0.25">
      <c r="B4873" s="737"/>
      <c r="C4873" s="739"/>
      <c r="D4873" s="739"/>
      <c r="E4873" s="739"/>
      <c r="F4873" s="740"/>
      <c r="G4873" s="739"/>
      <c r="H4873" s="739"/>
      <c r="I4873" s="761"/>
      <c r="J4873" s="762"/>
      <c r="K4873" s="763"/>
      <c r="L4873" s="764"/>
    </row>
    <row r="4874" spans="2:12" x14ac:dyDescent="0.25">
      <c r="B4874" s="737"/>
      <c r="C4874" s="739"/>
      <c r="D4874" s="739"/>
      <c r="E4874" s="739"/>
      <c r="F4874" s="740"/>
      <c r="G4874" s="739"/>
      <c r="H4874" s="739"/>
      <c r="I4874" s="761"/>
      <c r="J4874" s="762"/>
      <c r="K4874" s="763"/>
      <c r="L4874" s="764"/>
    </row>
    <row r="4875" spans="2:12" x14ac:dyDescent="0.25">
      <c r="B4875" s="737"/>
      <c r="C4875" s="739"/>
      <c r="D4875" s="739"/>
      <c r="E4875" s="739"/>
      <c r="F4875" s="740"/>
      <c r="G4875" s="739"/>
      <c r="H4875" s="739"/>
      <c r="I4875" s="761"/>
      <c r="J4875" s="762"/>
      <c r="K4875" s="763"/>
      <c r="L4875" s="764"/>
    </row>
    <row r="4876" spans="2:12" x14ac:dyDescent="0.25">
      <c r="B4876" s="737"/>
      <c r="C4876" s="739"/>
      <c r="D4876" s="739"/>
      <c r="E4876" s="739"/>
      <c r="F4876" s="740"/>
      <c r="G4876" s="739"/>
      <c r="H4876" s="739"/>
      <c r="I4876" s="761"/>
      <c r="J4876" s="762"/>
      <c r="K4876" s="763"/>
      <c r="L4876" s="764"/>
    </row>
    <row r="4877" spans="2:12" x14ac:dyDescent="0.25">
      <c r="B4877" s="737"/>
      <c r="C4877" s="739"/>
      <c r="D4877" s="739"/>
      <c r="E4877" s="739"/>
      <c r="F4877" s="740"/>
      <c r="G4877" s="739"/>
      <c r="H4877" s="739"/>
      <c r="I4877" s="761"/>
      <c r="J4877" s="762"/>
      <c r="K4877" s="763"/>
      <c r="L4877" s="764"/>
    </row>
    <row r="4878" spans="2:12" x14ac:dyDescent="0.25">
      <c r="B4878" s="737"/>
      <c r="C4878" s="739"/>
      <c r="D4878" s="739"/>
      <c r="E4878" s="739"/>
      <c r="F4878" s="740"/>
      <c r="G4878" s="739"/>
      <c r="H4878" s="739"/>
      <c r="I4878" s="761"/>
      <c r="J4878" s="762"/>
      <c r="K4878" s="763"/>
      <c r="L4878" s="764"/>
    </row>
    <row r="4879" spans="2:12" x14ac:dyDescent="0.25">
      <c r="B4879" s="737"/>
      <c r="C4879" s="739"/>
      <c r="D4879" s="739"/>
      <c r="E4879" s="739"/>
      <c r="F4879" s="740"/>
      <c r="G4879" s="739"/>
      <c r="H4879" s="739"/>
      <c r="I4879" s="761"/>
      <c r="J4879" s="762"/>
      <c r="K4879" s="763"/>
      <c r="L4879" s="764"/>
    </row>
    <row r="4880" spans="2:12" x14ac:dyDescent="0.25">
      <c r="B4880" s="737"/>
      <c r="C4880" s="739"/>
      <c r="D4880" s="739"/>
      <c r="E4880" s="739"/>
      <c r="F4880" s="740"/>
      <c r="G4880" s="739"/>
      <c r="H4880" s="739"/>
      <c r="I4880" s="761"/>
      <c r="J4880" s="762"/>
      <c r="K4880" s="763"/>
      <c r="L4880" s="764"/>
    </row>
    <row r="4881" spans="2:12" x14ac:dyDescent="0.25">
      <c r="B4881" s="737"/>
      <c r="C4881" s="739"/>
      <c r="D4881" s="739"/>
      <c r="E4881" s="739"/>
      <c r="F4881" s="740"/>
      <c r="G4881" s="739"/>
      <c r="H4881" s="739"/>
      <c r="I4881" s="761"/>
      <c r="J4881" s="762"/>
      <c r="K4881" s="763"/>
      <c r="L4881" s="764"/>
    </row>
    <row r="4882" spans="2:12" x14ac:dyDescent="0.25">
      <c r="B4882" s="737"/>
      <c r="C4882" s="739"/>
      <c r="D4882" s="739"/>
      <c r="E4882" s="739"/>
      <c r="F4882" s="740"/>
      <c r="G4882" s="739"/>
      <c r="H4882" s="739"/>
      <c r="I4882" s="761"/>
      <c r="J4882" s="762"/>
      <c r="K4882" s="763"/>
      <c r="L4882" s="764"/>
    </row>
    <row r="4883" spans="2:12" x14ac:dyDescent="0.25">
      <c r="B4883" s="737"/>
      <c r="C4883" s="739"/>
      <c r="D4883" s="739"/>
      <c r="E4883" s="739"/>
      <c r="F4883" s="740"/>
      <c r="G4883" s="739"/>
      <c r="H4883" s="739"/>
      <c r="I4883" s="761"/>
      <c r="J4883" s="762"/>
      <c r="K4883" s="763"/>
      <c r="L4883" s="764"/>
    </row>
    <row r="4884" spans="2:12" x14ac:dyDescent="0.25">
      <c r="B4884" s="737"/>
      <c r="C4884" s="739"/>
      <c r="D4884" s="739"/>
      <c r="E4884" s="739"/>
      <c r="F4884" s="740"/>
      <c r="G4884" s="739"/>
      <c r="H4884" s="739"/>
      <c r="I4884" s="761"/>
      <c r="J4884" s="762"/>
      <c r="K4884" s="763"/>
      <c r="L4884" s="764"/>
    </row>
    <row r="4885" spans="2:12" x14ac:dyDescent="0.25">
      <c r="B4885" s="737"/>
      <c r="C4885" s="739"/>
      <c r="D4885" s="739"/>
      <c r="E4885" s="739"/>
      <c r="F4885" s="740"/>
      <c r="G4885" s="739"/>
      <c r="H4885" s="739"/>
      <c r="I4885" s="761"/>
      <c r="J4885" s="762"/>
      <c r="K4885" s="763"/>
      <c r="L4885" s="764"/>
    </row>
    <row r="4886" spans="2:12" x14ac:dyDescent="0.25">
      <c r="B4886" s="737"/>
      <c r="C4886" s="739"/>
      <c r="D4886" s="739"/>
      <c r="E4886" s="739"/>
      <c r="F4886" s="740"/>
      <c r="G4886" s="739"/>
      <c r="H4886" s="739"/>
      <c r="I4886" s="761"/>
      <c r="J4886" s="762"/>
      <c r="K4886" s="763"/>
      <c r="L4886" s="764"/>
    </row>
    <row r="4887" spans="2:12" x14ac:dyDescent="0.25">
      <c r="B4887" s="737"/>
      <c r="C4887" s="739"/>
      <c r="D4887" s="739"/>
      <c r="E4887" s="739"/>
      <c r="F4887" s="740"/>
      <c r="G4887" s="739"/>
      <c r="H4887" s="739"/>
      <c r="I4887" s="761"/>
      <c r="J4887" s="762"/>
      <c r="K4887" s="763"/>
      <c r="L4887" s="764"/>
    </row>
    <row r="4888" spans="2:12" x14ac:dyDescent="0.25">
      <c r="B4888" s="737"/>
      <c r="C4888" s="739"/>
      <c r="D4888" s="739"/>
      <c r="E4888" s="739"/>
      <c r="F4888" s="740"/>
      <c r="G4888" s="739"/>
      <c r="H4888" s="739"/>
      <c r="I4888" s="761"/>
      <c r="J4888" s="762"/>
      <c r="K4888" s="763"/>
      <c r="L4888" s="764"/>
    </row>
    <row r="4889" spans="2:12" x14ac:dyDescent="0.25">
      <c r="B4889" s="737"/>
      <c r="C4889" s="739"/>
      <c r="D4889" s="739"/>
      <c r="E4889" s="739"/>
      <c r="F4889" s="740"/>
      <c r="G4889" s="739"/>
      <c r="H4889" s="739"/>
      <c r="I4889" s="761"/>
      <c r="J4889" s="762"/>
      <c r="K4889" s="763"/>
      <c r="L4889" s="764"/>
    </row>
    <row r="4890" spans="2:12" x14ac:dyDescent="0.25">
      <c r="B4890" s="737"/>
      <c r="C4890" s="739"/>
      <c r="D4890" s="739"/>
      <c r="E4890" s="739"/>
      <c r="F4890" s="740"/>
      <c r="G4890" s="739"/>
      <c r="H4890" s="739"/>
      <c r="I4890" s="761"/>
      <c r="J4890" s="762"/>
      <c r="K4890" s="763"/>
      <c r="L4890" s="764"/>
    </row>
    <row r="4891" spans="2:12" x14ac:dyDescent="0.25">
      <c r="B4891" s="737"/>
      <c r="C4891" s="739"/>
      <c r="D4891" s="739"/>
      <c r="E4891" s="739"/>
      <c r="F4891" s="740"/>
      <c r="G4891" s="739"/>
      <c r="H4891" s="739"/>
      <c r="I4891" s="761"/>
      <c r="J4891" s="762"/>
      <c r="K4891" s="763"/>
      <c r="L4891" s="764"/>
    </row>
    <row r="4892" spans="2:12" x14ac:dyDescent="0.25">
      <c r="B4892" s="737"/>
      <c r="C4892" s="739"/>
      <c r="D4892" s="739"/>
      <c r="E4892" s="739"/>
      <c r="F4892" s="740"/>
      <c r="G4892" s="739"/>
      <c r="H4892" s="739"/>
      <c r="I4892" s="761"/>
      <c r="J4892" s="762"/>
      <c r="K4892" s="763"/>
      <c r="L4892" s="764"/>
    </row>
    <row r="4893" spans="2:12" x14ac:dyDescent="0.25">
      <c r="B4893" s="737"/>
      <c r="C4893" s="739"/>
      <c r="D4893" s="739"/>
      <c r="E4893" s="739"/>
      <c r="F4893" s="740"/>
      <c r="G4893" s="739"/>
      <c r="H4893" s="739"/>
      <c r="I4893" s="761"/>
      <c r="J4893" s="762"/>
      <c r="K4893" s="763"/>
      <c r="L4893" s="764"/>
    </row>
    <row r="4894" spans="2:12" x14ac:dyDescent="0.25">
      <c r="B4894" s="737"/>
      <c r="C4894" s="739"/>
      <c r="D4894" s="739"/>
      <c r="E4894" s="739"/>
      <c r="F4894" s="740"/>
      <c r="G4894" s="739"/>
      <c r="H4894" s="739"/>
      <c r="I4894" s="761"/>
      <c r="J4894" s="762"/>
      <c r="K4894" s="763"/>
      <c r="L4894" s="764"/>
    </row>
    <row r="4895" spans="2:12" x14ac:dyDescent="0.25">
      <c r="B4895" s="737"/>
      <c r="C4895" s="739"/>
      <c r="D4895" s="739"/>
      <c r="E4895" s="739"/>
      <c r="F4895" s="740"/>
      <c r="G4895" s="739"/>
      <c r="H4895" s="739"/>
      <c r="I4895" s="761"/>
      <c r="J4895" s="762"/>
      <c r="K4895" s="763"/>
      <c r="L4895" s="764"/>
    </row>
    <row r="4896" spans="2:12" x14ac:dyDescent="0.25">
      <c r="B4896" s="737"/>
      <c r="C4896" s="739"/>
      <c r="D4896" s="739"/>
      <c r="E4896" s="739"/>
      <c r="F4896" s="740"/>
      <c r="G4896" s="739"/>
      <c r="H4896" s="739"/>
      <c r="I4896" s="761"/>
      <c r="J4896" s="762"/>
      <c r="K4896" s="763"/>
      <c r="L4896" s="764"/>
    </row>
    <row r="4897" spans="2:12" x14ac:dyDescent="0.25">
      <c r="B4897" s="737"/>
      <c r="C4897" s="739"/>
      <c r="D4897" s="739"/>
      <c r="E4897" s="739"/>
      <c r="F4897" s="740"/>
      <c r="G4897" s="739"/>
      <c r="H4897" s="739"/>
      <c r="I4897" s="761"/>
      <c r="J4897" s="762"/>
      <c r="K4897" s="763"/>
      <c r="L4897" s="764"/>
    </row>
    <row r="4898" spans="2:12" x14ac:dyDescent="0.25">
      <c r="B4898" s="737"/>
      <c r="C4898" s="739"/>
      <c r="D4898" s="739"/>
      <c r="E4898" s="739"/>
      <c r="F4898" s="740"/>
      <c r="G4898" s="739"/>
      <c r="H4898" s="739"/>
      <c r="I4898" s="761"/>
      <c r="J4898" s="762"/>
      <c r="K4898" s="763"/>
      <c r="L4898" s="764"/>
    </row>
    <row r="4899" spans="2:12" x14ac:dyDescent="0.25">
      <c r="B4899" s="737"/>
      <c r="C4899" s="739"/>
      <c r="D4899" s="739"/>
      <c r="E4899" s="739"/>
      <c r="F4899" s="740"/>
      <c r="G4899" s="739"/>
      <c r="H4899" s="739"/>
      <c r="I4899" s="761"/>
      <c r="J4899" s="762"/>
      <c r="K4899" s="763"/>
      <c r="L4899" s="764"/>
    </row>
    <row r="4900" spans="2:12" x14ac:dyDescent="0.25">
      <c r="B4900" s="737"/>
      <c r="C4900" s="739"/>
      <c r="D4900" s="739"/>
      <c r="E4900" s="739"/>
      <c r="F4900" s="740"/>
      <c r="G4900" s="739"/>
      <c r="H4900" s="739"/>
      <c r="I4900" s="761"/>
      <c r="J4900" s="762"/>
      <c r="K4900" s="763"/>
      <c r="L4900" s="764"/>
    </row>
    <row r="4901" spans="2:12" x14ac:dyDescent="0.25">
      <c r="B4901" s="737"/>
      <c r="C4901" s="739"/>
      <c r="D4901" s="739"/>
      <c r="E4901" s="739"/>
      <c r="F4901" s="740"/>
      <c r="G4901" s="739"/>
      <c r="H4901" s="739"/>
      <c r="I4901" s="761"/>
      <c r="J4901" s="762"/>
      <c r="K4901" s="763"/>
      <c r="L4901" s="764"/>
    </row>
    <row r="4902" spans="2:12" x14ac:dyDescent="0.25">
      <c r="B4902" s="737"/>
      <c r="C4902" s="739"/>
      <c r="D4902" s="739"/>
      <c r="E4902" s="739"/>
      <c r="F4902" s="740"/>
      <c r="G4902" s="739"/>
      <c r="H4902" s="739"/>
      <c r="I4902" s="761"/>
      <c r="J4902" s="762"/>
      <c r="K4902" s="763"/>
      <c r="L4902" s="764"/>
    </row>
    <row r="4903" spans="2:12" x14ac:dyDescent="0.25">
      <c r="B4903" s="737"/>
      <c r="C4903" s="739"/>
      <c r="D4903" s="739"/>
      <c r="E4903" s="739"/>
      <c r="F4903" s="740"/>
      <c r="G4903" s="739"/>
      <c r="H4903" s="739"/>
      <c r="I4903" s="761"/>
      <c r="J4903" s="762"/>
      <c r="K4903" s="763"/>
      <c r="L4903" s="764"/>
    </row>
    <row r="4904" spans="2:12" x14ac:dyDescent="0.25">
      <c r="B4904" s="737"/>
      <c r="C4904" s="739"/>
      <c r="D4904" s="739"/>
      <c r="E4904" s="739"/>
      <c r="F4904" s="740"/>
      <c r="G4904" s="739"/>
      <c r="H4904" s="739"/>
      <c r="I4904" s="761"/>
      <c r="J4904" s="762"/>
      <c r="K4904" s="763"/>
      <c r="L4904" s="764"/>
    </row>
    <row r="4905" spans="2:12" x14ac:dyDescent="0.25">
      <c r="B4905" s="737"/>
      <c r="C4905" s="739"/>
      <c r="D4905" s="739"/>
      <c r="E4905" s="739"/>
      <c r="F4905" s="740"/>
      <c r="G4905" s="739"/>
      <c r="H4905" s="739"/>
      <c r="I4905" s="761"/>
      <c r="J4905" s="762"/>
      <c r="K4905" s="763"/>
      <c r="L4905" s="764"/>
    </row>
    <row r="4906" spans="2:12" x14ac:dyDescent="0.25">
      <c r="B4906" s="737"/>
      <c r="C4906" s="739"/>
      <c r="D4906" s="739"/>
      <c r="E4906" s="739"/>
      <c r="F4906" s="740"/>
      <c r="G4906" s="739"/>
      <c r="H4906" s="739"/>
      <c r="I4906" s="761"/>
      <c r="J4906" s="762"/>
      <c r="K4906" s="763"/>
      <c r="L4906" s="764"/>
    </row>
    <row r="4907" spans="2:12" x14ac:dyDescent="0.25">
      <c r="B4907" s="737"/>
      <c r="C4907" s="739"/>
      <c r="D4907" s="739"/>
      <c r="E4907" s="739"/>
      <c r="F4907" s="740"/>
      <c r="G4907" s="739"/>
      <c r="H4907" s="739"/>
      <c r="I4907" s="761"/>
      <c r="J4907" s="762"/>
      <c r="K4907" s="763"/>
      <c r="L4907" s="764"/>
    </row>
    <row r="4908" spans="2:12" x14ac:dyDescent="0.25">
      <c r="B4908" s="737"/>
      <c r="C4908" s="739"/>
      <c r="D4908" s="739"/>
      <c r="E4908" s="739"/>
      <c r="F4908" s="740"/>
      <c r="G4908" s="739"/>
      <c r="H4908" s="739"/>
      <c r="I4908" s="761"/>
      <c r="J4908" s="762"/>
      <c r="K4908" s="763"/>
      <c r="L4908" s="764"/>
    </row>
    <row r="4909" spans="2:12" x14ac:dyDescent="0.25">
      <c r="B4909" s="737"/>
      <c r="C4909" s="739"/>
      <c r="D4909" s="739"/>
      <c r="E4909" s="739"/>
      <c r="F4909" s="740"/>
      <c r="G4909" s="739"/>
      <c r="H4909" s="739"/>
      <c r="I4909" s="761"/>
      <c r="J4909" s="762"/>
      <c r="K4909" s="763"/>
      <c r="L4909" s="764"/>
    </row>
    <row r="4910" spans="2:12" x14ac:dyDescent="0.25">
      <c r="B4910" s="737"/>
      <c r="C4910" s="739"/>
      <c r="D4910" s="739"/>
      <c r="E4910" s="739"/>
      <c r="F4910" s="740"/>
      <c r="G4910" s="739"/>
      <c r="H4910" s="739"/>
      <c r="I4910" s="761"/>
      <c r="J4910" s="762"/>
      <c r="K4910" s="763"/>
      <c r="L4910" s="764"/>
    </row>
    <row r="4911" spans="2:12" x14ac:dyDescent="0.25">
      <c r="B4911" s="737"/>
      <c r="C4911" s="739"/>
      <c r="D4911" s="739"/>
      <c r="E4911" s="739"/>
      <c r="F4911" s="740"/>
      <c r="G4911" s="739"/>
      <c r="H4911" s="739"/>
      <c r="I4911" s="761"/>
      <c r="J4911" s="762"/>
      <c r="K4911" s="763"/>
      <c r="L4911" s="764"/>
    </row>
    <row r="4912" spans="2:12" x14ac:dyDescent="0.25">
      <c r="B4912" s="737"/>
      <c r="C4912" s="739"/>
      <c r="D4912" s="739"/>
      <c r="E4912" s="739"/>
      <c r="F4912" s="740"/>
      <c r="G4912" s="739"/>
      <c r="H4912" s="739"/>
      <c r="I4912" s="761"/>
      <c r="J4912" s="762"/>
      <c r="K4912" s="763"/>
      <c r="L4912" s="764"/>
    </row>
    <row r="4913" spans="2:12" x14ac:dyDescent="0.25">
      <c r="B4913" s="737"/>
      <c r="C4913" s="739"/>
      <c r="D4913" s="739"/>
      <c r="E4913" s="739"/>
      <c r="F4913" s="740"/>
      <c r="G4913" s="739"/>
      <c r="H4913" s="739"/>
      <c r="I4913" s="761"/>
      <c r="J4913" s="762"/>
      <c r="K4913" s="763"/>
      <c r="L4913" s="764"/>
    </row>
    <row r="4914" spans="2:12" x14ac:dyDescent="0.25">
      <c r="B4914" s="737"/>
      <c r="C4914" s="739"/>
      <c r="D4914" s="739"/>
      <c r="E4914" s="739"/>
      <c r="F4914" s="740"/>
      <c r="G4914" s="739"/>
      <c r="H4914" s="739"/>
      <c r="I4914" s="761"/>
      <c r="J4914" s="762"/>
      <c r="K4914" s="763"/>
      <c r="L4914" s="764"/>
    </row>
    <row r="4915" spans="2:12" x14ac:dyDescent="0.25">
      <c r="B4915" s="737"/>
      <c r="C4915" s="739"/>
      <c r="D4915" s="739"/>
      <c r="E4915" s="739"/>
      <c r="F4915" s="740"/>
      <c r="G4915" s="739"/>
      <c r="H4915" s="739"/>
      <c r="I4915" s="761"/>
      <c r="J4915" s="762"/>
      <c r="K4915" s="763"/>
      <c r="L4915" s="764"/>
    </row>
    <row r="4916" spans="2:12" x14ac:dyDescent="0.25">
      <c r="B4916" s="737"/>
      <c r="C4916" s="739"/>
      <c r="D4916" s="739"/>
      <c r="E4916" s="739"/>
      <c r="F4916" s="740"/>
      <c r="G4916" s="739"/>
      <c r="H4916" s="739"/>
      <c r="I4916" s="761"/>
      <c r="J4916" s="762"/>
      <c r="K4916" s="763"/>
      <c r="L4916" s="764"/>
    </row>
    <row r="4917" spans="2:12" x14ac:dyDescent="0.25">
      <c r="B4917" s="737"/>
      <c r="C4917" s="739"/>
      <c r="D4917" s="739"/>
      <c r="E4917" s="739"/>
      <c r="F4917" s="740"/>
      <c r="G4917" s="739"/>
      <c r="H4917" s="739"/>
      <c r="I4917" s="761"/>
      <c r="J4917" s="762"/>
      <c r="K4917" s="763"/>
      <c r="L4917" s="764"/>
    </row>
    <row r="4918" spans="2:12" x14ac:dyDescent="0.25">
      <c r="B4918" s="737"/>
      <c r="C4918" s="739"/>
      <c r="D4918" s="739"/>
      <c r="E4918" s="739"/>
      <c r="F4918" s="740"/>
      <c r="G4918" s="739"/>
      <c r="H4918" s="739"/>
      <c r="I4918" s="761"/>
      <c r="J4918" s="762"/>
      <c r="K4918" s="763"/>
      <c r="L4918" s="764"/>
    </row>
    <row r="4919" spans="2:12" x14ac:dyDescent="0.25">
      <c r="B4919" s="737"/>
      <c r="C4919" s="739"/>
      <c r="D4919" s="739"/>
      <c r="E4919" s="739"/>
      <c r="F4919" s="740"/>
      <c r="G4919" s="739"/>
      <c r="H4919" s="739"/>
      <c r="I4919" s="761"/>
      <c r="J4919" s="762"/>
      <c r="K4919" s="763"/>
      <c r="L4919" s="764"/>
    </row>
    <row r="4920" spans="2:12" x14ac:dyDescent="0.25">
      <c r="B4920" s="737"/>
      <c r="C4920" s="739"/>
      <c r="D4920" s="739"/>
      <c r="E4920" s="739"/>
      <c r="F4920" s="740"/>
      <c r="G4920" s="739"/>
      <c r="H4920" s="739"/>
      <c r="I4920" s="761"/>
      <c r="J4920" s="762"/>
      <c r="K4920" s="763"/>
      <c r="L4920" s="764"/>
    </row>
    <row r="4921" spans="2:12" x14ac:dyDescent="0.25">
      <c r="B4921" s="737"/>
      <c r="C4921" s="739"/>
      <c r="D4921" s="739"/>
      <c r="E4921" s="739"/>
      <c r="F4921" s="740"/>
      <c r="G4921" s="739"/>
      <c r="H4921" s="739"/>
      <c r="I4921" s="761"/>
      <c r="J4921" s="762"/>
      <c r="K4921" s="763"/>
      <c r="L4921" s="764"/>
    </row>
    <row r="4922" spans="2:12" x14ac:dyDescent="0.25">
      <c r="B4922" s="737"/>
      <c r="C4922" s="739"/>
      <c r="D4922" s="739"/>
      <c r="E4922" s="739"/>
      <c r="F4922" s="740"/>
      <c r="G4922" s="739"/>
      <c r="H4922" s="739"/>
      <c r="I4922" s="761"/>
      <c r="J4922" s="762"/>
      <c r="K4922" s="763"/>
      <c r="L4922" s="764"/>
    </row>
    <row r="4923" spans="2:12" x14ac:dyDescent="0.25">
      <c r="B4923" s="737"/>
      <c r="C4923" s="739"/>
      <c r="D4923" s="739"/>
      <c r="E4923" s="739"/>
      <c r="F4923" s="740"/>
      <c r="G4923" s="739"/>
      <c r="H4923" s="739"/>
      <c r="I4923" s="761"/>
      <c r="J4923" s="762"/>
      <c r="K4923" s="763"/>
      <c r="L4923" s="764"/>
    </row>
    <row r="4924" spans="2:12" x14ac:dyDescent="0.25">
      <c r="B4924" s="737"/>
      <c r="C4924" s="739"/>
      <c r="D4924" s="739"/>
      <c r="E4924" s="739"/>
      <c r="F4924" s="740"/>
      <c r="G4924" s="739"/>
      <c r="H4924" s="739"/>
      <c r="I4924" s="761"/>
      <c r="J4924" s="762"/>
      <c r="K4924" s="763"/>
      <c r="L4924" s="764"/>
    </row>
    <row r="4925" spans="2:12" x14ac:dyDescent="0.25">
      <c r="B4925" s="737"/>
      <c r="C4925" s="739"/>
      <c r="D4925" s="739"/>
      <c r="E4925" s="739"/>
      <c r="F4925" s="740"/>
      <c r="G4925" s="739"/>
      <c r="H4925" s="739"/>
      <c r="I4925" s="761"/>
      <c r="J4925" s="762"/>
      <c r="K4925" s="763"/>
      <c r="L4925" s="764"/>
    </row>
    <row r="4926" spans="2:12" x14ac:dyDescent="0.25">
      <c r="B4926" s="737"/>
      <c r="C4926" s="739"/>
      <c r="D4926" s="739"/>
      <c r="E4926" s="739"/>
      <c r="F4926" s="740"/>
      <c r="G4926" s="739"/>
      <c r="H4926" s="739"/>
      <c r="I4926" s="761"/>
      <c r="J4926" s="762"/>
      <c r="K4926" s="763"/>
      <c r="L4926" s="764"/>
    </row>
    <row r="4927" spans="2:12" x14ac:dyDescent="0.25">
      <c r="B4927" s="737"/>
      <c r="C4927" s="739"/>
      <c r="D4927" s="739"/>
      <c r="E4927" s="739"/>
      <c r="F4927" s="740"/>
      <c r="G4927" s="739"/>
      <c r="H4927" s="739"/>
      <c r="I4927" s="761"/>
      <c r="J4927" s="762"/>
      <c r="K4927" s="763"/>
      <c r="L4927" s="764"/>
    </row>
    <row r="4928" spans="2:12" x14ac:dyDescent="0.25">
      <c r="B4928" s="737"/>
      <c r="C4928" s="739"/>
      <c r="D4928" s="739"/>
      <c r="E4928" s="739"/>
      <c r="F4928" s="740"/>
      <c r="G4928" s="739"/>
      <c r="H4928" s="739"/>
      <c r="I4928" s="761"/>
      <c r="J4928" s="762"/>
      <c r="K4928" s="763"/>
      <c r="L4928" s="764"/>
    </row>
    <row r="4929" spans="2:12" x14ac:dyDescent="0.25">
      <c r="B4929" s="737"/>
      <c r="C4929" s="739"/>
      <c r="D4929" s="739"/>
      <c r="E4929" s="739"/>
      <c r="F4929" s="740"/>
      <c r="G4929" s="739"/>
      <c r="H4929" s="739"/>
      <c r="I4929" s="761"/>
      <c r="J4929" s="762"/>
      <c r="K4929" s="763"/>
      <c r="L4929" s="764"/>
    </row>
    <row r="4930" spans="2:12" x14ac:dyDescent="0.25">
      <c r="B4930" s="737"/>
      <c r="C4930" s="739"/>
      <c r="D4930" s="739"/>
      <c r="E4930" s="739"/>
      <c r="F4930" s="740"/>
      <c r="G4930" s="739"/>
      <c r="H4930" s="739"/>
      <c r="I4930" s="761"/>
      <c r="J4930" s="762"/>
      <c r="K4930" s="763"/>
      <c r="L4930" s="764"/>
    </row>
    <row r="4931" spans="2:12" x14ac:dyDescent="0.25">
      <c r="B4931" s="737"/>
      <c r="C4931" s="739"/>
      <c r="D4931" s="739"/>
      <c r="E4931" s="739"/>
      <c r="F4931" s="740"/>
      <c r="G4931" s="739"/>
      <c r="H4931" s="739"/>
      <c r="I4931" s="761"/>
      <c r="J4931" s="762"/>
      <c r="K4931" s="763"/>
      <c r="L4931" s="764"/>
    </row>
    <row r="4932" spans="2:12" x14ac:dyDescent="0.25">
      <c r="B4932" s="737"/>
      <c r="C4932" s="739"/>
      <c r="D4932" s="739"/>
      <c r="E4932" s="739"/>
      <c r="F4932" s="740"/>
      <c r="G4932" s="739"/>
      <c r="H4932" s="739"/>
      <c r="I4932" s="761"/>
      <c r="J4932" s="762"/>
      <c r="K4932" s="763"/>
      <c r="L4932" s="764"/>
    </row>
    <row r="4933" spans="2:12" x14ac:dyDescent="0.25">
      <c r="B4933" s="737"/>
      <c r="C4933" s="739"/>
      <c r="D4933" s="739"/>
      <c r="E4933" s="739"/>
      <c r="F4933" s="740"/>
      <c r="G4933" s="739"/>
      <c r="H4933" s="739"/>
      <c r="I4933" s="761"/>
      <c r="J4933" s="762"/>
      <c r="K4933" s="763"/>
      <c r="L4933" s="764"/>
    </row>
    <row r="4934" spans="2:12" x14ac:dyDescent="0.25">
      <c r="B4934" s="737"/>
      <c r="C4934" s="739"/>
      <c r="D4934" s="739"/>
      <c r="E4934" s="739"/>
      <c r="F4934" s="740"/>
      <c r="G4934" s="739"/>
      <c r="H4934" s="739"/>
      <c r="I4934" s="761"/>
      <c r="J4934" s="762"/>
      <c r="K4934" s="763"/>
      <c r="L4934" s="764"/>
    </row>
    <row r="4935" spans="2:12" x14ac:dyDescent="0.25">
      <c r="B4935" s="737"/>
      <c r="C4935" s="739"/>
      <c r="D4935" s="739"/>
      <c r="E4935" s="739"/>
      <c r="F4935" s="740"/>
      <c r="G4935" s="739"/>
      <c r="H4935" s="739"/>
      <c r="I4935" s="761"/>
      <c r="J4935" s="762"/>
      <c r="K4935" s="763"/>
      <c r="L4935" s="764"/>
    </row>
    <row r="4936" spans="2:12" x14ac:dyDescent="0.25">
      <c r="B4936" s="737"/>
      <c r="C4936" s="739"/>
      <c r="D4936" s="739"/>
      <c r="E4936" s="739"/>
      <c r="F4936" s="740"/>
      <c r="G4936" s="739"/>
      <c r="H4936" s="739"/>
      <c r="I4936" s="761"/>
      <c r="J4936" s="762"/>
      <c r="K4936" s="763"/>
      <c r="L4936" s="764"/>
    </row>
    <row r="4937" spans="2:12" x14ac:dyDescent="0.25">
      <c r="B4937" s="737"/>
      <c r="C4937" s="739"/>
      <c r="D4937" s="739"/>
      <c r="E4937" s="739"/>
      <c r="F4937" s="740"/>
      <c r="G4937" s="739"/>
      <c r="H4937" s="739"/>
      <c r="I4937" s="761"/>
      <c r="J4937" s="762"/>
      <c r="K4937" s="763"/>
      <c r="L4937" s="764"/>
    </row>
    <row r="4938" spans="2:12" x14ac:dyDescent="0.25">
      <c r="B4938" s="737"/>
      <c r="C4938" s="739"/>
      <c r="D4938" s="739"/>
      <c r="E4938" s="739"/>
      <c r="F4938" s="740"/>
      <c r="G4938" s="739"/>
      <c r="H4938" s="739"/>
      <c r="I4938" s="761"/>
      <c r="J4938" s="762"/>
      <c r="K4938" s="763"/>
      <c r="L4938" s="764"/>
    </row>
    <row r="4939" spans="2:12" x14ac:dyDescent="0.25">
      <c r="B4939" s="737"/>
      <c r="C4939" s="739"/>
      <c r="D4939" s="739"/>
      <c r="E4939" s="739"/>
      <c r="F4939" s="740"/>
      <c r="G4939" s="739"/>
      <c r="H4939" s="739"/>
      <c r="I4939" s="761"/>
      <c r="J4939" s="762"/>
      <c r="K4939" s="763"/>
      <c r="L4939" s="764"/>
    </row>
    <row r="4940" spans="2:12" x14ac:dyDescent="0.25">
      <c r="B4940" s="737"/>
      <c r="C4940" s="739"/>
      <c r="D4940" s="739"/>
      <c r="E4940" s="739"/>
      <c r="F4940" s="740"/>
      <c r="G4940" s="739"/>
      <c r="H4940" s="739"/>
      <c r="I4940" s="761"/>
      <c r="J4940" s="762"/>
      <c r="K4940" s="763"/>
      <c r="L4940" s="764"/>
    </row>
    <row r="4941" spans="2:12" x14ac:dyDescent="0.25">
      <c r="B4941" s="737"/>
      <c r="C4941" s="739"/>
      <c r="D4941" s="739"/>
      <c r="E4941" s="739"/>
      <c r="F4941" s="740"/>
      <c r="G4941" s="739"/>
      <c r="H4941" s="739"/>
      <c r="I4941" s="761"/>
      <c r="J4941" s="762"/>
      <c r="K4941" s="763"/>
      <c r="L4941" s="764"/>
    </row>
    <row r="4942" spans="2:12" x14ac:dyDescent="0.25">
      <c r="B4942" s="737"/>
      <c r="C4942" s="739"/>
      <c r="D4942" s="739"/>
      <c r="E4942" s="739"/>
      <c r="F4942" s="740"/>
      <c r="G4942" s="739"/>
      <c r="H4942" s="739"/>
      <c r="I4942" s="761"/>
      <c r="J4942" s="762"/>
      <c r="K4942" s="763"/>
      <c r="L4942" s="764"/>
    </row>
    <row r="4943" spans="2:12" x14ac:dyDescent="0.25">
      <c r="B4943" s="737"/>
      <c r="C4943" s="739"/>
      <c r="D4943" s="739"/>
      <c r="E4943" s="739"/>
      <c r="F4943" s="740"/>
      <c r="G4943" s="739"/>
      <c r="H4943" s="739"/>
      <c r="I4943" s="761"/>
      <c r="J4943" s="762"/>
      <c r="K4943" s="763"/>
      <c r="L4943" s="764"/>
    </row>
    <row r="4944" spans="2:12" x14ac:dyDescent="0.25">
      <c r="B4944" s="737"/>
      <c r="C4944" s="739"/>
      <c r="D4944" s="739"/>
      <c r="E4944" s="739"/>
      <c r="F4944" s="740"/>
      <c r="G4944" s="739"/>
      <c r="H4944" s="739"/>
      <c r="I4944" s="761"/>
      <c r="J4944" s="762"/>
      <c r="K4944" s="763"/>
      <c r="L4944" s="764"/>
    </row>
    <row r="4945" spans="2:12" x14ac:dyDescent="0.25">
      <c r="B4945" s="737"/>
      <c r="C4945" s="739"/>
      <c r="D4945" s="739"/>
      <c r="E4945" s="739"/>
      <c r="F4945" s="740"/>
      <c r="G4945" s="739"/>
      <c r="H4945" s="739"/>
      <c r="I4945" s="761"/>
      <c r="J4945" s="762"/>
      <c r="K4945" s="763"/>
      <c r="L4945" s="764"/>
    </row>
    <row r="4946" spans="2:12" x14ac:dyDescent="0.25">
      <c r="B4946" s="737"/>
      <c r="C4946" s="739"/>
      <c r="D4946" s="739"/>
      <c r="E4946" s="739"/>
      <c r="F4946" s="740"/>
      <c r="G4946" s="739"/>
      <c r="H4946" s="739"/>
      <c r="I4946" s="761"/>
      <c r="J4946" s="762"/>
      <c r="K4946" s="763"/>
      <c r="L4946" s="764"/>
    </row>
    <row r="4947" spans="2:12" x14ac:dyDescent="0.25">
      <c r="B4947" s="737"/>
      <c r="C4947" s="739"/>
      <c r="D4947" s="739"/>
      <c r="E4947" s="739"/>
      <c r="F4947" s="740"/>
      <c r="G4947" s="739"/>
      <c r="H4947" s="739"/>
      <c r="I4947" s="761"/>
      <c r="J4947" s="762"/>
      <c r="K4947" s="763"/>
      <c r="L4947" s="764"/>
    </row>
    <row r="4948" spans="2:12" x14ac:dyDescent="0.25">
      <c r="B4948" s="737"/>
      <c r="C4948" s="739"/>
      <c r="D4948" s="739"/>
      <c r="E4948" s="739"/>
      <c r="F4948" s="740"/>
      <c r="G4948" s="739"/>
      <c r="H4948" s="739"/>
      <c r="I4948" s="761"/>
      <c r="J4948" s="762"/>
      <c r="K4948" s="763"/>
      <c r="L4948" s="764"/>
    </row>
    <row r="4949" spans="2:12" x14ac:dyDescent="0.25">
      <c r="B4949" s="737"/>
      <c r="C4949" s="739"/>
      <c r="D4949" s="739"/>
      <c r="E4949" s="739"/>
      <c r="F4949" s="740"/>
      <c r="G4949" s="739"/>
      <c r="H4949" s="739"/>
      <c r="I4949" s="761"/>
      <c r="J4949" s="762"/>
      <c r="K4949" s="763"/>
      <c r="L4949" s="764"/>
    </row>
    <row r="4950" spans="2:12" x14ac:dyDescent="0.25">
      <c r="B4950" s="737"/>
      <c r="C4950" s="739"/>
      <c r="D4950" s="739"/>
      <c r="E4950" s="739"/>
      <c r="F4950" s="740"/>
      <c r="G4950" s="739"/>
      <c r="H4950" s="739"/>
      <c r="I4950" s="761"/>
      <c r="J4950" s="762"/>
      <c r="K4950" s="763"/>
      <c r="L4950" s="764"/>
    </row>
    <row r="4951" spans="2:12" x14ac:dyDescent="0.25">
      <c r="B4951" s="737"/>
      <c r="C4951" s="739"/>
      <c r="D4951" s="739"/>
      <c r="E4951" s="739"/>
      <c r="F4951" s="740"/>
      <c r="G4951" s="739"/>
      <c r="H4951" s="739"/>
      <c r="I4951" s="761"/>
      <c r="J4951" s="762"/>
      <c r="K4951" s="763"/>
      <c r="L4951" s="764"/>
    </row>
    <row r="4952" spans="2:12" x14ac:dyDescent="0.25">
      <c r="B4952" s="737"/>
      <c r="C4952" s="739"/>
      <c r="D4952" s="739"/>
      <c r="E4952" s="739"/>
      <c r="F4952" s="740"/>
      <c r="G4952" s="739"/>
      <c r="H4952" s="739"/>
      <c r="I4952" s="761"/>
      <c r="J4952" s="762"/>
      <c r="K4952" s="763"/>
      <c r="L4952" s="764"/>
    </row>
    <row r="4953" spans="2:12" x14ac:dyDescent="0.25">
      <c r="B4953" s="737"/>
      <c r="C4953" s="739"/>
      <c r="D4953" s="739"/>
      <c r="E4953" s="739"/>
      <c r="F4953" s="740"/>
      <c r="G4953" s="739"/>
      <c r="H4953" s="739"/>
      <c r="I4953" s="761"/>
      <c r="J4953" s="762"/>
      <c r="K4953" s="763"/>
      <c r="L4953" s="764"/>
    </row>
    <row r="4954" spans="2:12" x14ac:dyDescent="0.25">
      <c r="B4954" s="737"/>
      <c r="C4954" s="739"/>
      <c r="D4954" s="739"/>
      <c r="E4954" s="739"/>
      <c r="F4954" s="740"/>
      <c r="G4954" s="739"/>
      <c r="H4954" s="739"/>
      <c r="I4954" s="761"/>
      <c r="J4954" s="762"/>
      <c r="K4954" s="763"/>
      <c r="L4954" s="764"/>
    </row>
    <row r="4955" spans="2:12" x14ac:dyDescent="0.25">
      <c r="B4955" s="737"/>
      <c r="C4955" s="739"/>
      <c r="D4955" s="739"/>
      <c r="E4955" s="739"/>
      <c r="F4955" s="740"/>
      <c r="G4955" s="739"/>
      <c r="H4955" s="739"/>
      <c r="I4955" s="761"/>
      <c r="J4955" s="762"/>
      <c r="K4955" s="763"/>
      <c r="L4955" s="764"/>
    </row>
    <row r="4956" spans="2:12" x14ac:dyDescent="0.25">
      <c r="B4956" s="737"/>
      <c r="C4956" s="739"/>
      <c r="D4956" s="739"/>
      <c r="E4956" s="739"/>
      <c r="F4956" s="740"/>
      <c r="G4956" s="739"/>
      <c r="H4956" s="739"/>
      <c r="I4956" s="761"/>
      <c r="J4956" s="762"/>
      <c r="K4956" s="763"/>
      <c r="L4956" s="764"/>
    </row>
    <row r="4957" spans="2:12" x14ac:dyDescent="0.25">
      <c r="B4957" s="737"/>
      <c r="C4957" s="739"/>
      <c r="D4957" s="739"/>
      <c r="E4957" s="739"/>
      <c r="F4957" s="740"/>
      <c r="G4957" s="739"/>
      <c r="H4957" s="739"/>
      <c r="I4957" s="761"/>
      <c r="J4957" s="762"/>
      <c r="K4957" s="763"/>
      <c r="L4957" s="764"/>
    </row>
    <row r="4958" spans="2:12" x14ac:dyDescent="0.25">
      <c r="B4958" s="737"/>
      <c r="C4958" s="739"/>
      <c r="D4958" s="739"/>
      <c r="E4958" s="739"/>
      <c r="F4958" s="740"/>
      <c r="G4958" s="739"/>
      <c r="H4958" s="739"/>
      <c r="I4958" s="761"/>
      <c r="J4958" s="762"/>
      <c r="K4958" s="763"/>
      <c r="L4958" s="764"/>
    </row>
    <row r="4959" spans="2:12" x14ac:dyDescent="0.25">
      <c r="B4959" s="737"/>
      <c r="C4959" s="739"/>
      <c r="D4959" s="739"/>
      <c r="E4959" s="739"/>
      <c r="F4959" s="740"/>
      <c r="G4959" s="739"/>
      <c r="H4959" s="739"/>
      <c r="I4959" s="761"/>
      <c r="J4959" s="762"/>
      <c r="K4959" s="763"/>
      <c r="L4959" s="764"/>
    </row>
    <row r="4960" spans="2:12" x14ac:dyDescent="0.25">
      <c r="B4960" s="737"/>
      <c r="C4960" s="739"/>
      <c r="D4960" s="739"/>
      <c r="E4960" s="739"/>
      <c r="F4960" s="740"/>
      <c r="G4960" s="739"/>
      <c r="H4960" s="739"/>
      <c r="I4960" s="761"/>
      <c r="J4960" s="762"/>
      <c r="K4960" s="763"/>
      <c r="L4960" s="764"/>
    </row>
    <row r="4961" spans="2:12" x14ac:dyDescent="0.25">
      <c r="B4961" s="737"/>
      <c r="C4961" s="739"/>
      <c r="D4961" s="739"/>
      <c r="E4961" s="739"/>
      <c r="F4961" s="740"/>
      <c r="G4961" s="739"/>
      <c r="H4961" s="739"/>
      <c r="I4961" s="761"/>
      <c r="J4961" s="762"/>
      <c r="K4961" s="763"/>
      <c r="L4961" s="764"/>
    </row>
    <row r="4962" spans="2:12" x14ac:dyDescent="0.25">
      <c r="B4962" s="737"/>
      <c r="C4962" s="739"/>
      <c r="D4962" s="739"/>
      <c r="E4962" s="739"/>
      <c r="F4962" s="740"/>
      <c r="G4962" s="739"/>
      <c r="H4962" s="739"/>
      <c r="I4962" s="761"/>
      <c r="J4962" s="762"/>
      <c r="K4962" s="763"/>
      <c r="L4962" s="764"/>
    </row>
    <row r="4963" spans="2:12" x14ac:dyDescent="0.25">
      <c r="B4963" s="737"/>
      <c r="C4963" s="739"/>
      <c r="D4963" s="739"/>
      <c r="E4963" s="739"/>
      <c r="F4963" s="740"/>
      <c r="G4963" s="739"/>
      <c r="H4963" s="739"/>
      <c r="I4963" s="761"/>
      <c r="J4963" s="762"/>
      <c r="K4963" s="763"/>
      <c r="L4963" s="764"/>
    </row>
    <row r="4964" spans="2:12" x14ac:dyDescent="0.25">
      <c r="B4964" s="737"/>
      <c r="C4964" s="739"/>
      <c r="D4964" s="739"/>
      <c r="E4964" s="739"/>
      <c r="F4964" s="740"/>
      <c r="G4964" s="739"/>
      <c r="H4964" s="739"/>
      <c r="I4964" s="761"/>
      <c r="J4964" s="762"/>
      <c r="K4964" s="763"/>
      <c r="L4964" s="764"/>
    </row>
    <row r="4965" spans="2:12" x14ac:dyDescent="0.25">
      <c r="B4965" s="737"/>
      <c r="C4965" s="739"/>
      <c r="D4965" s="739"/>
      <c r="E4965" s="739"/>
      <c r="F4965" s="740"/>
      <c r="G4965" s="739"/>
      <c r="H4965" s="739"/>
      <c r="I4965" s="761"/>
      <c r="J4965" s="762"/>
      <c r="K4965" s="763"/>
      <c r="L4965" s="764"/>
    </row>
    <row r="4966" spans="2:12" x14ac:dyDescent="0.25">
      <c r="B4966" s="737"/>
      <c r="C4966" s="739"/>
      <c r="D4966" s="739"/>
      <c r="E4966" s="739"/>
      <c r="F4966" s="740"/>
      <c r="G4966" s="739"/>
      <c r="H4966" s="739"/>
      <c r="I4966" s="761"/>
      <c r="J4966" s="762"/>
      <c r="K4966" s="763"/>
      <c r="L4966" s="764"/>
    </row>
    <row r="4967" spans="2:12" x14ac:dyDescent="0.25">
      <c r="B4967" s="737"/>
      <c r="C4967" s="739"/>
      <c r="D4967" s="739"/>
      <c r="E4967" s="739"/>
      <c r="F4967" s="740"/>
      <c r="G4967" s="739"/>
      <c r="H4967" s="739"/>
      <c r="I4967" s="761"/>
      <c r="J4967" s="762"/>
      <c r="K4967" s="763"/>
      <c r="L4967" s="764"/>
    </row>
    <row r="4968" spans="2:12" x14ac:dyDescent="0.25">
      <c r="B4968" s="737"/>
      <c r="C4968" s="739"/>
      <c r="D4968" s="739"/>
      <c r="E4968" s="739"/>
      <c r="F4968" s="740"/>
      <c r="G4968" s="739"/>
      <c r="H4968" s="739"/>
      <c r="I4968" s="761"/>
      <c r="J4968" s="762"/>
      <c r="K4968" s="763"/>
      <c r="L4968" s="764"/>
    </row>
    <row r="4969" spans="2:12" x14ac:dyDescent="0.25">
      <c r="B4969" s="737"/>
      <c r="C4969" s="739"/>
      <c r="D4969" s="739"/>
      <c r="E4969" s="739"/>
      <c r="F4969" s="740"/>
      <c r="G4969" s="739"/>
      <c r="H4969" s="739"/>
      <c r="I4969" s="761"/>
      <c r="J4969" s="762"/>
      <c r="K4969" s="763"/>
      <c r="L4969" s="764"/>
    </row>
    <row r="4970" spans="2:12" x14ac:dyDescent="0.25">
      <c r="B4970" s="737"/>
      <c r="C4970" s="739"/>
      <c r="D4970" s="739"/>
      <c r="E4970" s="739"/>
      <c r="F4970" s="740"/>
      <c r="G4970" s="739"/>
      <c r="H4970" s="739"/>
      <c r="I4970" s="761"/>
      <c r="J4970" s="762"/>
      <c r="K4970" s="763"/>
      <c r="L4970" s="764"/>
    </row>
    <row r="4971" spans="2:12" x14ac:dyDescent="0.25">
      <c r="B4971" s="737"/>
      <c r="C4971" s="739"/>
      <c r="D4971" s="739"/>
      <c r="E4971" s="739"/>
      <c r="F4971" s="740"/>
      <c r="G4971" s="739"/>
      <c r="H4971" s="739"/>
      <c r="I4971" s="761"/>
      <c r="J4971" s="762"/>
      <c r="K4971" s="763"/>
      <c r="L4971" s="764"/>
    </row>
    <row r="4972" spans="2:12" x14ac:dyDescent="0.25">
      <c r="B4972" s="737"/>
      <c r="C4972" s="739"/>
      <c r="D4972" s="739"/>
      <c r="E4972" s="739"/>
      <c r="F4972" s="740"/>
      <c r="G4972" s="739"/>
      <c r="H4972" s="739"/>
      <c r="I4972" s="761"/>
      <c r="J4972" s="762"/>
      <c r="K4972" s="763"/>
      <c r="L4972" s="764"/>
    </row>
    <row r="4973" spans="2:12" x14ac:dyDescent="0.25">
      <c r="B4973" s="737"/>
      <c r="C4973" s="739"/>
      <c r="D4973" s="739"/>
      <c r="E4973" s="739"/>
      <c r="F4973" s="740"/>
      <c r="G4973" s="739"/>
      <c r="H4973" s="739"/>
      <c r="I4973" s="761"/>
      <c r="J4973" s="762"/>
      <c r="K4973" s="763"/>
      <c r="L4973" s="764"/>
    </row>
    <row r="4974" spans="2:12" x14ac:dyDescent="0.25">
      <c r="B4974" s="737"/>
      <c r="C4974" s="739"/>
      <c r="D4974" s="739"/>
      <c r="E4974" s="739"/>
      <c r="F4974" s="740"/>
      <c r="G4974" s="739"/>
      <c r="H4974" s="739"/>
      <c r="I4974" s="761"/>
      <c r="J4974" s="762"/>
      <c r="K4974" s="763"/>
      <c r="L4974" s="764"/>
    </row>
    <row r="4975" spans="2:12" x14ac:dyDescent="0.25">
      <c r="B4975" s="737"/>
      <c r="C4975" s="739"/>
      <c r="D4975" s="739"/>
      <c r="E4975" s="739"/>
      <c r="F4975" s="740"/>
      <c r="G4975" s="739"/>
      <c r="H4975" s="739"/>
      <c r="I4975" s="761"/>
      <c r="J4975" s="762"/>
      <c r="K4975" s="763"/>
      <c r="L4975" s="764"/>
    </row>
    <row r="4976" spans="2:12" x14ac:dyDescent="0.25">
      <c r="B4976" s="737"/>
      <c r="C4976" s="739"/>
      <c r="D4976" s="739"/>
      <c r="E4976" s="739"/>
      <c r="F4976" s="740"/>
      <c r="G4976" s="739"/>
      <c r="H4976" s="739"/>
      <c r="I4976" s="761"/>
      <c r="J4976" s="762"/>
      <c r="K4976" s="763"/>
      <c r="L4976" s="764"/>
    </row>
    <row r="4977" spans="2:12" x14ac:dyDescent="0.25">
      <c r="B4977" s="737"/>
      <c r="C4977" s="739"/>
      <c r="D4977" s="739"/>
      <c r="E4977" s="739"/>
      <c r="F4977" s="740"/>
      <c r="G4977" s="739"/>
      <c r="H4977" s="739"/>
      <c r="I4977" s="761"/>
      <c r="J4977" s="762"/>
      <c r="K4977" s="763"/>
      <c r="L4977" s="764"/>
    </row>
    <row r="4978" spans="2:12" x14ac:dyDescent="0.25">
      <c r="B4978" s="737"/>
      <c r="C4978" s="739"/>
      <c r="D4978" s="739"/>
      <c r="E4978" s="739"/>
      <c r="F4978" s="740"/>
      <c r="G4978" s="739"/>
      <c r="H4978" s="739"/>
      <c r="I4978" s="761"/>
      <c r="J4978" s="762"/>
      <c r="K4978" s="763"/>
      <c r="L4978" s="764"/>
    </row>
    <row r="4979" spans="2:12" x14ac:dyDescent="0.25">
      <c r="B4979" s="737"/>
      <c r="C4979" s="739"/>
      <c r="D4979" s="739"/>
      <c r="E4979" s="739"/>
      <c r="F4979" s="740"/>
      <c r="G4979" s="739"/>
      <c r="H4979" s="739"/>
      <c r="I4979" s="761"/>
      <c r="J4979" s="762"/>
      <c r="K4979" s="763"/>
      <c r="L4979" s="764"/>
    </row>
    <row r="4980" spans="2:12" x14ac:dyDescent="0.25">
      <c r="B4980" s="737"/>
      <c r="C4980" s="739"/>
      <c r="D4980" s="739"/>
      <c r="E4980" s="739"/>
      <c r="F4980" s="740"/>
      <c r="G4980" s="739"/>
      <c r="H4980" s="739"/>
      <c r="I4980" s="761"/>
      <c r="J4980" s="762"/>
      <c r="K4980" s="763"/>
      <c r="L4980" s="764"/>
    </row>
    <row r="4981" spans="2:12" x14ac:dyDescent="0.25">
      <c r="B4981" s="737"/>
      <c r="C4981" s="739"/>
      <c r="D4981" s="739"/>
      <c r="E4981" s="739"/>
      <c r="F4981" s="740"/>
      <c r="G4981" s="739"/>
      <c r="H4981" s="739"/>
      <c r="I4981" s="761"/>
      <c r="J4981" s="762"/>
      <c r="K4981" s="763"/>
      <c r="L4981" s="764"/>
    </row>
    <row r="4982" spans="2:12" x14ac:dyDescent="0.25">
      <c r="B4982" s="737"/>
      <c r="C4982" s="739"/>
      <c r="D4982" s="739"/>
      <c r="E4982" s="739"/>
      <c r="F4982" s="740"/>
      <c r="G4982" s="739"/>
      <c r="H4982" s="739"/>
      <c r="I4982" s="761"/>
      <c r="J4982" s="762"/>
      <c r="K4982" s="763"/>
      <c r="L4982" s="764"/>
    </row>
    <row r="4983" spans="2:12" x14ac:dyDescent="0.25">
      <c r="B4983" s="737"/>
      <c r="C4983" s="739"/>
      <c r="D4983" s="739"/>
      <c r="E4983" s="739"/>
      <c r="F4983" s="740"/>
      <c r="G4983" s="739"/>
      <c r="H4983" s="739"/>
      <c r="I4983" s="761"/>
      <c r="J4983" s="762"/>
      <c r="K4983" s="763"/>
      <c r="L4983" s="764"/>
    </row>
    <row r="4984" spans="2:12" x14ac:dyDescent="0.25">
      <c r="B4984" s="737"/>
      <c r="C4984" s="739"/>
      <c r="D4984" s="739"/>
      <c r="E4984" s="739"/>
      <c r="F4984" s="740"/>
      <c r="G4984" s="739"/>
      <c r="H4984" s="739"/>
      <c r="I4984" s="761"/>
      <c r="J4984" s="762"/>
      <c r="K4984" s="763"/>
      <c r="L4984" s="764"/>
    </row>
    <row r="4985" spans="2:12" x14ac:dyDescent="0.25">
      <c r="B4985" s="737"/>
      <c r="C4985" s="739"/>
      <c r="D4985" s="739"/>
      <c r="E4985" s="739"/>
      <c r="F4985" s="740"/>
      <c r="G4985" s="739"/>
      <c r="H4985" s="739"/>
      <c r="I4985" s="761"/>
      <c r="J4985" s="762"/>
      <c r="K4985" s="763"/>
      <c r="L4985" s="764"/>
    </row>
    <row r="4986" spans="2:12" x14ac:dyDescent="0.25">
      <c r="B4986" s="737"/>
      <c r="C4986" s="739"/>
      <c r="D4986" s="739"/>
      <c r="E4986" s="739"/>
      <c r="F4986" s="740"/>
      <c r="G4986" s="739"/>
      <c r="H4986" s="739"/>
      <c r="I4986" s="761"/>
      <c r="J4986" s="762"/>
      <c r="K4986" s="763"/>
      <c r="L4986" s="764"/>
    </row>
    <row r="4987" spans="2:12" x14ac:dyDescent="0.25">
      <c r="B4987" s="737"/>
      <c r="C4987" s="739"/>
      <c r="D4987" s="739"/>
      <c r="E4987" s="739"/>
      <c r="F4987" s="740"/>
      <c r="G4987" s="739"/>
      <c r="H4987" s="739"/>
      <c r="I4987" s="761"/>
      <c r="J4987" s="762"/>
      <c r="K4987" s="763"/>
      <c r="L4987" s="764"/>
    </row>
    <row r="4988" spans="2:12" x14ac:dyDescent="0.25">
      <c r="B4988" s="737"/>
      <c r="C4988" s="739"/>
      <c r="D4988" s="739"/>
      <c r="E4988" s="739"/>
      <c r="F4988" s="740"/>
      <c r="G4988" s="739"/>
      <c r="H4988" s="739"/>
      <c r="I4988" s="761"/>
      <c r="J4988" s="762"/>
      <c r="K4988" s="763"/>
      <c r="L4988" s="764"/>
    </row>
    <row r="4989" spans="2:12" x14ac:dyDescent="0.25">
      <c r="B4989" s="737"/>
      <c r="C4989" s="739"/>
      <c r="D4989" s="739"/>
      <c r="E4989" s="739"/>
      <c r="F4989" s="740"/>
      <c r="G4989" s="739"/>
      <c r="H4989" s="739"/>
      <c r="I4989" s="761"/>
      <c r="J4989" s="762"/>
      <c r="K4989" s="763"/>
      <c r="L4989" s="764"/>
    </row>
    <row r="4990" spans="2:12" x14ac:dyDescent="0.25">
      <c r="B4990" s="737"/>
      <c r="C4990" s="739"/>
      <c r="D4990" s="739"/>
      <c r="E4990" s="739"/>
      <c r="F4990" s="740"/>
      <c r="G4990" s="739"/>
      <c r="H4990" s="739"/>
      <c r="I4990" s="761"/>
      <c r="J4990" s="762"/>
      <c r="K4990" s="763"/>
      <c r="L4990" s="764"/>
    </row>
    <row r="4991" spans="2:12" x14ac:dyDescent="0.25">
      <c r="B4991" s="737"/>
      <c r="C4991" s="739"/>
      <c r="D4991" s="739"/>
      <c r="E4991" s="739"/>
      <c r="F4991" s="740"/>
      <c r="G4991" s="739"/>
      <c r="H4991" s="739"/>
      <c r="I4991" s="761"/>
      <c r="J4991" s="762"/>
      <c r="K4991" s="763"/>
      <c r="L4991" s="764"/>
    </row>
    <row r="4992" spans="2:12" x14ac:dyDescent="0.25">
      <c r="B4992" s="737"/>
      <c r="C4992" s="739"/>
      <c r="D4992" s="739"/>
      <c r="E4992" s="739"/>
      <c r="F4992" s="740"/>
      <c r="G4992" s="739"/>
      <c r="H4992" s="739"/>
      <c r="I4992" s="761"/>
      <c r="J4992" s="762"/>
      <c r="K4992" s="763"/>
      <c r="L4992" s="764"/>
    </row>
    <row r="4993" spans="2:12" x14ac:dyDescent="0.25">
      <c r="B4993" s="737"/>
      <c r="C4993" s="739"/>
      <c r="D4993" s="739"/>
      <c r="E4993" s="739"/>
      <c r="F4993" s="740"/>
      <c r="G4993" s="739"/>
      <c r="H4993" s="739"/>
      <c r="I4993" s="761"/>
      <c r="J4993" s="762"/>
      <c r="K4993" s="763"/>
      <c r="L4993" s="764"/>
    </row>
    <row r="4994" spans="2:12" x14ac:dyDescent="0.25">
      <c r="B4994" s="737"/>
      <c r="C4994" s="739"/>
      <c r="D4994" s="739"/>
      <c r="E4994" s="739"/>
      <c r="F4994" s="740"/>
      <c r="G4994" s="739"/>
      <c r="H4994" s="739"/>
      <c r="I4994" s="761"/>
      <c r="J4994" s="762"/>
      <c r="K4994" s="763"/>
      <c r="L4994" s="764"/>
    </row>
    <row r="4995" spans="2:12" x14ac:dyDescent="0.25">
      <c r="B4995" s="737"/>
      <c r="C4995" s="739"/>
      <c r="D4995" s="739"/>
      <c r="E4995" s="739"/>
      <c r="F4995" s="740"/>
      <c r="G4995" s="739"/>
      <c r="H4995" s="739"/>
      <c r="I4995" s="761"/>
      <c r="J4995" s="762"/>
      <c r="K4995" s="763"/>
      <c r="L4995" s="764"/>
    </row>
    <row r="4996" spans="2:12" x14ac:dyDescent="0.25">
      <c r="B4996" s="737"/>
      <c r="C4996" s="739"/>
      <c r="D4996" s="739"/>
      <c r="E4996" s="739"/>
      <c r="F4996" s="740"/>
      <c r="G4996" s="739"/>
      <c r="H4996" s="739"/>
      <c r="I4996" s="761"/>
      <c r="J4996" s="762"/>
      <c r="K4996" s="763"/>
      <c r="L4996" s="764"/>
    </row>
    <row r="4997" spans="2:12" x14ac:dyDescent="0.25">
      <c r="B4997" s="737"/>
      <c r="C4997" s="739"/>
      <c r="D4997" s="739"/>
      <c r="E4997" s="739"/>
      <c r="F4997" s="740"/>
      <c r="G4997" s="739"/>
      <c r="H4997" s="739"/>
      <c r="I4997" s="761"/>
      <c r="J4997" s="762"/>
      <c r="K4997" s="763"/>
      <c r="L4997" s="764"/>
    </row>
    <row r="4998" spans="2:12" x14ac:dyDescent="0.25">
      <c r="B4998" s="737"/>
      <c r="C4998" s="739"/>
      <c r="D4998" s="739"/>
      <c r="E4998" s="739"/>
      <c r="F4998" s="740"/>
      <c r="G4998" s="739"/>
      <c r="H4998" s="739"/>
      <c r="I4998" s="761"/>
      <c r="J4998" s="762"/>
      <c r="K4998" s="763"/>
      <c r="L4998" s="764"/>
    </row>
    <row r="4999" spans="2:12" x14ac:dyDescent="0.25">
      <c r="B4999" s="737"/>
      <c r="C4999" s="739"/>
      <c r="D4999" s="739"/>
      <c r="E4999" s="739"/>
      <c r="F4999" s="740"/>
      <c r="G4999" s="739"/>
      <c r="H4999" s="739"/>
      <c r="I4999" s="761"/>
      <c r="J4999" s="762"/>
      <c r="K4999" s="763"/>
      <c r="L4999" s="764"/>
    </row>
    <row r="5000" spans="2:12" x14ac:dyDescent="0.25">
      <c r="B5000" s="738"/>
      <c r="C5000" s="741"/>
      <c r="D5000" s="741"/>
      <c r="E5000" s="741"/>
      <c r="F5000" s="742"/>
      <c r="G5000" s="741"/>
      <c r="H5000" s="741"/>
      <c r="I5000" s="765"/>
      <c r="J5000" s="766"/>
      <c r="K5000" s="767"/>
      <c r="L5000" s="768"/>
    </row>
  </sheetData>
  <sheetProtection algorithmName="SHA-512" hashValue="xfpGIVbWUVmnSJ1Ky7/u38eSCpTg1lKgMQ2b6zP96BhZ1zi67zz2MyFxSd52mHSFZtF65ie39BZxS6Qtmn/cjw==" saltValue="lXccjsvuwwHW6VHgdBOzuA==" spinCount="100000" sheet="1" objects="1" scenarios="1"/>
  <mergeCells count="1">
    <mergeCell ref="B5:L5"/>
  </mergeCells>
  <dataValidations count="1">
    <dataValidation type="list" allowBlank="1" showInputMessage="1" showErrorMessage="1" sqref="L11:L30" xr:uid="{014710CD-A728-40F0-B1F2-68939A4D0F16}">
      <formula1>"Active,Received"</formula1>
    </dataValidation>
  </dataValidations>
  <pageMargins left="0.31496062992125984" right="0.31496062992125984" top="0.31496062992125984" bottom="0.31496062992125984" header="0.31496062992125984" footer="0.31496062992125984"/>
  <pageSetup scale="50" orientation="portrait" r:id="rId1"/>
  <colBreaks count="1" manualBreakCount="1">
    <brk id="1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>
    <pageSetUpPr autoPageBreaks="0"/>
  </sheetPr>
  <dimension ref="A1:BQ353"/>
  <sheetViews>
    <sheetView showGridLines="0" showRowColHeaders="0" zoomScale="80" zoomScaleNormal="80" zoomScaleSheetLayoutView="70" workbookViewId="0">
      <pane ySplit="39" topLeftCell="A40" activePane="bottomLeft" state="frozen"/>
      <selection pane="bottomLeft" activeCell="A40" sqref="A40"/>
    </sheetView>
  </sheetViews>
  <sheetFormatPr defaultColWidth="11.42578125" defaultRowHeight="15" x14ac:dyDescent="0.25"/>
  <cols>
    <col min="1" max="1" width="3.7109375" style="14" customWidth="1"/>
    <col min="2" max="2" width="0.85546875" style="14" customWidth="1"/>
    <col min="3" max="3" width="9.140625" style="13" customWidth="1"/>
    <col min="4" max="4" width="34" style="13" customWidth="1"/>
    <col min="5" max="5" width="23.140625" style="13" customWidth="1"/>
    <col min="6" max="8" width="11.85546875" style="72" customWidth="1"/>
    <col min="9" max="9" width="14" style="73" customWidth="1"/>
    <col min="10" max="10" width="12.28515625" style="268" bestFit="1" customWidth="1"/>
    <col min="11" max="11" width="16" style="73" bestFit="1" customWidth="1"/>
    <col min="12" max="12" width="13.140625" style="13" customWidth="1"/>
    <col min="13" max="13" width="12.7109375" style="72" bestFit="1" customWidth="1"/>
    <col min="14" max="14" width="1.28515625" style="13" customWidth="1"/>
    <col min="15" max="15" width="16.28515625" style="13" bestFit="1" customWidth="1"/>
    <col min="16" max="16" width="15.42578125" style="13" customWidth="1"/>
    <col min="17" max="17" width="11.85546875" style="13" customWidth="1"/>
    <col min="18" max="18" width="29.7109375" style="13" bestFit="1" customWidth="1"/>
    <col min="19" max="19" width="1" style="14" customWidth="1"/>
    <col min="20" max="20" width="10.5703125" style="14" bestFit="1" customWidth="1"/>
    <col min="21" max="21" width="11.7109375" style="14" bestFit="1" customWidth="1"/>
    <col min="22" max="22" width="12.85546875" style="14" bestFit="1" customWidth="1"/>
    <col min="23" max="23" width="12.42578125" style="14" bestFit="1" customWidth="1"/>
    <col min="24" max="24" width="12.28515625" style="392" bestFit="1" customWidth="1"/>
    <col min="25" max="25" width="16.42578125" style="392" bestFit="1" customWidth="1"/>
    <col min="26" max="26" width="11.42578125" style="13"/>
    <col min="27" max="27" width="13.5703125" style="12" hidden="1" customWidth="1"/>
    <col min="28" max="28" width="7.7109375" style="12" hidden="1" customWidth="1"/>
    <col min="29" max="29" width="9.140625" style="12" hidden="1" customWidth="1"/>
    <col min="30" max="30" width="34" style="12" hidden="1" customWidth="1"/>
    <col min="31" max="31" width="23.140625" style="13" hidden="1" customWidth="1"/>
    <col min="32" max="33" width="11.85546875" style="72" hidden="1" customWidth="1"/>
    <col min="34" max="34" width="14" style="72" hidden="1" customWidth="1"/>
    <col min="35" max="35" width="13.7109375" style="73" hidden="1" customWidth="1"/>
    <col min="36" max="36" width="16" style="268" hidden="1" customWidth="1"/>
    <col min="37" max="37" width="13.140625" style="73" hidden="1" customWidth="1"/>
    <col min="38" max="38" width="12.7109375" style="13" hidden="1" customWidth="1"/>
    <col min="39" max="39" width="17.5703125" style="72" hidden="1" customWidth="1"/>
    <col min="40" max="40" width="16.28515625" style="13" hidden="1" customWidth="1"/>
    <col min="41" max="41" width="20" style="13" hidden="1" customWidth="1"/>
    <col min="42" max="42" width="16.5703125" style="13" hidden="1" customWidth="1"/>
    <col min="43" max="43" width="11.85546875" style="13" hidden="1" customWidth="1"/>
    <col min="44" max="44" width="29.7109375" style="13" hidden="1" customWidth="1"/>
    <col min="45" max="45" width="14.140625" style="13" hidden="1" customWidth="1"/>
    <col min="46" max="46" width="8.140625" style="13" hidden="1" customWidth="1"/>
    <col min="47" max="47" width="11.7109375" style="13" hidden="1" customWidth="1"/>
    <col min="48" max="48" width="12.85546875" style="13" hidden="1" customWidth="1"/>
    <col min="49" max="49" width="12.42578125" style="13" hidden="1" customWidth="1"/>
    <col min="50" max="50" width="12.28515625" style="13" hidden="1" customWidth="1"/>
    <col min="51" max="51" width="16.42578125" style="13" hidden="1" customWidth="1"/>
    <col min="52" max="69" width="11.42578125" style="13" hidden="1" customWidth="1"/>
    <col min="70" max="16384" width="11.42578125" style="13"/>
  </cols>
  <sheetData>
    <row r="1" spans="2:51" s="15" customFormat="1" ht="6.75" customHeight="1" x14ac:dyDescent="0.25">
      <c r="B1" s="15" t="s">
        <v>0</v>
      </c>
      <c r="F1" s="17"/>
      <c r="G1" s="17"/>
      <c r="H1" s="17"/>
      <c r="I1" s="18"/>
      <c r="J1" s="262"/>
      <c r="K1" s="18"/>
      <c r="M1" s="17"/>
      <c r="X1" s="18"/>
      <c r="Y1" s="18"/>
      <c r="AF1" s="17"/>
      <c r="AG1" s="17"/>
      <c r="AH1" s="17"/>
      <c r="AI1" s="18"/>
      <c r="AJ1" s="262"/>
      <c r="AK1" s="18"/>
      <c r="AM1" s="17"/>
    </row>
    <row r="2" spans="2:51" s="568" customFormat="1" ht="20.100000000000001" customHeight="1" x14ac:dyDescent="0.25">
      <c r="B2" s="569" t="s">
        <v>0</v>
      </c>
      <c r="C2" s="501"/>
      <c r="D2" s="706" t="s">
        <v>285</v>
      </c>
      <c r="E2" s="570"/>
      <c r="F2" s="590"/>
      <c r="G2" s="590"/>
      <c r="H2" s="590"/>
      <c r="I2" s="600"/>
      <c r="J2" s="601"/>
      <c r="K2" s="600"/>
      <c r="L2" s="570"/>
      <c r="M2" s="602"/>
      <c r="N2" s="572"/>
      <c r="O2" s="572"/>
      <c r="P2" s="572"/>
      <c r="Q2" s="572"/>
      <c r="R2" s="572"/>
      <c r="S2" s="593"/>
      <c r="T2" s="593"/>
      <c r="X2" s="603"/>
      <c r="Y2" s="603"/>
      <c r="AF2" s="604"/>
      <c r="AG2" s="604"/>
      <c r="AH2" s="604"/>
      <c r="AI2" s="603"/>
      <c r="AJ2" s="605"/>
      <c r="AK2" s="603"/>
      <c r="AM2" s="604"/>
    </row>
    <row r="3" spans="2:51" s="565" customFormat="1" ht="24" customHeight="1" x14ac:dyDescent="0.25">
      <c r="B3" s="562" t="s">
        <v>0</v>
      </c>
      <c r="C3" s="469"/>
      <c r="D3" s="707" t="s">
        <v>94</v>
      </c>
      <c r="E3" s="563"/>
      <c r="F3" s="595"/>
      <c r="G3" s="595"/>
      <c r="H3" s="595"/>
      <c r="I3" s="606"/>
      <c r="J3" s="607"/>
      <c r="K3" s="606"/>
      <c r="L3" s="563"/>
      <c r="M3" s="608"/>
      <c r="N3" s="566"/>
      <c r="O3" s="566"/>
      <c r="P3" s="566"/>
      <c r="Q3" s="566"/>
      <c r="R3" s="566"/>
      <c r="S3" s="598"/>
      <c r="T3" s="598"/>
      <c r="X3" s="609"/>
      <c r="Y3" s="609"/>
      <c r="AF3" s="610"/>
      <c r="AG3" s="610"/>
      <c r="AH3" s="610"/>
      <c r="AI3" s="609"/>
      <c r="AJ3" s="611"/>
      <c r="AK3" s="609"/>
      <c r="AM3" s="610"/>
    </row>
    <row r="4" spans="2:51" s="15" customFormat="1" ht="6" customHeight="1" x14ac:dyDescent="0.25">
      <c r="B4" s="15" t="s">
        <v>0</v>
      </c>
      <c r="F4" s="17"/>
      <c r="G4" s="17"/>
      <c r="H4" s="17"/>
      <c r="I4" s="18"/>
      <c r="J4" s="262"/>
      <c r="K4" s="18"/>
      <c r="M4" s="17"/>
      <c r="X4" s="18"/>
      <c r="Y4" s="18"/>
      <c r="AF4" s="17"/>
      <c r="AG4" s="17"/>
      <c r="AH4" s="17"/>
      <c r="AI4" s="18"/>
      <c r="AJ4" s="262"/>
      <c r="AK4" s="18"/>
      <c r="AM4" s="17"/>
    </row>
    <row r="5" spans="2:51" ht="32.25" customHeight="1" x14ac:dyDescent="0.25">
      <c r="B5" s="920" t="s">
        <v>100</v>
      </c>
      <c r="C5" s="921"/>
      <c r="D5" s="921"/>
      <c r="E5" s="921"/>
      <c r="F5" s="921"/>
      <c r="G5" s="921"/>
      <c r="H5" s="921"/>
      <c r="I5" s="921"/>
      <c r="J5" s="921"/>
      <c r="K5" s="921"/>
      <c r="L5" s="921"/>
      <c r="M5" s="904" t="s">
        <v>105</v>
      </c>
      <c r="N5" s="904"/>
      <c r="O5" s="904"/>
      <c r="P5" s="904"/>
      <c r="Q5" s="904"/>
      <c r="R5" s="309"/>
      <c r="S5" s="394"/>
      <c r="T5" s="394"/>
    </row>
    <row r="6" spans="2:51" ht="7.5" customHeight="1" x14ac:dyDescent="0.25">
      <c r="B6" s="223" t="s">
        <v>0</v>
      </c>
      <c r="C6" s="22"/>
      <c r="D6" s="22"/>
      <c r="E6" s="22"/>
      <c r="F6" s="119"/>
      <c r="G6" s="119"/>
      <c r="H6" s="119"/>
      <c r="I6" s="288"/>
      <c r="J6" s="263"/>
      <c r="K6" s="295"/>
      <c r="L6" s="22"/>
      <c r="M6" s="119"/>
      <c r="N6" s="22"/>
      <c r="O6" s="22"/>
      <c r="P6" s="22"/>
      <c r="Q6" s="22"/>
      <c r="R6" s="23"/>
      <c r="S6" s="15"/>
      <c r="T6" s="15"/>
    </row>
    <row r="7" spans="2:51" ht="15.75" x14ac:dyDescent="0.25">
      <c r="B7" s="223" t="s">
        <v>0</v>
      </c>
      <c r="C7" s="22"/>
      <c r="D7" s="28" t="s">
        <v>95</v>
      </c>
      <c r="E7" s="917"/>
      <c r="F7" s="917"/>
      <c r="G7" s="917"/>
      <c r="H7" s="280"/>
      <c r="I7" s="289" t="s">
        <v>96</v>
      </c>
      <c r="J7" s="264" t="str">
        <f ca="1">IFERROR(INDEX(Customer2,MATCH($E$7,CustomerList,0),1),"")</f>
        <v/>
      </c>
      <c r="K7" s="289" t="s">
        <v>3</v>
      </c>
      <c r="L7" s="176" t="str">
        <f ca="1">IF($E$7="","",TODAY())</f>
        <v/>
      </c>
      <c r="M7" s="119"/>
      <c r="N7" s="28" t="s">
        <v>21</v>
      </c>
      <c r="O7" s="918" t="str">
        <f>IFERROR(IF($E$7="","",VLOOKUP($J$7,Customer2,6,0)),"")</f>
        <v/>
      </c>
      <c r="P7" s="919" t="str">
        <f>IF($E$7="","",VLOOKUP($J$7,Customer2,8,0))</f>
        <v/>
      </c>
      <c r="Q7" s="919" t="str">
        <f>IF($E$7="","",VLOOKUP($J$7,Customer2,8,0))</f>
        <v/>
      </c>
      <c r="R7" s="23"/>
      <c r="S7" s="15"/>
      <c r="T7" s="15"/>
      <c r="AA7" s="97" t="s">
        <v>118</v>
      </c>
    </row>
    <row r="8" spans="2:51" ht="10.5" customHeight="1" x14ac:dyDescent="0.25">
      <c r="B8" s="223" t="s">
        <v>0</v>
      </c>
      <c r="C8" s="22"/>
      <c r="D8" s="29"/>
      <c r="E8" s="32"/>
      <c r="F8" s="84"/>
      <c r="G8" s="84"/>
      <c r="H8" s="84"/>
      <c r="I8" s="290"/>
      <c r="J8" s="263"/>
      <c r="K8" s="296"/>
      <c r="L8" s="222" t="str">
        <f ca="1">IF($G$9="","",TODAY())</f>
        <v/>
      </c>
      <c r="M8" s="285"/>
      <c r="N8" s="30"/>
      <c r="O8" s="22"/>
      <c r="P8" s="22"/>
      <c r="Q8" s="22"/>
      <c r="R8" s="23"/>
      <c r="S8" s="15"/>
      <c r="T8" s="15"/>
    </row>
    <row r="9" spans="2:51" ht="15.75" customHeight="1" x14ac:dyDescent="0.25">
      <c r="B9" s="223" t="s">
        <v>0</v>
      </c>
      <c r="C9" s="22"/>
      <c r="D9" s="96"/>
      <c r="E9" s="28"/>
      <c r="F9" s="184"/>
      <c r="G9" s="281"/>
      <c r="H9" s="281"/>
      <c r="I9" s="288"/>
      <c r="J9" s="263"/>
      <c r="K9" s="289" t="s">
        <v>97</v>
      </c>
      <c r="L9" s="3" t="str">
        <f ca="1">IF($L$10=1,$L$11,IF($E$7="","",LARGE(Sales_Orders!$S:$S,1)+1&amp;-MONTH(TODAY())))</f>
        <v/>
      </c>
      <c r="M9" s="286"/>
      <c r="N9" s="28" t="s">
        <v>116</v>
      </c>
      <c r="O9" s="918" t="str">
        <f>IFERROR(IF($E$7="","",VLOOKUP($J$7,Customer2,7,0)),"")</f>
        <v/>
      </c>
      <c r="P9" s="919"/>
      <c r="Q9" s="22"/>
      <c r="R9" s="23"/>
      <c r="S9" s="15"/>
      <c r="T9" s="15"/>
      <c r="AA9" s="254" t="s">
        <v>114</v>
      </c>
      <c r="AB9" s="255">
        <f>IF($AA$11=0,0,IF($AA$11=$AB$11,1,0))</f>
        <v>0</v>
      </c>
      <c r="AC9" s="257"/>
      <c r="AD9" s="257"/>
      <c r="AE9" s="277"/>
    </row>
    <row r="10" spans="2:51" ht="15" customHeight="1" x14ac:dyDescent="0.25">
      <c r="B10" s="223" t="s">
        <v>0</v>
      </c>
      <c r="C10" s="22"/>
      <c r="D10" s="96"/>
      <c r="E10" s="36"/>
      <c r="F10" s="282"/>
      <c r="G10" s="244"/>
      <c r="H10" s="244"/>
      <c r="I10" s="289"/>
      <c r="J10" s="265"/>
      <c r="K10" s="288"/>
      <c r="L10" s="103"/>
      <c r="M10" s="285"/>
      <c r="N10" s="30"/>
      <c r="O10" s="22"/>
      <c r="P10" s="22"/>
      <c r="Q10" s="22"/>
      <c r="R10" s="23"/>
      <c r="S10" s="15"/>
      <c r="T10" s="15"/>
      <c r="AA10" s="250" t="s">
        <v>113</v>
      </c>
      <c r="AB10" s="93" t="s">
        <v>104</v>
      </c>
      <c r="AC10" s="93" t="s">
        <v>115</v>
      </c>
      <c r="AD10" s="93" t="s">
        <v>117</v>
      </c>
      <c r="AE10" s="251" t="s">
        <v>119</v>
      </c>
    </row>
    <row r="11" spans="2:51" ht="15.75" customHeight="1" x14ac:dyDescent="0.25">
      <c r="B11" s="223" t="s">
        <v>0</v>
      </c>
      <c r="C11" s="22"/>
      <c r="D11" s="96"/>
      <c r="E11" s="22"/>
      <c r="F11" s="119"/>
      <c r="G11" s="119"/>
      <c r="H11" s="119"/>
      <c r="I11" s="288"/>
      <c r="J11" s="263"/>
      <c r="K11" s="288"/>
      <c r="L11" s="103"/>
      <c r="M11" s="287"/>
      <c r="N11" s="28" t="s">
        <v>106</v>
      </c>
      <c r="O11" s="249" t="str">
        <f>IFERROR(IF($E$7="","",VLOOKUP($J$7,Customer2,8,0)),"")</f>
        <v/>
      </c>
      <c r="P11" s="505"/>
      <c r="Q11" s="248"/>
      <c r="R11" s="310"/>
      <c r="S11" s="15"/>
      <c r="T11" s="15"/>
      <c r="AA11" s="252">
        <f>COUNTIF($P$17:$P$36,"Pending")</f>
        <v>0</v>
      </c>
      <c r="AB11" s="256">
        <f>SUM(Q17:Q36)</f>
        <v>0</v>
      </c>
      <c r="AC11" s="256">
        <f>IF(AB11&gt;AA11,0,1)</f>
        <v>1</v>
      </c>
      <c r="AD11" s="256">
        <f>IF(COUNTIF($T$17:$T$36,"0")&gt;0,0,1)</f>
        <v>1</v>
      </c>
      <c r="AE11" s="253">
        <f>IF(COUNTIF($S$17:$S$36,"Error")&gt;0,0,1)</f>
        <v>1</v>
      </c>
      <c r="AH11" s="72" t="s">
        <v>139</v>
      </c>
    </row>
    <row r="12" spans="2:51" ht="10.5" customHeight="1" x14ac:dyDescent="0.25">
      <c r="B12" s="223" t="s">
        <v>0</v>
      </c>
      <c r="C12" s="22"/>
      <c r="D12" s="96" t="s">
        <v>101</v>
      </c>
      <c r="E12" s="241"/>
      <c r="F12" s="283"/>
      <c r="G12" s="184"/>
      <c r="H12" s="221"/>
      <c r="I12" s="289"/>
      <c r="J12" s="266"/>
      <c r="K12" s="289"/>
      <c r="L12" s="117"/>
      <c r="M12" s="287"/>
      <c r="N12" s="248"/>
      <c r="O12" s="207"/>
      <c r="P12" s="207"/>
      <c r="Q12" s="207"/>
      <c r="R12" s="105"/>
      <c r="S12" s="15"/>
      <c r="T12" s="15"/>
      <c r="AB12" s="93"/>
    </row>
    <row r="13" spans="2:51" ht="6" customHeight="1" x14ac:dyDescent="0.25">
      <c r="B13" s="224" t="s">
        <v>0</v>
      </c>
      <c r="C13" s="25"/>
      <c r="D13" s="245"/>
      <c r="E13" s="25"/>
      <c r="F13" s="85"/>
      <c r="G13" s="85"/>
      <c r="H13" s="85"/>
      <c r="I13" s="291"/>
      <c r="J13" s="267"/>
      <c r="K13" s="291"/>
      <c r="L13" s="25"/>
      <c r="M13" s="85"/>
      <c r="N13" s="25"/>
      <c r="O13" s="25"/>
      <c r="P13" s="25"/>
      <c r="Q13" s="25"/>
      <c r="R13" s="26"/>
      <c r="S13" s="15"/>
      <c r="T13" s="15"/>
      <c r="AA13" s="916"/>
      <c r="AB13" s="916"/>
      <c r="AC13" s="916"/>
      <c r="AD13" s="916"/>
    </row>
    <row r="14" spans="2:51" ht="3.95" customHeight="1" x14ac:dyDescent="0.25">
      <c r="B14" s="14" t="s">
        <v>0</v>
      </c>
      <c r="AA14" s="916"/>
      <c r="AB14" s="916"/>
      <c r="AC14" s="916"/>
      <c r="AD14" s="916"/>
    </row>
    <row r="15" spans="2:51" ht="9.9499999999999993" hidden="1" customHeight="1" thickBot="1" x14ac:dyDescent="0.3">
      <c r="B15" s="33" t="s">
        <v>0</v>
      </c>
      <c r="C15" s="27"/>
      <c r="D15" s="27"/>
      <c r="E15" s="27"/>
      <c r="F15" s="83"/>
      <c r="G15" s="83"/>
      <c r="H15" s="83"/>
      <c r="I15" s="292"/>
      <c r="J15" s="269"/>
      <c r="K15" s="292"/>
      <c r="L15" s="27"/>
      <c r="M15" s="83"/>
      <c r="N15" s="27"/>
      <c r="O15" s="27"/>
      <c r="P15" s="27"/>
      <c r="Q15" s="27"/>
      <c r="R15" s="27"/>
      <c r="S15" s="14">
        <v>999</v>
      </c>
      <c r="AA15" s="240"/>
      <c r="AB15" s="240"/>
      <c r="AC15" s="240"/>
      <c r="AD15" s="240"/>
    </row>
    <row r="16" spans="2:51" ht="17.25" hidden="1" thickTop="1" thickBot="1" x14ac:dyDescent="0.3">
      <c r="B16" s="33" t="s">
        <v>0</v>
      </c>
      <c r="C16" s="347" t="s">
        <v>5</v>
      </c>
      <c r="D16" s="506" t="s">
        <v>4</v>
      </c>
      <c r="E16" s="347" t="s">
        <v>2</v>
      </c>
      <c r="F16" s="348" t="s">
        <v>90</v>
      </c>
      <c r="G16" s="504" t="s">
        <v>35</v>
      </c>
      <c r="H16" s="348" t="s">
        <v>98</v>
      </c>
      <c r="I16" s="349" t="s">
        <v>12</v>
      </c>
      <c r="J16" s="503" t="s">
        <v>99</v>
      </c>
      <c r="K16" s="349" t="s">
        <v>52</v>
      </c>
      <c r="L16" s="347" t="s">
        <v>102</v>
      </c>
      <c r="M16" s="348" t="s">
        <v>103</v>
      </c>
      <c r="N16" s="351" t="s">
        <v>56</v>
      </c>
      <c r="O16" s="350" t="s">
        <v>97</v>
      </c>
      <c r="P16" s="347" t="s">
        <v>42</v>
      </c>
      <c r="Q16" s="302" t="s">
        <v>104</v>
      </c>
      <c r="R16" s="302"/>
      <c r="S16" s="395" t="s">
        <v>120</v>
      </c>
      <c r="T16" s="395" t="s">
        <v>117</v>
      </c>
      <c r="AA16" s="240"/>
      <c r="AB16" s="275" t="s">
        <v>0</v>
      </c>
      <c r="AC16" s="304" t="s">
        <v>5</v>
      </c>
      <c r="AD16" s="304" t="s">
        <v>4</v>
      </c>
      <c r="AE16" s="304" t="s">
        <v>2</v>
      </c>
      <c r="AF16" s="305" t="s">
        <v>90</v>
      </c>
      <c r="AG16" s="305" t="s">
        <v>35</v>
      </c>
      <c r="AH16" s="305" t="s">
        <v>98</v>
      </c>
      <c r="AI16" s="306" t="s">
        <v>12</v>
      </c>
      <c r="AJ16" s="307" t="s">
        <v>99</v>
      </c>
      <c r="AK16" s="306" t="s">
        <v>52</v>
      </c>
      <c r="AL16" s="304" t="s">
        <v>102</v>
      </c>
      <c r="AM16" s="305" t="s">
        <v>103</v>
      </c>
      <c r="AN16" s="304" t="s">
        <v>56</v>
      </c>
      <c r="AO16" s="304" t="s">
        <v>97</v>
      </c>
      <c r="AP16" s="304" t="s">
        <v>42</v>
      </c>
      <c r="AQ16" s="304" t="s">
        <v>3</v>
      </c>
      <c r="AR16" s="308" t="s">
        <v>121</v>
      </c>
      <c r="AS16" s="304" t="s">
        <v>112</v>
      </c>
      <c r="AT16" s="304" t="s">
        <v>36</v>
      </c>
      <c r="AU16" s="304" t="s">
        <v>110</v>
      </c>
      <c r="AV16" s="304" t="s">
        <v>138</v>
      </c>
      <c r="AW16" s="304" t="s">
        <v>50</v>
      </c>
      <c r="AX16" s="304" t="s">
        <v>9</v>
      </c>
      <c r="AY16" s="308" t="s">
        <v>165</v>
      </c>
    </row>
    <row r="17" spans="1:67" ht="16.5" hidden="1" thickTop="1" thickBot="1" x14ac:dyDescent="0.3">
      <c r="A17" s="87"/>
      <c r="B17" s="33" t="s">
        <v>0</v>
      </c>
      <c r="C17" s="346" t="str">
        <f t="shared" ref="C17:C36" si="0">IF($D17="","",INDEX(Products,MATCH($D17,ProductList,0),1))</f>
        <v/>
      </c>
      <c r="D17" s="354"/>
      <c r="E17" s="344" t="str">
        <f t="shared" ref="E17:E36" si="1">IF($D17="","",INDEX(Products,MATCH($D17,ProductList,0),2))</f>
        <v/>
      </c>
      <c r="F17" s="345" t="str">
        <f t="shared" ref="F17:F36" si="2">IF($D17="","",VLOOKUP($C17,MasterData,4,0))</f>
        <v/>
      </c>
      <c r="G17" s="357"/>
      <c r="H17" s="342" t="str">
        <f t="shared" ref="H17:H36" si="3">IF($G17="","",SUMIFS(Planning_3,Planning_1,$C17,Planning_2,"Available Stock"))</f>
        <v/>
      </c>
      <c r="I17" s="343" t="str">
        <f t="shared" ref="I17:I36" si="4">IF($G17="","",VLOOKUP($C17,MasterData,7,0))</f>
        <v/>
      </c>
      <c r="J17" s="360"/>
      <c r="K17" s="340" t="str">
        <f t="shared" ref="K17:K36" si="5">IF($G17="","",(G17*I17)*(1-J17))</f>
        <v/>
      </c>
      <c r="L17" s="341" t="str">
        <f t="shared" ref="L17:L36" si="6">IF($G17="","",IF(H17&lt;G17,"Back-Order","Ok"))</f>
        <v/>
      </c>
      <c r="M17" s="342" t="str">
        <f t="shared" ref="M17:M36" si="7">IF($G17="","",IF(L17="Ok",0,G17-H17))</f>
        <v/>
      </c>
      <c r="N17" s="352" t="str">
        <f t="shared" ref="N17:N36" si="8">IF($G17="","",$C17&amp;$L$9)</f>
        <v/>
      </c>
      <c r="O17" s="341" t="str">
        <f t="shared" ref="O17:O36" si="9">IF($G17="","",$L$9)</f>
        <v/>
      </c>
      <c r="P17" s="341" t="str">
        <f t="shared" ref="P17:P36" si="10">IF($G17="","",IF(Q17=1,"Pending",0))</f>
        <v/>
      </c>
      <c r="Q17" s="33" t="str">
        <f>IF($D17="","",COUNTIF($D$17:$D$36,$D17))</f>
        <v/>
      </c>
      <c r="R17" s="33"/>
      <c r="S17" s="14" t="str">
        <f>IF(D17="","",IFERROR(K17*0,"Error"))</f>
        <v/>
      </c>
      <c r="T17" s="396" t="str">
        <f>IF($D17="","",IF($G17&lt;$F17,0,"Ok"))</f>
        <v/>
      </c>
      <c r="AA17" s="240"/>
      <c r="AB17" s="449" t="str">
        <f>IF(AC17="","",SUMPRODUCT(AM17*AI17))</f>
        <v/>
      </c>
      <c r="AC17" s="259" t="str">
        <f t="shared" ref="AC17:AC35" si="11">C17</f>
        <v/>
      </c>
      <c r="AD17" s="260" t="str">
        <f t="shared" ref="AD17:AD35" si="12">IF($AC17="","",D17)</f>
        <v/>
      </c>
      <c r="AE17" s="258" t="str">
        <f t="shared" ref="AE17:AE35" si="13">E17</f>
        <v/>
      </c>
      <c r="AF17" s="278" t="str">
        <f t="shared" ref="AF17:AF35" si="14">F17</f>
        <v/>
      </c>
      <c r="AG17" s="278" t="str">
        <f t="shared" ref="AG17:AG35" si="15">IF($AC17="","",G17)</f>
        <v/>
      </c>
      <c r="AH17" s="278" t="str">
        <f t="shared" ref="AH17:AH35" si="16">H17</f>
        <v/>
      </c>
      <c r="AI17" s="279" t="str">
        <f t="shared" ref="AI17:AI35" si="17">I17</f>
        <v/>
      </c>
      <c r="AJ17" s="272" t="str">
        <f t="shared" ref="AJ17:AJ35" si="18">IF($AC17="","",J17)</f>
        <v/>
      </c>
      <c r="AK17" s="279" t="str">
        <f t="shared" ref="AK17:AK35" si="19">K17</f>
        <v/>
      </c>
      <c r="AL17" s="258" t="str">
        <f t="shared" ref="AL17:AL35" si="20">L17</f>
        <v/>
      </c>
      <c r="AM17" s="278" t="str">
        <f t="shared" ref="AM17:AM35" si="21">M17</f>
        <v/>
      </c>
      <c r="AN17" s="298" t="str">
        <f t="shared" ref="AN17:AN35" si="22">N17</f>
        <v/>
      </c>
      <c r="AO17" s="259" t="str">
        <f t="shared" ref="AO17:AO35" si="23">O17</f>
        <v/>
      </c>
      <c r="AP17" s="258" t="str">
        <f t="shared" ref="AP17:AP35" si="24">P17</f>
        <v/>
      </c>
      <c r="AQ17" s="297" t="str">
        <f t="shared" ref="AQ17:AQ35" ca="1" si="25">IF(AP17="","",TODAY())</f>
        <v/>
      </c>
      <c r="AR17" s="258" t="str">
        <f t="shared" ref="AR17:AR35" ca="1" si="26">IF(AQ17="","",$E$7)</f>
        <v/>
      </c>
      <c r="AS17" s="261" t="str">
        <f t="shared" ref="AS17:AS35" si="27">IF(AO17="","",VALUE(MID(AO17,1,4)))</f>
        <v/>
      </c>
      <c r="AT17" s="403" t="str">
        <f t="shared" ref="AT17:AT35" ca="1" si="28">IF(AQ17="","",EOMONTH(AQ17,0))</f>
        <v/>
      </c>
      <c r="AU17" s="400" t="str">
        <f t="shared" ref="AU17:AU35" si="29">IF(AO17="","",AO17&amp;0)</f>
        <v/>
      </c>
      <c r="AV17" s="401" t="str">
        <f t="shared" ref="AV17:AV35" si="30">IF(AO17="","",0)</f>
        <v/>
      </c>
      <c r="AW17" s="402" t="str">
        <f t="shared" ref="AW17:AW35" si="31">IF(AO17="","",0)</f>
        <v/>
      </c>
      <c r="AX17" s="401" t="str">
        <f t="shared" ref="AX17:AX35" si="32">IF(AO17="","",VLOOKUP($AC17,MasterData,6,0))</f>
        <v/>
      </c>
      <c r="AY17" s="401" t="str">
        <f t="shared" ref="AY17:AY35" si="33">IF(AO17="","",IF(AM17&gt;0,AH17*(AI17-AX17),AK17-(AG17*AX17)))</f>
        <v/>
      </c>
      <c r="BB17" s="346"/>
      <c r="BC17" s="354"/>
      <c r="BD17" s="344"/>
      <c r="BE17" s="345"/>
      <c r="BF17" s="357"/>
      <c r="BG17" s="342"/>
      <c r="BH17" s="343"/>
      <c r="BI17" s="360"/>
      <c r="BJ17" s="340"/>
      <c r="BK17" s="341"/>
      <c r="BL17" s="342"/>
      <c r="BM17" s="352"/>
      <c r="BN17" s="341"/>
      <c r="BO17" s="341"/>
    </row>
    <row r="18" spans="1:67" ht="15" hidden="1" customHeight="1" thickTop="1" thickBot="1" x14ac:dyDescent="0.3">
      <c r="B18" s="33" t="s">
        <v>0</v>
      </c>
      <c r="C18" s="339" t="str">
        <f t="shared" si="0"/>
        <v/>
      </c>
      <c r="D18" s="355"/>
      <c r="E18" s="337" t="str">
        <f t="shared" si="1"/>
        <v/>
      </c>
      <c r="F18" s="338" t="str">
        <f t="shared" si="2"/>
        <v/>
      </c>
      <c r="G18" s="358"/>
      <c r="H18" s="335" t="str">
        <f t="shared" si="3"/>
        <v/>
      </c>
      <c r="I18" s="336" t="str">
        <f t="shared" si="4"/>
        <v/>
      </c>
      <c r="J18" s="361"/>
      <c r="K18" s="333" t="str">
        <f t="shared" si="5"/>
        <v/>
      </c>
      <c r="L18" s="334" t="str">
        <f t="shared" si="6"/>
        <v/>
      </c>
      <c r="M18" s="335" t="str">
        <f t="shared" si="7"/>
        <v/>
      </c>
      <c r="N18" s="353" t="str">
        <f t="shared" si="8"/>
        <v/>
      </c>
      <c r="O18" s="334" t="str">
        <f t="shared" si="9"/>
        <v/>
      </c>
      <c r="P18" s="334" t="str">
        <f t="shared" si="10"/>
        <v/>
      </c>
      <c r="Q18" s="33" t="str">
        <f t="shared" ref="Q18:Q36" si="34">IF($D18="","",COUNTIF($D$17:$D$36,$D18))</f>
        <v/>
      </c>
      <c r="R18" s="33"/>
      <c r="S18" s="14" t="str">
        <f t="shared" ref="S18:S36" si="35">IF(D18="","",IFERROR(K18*0,"Error"))</f>
        <v/>
      </c>
      <c r="T18" s="396" t="str">
        <f t="shared" ref="T18:T36" si="36">IF($D18="","",IF($G18&lt;$F18,0,"Ok"))</f>
        <v/>
      </c>
      <c r="Z18" s="12"/>
      <c r="AA18" s="240"/>
      <c r="AB18" s="449" t="str">
        <f t="shared" ref="AB18:AB36" si="37">IF(AC18="","",SUMPRODUCT(AM18*AI18))</f>
        <v/>
      </c>
      <c r="AC18" s="259" t="str">
        <f t="shared" si="11"/>
        <v/>
      </c>
      <c r="AD18" s="260" t="str">
        <f t="shared" si="12"/>
        <v/>
      </c>
      <c r="AE18" s="258" t="str">
        <f t="shared" si="13"/>
        <v/>
      </c>
      <c r="AF18" s="278" t="str">
        <f t="shared" si="14"/>
        <v/>
      </c>
      <c r="AG18" s="278" t="str">
        <f t="shared" si="15"/>
        <v/>
      </c>
      <c r="AH18" s="278" t="str">
        <f t="shared" si="16"/>
        <v/>
      </c>
      <c r="AI18" s="279" t="str">
        <f t="shared" si="17"/>
        <v/>
      </c>
      <c r="AJ18" s="272" t="str">
        <f t="shared" si="18"/>
        <v/>
      </c>
      <c r="AK18" s="279" t="str">
        <f t="shared" si="19"/>
        <v/>
      </c>
      <c r="AL18" s="258" t="str">
        <f t="shared" si="20"/>
        <v/>
      </c>
      <c r="AM18" s="278" t="str">
        <f t="shared" si="21"/>
        <v/>
      </c>
      <c r="AN18" s="298" t="str">
        <f t="shared" si="22"/>
        <v/>
      </c>
      <c r="AO18" s="259" t="str">
        <f t="shared" si="23"/>
        <v/>
      </c>
      <c r="AP18" s="258" t="str">
        <f t="shared" si="24"/>
        <v/>
      </c>
      <c r="AQ18" s="297" t="str">
        <f t="shared" ca="1" si="25"/>
        <v/>
      </c>
      <c r="AR18" s="258" t="str">
        <f t="shared" ca="1" si="26"/>
        <v/>
      </c>
      <c r="AS18" s="261" t="str">
        <f t="shared" si="27"/>
        <v/>
      </c>
      <c r="AT18" s="403" t="str">
        <f t="shared" ca="1" si="28"/>
        <v/>
      </c>
      <c r="AU18" s="400" t="str">
        <f t="shared" si="29"/>
        <v/>
      </c>
      <c r="AV18" s="401" t="str">
        <f t="shared" si="30"/>
        <v/>
      </c>
      <c r="AW18" s="402" t="str">
        <f t="shared" si="31"/>
        <v/>
      </c>
      <c r="AX18" s="401" t="str">
        <f t="shared" si="32"/>
        <v/>
      </c>
      <c r="AY18" s="401" t="str">
        <f t="shared" si="33"/>
        <v/>
      </c>
      <c r="BB18" s="339"/>
      <c r="BC18" s="355"/>
      <c r="BD18" s="337"/>
      <c r="BE18" s="338"/>
      <c r="BF18" s="358"/>
      <c r="BG18" s="335"/>
      <c r="BH18" s="336"/>
      <c r="BI18" s="361"/>
      <c r="BJ18" s="333"/>
      <c r="BK18" s="334"/>
      <c r="BL18" s="335"/>
      <c r="BM18" s="353"/>
      <c r="BN18" s="334"/>
      <c r="BO18" s="334"/>
    </row>
    <row r="19" spans="1:67" ht="15" hidden="1" customHeight="1" thickTop="1" thickBot="1" x14ac:dyDescent="0.3">
      <c r="B19" s="33" t="s">
        <v>0</v>
      </c>
      <c r="C19" s="346" t="str">
        <f t="shared" si="0"/>
        <v/>
      </c>
      <c r="D19" s="355"/>
      <c r="E19" s="344" t="str">
        <f t="shared" si="1"/>
        <v/>
      </c>
      <c r="F19" s="345" t="str">
        <f t="shared" si="2"/>
        <v/>
      </c>
      <c r="G19" s="358"/>
      <c r="H19" s="342" t="str">
        <f t="shared" si="3"/>
        <v/>
      </c>
      <c r="I19" s="343" t="str">
        <f t="shared" si="4"/>
        <v/>
      </c>
      <c r="J19" s="361"/>
      <c r="K19" s="340" t="str">
        <f t="shared" si="5"/>
        <v/>
      </c>
      <c r="L19" s="341" t="str">
        <f t="shared" si="6"/>
        <v/>
      </c>
      <c r="M19" s="342" t="str">
        <f t="shared" si="7"/>
        <v/>
      </c>
      <c r="N19" s="352" t="str">
        <f t="shared" si="8"/>
        <v/>
      </c>
      <c r="O19" s="341" t="str">
        <f t="shared" si="9"/>
        <v/>
      </c>
      <c r="P19" s="341" t="str">
        <f t="shared" si="10"/>
        <v/>
      </c>
      <c r="Q19" s="33" t="str">
        <f t="shared" si="34"/>
        <v/>
      </c>
      <c r="R19" s="33"/>
      <c r="S19" s="14" t="str">
        <f t="shared" si="35"/>
        <v/>
      </c>
      <c r="T19" s="396" t="str">
        <f t="shared" si="36"/>
        <v/>
      </c>
      <c r="AA19" s="240"/>
      <c r="AB19" s="449" t="str">
        <f t="shared" si="37"/>
        <v/>
      </c>
      <c r="AC19" s="259" t="str">
        <f t="shared" si="11"/>
        <v/>
      </c>
      <c r="AD19" s="260" t="str">
        <f t="shared" si="12"/>
        <v/>
      </c>
      <c r="AE19" s="258" t="str">
        <f t="shared" si="13"/>
        <v/>
      </c>
      <c r="AF19" s="278" t="str">
        <f t="shared" si="14"/>
        <v/>
      </c>
      <c r="AG19" s="278" t="str">
        <f t="shared" si="15"/>
        <v/>
      </c>
      <c r="AH19" s="278" t="str">
        <f t="shared" si="16"/>
        <v/>
      </c>
      <c r="AI19" s="279" t="str">
        <f t="shared" si="17"/>
        <v/>
      </c>
      <c r="AJ19" s="272" t="str">
        <f t="shared" si="18"/>
        <v/>
      </c>
      <c r="AK19" s="279" t="str">
        <f t="shared" si="19"/>
        <v/>
      </c>
      <c r="AL19" s="258" t="str">
        <f t="shared" si="20"/>
        <v/>
      </c>
      <c r="AM19" s="278" t="str">
        <f t="shared" si="21"/>
        <v/>
      </c>
      <c r="AN19" s="298" t="str">
        <f t="shared" si="22"/>
        <v/>
      </c>
      <c r="AO19" s="259" t="str">
        <f t="shared" si="23"/>
        <v/>
      </c>
      <c r="AP19" s="258" t="str">
        <f t="shared" si="24"/>
        <v/>
      </c>
      <c r="AQ19" s="297" t="str">
        <f t="shared" ca="1" si="25"/>
        <v/>
      </c>
      <c r="AR19" s="258" t="str">
        <f t="shared" ca="1" si="26"/>
        <v/>
      </c>
      <c r="AS19" s="261" t="str">
        <f t="shared" si="27"/>
        <v/>
      </c>
      <c r="AT19" s="403" t="str">
        <f t="shared" ca="1" si="28"/>
        <v/>
      </c>
      <c r="AU19" s="400" t="str">
        <f t="shared" si="29"/>
        <v/>
      </c>
      <c r="AV19" s="401" t="str">
        <f t="shared" si="30"/>
        <v/>
      </c>
      <c r="AW19" s="402" t="str">
        <f t="shared" si="31"/>
        <v/>
      </c>
      <c r="AX19" s="401" t="str">
        <f t="shared" si="32"/>
        <v/>
      </c>
      <c r="AY19" s="401" t="str">
        <f t="shared" si="33"/>
        <v/>
      </c>
      <c r="BB19" s="346"/>
      <c r="BC19" s="355"/>
      <c r="BD19" s="344"/>
      <c r="BE19" s="345"/>
      <c r="BF19" s="358"/>
      <c r="BG19" s="342"/>
      <c r="BH19" s="343"/>
      <c r="BI19" s="361"/>
      <c r="BJ19" s="340"/>
      <c r="BK19" s="341"/>
      <c r="BL19" s="342"/>
      <c r="BM19" s="352"/>
      <c r="BN19" s="341"/>
      <c r="BO19" s="341"/>
    </row>
    <row r="20" spans="1:67" ht="15" hidden="1" customHeight="1" thickTop="1" thickBot="1" x14ac:dyDescent="0.3">
      <c r="B20" s="33" t="s">
        <v>0</v>
      </c>
      <c r="C20" s="339" t="str">
        <f t="shared" si="0"/>
        <v/>
      </c>
      <c r="D20" s="355"/>
      <c r="E20" s="337" t="str">
        <f t="shared" si="1"/>
        <v/>
      </c>
      <c r="F20" s="338" t="str">
        <f t="shared" si="2"/>
        <v/>
      </c>
      <c r="G20" s="358"/>
      <c r="H20" s="335" t="str">
        <f t="shared" si="3"/>
        <v/>
      </c>
      <c r="I20" s="336" t="str">
        <f t="shared" si="4"/>
        <v/>
      </c>
      <c r="J20" s="361"/>
      <c r="K20" s="333" t="str">
        <f t="shared" si="5"/>
        <v/>
      </c>
      <c r="L20" s="334" t="str">
        <f t="shared" si="6"/>
        <v/>
      </c>
      <c r="M20" s="335" t="str">
        <f t="shared" si="7"/>
        <v/>
      </c>
      <c r="N20" s="353" t="str">
        <f t="shared" si="8"/>
        <v/>
      </c>
      <c r="O20" s="334" t="str">
        <f t="shared" si="9"/>
        <v/>
      </c>
      <c r="P20" s="334" t="str">
        <f t="shared" si="10"/>
        <v/>
      </c>
      <c r="Q20" s="33" t="str">
        <f t="shared" si="34"/>
        <v/>
      </c>
      <c r="R20" s="33"/>
      <c r="S20" s="14" t="str">
        <f t="shared" si="35"/>
        <v/>
      </c>
      <c r="T20" s="396" t="str">
        <f t="shared" si="36"/>
        <v/>
      </c>
      <c r="AA20" s="240"/>
      <c r="AB20" s="449" t="str">
        <f t="shared" si="37"/>
        <v/>
      </c>
      <c r="AC20" s="259" t="str">
        <f t="shared" si="11"/>
        <v/>
      </c>
      <c r="AD20" s="260" t="str">
        <f t="shared" si="12"/>
        <v/>
      </c>
      <c r="AE20" s="258" t="str">
        <f t="shared" si="13"/>
        <v/>
      </c>
      <c r="AF20" s="278" t="str">
        <f t="shared" si="14"/>
        <v/>
      </c>
      <c r="AG20" s="278" t="str">
        <f t="shared" si="15"/>
        <v/>
      </c>
      <c r="AH20" s="278" t="str">
        <f t="shared" si="16"/>
        <v/>
      </c>
      <c r="AI20" s="279" t="str">
        <f t="shared" si="17"/>
        <v/>
      </c>
      <c r="AJ20" s="272" t="str">
        <f t="shared" si="18"/>
        <v/>
      </c>
      <c r="AK20" s="279" t="str">
        <f t="shared" si="19"/>
        <v/>
      </c>
      <c r="AL20" s="258" t="str">
        <f t="shared" si="20"/>
        <v/>
      </c>
      <c r="AM20" s="278" t="str">
        <f t="shared" si="21"/>
        <v/>
      </c>
      <c r="AN20" s="298" t="str">
        <f t="shared" si="22"/>
        <v/>
      </c>
      <c r="AO20" s="259" t="str">
        <f t="shared" si="23"/>
        <v/>
      </c>
      <c r="AP20" s="258" t="str">
        <f t="shared" si="24"/>
        <v/>
      </c>
      <c r="AQ20" s="297" t="str">
        <f t="shared" ca="1" si="25"/>
        <v/>
      </c>
      <c r="AR20" s="258" t="str">
        <f t="shared" ca="1" si="26"/>
        <v/>
      </c>
      <c r="AS20" s="261" t="str">
        <f t="shared" si="27"/>
        <v/>
      </c>
      <c r="AT20" s="403" t="str">
        <f t="shared" ca="1" si="28"/>
        <v/>
      </c>
      <c r="AU20" s="400" t="str">
        <f t="shared" si="29"/>
        <v/>
      </c>
      <c r="AV20" s="401" t="str">
        <f t="shared" si="30"/>
        <v/>
      </c>
      <c r="AW20" s="402" t="str">
        <f t="shared" si="31"/>
        <v/>
      </c>
      <c r="AX20" s="401" t="str">
        <f t="shared" si="32"/>
        <v/>
      </c>
      <c r="AY20" s="401" t="str">
        <f t="shared" si="33"/>
        <v/>
      </c>
      <c r="BB20" s="339"/>
      <c r="BC20" s="355"/>
      <c r="BD20" s="337"/>
      <c r="BE20" s="338"/>
      <c r="BF20" s="358"/>
      <c r="BG20" s="335"/>
      <c r="BH20" s="336"/>
      <c r="BI20" s="361"/>
      <c r="BJ20" s="333"/>
      <c r="BK20" s="334"/>
      <c r="BL20" s="335"/>
      <c r="BM20" s="353"/>
      <c r="BN20" s="334"/>
      <c r="BO20" s="334"/>
    </row>
    <row r="21" spans="1:67" ht="15" hidden="1" customHeight="1" thickTop="1" thickBot="1" x14ac:dyDescent="0.3">
      <c r="B21" s="33" t="s">
        <v>0</v>
      </c>
      <c r="C21" s="346" t="str">
        <f t="shared" si="0"/>
        <v/>
      </c>
      <c r="D21" s="355"/>
      <c r="E21" s="344" t="str">
        <f t="shared" si="1"/>
        <v/>
      </c>
      <c r="F21" s="345" t="str">
        <f t="shared" si="2"/>
        <v/>
      </c>
      <c r="G21" s="358"/>
      <c r="H21" s="342" t="str">
        <f t="shared" si="3"/>
        <v/>
      </c>
      <c r="I21" s="343" t="str">
        <f t="shared" si="4"/>
        <v/>
      </c>
      <c r="J21" s="361"/>
      <c r="K21" s="340" t="str">
        <f t="shared" si="5"/>
        <v/>
      </c>
      <c r="L21" s="341" t="str">
        <f t="shared" si="6"/>
        <v/>
      </c>
      <c r="M21" s="342" t="str">
        <f t="shared" si="7"/>
        <v/>
      </c>
      <c r="N21" s="352" t="str">
        <f t="shared" si="8"/>
        <v/>
      </c>
      <c r="O21" s="341" t="str">
        <f t="shared" si="9"/>
        <v/>
      </c>
      <c r="P21" s="341" t="str">
        <f t="shared" si="10"/>
        <v/>
      </c>
      <c r="Q21" s="33" t="str">
        <f t="shared" si="34"/>
        <v/>
      </c>
      <c r="R21" s="33"/>
      <c r="S21" s="14" t="str">
        <f t="shared" si="35"/>
        <v/>
      </c>
      <c r="T21" s="396" t="str">
        <f t="shared" si="36"/>
        <v/>
      </c>
      <c r="AA21" s="240"/>
      <c r="AB21" s="449" t="str">
        <f t="shared" si="37"/>
        <v/>
      </c>
      <c r="AC21" s="259" t="str">
        <f t="shared" si="11"/>
        <v/>
      </c>
      <c r="AD21" s="260" t="str">
        <f t="shared" si="12"/>
        <v/>
      </c>
      <c r="AE21" s="258" t="str">
        <f t="shared" si="13"/>
        <v/>
      </c>
      <c r="AF21" s="278" t="str">
        <f t="shared" si="14"/>
        <v/>
      </c>
      <c r="AG21" s="278" t="str">
        <f t="shared" si="15"/>
        <v/>
      </c>
      <c r="AH21" s="278" t="str">
        <f t="shared" si="16"/>
        <v/>
      </c>
      <c r="AI21" s="279" t="str">
        <f t="shared" si="17"/>
        <v/>
      </c>
      <c r="AJ21" s="272" t="str">
        <f t="shared" si="18"/>
        <v/>
      </c>
      <c r="AK21" s="279" t="str">
        <f t="shared" si="19"/>
        <v/>
      </c>
      <c r="AL21" s="258" t="str">
        <f t="shared" si="20"/>
        <v/>
      </c>
      <c r="AM21" s="278" t="str">
        <f t="shared" si="21"/>
        <v/>
      </c>
      <c r="AN21" s="298" t="str">
        <f t="shared" si="22"/>
        <v/>
      </c>
      <c r="AO21" s="259" t="str">
        <f t="shared" si="23"/>
        <v/>
      </c>
      <c r="AP21" s="258" t="str">
        <f t="shared" si="24"/>
        <v/>
      </c>
      <c r="AQ21" s="297" t="str">
        <f t="shared" ca="1" si="25"/>
        <v/>
      </c>
      <c r="AR21" s="258" t="str">
        <f t="shared" ca="1" si="26"/>
        <v/>
      </c>
      <c r="AS21" s="261" t="str">
        <f t="shared" si="27"/>
        <v/>
      </c>
      <c r="AT21" s="403" t="str">
        <f t="shared" ca="1" si="28"/>
        <v/>
      </c>
      <c r="AU21" s="400" t="str">
        <f t="shared" si="29"/>
        <v/>
      </c>
      <c r="AV21" s="401" t="str">
        <f t="shared" si="30"/>
        <v/>
      </c>
      <c r="AW21" s="402" t="str">
        <f t="shared" si="31"/>
        <v/>
      </c>
      <c r="AX21" s="401" t="str">
        <f t="shared" si="32"/>
        <v/>
      </c>
      <c r="AY21" s="401" t="str">
        <f t="shared" si="33"/>
        <v/>
      </c>
      <c r="BB21" s="346"/>
      <c r="BC21" s="355"/>
      <c r="BD21" s="344"/>
      <c r="BE21" s="345"/>
      <c r="BF21" s="358"/>
      <c r="BG21" s="342"/>
      <c r="BH21" s="343"/>
      <c r="BI21" s="361"/>
      <c r="BJ21" s="340"/>
      <c r="BK21" s="341"/>
      <c r="BL21" s="342"/>
      <c r="BM21" s="352"/>
      <c r="BN21" s="341"/>
      <c r="BO21" s="341"/>
    </row>
    <row r="22" spans="1:67" ht="15" hidden="1" customHeight="1" thickTop="1" thickBot="1" x14ac:dyDescent="0.3">
      <c r="B22" s="33" t="s">
        <v>0</v>
      </c>
      <c r="C22" s="339" t="str">
        <f t="shared" si="0"/>
        <v/>
      </c>
      <c r="D22" s="355"/>
      <c r="E22" s="337" t="str">
        <f t="shared" si="1"/>
        <v/>
      </c>
      <c r="F22" s="338" t="str">
        <f t="shared" si="2"/>
        <v/>
      </c>
      <c r="G22" s="358"/>
      <c r="H22" s="335" t="str">
        <f t="shared" si="3"/>
        <v/>
      </c>
      <c r="I22" s="336" t="str">
        <f t="shared" si="4"/>
        <v/>
      </c>
      <c r="J22" s="361"/>
      <c r="K22" s="333" t="str">
        <f t="shared" si="5"/>
        <v/>
      </c>
      <c r="L22" s="334" t="str">
        <f t="shared" si="6"/>
        <v/>
      </c>
      <c r="M22" s="335" t="str">
        <f t="shared" si="7"/>
        <v/>
      </c>
      <c r="N22" s="353" t="str">
        <f t="shared" si="8"/>
        <v/>
      </c>
      <c r="O22" s="334" t="str">
        <f t="shared" si="9"/>
        <v/>
      </c>
      <c r="P22" s="334" t="str">
        <f t="shared" si="10"/>
        <v/>
      </c>
      <c r="Q22" s="33" t="str">
        <f t="shared" si="34"/>
        <v/>
      </c>
      <c r="R22" s="33"/>
      <c r="S22" s="14" t="str">
        <f t="shared" si="35"/>
        <v/>
      </c>
      <c r="T22" s="396" t="str">
        <f t="shared" si="36"/>
        <v/>
      </c>
      <c r="AB22" s="449" t="str">
        <f t="shared" si="37"/>
        <v/>
      </c>
      <c r="AC22" s="259" t="str">
        <f t="shared" si="11"/>
        <v/>
      </c>
      <c r="AD22" s="260" t="str">
        <f t="shared" si="12"/>
        <v/>
      </c>
      <c r="AE22" s="258" t="str">
        <f t="shared" si="13"/>
        <v/>
      </c>
      <c r="AF22" s="278" t="str">
        <f t="shared" si="14"/>
        <v/>
      </c>
      <c r="AG22" s="278" t="str">
        <f t="shared" si="15"/>
        <v/>
      </c>
      <c r="AH22" s="278" t="str">
        <f t="shared" si="16"/>
        <v/>
      </c>
      <c r="AI22" s="279" t="str">
        <f t="shared" si="17"/>
        <v/>
      </c>
      <c r="AJ22" s="272" t="str">
        <f t="shared" si="18"/>
        <v/>
      </c>
      <c r="AK22" s="279" t="str">
        <f t="shared" si="19"/>
        <v/>
      </c>
      <c r="AL22" s="258" t="str">
        <f t="shared" si="20"/>
        <v/>
      </c>
      <c r="AM22" s="278" t="str">
        <f t="shared" si="21"/>
        <v/>
      </c>
      <c r="AN22" s="298" t="str">
        <f t="shared" si="22"/>
        <v/>
      </c>
      <c r="AO22" s="259" t="str">
        <f t="shared" si="23"/>
        <v/>
      </c>
      <c r="AP22" s="258" t="str">
        <f t="shared" si="24"/>
        <v/>
      </c>
      <c r="AQ22" s="297" t="str">
        <f t="shared" ca="1" si="25"/>
        <v/>
      </c>
      <c r="AR22" s="258" t="str">
        <f t="shared" ca="1" si="26"/>
        <v/>
      </c>
      <c r="AS22" s="261" t="str">
        <f t="shared" si="27"/>
        <v/>
      </c>
      <c r="AT22" s="403" t="str">
        <f t="shared" ca="1" si="28"/>
        <v/>
      </c>
      <c r="AU22" s="400" t="str">
        <f t="shared" si="29"/>
        <v/>
      </c>
      <c r="AV22" s="401" t="str">
        <f t="shared" si="30"/>
        <v/>
      </c>
      <c r="AW22" s="402" t="str">
        <f t="shared" si="31"/>
        <v/>
      </c>
      <c r="AX22" s="401" t="str">
        <f t="shared" si="32"/>
        <v/>
      </c>
      <c r="AY22" s="401" t="str">
        <f t="shared" si="33"/>
        <v/>
      </c>
      <c r="BB22" s="339"/>
      <c r="BC22" s="355"/>
      <c r="BD22" s="337"/>
      <c r="BE22" s="338"/>
      <c r="BF22" s="358"/>
      <c r="BG22" s="335"/>
      <c r="BH22" s="336"/>
      <c r="BI22" s="361"/>
      <c r="BJ22" s="333"/>
      <c r="BK22" s="334"/>
      <c r="BL22" s="335"/>
      <c r="BM22" s="353"/>
      <c r="BN22" s="334"/>
      <c r="BO22" s="334"/>
    </row>
    <row r="23" spans="1:67" ht="15" hidden="1" customHeight="1" thickTop="1" thickBot="1" x14ac:dyDescent="0.3">
      <c r="B23" s="33" t="s">
        <v>0</v>
      </c>
      <c r="C23" s="346" t="str">
        <f t="shared" si="0"/>
        <v/>
      </c>
      <c r="D23" s="355"/>
      <c r="E23" s="344" t="str">
        <f t="shared" si="1"/>
        <v/>
      </c>
      <c r="F23" s="345" t="str">
        <f t="shared" si="2"/>
        <v/>
      </c>
      <c r="G23" s="358"/>
      <c r="H23" s="342" t="str">
        <f t="shared" si="3"/>
        <v/>
      </c>
      <c r="I23" s="343" t="str">
        <f t="shared" si="4"/>
        <v/>
      </c>
      <c r="J23" s="361"/>
      <c r="K23" s="340" t="str">
        <f t="shared" si="5"/>
        <v/>
      </c>
      <c r="L23" s="341" t="str">
        <f t="shared" si="6"/>
        <v/>
      </c>
      <c r="M23" s="342" t="str">
        <f t="shared" si="7"/>
        <v/>
      </c>
      <c r="N23" s="352" t="str">
        <f t="shared" si="8"/>
        <v/>
      </c>
      <c r="O23" s="341" t="str">
        <f t="shared" si="9"/>
        <v/>
      </c>
      <c r="P23" s="341" t="str">
        <f t="shared" si="10"/>
        <v/>
      </c>
      <c r="Q23" s="33" t="str">
        <f t="shared" si="34"/>
        <v/>
      </c>
      <c r="R23" s="33"/>
      <c r="S23" s="14" t="str">
        <f t="shared" si="35"/>
        <v/>
      </c>
      <c r="T23" s="396" t="str">
        <f t="shared" si="36"/>
        <v/>
      </c>
      <c r="AB23" s="449" t="str">
        <f t="shared" si="37"/>
        <v/>
      </c>
      <c r="AC23" s="259" t="str">
        <f t="shared" si="11"/>
        <v/>
      </c>
      <c r="AD23" s="260" t="str">
        <f t="shared" si="12"/>
        <v/>
      </c>
      <c r="AE23" s="258" t="str">
        <f t="shared" si="13"/>
        <v/>
      </c>
      <c r="AF23" s="278" t="str">
        <f t="shared" si="14"/>
        <v/>
      </c>
      <c r="AG23" s="278" t="str">
        <f t="shared" si="15"/>
        <v/>
      </c>
      <c r="AH23" s="278" t="str">
        <f t="shared" si="16"/>
        <v/>
      </c>
      <c r="AI23" s="279" t="str">
        <f t="shared" si="17"/>
        <v/>
      </c>
      <c r="AJ23" s="272" t="str">
        <f t="shared" si="18"/>
        <v/>
      </c>
      <c r="AK23" s="279" t="str">
        <f t="shared" si="19"/>
        <v/>
      </c>
      <c r="AL23" s="258" t="str">
        <f t="shared" si="20"/>
        <v/>
      </c>
      <c r="AM23" s="278" t="str">
        <f t="shared" si="21"/>
        <v/>
      </c>
      <c r="AN23" s="298" t="str">
        <f t="shared" si="22"/>
        <v/>
      </c>
      <c r="AO23" s="259" t="str">
        <f t="shared" si="23"/>
        <v/>
      </c>
      <c r="AP23" s="258" t="str">
        <f t="shared" si="24"/>
        <v/>
      </c>
      <c r="AQ23" s="297" t="str">
        <f t="shared" ca="1" si="25"/>
        <v/>
      </c>
      <c r="AR23" s="258" t="str">
        <f t="shared" ca="1" si="26"/>
        <v/>
      </c>
      <c r="AS23" s="261" t="str">
        <f t="shared" si="27"/>
        <v/>
      </c>
      <c r="AT23" s="403" t="str">
        <f t="shared" ca="1" si="28"/>
        <v/>
      </c>
      <c r="AU23" s="400" t="str">
        <f t="shared" si="29"/>
        <v/>
      </c>
      <c r="AV23" s="401" t="str">
        <f t="shared" si="30"/>
        <v/>
      </c>
      <c r="AW23" s="402" t="str">
        <f t="shared" si="31"/>
        <v/>
      </c>
      <c r="AX23" s="401" t="str">
        <f t="shared" si="32"/>
        <v/>
      </c>
      <c r="AY23" s="401" t="str">
        <f t="shared" si="33"/>
        <v/>
      </c>
      <c r="BB23" s="346"/>
      <c r="BC23" s="355"/>
      <c r="BD23" s="344"/>
      <c r="BE23" s="345"/>
      <c r="BF23" s="358"/>
      <c r="BG23" s="342"/>
      <c r="BH23" s="343"/>
      <c r="BI23" s="361"/>
      <c r="BJ23" s="340"/>
      <c r="BK23" s="341"/>
      <c r="BL23" s="342"/>
      <c r="BM23" s="352"/>
      <c r="BN23" s="341"/>
      <c r="BO23" s="341"/>
    </row>
    <row r="24" spans="1:67" ht="15" hidden="1" customHeight="1" thickTop="1" thickBot="1" x14ac:dyDescent="0.3">
      <c r="B24" s="33" t="s">
        <v>0</v>
      </c>
      <c r="C24" s="339" t="str">
        <f t="shared" si="0"/>
        <v/>
      </c>
      <c r="D24" s="355"/>
      <c r="E24" s="337" t="str">
        <f t="shared" si="1"/>
        <v/>
      </c>
      <c r="F24" s="338" t="str">
        <f t="shared" si="2"/>
        <v/>
      </c>
      <c r="G24" s="358"/>
      <c r="H24" s="335" t="str">
        <f t="shared" si="3"/>
        <v/>
      </c>
      <c r="I24" s="336" t="str">
        <f t="shared" si="4"/>
        <v/>
      </c>
      <c r="J24" s="361"/>
      <c r="K24" s="333" t="str">
        <f t="shared" si="5"/>
        <v/>
      </c>
      <c r="L24" s="334" t="str">
        <f t="shared" si="6"/>
        <v/>
      </c>
      <c r="M24" s="335" t="str">
        <f t="shared" si="7"/>
        <v/>
      </c>
      <c r="N24" s="353" t="str">
        <f t="shared" si="8"/>
        <v/>
      </c>
      <c r="O24" s="334" t="str">
        <f t="shared" si="9"/>
        <v/>
      </c>
      <c r="P24" s="334" t="str">
        <f t="shared" si="10"/>
        <v/>
      </c>
      <c r="Q24" s="33" t="str">
        <f t="shared" si="34"/>
        <v/>
      </c>
      <c r="R24" s="33"/>
      <c r="S24" s="14" t="str">
        <f t="shared" si="35"/>
        <v/>
      </c>
      <c r="T24" s="396" t="str">
        <f t="shared" si="36"/>
        <v/>
      </c>
      <c r="AB24" s="449" t="str">
        <f t="shared" si="37"/>
        <v/>
      </c>
      <c r="AC24" s="259" t="str">
        <f t="shared" si="11"/>
        <v/>
      </c>
      <c r="AD24" s="260" t="str">
        <f t="shared" si="12"/>
        <v/>
      </c>
      <c r="AE24" s="258" t="str">
        <f t="shared" si="13"/>
        <v/>
      </c>
      <c r="AF24" s="278" t="str">
        <f t="shared" si="14"/>
        <v/>
      </c>
      <c r="AG24" s="278" t="str">
        <f t="shared" si="15"/>
        <v/>
      </c>
      <c r="AH24" s="278" t="str">
        <f t="shared" si="16"/>
        <v/>
      </c>
      <c r="AI24" s="279" t="str">
        <f t="shared" si="17"/>
        <v/>
      </c>
      <c r="AJ24" s="272" t="str">
        <f t="shared" si="18"/>
        <v/>
      </c>
      <c r="AK24" s="279" t="str">
        <f t="shared" si="19"/>
        <v/>
      </c>
      <c r="AL24" s="258" t="str">
        <f t="shared" si="20"/>
        <v/>
      </c>
      <c r="AM24" s="278" t="str">
        <f t="shared" si="21"/>
        <v/>
      </c>
      <c r="AN24" s="298" t="str">
        <f t="shared" si="22"/>
        <v/>
      </c>
      <c r="AO24" s="259" t="str">
        <f t="shared" si="23"/>
        <v/>
      </c>
      <c r="AP24" s="258" t="str">
        <f t="shared" si="24"/>
        <v/>
      </c>
      <c r="AQ24" s="297" t="str">
        <f t="shared" ca="1" si="25"/>
        <v/>
      </c>
      <c r="AR24" s="258" t="str">
        <f t="shared" ca="1" si="26"/>
        <v/>
      </c>
      <c r="AS24" s="261" t="str">
        <f t="shared" si="27"/>
        <v/>
      </c>
      <c r="AT24" s="403" t="str">
        <f t="shared" ca="1" si="28"/>
        <v/>
      </c>
      <c r="AU24" s="400" t="str">
        <f t="shared" si="29"/>
        <v/>
      </c>
      <c r="AV24" s="401" t="str">
        <f t="shared" si="30"/>
        <v/>
      </c>
      <c r="AW24" s="402" t="str">
        <f t="shared" si="31"/>
        <v/>
      </c>
      <c r="AX24" s="401" t="str">
        <f t="shared" si="32"/>
        <v/>
      </c>
      <c r="AY24" s="401" t="str">
        <f t="shared" si="33"/>
        <v/>
      </c>
      <c r="BB24" s="339"/>
      <c r="BC24" s="355"/>
      <c r="BD24" s="337"/>
      <c r="BE24" s="338"/>
      <c r="BF24" s="358"/>
      <c r="BG24" s="335"/>
      <c r="BH24" s="336"/>
      <c r="BI24" s="361"/>
      <c r="BJ24" s="333"/>
      <c r="BK24" s="334"/>
      <c r="BL24" s="335"/>
      <c r="BM24" s="353"/>
      <c r="BN24" s="334"/>
      <c r="BO24" s="334"/>
    </row>
    <row r="25" spans="1:67" ht="15" hidden="1" customHeight="1" thickTop="1" thickBot="1" x14ac:dyDescent="0.3">
      <c r="B25" s="33" t="s">
        <v>0</v>
      </c>
      <c r="C25" s="346" t="str">
        <f t="shared" si="0"/>
        <v/>
      </c>
      <c r="D25" s="355"/>
      <c r="E25" s="344" t="str">
        <f t="shared" si="1"/>
        <v/>
      </c>
      <c r="F25" s="345" t="str">
        <f t="shared" si="2"/>
        <v/>
      </c>
      <c r="G25" s="358"/>
      <c r="H25" s="342" t="str">
        <f t="shared" si="3"/>
        <v/>
      </c>
      <c r="I25" s="343" t="str">
        <f t="shared" si="4"/>
        <v/>
      </c>
      <c r="J25" s="361"/>
      <c r="K25" s="340" t="str">
        <f t="shared" si="5"/>
        <v/>
      </c>
      <c r="L25" s="341" t="str">
        <f t="shared" si="6"/>
        <v/>
      </c>
      <c r="M25" s="342" t="str">
        <f t="shared" si="7"/>
        <v/>
      </c>
      <c r="N25" s="352" t="str">
        <f t="shared" si="8"/>
        <v/>
      </c>
      <c r="O25" s="341" t="str">
        <f t="shared" si="9"/>
        <v/>
      </c>
      <c r="P25" s="341" t="str">
        <f t="shared" si="10"/>
        <v/>
      </c>
      <c r="Q25" s="33" t="str">
        <f t="shared" si="34"/>
        <v/>
      </c>
      <c r="R25" s="33"/>
      <c r="S25" s="14" t="str">
        <f t="shared" si="35"/>
        <v/>
      </c>
      <c r="T25" s="396" t="str">
        <f t="shared" si="36"/>
        <v/>
      </c>
      <c r="AB25" s="449" t="str">
        <f t="shared" si="37"/>
        <v/>
      </c>
      <c r="AC25" s="259" t="str">
        <f t="shared" si="11"/>
        <v/>
      </c>
      <c r="AD25" s="260" t="str">
        <f t="shared" si="12"/>
        <v/>
      </c>
      <c r="AE25" s="258" t="str">
        <f t="shared" si="13"/>
        <v/>
      </c>
      <c r="AF25" s="278" t="str">
        <f t="shared" si="14"/>
        <v/>
      </c>
      <c r="AG25" s="278" t="str">
        <f t="shared" si="15"/>
        <v/>
      </c>
      <c r="AH25" s="278" t="str">
        <f t="shared" si="16"/>
        <v/>
      </c>
      <c r="AI25" s="279" t="str">
        <f t="shared" si="17"/>
        <v/>
      </c>
      <c r="AJ25" s="272" t="str">
        <f t="shared" si="18"/>
        <v/>
      </c>
      <c r="AK25" s="279" t="str">
        <f t="shared" si="19"/>
        <v/>
      </c>
      <c r="AL25" s="258" t="str">
        <f t="shared" si="20"/>
        <v/>
      </c>
      <c r="AM25" s="278" t="str">
        <f t="shared" si="21"/>
        <v/>
      </c>
      <c r="AN25" s="298" t="str">
        <f t="shared" si="22"/>
        <v/>
      </c>
      <c r="AO25" s="259" t="str">
        <f t="shared" si="23"/>
        <v/>
      </c>
      <c r="AP25" s="258" t="str">
        <f t="shared" si="24"/>
        <v/>
      </c>
      <c r="AQ25" s="297" t="str">
        <f t="shared" ca="1" si="25"/>
        <v/>
      </c>
      <c r="AR25" s="258" t="str">
        <f t="shared" ca="1" si="26"/>
        <v/>
      </c>
      <c r="AS25" s="261" t="str">
        <f t="shared" si="27"/>
        <v/>
      </c>
      <c r="AT25" s="403" t="str">
        <f t="shared" ca="1" si="28"/>
        <v/>
      </c>
      <c r="AU25" s="400" t="str">
        <f t="shared" si="29"/>
        <v/>
      </c>
      <c r="AV25" s="401" t="str">
        <f t="shared" si="30"/>
        <v/>
      </c>
      <c r="AW25" s="402" t="str">
        <f t="shared" si="31"/>
        <v/>
      </c>
      <c r="AX25" s="401" t="str">
        <f t="shared" si="32"/>
        <v/>
      </c>
      <c r="AY25" s="401" t="str">
        <f t="shared" si="33"/>
        <v/>
      </c>
      <c r="BB25" s="346"/>
      <c r="BC25" s="355"/>
      <c r="BD25" s="344"/>
      <c r="BE25" s="345"/>
      <c r="BF25" s="358"/>
      <c r="BG25" s="342"/>
      <c r="BH25" s="343"/>
      <c r="BI25" s="361"/>
      <c r="BJ25" s="340"/>
      <c r="BK25" s="341"/>
      <c r="BL25" s="342"/>
      <c r="BM25" s="352"/>
      <c r="BN25" s="341"/>
      <c r="BO25" s="341"/>
    </row>
    <row r="26" spans="1:67" ht="15" hidden="1" customHeight="1" thickTop="1" thickBot="1" x14ac:dyDescent="0.3">
      <c r="B26" s="33" t="s">
        <v>0</v>
      </c>
      <c r="C26" s="339" t="str">
        <f t="shared" si="0"/>
        <v/>
      </c>
      <c r="D26" s="355"/>
      <c r="E26" s="337" t="str">
        <f t="shared" si="1"/>
        <v/>
      </c>
      <c r="F26" s="338" t="str">
        <f t="shared" si="2"/>
        <v/>
      </c>
      <c r="G26" s="358"/>
      <c r="H26" s="335" t="str">
        <f t="shared" si="3"/>
        <v/>
      </c>
      <c r="I26" s="336" t="str">
        <f t="shared" si="4"/>
        <v/>
      </c>
      <c r="J26" s="361"/>
      <c r="K26" s="333" t="str">
        <f t="shared" si="5"/>
        <v/>
      </c>
      <c r="L26" s="334" t="str">
        <f t="shared" si="6"/>
        <v/>
      </c>
      <c r="M26" s="335" t="str">
        <f t="shared" si="7"/>
        <v/>
      </c>
      <c r="N26" s="353" t="str">
        <f t="shared" si="8"/>
        <v/>
      </c>
      <c r="O26" s="334" t="str">
        <f t="shared" si="9"/>
        <v/>
      </c>
      <c r="P26" s="334" t="str">
        <f t="shared" si="10"/>
        <v/>
      </c>
      <c r="Q26" s="33" t="str">
        <f t="shared" si="34"/>
        <v/>
      </c>
      <c r="R26" s="33"/>
      <c r="S26" s="14" t="str">
        <f t="shared" si="35"/>
        <v/>
      </c>
      <c r="T26" s="396" t="str">
        <f t="shared" si="36"/>
        <v/>
      </c>
      <c r="AB26" s="449" t="str">
        <f t="shared" si="37"/>
        <v/>
      </c>
      <c r="AC26" s="259" t="str">
        <f t="shared" si="11"/>
        <v/>
      </c>
      <c r="AD26" s="260" t="str">
        <f t="shared" si="12"/>
        <v/>
      </c>
      <c r="AE26" s="258" t="str">
        <f t="shared" si="13"/>
        <v/>
      </c>
      <c r="AF26" s="278" t="str">
        <f t="shared" si="14"/>
        <v/>
      </c>
      <c r="AG26" s="278" t="str">
        <f t="shared" si="15"/>
        <v/>
      </c>
      <c r="AH26" s="278" t="str">
        <f t="shared" si="16"/>
        <v/>
      </c>
      <c r="AI26" s="279" t="str">
        <f t="shared" si="17"/>
        <v/>
      </c>
      <c r="AJ26" s="272" t="str">
        <f t="shared" si="18"/>
        <v/>
      </c>
      <c r="AK26" s="279" t="str">
        <f t="shared" si="19"/>
        <v/>
      </c>
      <c r="AL26" s="258" t="str">
        <f t="shared" si="20"/>
        <v/>
      </c>
      <c r="AM26" s="278" t="str">
        <f t="shared" si="21"/>
        <v/>
      </c>
      <c r="AN26" s="298" t="str">
        <f t="shared" si="22"/>
        <v/>
      </c>
      <c r="AO26" s="259" t="str">
        <f t="shared" si="23"/>
        <v/>
      </c>
      <c r="AP26" s="258" t="str">
        <f t="shared" si="24"/>
        <v/>
      </c>
      <c r="AQ26" s="297" t="str">
        <f t="shared" ca="1" si="25"/>
        <v/>
      </c>
      <c r="AR26" s="258" t="str">
        <f t="shared" ca="1" si="26"/>
        <v/>
      </c>
      <c r="AS26" s="261" t="str">
        <f t="shared" si="27"/>
        <v/>
      </c>
      <c r="AT26" s="403" t="str">
        <f t="shared" ca="1" si="28"/>
        <v/>
      </c>
      <c r="AU26" s="400" t="str">
        <f t="shared" si="29"/>
        <v/>
      </c>
      <c r="AV26" s="401" t="str">
        <f t="shared" si="30"/>
        <v/>
      </c>
      <c r="AW26" s="402" t="str">
        <f t="shared" si="31"/>
        <v/>
      </c>
      <c r="AX26" s="401" t="str">
        <f t="shared" si="32"/>
        <v/>
      </c>
      <c r="AY26" s="401" t="str">
        <f t="shared" si="33"/>
        <v/>
      </c>
      <c r="BB26" s="339"/>
      <c r="BC26" s="355"/>
      <c r="BD26" s="337"/>
      <c r="BE26" s="338"/>
      <c r="BF26" s="358"/>
      <c r="BG26" s="335"/>
      <c r="BH26" s="336"/>
      <c r="BI26" s="361"/>
      <c r="BJ26" s="333"/>
      <c r="BK26" s="334"/>
      <c r="BL26" s="335"/>
      <c r="BM26" s="353"/>
      <c r="BN26" s="334"/>
      <c r="BO26" s="334"/>
    </row>
    <row r="27" spans="1:67" ht="15" hidden="1" customHeight="1" thickTop="1" thickBot="1" x14ac:dyDescent="0.3">
      <c r="B27" s="33" t="s">
        <v>0</v>
      </c>
      <c r="C27" s="346" t="str">
        <f t="shared" si="0"/>
        <v/>
      </c>
      <c r="D27" s="355"/>
      <c r="E27" s="344" t="str">
        <f t="shared" si="1"/>
        <v/>
      </c>
      <c r="F27" s="345" t="str">
        <f t="shared" si="2"/>
        <v/>
      </c>
      <c r="G27" s="358"/>
      <c r="H27" s="342" t="str">
        <f t="shared" si="3"/>
        <v/>
      </c>
      <c r="I27" s="343" t="str">
        <f t="shared" si="4"/>
        <v/>
      </c>
      <c r="J27" s="361"/>
      <c r="K27" s="340" t="str">
        <f t="shared" si="5"/>
        <v/>
      </c>
      <c r="L27" s="341" t="str">
        <f t="shared" si="6"/>
        <v/>
      </c>
      <c r="M27" s="342" t="str">
        <f t="shared" si="7"/>
        <v/>
      </c>
      <c r="N27" s="352" t="str">
        <f t="shared" si="8"/>
        <v/>
      </c>
      <c r="O27" s="341" t="str">
        <f t="shared" si="9"/>
        <v/>
      </c>
      <c r="P27" s="341" t="str">
        <f t="shared" si="10"/>
        <v/>
      </c>
      <c r="Q27" s="33" t="str">
        <f t="shared" si="34"/>
        <v/>
      </c>
      <c r="R27" s="33"/>
      <c r="S27" s="14" t="str">
        <f t="shared" si="35"/>
        <v/>
      </c>
      <c r="T27" s="396" t="str">
        <f t="shared" si="36"/>
        <v/>
      </c>
      <c r="AB27" s="449" t="str">
        <f t="shared" si="37"/>
        <v/>
      </c>
      <c r="AC27" s="259" t="str">
        <f t="shared" si="11"/>
        <v/>
      </c>
      <c r="AD27" s="260" t="str">
        <f t="shared" si="12"/>
        <v/>
      </c>
      <c r="AE27" s="258" t="str">
        <f t="shared" si="13"/>
        <v/>
      </c>
      <c r="AF27" s="278" t="str">
        <f t="shared" si="14"/>
        <v/>
      </c>
      <c r="AG27" s="278" t="str">
        <f t="shared" si="15"/>
        <v/>
      </c>
      <c r="AH27" s="278" t="str">
        <f t="shared" si="16"/>
        <v/>
      </c>
      <c r="AI27" s="279" t="str">
        <f t="shared" si="17"/>
        <v/>
      </c>
      <c r="AJ27" s="272" t="str">
        <f t="shared" si="18"/>
        <v/>
      </c>
      <c r="AK27" s="279" t="str">
        <f t="shared" si="19"/>
        <v/>
      </c>
      <c r="AL27" s="258" t="str">
        <f t="shared" si="20"/>
        <v/>
      </c>
      <c r="AM27" s="278" t="str">
        <f t="shared" si="21"/>
        <v/>
      </c>
      <c r="AN27" s="298" t="str">
        <f t="shared" si="22"/>
        <v/>
      </c>
      <c r="AO27" s="259" t="str">
        <f t="shared" si="23"/>
        <v/>
      </c>
      <c r="AP27" s="258" t="str">
        <f t="shared" si="24"/>
        <v/>
      </c>
      <c r="AQ27" s="297" t="str">
        <f t="shared" ca="1" si="25"/>
        <v/>
      </c>
      <c r="AR27" s="258" t="str">
        <f t="shared" ca="1" si="26"/>
        <v/>
      </c>
      <c r="AS27" s="261" t="str">
        <f t="shared" si="27"/>
        <v/>
      </c>
      <c r="AT27" s="403" t="str">
        <f t="shared" ca="1" si="28"/>
        <v/>
      </c>
      <c r="AU27" s="400" t="str">
        <f t="shared" si="29"/>
        <v/>
      </c>
      <c r="AV27" s="401" t="str">
        <f t="shared" si="30"/>
        <v/>
      </c>
      <c r="AW27" s="402" t="str">
        <f t="shared" si="31"/>
        <v/>
      </c>
      <c r="AX27" s="401" t="str">
        <f t="shared" si="32"/>
        <v/>
      </c>
      <c r="AY27" s="401" t="str">
        <f t="shared" si="33"/>
        <v/>
      </c>
      <c r="BB27" s="346"/>
      <c r="BC27" s="355"/>
      <c r="BD27" s="344"/>
      <c r="BE27" s="345"/>
      <c r="BF27" s="358"/>
      <c r="BG27" s="342"/>
      <c r="BH27" s="343"/>
      <c r="BI27" s="361"/>
      <c r="BJ27" s="340"/>
      <c r="BK27" s="341"/>
      <c r="BL27" s="342"/>
      <c r="BM27" s="352"/>
      <c r="BN27" s="341"/>
      <c r="BO27" s="341"/>
    </row>
    <row r="28" spans="1:67" ht="15" hidden="1" customHeight="1" thickTop="1" thickBot="1" x14ac:dyDescent="0.3">
      <c r="B28" s="33" t="s">
        <v>0</v>
      </c>
      <c r="C28" s="339" t="str">
        <f t="shared" si="0"/>
        <v/>
      </c>
      <c r="D28" s="355"/>
      <c r="E28" s="337" t="str">
        <f t="shared" si="1"/>
        <v/>
      </c>
      <c r="F28" s="338" t="str">
        <f t="shared" si="2"/>
        <v/>
      </c>
      <c r="G28" s="358"/>
      <c r="H28" s="335" t="str">
        <f t="shared" si="3"/>
        <v/>
      </c>
      <c r="I28" s="336" t="str">
        <f t="shared" si="4"/>
        <v/>
      </c>
      <c r="J28" s="361"/>
      <c r="K28" s="333" t="str">
        <f t="shared" si="5"/>
        <v/>
      </c>
      <c r="L28" s="334" t="str">
        <f t="shared" si="6"/>
        <v/>
      </c>
      <c r="M28" s="335" t="str">
        <f t="shared" si="7"/>
        <v/>
      </c>
      <c r="N28" s="353" t="str">
        <f t="shared" si="8"/>
        <v/>
      </c>
      <c r="O28" s="334" t="str">
        <f t="shared" si="9"/>
        <v/>
      </c>
      <c r="P28" s="334" t="str">
        <f t="shared" si="10"/>
        <v/>
      </c>
      <c r="Q28" s="33" t="str">
        <f t="shared" si="34"/>
        <v/>
      </c>
      <c r="R28" s="33"/>
      <c r="S28" s="14" t="str">
        <f t="shared" si="35"/>
        <v/>
      </c>
      <c r="T28" s="396" t="str">
        <f t="shared" si="36"/>
        <v/>
      </c>
      <c r="AB28" s="449" t="str">
        <f t="shared" si="37"/>
        <v/>
      </c>
      <c r="AC28" s="259" t="str">
        <f t="shared" si="11"/>
        <v/>
      </c>
      <c r="AD28" s="260" t="str">
        <f t="shared" si="12"/>
        <v/>
      </c>
      <c r="AE28" s="258" t="str">
        <f t="shared" si="13"/>
        <v/>
      </c>
      <c r="AF28" s="278" t="str">
        <f t="shared" si="14"/>
        <v/>
      </c>
      <c r="AG28" s="278" t="str">
        <f t="shared" si="15"/>
        <v/>
      </c>
      <c r="AH28" s="278" t="str">
        <f t="shared" si="16"/>
        <v/>
      </c>
      <c r="AI28" s="279" t="str">
        <f t="shared" si="17"/>
        <v/>
      </c>
      <c r="AJ28" s="272" t="str">
        <f t="shared" si="18"/>
        <v/>
      </c>
      <c r="AK28" s="279" t="str">
        <f t="shared" si="19"/>
        <v/>
      </c>
      <c r="AL28" s="258" t="str">
        <f t="shared" si="20"/>
        <v/>
      </c>
      <c r="AM28" s="278" t="str">
        <f t="shared" si="21"/>
        <v/>
      </c>
      <c r="AN28" s="298" t="str">
        <f t="shared" si="22"/>
        <v/>
      </c>
      <c r="AO28" s="259" t="str">
        <f t="shared" si="23"/>
        <v/>
      </c>
      <c r="AP28" s="258" t="str">
        <f t="shared" si="24"/>
        <v/>
      </c>
      <c r="AQ28" s="297" t="str">
        <f t="shared" ca="1" si="25"/>
        <v/>
      </c>
      <c r="AR28" s="258" t="str">
        <f t="shared" ca="1" si="26"/>
        <v/>
      </c>
      <c r="AS28" s="261" t="str">
        <f t="shared" si="27"/>
        <v/>
      </c>
      <c r="AT28" s="403" t="str">
        <f t="shared" ca="1" si="28"/>
        <v/>
      </c>
      <c r="AU28" s="400" t="str">
        <f t="shared" si="29"/>
        <v/>
      </c>
      <c r="AV28" s="401" t="str">
        <f t="shared" si="30"/>
        <v/>
      </c>
      <c r="AW28" s="402" t="str">
        <f t="shared" si="31"/>
        <v/>
      </c>
      <c r="AX28" s="401" t="str">
        <f t="shared" si="32"/>
        <v/>
      </c>
      <c r="AY28" s="401" t="str">
        <f t="shared" si="33"/>
        <v/>
      </c>
      <c r="BB28" s="339"/>
      <c r="BC28" s="355"/>
      <c r="BD28" s="337"/>
      <c r="BE28" s="338"/>
      <c r="BF28" s="358"/>
      <c r="BG28" s="335"/>
      <c r="BH28" s="336"/>
      <c r="BI28" s="361"/>
      <c r="BJ28" s="333"/>
      <c r="BK28" s="334"/>
      <c r="BL28" s="335"/>
      <c r="BM28" s="353"/>
      <c r="BN28" s="334"/>
      <c r="BO28" s="334"/>
    </row>
    <row r="29" spans="1:67" ht="15" hidden="1" customHeight="1" thickTop="1" thickBot="1" x14ac:dyDescent="0.3">
      <c r="B29" s="33" t="s">
        <v>0</v>
      </c>
      <c r="C29" s="346" t="str">
        <f t="shared" si="0"/>
        <v/>
      </c>
      <c r="D29" s="355"/>
      <c r="E29" s="344" t="str">
        <f t="shared" si="1"/>
        <v/>
      </c>
      <c r="F29" s="345" t="str">
        <f t="shared" si="2"/>
        <v/>
      </c>
      <c r="G29" s="358"/>
      <c r="H29" s="342" t="str">
        <f t="shared" si="3"/>
        <v/>
      </c>
      <c r="I29" s="343" t="str">
        <f t="shared" si="4"/>
        <v/>
      </c>
      <c r="J29" s="361"/>
      <c r="K29" s="340" t="str">
        <f t="shared" si="5"/>
        <v/>
      </c>
      <c r="L29" s="341" t="str">
        <f t="shared" si="6"/>
        <v/>
      </c>
      <c r="M29" s="342" t="str">
        <f t="shared" si="7"/>
        <v/>
      </c>
      <c r="N29" s="352" t="str">
        <f t="shared" si="8"/>
        <v/>
      </c>
      <c r="O29" s="341" t="str">
        <f t="shared" si="9"/>
        <v/>
      </c>
      <c r="P29" s="341" t="str">
        <f t="shared" si="10"/>
        <v/>
      </c>
      <c r="Q29" s="33" t="str">
        <f t="shared" si="34"/>
        <v/>
      </c>
      <c r="R29" s="33"/>
      <c r="S29" s="14" t="str">
        <f t="shared" si="35"/>
        <v/>
      </c>
      <c r="T29" s="396" t="str">
        <f t="shared" si="36"/>
        <v/>
      </c>
      <c r="AB29" s="449" t="str">
        <f t="shared" si="37"/>
        <v/>
      </c>
      <c r="AC29" s="259" t="str">
        <f t="shared" si="11"/>
        <v/>
      </c>
      <c r="AD29" s="260" t="str">
        <f t="shared" si="12"/>
        <v/>
      </c>
      <c r="AE29" s="258" t="str">
        <f t="shared" si="13"/>
        <v/>
      </c>
      <c r="AF29" s="278" t="str">
        <f t="shared" si="14"/>
        <v/>
      </c>
      <c r="AG29" s="278" t="str">
        <f t="shared" si="15"/>
        <v/>
      </c>
      <c r="AH29" s="278" t="str">
        <f t="shared" si="16"/>
        <v/>
      </c>
      <c r="AI29" s="279" t="str">
        <f t="shared" si="17"/>
        <v/>
      </c>
      <c r="AJ29" s="272" t="str">
        <f t="shared" si="18"/>
        <v/>
      </c>
      <c r="AK29" s="279" t="str">
        <f t="shared" si="19"/>
        <v/>
      </c>
      <c r="AL29" s="258" t="str">
        <f t="shared" si="20"/>
        <v/>
      </c>
      <c r="AM29" s="278" t="str">
        <f t="shared" si="21"/>
        <v/>
      </c>
      <c r="AN29" s="298" t="str">
        <f t="shared" si="22"/>
        <v/>
      </c>
      <c r="AO29" s="259" t="str">
        <f t="shared" si="23"/>
        <v/>
      </c>
      <c r="AP29" s="258" t="str">
        <f t="shared" si="24"/>
        <v/>
      </c>
      <c r="AQ29" s="297" t="str">
        <f t="shared" ca="1" si="25"/>
        <v/>
      </c>
      <c r="AR29" s="258" t="str">
        <f t="shared" ca="1" si="26"/>
        <v/>
      </c>
      <c r="AS29" s="261" t="str">
        <f t="shared" si="27"/>
        <v/>
      </c>
      <c r="AT29" s="403" t="str">
        <f t="shared" ca="1" si="28"/>
        <v/>
      </c>
      <c r="AU29" s="400" t="str">
        <f t="shared" si="29"/>
        <v/>
      </c>
      <c r="AV29" s="401" t="str">
        <f t="shared" si="30"/>
        <v/>
      </c>
      <c r="AW29" s="402" t="str">
        <f t="shared" si="31"/>
        <v/>
      </c>
      <c r="AX29" s="401" t="str">
        <f t="shared" si="32"/>
        <v/>
      </c>
      <c r="AY29" s="401" t="str">
        <f t="shared" si="33"/>
        <v/>
      </c>
      <c r="BB29" s="346"/>
      <c r="BC29" s="355"/>
      <c r="BD29" s="344"/>
      <c r="BE29" s="345"/>
      <c r="BF29" s="358"/>
      <c r="BG29" s="342"/>
      <c r="BH29" s="343"/>
      <c r="BI29" s="361"/>
      <c r="BJ29" s="340"/>
      <c r="BK29" s="341"/>
      <c r="BL29" s="342"/>
      <c r="BM29" s="352"/>
      <c r="BN29" s="341"/>
      <c r="BO29" s="341"/>
    </row>
    <row r="30" spans="1:67" ht="15" hidden="1" customHeight="1" thickTop="1" thickBot="1" x14ac:dyDescent="0.3">
      <c r="B30" s="33" t="s">
        <v>0</v>
      </c>
      <c r="C30" s="339" t="str">
        <f t="shared" si="0"/>
        <v/>
      </c>
      <c r="D30" s="355"/>
      <c r="E30" s="337" t="str">
        <f t="shared" si="1"/>
        <v/>
      </c>
      <c r="F30" s="338" t="str">
        <f t="shared" si="2"/>
        <v/>
      </c>
      <c r="G30" s="358"/>
      <c r="H30" s="335" t="str">
        <f t="shared" si="3"/>
        <v/>
      </c>
      <c r="I30" s="336" t="str">
        <f t="shared" si="4"/>
        <v/>
      </c>
      <c r="J30" s="361"/>
      <c r="K30" s="333" t="str">
        <f t="shared" si="5"/>
        <v/>
      </c>
      <c r="L30" s="334" t="str">
        <f t="shared" si="6"/>
        <v/>
      </c>
      <c r="M30" s="335" t="str">
        <f t="shared" si="7"/>
        <v/>
      </c>
      <c r="N30" s="353" t="str">
        <f t="shared" si="8"/>
        <v/>
      </c>
      <c r="O30" s="334" t="str">
        <f t="shared" si="9"/>
        <v/>
      </c>
      <c r="P30" s="334" t="str">
        <f t="shared" si="10"/>
        <v/>
      </c>
      <c r="Q30" s="33" t="str">
        <f t="shared" si="34"/>
        <v/>
      </c>
      <c r="R30" s="33"/>
      <c r="S30" s="14" t="str">
        <f t="shared" si="35"/>
        <v/>
      </c>
      <c r="T30" s="396" t="str">
        <f t="shared" si="36"/>
        <v/>
      </c>
      <c r="AB30" s="449" t="str">
        <f t="shared" si="37"/>
        <v/>
      </c>
      <c r="AC30" s="259" t="str">
        <f t="shared" si="11"/>
        <v/>
      </c>
      <c r="AD30" s="260" t="str">
        <f t="shared" si="12"/>
        <v/>
      </c>
      <c r="AE30" s="258" t="str">
        <f t="shared" si="13"/>
        <v/>
      </c>
      <c r="AF30" s="278" t="str">
        <f t="shared" si="14"/>
        <v/>
      </c>
      <c r="AG30" s="278" t="str">
        <f t="shared" si="15"/>
        <v/>
      </c>
      <c r="AH30" s="278" t="str">
        <f t="shared" si="16"/>
        <v/>
      </c>
      <c r="AI30" s="279" t="str">
        <f t="shared" si="17"/>
        <v/>
      </c>
      <c r="AJ30" s="272" t="str">
        <f t="shared" si="18"/>
        <v/>
      </c>
      <c r="AK30" s="279" t="str">
        <f t="shared" si="19"/>
        <v/>
      </c>
      <c r="AL30" s="258" t="str">
        <f t="shared" si="20"/>
        <v/>
      </c>
      <c r="AM30" s="278" t="str">
        <f t="shared" si="21"/>
        <v/>
      </c>
      <c r="AN30" s="298" t="str">
        <f t="shared" si="22"/>
        <v/>
      </c>
      <c r="AO30" s="259" t="str">
        <f t="shared" si="23"/>
        <v/>
      </c>
      <c r="AP30" s="258" t="str">
        <f t="shared" si="24"/>
        <v/>
      </c>
      <c r="AQ30" s="297" t="str">
        <f t="shared" ca="1" si="25"/>
        <v/>
      </c>
      <c r="AR30" s="258" t="str">
        <f t="shared" ca="1" si="26"/>
        <v/>
      </c>
      <c r="AS30" s="261" t="str">
        <f t="shared" si="27"/>
        <v/>
      </c>
      <c r="AT30" s="403" t="str">
        <f t="shared" ca="1" si="28"/>
        <v/>
      </c>
      <c r="AU30" s="400" t="str">
        <f t="shared" si="29"/>
        <v/>
      </c>
      <c r="AV30" s="401" t="str">
        <f t="shared" si="30"/>
        <v/>
      </c>
      <c r="AW30" s="402" t="str">
        <f t="shared" si="31"/>
        <v/>
      </c>
      <c r="AX30" s="401" t="str">
        <f t="shared" si="32"/>
        <v/>
      </c>
      <c r="AY30" s="401" t="str">
        <f t="shared" si="33"/>
        <v/>
      </c>
      <c r="BB30" s="339"/>
      <c r="BC30" s="355"/>
      <c r="BD30" s="337"/>
      <c r="BE30" s="338"/>
      <c r="BF30" s="358"/>
      <c r="BG30" s="335"/>
      <c r="BH30" s="336"/>
      <c r="BI30" s="361"/>
      <c r="BJ30" s="333"/>
      <c r="BK30" s="334"/>
      <c r="BL30" s="335"/>
      <c r="BM30" s="353"/>
      <c r="BN30" s="334"/>
      <c r="BO30" s="334"/>
    </row>
    <row r="31" spans="1:67" ht="15" hidden="1" customHeight="1" thickTop="1" thickBot="1" x14ac:dyDescent="0.3">
      <c r="B31" s="33" t="s">
        <v>0</v>
      </c>
      <c r="C31" s="346" t="str">
        <f t="shared" si="0"/>
        <v/>
      </c>
      <c r="D31" s="355"/>
      <c r="E31" s="344" t="str">
        <f t="shared" si="1"/>
        <v/>
      </c>
      <c r="F31" s="345" t="str">
        <f t="shared" si="2"/>
        <v/>
      </c>
      <c r="G31" s="358"/>
      <c r="H31" s="342" t="str">
        <f t="shared" si="3"/>
        <v/>
      </c>
      <c r="I31" s="343" t="str">
        <f t="shared" si="4"/>
        <v/>
      </c>
      <c r="J31" s="361"/>
      <c r="K31" s="340" t="str">
        <f t="shared" si="5"/>
        <v/>
      </c>
      <c r="L31" s="341" t="str">
        <f t="shared" si="6"/>
        <v/>
      </c>
      <c r="M31" s="342" t="str">
        <f t="shared" si="7"/>
        <v/>
      </c>
      <c r="N31" s="352" t="str">
        <f t="shared" si="8"/>
        <v/>
      </c>
      <c r="O31" s="341" t="str">
        <f t="shared" si="9"/>
        <v/>
      </c>
      <c r="P31" s="341" t="str">
        <f t="shared" si="10"/>
        <v/>
      </c>
      <c r="Q31" s="33" t="str">
        <f t="shared" si="34"/>
        <v/>
      </c>
      <c r="R31" s="33"/>
      <c r="S31" s="14" t="str">
        <f t="shared" si="35"/>
        <v/>
      </c>
      <c r="T31" s="396" t="str">
        <f t="shared" si="36"/>
        <v/>
      </c>
      <c r="AB31" s="449" t="str">
        <f t="shared" si="37"/>
        <v/>
      </c>
      <c r="AC31" s="259" t="str">
        <f t="shared" si="11"/>
        <v/>
      </c>
      <c r="AD31" s="260" t="str">
        <f t="shared" si="12"/>
        <v/>
      </c>
      <c r="AE31" s="258" t="str">
        <f t="shared" si="13"/>
        <v/>
      </c>
      <c r="AF31" s="278" t="str">
        <f t="shared" si="14"/>
        <v/>
      </c>
      <c r="AG31" s="278" t="str">
        <f t="shared" si="15"/>
        <v/>
      </c>
      <c r="AH31" s="278" t="str">
        <f t="shared" si="16"/>
        <v/>
      </c>
      <c r="AI31" s="279" t="str">
        <f t="shared" si="17"/>
        <v/>
      </c>
      <c r="AJ31" s="272" t="str">
        <f t="shared" si="18"/>
        <v/>
      </c>
      <c r="AK31" s="279" t="str">
        <f t="shared" si="19"/>
        <v/>
      </c>
      <c r="AL31" s="258" t="str">
        <f t="shared" si="20"/>
        <v/>
      </c>
      <c r="AM31" s="278" t="str">
        <f t="shared" si="21"/>
        <v/>
      </c>
      <c r="AN31" s="298" t="str">
        <f t="shared" si="22"/>
        <v/>
      </c>
      <c r="AO31" s="259" t="str">
        <f t="shared" si="23"/>
        <v/>
      </c>
      <c r="AP31" s="258" t="str">
        <f t="shared" si="24"/>
        <v/>
      </c>
      <c r="AQ31" s="297" t="str">
        <f t="shared" ca="1" si="25"/>
        <v/>
      </c>
      <c r="AR31" s="258" t="str">
        <f t="shared" ca="1" si="26"/>
        <v/>
      </c>
      <c r="AS31" s="261" t="str">
        <f t="shared" si="27"/>
        <v/>
      </c>
      <c r="AT31" s="403" t="str">
        <f t="shared" ca="1" si="28"/>
        <v/>
      </c>
      <c r="AU31" s="400" t="str">
        <f t="shared" si="29"/>
        <v/>
      </c>
      <c r="AV31" s="401" t="str">
        <f t="shared" si="30"/>
        <v/>
      </c>
      <c r="AW31" s="402" t="str">
        <f t="shared" si="31"/>
        <v/>
      </c>
      <c r="AX31" s="401" t="str">
        <f t="shared" si="32"/>
        <v/>
      </c>
      <c r="AY31" s="401" t="str">
        <f t="shared" si="33"/>
        <v/>
      </c>
      <c r="BB31" s="346"/>
      <c r="BC31" s="355"/>
      <c r="BD31" s="344"/>
      <c r="BE31" s="345"/>
      <c r="BF31" s="358"/>
      <c r="BG31" s="342"/>
      <c r="BH31" s="343"/>
      <c r="BI31" s="361"/>
      <c r="BJ31" s="340"/>
      <c r="BK31" s="341"/>
      <c r="BL31" s="342"/>
      <c r="BM31" s="352"/>
      <c r="BN31" s="341"/>
      <c r="BO31" s="341"/>
    </row>
    <row r="32" spans="1:67" ht="15" hidden="1" customHeight="1" thickTop="1" thickBot="1" x14ac:dyDescent="0.3">
      <c r="B32" s="33" t="s">
        <v>0</v>
      </c>
      <c r="C32" s="339" t="str">
        <f t="shared" si="0"/>
        <v/>
      </c>
      <c r="D32" s="355"/>
      <c r="E32" s="337" t="str">
        <f t="shared" si="1"/>
        <v/>
      </c>
      <c r="F32" s="338" t="str">
        <f t="shared" si="2"/>
        <v/>
      </c>
      <c r="G32" s="358"/>
      <c r="H32" s="335" t="str">
        <f t="shared" si="3"/>
        <v/>
      </c>
      <c r="I32" s="336" t="str">
        <f t="shared" si="4"/>
        <v/>
      </c>
      <c r="J32" s="361"/>
      <c r="K32" s="333" t="str">
        <f t="shared" si="5"/>
        <v/>
      </c>
      <c r="L32" s="334" t="str">
        <f t="shared" si="6"/>
        <v/>
      </c>
      <c r="M32" s="335" t="str">
        <f t="shared" si="7"/>
        <v/>
      </c>
      <c r="N32" s="353" t="str">
        <f t="shared" si="8"/>
        <v/>
      </c>
      <c r="O32" s="334" t="str">
        <f t="shared" si="9"/>
        <v/>
      </c>
      <c r="P32" s="334" t="str">
        <f t="shared" si="10"/>
        <v/>
      </c>
      <c r="Q32" s="33" t="str">
        <f t="shared" si="34"/>
        <v/>
      </c>
      <c r="R32" s="33"/>
      <c r="S32" s="14" t="str">
        <f t="shared" si="35"/>
        <v/>
      </c>
      <c r="T32" s="396" t="str">
        <f t="shared" si="36"/>
        <v/>
      </c>
      <c r="AB32" s="449" t="str">
        <f t="shared" si="37"/>
        <v/>
      </c>
      <c r="AC32" s="259" t="str">
        <f t="shared" si="11"/>
        <v/>
      </c>
      <c r="AD32" s="260" t="str">
        <f t="shared" si="12"/>
        <v/>
      </c>
      <c r="AE32" s="258" t="str">
        <f t="shared" si="13"/>
        <v/>
      </c>
      <c r="AF32" s="278" t="str">
        <f t="shared" si="14"/>
        <v/>
      </c>
      <c r="AG32" s="278" t="str">
        <f t="shared" si="15"/>
        <v/>
      </c>
      <c r="AH32" s="278" t="str">
        <f t="shared" si="16"/>
        <v/>
      </c>
      <c r="AI32" s="279" t="str">
        <f t="shared" si="17"/>
        <v/>
      </c>
      <c r="AJ32" s="272" t="str">
        <f t="shared" si="18"/>
        <v/>
      </c>
      <c r="AK32" s="279" t="str">
        <f t="shared" si="19"/>
        <v/>
      </c>
      <c r="AL32" s="258" t="str">
        <f t="shared" si="20"/>
        <v/>
      </c>
      <c r="AM32" s="278" t="str">
        <f t="shared" si="21"/>
        <v/>
      </c>
      <c r="AN32" s="298" t="str">
        <f t="shared" si="22"/>
        <v/>
      </c>
      <c r="AO32" s="259" t="str">
        <f t="shared" si="23"/>
        <v/>
      </c>
      <c r="AP32" s="258" t="str">
        <f t="shared" si="24"/>
        <v/>
      </c>
      <c r="AQ32" s="297" t="str">
        <f t="shared" ca="1" si="25"/>
        <v/>
      </c>
      <c r="AR32" s="258" t="str">
        <f t="shared" ca="1" si="26"/>
        <v/>
      </c>
      <c r="AS32" s="261" t="str">
        <f t="shared" si="27"/>
        <v/>
      </c>
      <c r="AT32" s="403" t="str">
        <f t="shared" ca="1" si="28"/>
        <v/>
      </c>
      <c r="AU32" s="400" t="str">
        <f t="shared" si="29"/>
        <v/>
      </c>
      <c r="AV32" s="401" t="str">
        <f t="shared" si="30"/>
        <v/>
      </c>
      <c r="AW32" s="402" t="str">
        <f t="shared" si="31"/>
        <v/>
      </c>
      <c r="AX32" s="401" t="str">
        <f t="shared" si="32"/>
        <v/>
      </c>
      <c r="AY32" s="401" t="str">
        <f t="shared" si="33"/>
        <v/>
      </c>
      <c r="BB32" s="339"/>
      <c r="BC32" s="355"/>
      <c r="BD32" s="337"/>
      <c r="BE32" s="338"/>
      <c r="BF32" s="358"/>
      <c r="BG32" s="335"/>
      <c r="BH32" s="336"/>
      <c r="BI32" s="361"/>
      <c r="BJ32" s="333"/>
      <c r="BK32" s="334"/>
      <c r="BL32" s="335"/>
      <c r="BM32" s="353"/>
      <c r="BN32" s="334"/>
      <c r="BO32" s="334"/>
    </row>
    <row r="33" spans="2:67" ht="15" hidden="1" customHeight="1" thickTop="1" thickBot="1" x14ac:dyDescent="0.3">
      <c r="B33" s="33" t="s">
        <v>0</v>
      </c>
      <c r="C33" s="346" t="str">
        <f t="shared" si="0"/>
        <v/>
      </c>
      <c r="D33" s="355"/>
      <c r="E33" s="344" t="str">
        <f t="shared" si="1"/>
        <v/>
      </c>
      <c r="F33" s="345" t="str">
        <f t="shared" si="2"/>
        <v/>
      </c>
      <c r="G33" s="358"/>
      <c r="H33" s="342" t="str">
        <f t="shared" si="3"/>
        <v/>
      </c>
      <c r="I33" s="343" t="str">
        <f t="shared" si="4"/>
        <v/>
      </c>
      <c r="J33" s="361"/>
      <c r="K33" s="340" t="str">
        <f t="shared" si="5"/>
        <v/>
      </c>
      <c r="L33" s="341" t="str">
        <f t="shared" si="6"/>
        <v/>
      </c>
      <c r="M33" s="342" t="str">
        <f t="shared" si="7"/>
        <v/>
      </c>
      <c r="N33" s="352" t="str">
        <f t="shared" si="8"/>
        <v/>
      </c>
      <c r="O33" s="341" t="str">
        <f t="shared" si="9"/>
        <v/>
      </c>
      <c r="P33" s="341" t="str">
        <f t="shared" si="10"/>
        <v/>
      </c>
      <c r="Q33" s="33" t="str">
        <f t="shared" si="34"/>
        <v/>
      </c>
      <c r="R33" s="33"/>
      <c r="S33" s="14" t="str">
        <f t="shared" si="35"/>
        <v/>
      </c>
      <c r="T33" s="396" t="str">
        <f t="shared" si="36"/>
        <v/>
      </c>
      <c r="AB33" s="449" t="str">
        <f t="shared" si="37"/>
        <v/>
      </c>
      <c r="AC33" s="259" t="str">
        <f t="shared" si="11"/>
        <v/>
      </c>
      <c r="AD33" s="260" t="str">
        <f t="shared" si="12"/>
        <v/>
      </c>
      <c r="AE33" s="258" t="str">
        <f t="shared" si="13"/>
        <v/>
      </c>
      <c r="AF33" s="278" t="str">
        <f t="shared" si="14"/>
        <v/>
      </c>
      <c r="AG33" s="278" t="str">
        <f t="shared" si="15"/>
        <v/>
      </c>
      <c r="AH33" s="278" t="str">
        <f t="shared" si="16"/>
        <v/>
      </c>
      <c r="AI33" s="279" t="str">
        <f t="shared" si="17"/>
        <v/>
      </c>
      <c r="AJ33" s="272" t="str">
        <f t="shared" si="18"/>
        <v/>
      </c>
      <c r="AK33" s="279" t="str">
        <f t="shared" si="19"/>
        <v/>
      </c>
      <c r="AL33" s="258" t="str">
        <f t="shared" si="20"/>
        <v/>
      </c>
      <c r="AM33" s="278" t="str">
        <f t="shared" si="21"/>
        <v/>
      </c>
      <c r="AN33" s="298" t="str">
        <f t="shared" si="22"/>
        <v/>
      </c>
      <c r="AO33" s="259" t="str">
        <f t="shared" si="23"/>
        <v/>
      </c>
      <c r="AP33" s="258" t="str">
        <f t="shared" si="24"/>
        <v/>
      </c>
      <c r="AQ33" s="297" t="str">
        <f t="shared" ca="1" si="25"/>
        <v/>
      </c>
      <c r="AR33" s="258" t="str">
        <f t="shared" ca="1" si="26"/>
        <v/>
      </c>
      <c r="AS33" s="261" t="str">
        <f t="shared" si="27"/>
        <v/>
      </c>
      <c r="AT33" s="403" t="str">
        <f t="shared" ca="1" si="28"/>
        <v/>
      </c>
      <c r="AU33" s="400" t="str">
        <f t="shared" si="29"/>
        <v/>
      </c>
      <c r="AV33" s="401" t="str">
        <f t="shared" si="30"/>
        <v/>
      </c>
      <c r="AW33" s="402" t="str">
        <f t="shared" si="31"/>
        <v/>
      </c>
      <c r="AX33" s="401" t="str">
        <f t="shared" si="32"/>
        <v/>
      </c>
      <c r="AY33" s="401" t="str">
        <f t="shared" si="33"/>
        <v/>
      </c>
      <c r="BB33" s="346"/>
      <c r="BC33" s="355"/>
      <c r="BD33" s="344"/>
      <c r="BE33" s="345"/>
      <c r="BF33" s="358"/>
      <c r="BG33" s="342"/>
      <c r="BH33" s="343"/>
      <c r="BI33" s="361"/>
      <c r="BJ33" s="340"/>
      <c r="BK33" s="341"/>
      <c r="BL33" s="342"/>
      <c r="BM33" s="352"/>
      <c r="BN33" s="341"/>
      <c r="BO33" s="341"/>
    </row>
    <row r="34" spans="2:67" ht="15" hidden="1" customHeight="1" thickTop="1" thickBot="1" x14ac:dyDescent="0.3">
      <c r="B34" s="33" t="s">
        <v>0</v>
      </c>
      <c r="C34" s="339" t="str">
        <f t="shared" si="0"/>
        <v/>
      </c>
      <c r="D34" s="355"/>
      <c r="E34" s="337" t="str">
        <f t="shared" si="1"/>
        <v/>
      </c>
      <c r="F34" s="338" t="str">
        <f t="shared" si="2"/>
        <v/>
      </c>
      <c r="G34" s="358"/>
      <c r="H34" s="335" t="str">
        <f t="shared" si="3"/>
        <v/>
      </c>
      <c r="I34" s="336" t="str">
        <f t="shared" si="4"/>
        <v/>
      </c>
      <c r="J34" s="361"/>
      <c r="K34" s="333" t="str">
        <f t="shared" si="5"/>
        <v/>
      </c>
      <c r="L34" s="334" t="str">
        <f t="shared" si="6"/>
        <v/>
      </c>
      <c r="M34" s="335" t="str">
        <f t="shared" si="7"/>
        <v/>
      </c>
      <c r="N34" s="353" t="str">
        <f t="shared" si="8"/>
        <v/>
      </c>
      <c r="O34" s="334" t="str">
        <f t="shared" si="9"/>
        <v/>
      </c>
      <c r="P34" s="334" t="str">
        <f t="shared" si="10"/>
        <v/>
      </c>
      <c r="Q34" s="33" t="str">
        <f t="shared" si="34"/>
        <v/>
      </c>
      <c r="R34" s="33"/>
      <c r="S34" s="14" t="str">
        <f t="shared" si="35"/>
        <v/>
      </c>
      <c r="T34" s="396" t="str">
        <f t="shared" si="36"/>
        <v/>
      </c>
      <c r="AB34" s="449" t="str">
        <f t="shared" si="37"/>
        <v/>
      </c>
      <c r="AC34" s="259" t="str">
        <f t="shared" si="11"/>
        <v/>
      </c>
      <c r="AD34" s="260" t="str">
        <f t="shared" si="12"/>
        <v/>
      </c>
      <c r="AE34" s="258" t="str">
        <f t="shared" si="13"/>
        <v/>
      </c>
      <c r="AF34" s="278" t="str">
        <f t="shared" si="14"/>
        <v/>
      </c>
      <c r="AG34" s="278" t="str">
        <f t="shared" si="15"/>
        <v/>
      </c>
      <c r="AH34" s="278" t="str">
        <f t="shared" si="16"/>
        <v/>
      </c>
      <c r="AI34" s="279" t="str">
        <f t="shared" si="17"/>
        <v/>
      </c>
      <c r="AJ34" s="272" t="str">
        <f t="shared" si="18"/>
        <v/>
      </c>
      <c r="AK34" s="279" t="str">
        <f t="shared" si="19"/>
        <v/>
      </c>
      <c r="AL34" s="258" t="str">
        <f t="shared" si="20"/>
        <v/>
      </c>
      <c r="AM34" s="278" t="str">
        <f t="shared" si="21"/>
        <v/>
      </c>
      <c r="AN34" s="298" t="str">
        <f t="shared" si="22"/>
        <v/>
      </c>
      <c r="AO34" s="259" t="str">
        <f t="shared" si="23"/>
        <v/>
      </c>
      <c r="AP34" s="258" t="str">
        <f t="shared" si="24"/>
        <v/>
      </c>
      <c r="AQ34" s="297" t="str">
        <f t="shared" ca="1" si="25"/>
        <v/>
      </c>
      <c r="AR34" s="258" t="str">
        <f t="shared" ca="1" si="26"/>
        <v/>
      </c>
      <c r="AS34" s="261" t="str">
        <f t="shared" si="27"/>
        <v/>
      </c>
      <c r="AT34" s="403" t="str">
        <f t="shared" ca="1" si="28"/>
        <v/>
      </c>
      <c r="AU34" s="400" t="str">
        <f t="shared" si="29"/>
        <v/>
      </c>
      <c r="AV34" s="401" t="str">
        <f t="shared" si="30"/>
        <v/>
      </c>
      <c r="AW34" s="402" t="str">
        <f t="shared" si="31"/>
        <v/>
      </c>
      <c r="AX34" s="401" t="str">
        <f t="shared" si="32"/>
        <v/>
      </c>
      <c r="AY34" s="401" t="str">
        <f t="shared" si="33"/>
        <v/>
      </c>
      <c r="BB34" s="339"/>
      <c r="BC34" s="355"/>
      <c r="BD34" s="337"/>
      <c r="BE34" s="338"/>
      <c r="BF34" s="358"/>
      <c r="BG34" s="335"/>
      <c r="BH34" s="336"/>
      <c r="BI34" s="361"/>
      <c r="BJ34" s="333"/>
      <c r="BK34" s="334"/>
      <c r="BL34" s="335"/>
      <c r="BM34" s="353"/>
      <c r="BN34" s="334"/>
      <c r="BO34" s="334"/>
    </row>
    <row r="35" spans="2:67" ht="15" hidden="1" customHeight="1" thickTop="1" thickBot="1" x14ac:dyDescent="0.3">
      <c r="B35" s="33" t="s">
        <v>0</v>
      </c>
      <c r="C35" s="346" t="str">
        <f t="shared" si="0"/>
        <v/>
      </c>
      <c r="D35" s="355"/>
      <c r="E35" s="344" t="str">
        <f t="shared" si="1"/>
        <v/>
      </c>
      <c r="F35" s="345" t="str">
        <f t="shared" si="2"/>
        <v/>
      </c>
      <c r="G35" s="358"/>
      <c r="H35" s="342" t="str">
        <f t="shared" si="3"/>
        <v/>
      </c>
      <c r="I35" s="343" t="str">
        <f t="shared" si="4"/>
        <v/>
      </c>
      <c r="J35" s="361"/>
      <c r="K35" s="340" t="str">
        <f t="shared" si="5"/>
        <v/>
      </c>
      <c r="L35" s="341" t="str">
        <f t="shared" si="6"/>
        <v/>
      </c>
      <c r="M35" s="342" t="str">
        <f t="shared" si="7"/>
        <v/>
      </c>
      <c r="N35" s="352" t="str">
        <f t="shared" si="8"/>
        <v/>
      </c>
      <c r="O35" s="341" t="str">
        <f t="shared" si="9"/>
        <v/>
      </c>
      <c r="P35" s="341" t="str">
        <f t="shared" si="10"/>
        <v/>
      </c>
      <c r="Q35" s="33" t="str">
        <f t="shared" si="34"/>
        <v/>
      </c>
      <c r="R35" s="33"/>
      <c r="S35" s="14" t="str">
        <f t="shared" si="35"/>
        <v/>
      </c>
      <c r="T35" s="396" t="str">
        <f t="shared" si="36"/>
        <v/>
      </c>
      <c r="AB35" s="449" t="str">
        <f t="shared" si="37"/>
        <v/>
      </c>
      <c r="AC35" s="259" t="str">
        <f t="shared" si="11"/>
        <v/>
      </c>
      <c r="AD35" s="260" t="str">
        <f t="shared" si="12"/>
        <v/>
      </c>
      <c r="AE35" s="258" t="str">
        <f t="shared" si="13"/>
        <v/>
      </c>
      <c r="AF35" s="278" t="str">
        <f t="shared" si="14"/>
        <v/>
      </c>
      <c r="AG35" s="278" t="str">
        <f t="shared" si="15"/>
        <v/>
      </c>
      <c r="AH35" s="278" t="str">
        <f t="shared" si="16"/>
        <v/>
      </c>
      <c r="AI35" s="279" t="str">
        <f t="shared" si="17"/>
        <v/>
      </c>
      <c r="AJ35" s="272" t="str">
        <f t="shared" si="18"/>
        <v/>
      </c>
      <c r="AK35" s="279" t="str">
        <f t="shared" si="19"/>
        <v/>
      </c>
      <c r="AL35" s="258" t="str">
        <f t="shared" si="20"/>
        <v/>
      </c>
      <c r="AM35" s="278" t="str">
        <f t="shared" si="21"/>
        <v/>
      </c>
      <c r="AN35" s="298" t="str">
        <f t="shared" si="22"/>
        <v/>
      </c>
      <c r="AO35" s="259" t="str">
        <f t="shared" si="23"/>
        <v/>
      </c>
      <c r="AP35" s="258" t="str">
        <f t="shared" si="24"/>
        <v/>
      </c>
      <c r="AQ35" s="297" t="str">
        <f t="shared" ca="1" si="25"/>
        <v/>
      </c>
      <c r="AR35" s="258" t="str">
        <f t="shared" ca="1" si="26"/>
        <v/>
      </c>
      <c r="AS35" s="261" t="str">
        <f t="shared" si="27"/>
        <v/>
      </c>
      <c r="AT35" s="403" t="str">
        <f t="shared" ca="1" si="28"/>
        <v/>
      </c>
      <c r="AU35" s="400" t="str">
        <f t="shared" si="29"/>
        <v/>
      </c>
      <c r="AV35" s="401" t="str">
        <f t="shared" si="30"/>
        <v/>
      </c>
      <c r="AW35" s="402" t="str">
        <f t="shared" si="31"/>
        <v/>
      </c>
      <c r="AX35" s="401" t="str">
        <f t="shared" si="32"/>
        <v/>
      </c>
      <c r="AY35" s="401" t="str">
        <f t="shared" si="33"/>
        <v/>
      </c>
      <c r="BB35" s="346"/>
      <c r="BC35" s="355"/>
      <c r="BD35" s="344"/>
      <c r="BE35" s="345"/>
      <c r="BF35" s="358"/>
      <c r="BG35" s="342"/>
      <c r="BH35" s="343"/>
      <c r="BI35" s="361"/>
      <c r="BJ35" s="340"/>
      <c r="BK35" s="341"/>
      <c r="BL35" s="342"/>
      <c r="BM35" s="352"/>
      <c r="BN35" s="341"/>
      <c r="BO35" s="341"/>
    </row>
    <row r="36" spans="2:67" ht="15" hidden="1" customHeight="1" thickTop="1" thickBot="1" x14ac:dyDescent="0.3">
      <c r="B36" s="33" t="s">
        <v>0</v>
      </c>
      <c r="C36" s="339" t="str">
        <f t="shared" si="0"/>
        <v/>
      </c>
      <c r="D36" s="356"/>
      <c r="E36" s="337" t="str">
        <f t="shared" si="1"/>
        <v/>
      </c>
      <c r="F36" s="338" t="str">
        <f t="shared" si="2"/>
        <v/>
      </c>
      <c r="G36" s="359"/>
      <c r="H36" s="335" t="str">
        <f t="shared" si="3"/>
        <v/>
      </c>
      <c r="I36" s="336" t="str">
        <f t="shared" si="4"/>
        <v/>
      </c>
      <c r="J36" s="362"/>
      <c r="K36" s="333" t="str">
        <f t="shared" si="5"/>
        <v/>
      </c>
      <c r="L36" s="334" t="str">
        <f t="shared" si="6"/>
        <v/>
      </c>
      <c r="M36" s="335" t="str">
        <f t="shared" si="7"/>
        <v/>
      </c>
      <c r="N36" s="353" t="str">
        <f t="shared" si="8"/>
        <v/>
      </c>
      <c r="O36" s="334" t="str">
        <f t="shared" si="9"/>
        <v/>
      </c>
      <c r="P36" s="334" t="str">
        <f t="shared" si="10"/>
        <v/>
      </c>
      <c r="Q36" s="33" t="str">
        <f t="shared" si="34"/>
        <v/>
      </c>
      <c r="R36" s="33"/>
      <c r="S36" s="14" t="str">
        <f t="shared" si="35"/>
        <v/>
      </c>
      <c r="T36" s="396" t="str">
        <f t="shared" si="36"/>
        <v/>
      </c>
      <c r="AB36" s="449" t="str">
        <f t="shared" si="37"/>
        <v/>
      </c>
      <c r="AC36" s="259" t="str">
        <f t="shared" ref="AC36" si="38">C36</f>
        <v/>
      </c>
      <c r="AD36" s="260" t="str">
        <f t="shared" ref="AD36" si="39">IF($AC36="","",D36)</f>
        <v/>
      </c>
      <c r="AE36" s="258" t="str">
        <f t="shared" ref="AE36" si="40">E36</f>
        <v/>
      </c>
      <c r="AF36" s="278" t="str">
        <f t="shared" ref="AF36" si="41">F36</f>
        <v/>
      </c>
      <c r="AG36" s="278" t="str">
        <f t="shared" ref="AG36" si="42">IF($AC36="","",G36)</f>
        <v/>
      </c>
      <c r="AH36" s="278" t="str">
        <f t="shared" ref="AH36" si="43">H36</f>
        <v/>
      </c>
      <c r="AI36" s="279" t="str">
        <f t="shared" ref="AI36" si="44">I36</f>
        <v/>
      </c>
      <c r="AJ36" s="272" t="str">
        <f t="shared" ref="AJ36" si="45">IF($AC36="","",J36)</f>
        <v/>
      </c>
      <c r="AK36" s="279" t="str">
        <f t="shared" ref="AK36" si="46">K36</f>
        <v/>
      </c>
      <c r="AL36" s="258" t="str">
        <f t="shared" ref="AL36" si="47">L36</f>
        <v/>
      </c>
      <c r="AM36" s="278" t="str">
        <f t="shared" ref="AM36" si="48">M36</f>
        <v/>
      </c>
      <c r="AN36" s="298" t="str">
        <f t="shared" ref="AN36" si="49">N36</f>
        <v/>
      </c>
      <c r="AO36" s="259" t="str">
        <f t="shared" ref="AO36" si="50">O36</f>
        <v/>
      </c>
      <c r="AP36" s="258" t="str">
        <f t="shared" ref="AP36" si="51">P36</f>
        <v/>
      </c>
      <c r="AQ36" s="297" t="str">
        <f t="shared" ref="AQ36" ca="1" si="52">IF(AP36="","",TODAY())</f>
        <v/>
      </c>
      <c r="AR36" s="258" t="str">
        <f t="shared" ref="AR36" ca="1" si="53">IF(AQ36="","",$E$7)</f>
        <v/>
      </c>
      <c r="AS36" s="261" t="str">
        <f t="shared" ref="AS36" si="54">IF(AO36="","",VALUE(MID(AO36,1,4)))</f>
        <v/>
      </c>
      <c r="AT36" s="403" t="str">
        <f t="shared" ref="AT36" ca="1" si="55">IF(AQ36="","",EOMONTH(AQ36,0))</f>
        <v/>
      </c>
      <c r="AU36" s="400" t="str">
        <f t="shared" ref="AU36" si="56">IF(AO36="","",AO36&amp;0)</f>
        <v/>
      </c>
      <c r="AV36" s="401" t="str">
        <f t="shared" ref="AV36" si="57">IF(AO36="","",0)</f>
        <v/>
      </c>
      <c r="AW36" s="402" t="str">
        <f t="shared" ref="AW36" si="58">IF(AO36="","",0)</f>
        <v/>
      </c>
      <c r="AX36" s="401" t="str">
        <f t="shared" ref="AX36" si="59">IF(AO36="","",VLOOKUP($AC36,MasterData,6,0))</f>
        <v/>
      </c>
      <c r="AY36" s="401" t="str">
        <f t="shared" ref="AY36" si="60">IF(AO36="","",IF(AM36&gt;0,AH36*(AI36-AX36),AK36-(AG36*AX36)))</f>
        <v/>
      </c>
      <c r="BB36" s="339"/>
      <c r="BC36" s="356"/>
      <c r="BD36" s="337"/>
      <c r="BE36" s="338"/>
      <c r="BF36" s="359"/>
      <c r="BG36" s="335"/>
      <c r="BH36" s="336"/>
      <c r="BI36" s="362"/>
      <c r="BJ36" s="333"/>
      <c r="BK36" s="334"/>
      <c r="BL36" s="335"/>
      <c r="BM36" s="353"/>
      <c r="BN36" s="334"/>
      <c r="BO36" s="334"/>
    </row>
    <row r="37" spans="2:67" ht="12" hidden="1" customHeight="1" thickTop="1" x14ac:dyDescent="0.25">
      <c r="B37" s="33" t="s">
        <v>0</v>
      </c>
      <c r="C37" s="238"/>
      <c r="D37" s="238"/>
      <c r="E37" s="238"/>
      <c r="F37" s="239"/>
      <c r="G37" s="239"/>
      <c r="H37" s="239"/>
      <c r="I37" s="293"/>
      <c r="J37" s="270"/>
      <c r="K37" s="293"/>
      <c r="L37" s="238"/>
      <c r="M37" s="239"/>
      <c r="N37" s="238"/>
      <c r="O37" s="238"/>
      <c r="P37" s="238"/>
      <c r="Q37" s="27"/>
      <c r="R37" s="27"/>
    </row>
    <row r="38" spans="2:67" ht="5.0999999999999996" customHeight="1" x14ac:dyDescent="0.25">
      <c r="B38" s="14" t="s">
        <v>0</v>
      </c>
      <c r="C38" s="247"/>
      <c r="D38" s="247"/>
      <c r="E38" s="247"/>
      <c r="F38" s="284"/>
      <c r="G38" s="284"/>
      <c r="H38" s="284"/>
      <c r="I38" s="294"/>
      <c r="J38" s="271"/>
      <c r="K38" s="294"/>
      <c r="L38" s="12"/>
      <c r="M38" s="74"/>
      <c r="N38" s="12"/>
    </row>
    <row r="39" spans="2:67" ht="15" customHeight="1" x14ac:dyDescent="0.25">
      <c r="B39" s="274" t="s">
        <v>0</v>
      </c>
      <c r="C39" s="299" t="s">
        <v>5</v>
      </c>
      <c r="D39" s="299" t="s">
        <v>4</v>
      </c>
      <c r="E39" s="299" t="s">
        <v>2</v>
      </c>
      <c r="F39" s="116" t="s">
        <v>90</v>
      </c>
      <c r="G39" s="116" t="s">
        <v>35</v>
      </c>
      <c r="H39" s="116" t="s">
        <v>98</v>
      </c>
      <c r="I39" s="300" t="s">
        <v>12</v>
      </c>
      <c r="J39" s="265" t="s">
        <v>99</v>
      </c>
      <c r="K39" s="300" t="s">
        <v>52</v>
      </c>
      <c r="L39" s="299" t="s">
        <v>102</v>
      </c>
      <c r="M39" s="116" t="s">
        <v>103</v>
      </c>
      <c r="N39" s="301" t="s">
        <v>56</v>
      </c>
      <c r="O39" s="299" t="s">
        <v>97</v>
      </c>
      <c r="P39" s="299" t="s">
        <v>42</v>
      </c>
      <c r="Q39" s="299" t="s">
        <v>3</v>
      </c>
      <c r="R39" s="303" t="s">
        <v>121</v>
      </c>
      <c r="S39" s="404" t="s">
        <v>112</v>
      </c>
      <c r="T39" s="303" t="s">
        <v>36</v>
      </c>
      <c r="U39" s="303" t="s">
        <v>110</v>
      </c>
      <c r="V39" s="303" t="s">
        <v>138</v>
      </c>
      <c r="W39" s="303" t="s">
        <v>50</v>
      </c>
      <c r="X39" s="303" t="s">
        <v>9</v>
      </c>
      <c r="Y39" s="303" t="s">
        <v>165</v>
      </c>
    </row>
    <row r="40" spans="2:67" ht="15" customHeight="1" x14ac:dyDescent="0.25">
      <c r="B40" s="449">
        <v>0</v>
      </c>
      <c r="C40" s="259" t="s">
        <v>143</v>
      </c>
      <c r="D40" s="260" t="s">
        <v>258</v>
      </c>
      <c r="E40" s="258" t="s">
        <v>233</v>
      </c>
      <c r="F40" s="278">
        <v>100</v>
      </c>
      <c r="G40" s="278">
        <v>200</v>
      </c>
      <c r="H40" s="278">
        <v>9000</v>
      </c>
      <c r="I40" s="279">
        <v>4.99</v>
      </c>
      <c r="J40" s="272">
        <v>0.01</v>
      </c>
      <c r="K40" s="279">
        <v>988.02</v>
      </c>
      <c r="L40" s="258" t="s">
        <v>140</v>
      </c>
      <c r="M40" s="278">
        <v>0</v>
      </c>
      <c r="N40" s="298" t="s">
        <v>272</v>
      </c>
      <c r="O40" s="259" t="s">
        <v>273</v>
      </c>
      <c r="P40" s="258" t="s">
        <v>271</v>
      </c>
      <c r="Q40" s="297">
        <v>44508</v>
      </c>
      <c r="R40" s="258" t="s">
        <v>236</v>
      </c>
      <c r="S40" s="261">
        <v>1000</v>
      </c>
      <c r="T40" s="403">
        <v>44530</v>
      </c>
      <c r="U40" s="400" t="s">
        <v>274</v>
      </c>
      <c r="V40" s="401">
        <v>10</v>
      </c>
      <c r="W40" s="402">
        <v>0</v>
      </c>
      <c r="X40" s="401">
        <v>2.15</v>
      </c>
      <c r="Y40" s="401">
        <v>558.02</v>
      </c>
    </row>
    <row r="41" spans="2:67" ht="15" customHeight="1" x14ac:dyDescent="0.25">
      <c r="B41" s="449">
        <v>0</v>
      </c>
      <c r="C41" s="259" t="s">
        <v>144</v>
      </c>
      <c r="D41" s="260" t="s">
        <v>259</v>
      </c>
      <c r="E41" s="258" t="s">
        <v>233</v>
      </c>
      <c r="F41" s="278">
        <v>100</v>
      </c>
      <c r="G41" s="278">
        <v>120</v>
      </c>
      <c r="H41" s="278">
        <v>3600</v>
      </c>
      <c r="I41" s="279">
        <v>6.25</v>
      </c>
      <c r="J41" s="272">
        <v>0</v>
      </c>
      <c r="K41" s="279">
        <v>750</v>
      </c>
      <c r="L41" s="258" t="s">
        <v>140</v>
      </c>
      <c r="M41" s="278">
        <v>0</v>
      </c>
      <c r="N41" s="298" t="s">
        <v>275</v>
      </c>
      <c r="O41" s="259" t="s">
        <v>273</v>
      </c>
      <c r="P41" s="258" t="s">
        <v>271</v>
      </c>
      <c r="Q41" s="297">
        <v>44508</v>
      </c>
      <c r="R41" s="258" t="s">
        <v>236</v>
      </c>
      <c r="S41" s="261">
        <v>1000</v>
      </c>
      <c r="T41" s="403">
        <v>44530</v>
      </c>
      <c r="U41" s="400" t="s">
        <v>274</v>
      </c>
      <c r="V41" s="401">
        <v>10</v>
      </c>
      <c r="W41" s="402">
        <v>0</v>
      </c>
      <c r="X41" s="401">
        <v>3.5</v>
      </c>
      <c r="Y41" s="401">
        <v>330</v>
      </c>
    </row>
    <row r="42" spans="2:67" ht="15" customHeight="1" x14ac:dyDescent="0.25">
      <c r="B42" s="449">
        <v>0</v>
      </c>
      <c r="C42" s="216" t="s">
        <v>213</v>
      </c>
      <c r="D42" s="212" t="s">
        <v>262</v>
      </c>
      <c r="E42" s="215" t="s">
        <v>261</v>
      </c>
      <c r="F42" s="213">
        <v>100</v>
      </c>
      <c r="G42" s="213">
        <v>130</v>
      </c>
      <c r="H42" s="213">
        <v>2000</v>
      </c>
      <c r="I42" s="214">
        <v>5.5</v>
      </c>
      <c r="J42" s="273">
        <v>0</v>
      </c>
      <c r="K42" s="214">
        <v>715</v>
      </c>
      <c r="L42" s="215" t="s">
        <v>140</v>
      </c>
      <c r="M42" s="213">
        <v>0</v>
      </c>
      <c r="N42" s="261" t="s">
        <v>276</v>
      </c>
      <c r="O42" s="216" t="s">
        <v>273</v>
      </c>
      <c r="P42" s="215" t="s">
        <v>271</v>
      </c>
      <c r="Q42" s="297">
        <v>44508</v>
      </c>
      <c r="R42" s="215" t="s">
        <v>236</v>
      </c>
      <c r="S42" s="261">
        <v>1000</v>
      </c>
      <c r="T42" s="403">
        <v>44530</v>
      </c>
      <c r="U42" s="400" t="s">
        <v>274</v>
      </c>
      <c r="V42" s="401">
        <v>10</v>
      </c>
      <c r="W42" s="402">
        <v>0</v>
      </c>
      <c r="X42" s="401">
        <v>3.75</v>
      </c>
      <c r="Y42" s="401">
        <v>227.5</v>
      </c>
    </row>
    <row r="43" spans="2:67" ht="15" customHeight="1" x14ac:dyDescent="0.25">
      <c r="B43" s="449">
        <v>0</v>
      </c>
      <c r="C43" s="216" t="s">
        <v>143</v>
      </c>
      <c r="D43" s="212" t="s">
        <v>258</v>
      </c>
      <c r="E43" s="215" t="s">
        <v>233</v>
      </c>
      <c r="F43" s="213">
        <v>100</v>
      </c>
      <c r="G43" s="213">
        <v>100</v>
      </c>
      <c r="H43" s="213">
        <v>9000</v>
      </c>
      <c r="I43" s="214">
        <v>4.99</v>
      </c>
      <c r="J43" s="273">
        <v>0</v>
      </c>
      <c r="K43" s="214">
        <v>499</v>
      </c>
      <c r="L43" s="215" t="s">
        <v>140</v>
      </c>
      <c r="M43" s="213">
        <v>0</v>
      </c>
      <c r="N43" s="261" t="s">
        <v>277</v>
      </c>
      <c r="O43" s="216" t="s">
        <v>278</v>
      </c>
      <c r="P43" s="215" t="s">
        <v>227</v>
      </c>
      <c r="Q43" s="297">
        <v>44508</v>
      </c>
      <c r="R43" s="215" t="s">
        <v>243</v>
      </c>
      <c r="S43" s="261">
        <v>1001</v>
      </c>
      <c r="T43" s="403">
        <v>44530</v>
      </c>
      <c r="U43" s="400" t="s">
        <v>279</v>
      </c>
      <c r="V43" s="401">
        <v>0</v>
      </c>
      <c r="W43" s="402">
        <v>0</v>
      </c>
      <c r="X43" s="401">
        <v>2.15</v>
      </c>
      <c r="Y43" s="401">
        <v>284</v>
      </c>
    </row>
    <row r="44" spans="2:67" ht="15" customHeight="1" x14ac:dyDescent="0.25">
      <c r="B44" s="449">
        <v>450</v>
      </c>
      <c r="C44" s="216" t="s">
        <v>222</v>
      </c>
      <c r="D44" s="212" t="s">
        <v>260</v>
      </c>
      <c r="E44" s="215" t="s">
        <v>256</v>
      </c>
      <c r="F44" s="213">
        <v>100</v>
      </c>
      <c r="G44" s="213">
        <v>100</v>
      </c>
      <c r="H44" s="213">
        <v>0</v>
      </c>
      <c r="I44" s="214">
        <v>4.5</v>
      </c>
      <c r="J44" s="273">
        <v>0</v>
      </c>
      <c r="K44" s="214">
        <v>450</v>
      </c>
      <c r="L44" s="215" t="s">
        <v>103</v>
      </c>
      <c r="M44" s="213">
        <v>100</v>
      </c>
      <c r="N44" s="261" t="s">
        <v>280</v>
      </c>
      <c r="O44" s="216" t="s">
        <v>278</v>
      </c>
      <c r="P44" s="215" t="s">
        <v>227</v>
      </c>
      <c r="Q44" s="297">
        <v>44508</v>
      </c>
      <c r="R44" s="215" t="s">
        <v>243</v>
      </c>
      <c r="S44" s="261">
        <v>1001</v>
      </c>
      <c r="T44" s="403">
        <v>44530</v>
      </c>
      <c r="U44" s="400" t="s">
        <v>279</v>
      </c>
      <c r="V44" s="401">
        <v>0</v>
      </c>
      <c r="W44" s="402">
        <v>0</v>
      </c>
      <c r="X44" s="401">
        <v>3.55</v>
      </c>
      <c r="Y44" s="401">
        <v>0</v>
      </c>
    </row>
    <row r="45" spans="2:67" ht="15" customHeight="1" x14ac:dyDescent="0.25">
      <c r="B45" s="449">
        <v>0</v>
      </c>
      <c r="C45" s="216" t="s">
        <v>213</v>
      </c>
      <c r="D45" s="212" t="s">
        <v>262</v>
      </c>
      <c r="E45" s="215" t="s">
        <v>261</v>
      </c>
      <c r="F45" s="213">
        <v>100</v>
      </c>
      <c r="G45" s="213">
        <v>100</v>
      </c>
      <c r="H45" s="213">
        <v>2000</v>
      </c>
      <c r="I45" s="214">
        <v>5.5</v>
      </c>
      <c r="J45" s="273">
        <v>0</v>
      </c>
      <c r="K45" s="214">
        <v>550</v>
      </c>
      <c r="L45" s="215" t="s">
        <v>140</v>
      </c>
      <c r="M45" s="213">
        <v>0</v>
      </c>
      <c r="N45" s="261" t="s">
        <v>281</v>
      </c>
      <c r="O45" s="216" t="s">
        <v>278</v>
      </c>
      <c r="P45" s="215" t="s">
        <v>227</v>
      </c>
      <c r="Q45" s="297">
        <v>44508</v>
      </c>
      <c r="R45" s="215" t="s">
        <v>243</v>
      </c>
      <c r="S45" s="261">
        <v>1001</v>
      </c>
      <c r="T45" s="403">
        <v>44530</v>
      </c>
      <c r="U45" s="400" t="s">
        <v>279</v>
      </c>
      <c r="V45" s="401">
        <v>0</v>
      </c>
      <c r="W45" s="402">
        <v>0</v>
      </c>
      <c r="X45" s="401">
        <v>3.75</v>
      </c>
      <c r="Y45" s="401">
        <v>175</v>
      </c>
    </row>
    <row r="46" spans="2:67" ht="15" customHeight="1" x14ac:dyDescent="0.25">
      <c r="B46" s="449">
        <v>1125</v>
      </c>
      <c r="C46" s="216" t="s">
        <v>222</v>
      </c>
      <c r="D46" s="212" t="s">
        <v>260</v>
      </c>
      <c r="E46" s="215" t="s">
        <v>256</v>
      </c>
      <c r="F46" s="213">
        <v>100</v>
      </c>
      <c r="G46" s="213">
        <v>0</v>
      </c>
      <c r="H46" s="213">
        <v>0</v>
      </c>
      <c r="I46" s="214">
        <v>4.5</v>
      </c>
      <c r="J46" s="273">
        <v>0.05</v>
      </c>
      <c r="K46" s="214">
        <v>0</v>
      </c>
      <c r="L46" s="215" t="s">
        <v>103</v>
      </c>
      <c r="M46" s="213">
        <v>250</v>
      </c>
      <c r="N46" s="261" t="s">
        <v>282</v>
      </c>
      <c r="O46" s="216" t="s">
        <v>283</v>
      </c>
      <c r="P46" s="215" t="s">
        <v>271</v>
      </c>
      <c r="Q46" s="297">
        <v>44508</v>
      </c>
      <c r="R46" s="215" t="s">
        <v>250</v>
      </c>
      <c r="S46" s="261">
        <v>1002</v>
      </c>
      <c r="T46" s="403">
        <v>44530</v>
      </c>
      <c r="U46" s="400" t="s">
        <v>284</v>
      </c>
      <c r="V46" s="401">
        <v>0</v>
      </c>
      <c r="W46" s="402">
        <v>0</v>
      </c>
      <c r="X46" s="401">
        <v>3.55</v>
      </c>
      <c r="Y46" s="401">
        <v>0</v>
      </c>
    </row>
    <row r="47" spans="2:67" x14ac:dyDescent="0.25">
      <c r="B47" s="276"/>
      <c r="C47" s="216"/>
      <c r="D47" s="212"/>
      <c r="E47" s="215"/>
      <c r="F47" s="213"/>
      <c r="G47" s="213"/>
      <c r="H47" s="213"/>
      <c r="I47" s="214"/>
      <c r="J47" s="273"/>
      <c r="K47" s="214"/>
      <c r="L47" s="215"/>
      <c r="M47" s="213"/>
      <c r="N47" s="261"/>
      <c r="O47" s="216"/>
      <c r="P47" s="215"/>
      <c r="Q47" s="297"/>
      <c r="R47" s="215"/>
      <c r="S47" s="261"/>
      <c r="T47" s="403"/>
      <c r="U47" s="400"/>
      <c r="V47" s="401"/>
      <c r="W47" s="402"/>
      <c r="X47" s="401"/>
      <c r="Y47" s="401"/>
    </row>
    <row r="48" spans="2:67" x14ac:dyDescent="0.25">
      <c r="B48" s="276"/>
      <c r="C48" s="216"/>
      <c r="D48" s="212"/>
      <c r="E48" s="215"/>
      <c r="F48" s="213"/>
      <c r="G48" s="213"/>
      <c r="H48" s="213"/>
      <c r="I48" s="214"/>
      <c r="J48" s="273"/>
      <c r="K48" s="214"/>
      <c r="L48" s="215"/>
      <c r="M48" s="213"/>
      <c r="N48" s="261"/>
      <c r="O48" s="216"/>
      <c r="P48" s="215"/>
      <c r="Q48" s="297"/>
      <c r="R48" s="215"/>
      <c r="S48" s="261"/>
      <c r="T48" s="403"/>
      <c r="U48" s="400"/>
      <c r="V48" s="401"/>
      <c r="W48" s="402"/>
      <c r="X48" s="401"/>
      <c r="Y48" s="401"/>
    </row>
    <row r="49" spans="2:25" x14ac:dyDescent="0.25">
      <c r="B49" s="276"/>
      <c r="C49" s="216"/>
      <c r="D49" s="212"/>
      <c r="E49" s="215"/>
      <c r="F49" s="213"/>
      <c r="G49" s="213"/>
      <c r="H49" s="213"/>
      <c r="I49" s="214"/>
      <c r="J49" s="273"/>
      <c r="K49" s="214"/>
      <c r="L49" s="215"/>
      <c r="M49" s="213"/>
      <c r="N49" s="261"/>
      <c r="O49" s="216"/>
      <c r="P49" s="215"/>
      <c r="Q49" s="297"/>
      <c r="R49" s="215"/>
      <c r="S49" s="261"/>
      <c r="T49" s="403"/>
      <c r="U49" s="400"/>
      <c r="V49" s="401"/>
      <c r="W49" s="402"/>
      <c r="X49" s="401"/>
      <c r="Y49" s="401"/>
    </row>
    <row r="50" spans="2:25" x14ac:dyDescent="0.25">
      <c r="B50" s="276"/>
      <c r="C50" s="216"/>
      <c r="D50" s="212"/>
      <c r="E50" s="215"/>
      <c r="F50" s="213"/>
      <c r="G50" s="213"/>
      <c r="H50" s="213"/>
      <c r="I50" s="214"/>
      <c r="J50" s="273"/>
      <c r="K50" s="214"/>
      <c r="L50" s="215"/>
      <c r="M50" s="213"/>
      <c r="N50" s="261"/>
      <c r="O50" s="216"/>
      <c r="P50" s="215"/>
      <c r="Q50" s="297"/>
      <c r="R50" s="215"/>
      <c r="S50" s="261"/>
      <c r="T50" s="403"/>
      <c r="U50" s="400"/>
      <c r="V50" s="401"/>
      <c r="W50" s="402"/>
      <c r="X50" s="401"/>
      <c r="Y50" s="401"/>
    </row>
    <row r="51" spans="2:25" x14ac:dyDescent="0.25">
      <c r="B51" s="276"/>
      <c r="C51" s="216"/>
      <c r="D51" s="212"/>
      <c r="E51" s="215"/>
      <c r="F51" s="213"/>
      <c r="G51" s="213"/>
      <c r="H51" s="213"/>
      <c r="I51" s="214"/>
      <c r="J51" s="273"/>
      <c r="K51" s="214"/>
      <c r="L51" s="215"/>
      <c r="M51" s="213"/>
      <c r="N51" s="261"/>
      <c r="O51" s="216"/>
      <c r="P51" s="215"/>
      <c r="Q51" s="297"/>
      <c r="R51" s="215"/>
      <c r="S51" s="261"/>
      <c r="T51" s="403"/>
      <c r="U51" s="400"/>
      <c r="V51" s="401"/>
      <c r="W51" s="402"/>
      <c r="X51" s="401"/>
      <c r="Y51" s="401"/>
    </row>
    <row r="52" spans="2:25" x14ac:dyDescent="0.25">
      <c r="B52" s="276"/>
      <c r="C52" s="216"/>
      <c r="D52" s="212"/>
      <c r="E52" s="215"/>
      <c r="F52" s="213"/>
      <c r="G52" s="213"/>
      <c r="H52" s="213"/>
      <c r="I52" s="214"/>
      <c r="J52" s="273"/>
      <c r="K52" s="214"/>
      <c r="L52" s="215"/>
      <c r="M52" s="213"/>
      <c r="N52" s="261"/>
      <c r="O52" s="216"/>
      <c r="P52" s="215"/>
      <c r="Q52" s="297"/>
      <c r="R52" s="215"/>
      <c r="S52" s="261"/>
      <c r="T52" s="403"/>
      <c r="U52" s="400"/>
      <c r="V52" s="401"/>
      <c r="W52" s="402"/>
      <c r="X52" s="401"/>
      <c r="Y52" s="401"/>
    </row>
    <row r="53" spans="2:25" x14ac:dyDescent="0.25">
      <c r="B53" s="276"/>
      <c r="C53" s="259"/>
      <c r="D53" s="260"/>
      <c r="E53" s="258"/>
      <c r="F53" s="278"/>
      <c r="G53" s="278"/>
      <c r="H53" s="278"/>
      <c r="I53" s="279"/>
      <c r="J53" s="272"/>
      <c r="K53" s="279"/>
      <c r="L53" s="258"/>
      <c r="M53" s="278"/>
      <c r="N53" s="298"/>
      <c r="O53" s="259"/>
      <c r="P53" s="258"/>
      <c r="Q53" s="297"/>
      <c r="R53" s="258"/>
      <c r="S53" s="261"/>
      <c r="T53" s="403"/>
      <c r="U53" s="400"/>
      <c r="V53" s="401"/>
      <c r="W53" s="402"/>
      <c r="X53" s="401"/>
      <c r="Y53" s="401"/>
    </row>
    <row r="54" spans="2:25" x14ac:dyDescent="0.25">
      <c r="B54" s="276"/>
      <c r="C54" s="216"/>
      <c r="D54" s="212"/>
      <c r="E54" s="215"/>
      <c r="F54" s="213"/>
      <c r="G54" s="213"/>
      <c r="H54" s="213"/>
      <c r="I54" s="214"/>
      <c r="J54" s="273"/>
      <c r="K54" s="214"/>
      <c r="L54" s="215"/>
      <c r="M54" s="213"/>
      <c r="N54" s="261"/>
      <c r="O54" s="216"/>
      <c r="P54" s="215"/>
      <c r="Q54" s="297"/>
      <c r="R54" s="215"/>
      <c r="S54" s="261"/>
      <c r="T54" s="403"/>
      <c r="U54" s="400"/>
      <c r="V54" s="401"/>
      <c r="W54" s="402"/>
      <c r="X54" s="401"/>
      <c r="Y54" s="401"/>
    </row>
    <row r="55" spans="2:25" x14ac:dyDescent="0.25">
      <c r="B55" s="276"/>
      <c r="C55" s="216"/>
      <c r="D55" s="212"/>
      <c r="E55" s="215"/>
      <c r="F55" s="213"/>
      <c r="G55" s="213"/>
      <c r="H55" s="213"/>
      <c r="I55" s="214"/>
      <c r="J55" s="273"/>
      <c r="K55" s="214"/>
      <c r="L55" s="215"/>
      <c r="M55" s="213"/>
      <c r="N55" s="261"/>
      <c r="O55" s="216"/>
      <c r="P55" s="215"/>
      <c r="Q55" s="297"/>
      <c r="R55" s="215"/>
      <c r="S55" s="261"/>
      <c r="T55" s="403"/>
      <c r="U55" s="400"/>
      <c r="V55" s="401"/>
      <c r="W55" s="402"/>
      <c r="X55" s="401"/>
      <c r="Y55" s="401"/>
    </row>
    <row r="56" spans="2:25" x14ac:dyDescent="0.25">
      <c r="B56" s="276"/>
      <c r="C56" s="216"/>
      <c r="D56" s="212"/>
      <c r="E56" s="215"/>
      <c r="F56" s="213"/>
      <c r="G56" s="213"/>
      <c r="H56" s="213"/>
      <c r="I56" s="214"/>
      <c r="J56" s="273"/>
      <c r="K56" s="214"/>
      <c r="L56" s="215"/>
      <c r="M56" s="213"/>
      <c r="N56" s="261"/>
      <c r="O56" s="216"/>
      <c r="P56" s="215"/>
      <c r="Q56" s="297"/>
      <c r="R56" s="215"/>
      <c r="S56" s="261"/>
      <c r="T56" s="403"/>
      <c r="U56" s="400"/>
      <c r="V56" s="401"/>
      <c r="W56" s="402"/>
      <c r="X56" s="401"/>
      <c r="Y56" s="401"/>
    </row>
    <row r="57" spans="2:25" x14ac:dyDescent="0.25">
      <c r="B57" s="276"/>
      <c r="C57" s="216"/>
      <c r="D57" s="212"/>
      <c r="E57" s="215"/>
      <c r="F57" s="213"/>
      <c r="G57" s="213"/>
      <c r="H57" s="213"/>
      <c r="I57" s="214"/>
      <c r="J57" s="273"/>
      <c r="K57" s="214"/>
      <c r="L57" s="215"/>
      <c r="M57" s="213"/>
      <c r="N57" s="261"/>
      <c r="O57" s="216"/>
      <c r="P57" s="215"/>
      <c r="Q57" s="297"/>
      <c r="R57" s="215"/>
      <c r="S57" s="261"/>
      <c r="T57" s="403"/>
      <c r="U57" s="400"/>
      <c r="V57" s="401"/>
      <c r="W57" s="402"/>
      <c r="X57" s="401"/>
      <c r="Y57" s="401"/>
    </row>
    <row r="58" spans="2:25" x14ac:dyDescent="0.25">
      <c r="B58" s="276"/>
      <c r="C58" s="216"/>
      <c r="D58" s="212"/>
      <c r="E58" s="215"/>
      <c r="F58" s="213"/>
      <c r="G58" s="213"/>
      <c r="H58" s="213"/>
      <c r="I58" s="214"/>
      <c r="J58" s="273"/>
      <c r="K58" s="214"/>
      <c r="L58" s="215"/>
      <c r="M58" s="213"/>
      <c r="N58" s="261"/>
      <c r="O58" s="216"/>
      <c r="P58" s="215"/>
      <c r="Q58" s="297"/>
      <c r="R58" s="215"/>
      <c r="S58" s="261"/>
      <c r="T58" s="403"/>
      <c r="U58" s="400"/>
      <c r="V58" s="401"/>
      <c r="W58" s="402"/>
      <c r="X58" s="401"/>
      <c r="Y58" s="401"/>
    </row>
    <row r="59" spans="2:25" x14ac:dyDescent="0.25">
      <c r="B59" s="276"/>
      <c r="C59" s="216"/>
      <c r="D59" s="212"/>
      <c r="E59" s="215"/>
      <c r="F59" s="213"/>
      <c r="G59" s="213"/>
      <c r="H59" s="213"/>
      <c r="I59" s="214"/>
      <c r="J59" s="273"/>
      <c r="K59" s="214"/>
      <c r="L59" s="215"/>
      <c r="M59" s="213"/>
      <c r="N59" s="261"/>
      <c r="O59" s="216"/>
      <c r="P59" s="215"/>
      <c r="Q59" s="297"/>
      <c r="R59" s="215"/>
      <c r="S59" s="261"/>
      <c r="T59" s="403"/>
      <c r="U59" s="400"/>
      <c r="V59" s="401"/>
      <c r="W59" s="402"/>
      <c r="X59" s="401"/>
      <c r="Y59" s="401"/>
    </row>
    <row r="60" spans="2:25" x14ac:dyDescent="0.25">
      <c r="B60" s="276"/>
      <c r="C60" s="769"/>
      <c r="D60" s="745"/>
      <c r="E60" s="749"/>
      <c r="F60" s="746"/>
      <c r="G60" s="746"/>
      <c r="H60" s="746"/>
      <c r="I60" s="747"/>
      <c r="J60" s="770"/>
      <c r="K60" s="747"/>
      <c r="L60" s="749"/>
      <c r="M60" s="746"/>
      <c r="N60" s="792"/>
      <c r="O60" s="795"/>
      <c r="P60" s="749"/>
      <c r="Q60" s="744"/>
      <c r="R60" s="749"/>
      <c r="S60" s="792"/>
      <c r="T60" s="798"/>
      <c r="U60" s="771"/>
      <c r="V60" s="772"/>
      <c r="W60" s="773"/>
      <c r="X60" s="772"/>
      <c r="Y60" s="774"/>
    </row>
    <row r="61" spans="2:25" x14ac:dyDescent="0.25">
      <c r="B61" s="276"/>
      <c r="C61" s="775"/>
      <c r="D61" s="753"/>
      <c r="E61" s="757"/>
      <c r="F61" s="754"/>
      <c r="G61" s="754"/>
      <c r="H61" s="754"/>
      <c r="I61" s="755"/>
      <c r="J61" s="776"/>
      <c r="K61" s="755"/>
      <c r="L61" s="757"/>
      <c r="M61" s="754"/>
      <c r="N61" s="793"/>
      <c r="O61" s="796"/>
      <c r="P61" s="757"/>
      <c r="Q61" s="752"/>
      <c r="R61" s="757"/>
      <c r="S61" s="793"/>
      <c r="T61" s="799"/>
      <c r="U61" s="777"/>
      <c r="V61" s="778"/>
      <c r="W61" s="779"/>
      <c r="X61" s="778"/>
      <c r="Y61" s="780"/>
    </row>
    <row r="62" spans="2:25" x14ac:dyDescent="0.25">
      <c r="B62" s="276"/>
      <c r="C62" s="775"/>
      <c r="D62" s="753"/>
      <c r="E62" s="757"/>
      <c r="F62" s="754"/>
      <c r="G62" s="754"/>
      <c r="H62" s="754"/>
      <c r="I62" s="755"/>
      <c r="J62" s="776"/>
      <c r="K62" s="755"/>
      <c r="L62" s="757"/>
      <c r="M62" s="754"/>
      <c r="N62" s="793"/>
      <c r="O62" s="796"/>
      <c r="P62" s="757"/>
      <c r="Q62" s="752"/>
      <c r="R62" s="757"/>
      <c r="S62" s="793"/>
      <c r="T62" s="799"/>
      <c r="U62" s="777"/>
      <c r="V62" s="778"/>
      <c r="W62" s="779"/>
      <c r="X62" s="778"/>
      <c r="Y62" s="780"/>
    </row>
    <row r="63" spans="2:25" x14ac:dyDescent="0.25">
      <c r="B63" s="276"/>
      <c r="C63" s="775"/>
      <c r="D63" s="753"/>
      <c r="E63" s="757"/>
      <c r="F63" s="754"/>
      <c r="G63" s="754"/>
      <c r="H63" s="754"/>
      <c r="I63" s="755"/>
      <c r="J63" s="776"/>
      <c r="K63" s="755"/>
      <c r="L63" s="757"/>
      <c r="M63" s="754"/>
      <c r="N63" s="793"/>
      <c r="O63" s="796"/>
      <c r="P63" s="757"/>
      <c r="Q63" s="752"/>
      <c r="R63" s="757"/>
      <c r="S63" s="793"/>
      <c r="T63" s="799"/>
      <c r="U63" s="777"/>
      <c r="V63" s="778"/>
      <c r="W63" s="779"/>
      <c r="X63" s="778"/>
      <c r="Y63" s="780"/>
    </row>
    <row r="64" spans="2:25" x14ac:dyDescent="0.25">
      <c r="B64" s="276"/>
      <c r="C64" s="775"/>
      <c r="D64" s="753"/>
      <c r="E64" s="757"/>
      <c r="F64" s="754"/>
      <c r="G64" s="754"/>
      <c r="H64" s="754"/>
      <c r="I64" s="755"/>
      <c r="J64" s="776"/>
      <c r="K64" s="755"/>
      <c r="L64" s="757"/>
      <c r="M64" s="754"/>
      <c r="N64" s="793"/>
      <c r="O64" s="796"/>
      <c r="P64" s="757"/>
      <c r="Q64" s="752"/>
      <c r="R64" s="757"/>
      <c r="S64" s="793"/>
      <c r="T64" s="799"/>
      <c r="U64" s="777"/>
      <c r="V64" s="778"/>
      <c r="W64" s="779"/>
      <c r="X64" s="778"/>
      <c r="Y64" s="780"/>
    </row>
    <row r="65" spans="2:25" x14ac:dyDescent="0.25">
      <c r="B65" s="276"/>
      <c r="C65" s="775"/>
      <c r="D65" s="753"/>
      <c r="E65" s="757"/>
      <c r="F65" s="754"/>
      <c r="G65" s="754"/>
      <c r="H65" s="754"/>
      <c r="I65" s="755"/>
      <c r="J65" s="776"/>
      <c r="K65" s="755"/>
      <c r="L65" s="757"/>
      <c r="M65" s="754"/>
      <c r="N65" s="793"/>
      <c r="O65" s="796"/>
      <c r="P65" s="757"/>
      <c r="Q65" s="752"/>
      <c r="R65" s="757"/>
      <c r="S65" s="793"/>
      <c r="T65" s="799"/>
      <c r="U65" s="777"/>
      <c r="V65" s="778"/>
      <c r="W65" s="779"/>
      <c r="X65" s="778"/>
      <c r="Y65" s="780"/>
    </row>
    <row r="66" spans="2:25" x14ac:dyDescent="0.25">
      <c r="B66" s="276"/>
      <c r="C66" s="775"/>
      <c r="D66" s="753"/>
      <c r="E66" s="757"/>
      <c r="F66" s="754"/>
      <c r="G66" s="754"/>
      <c r="H66" s="754"/>
      <c r="I66" s="755"/>
      <c r="J66" s="776"/>
      <c r="K66" s="755"/>
      <c r="L66" s="757"/>
      <c r="M66" s="754"/>
      <c r="N66" s="793"/>
      <c r="O66" s="796"/>
      <c r="P66" s="757"/>
      <c r="Q66" s="752"/>
      <c r="R66" s="757"/>
      <c r="S66" s="793"/>
      <c r="T66" s="799"/>
      <c r="U66" s="777"/>
      <c r="V66" s="778"/>
      <c r="W66" s="779"/>
      <c r="X66" s="778"/>
      <c r="Y66" s="780"/>
    </row>
    <row r="67" spans="2:25" x14ac:dyDescent="0.25">
      <c r="B67" s="276"/>
      <c r="C67" s="775"/>
      <c r="D67" s="753"/>
      <c r="E67" s="757"/>
      <c r="F67" s="754"/>
      <c r="G67" s="754"/>
      <c r="H67" s="754"/>
      <c r="I67" s="755"/>
      <c r="J67" s="776"/>
      <c r="K67" s="755"/>
      <c r="L67" s="757"/>
      <c r="M67" s="754"/>
      <c r="N67" s="793"/>
      <c r="O67" s="796"/>
      <c r="P67" s="757"/>
      <c r="Q67" s="752"/>
      <c r="R67" s="757"/>
      <c r="S67" s="793"/>
      <c r="T67" s="799"/>
      <c r="U67" s="777"/>
      <c r="V67" s="778"/>
      <c r="W67" s="779"/>
      <c r="X67" s="778"/>
      <c r="Y67" s="780"/>
    </row>
    <row r="68" spans="2:25" x14ac:dyDescent="0.25">
      <c r="B68" s="276"/>
      <c r="C68" s="775"/>
      <c r="D68" s="753"/>
      <c r="E68" s="757"/>
      <c r="F68" s="754"/>
      <c r="G68" s="754"/>
      <c r="H68" s="754"/>
      <c r="I68" s="755"/>
      <c r="J68" s="776"/>
      <c r="K68" s="755"/>
      <c r="L68" s="757"/>
      <c r="M68" s="754"/>
      <c r="N68" s="793"/>
      <c r="O68" s="796"/>
      <c r="P68" s="757"/>
      <c r="Q68" s="752"/>
      <c r="R68" s="757"/>
      <c r="S68" s="793"/>
      <c r="T68" s="799"/>
      <c r="U68" s="777"/>
      <c r="V68" s="778"/>
      <c r="W68" s="779"/>
      <c r="X68" s="778"/>
      <c r="Y68" s="780"/>
    </row>
    <row r="69" spans="2:25" x14ac:dyDescent="0.25">
      <c r="B69" s="276"/>
      <c r="C69" s="775"/>
      <c r="D69" s="753"/>
      <c r="E69" s="757"/>
      <c r="F69" s="754"/>
      <c r="G69" s="754"/>
      <c r="H69" s="754"/>
      <c r="I69" s="755"/>
      <c r="J69" s="776"/>
      <c r="K69" s="755"/>
      <c r="L69" s="757"/>
      <c r="M69" s="754"/>
      <c r="N69" s="793"/>
      <c r="O69" s="796"/>
      <c r="P69" s="757"/>
      <c r="Q69" s="752"/>
      <c r="R69" s="757"/>
      <c r="S69" s="793"/>
      <c r="T69" s="799"/>
      <c r="U69" s="777"/>
      <c r="V69" s="778"/>
      <c r="W69" s="779"/>
      <c r="X69" s="778"/>
      <c r="Y69" s="780"/>
    </row>
    <row r="70" spans="2:25" x14ac:dyDescent="0.25">
      <c r="B70" s="276"/>
      <c r="C70" s="775"/>
      <c r="D70" s="753"/>
      <c r="E70" s="757"/>
      <c r="F70" s="754"/>
      <c r="G70" s="754"/>
      <c r="H70" s="754"/>
      <c r="I70" s="755"/>
      <c r="J70" s="776"/>
      <c r="K70" s="755"/>
      <c r="L70" s="757"/>
      <c r="M70" s="754"/>
      <c r="N70" s="793"/>
      <c r="O70" s="796"/>
      <c r="P70" s="757"/>
      <c r="Q70" s="752"/>
      <c r="R70" s="757"/>
      <c r="S70" s="793"/>
      <c r="T70" s="799"/>
      <c r="U70" s="777"/>
      <c r="V70" s="778"/>
      <c r="W70" s="779"/>
      <c r="X70" s="778"/>
      <c r="Y70" s="780"/>
    </row>
    <row r="71" spans="2:25" x14ac:dyDescent="0.25">
      <c r="B71" s="276"/>
      <c r="C71" s="775"/>
      <c r="D71" s="753"/>
      <c r="E71" s="757"/>
      <c r="F71" s="754"/>
      <c r="G71" s="754"/>
      <c r="H71" s="754"/>
      <c r="I71" s="755"/>
      <c r="J71" s="776"/>
      <c r="K71" s="755"/>
      <c r="L71" s="757"/>
      <c r="M71" s="754"/>
      <c r="N71" s="793"/>
      <c r="O71" s="796"/>
      <c r="P71" s="757"/>
      <c r="Q71" s="752"/>
      <c r="R71" s="757"/>
      <c r="S71" s="793"/>
      <c r="T71" s="799"/>
      <c r="U71" s="777"/>
      <c r="V71" s="778"/>
      <c r="W71" s="779"/>
      <c r="X71" s="778"/>
      <c r="Y71" s="780"/>
    </row>
    <row r="72" spans="2:25" x14ac:dyDescent="0.25">
      <c r="B72" s="276"/>
      <c r="C72" s="775"/>
      <c r="D72" s="753"/>
      <c r="E72" s="757"/>
      <c r="F72" s="754"/>
      <c r="G72" s="754"/>
      <c r="H72" s="754"/>
      <c r="I72" s="755"/>
      <c r="J72" s="776"/>
      <c r="K72" s="755"/>
      <c r="L72" s="757"/>
      <c r="M72" s="754"/>
      <c r="N72" s="793"/>
      <c r="O72" s="796"/>
      <c r="P72" s="757"/>
      <c r="Q72" s="752"/>
      <c r="R72" s="757"/>
      <c r="S72" s="793"/>
      <c r="T72" s="799"/>
      <c r="U72" s="777"/>
      <c r="V72" s="778"/>
      <c r="W72" s="779"/>
      <c r="X72" s="778"/>
      <c r="Y72" s="780"/>
    </row>
    <row r="73" spans="2:25" x14ac:dyDescent="0.25">
      <c r="B73" s="276"/>
      <c r="C73" s="775"/>
      <c r="D73" s="753"/>
      <c r="E73" s="757"/>
      <c r="F73" s="754"/>
      <c r="G73" s="754"/>
      <c r="H73" s="754"/>
      <c r="I73" s="755"/>
      <c r="J73" s="776"/>
      <c r="K73" s="755"/>
      <c r="L73" s="757"/>
      <c r="M73" s="754"/>
      <c r="N73" s="793"/>
      <c r="O73" s="796"/>
      <c r="P73" s="757"/>
      <c r="Q73" s="752"/>
      <c r="R73" s="757"/>
      <c r="S73" s="793"/>
      <c r="T73" s="799"/>
      <c r="U73" s="777"/>
      <c r="V73" s="778"/>
      <c r="W73" s="779"/>
      <c r="X73" s="778"/>
      <c r="Y73" s="780"/>
    </row>
    <row r="74" spans="2:25" x14ac:dyDescent="0.25">
      <c r="B74" s="276"/>
      <c r="C74" s="775"/>
      <c r="D74" s="753"/>
      <c r="E74" s="757"/>
      <c r="F74" s="754"/>
      <c r="G74" s="754"/>
      <c r="H74" s="754"/>
      <c r="I74" s="755"/>
      <c r="J74" s="776"/>
      <c r="K74" s="755"/>
      <c r="L74" s="757"/>
      <c r="M74" s="754"/>
      <c r="N74" s="793"/>
      <c r="O74" s="796"/>
      <c r="P74" s="757"/>
      <c r="Q74" s="752"/>
      <c r="R74" s="757"/>
      <c r="S74" s="793"/>
      <c r="T74" s="799"/>
      <c r="U74" s="777"/>
      <c r="V74" s="778"/>
      <c r="W74" s="779"/>
      <c r="X74" s="778"/>
      <c r="Y74" s="780"/>
    </row>
    <row r="75" spans="2:25" x14ac:dyDescent="0.25">
      <c r="B75" s="276"/>
      <c r="C75" s="775"/>
      <c r="D75" s="753"/>
      <c r="E75" s="757"/>
      <c r="F75" s="754"/>
      <c r="G75" s="754"/>
      <c r="H75" s="754"/>
      <c r="I75" s="755"/>
      <c r="J75" s="776"/>
      <c r="K75" s="755"/>
      <c r="L75" s="757"/>
      <c r="M75" s="754"/>
      <c r="N75" s="793"/>
      <c r="O75" s="796"/>
      <c r="P75" s="757"/>
      <c r="Q75" s="752"/>
      <c r="R75" s="757"/>
      <c r="S75" s="793"/>
      <c r="T75" s="799"/>
      <c r="U75" s="777"/>
      <c r="V75" s="778"/>
      <c r="W75" s="779"/>
      <c r="X75" s="778"/>
      <c r="Y75" s="780"/>
    </row>
    <row r="76" spans="2:25" x14ac:dyDescent="0.25">
      <c r="B76" s="276"/>
      <c r="C76" s="775"/>
      <c r="D76" s="753"/>
      <c r="E76" s="757"/>
      <c r="F76" s="754"/>
      <c r="G76" s="754"/>
      <c r="H76" s="754"/>
      <c r="I76" s="755"/>
      <c r="J76" s="776"/>
      <c r="K76" s="755"/>
      <c r="L76" s="757"/>
      <c r="M76" s="754"/>
      <c r="N76" s="793"/>
      <c r="O76" s="796"/>
      <c r="P76" s="757"/>
      <c r="Q76" s="752"/>
      <c r="R76" s="757"/>
      <c r="S76" s="793"/>
      <c r="T76" s="799"/>
      <c r="U76" s="777"/>
      <c r="V76" s="778"/>
      <c r="W76" s="779"/>
      <c r="X76" s="778"/>
      <c r="Y76" s="780"/>
    </row>
    <row r="77" spans="2:25" x14ac:dyDescent="0.25">
      <c r="B77" s="276"/>
      <c r="C77" s="775"/>
      <c r="D77" s="753"/>
      <c r="E77" s="757"/>
      <c r="F77" s="754"/>
      <c r="G77" s="754"/>
      <c r="H77" s="754"/>
      <c r="I77" s="755"/>
      <c r="J77" s="776"/>
      <c r="K77" s="755"/>
      <c r="L77" s="757"/>
      <c r="M77" s="754"/>
      <c r="N77" s="793"/>
      <c r="O77" s="796"/>
      <c r="P77" s="757"/>
      <c r="Q77" s="752"/>
      <c r="R77" s="757"/>
      <c r="S77" s="793"/>
      <c r="T77" s="799"/>
      <c r="U77" s="777"/>
      <c r="V77" s="778"/>
      <c r="W77" s="779"/>
      <c r="X77" s="778"/>
      <c r="Y77" s="780"/>
    </row>
    <row r="78" spans="2:25" x14ac:dyDescent="0.25">
      <c r="B78" s="276"/>
      <c r="C78" s="775"/>
      <c r="D78" s="753"/>
      <c r="E78" s="757"/>
      <c r="F78" s="754"/>
      <c r="G78" s="754"/>
      <c r="H78" s="754"/>
      <c r="I78" s="755"/>
      <c r="J78" s="776"/>
      <c r="K78" s="755"/>
      <c r="L78" s="757"/>
      <c r="M78" s="754"/>
      <c r="N78" s="793"/>
      <c r="O78" s="796"/>
      <c r="P78" s="757"/>
      <c r="Q78" s="752"/>
      <c r="R78" s="757"/>
      <c r="S78" s="793"/>
      <c r="T78" s="799"/>
      <c r="U78" s="777"/>
      <c r="V78" s="778"/>
      <c r="W78" s="779"/>
      <c r="X78" s="778"/>
      <c r="Y78" s="780"/>
    </row>
    <row r="79" spans="2:25" x14ac:dyDescent="0.25">
      <c r="B79" s="276"/>
      <c r="C79" s="775"/>
      <c r="D79" s="753"/>
      <c r="E79" s="757"/>
      <c r="F79" s="754"/>
      <c r="G79" s="754"/>
      <c r="H79" s="754"/>
      <c r="I79" s="755"/>
      <c r="J79" s="776"/>
      <c r="K79" s="755"/>
      <c r="L79" s="757"/>
      <c r="M79" s="754"/>
      <c r="N79" s="793"/>
      <c r="O79" s="796"/>
      <c r="P79" s="757"/>
      <c r="Q79" s="752"/>
      <c r="R79" s="757"/>
      <c r="S79" s="793"/>
      <c r="T79" s="799"/>
      <c r="U79" s="777"/>
      <c r="V79" s="778"/>
      <c r="W79" s="779"/>
      <c r="X79" s="778"/>
      <c r="Y79" s="780"/>
    </row>
    <row r="80" spans="2:25" x14ac:dyDescent="0.25">
      <c r="B80" s="276"/>
      <c r="C80" s="775"/>
      <c r="D80" s="753"/>
      <c r="E80" s="757"/>
      <c r="F80" s="754"/>
      <c r="G80" s="754"/>
      <c r="H80" s="754"/>
      <c r="I80" s="755"/>
      <c r="J80" s="776"/>
      <c r="K80" s="755"/>
      <c r="L80" s="757"/>
      <c r="M80" s="754"/>
      <c r="N80" s="793"/>
      <c r="O80" s="796"/>
      <c r="P80" s="757"/>
      <c r="Q80" s="752"/>
      <c r="R80" s="757"/>
      <c r="S80" s="793"/>
      <c r="T80" s="799"/>
      <c r="U80" s="777"/>
      <c r="V80" s="778"/>
      <c r="W80" s="779"/>
      <c r="X80" s="778"/>
      <c r="Y80" s="780"/>
    </row>
    <row r="81" spans="2:25" x14ac:dyDescent="0.25">
      <c r="B81" s="276"/>
      <c r="C81" s="775"/>
      <c r="D81" s="753"/>
      <c r="E81" s="757"/>
      <c r="F81" s="754"/>
      <c r="G81" s="754"/>
      <c r="H81" s="754"/>
      <c r="I81" s="755"/>
      <c r="J81" s="776"/>
      <c r="K81" s="755"/>
      <c r="L81" s="757"/>
      <c r="M81" s="754"/>
      <c r="N81" s="793"/>
      <c r="O81" s="796"/>
      <c r="P81" s="757"/>
      <c r="Q81" s="752"/>
      <c r="R81" s="757"/>
      <c r="S81" s="793"/>
      <c r="T81" s="799"/>
      <c r="U81" s="777"/>
      <c r="V81" s="778"/>
      <c r="W81" s="779"/>
      <c r="X81" s="778"/>
      <c r="Y81" s="780"/>
    </row>
    <row r="82" spans="2:25" x14ac:dyDescent="0.25">
      <c r="B82" s="276"/>
      <c r="C82" s="775"/>
      <c r="D82" s="753"/>
      <c r="E82" s="757"/>
      <c r="F82" s="754"/>
      <c r="G82" s="754"/>
      <c r="H82" s="754"/>
      <c r="I82" s="755"/>
      <c r="J82" s="776"/>
      <c r="K82" s="755"/>
      <c r="L82" s="757"/>
      <c r="M82" s="754"/>
      <c r="N82" s="793"/>
      <c r="O82" s="796"/>
      <c r="P82" s="757"/>
      <c r="Q82" s="752"/>
      <c r="R82" s="757"/>
      <c r="S82" s="793"/>
      <c r="T82" s="799"/>
      <c r="U82" s="777"/>
      <c r="V82" s="778"/>
      <c r="W82" s="779"/>
      <c r="X82" s="778"/>
      <c r="Y82" s="780"/>
    </row>
    <row r="83" spans="2:25" x14ac:dyDescent="0.25">
      <c r="B83" s="276"/>
      <c r="C83" s="775"/>
      <c r="D83" s="753"/>
      <c r="E83" s="757"/>
      <c r="F83" s="754"/>
      <c r="G83" s="754"/>
      <c r="H83" s="754"/>
      <c r="I83" s="755"/>
      <c r="J83" s="776"/>
      <c r="K83" s="755"/>
      <c r="L83" s="757"/>
      <c r="M83" s="754"/>
      <c r="N83" s="793"/>
      <c r="O83" s="796"/>
      <c r="P83" s="757"/>
      <c r="Q83" s="752"/>
      <c r="R83" s="757"/>
      <c r="S83" s="793"/>
      <c r="T83" s="799"/>
      <c r="U83" s="777"/>
      <c r="V83" s="778"/>
      <c r="W83" s="779"/>
      <c r="X83" s="778"/>
      <c r="Y83" s="780"/>
    </row>
    <row r="84" spans="2:25" x14ac:dyDescent="0.25">
      <c r="B84" s="276"/>
      <c r="C84" s="775"/>
      <c r="D84" s="753"/>
      <c r="E84" s="757"/>
      <c r="F84" s="754"/>
      <c r="G84" s="754"/>
      <c r="H84" s="754"/>
      <c r="I84" s="755"/>
      <c r="J84" s="776"/>
      <c r="K84" s="755"/>
      <c r="L84" s="757"/>
      <c r="M84" s="754"/>
      <c r="N84" s="793"/>
      <c r="O84" s="796"/>
      <c r="P84" s="757"/>
      <c r="Q84" s="752"/>
      <c r="R84" s="757"/>
      <c r="S84" s="793"/>
      <c r="T84" s="799"/>
      <c r="U84" s="777"/>
      <c r="V84" s="778"/>
      <c r="W84" s="779"/>
      <c r="X84" s="778"/>
      <c r="Y84" s="780"/>
    </row>
    <row r="85" spans="2:25" x14ac:dyDescent="0.25">
      <c r="B85" s="276"/>
      <c r="C85" s="775"/>
      <c r="D85" s="753"/>
      <c r="E85" s="757"/>
      <c r="F85" s="754"/>
      <c r="G85" s="754"/>
      <c r="H85" s="754"/>
      <c r="I85" s="755"/>
      <c r="J85" s="776"/>
      <c r="K85" s="755"/>
      <c r="L85" s="757"/>
      <c r="M85" s="754"/>
      <c r="N85" s="793"/>
      <c r="O85" s="796"/>
      <c r="P85" s="757"/>
      <c r="Q85" s="752"/>
      <c r="R85" s="757"/>
      <c r="S85" s="793"/>
      <c r="T85" s="799"/>
      <c r="U85" s="777"/>
      <c r="V85" s="778"/>
      <c r="W85" s="779"/>
      <c r="X85" s="778"/>
      <c r="Y85" s="780"/>
    </row>
    <row r="86" spans="2:25" x14ac:dyDescent="0.25">
      <c r="B86" s="276"/>
      <c r="C86" s="775"/>
      <c r="D86" s="753"/>
      <c r="E86" s="757"/>
      <c r="F86" s="754"/>
      <c r="G86" s="754"/>
      <c r="H86" s="754"/>
      <c r="I86" s="755"/>
      <c r="J86" s="776"/>
      <c r="K86" s="755"/>
      <c r="L86" s="757"/>
      <c r="M86" s="754"/>
      <c r="N86" s="793"/>
      <c r="O86" s="796"/>
      <c r="P86" s="757"/>
      <c r="Q86" s="752"/>
      <c r="R86" s="757"/>
      <c r="S86" s="793"/>
      <c r="T86" s="799"/>
      <c r="U86" s="777"/>
      <c r="V86" s="778"/>
      <c r="W86" s="779"/>
      <c r="X86" s="778"/>
      <c r="Y86" s="780"/>
    </row>
    <row r="87" spans="2:25" x14ac:dyDescent="0.25">
      <c r="B87" s="276"/>
      <c r="C87" s="775"/>
      <c r="D87" s="753"/>
      <c r="E87" s="757"/>
      <c r="F87" s="754"/>
      <c r="G87" s="754"/>
      <c r="H87" s="754"/>
      <c r="I87" s="755"/>
      <c r="J87" s="776"/>
      <c r="K87" s="755"/>
      <c r="L87" s="757"/>
      <c r="M87" s="754"/>
      <c r="N87" s="793"/>
      <c r="O87" s="796"/>
      <c r="P87" s="757"/>
      <c r="Q87" s="752"/>
      <c r="R87" s="757"/>
      <c r="S87" s="793"/>
      <c r="T87" s="799"/>
      <c r="U87" s="777"/>
      <c r="V87" s="778"/>
      <c r="W87" s="779"/>
      <c r="X87" s="778"/>
      <c r="Y87" s="780"/>
    </row>
    <row r="88" spans="2:25" x14ac:dyDescent="0.25">
      <c r="B88" s="276"/>
      <c r="C88" s="775"/>
      <c r="D88" s="753"/>
      <c r="E88" s="757"/>
      <c r="F88" s="754"/>
      <c r="G88" s="754"/>
      <c r="H88" s="754"/>
      <c r="I88" s="755"/>
      <c r="J88" s="776"/>
      <c r="K88" s="755"/>
      <c r="L88" s="757"/>
      <c r="M88" s="754"/>
      <c r="N88" s="793"/>
      <c r="O88" s="796"/>
      <c r="P88" s="757"/>
      <c r="Q88" s="752"/>
      <c r="R88" s="757"/>
      <c r="S88" s="793"/>
      <c r="T88" s="799"/>
      <c r="U88" s="777"/>
      <c r="V88" s="778"/>
      <c r="W88" s="779"/>
      <c r="X88" s="778"/>
      <c r="Y88" s="780"/>
    </row>
    <row r="89" spans="2:25" x14ac:dyDescent="0.25">
      <c r="B89" s="276"/>
      <c r="C89" s="775"/>
      <c r="D89" s="753"/>
      <c r="E89" s="757"/>
      <c r="F89" s="754"/>
      <c r="G89" s="754"/>
      <c r="H89" s="754"/>
      <c r="I89" s="755"/>
      <c r="J89" s="776"/>
      <c r="K89" s="755"/>
      <c r="L89" s="757"/>
      <c r="M89" s="754"/>
      <c r="N89" s="793"/>
      <c r="O89" s="796"/>
      <c r="P89" s="757"/>
      <c r="Q89" s="752"/>
      <c r="R89" s="757"/>
      <c r="S89" s="793"/>
      <c r="T89" s="799"/>
      <c r="U89" s="777"/>
      <c r="V89" s="778"/>
      <c r="W89" s="779"/>
      <c r="X89" s="778"/>
      <c r="Y89" s="780"/>
    </row>
    <row r="90" spans="2:25" x14ac:dyDescent="0.25">
      <c r="B90" s="276"/>
      <c r="C90" s="775"/>
      <c r="D90" s="753"/>
      <c r="E90" s="757"/>
      <c r="F90" s="754"/>
      <c r="G90" s="754"/>
      <c r="H90" s="754"/>
      <c r="I90" s="755"/>
      <c r="J90" s="776"/>
      <c r="K90" s="755"/>
      <c r="L90" s="757"/>
      <c r="M90" s="754"/>
      <c r="N90" s="793"/>
      <c r="O90" s="796"/>
      <c r="P90" s="757"/>
      <c r="Q90" s="752"/>
      <c r="R90" s="757"/>
      <c r="S90" s="793"/>
      <c r="T90" s="799"/>
      <c r="U90" s="777"/>
      <c r="V90" s="778"/>
      <c r="W90" s="779"/>
      <c r="X90" s="778"/>
      <c r="Y90" s="780"/>
    </row>
    <row r="91" spans="2:25" x14ac:dyDescent="0.25">
      <c r="B91" s="276"/>
      <c r="C91" s="775"/>
      <c r="D91" s="753"/>
      <c r="E91" s="757"/>
      <c r="F91" s="754"/>
      <c r="G91" s="754"/>
      <c r="H91" s="754"/>
      <c r="I91" s="755"/>
      <c r="J91" s="776"/>
      <c r="K91" s="755"/>
      <c r="L91" s="757"/>
      <c r="M91" s="754"/>
      <c r="N91" s="793"/>
      <c r="O91" s="796"/>
      <c r="P91" s="757"/>
      <c r="Q91" s="752"/>
      <c r="R91" s="757"/>
      <c r="S91" s="793"/>
      <c r="T91" s="799"/>
      <c r="U91" s="777"/>
      <c r="V91" s="778"/>
      <c r="W91" s="779"/>
      <c r="X91" s="778"/>
      <c r="Y91" s="780"/>
    </row>
    <row r="92" spans="2:25" x14ac:dyDescent="0.25">
      <c r="B92" s="276"/>
      <c r="C92" s="775"/>
      <c r="D92" s="753"/>
      <c r="E92" s="757"/>
      <c r="F92" s="754"/>
      <c r="G92" s="754"/>
      <c r="H92" s="754"/>
      <c r="I92" s="755"/>
      <c r="J92" s="776"/>
      <c r="K92" s="755"/>
      <c r="L92" s="757"/>
      <c r="M92" s="754"/>
      <c r="N92" s="793"/>
      <c r="O92" s="796"/>
      <c r="P92" s="757"/>
      <c r="Q92" s="752"/>
      <c r="R92" s="757"/>
      <c r="S92" s="793"/>
      <c r="T92" s="799"/>
      <c r="U92" s="777"/>
      <c r="V92" s="778"/>
      <c r="W92" s="779"/>
      <c r="X92" s="778"/>
      <c r="Y92" s="780"/>
    </row>
    <row r="93" spans="2:25" x14ac:dyDescent="0.25">
      <c r="B93" s="276"/>
      <c r="C93" s="775"/>
      <c r="D93" s="753"/>
      <c r="E93" s="757"/>
      <c r="F93" s="754"/>
      <c r="G93" s="754"/>
      <c r="H93" s="754"/>
      <c r="I93" s="755"/>
      <c r="J93" s="776"/>
      <c r="K93" s="755"/>
      <c r="L93" s="757"/>
      <c r="M93" s="754"/>
      <c r="N93" s="793"/>
      <c r="O93" s="796"/>
      <c r="P93" s="757"/>
      <c r="Q93" s="752"/>
      <c r="R93" s="757"/>
      <c r="S93" s="793"/>
      <c r="T93" s="799"/>
      <c r="U93" s="777"/>
      <c r="V93" s="778"/>
      <c r="W93" s="779"/>
      <c r="X93" s="778"/>
      <c r="Y93" s="780"/>
    </row>
    <row r="94" spans="2:25" x14ac:dyDescent="0.25">
      <c r="B94" s="276"/>
      <c r="C94" s="775"/>
      <c r="D94" s="753"/>
      <c r="E94" s="757"/>
      <c r="F94" s="754"/>
      <c r="G94" s="754"/>
      <c r="H94" s="754"/>
      <c r="I94" s="755"/>
      <c r="J94" s="776"/>
      <c r="K94" s="755"/>
      <c r="L94" s="757"/>
      <c r="M94" s="754"/>
      <c r="N94" s="793"/>
      <c r="O94" s="796"/>
      <c r="P94" s="757"/>
      <c r="Q94" s="752"/>
      <c r="R94" s="757"/>
      <c r="S94" s="793"/>
      <c r="T94" s="799"/>
      <c r="U94" s="777"/>
      <c r="V94" s="778"/>
      <c r="W94" s="779"/>
      <c r="X94" s="778"/>
      <c r="Y94" s="780"/>
    </row>
    <row r="95" spans="2:25" x14ac:dyDescent="0.25">
      <c r="B95" s="276"/>
      <c r="C95" s="775"/>
      <c r="D95" s="753"/>
      <c r="E95" s="757"/>
      <c r="F95" s="754"/>
      <c r="G95" s="754"/>
      <c r="H95" s="754"/>
      <c r="I95" s="755"/>
      <c r="J95" s="776"/>
      <c r="K95" s="755"/>
      <c r="L95" s="757"/>
      <c r="M95" s="754"/>
      <c r="N95" s="793"/>
      <c r="O95" s="796"/>
      <c r="P95" s="757"/>
      <c r="Q95" s="752"/>
      <c r="R95" s="757"/>
      <c r="S95" s="793"/>
      <c r="T95" s="799"/>
      <c r="U95" s="777"/>
      <c r="V95" s="778"/>
      <c r="W95" s="779"/>
      <c r="X95" s="778"/>
      <c r="Y95" s="780"/>
    </row>
    <row r="96" spans="2:25" x14ac:dyDescent="0.25">
      <c r="B96" s="276"/>
      <c r="C96" s="775"/>
      <c r="D96" s="753"/>
      <c r="E96" s="757"/>
      <c r="F96" s="754"/>
      <c r="G96" s="754"/>
      <c r="H96" s="754"/>
      <c r="I96" s="755"/>
      <c r="J96" s="776"/>
      <c r="K96" s="755"/>
      <c r="L96" s="757"/>
      <c r="M96" s="754"/>
      <c r="N96" s="793"/>
      <c r="O96" s="796"/>
      <c r="P96" s="757"/>
      <c r="Q96" s="752"/>
      <c r="R96" s="757"/>
      <c r="S96" s="793"/>
      <c r="T96" s="799"/>
      <c r="U96" s="777"/>
      <c r="V96" s="778"/>
      <c r="W96" s="779"/>
      <c r="X96" s="778"/>
      <c r="Y96" s="780"/>
    </row>
    <row r="97" spans="2:25" x14ac:dyDescent="0.25">
      <c r="B97" s="276"/>
      <c r="C97" s="775"/>
      <c r="D97" s="753"/>
      <c r="E97" s="757"/>
      <c r="F97" s="754"/>
      <c r="G97" s="754"/>
      <c r="H97" s="754"/>
      <c r="I97" s="755"/>
      <c r="J97" s="776"/>
      <c r="K97" s="755"/>
      <c r="L97" s="757"/>
      <c r="M97" s="754"/>
      <c r="N97" s="793"/>
      <c r="O97" s="796"/>
      <c r="P97" s="757"/>
      <c r="Q97" s="752"/>
      <c r="R97" s="757"/>
      <c r="S97" s="793"/>
      <c r="T97" s="799"/>
      <c r="U97" s="777"/>
      <c r="V97" s="778"/>
      <c r="W97" s="779"/>
      <c r="X97" s="778"/>
      <c r="Y97" s="780"/>
    </row>
    <row r="98" spans="2:25" x14ac:dyDescent="0.25">
      <c r="B98" s="276"/>
      <c r="C98" s="775"/>
      <c r="D98" s="753"/>
      <c r="E98" s="757"/>
      <c r="F98" s="754"/>
      <c r="G98" s="754"/>
      <c r="H98" s="754"/>
      <c r="I98" s="755"/>
      <c r="J98" s="776"/>
      <c r="K98" s="755"/>
      <c r="L98" s="757"/>
      <c r="M98" s="754"/>
      <c r="N98" s="793"/>
      <c r="O98" s="796"/>
      <c r="P98" s="757"/>
      <c r="Q98" s="752"/>
      <c r="R98" s="757"/>
      <c r="S98" s="793"/>
      <c r="T98" s="799"/>
      <c r="U98" s="777"/>
      <c r="V98" s="778"/>
      <c r="W98" s="779"/>
      <c r="X98" s="778"/>
      <c r="Y98" s="780"/>
    </row>
    <row r="99" spans="2:25" x14ac:dyDescent="0.25">
      <c r="B99" s="276"/>
      <c r="C99" s="775"/>
      <c r="D99" s="753"/>
      <c r="E99" s="757"/>
      <c r="F99" s="754"/>
      <c r="G99" s="754"/>
      <c r="H99" s="754"/>
      <c r="I99" s="755"/>
      <c r="J99" s="776"/>
      <c r="K99" s="755"/>
      <c r="L99" s="757"/>
      <c r="M99" s="754"/>
      <c r="N99" s="793"/>
      <c r="O99" s="796"/>
      <c r="P99" s="757"/>
      <c r="Q99" s="752"/>
      <c r="R99" s="757"/>
      <c r="S99" s="793"/>
      <c r="T99" s="799"/>
      <c r="U99" s="777"/>
      <c r="V99" s="778"/>
      <c r="W99" s="779"/>
      <c r="X99" s="778"/>
      <c r="Y99" s="780"/>
    </row>
    <row r="100" spans="2:25" x14ac:dyDescent="0.25">
      <c r="B100" s="276"/>
      <c r="C100" s="775"/>
      <c r="D100" s="753"/>
      <c r="E100" s="757"/>
      <c r="F100" s="754"/>
      <c r="G100" s="754"/>
      <c r="H100" s="754"/>
      <c r="I100" s="755"/>
      <c r="J100" s="776"/>
      <c r="K100" s="755"/>
      <c r="L100" s="757"/>
      <c r="M100" s="754"/>
      <c r="N100" s="793"/>
      <c r="O100" s="796"/>
      <c r="P100" s="757"/>
      <c r="Q100" s="752"/>
      <c r="R100" s="757"/>
      <c r="S100" s="793"/>
      <c r="T100" s="799"/>
      <c r="U100" s="777"/>
      <c r="V100" s="778"/>
      <c r="W100" s="779"/>
      <c r="X100" s="778"/>
      <c r="Y100" s="780"/>
    </row>
    <row r="101" spans="2:25" x14ac:dyDescent="0.25">
      <c r="B101" s="276"/>
      <c r="C101" s="775"/>
      <c r="D101" s="753"/>
      <c r="E101" s="757"/>
      <c r="F101" s="754"/>
      <c r="G101" s="754"/>
      <c r="H101" s="754"/>
      <c r="I101" s="755"/>
      <c r="J101" s="776"/>
      <c r="K101" s="755"/>
      <c r="L101" s="757"/>
      <c r="M101" s="754"/>
      <c r="N101" s="793"/>
      <c r="O101" s="796"/>
      <c r="P101" s="757"/>
      <c r="Q101" s="752"/>
      <c r="R101" s="757"/>
      <c r="S101" s="793"/>
      <c r="T101" s="799"/>
      <c r="U101" s="777"/>
      <c r="V101" s="778"/>
      <c r="W101" s="779"/>
      <c r="X101" s="778"/>
      <c r="Y101" s="780"/>
    </row>
    <row r="102" spans="2:25" x14ac:dyDescent="0.25">
      <c r="B102" s="276"/>
      <c r="C102" s="775"/>
      <c r="D102" s="753"/>
      <c r="E102" s="757"/>
      <c r="F102" s="754"/>
      <c r="G102" s="754"/>
      <c r="H102" s="754"/>
      <c r="I102" s="755"/>
      <c r="J102" s="776"/>
      <c r="K102" s="755"/>
      <c r="L102" s="757"/>
      <c r="M102" s="754"/>
      <c r="N102" s="793"/>
      <c r="O102" s="796"/>
      <c r="P102" s="757"/>
      <c r="Q102" s="752"/>
      <c r="R102" s="757"/>
      <c r="S102" s="793"/>
      <c r="T102" s="799"/>
      <c r="U102" s="777"/>
      <c r="V102" s="778"/>
      <c r="W102" s="779"/>
      <c r="X102" s="778"/>
      <c r="Y102" s="780"/>
    </row>
    <row r="103" spans="2:25" x14ac:dyDescent="0.25">
      <c r="B103" s="276"/>
      <c r="C103" s="775"/>
      <c r="D103" s="753"/>
      <c r="E103" s="757"/>
      <c r="F103" s="754"/>
      <c r="G103" s="754"/>
      <c r="H103" s="754"/>
      <c r="I103" s="755"/>
      <c r="J103" s="776"/>
      <c r="K103" s="755"/>
      <c r="L103" s="757"/>
      <c r="M103" s="754"/>
      <c r="N103" s="793"/>
      <c r="O103" s="796"/>
      <c r="P103" s="757"/>
      <c r="Q103" s="752"/>
      <c r="R103" s="757"/>
      <c r="S103" s="793"/>
      <c r="T103" s="799"/>
      <c r="U103" s="777"/>
      <c r="V103" s="778"/>
      <c r="W103" s="779"/>
      <c r="X103" s="778"/>
      <c r="Y103" s="780"/>
    </row>
    <row r="104" spans="2:25" x14ac:dyDescent="0.25">
      <c r="B104" s="276"/>
      <c r="C104" s="775"/>
      <c r="D104" s="753"/>
      <c r="E104" s="757"/>
      <c r="F104" s="754"/>
      <c r="G104" s="754"/>
      <c r="H104" s="754"/>
      <c r="I104" s="755"/>
      <c r="J104" s="776"/>
      <c r="K104" s="755"/>
      <c r="L104" s="757"/>
      <c r="M104" s="754"/>
      <c r="N104" s="793"/>
      <c r="O104" s="796"/>
      <c r="P104" s="757"/>
      <c r="Q104" s="752"/>
      <c r="R104" s="757"/>
      <c r="S104" s="793"/>
      <c r="T104" s="799"/>
      <c r="U104" s="777"/>
      <c r="V104" s="778"/>
      <c r="W104" s="779"/>
      <c r="X104" s="778"/>
      <c r="Y104" s="780"/>
    </row>
    <row r="105" spans="2:25" x14ac:dyDescent="0.25">
      <c r="B105" s="276"/>
      <c r="C105" s="775"/>
      <c r="D105" s="753"/>
      <c r="E105" s="757"/>
      <c r="F105" s="754"/>
      <c r="G105" s="754"/>
      <c r="H105" s="754"/>
      <c r="I105" s="755"/>
      <c r="J105" s="776"/>
      <c r="K105" s="755"/>
      <c r="L105" s="757"/>
      <c r="M105" s="754"/>
      <c r="N105" s="793"/>
      <c r="O105" s="796"/>
      <c r="P105" s="757"/>
      <c r="Q105" s="752"/>
      <c r="R105" s="757"/>
      <c r="S105" s="793"/>
      <c r="T105" s="799"/>
      <c r="U105" s="777"/>
      <c r="V105" s="778"/>
      <c r="W105" s="779"/>
      <c r="X105" s="778"/>
      <c r="Y105" s="780"/>
    </row>
    <row r="106" spans="2:25" x14ac:dyDescent="0.25">
      <c r="B106" s="276"/>
      <c r="C106" s="775"/>
      <c r="D106" s="753"/>
      <c r="E106" s="757"/>
      <c r="F106" s="754"/>
      <c r="G106" s="754"/>
      <c r="H106" s="754"/>
      <c r="I106" s="755"/>
      <c r="J106" s="776"/>
      <c r="K106" s="755"/>
      <c r="L106" s="757"/>
      <c r="M106" s="754"/>
      <c r="N106" s="793"/>
      <c r="O106" s="796"/>
      <c r="P106" s="757"/>
      <c r="Q106" s="752"/>
      <c r="R106" s="757"/>
      <c r="S106" s="793"/>
      <c r="T106" s="799"/>
      <c r="U106" s="777"/>
      <c r="V106" s="778"/>
      <c r="W106" s="779"/>
      <c r="X106" s="778"/>
      <c r="Y106" s="780"/>
    </row>
    <row r="107" spans="2:25" x14ac:dyDescent="0.25">
      <c r="B107" s="276"/>
      <c r="C107" s="775"/>
      <c r="D107" s="753"/>
      <c r="E107" s="757"/>
      <c r="F107" s="754"/>
      <c r="G107" s="754"/>
      <c r="H107" s="754"/>
      <c r="I107" s="755"/>
      <c r="J107" s="776"/>
      <c r="K107" s="755"/>
      <c r="L107" s="757"/>
      <c r="M107" s="754"/>
      <c r="N107" s="793"/>
      <c r="O107" s="796"/>
      <c r="P107" s="757"/>
      <c r="Q107" s="752"/>
      <c r="R107" s="757"/>
      <c r="S107" s="793"/>
      <c r="T107" s="799"/>
      <c r="U107" s="777"/>
      <c r="V107" s="778"/>
      <c r="W107" s="779"/>
      <c r="X107" s="778"/>
      <c r="Y107" s="780"/>
    </row>
    <row r="108" spans="2:25" x14ac:dyDescent="0.25">
      <c r="B108" s="276"/>
      <c r="C108" s="775"/>
      <c r="D108" s="753"/>
      <c r="E108" s="757"/>
      <c r="F108" s="754"/>
      <c r="G108" s="754"/>
      <c r="H108" s="754"/>
      <c r="I108" s="755"/>
      <c r="J108" s="776"/>
      <c r="K108" s="755"/>
      <c r="L108" s="757"/>
      <c r="M108" s="754"/>
      <c r="N108" s="793"/>
      <c r="O108" s="796"/>
      <c r="P108" s="757"/>
      <c r="Q108" s="752"/>
      <c r="R108" s="757"/>
      <c r="S108" s="793"/>
      <c r="T108" s="799"/>
      <c r="U108" s="777"/>
      <c r="V108" s="778"/>
      <c r="W108" s="779"/>
      <c r="X108" s="778"/>
      <c r="Y108" s="780"/>
    </row>
    <row r="109" spans="2:25" x14ac:dyDescent="0.25">
      <c r="B109" s="276"/>
      <c r="C109" s="775"/>
      <c r="D109" s="753"/>
      <c r="E109" s="757"/>
      <c r="F109" s="754"/>
      <c r="G109" s="754"/>
      <c r="H109" s="754"/>
      <c r="I109" s="755"/>
      <c r="J109" s="776"/>
      <c r="K109" s="755"/>
      <c r="L109" s="757"/>
      <c r="M109" s="754"/>
      <c r="N109" s="793"/>
      <c r="O109" s="796"/>
      <c r="P109" s="757"/>
      <c r="Q109" s="752"/>
      <c r="R109" s="757"/>
      <c r="S109" s="793"/>
      <c r="T109" s="799"/>
      <c r="U109" s="777"/>
      <c r="V109" s="778"/>
      <c r="W109" s="779"/>
      <c r="X109" s="778"/>
      <c r="Y109" s="780"/>
    </row>
    <row r="110" spans="2:25" x14ac:dyDescent="0.25">
      <c r="B110" s="276"/>
      <c r="C110" s="775"/>
      <c r="D110" s="753"/>
      <c r="E110" s="757"/>
      <c r="F110" s="754"/>
      <c r="G110" s="754"/>
      <c r="H110" s="754"/>
      <c r="I110" s="755"/>
      <c r="J110" s="776"/>
      <c r="K110" s="755"/>
      <c r="L110" s="757"/>
      <c r="M110" s="754"/>
      <c r="N110" s="793"/>
      <c r="O110" s="796"/>
      <c r="P110" s="757"/>
      <c r="Q110" s="752"/>
      <c r="R110" s="757"/>
      <c r="S110" s="793"/>
      <c r="T110" s="799"/>
      <c r="U110" s="777"/>
      <c r="V110" s="778"/>
      <c r="W110" s="779"/>
      <c r="X110" s="778"/>
      <c r="Y110" s="780"/>
    </row>
    <row r="111" spans="2:25" x14ac:dyDescent="0.25">
      <c r="B111" s="276"/>
      <c r="C111" s="775"/>
      <c r="D111" s="753"/>
      <c r="E111" s="757"/>
      <c r="F111" s="754"/>
      <c r="G111" s="754"/>
      <c r="H111" s="754"/>
      <c r="I111" s="755"/>
      <c r="J111" s="776"/>
      <c r="K111" s="755"/>
      <c r="L111" s="757"/>
      <c r="M111" s="754"/>
      <c r="N111" s="793"/>
      <c r="O111" s="796"/>
      <c r="P111" s="757"/>
      <c r="Q111" s="752"/>
      <c r="R111" s="757"/>
      <c r="S111" s="793"/>
      <c r="T111" s="799"/>
      <c r="U111" s="777"/>
      <c r="V111" s="778"/>
      <c r="W111" s="779"/>
      <c r="X111" s="778"/>
      <c r="Y111" s="780"/>
    </row>
    <row r="112" spans="2:25" x14ac:dyDescent="0.25">
      <c r="B112" s="276"/>
      <c r="C112" s="775"/>
      <c r="D112" s="753"/>
      <c r="E112" s="757"/>
      <c r="F112" s="754"/>
      <c r="G112" s="754"/>
      <c r="H112" s="754"/>
      <c r="I112" s="755"/>
      <c r="J112" s="776"/>
      <c r="K112" s="755"/>
      <c r="L112" s="757"/>
      <c r="M112" s="754"/>
      <c r="N112" s="793"/>
      <c r="O112" s="796"/>
      <c r="P112" s="757"/>
      <c r="Q112" s="752"/>
      <c r="R112" s="757"/>
      <c r="S112" s="793"/>
      <c r="T112" s="799"/>
      <c r="U112" s="777"/>
      <c r="V112" s="778"/>
      <c r="W112" s="779"/>
      <c r="X112" s="778"/>
      <c r="Y112" s="780"/>
    </row>
    <row r="113" spans="2:25" x14ac:dyDescent="0.25">
      <c r="B113" s="276"/>
      <c r="C113" s="775"/>
      <c r="D113" s="753"/>
      <c r="E113" s="757"/>
      <c r="F113" s="754"/>
      <c r="G113" s="754"/>
      <c r="H113" s="754"/>
      <c r="I113" s="755"/>
      <c r="J113" s="776"/>
      <c r="K113" s="755"/>
      <c r="L113" s="757"/>
      <c r="M113" s="754"/>
      <c r="N113" s="793"/>
      <c r="O113" s="796"/>
      <c r="P113" s="757"/>
      <c r="Q113" s="752"/>
      <c r="R113" s="757"/>
      <c r="S113" s="793"/>
      <c r="T113" s="799"/>
      <c r="U113" s="777"/>
      <c r="V113" s="778"/>
      <c r="W113" s="779"/>
      <c r="X113" s="778"/>
      <c r="Y113" s="780"/>
    </row>
    <row r="114" spans="2:25" x14ac:dyDescent="0.25">
      <c r="B114" s="276"/>
      <c r="C114" s="775"/>
      <c r="D114" s="753"/>
      <c r="E114" s="757"/>
      <c r="F114" s="754"/>
      <c r="G114" s="754"/>
      <c r="H114" s="754"/>
      <c r="I114" s="755"/>
      <c r="J114" s="776"/>
      <c r="K114" s="755"/>
      <c r="L114" s="757"/>
      <c r="M114" s="754"/>
      <c r="N114" s="793"/>
      <c r="O114" s="796"/>
      <c r="P114" s="757"/>
      <c r="Q114" s="752"/>
      <c r="R114" s="757"/>
      <c r="S114" s="793"/>
      <c r="T114" s="799"/>
      <c r="U114" s="777"/>
      <c r="V114" s="778"/>
      <c r="W114" s="779"/>
      <c r="X114" s="778"/>
      <c r="Y114" s="780"/>
    </row>
    <row r="115" spans="2:25" x14ac:dyDescent="0.25">
      <c r="B115" s="276"/>
      <c r="C115" s="775"/>
      <c r="D115" s="753"/>
      <c r="E115" s="757"/>
      <c r="F115" s="754"/>
      <c r="G115" s="754"/>
      <c r="H115" s="754"/>
      <c r="I115" s="755"/>
      <c r="J115" s="776"/>
      <c r="K115" s="755"/>
      <c r="L115" s="757"/>
      <c r="M115" s="754"/>
      <c r="N115" s="793"/>
      <c r="O115" s="796"/>
      <c r="P115" s="757"/>
      <c r="Q115" s="752"/>
      <c r="R115" s="757"/>
      <c r="S115" s="793"/>
      <c r="T115" s="799"/>
      <c r="U115" s="777"/>
      <c r="V115" s="778"/>
      <c r="W115" s="779"/>
      <c r="X115" s="778"/>
      <c r="Y115" s="780"/>
    </row>
    <row r="116" spans="2:25" x14ac:dyDescent="0.25">
      <c r="B116" s="276"/>
      <c r="C116" s="775"/>
      <c r="D116" s="753"/>
      <c r="E116" s="757"/>
      <c r="F116" s="754"/>
      <c r="G116" s="754"/>
      <c r="H116" s="754"/>
      <c r="I116" s="755"/>
      <c r="J116" s="776"/>
      <c r="K116" s="755"/>
      <c r="L116" s="757"/>
      <c r="M116" s="754"/>
      <c r="N116" s="793"/>
      <c r="O116" s="796"/>
      <c r="P116" s="757"/>
      <c r="Q116" s="752"/>
      <c r="R116" s="757"/>
      <c r="S116" s="793"/>
      <c r="T116" s="799"/>
      <c r="U116" s="777"/>
      <c r="V116" s="778"/>
      <c r="W116" s="779"/>
      <c r="X116" s="778"/>
      <c r="Y116" s="780"/>
    </row>
    <row r="117" spans="2:25" x14ac:dyDescent="0.25">
      <c r="B117" s="276"/>
      <c r="C117" s="775"/>
      <c r="D117" s="753"/>
      <c r="E117" s="757"/>
      <c r="F117" s="754"/>
      <c r="G117" s="754"/>
      <c r="H117" s="754"/>
      <c r="I117" s="755"/>
      <c r="J117" s="776"/>
      <c r="K117" s="755"/>
      <c r="L117" s="757"/>
      <c r="M117" s="754"/>
      <c r="N117" s="793"/>
      <c r="O117" s="796"/>
      <c r="P117" s="757"/>
      <c r="Q117" s="752"/>
      <c r="R117" s="757"/>
      <c r="S117" s="793"/>
      <c r="T117" s="799"/>
      <c r="U117" s="777"/>
      <c r="V117" s="778"/>
      <c r="W117" s="779"/>
      <c r="X117" s="778"/>
      <c r="Y117" s="780"/>
    </row>
    <row r="118" spans="2:25" x14ac:dyDescent="0.25">
      <c r="B118" s="276"/>
      <c r="C118" s="775"/>
      <c r="D118" s="753"/>
      <c r="E118" s="757"/>
      <c r="F118" s="754"/>
      <c r="G118" s="754"/>
      <c r="H118" s="754"/>
      <c r="I118" s="755"/>
      <c r="J118" s="776"/>
      <c r="K118" s="755"/>
      <c r="L118" s="757"/>
      <c r="M118" s="754"/>
      <c r="N118" s="793"/>
      <c r="O118" s="796"/>
      <c r="P118" s="757"/>
      <c r="Q118" s="752"/>
      <c r="R118" s="757"/>
      <c r="S118" s="793"/>
      <c r="T118" s="799"/>
      <c r="U118" s="777"/>
      <c r="V118" s="778"/>
      <c r="W118" s="779"/>
      <c r="X118" s="778"/>
      <c r="Y118" s="780"/>
    </row>
    <row r="119" spans="2:25" x14ac:dyDescent="0.25">
      <c r="B119" s="276"/>
      <c r="C119" s="775"/>
      <c r="D119" s="753"/>
      <c r="E119" s="757"/>
      <c r="F119" s="754"/>
      <c r="G119" s="754"/>
      <c r="H119" s="754"/>
      <c r="I119" s="755"/>
      <c r="J119" s="776"/>
      <c r="K119" s="755"/>
      <c r="L119" s="757"/>
      <c r="M119" s="754"/>
      <c r="N119" s="793"/>
      <c r="O119" s="796"/>
      <c r="P119" s="757"/>
      <c r="Q119" s="752"/>
      <c r="R119" s="757"/>
      <c r="S119" s="793"/>
      <c r="T119" s="799"/>
      <c r="U119" s="777"/>
      <c r="V119" s="778"/>
      <c r="W119" s="779"/>
      <c r="X119" s="778"/>
      <c r="Y119" s="780"/>
    </row>
    <row r="120" spans="2:25" x14ac:dyDescent="0.25">
      <c r="B120" s="276"/>
      <c r="C120" s="775"/>
      <c r="D120" s="753"/>
      <c r="E120" s="757"/>
      <c r="F120" s="754"/>
      <c r="G120" s="754"/>
      <c r="H120" s="754"/>
      <c r="I120" s="755"/>
      <c r="J120" s="776"/>
      <c r="K120" s="755"/>
      <c r="L120" s="757"/>
      <c r="M120" s="754"/>
      <c r="N120" s="793"/>
      <c r="O120" s="796"/>
      <c r="P120" s="757"/>
      <c r="Q120" s="752"/>
      <c r="R120" s="757"/>
      <c r="S120" s="793"/>
      <c r="T120" s="799"/>
      <c r="U120" s="777"/>
      <c r="V120" s="778"/>
      <c r="W120" s="779"/>
      <c r="X120" s="778"/>
      <c r="Y120" s="780"/>
    </row>
    <row r="121" spans="2:25" x14ac:dyDescent="0.25">
      <c r="B121" s="276"/>
      <c r="C121" s="775"/>
      <c r="D121" s="753"/>
      <c r="E121" s="757"/>
      <c r="F121" s="754"/>
      <c r="G121" s="754"/>
      <c r="H121" s="754"/>
      <c r="I121" s="755"/>
      <c r="J121" s="776"/>
      <c r="K121" s="755"/>
      <c r="L121" s="757"/>
      <c r="M121" s="754"/>
      <c r="N121" s="793"/>
      <c r="O121" s="796"/>
      <c r="P121" s="757"/>
      <c r="Q121" s="752"/>
      <c r="R121" s="757"/>
      <c r="S121" s="793"/>
      <c r="T121" s="799"/>
      <c r="U121" s="777"/>
      <c r="V121" s="778"/>
      <c r="W121" s="779"/>
      <c r="X121" s="778"/>
      <c r="Y121" s="780"/>
    </row>
    <row r="122" spans="2:25" x14ac:dyDescent="0.25">
      <c r="B122" s="276"/>
      <c r="C122" s="775"/>
      <c r="D122" s="753"/>
      <c r="E122" s="757"/>
      <c r="F122" s="754"/>
      <c r="G122" s="754"/>
      <c r="H122" s="754"/>
      <c r="I122" s="755"/>
      <c r="J122" s="776"/>
      <c r="K122" s="755"/>
      <c r="L122" s="757"/>
      <c r="M122" s="754"/>
      <c r="N122" s="793"/>
      <c r="O122" s="796"/>
      <c r="P122" s="757"/>
      <c r="Q122" s="752"/>
      <c r="R122" s="757"/>
      <c r="S122" s="793"/>
      <c r="T122" s="799"/>
      <c r="U122" s="777"/>
      <c r="V122" s="778"/>
      <c r="W122" s="779"/>
      <c r="X122" s="778"/>
      <c r="Y122" s="780"/>
    </row>
    <row r="123" spans="2:25" x14ac:dyDescent="0.25">
      <c r="B123" s="276"/>
      <c r="C123" s="775"/>
      <c r="D123" s="753"/>
      <c r="E123" s="757"/>
      <c r="F123" s="754"/>
      <c r="G123" s="754"/>
      <c r="H123" s="754"/>
      <c r="I123" s="755"/>
      <c r="J123" s="776"/>
      <c r="K123" s="755"/>
      <c r="L123" s="757"/>
      <c r="M123" s="754"/>
      <c r="N123" s="793"/>
      <c r="O123" s="796"/>
      <c r="P123" s="757"/>
      <c r="Q123" s="752"/>
      <c r="R123" s="757"/>
      <c r="S123" s="793"/>
      <c r="T123" s="799"/>
      <c r="U123" s="777"/>
      <c r="V123" s="778"/>
      <c r="W123" s="779"/>
      <c r="X123" s="778"/>
      <c r="Y123" s="780"/>
    </row>
    <row r="124" spans="2:25" x14ac:dyDescent="0.25">
      <c r="B124" s="276"/>
      <c r="C124" s="775"/>
      <c r="D124" s="753"/>
      <c r="E124" s="757"/>
      <c r="F124" s="754"/>
      <c r="G124" s="754"/>
      <c r="H124" s="754"/>
      <c r="I124" s="755"/>
      <c r="J124" s="776"/>
      <c r="K124" s="755"/>
      <c r="L124" s="757"/>
      <c r="M124" s="754"/>
      <c r="N124" s="793"/>
      <c r="O124" s="796"/>
      <c r="P124" s="757"/>
      <c r="Q124" s="752"/>
      <c r="R124" s="757"/>
      <c r="S124" s="793"/>
      <c r="T124" s="799"/>
      <c r="U124" s="777"/>
      <c r="V124" s="778"/>
      <c r="W124" s="779"/>
      <c r="X124" s="778"/>
      <c r="Y124" s="780"/>
    </row>
    <row r="125" spans="2:25" x14ac:dyDescent="0.25">
      <c r="B125" s="276"/>
      <c r="C125" s="775"/>
      <c r="D125" s="753"/>
      <c r="E125" s="757"/>
      <c r="F125" s="754"/>
      <c r="G125" s="754"/>
      <c r="H125" s="754"/>
      <c r="I125" s="755"/>
      <c r="J125" s="776"/>
      <c r="K125" s="755"/>
      <c r="L125" s="757"/>
      <c r="M125" s="754"/>
      <c r="N125" s="793"/>
      <c r="O125" s="796"/>
      <c r="P125" s="757"/>
      <c r="Q125" s="752"/>
      <c r="R125" s="757"/>
      <c r="S125" s="793"/>
      <c r="T125" s="799"/>
      <c r="U125" s="777"/>
      <c r="V125" s="778"/>
      <c r="W125" s="779"/>
      <c r="X125" s="778"/>
      <c r="Y125" s="780"/>
    </row>
    <row r="126" spans="2:25" x14ac:dyDescent="0.25">
      <c r="B126" s="276"/>
      <c r="C126" s="775"/>
      <c r="D126" s="753"/>
      <c r="E126" s="757"/>
      <c r="F126" s="754"/>
      <c r="G126" s="754"/>
      <c r="H126" s="754"/>
      <c r="I126" s="755"/>
      <c r="J126" s="776"/>
      <c r="K126" s="755"/>
      <c r="L126" s="757"/>
      <c r="M126" s="754"/>
      <c r="N126" s="793"/>
      <c r="O126" s="796"/>
      <c r="P126" s="757"/>
      <c r="Q126" s="752"/>
      <c r="R126" s="757"/>
      <c r="S126" s="793"/>
      <c r="T126" s="799"/>
      <c r="U126" s="777"/>
      <c r="V126" s="778"/>
      <c r="W126" s="779"/>
      <c r="X126" s="778"/>
      <c r="Y126" s="780"/>
    </row>
    <row r="127" spans="2:25" x14ac:dyDescent="0.25">
      <c r="B127" s="276"/>
      <c r="C127" s="775"/>
      <c r="D127" s="753"/>
      <c r="E127" s="757"/>
      <c r="F127" s="754"/>
      <c r="G127" s="754"/>
      <c r="H127" s="754"/>
      <c r="I127" s="755"/>
      <c r="J127" s="776"/>
      <c r="K127" s="755"/>
      <c r="L127" s="757"/>
      <c r="M127" s="754"/>
      <c r="N127" s="793"/>
      <c r="O127" s="796"/>
      <c r="P127" s="757"/>
      <c r="Q127" s="752"/>
      <c r="R127" s="757"/>
      <c r="S127" s="793"/>
      <c r="T127" s="799"/>
      <c r="U127" s="777"/>
      <c r="V127" s="778"/>
      <c r="W127" s="779"/>
      <c r="X127" s="778"/>
      <c r="Y127" s="780"/>
    </row>
    <row r="128" spans="2:25" x14ac:dyDescent="0.25">
      <c r="B128" s="276"/>
      <c r="C128" s="775"/>
      <c r="D128" s="753"/>
      <c r="E128" s="757"/>
      <c r="F128" s="754"/>
      <c r="G128" s="754"/>
      <c r="H128" s="754"/>
      <c r="I128" s="755"/>
      <c r="J128" s="776"/>
      <c r="K128" s="755"/>
      <c r="L128" s="757"/>
      <c r="M128" s="754"/>
      <c r="N128" s="793"/>
      <c r="O128" s="796"/>
      <c r="P128" s="757"/>
      <c r="Q128" s="752"/>
      <c r="R128" s="757"/>
      <c r="S128" s="793"/>
      <c r="T128" s="799"/>
      <c r="U128" s="777"/>
      <c r="V128" s="778"/>
      <c r="W128" s="779"/>
      <c r="X128" s="778"/>
      <c r="Y128" s="780"/>
    </row>
    <row r="129" spans="2:25" x14ac:dyDescent="0.25">
      <c r="B129" s="276"/>
      <c r="C129" s="775"/>
      <c r="D129" s="753"/>
      <c r="E129" s="757"/>
      <c r="F129" s="754"/>
      <c r="G129" s="754"/>
      <c r="H129" s="754"/>
      <c r="I129" s="755"/>
      <c r="J129" s="776"/>
      <c r="K129" s="755"/>
      <c r="L129" s="757"/>
      <c r="M129" s="754"/>
      <c r="N129" s="793"/>
      <c r="O129" s="796"/>
      <c r="P129" s="757"/>
      <c r="Q129" s="752"/>
      <c r="R129" s="757"/>
      <c r="S129" s="793"/>
      <c r="T129" s="799"/>
      <c r="U129" s="777"/>
      <c r="V129" s="778"/>
      <c r="W129" s="779"/>
      <c r="X129" s="778"/>
      <c r="Y129" s="780"/>
    </row>
    <row r="130" spans="2:25" x14ac:dyDescent="0.25">
      <c r="B130" s="276"/>
      <c r="C130" s="775"/>
      <c r="D130" s="753"/>
      <c r="E130" s="757"/>
      <c r="F130" s="754"/>
      <c r="G130" s="754"/>
      <c r="H130" s="754"/>
      <c r="I130" s="755"/>
      <c r="J130" s="776"/>
      <c r="K130" s="755"/>
      <c r="L130" s="757"/>
      <c r="M130" s="754"/>
      <c r="N130" s="793"/>
      <c r="O130" s="796"/>
      <c r="P130" s="757"/>
      <c r="Q130" s="752"/>
      <c r="R130" s="757"/>
      <c r="S130" s="793"/>
      <c r="T130" s="799"/>
      <c r="U130" s="777"/>
      <c r="V130" s="778"/>
      <c r="W130" s="779"/>
      <c r="X130" s="778"/>
      <c r="Y130" s="780"/>
    </row>
    <row r="131" spans="2:25" x14ac:dyDescent="0.25">
      <c r="B131" s="276"/>
      <c r="C131" s="775"/>
      <c r="D131" s="753"/>
      <c r="E131" s="757"/>
      <c r="F131" s="754"/>
      <c r="G131" s="754"/>
      <c r="H131" s="754"/>
      <c r="I131" s="755"/>
      <c r="J131" s="776"/>
      <c r="K131" s="755"/>
      <c r="L131" s="757"/>
      <c r="M131" s="754"/>
      <c r="N131" s="793"/>
      <c r="O131" s="796"/>
      <c r="P131" s="757"/>
      <c r="Q131" s="752"/>
      <c r="R131" s="757"/>
      <c r="S131" s="793"/>
      <c r="T131" s="799"/>
      <c r="U131" s="777"/>
      <c r="V131" s="778"/>
      <c r="W131" s="779"/>
      <c r="X131" s="778"/>
      <c r="Y131" s="780"/>
    </row>
    <row r="132" spans="2:25" x14ac:dyDescent="0.25">
      <c r="B132" s="276"/>
      <c r="C132" s="775"/>
      <c r="D132" s="753"/>
      <c r="E132" s="757"/>
      <c r="F132" s="754"/>
      <c r="G132" s="754"/>
      <c r="H132" s="754"/>
      <c r="I132" s="755"/>
      <c r="J132" s="776"/>
      <c r="K132" s="755"/>
      <c r="L132" s="757"/>
      <c r="M132" s="754"/>
      <c r="N132" s="793"/>
      <c r="O132" s="796"/>
      <c r="P132" s="757"/>
      <c r="Q132" s="752"/>
      <c r="R132" s="757"/>
      <c r="S132" s="793"/>
      <c r="T132" s="799"/>
      <c r="U132" s="777"/>
      <c r="V132" s="778"/>
      <c r="W132" s="779"/>
      <c r="X132" s="778"/>
      <c r="Y132" s="780"/>
    </row>
    <row r="133" spans="2:25" x14ac:dyDescent="0.25">
      <c r="B133" s="276"/>
      <c r="C133" s="775"/>
      <c r="D133" s="753"/>
      <c r="E133" s="757"/>
      <c r="F133" s="754"/>
      <c r="G133" s="754"/>
      <c r="H133" s="754"/>
      <c r="I133" s="755"/>
      <c r="J133" s="776"/>
      <c r="K133" s="755"/>
      <c r="L133" s="757"/>
      <c r="M133" s="754"/>
      <c r="N133" s="793"/>
      <c r="O133" s="796"/>
      <c r="P133" s="757"/>
      <c r="Q133" s="752"/>
      <c r="R133" s="757"/>
      <c r="S133" s="793"/>
      <c r="T133" s="799"/>
      <c r="U133" s="777"/>
      <c r="V133" s="778"/>
      <c r="W133" s="779"/>
      <c r="X133" s="778"/>
      <c r="Y133" s="780"/>
    </row>
    <row r="134" spans="2:25" x14ac:dyDescent="0.25">
      <c r="B134" s="276"/>
      <c r="C134" s="775"/>
      <c r="D134" s="753"/>
      <c r="E134" s="757"/>
      <c r="F134" s="754"/>
      <c r="G134" s="754"/>
      <c r="H134" s="754"/>
      <c r="I134" s="755"/>
      <c r="J134" s="776"/>
      <c r="K134" s="755"/>
      <c r="L134" s="757"/>
      <c r="M134" s="754"/>
      <c r="N134" s="793"/>
      <c r="O134" s="796"/>
      <c r="P134" s="757"/>
      <c r="Q134" s="752"/>
      <c r="R134" s="757"/>
      <c r="S134" s="793"/>
      <c r="T134" s="799"/>
      <c r="U134" s="777"/>
      <c r="V134" s="778"/>
      <c r="W134" s="779"/>
      <c r="X134" s="778"/>
      <c r="Y134" s="780"/>
    </row>
    <row r="135" spans="2:25" x14ac:dyDescent="0.25">
      <c r="B135" s="276"/>
      <c r="C135" s="775"/>
      <c r="D135" s="753"/>
      <c r="E135" s="757"/>
      <c r="F135" s="754"/>
      <c r="G135" s="754"/>
      <c r="H135" s="754"/>
      <c r="I135" s="755"/>
      <c r="J135" s="776"/>
      <c r="K135" s="755"/>
      <c r="L135" s="757"/>
      <c r="M135" s="754"/>
      <c r="N135" s="793"/>
      <c r="O135" s="796"/>
      <c r="P135" s="757"/>
      <c r="Q135" s="752"/>
      <c r="R135" s="757"/>
      <c r="S135" s="793"/>
      <c r="T135" s="799"/>
      <c r="U135" s="777"/>
      <c r="V135" s="778"/>
      <c r="W135" s="779"/>
      <c r="X135" s="778"/>
      <c r="Y135" s="780"/>
    </row>
    <row r="136" spans="2:25" x14ac:dyDescent="0.25">
      <c r="B136" s="276"/>
      <c r="C136" s="775"/>
      <c r="D136" s="753"/>
      <c r="E136" s="757"/>
      <c r="F136" s="754"/>
      <c r="G136" s="754"/>
      <c r="H136" s="754"/>
      <c r="I136" s="755"/>
      <c r="J136" s="776"/>
      <c r="K136" s="755"/>
      <c r="L136" s="757"/>
      <c r="M136" s="754"/>
      <c r="N136" s="793"/>
      <c r="O136" s="796"/>
      <c r="P136" s="757"/>
      <c r="Q136" s="752"/>
      <c r="R136" s="757"/>
      <c r="S136" s="793"/>
      <c r="T136" s="799"/>
      <c r="U136" s="777"/>
      <c r="V136" s="778"/>
      <c r="W136" s="779"/>
      <c r="X136" s="778"/>
      <c r="Y136" s="780"/>
    </row>
    <row r="137" spans="2:25" x14ac:dyDescent="0.25">
      <c r="B137" s="276"/>
      <c r="C137" s="775"/>
      <c r="D137" s="753"/>
      <c r="E137" s="757"/>
      <c r="F137" s="754"/>
      <c r="G137" s="754"/>
      <c r="H137" s="754"/>
      <c r="I137" s="755"/>
      <c r="J137" s="776"/>
      <c r="K137" s="755"/>
      <c r="L137" s="757"/>
      <c r="M137" s="754"/>
      <c r="N137" s="793"/>
      <c r="O137" s="796"/>
      <c r="P137" s="757"/>
      <c r="Q137" s="752"/>
      <c r="R137" s="757"/>
      <c r="S137" s="793"/>
      <c r="T137" s="799"/>
      <c r="U137" s="777"/>
      <c r="V137" s="778"/>
      <c r="W137" s="779"/>
      <c r="X137" s="778"/>
      <c r="Y137" s="780"/>
    </row>
    <row r="138" spans="2:25" x14ac:dyDescent="0.25">
      <c r="B138" s="276"/>
      <c r="C138" s="775"/>
      <c r="D138" s="753"/>
      <c r="E138" s="757"/>
      <c r="F138" s="754"/>
      <c r="G138" s="754"/>
      <c r="H138" s="754"/>
      <c r="I138" s="755"/>
      <c r="J138" s="776"/>
      <c r="K138" s="755"/>
      <c r="L138" s="757"/>
      <c r="M138" s="754"/>
      <c r="N138" s="793"/>
      <c r="O138" s="796"/>
      <c r="P138" s="757"/>
      <c r="Q138" s="752"/>
      <c r="R138" s="757"/>
      <c r="S138" s="793"/>
      <c r="T138" s="799"/>
      <c r="U138" s="777"/>
      <c r="V138" s="778"/>
      <c r="W138" s="779"/>
      <c r="X138" s="778"/>
      <c r="Y138" s="780"/>
    </row>
    <row r="139" spans="2:25" x14ac:dyDescent="0.25">
      <c r="B139" s="276"/>
      <c r="C139" s="775"/>
      <c r="D139" s="753"/>
      <c r="E139" s="757"/>
      <c r="F139" s="754"/>
      <c r="G139" s="754"/>
      <c r="H139" s="754"/>
      <c r="I139" s="755"/>
      <c r="J139" s="776"/>
      <c r="K139" s="755"/>
      <c r="L139" s="757"/>
      <c r="M139" s="754"/>
      <c r="N139" s="793"/>
      <c r="O139" s="796"/>
      <c r="P139" s="757"/>
      <c r="Q139" s="752"/>
      <c r="R139" s="757"/>
      <c r="S139" s="793"/>
      <c r="T139" s="799"/>
      <c r="U139" s="777"/>
      <c r="V139" s="778"/>
      <c r="W139" s="779"/>
      <c r="X139" s="778"/>
      <c r="Y139" s="780"/>
    </row>
    <row r="140" spans="2:25" x14ac:dyDescent="0.25">
      <c r="B140" s="276"/>
      <c r="C140" s="775"/>
      <c r="D140" s="753"/>
      <c r="E140" s="757"/>
      <c r="F140" s="754"/>
      <c r="G140" s="754"/>
      <c r="H140" s="754"/>
      <c r="I140" s="755"/>
      <c r="J140" s="776"/>
      <c r="K140" s="755"/>
      <c r="L140" s="757"/>
      <c r="M140" s="754"/>
      <c r="N140" s="793"/>
      <c r="O140" s="796"/>
      <c r="P140" s="757"/>
      <c r="Q140" s="752"/>
      <c r="R140" s="757"/>
      <c r="S140" s="793"/>
      <c r="T140" s="799"/>
      <c r="U140" s="777"/>
      <c r="V140" s="778"/>
      <c r="W140" s="779"/>
      <c r="X140" s="778"/>
      <c r="Y140" s="780"/>
    </row>
    <row r="141" spans="2:25" x14ac:dyDescent="0.25">
      <c r="B141" s="276"/>
      <c r="C141" s="775"/>
      <c r="D141" s="753"/>
      <c r="E141" s="757"/>
      <c r="F141" s="754"/>
      <c r="G141" s="754"/>
      <c r="H141" s="754"/>
      <c r="I141" s="755"/>
      <c r="J141" s="776"/>
      <c r="K141" s="755"/>
      <c r="L141" s="757"/>
      <c r="M141" s="754"/>
      <c r="N141" s="793"/>
      <c r="O141" s="796"/>
      <c r="P141" s="757"/>
      <c r="Q141" s="752"/>
      <c r="R141" s="757"/>
      <c r="S141" s="793"/>
      <c r="T141" s="799"/>
      <c r="U141" s="777"/>
      <c r="V141" s="778"/>
      <c r="W141" s="779"/>
      <c r="X141" s="778"/>
      <c r="Y141" s="780"/>
    </row>
    <row r="142" spans="2:25" x14ac:dyDescent="0.25">
      <c r="B142" s="276"/>
      <c r="C142" s="775"/>
      <c r="D142" s="753"/>
      <c r="E142" s="757"/>
      <c r="F142" s="754"/>
      <c r="G142" s="754"/>
      <c r="H142" s="754"/>
      <c r="I142" s="755"/>
      <c r="J142" s="776"/>
      <c r="K142" s="755"/>
      <c r="L142" s="757"/>
      <c r="M142" s="754"/>
      <c r="N142" s="793"/>
      <c r="O142" s="796"/>
      <c r="P142" s="757"/>
      <c r="Q142" s="752"/>
      <c r="R142" s="757"/>
      <c r="S142" s="793"/>
      <c r="T142" s="799"/>
      <c r="U142" s="777"/>
      <c r="V142" s="778"/>
      <c r="W142" s="779"/>
      <c r="X142" s="778"/>
      <c r="Y142" s="780"/>
    </row>
    <row r="143" spans="2:25" x14ac:dyDescent="0.25">
      <c r="B143" s="276"/>
      <c r="C143" s="775"/>
      <c r="D143" s="753"/>
      <c r="E143" s="757"/>
      <c r="F143" s="754"/>
      <c r="G143" s="754"/>
      <c r="H143" s="754"/>
      <c r="I143" s="755"/>
      <c r="J143" s="776"/>
      <c r="K143" s="755"/>
      <c r="L143" s="757"/>
      <c r="M143" s="754"/>
      <c r="N143" s="793"/>
      <c r="O143" s="796"/>
      <c r="P143" s="757"/>
      <c r="Q143" s="752"/>
      <c r="R143" s="757"/>
      <c r="S143" s="793"/>
      <c r="T143" s="799"/>
      <c r="U143" s="777"/>
      <c r="V143" s="778"/>
      <c r="W143" s="779"/>
      <c r="X143" s="778"/>
      <c r="Y143" s="780"/>
    </row>
    <row r="144" spans="2:25" x14ac:dyDescent="0.25">
      <c r="B144" s="276"/>
      <c r="C144" s="775"/>
      <c r="D144" s="753"/>
      <c r="E144" s="757"/>
      <c r="F144" s="754"/>
      <c r="G144" s="754"/>
      <c r="H144" s="754"/>
      <c r="I144" s="755"/>
      <c r="J144" s="776"/>
      <c r="K144" s="755"/>
      <c r="L144" s="757"/>
      <c r="M144" s="754"/>
      <c r="N144" s="793"/>
      <c r="O144" s="796"/>
      <c r="P144" s="757"/>
      <c r="Q144" s="752"/>
      <c r="R144" s="757"/>
      <c r="S144" s="793"/>
      <c r="T144" s="799"/>
      <c r="U144" s="777"/>
      <c r="V144" s="778"/>
      <c r="W144" s="779"/>
      <c r="X144" s="778"/>
      <c r="Y144" s="780"/>
    </row>
    <row r="145" spans="2:25" x14ac:dyDescent="0.25">
      <c r="B145" s="276"/>
      <c r="C145" s="775"/>
      <c r="D145" s="753"/>
      <c r="E145" s="757"/>
      <c r="F145" s="754"/>
      <c r="G145" s="754"/>
      <c r="H145" s="754"/>
      <c r="I145" s="755"/>
      <c r="J145" s="776"/>
      <c r="K145" s="755"/>
      <c r="L145" s="757"/>
      <c r="M145" s="754"/>
      <c r="N145" s="793"/>
      <c r="O145" s="796"/>
      <c r="P145" s="757"/>
      <c r="Q145" s="752"/>
      <c r="R145" s="757"/>
      <c r="S145" s="793"/>
      <c r="T145" s="799"/>
      <c r="U145" s="777"/>
      <c r="V145" s="778"/>
      <c r="W145" s="779"/>
      <c r="X145" s="778"/>
      <c r="Y145" s="780"/>
    </row>
    <row r="146" spans="2:25" x14ac:dyDescent="0.25">
      <c r="B146" s="276"/>
      <c r="C146" s="775"/>
      <c r="D146" s="753"/>
      <c r="E146" s="757"/>
      <c r="F146" s="754"/>
      <c r="G146" s="754"/>
      <c r="H146" s="754"/>
      <c r="I146" s="755"/>
      <c r="J146" s="776"/>
      <c r="K146" s="755"/>
      <c r="L146" s="757"/>
      <c r="M146" s="754"/>
      <c r="N146" s="793"/>
      <c r="O146" s="796"/>
      <c r="P146" s="757"/>
      <c r="Q146" s="752"/>
      <c r="R146" s="757"/>
      <c r="S146" s="793"/>
      <c r="T146" s="799"/>
      <c r="U146" s="777"/>
      <c r="V146" s="778"/>
      <c r="W146" s="779"/>
      <c r="X146" s="778"/>
      <c r="Y146" s="780"/>
    </row>
    <row r="147" spans="2:25" x14ac:dyDescent="0.25">
      <c r="B147" s="276"/>
      <c r="C147" s="775"/>
      <c r="D147" s="753"/>
      <c r="E147" s="757"/>
      <c r="F147" s="754"/>
      <c r="G147" s="754"/>
      <c r="H147" s="754"/>
      <c r="I147" s="755"/>
      <c r="J147" s="776"/>
      <c r="K147" s="755"/>
      <c r="L147" s="757"/>
      <c r="M147" s="754"/>
      <c r="N147" s="793"/>
      <c r="O147" s="796"/>
      <c r="P147" s="757"/>
      <c r="Q147" s="752"/>
      <c r="R147" s="757"/>
      <c r="S147" s="793"/>
      <c r="T147" s="799"/>
      <c r="U147" s="777"/>
      <c r="V147" s="778"/>
      <c r="W147" s="779"/>
      <c r="X147" s="778"/>
      <c r="Y147" s="780"/>
    </row>
    <row r="148" spans="2:25" x14ac:dyDescent="0.25">
      <c r="B148" s="276"/>
      <c r="C148" s="775"/>
      <c r="D148" s="753"/>
      <c r="E148" s="757"/>
      <c r="F148" s="754"/>
      <c r="G148" s="754"/>
      <c r="H148" s="754"/>
      <c r="I148" s="755"/>
      <c r="J148" s="776"/>
      <c r="K148" s="755"/>
      <c r="L148" s="757"/>
      <c r="M148" s="754"/>
      <c r="N148" s="793"/>
      <c r="O148" s="796"/>
      <c r="P148" s="757"/>
      <c r="Q148" s="752"/>
      <c r="R148" s="757"/>
      <c r="S148" s="793"/>
      <c r="T148" s="799"/>
      <c r="U148" s="777"/>
      <c r="V148" s="778"/>
      <c r="W148" s="779"/>
      <c r="X148" s="778"/>
      <c r="Y148" s="780"/>
    </row>
    <row r="149" spans="2:25" x14ac:dyDescent="0.25">
      <c r="B149" s="276"/>
      <c r="C149" s="775"/>
      <c r="D149" s="753"/>
      <c r="E149" s="757"/>
      <c r="F149" s="754"/>
      <c r="G149" s="754"/>
      <c r="H149" s="754"/>
      <c r="I149" s="755"/>
      <c r="J149" s="776"/>
      <c r="K149" s="755"/>
      <c r="L149" s="757"/>
      <c r="M149" s="754"/>
      <c r="N149" s="793"/>
      <c r="O149" s="796"/>
      <c r="P149" s="757"/>
      <c r="Q149" s="752"/>
      <c r="R149" s="757"/>
      <c r="S149" s="793"/>
      <c r="T149" s="799"/>
      <c r="U149" s="777"/>
      <c r="V149" s="778"/>
      <c r="W149" s="779"/>
      <c r="X149" s="778"/>
      <c r="Y149" s="780"/>
    </row>
    <row r="150" spans="2:25" x14ac:dyDescent="0.25">
      <c r="B150" s="276"/>
      <c r="C150" s="775"/>
      <c r="D150" s="753"/>
      <c r="E150" s="757"/>
      <c r="F150" s="754"/>
      <c r="G150" s="754"/>
      <c r="H150" s="754"/>
      <c r="I150" s="755"/>
      <c r="J150" s="776"/>
      <c r="K150" s="755"/>
      <c r="L150" s="757"/>
      <c r="M150" s="754"/>
      <c r="N150" s="793"/>
      <c r="O150" s="796"/>
      <c r="P150" s="757"/>
      <c r="Q150" s="752"/>
      <c r="R150" s="757"/>
      <c r="S150" s="793"/>
      <c r="T150" s="799"/>
      <c r="U150" s="777"/>
      <c r="V150" s="778"/>
      <c r="W150" s="779"/>
      <c r="X150" s="778"/>
      <c r="Y150" s="780"/>
    </row>
    <row r="151" spans="2:25" x14ac:dyDescent="0.25">
      <c r="B151" s="276"/>
      <c r="C151" s="775"/>
      <c r="D151" s="753"/>
      <c r="E151" s="757"/>
      <c r="F151" s="754"/>
      <c r="G151" s="754"/>
      <c r="H151" s="754"/>
      <c r="I151" s="755"/>
      <c r="J151" s="776"/>
      <c r="K151" s="755"/>
      <c r="L151" s="757"/>
      <c r="M151" s="754"/>
      <c r="N151" s="793"/>
      <c r="O151" s="796"/>
      <c r="P151" s="757"/>
      <c r="Q151" s="752"/>
      <c r="R151" s="757"/>
      <c r="S151" s="793"/>
      <c r="T151" s="799"/>
      <c r="U151" s="777"/>
      <c r="V151" s="778"/>
      <c r="W151" s="779"/>
      <c r="X151" s="778"/>
      <c r="Y151" s="780"/>
    </row>
    <row r="152" spans="2:25" x14ac:dyDescent="0.25">
      <c r="B152" s="276"/>
      <c r="C152" s="775"/>
      <c r="D152" s="753"/>
      <c r="E152" s="757"/>
      <c r="F152" s="754"/>
      <c r="G152" s="754"/>
      <c r="H152" s="754"/>
      <c r="I152" s="755"/>
      <c r="J152" s="776"/>
      <c r="K152" s="755"/>
      <c r="L152" s="757"/>
      <c r="M152" s="754"/>
      <c r="N152" s="793"/>
      <c r="O152" s="796"/>
      <c r="P152" s="757"/>
      <c r="Q152" s="752"/>
      <c r="R152" s="757"/>
      <c r="S152" s="793"/>
      <c r="T152" s="799"/>
      <c r="U152" s="777"/>
      <c r="V152" s="778"/>
      <c r="W152" s="779"/>
      <c r="X152" s="778"/>
      <c r="Y152" s="780"/>
    </row>
    <row r="153" spans="2:25" x14ac:dyDescent="0.25">
      <c r="B153" s="276"/>
      <c r="C153" s="775"/>
      <c r="D153" s="753"/>
      <c r="E153" s="757"/>
      <c r="F153" s="754"/>
      <c r="G153" s="754"/>
      <c r="H153" s="754"/>
      <c r="I153" s="755"/>
      <c r="J153" s="776"/>
      <c r="K153" s="755"/>
      <c r="L153" s="757"/>
      <c r="M153" s="754"/>
      <c r="N153" s="793"/>
      <c r="O153" s="796"/>
      <c r="P153" s="757"/>
      <c r="Q153" s="752"/>
      <c r="R153" s="757"/>
      <c r="S153" s="793"/>
      <c r="T153" s="799"/>
      <c r="U153" s="777"/>
      <c r="V153" s="778"/>
      <c r="W153" s="779"/>
      <c r="X153" s="778"/>
      <c r="Y153" s="780"/>
    </row>
    <row r="154" spans="2:25" x14ac:dyDescent="0.25">
      <c r="B154" s="276"/>
      <c r="C154" s="775"/>
      <c r="D154" s="753"/>
      <c r="E154" s="757"/>
      <c r="F154" s="754"/>
      <c r="G154" s="754"/>
      <c r="H154" s="754"/>
      <c r="I154" s="755"/>
      <c r="J154" s="776"/>
      <c r="K154" s="755"/>
      <c r="L154" s="757"/>
      <c r="M154" s="754"/>
      <c r="N154" s="793"/>
      <c r="O154" s="796"/>
      <c r="P154" s="757"/>
      <c r="Q154" s="752"/>
      <c r="R154" s="757"/>
      <c r="S154" s="793"/>
      <c r="T154" s="799"/>
      <c r="U154" s="777"/>
      <c r="V154" s="778"/>
      <c r="W154" s="779"/>
      <c r="X154" s="778"/>
      <c r="Y154" s="780"/>
    </row>
    <row r="155" spans="2:25" x14ac:dyDescent="0.25">
      <c r="B155" s="276"/>
      <c r="C155" s="775"/>
      <c r="D155" s="753"/>
      <c r="E155" s="757"/>
      <c r="F155" s="754"/>
      <c r="G155" s="754"/>
      <c r="H155" s="754"/>
      <c r="I155" s="755"/>
      <c r="J155" s="776"/>
      <c r="K155" s="755"/>
      <c r="L155" s="757"/>
      <c r="M155" s="754"/>
      <c r="N155" s="793"/>
      <c r="O155" s="796"/>
      <c r="P155" s="757"/>
      <c r="Q155" s="752"/>
      <c r="R155" s="757"/>
      <c r="S155" s="793"/>
      <c r="T155" s="799"/>
      <c r="U155" s="777"/>
      <c r="V155" s="778"/>
      <c r="W155" s="779"/>
      <c r="X155" s="778"/>
      <c r="Y155" s="780"/>
    </row>
    <row r="156" spans="2:25" x14ac:dyDescent="0.25">
      <c r="B156" s="276"/>
      <c r="C156" s="775"/>
      <c r="D156" s="753"/>
      <c r="E156" s="757"/>
      <c r="F156" s="754"/>
      <c r="G156" s="754"/>
      <c r="H156" s="754"/>
      <c r="I156" s="755"/>
      <c r="J156" s="776"/>
      <c r="K156" s="755"/>
      <c r="L156" s="757"/>
      <c r="M156" s="754"/>
      <c r="N156" s="793"/>
      <c r="O156" s="796"/>
      <c r="P156" s="757"/>
      <c r="Q156" s="752"/>
      <c r="R156" s="757"/>
      <c r="S156" s="793"/>
      <c r="T156" s="799"/>
      <c r="U156" s="777"/>
      <c r="V156" s="778"/>
      <c r="W156" s="779"/>
      <c r="X156" s="778"/>
      <c r="Y156" s="780"/>
    </row>
    <row r="157" spans="2:25" x14ac:dyDescent="0.25">
      <c r="B157" s="276"/>
      <c r="C157" s="775"/>
      <c r="D157" s="753"/>
      <c r="E157" s="757"/>
      <c r="F157" s="754"/>
      <c r="G157" s="754"/>
      <c r="H157" s="754"/>
      <c r="I157" s="755"/>
      <c r="J157" s="776"/>
      <c r="K157" s="755"/>
      <c r="L157" s="757"/>
      <c r="M157" s="754"/>
      <c r="N157" s="793"/>
      <c r="O157" s="796"/>
      <c r="P157" s="757"/>
      <c r="Q157" s="752"/>
      <c r="R157" s="757"/>
      <c r="S157" s="793"/>
      <c r="T157" s="799"/>
      <c r="U157" s="777"/>
      <c r="V157" s="778"/>
      <c r="W157" s="779"/>
      <c r="X157" s="778"/>
      <c r="Y157" s="780"/>
    </row>
    <row r="158" spans="2:25" x14ac:dyDescent="0.25">
      <c r="B158" s="276"/>
      <c r="C158" s="775"/>
      <c r="D158" s="753"/>
      <c r="E158" s="757"/>
      <c r="F158" s="754"/>
      <c r="G158" s="754"/>
      <c r="H158" s="754"/>
      <c r="I158" s="755"/>
      <c r="J158" s="776"/>
      <c r="K158" s="755"/>
      <c r="L158" s="757"/>
      <c r="M158" s="754"/>
      <c r="N158" s="793"/>
      <c r="O158" s="796"/>
      <c r="P158" s="757"/>
      <c r="Q158" s="752"/>
      <c r="R158" s="757"/>
      <c r="S158" s="793"/>
      <c r="T158" s="799"/>
      <c r="U158" s="777"/>
      <c r="V158" s="778"/>
      <c r="W158" s="779"/>
      <c r="X158" s="778"/>
      <c r="Y158" s="780"/>
    </row>
    <row r="159" spans="2:25" x14ac:dyDescent="0.25">
      <c r="B159" s="276"/>
      <c r="C159" s="775"/>
      <c r="D159" s="753"/>
      <c r="E159" s="757"/>
      <c r="F159" s="754"/>
      <c r="G159" s="754"/>
      <c r="H159" s="754"/>
      <c r="I159" s="755"/>
      <c r="J159" s="776"/>
      <c r="K159" s="755"/>
      <c r="L159" s="757"/>
      <c r="M159" s="754"/>
      <c r="N159" s="793"/>
      <c r="O159" s="796"/>
      <c r="P159" s="757"/>
      <c r="Q159" s="752"/>
      <c r="R159" s="757"/>
      <c r="S159" s="793"/>
      <c r="T159" s="799"/>
      <c r="U159" s="777"/>
      <c r="V159" s="778"/>
      <c r="W159" s="779"/>
      <c r="X159" s="778"/>
      <c r="Y159" s="780"/>
    </row>
    <row r="160" spans="2:25" x14ac:dyDescent="0.25">
      <c r="B160" s="276"/>
      <c r="C160" s="775"/>
      <c r="D160" s="753"/>
      <c r="E160" s="757"/>
      <c r="F160" s="754"/>
      <c r="G160" s="754"/>
      <c r="H160" s="754"/>
      <c r="I160" s="755"/>
      <c r="J160" s="776"/>
      <c r="K160" s="755"/>
      <c r="L160" s="757"/>
      <c r="M160" s="754"/>
      <c r="N160" s="793"/>
      <c r="O160" s="796"/>
      <c r="P160" s="757"/>
      <c r="Q160" s="752"/>
      <c r="R160" s="757"/>
      <c r="S160" s="793"/>
      <c r="T160" s="799"/>
      <c r="U160" s="777"/>
      <c r="V160" s="778"/>
      <c r="W160" s="779"/>
      <c r="X160" s="778"/>
      <c r="Y160" s="780"/>
    </row>
    <row r="161" spans="2:25" x14ac:dyDescent="0.25">
      <c r="B161" s="276"/>
      <c r="C161" s="775"/>
      <c r="D161" s="753"/>
      <c r="E161" s="757"/>
      <c r="F161" s="754"/>
      <c r="G161" s="754"/>
      <c r="H161" s="754"/>
      <c r="I161" s="755"/>
      <c r="J161" s="776"/>
      <c r="K161" s="755"/>
      <c r="L161" s="757"/>
      <c r="M161" s="754"/>
      <c r="N161" s="793"/>
      <c r="O161" s="796"/>
      <c r="P161" s="757"/>
      <c r="Q161" s="752"/>
      <c r="R161" s="757"/>
      <c r="S161" s="793"/>
      <c r="T161" s="799"/>
      <c r="U161" s="777"/>
      <c r="V161" s="778"/>
      <c r="W161" s="779"/>
      <c r="X161" s="778"/>
      <c r="Y161" s="780"/>
    </row>
    <row r="162" spans="2:25" x14ac:dyDescent="0.25">
      <c r="B162" s="276"/>
      <c r="C162" s="775"/>
      <c r="D162" s="753"/>
      <c r="E162" s="757"/>
      <c r="F162" s="754"/>
      <c r="G162" s="754"/>
      <c r="H162" s="754"/>
      <c r="I162" s="755"/>
      <c r="J162" s="776"/>
      <c r="K162" s="755"/>
      <c r="L162" s="757"/>
      <c r="M162" s="754"/>
      <c r="N162" s="793"/>
      <c r="O162" s="796"/>
      <c r="P162" s="757"/>
      <c r="Q162" s="752"/>
      <c r="R162" s="757"/>
      <c r="S162" s="793"/>
      <c r="T162" s="799"/>
      <c r="U162" s="777"/>
      <c r="V162" s="778"/>
      <c r="W162" s="779"/>
      <c r="X162" s="778"/>
      <c r="Y162" s="780"/>
    </row>
    <row r="163" spans="2:25" x14ac:dyDescent="0.25">
      <c r="B163" s="276"/>
      <c r="C163" s="775"/>
      <c r="D163" s="753"/>
      <c r="E163" s="757"/>
      <c r="F163" s="754"/>
      <c r="G163" s="754"/>
      <c r="H163" s="754"/>
      <c r="I163" s="755"/>
      <c r="J163" s="776"/>
      <c r="K163" s="755"/>
      <c r="L163" s="757"/>
      <c r="M163" s="754"/>
      <c r="N163" s="793"/>
      <c r="O163" s="796"/>
      <c r="P163" s="757"/>
      <c r="Q163" s="752"/>
      <c r="R163" s="757"/>
      <c r="S163" s="793"/>
      <c r="T163" s="799"/>
      <c r="U163" s="777"/>
      <c r="V163" s="778"/>
      <c r="W163" s="779"/>
      <c r="X163" s="778"/>
      <c r="Y163" s="780"/>
    </row>
    <row r="164" spans="2:25" x14ac:dyDescent="0.25">
      <c r="B164" s="276"/>
      <c r="C164" s="775"/>
      <c r="D164" s="753"/>
      <c r="E164" s="757"/>
      <c r="F164" s="754"/>
      <c r="G164" s="754"/>
      <c r="H164" s="754"/>
      <c r="I164" s="755"/>
      <c r="J164" s="776"/>
      <c r="K164" s="755"/>
      <c r="L164" s="757"/>
      <c r="M164" s="754"/>
      <c r="N164" s="793"/>
      <c r="O164" s="796"/>
      <c r="P164" s="757"/>
      <c r="Q164" s="752"/>
      <c r="R164" s="757"/>
      <c r="S164" s="793"/>
      <c r="T164" s="799"/>
      <c r="U164" s="777"/>
      <c r="V164" s="778"/>
      <c r="W164" s="779"/>
      <c r="X164" s="778"/>
      <c r="Y164" s="780"/>
    </row>
    <row r="165" spans="2:25" x14ac:dyDescent="0.25">
      <c r="B165" s="276"/>
      <c r="C165" s="775"/>
      <c r="D165" s="753"/>
      <c r="E165" s="757"/>
      <c r="F165" s="754"/>
      <c r="G165" s="754"/>
      <c r="H165" s="754"/>
      <c r="I165" s="755"/>
      <c r="J165" s="776"/>
      <c r="K165" s="755"/>
      <c r="L165" s="757"/>
      <c r="M165" s="754"/>
      <c r="N165" s="793"/>
      <c r="O165" s="796"/>
      <c r="P165" s="757"/>
      <c r="Q165" s="752"/>
      <c r="R165" s="757"/>
      <c r="S165" s="793"/>
      <c r="T165" s="799"/>
      <c r="U165" s="777"/>
      <c r="V165" s="778"/>
      <c r="W165" s="779"/>
      <c r="X165" s="778"/>
      <c r="Y165" s="780"/>
    </row>
    <row r="166" spans="2:25" x14ac:dyDescent="0.25">
      <c r="B166" s="276"/>
      <c r="C166" s="775"/>
      <c r="D166" s="753"/>
      <c r="E166" s="757"/>
      <c r="F166" s="754"/>
      <c r="G166" s="754"/>
      <c r="H166" s="754"/>
      <c r="I166" s="755"/>
      <c r="J166" s="776"/>
      <c r="K166" s="755"/>
      <c r="L166" s="757"/>
      <c r="M166" s="754"/>
      <c r="N166" s="793"/>
      <c r="O166" s="796"/>
      <c r="P166" s="757"/>
      <c r="Q166" s="752"/>
      <c r="R166" s="757"/>
      <c r="S166" s="793"/>
      <c r="T166" s="799"/>
      <c r="U166" s="777"/>
      <c r="V166" s="778"/>
      <c r="W166" s="779"/>
      <c r="X166" s="778"/>
      <c r="Y166" s="780"/>
    </row>
    <row r="167" spans="2:25" x14ac:dyDescent="0.25">
      <c r="B167" s="276"/>
      <c r="C167" s="775"/>
      <c r="D167" s="753"/>
      <c r="E167" s="757"/>
      <c r="F167" s="754"/>
      <c r="G167" s="754"/>
      <c r="H167" s="754"/>
      <c r="I167" s="755"/>
      <c r="J167" s="776"/>
      <c r="K167" s="755"/>
      <c r="L167" s="757"/>
      <c r="M167" s="754"/>
      <c r="N167" s="793"/>
      <c r="O167" s="796"/>
      <c r="P167" s="757"/>
      <c r="Q167" s="752"/>
      <c r="R167" s="757"/>
      <c r="S167" s="793"/>
      <c r="T167" s="799"/>
      <c r="U167" s="777"/>
      <c r="V167" s="778"/>
      <c r="W167" s="779"/>
      <c r="X167" s="778"/>
      <c r="Y167" s="780"/>
    </row>
    <row r="168" spans="2:25" x14ac:dyDescent="0.25">
      <c r="B168" s="276"/>
      <c r="C168" s="775"/>
      <c r="D168" s="753"/>
      <c r="E168" s="757"/>
      <c r="F168" s="754"/>
      <c r="G168" s="754"/>
      <c r="H168" s="754"/>
      <c r="I168" s="755"/>
      <c r="J168" s="776"/>
      <c r="K168" s="755"/>
      <c r="L168" s="757"/>
      <c r="M168" s="754"/>
      <c r="N168" s="793"/>
      <c r="O168" s="796"/>
      <c r="P168" s="757"/>
      <c r="Q168" s="752"/>
      <c r="R168" s="757"/>
      <c r="S168" s="793"/>
      <c r="T168" s="799"/>
      <c r="U168" s="777"/>
      <c r="V168" s="778"/>
      <c r="W168" s="779"/>
      <c r="X168" s="778"/>
      <c r="Y168" s="780"/>
    </row>
    <row r="169" spans="2:25" x14ac:dyDescent="0.25">
      <c r="B169" s="276"/>
      <c r="C169" s="775"/>
      <c r="D169" s="753"/>
      <c r="E169" s="757"/>
      <c r="F169" s="754"/>
      <c r="G169" s="754"/>
      <c r="H169" s="754"/>
      <c r="I169" s="755"/>
      <c r="J169" s="776"/>
      <c r="K169" s="755"/>
      <c r="L169" s="757"/>
      <c r="M169" s="754"/>
      <c r="N169" s="793"/>
      <c r="O169" s="796"/>
      <c r="P169" s="757"/>
      <c r="Q169" s="752"/>
      <c r="R169" s="757"/>
      <c r="S169" s="793"/>
      <c r="T169" s="799"/>
      <c r="U169" s="777"/>
      <c r="V169" s="778"/>
      <c r="W169" s="779"/>
      <c r="X169" s="778"/>
      <c r="Y169" s="780"/>
    </row>
    <row r="170" spans="2:25" x14ac:dyDescent="0.25">
      <c r="B170" s="276"/>
      <c r="C170" s="775"/>
      <c r="D170" s="753"/>
      <c r="E170" s="757"/>
      <c r="F170" s="754"/>
      <c r="G170" s="754"/>
      <c r="H170" s="754"/>
      <c r="I170" s="755"/>
      <c r="J170" s="776"/>
      <c r="K170" s="755"/>
      <c r="L170" s="757"/>
      <c r="M170" s="754"/>
      <c r="N170" s="793"/>
      <c r="O170" s="796"/>
      <c r="P170" s="757"/>
      <c r="Q170" s="752"/>
      <c r="R170" s="757"/>
      <c r="S170" s="793"/>
      <c r="T170" s="799"/>
      <c r="U170" s="777"/>
      <c r="V170" s="778"/>
      <c r="W170" s="779"/>
      <c r="X170" s="778"/>
      <c r="Y170" s="780"/>
    </row>
    <row r="171" spans="2:25" x14ac:dyDescent="0.25">
      <c r="B171" s="276"/>
      <c r="C171" s="775"/>
      <c r="D171" s="753"/>
      <c r="E171" s="757"/>
      <c r="F171" s="754"/>
      <c r="G171" s="754"/>
      <c r="H171" s="754"/>
      <c r="I171" s="755"/>
      <c r="J171" s="776"/>
      <c r="K171" s="755"/>
      <c r="L171" s="757"/>
      <c r="M171" s="754"/>
      <c r="N171" s="793"/>
      <c r="O171" s="796"/>
      <c r="P171" s="757"/>
      <c r="Q171" s="752"/>
      <c r="R171" s="757"/>
      <c r="S171" s="793"/>
      <c r="T171" s="799"/>
      <c r="U171" s="777"/>
      <c r="V171" s="778"/>
      <c r="W171" s="779"/>
      <c r="X171" s="778"/>
      <c r="Y171" s="780"/>
    </row>
    <row r="172" spans="2:25" x14ac:dyDescent="0.25">
      <c r="B172" s="276"/>
      <c r="C172" s="775"/>
      <c r="D172" s="753"/>
      <c r="E172" s="757"/>
      <c r="F172" s="754"/>
      <c r="G172" s="754"/>
      <c r="H172" s="754"/>
      <c r="I172" s="755"/>
      <c r="J172" s="776"/>
      <c r="K172" s="755"/>
      <c r="L172" s="757"/>
      <c r="M172" s="754"/>
      <c r="N172" s="793"/>
      <c r="O172" s="796"/>
      <c r="P172" s="757"/>
      <c r="Q172" s="752"/>
      <c r="R172" s="757"/>
      <c r="S172" s="793"/>
      <c r="T172" s="799"/>
      <c r="U172" s="777"/>
      <c r="V172" s="778"/>
      <c r="W172" s="779"/>
      <c r="X172" s="778"/>
      <c r="Y172" s="780"/>
    </row>
    <row r="173" spans="2:25" x14ac:dyDescent="0.25">
      <c r="B173" s="276"/>
      <c r="C173" s="775"/>
      <c r="D173" s="753"/>
      <c r="E173" s="757"/>
      <c r="F173" s="754"/>
      <c r="G173" s="754"/>
      <c r="H173" s="754"/>
      <c r="I173" s="755"/>
      <c r="J173" s="776"/>
      <c r="K173" s="755"/>
      <c r="L173" s="757"/>
      <c r="M173" s="754"/>
      <c r="N173" s="793"/>
      <c r="O173" s="796"/>
      <c r="P173" s="757"/>
      <c r="Q173" s="752"/>
      <c r="R173" s="757"/>
      <c r="S173" s="793"/>
      <c r="T173" s="799"/>
      <c r="U173" s="777"/>
      <c r="V173" s="778"/>
      <c r="W173" s="779"/>
      <c r="X173" s="778"/>
      <c r="Y173" s="780"/>
    </row>
    <row r="174" spans="2:25" x14ac:dyDescent="0.25">
      <c r="B174" s="276"/>
      <c r="C174" s="775"/>
      <c r="D174" s="753"/>
      <c r="E174" s="757"/>
      <c r="F174" s="754"/>
      <c r="G174" s="754"/>
      <c r="H174" s="754"/>
      <c r="I174" s="755"/>
      <c r="J174" s="776"/>
      <c r="K174" s="755"/>
      <c r="L174" s="757"/>
      <c r="M174" s="754"/>
      <c r="N174" s="793"/>
      <c r="O174" s="796"/>
      <c r="P174" s="757"/>
      <c r="Q174" s="752"/>
      <c r="R174" s="757"/>
      <c r="S174" s="793"/>
      <c r="T174" s="799"/>
      <c r="U174" s="777"/>
      <c r="V174" s="778"/>
      <c r="W174" s="779"/>
      <c r="X174" s="778"/>
      <c r="Y174" s="780"/>
    </row>
    <row r="175" spans="2:25" x14ac:dyDescent="0.25">
      <c r="B175" s="276"/>
      <c r="C175" s="775"/>
      <c r="D175" s="753"/>
      <c r="E175" s="757"/>
      <c r="F175" s="754"/>
      <c r="G175" s="754"/>
      <c r="H175" s="754"/>
      <c r="I175" s="755"/>
      <c r="J175" s="776"/>
      <c r="K175" s="755"/>
      <c r="L175" s="757"/>
      <c r="M175" s="754"/>
      <c r="N175" s="793"/>
      <c r="O175" s="796"/>
      <c r="P175" s="757"/>
      <c r="Q175" s="752"/>
      <c r="R175" s="757"/>
      <c r="S175" s="793"/>
      <c r="T175" s="799"/>
      <c r="U175" s="777"/>
      <c r="V175" s="778"/>
      <c r="W175" s="779"/>
      <c r="X175" s="778"/>
      <c r="Y175" s="780"/>
    </row>
    <row r="176" spans="2:25" x14ac:dyDescent="0.25">
      <c r="B176" s="276"/>
      <c r="C176" s="775"/>
      <c r="D176" s="753"/>
      <c r="E176" s="757"/>
      <c r="F176" s="754"/>
      <c r="G176" s="754"/>
      <c r="H176" s="754"/>
      <c r="I176" s="755"/>
      <c r="J176" s="776"/>
      <c r="K176" s="755"/>
      <c r="L176" s="757"/>
      <c r="M176" s="754"/>
      <c r="N176" s="793"/>
      <c r="O176" s="796"/>
      <c r="P176" s="757"/>
      <c r="Q176" s="752"/>
      <c r="R176" s="757"/>
      <c r="S176" s="793"/>
      <c r="T176" s="799"/>
      <c r="U176" s="777"/>
      <c r="V176" s="778"/>
      <c r="W176" s="779"/>
      <c r="X176" s="778"/>
      <c r="Y176" s="780"/>
    </row>
    <row r="177" spans="2:25" x14ac:dyDescent="0.25">
      <c r="B177" s="276"/>
      <c r="C177" s="775"/>
      <c r="D177" s="753"/>
      <c r="E177" s="757"/>
      <c r="F177" s="754"/>
      <c r="G177" s="754"/>
      <c r="H177" s="754"/>
      <c r="I177" s="755"/>
      <c r="J177" s="776"/>
      <c r="K177" s="755"/>
      <c r="L177" s="757"/>
      <c r="M177" s="754"/>
      <c r="N177" s="793"/>
      <c r="O177" s="796"/>
      <c r="P177" s="757"/>
      <c r="Q177" s="752"/>
      <c r="R177" s="757"/>
      <c r="S177" s="793"/>
      <c r="T177" s="799"/>
      <c r="U177" s="777"/>
      <c r="V177" s="778"/>
      <c r="W177" s="779"/>
      <c r="X177" s="778"/>
      <c r="Y177" s="780"/>
    </row>
    <row r="178" spans="2:25" x14ac:dyDescent="0.25">
      <c r="B178" s="276"/>
      <c r="C178" s="775"/>
      <c r="D178" s="753"/>
      <c r="E178" s="757"/>
      <c r="F178" s="754"/>
      <c r="G178" s="754"/>
      <c r="H178" s="754"/>
      <c r="I178" s="755"/>
      <c r="J178" s="776"/>
      <c r="K178" s="755"/>
      <c r="L178" s="757"/>
      <c r="M178" s="754"/>
      <c r="N178" s="793"/>
      <c r="O178" s="796"/>
      <c r="P178" s="757"/>
      <c r="Q178" s="752"/>
      <c r="R178" s="757"/>
      <c r="S178" s="793"/>
      <c r="T178" s="799"/>
      <c r="U178" s="777"/>
      <c r="V178" s="778"/>
      <c r="W178" s="779"/>
      <c r="X178" s="778"/>
      <c r="Y178" s="780"/>
    </row>
    <row r="179" spans="2:25" x14ac:dyDescent="0.25">
      <c r="B179" s="276"/>
      <c r="C179" s="775"/>
      <c r="D179" s="753"/>
      <c r="E179" s="757"/>
      <c r="F179" s="754"/>
      <c r="G179" s="754"/>
      <c r="H179" s="754"/>
      <c r="I179" s="755"/>
      <c r="J179" s="776"/>
      <c r="K179" s="755"/>
      <c r="L179" s="757"/>
      <c r="M179" s="754"/>
      <c r="N179" s="793"/>
      <c r="O179" s="796"/>
      <c r="P179" s="757"/>
      <c r="Q179" s="752"/>
      <c r="R179" s="757"/>
      <c r="S179" s="793"/>
      <c r="T179" s="799"/>
      <c r="U179" s="777"/>
      <c r="V179" s="778"/>
      <c r="W179" s="779"/>
      <c r="X179" s="778"/>
      <c r="Y179" s="780"/>
    </row>
    <row r="180" spans="2:25" x14ac:dyDescent="0.25">
      <c r="B180" s="276"/>
      <c r="C180" s="775"/>
      <c r="D180" s="753"/>
      <c r="E180" s="757"/>
      <c r="F180" s="754"/>
      <c r="G180" s="754"/>
      <c r="H180" s="754"/>
      <c r="I180" s="755"/>
      <c r="J180" s="776"/>
      <c r="K180" s="755"/>
      <c r="L180" s="757"/>
      <c r="M180" s="754"/>
      <c r="N180" s="793"/>
      <c r="O180" s="796"/>
      <c r="P180" s="757"/>
      <c r="Q180" s="752"/>
      <c r="R180" s="757"/>
      <c r="S180" s="793"/>
      <c r="T180" s="799"/>
      <c r="U180" s="777"/>
      <c r="V180" s="778"/>
      <c r="W180" s="779"/>
      <c r="X180" s="778"/>
      <c r="Y180" s="780"/>
    </row>
    <row r="181" spans="2:25" x14ac:dyDescent="0.25">
      <c r="B181" s="276"/>
      <c r="C181" s="775"/>
      <c r="D181" s="753"/>
      <c r="E181" s="757"/>
      <c r="F181" s="754"/>
      <c r="G181" s="754"/>
      <c r="H181" s="754"/>
      <c r="I181" s="755"/>
      <c r="J181" s="776"/>
      <c r="K181" s="755"/>
      <c r="L181" s="757"/>
      <c r="M181" s="754"/>
      <c r="N181" s="793"/>
      <c r="O181" s="796"/>
      <c r="P181" s="757"/>
      <c r="Q181" s="752"/>
      <c r="R181" s="757"/>
      <c r="S181" s="793"/>
      <c r="T181" s="799"/>
      <c r="U181" s="777"/>
      <c r="V181" s="778"/>
      <c r="W181" s="779"/>
      <c r="X181" s="778"/>
      <c r="Y181" s="780"/>
    </row>
    <row r="182" spans="2:25" x14ac:dyDescent="0.25">
      <c r="B182" s="276"/>
      <c r="C182" s="775"/>
      <c r="D182" s="753"/>
      <c r="E182" s="757"/>
      <c r="F182" s="754"/>
      <c r="G182" s="754"/>
      <c r="H182" s="754"/>
      <c r="I182" s="755"/>
      <c r="J182" s="776"/>
      <c r="K182" s="755"/>
      <c r="L182" s="757"/>
      <c r="M182" s="754"/>
      <c r="N182" s="793"/>
      <c r="O182" s="796"/>
      <c r="P182" s="757"/>
      <c r="Q182" s="752"/>
      <c r="R182" s="757"/>
      <c r="S182" s="793"/>
      <c r="T182" s="799"/>
      <c r="U182" s="777"/>
      <c r="V182" s="778"/>
      <c r="W182" s="779"/>
      <c r="X182" s="778"/>
      <c r="Y182" s="780"/>
    </row>
    <row r="183" spans="2:25" x14ac:dyDescent="0.25">
      <c r="B183" s="276"/>
      <c r="C183" s="775"/>
      <c r="D183" s="753"/>
      <c r="E183" s="757"/>
      <c r="F183" s="754"/>
      <c r="G183" s="754"/>
      <c r="H183" s="754"/>
      <c r="I183" s="755"/>
      <c r="J183" s="776"/>
      <c r="K183" s="755"/>
      <c r="L183" s="757"/>
      <c r="M183" s="754"/>
      <c r="N183" s="793"/>
      <c r="O183" s="796"/>
      <c r="P183" s="757"/>
      <c r="Q183" s="752"/>
      <c r="R183" s="757"/>
      <c r="S183" s="793"/>
      <c r="T183" s="799"/>
      <c r="U183" s="777"/>
      <c r="V183" s="778"/>
      <c r="W183" s="779"/>
      <c r="X183" s="778"/>
      <c r="Y183" s="780"/>
    </row>
    <row r="184" spans="2:25" x14ac:dyDescent="0.25">
      <c r="B184" s="276"/>
      <c r="C184" s="775"/>
      <c r="D184" s="753"/>
      <c r="E184" s="757"/>
      <c r="F184" s="754"/>
      <c r="G184" s="754"/>
      <c r="H184" s="754"/>
      <c r="I184" s="755"/>
      <c r="J184" s="776"/>
      <c r="K184" s="755"/>
      <c r="L184" s="757"/>
      <c r="M184" s="754"/>
      <c r="N184" s="793"/>
      <c r="O184" s="796"/>
      <c r="P184" s="757"/>
      <c r="Q184" s="752"/>
      <c r="R184" s="757"/>
      <c r="S184" s="793"/>
      <c r="T184" s="799"/>
      <c r="U184" s="777"/>
      <c r="V184" s="778"/>
      <c r="W184" s="779"/>
      <c r="X184" s="778"/>
      <c r="Y184" s="780"/>
    </row>
    <row r="185" spans="2:25" x14ac:dyDescent="0.25">
      <c r="B185" s="276"/>
      <c r="C185" s="775"/>
      <c r="D185" s="753"/>
      <c r="E185" s="757"/>
      <c r="F185" s="754"/>
      <c r="G185" s="754"/>
      <c r="H185" s="754"/>
      <c r="I185" s="755"/>
      <c r="J185" s="776"/>
      <c r="K185" s="755"/>
      <c r="L185" s="757"/>
      <c r="M185" s="754"/>
      <c r="N185" s="793"/>
      <c r="O185" s="796"/>
      <c r="P185" s="757"/>
      <c r="Q185" s="752"/>
      <c r="R185" s="757"/>
      <c r="S185" s="793"/>
      <c r="T185" s="799"/>
      <c r="U185" s="777"/>
      <c r="V185" s="778"/>
      <c r="W185" s="779"/>
      <c r="X185" s="778"/>
      <c r="Y185" s="780"/>
    </row>
    <row r="186" spans="2:25" x14ac:dyDescent="0.25">
      <c r="B186" s="276"/>
      <c r="C186" s="775"/>
      <c r="D186" s="753"/>
      <c r="E186" s="757"/>
      <c r="F186" s="754"/>
      <c r="G186" s="754"/>
      <c r="H186" s="754"/>
      <c r="I186" s="755"/>
      <c r="J186" s="776"/>
      <c r="K186" s="755"/>
      <c r="L186" s="757"/>
      <c r="M186" s="754"/>
      <c r="N186" s="793"/>
      <c r="O186" s="796"/>
      <c r="P186" s="757"/>
      <c r="Q186" s="752"/>
      <c r="R186" s="757"/>
      <c r="S186" s="793"/>
      <c r="T186" s="799"/>
      <c r="U186" s="777"/>
      <c r="V186" s="778"/>
      <c r="W186" s="779"/>
      <c r="X186" s="778"/>
      <c r="Y186" s="780"/>
    </row>
    <row r="187" spans="2:25" x14ac:dyDescent="0.25">
      <c r="B187" s="276"/>
      <c r="C187" s="775"/>
      <c r="D187" s="753"/>
      <c r="E187" s="757"/>
      <c r="F187" s="754"/>
      <c r="G187" s="754"/>
      <c r="H187" s="754"/>
      <c r="I187" s="755"/>
      <c r="J187" s="776"/>
      <c r="K187" s="755"/>
      <c r="L187" s="757"/>
      <c r="M187" s="754"/>
      <c r="N187" s="793"/>
      <c r="O187" s="796"/>
      <c r="P187" s="757"/>
      <c r="Q187" s="752"/>
      <c r="R187" s="757"/>
      <c r="S187" s="793"/>
      <c r="T187" s="799"/>
      <c r="U187" s="777"/>
      <c r="V187" s="778"/>
      <c r="W187" s="779"/>
      <c r="X187" s="778"/>
      <c r="Y187" s="780"/>
    </row>
    <row r="188" spans="2:25" x14ac:dyDescent="0.25">
      <c r="B188" s="276"/>
      <c r="C188" s="775"/>
      <c r="D188" s="753"/>
      <c r="E188" s="757"/>
      <c r="F188" s="754"/>
      <c r="G188" s="754"/>
      <c r="H188" s="754"/>
      <c r="I188" s="755"/>
      <c r="J188" s="776"/>
      <c r="K188" s="755"/>
      <c r="L188" s="757"/>
      <c r="M188" s="754"/>
      <c r="N188" s="793"/>
      <c r="O188" s="796"/>
      <c r="P188" s="757"/>
      <c r="Q188" s="752"/>
      <c r="R188" s="757"/>
      <c r="S188" s="793"/>
      <c r="T188" s="799"/>
      <c r="U188" s="777"/>
      <c r="V188" s="778"/>
      <c r="W188" s="779"/>
      <c r="X188" s="778"/>
      <c r="Y188" s="780"/>
    </row>
    <row r="189" spans="2:25" x14ac:dyDescent="0.25">
      <c r="B189" s="276"/>
      <c r="C189" s="775"/>
      <c r="D189" s="753"/>
      <c r="E189" s="757"/>
      <c r="F189" s="754"/>
      <c r="G189" s="754"/>
      <c r="H189" s="754"/>
      <c r="I189" s="755"/>
      <c r="J189" s="776"/>
      <c r="K189" s="755"/>
      <c r="L189" s="757"/>
      <c r="M189" s="754"/>
      <c r="N189" s="793"/>
      <c r="O189" s="796"/>
      <c r="P189" s="757"/>
      <c r="Q189" s="752"/>
      <c r="R189" s="757"/>
      <c r="S189" s="793"/>
      <c r="T189" s="799"/>
      <c r="U189" s="777"/>
      <c r="V189" s="778"/>
      <c r="W189" s="779"/>
      <c r="X189" s="778"/>
      <c r="Y189" s="780"/>
    </row>
    <row r="190" spans="2:25" x14ac:dyDescent="0.25">
      <c r="B190" s="276"/>
      <c r="C190" s="775"/>
      <c r="D190" s="753"/>
      <c r="E190" s="757"/>
      <c r="F190" s="754"/>
      <c r="G190" s="754"/>
      <c r="H190" s="754"/>
      <c r="I190" s="755"/>
      <c r="J190" s="776"/>
      <c r="K190" s="755"/>
      <c r="L190" s="757"/>
      <c r="M190" s="754"/>
      <c r="N190" s="793"/>
      <c r="O190" s="796"/>
      <c r="P190" s="757"/>
      <c r="Q190" s="752"/>
      <c r="R190" s="757"/>
      <c r="S190" s="793"/>
      <c r="T190" s="799"/>
      <c r="U190" s="777"/>
      <c r="V190" s="778"/>
      <c r="W190" s="779"/>
      <c r="X190" s="778"/>
      <c r="Y190" s="780"/>
    </row>
    <row r="191" spans="2:25" x14ac:dyDescent="0.25">
      <c r="B191" s="276"/>
      <c r="C191" s="775"/>
      <c r="D191" s="753"/>
      <c r="E191" s="757"/>
      <c r="F191" s="754"/>
      <c r="G191" s="754"/>
      <c r="H191" s="754"/>
      <c r="I191" s="755"/>
      <c r="J191" s="776"/>
      <c r="K191" s="755"/>
      <c r="L191" s="757"/>
      <c r="M191" s="754"/>
      <c r="N191" s="793"/>
      <c r="O191" s="796"/>
      <c r="P191" s="757"/>
      <c r="Q191" s="752"/>
      <c r="R191" s="757"/>
      <c r="S191" s="793"/>
      <c r="T191" s="799"/>
      <c r="U191" s="777"/>
      <c r="V191" s="778"/>
      <c r="W191" s="779"/>
      <c r="X191" s="778"/>
      <c r="Y191" s="780"/>
    </row>
    <row r="192" spans="2:25" x14ac:dyDescent="0.25">
      <c r="B192" s="276"/>
      <c r="C192" s="775"/>
      <c r="D192" s="753"/>
      <c r="E192" s="757"/>
      <c r="F192" s="754"/>
      <c r="G192" s="754"/>
      <c r="H192" s="754"/>
      <c r="I192" s="755"/>
      <c r="J192" s="776"/>
      <c r="K192" s="755"/>
      <c r="L192" s="757"/>
      <c r="M192" s="754"/>
      <c r="N192" s="793"/>
      <c r="O192" s="796"/>
      <c r="P192" s="757"/>
      <c r="Q192" s="752"/>
      <c r="R192" s="757"/>
      <c r="S192" s="793"/>
      <c r="T192" s="799"/>
      <c r="U192" s="777"/>
      <c r="V192" s="778"/>
      <c r="W192" s="779"/>
      <c r="X192" s="778"/>
      <c r="Y192" s="780"/>
    </row>
    <row r="193" spans="2:25" x14ac:dyDescent="0.25">
      <c r="B193" s="276"/>
      <c r="C193" s="775"/>
      <c r="D193" s="753"/>
      <c r="E193" s="757"/>
      <c r="F193" s="754"/>
      <c r="G193" s="754"/>
      <c r="H193" s="754"/>
      <c r="I193" s="755"/>
      <c r="J193" s="776"/>
      <c r="K193" s="755"/>
      <c r="L193" s="757"/>
      <c r="M193" s="754"/>
      <c r="N193" s="793"/>
      <c r="O193" s="796"/>
      <c r="P193" s="757"/>
      <c r="Q193" s="752"/>
      <c r="R193" s="757"/>
      <c r="S193" s="793"/>
      <c r="T193" s="799"/>
      <c r="U193" s="777"/>
      <c r="V193" s="778"/>
      <c r="W193" s="779"/>
      <c r="X193" s="778"/>
      <c r="Y193" s="780"/>
    </row>
    <row r="194" spans="2:25" x14ac:dyDescent="0.25">
      <c r="B194" s="276"/>
      <c r="C194" s="775"/>
      <c r="D194" s="753"/>
      <c r="E194" s="757"/>
      <c r="F194" s="754"/>
      <c r="G194" s="754"/>
      <c r="H194" s="754"/>
      <c r="I194" s="755"/>
      <c r="J194" s="776"/>
      <c r="K194" s="755"/>
      <c r="L194" s="757"/>
      <c r="M194" s="754"/>
      <c r="N194" s="793"/>
      <c r="O194" s="796"/>
      <c r="P194" s="757"/>
      <c r="Q194" s="752"/>
      <c r="R194" s="757"/>
      <c r="S194" s="793"/>
      <c r="T194" s="799"/>
      <c r="U194" s="777"/>
      <c r="V194" s="778"/>
      <c r="W194" s="779"/>
      <c r="X194" s="778"/>
      <c r="Y194" s="780"/>
    </row>
    <row r="195" spans="2:25" x14ac:dyDescent="0.25">
      <c r="B195" s="276"/>
      <c r="C195" s="775"/>
      <c r="D195" s="753"/>
      <c r="E195" s="757"/>
      <c r="F195" s="754"/>
      <c r="G195" s="754"/>
      <c r="H195" s="754"/>
      <c r="I195" s="755"/>
      <c r="J195" s="776"/>
      <c r="K195" s="755"/>
      <c r="L195" s="757"/>
      <c r="M195" s="754"/>
      <c r="N195" s="793"/>
      <c r="O195" s="796"/>
      <c r="P195" s="757"/>
      <c r="Q195" s="752"/>
      <c r="R195" s="757"/>
      <c r="S195" s="793"/>
      <c r="T195" s="799"/>
      <c r="U195" s="777"/>
      <c r="V195" s="778"/>
      <c r="W195" s="779"/>
      <c r="X195" s="778"/>
      <c r="Y195" s="780"/>
    </row>
    <row r="196" spans="2:25" x14ac:dyDescent="0.25">
      <c r="B196" s="276"/>
      <c r="C196" s="775"/>
      <c r="D196" s="753"/>
      <c r="E196" s="757"/>
      <c r="F196" s="754"/>
      <c r="G196" s="754"/>
      <c r="H196" s="754"/>
      <c r="I196" s="755"/>
      <c r="J196" s="776"/>
      <c r="K196" s="755"/>
      <c r="L196" s="757"/>
      <c r="M196" s="754"/>
      <c r="N196" s="793"/>
      <c r="O196" s="796"/>
      <c r="P196" s="757"/>
      <c r="Q196" s="752"/>
      <c r="R196" s="757"/>
      <c r="S196" s="793"/>
      <c r="T196" s="799"/>
      <c r="U196" s="777"/>
      <c r="V196" s="778"/>
      <c r="W196" s="779"/>
      <c r="X196" s="778"/>
      <c r="Y196" s="780"/>
    </row>
    <row r="197" spans="2:25" x14ac:dyDescent="0.25">
      <c r="B197" s="276"/>
      <c r="C197" s="775"/>
      <c r="D197" s="753"/>
      <c r="E197" s="757"/>
      <c r="F197" s="754"/>
      <c r="G197" s="754"/>
      <c r="H197" s="754"/>
      <c r="I197" s="755"/>
      <c r="J197" s="776"/>
      <c r="K197" s="755"/>
      <c r="L197" s="757"/>
      <c r="M197" s="754"/>
      <c r="N197" s="793"/>
      <c r="O197" s="796"/>
      <c r="P197" s="757"/>
      <c r="Q197" s="752"/>
      <c r="R197" s="757"/>
      <c r="S197" s="793"/>
      <c r="T197" s="799"/>
      <c r="U197" s="777"/>
      <c r="V197" s="778"/>
      <c r="W197" s="779"/>
      <c r="X197" s="778"/>
      <c r="Y197" s="780"/>
    </row>
    <row r="198" spans="2:25" x14ac:dyDescent="0.25">
      <c r="B198" s="276"/>
      <c r="C198" s="775"/>
      <c r="D198" s="753"/>
      <c r="E198" s="757"/>
      <c r="F198" s="754"/>
      <c r="G198" s="754"/>
      <c r="H198" s="754"/>
      <c r="I198" s="755"/>
      <c r="J198" s="776"/>
      <c r="K198" s="755"/>
      <c r="L198" s="757"/>
      <c r="M198" s="754"/>
      <c r="N198" s="793"/>
      <c r="O198" s="796"/>
      <c r="P198" s="757"/>
      <c r="Q198" s="752"/>
      <c r="R198" s="757"/>
      <c r="S198" s="793"/>
      <c r="T198" s="799"/>
      <c r="U198" s="777"/>
      <c r="V198" s="778"/>
      <c r="W198" s="779"/>
      <c r="X198" s="778"/>
      <c r="Y198" s="780"/>
    </row>
    <row r="199" spans="2:25" x14ac:dyDescent="0.25">
      <c r="B199" s="276"/>
      <c r="C199" s="775"/>
      <c r="D199" s="753"/>
      <c r="E199" s="757"/>
      <c r="F199" s="754"/>
      <c r="G199" s="754"/>
      <c r="H199" s="754"/>
      <c r="I199" s="755"/>
      <c r="J199" s="776"/>
      <c r="K199" s="755"/>
      <c r="L199" s="757"/>
      <c r="M199" s="754"/>
      <c r="N199" s="793"/>
      <c r="O199" s="796"/>
      <c r="P199" s="757"/>
      <c r="Q199" s="752"/>
      <c r="R199" s="757"/>
      <c r="S199" s="793"/>
      <c r="T199" s="799"/>
      <c r="U199" s="777"/>
      <c r="V199" s="778"/>
      <c r="W199" s="779"/>
      <c r="X199" s="778"/>
      <c r="Y199" s="780"/>
    </row>
    <row r="200" spans="2:25" x14ac:dyDescent="0.25">
      <c r="B200" s="276"/>
      <c r="C200" s="775"/>
      <c r="D200" s="753"/>
      <c r="E200" s="757"/>
      <c r="F200" s="754"/>
      <c r="G200" s="754"/>
      <c r="H200" s="754"/>
      <c r="I200" s="755"/>
      <c r="J200" s="776"/>
      <c r="K200" s="755"/>
      <c r="L200" s="757"/>
      <c r="M200" s="754"/>
      <c r="N200" s="793"/>
      <c r="O200" s="796"/>
      <c r="P200" s="757"/>
      <c r="Q200" s="752"/>
      <c r="R200" s="757"/>
      <c r="S200" s="793"/>
      <c r="T200" s="799"/>
      <c r="U200" s="777"/>
      <c r="V200" s="778"/>
      <c r="W200" s="779"/>
      <c r="X200" s="778"/>
      <c r="Y200" s="780"/>
    </row>
    <row r="201" spans="2:25" x14ac:dyDescent="0.25">
      <c r="B201" s="276"/>
      <c r="C201" s="775"/>
      <c r="D201" s="753"/>
      <c r="E201" s="757"/>
      <c r="F201" s="754"/>
      <c r="G201" s="754"/>
      <c r="H201" s="754"/>
      <c r="I201" s="755"/>
      <c r="J201" s="776"/>
      <c r="K201" s="755"/>
      <c r="L201" s="757"/>
      <c r="M201" s="754"/>
      <c r="N201" s="793"/>
      <c r="O201" s="796"/>
      <c r="P201" s="757"/>
      <c r="Q201" s="752"/>
      <c r="R201" s="757"/>
      <c r="S201" s="793"/>
      <c r="T201" s="799"/>
      <c r="U201" s="777"/>
      <c r="V201" s="778"/>
      <c r="W201" s="779"/>
      <c r="X201" s="778"/>
      <c r="Y201" s="780"/>
    </row>
    <row r="202" spans="2:25" x14ac:dyDescent="0.25">
      <c r="B202" s="276"/>
      <c r="C202" s="775"/>
      <c r="D202" s="753"/>
      <c r="E202" s="757"/>
      <c r="F202" s="754"/>
      <c r="G202" s="754"/>
      <c r="H202" s="754"/>
      <c r="I202" s="755"/>
      <c r="J202" s="776"/>
      <c r="K202" s="755"/>
      <c r="L202" s="757"/>
      <c r="M202" s="754"/>
      <c r="N202" s="793"/>
      <c r="O202" s="796"/>
      <c r="P202" s="757"/>
      <c r="Q202" s="752"/>
      <c r="R202" s="757"/>
      <c r="S202" s="793"/>
      <c r="T202" s="799"/>
      <c r="U202" s="777"/>
      <c r="V202" s="778"/>
      <c r="W202" s="779"/>
      <c r="X202" s="778"/>
      <c r="Y202" s="780"/>
    </row>
    <row r="203" spans="2:25" x14ac:dyDescent="0.25">
      <c r="B203" s="276"/>
      <c r="C203" s="775"/>
      <c r="D203" s="753"/>
      <c r="E203" s="757"/>
      <c r="F203" s="754"/>
      <c r="G203" s="754"/>
      <c r="H203" s="754"/>
      <c r="I203" s="755"/>
      <c r="J203" s="776"/>
      <c r="K203" s="755"/>
      <c r="L203" s="757"/>
      <c r="M203" s="754"/>
      <c r="N203" s="793"/>
      <c r="O203" s="796"/>
      <c r="P203" s="757"/>
      <c r="Q203" s="752"/>
      <c r="R203" s="757"/>
      <c r="S203" s="793"/>
      <c r="T203" s="799"/>
      <c r="U203" s="777"/>
      <c r="V203" s="778"/>
      <c r="W203" s="779"/>
      <c r="X203" s="778"/>
      <c r="Y203" s="780"/>
    </row>
    <row r="204" spans="2:25" x14ac:dyDescent="0.25">
      <c r="B204" s="276"/>
      <c r="C204" s="775"/>
      <c r="D204" s="753"/>
      <c r="E204" s="757"/>
      <c r="F204" s="754"/>
      <c r="G204" s="754"/>
      <c r="H204" s="754"/>
      <c r="I204" s="755"/>
      <c r="J204" s="776"/>
      <c r="K204" s="755"/>
      <c r="L204" s="757"/>
      <c r="M204" s="754"/>
      <c r="N204" s="793"/>
      <c r="O204" s="796"/>
      <c r="P204" s="757"/>
      <c r="Q204" s="752"/>
      <c r="R204" s="757"/>
      <c r="S204" s="793"/>
      <c r="T204" s="799"/>
      <c r="U204" s="777"/>
      <c r="V204" s="778"/>
      <c r="W204" s="779"/>
      <c r="X204" s="778"/>
      <c r="Y204" s="780"/>
    </row>
    <row r="205" spans="2:25" x14ac:dyDescent="0.25">
      <c r="B205" s="276"/>
      <c r="C205" s="775"/>
      <c r="D205" s="753"/>
      <c r="E205" s="757"/>
      <c r="F205" s="754"/>
      <c r="G205" s="754"/>
      <c r="H205" s="754"/>
      <c r="I205" s="755"/>
      <c r="J205" s="776"/>
      <c r="K205" s="755"/>
      <c r="L205" s="757"/>
      <c r="M205" s="754"/>
      <c r="N205" s="793"/>
      <c r="O205" s="796"/>
      <c r="P205" s="757"/>
      <c r="Q205" s="752"/>
      <c r="R205" s="757"/>
      <c r="S205" s="793"/>
      <c r="T205" s="799"/>
      <c r="U205" s="777"/>
      <c r="V205" s="778"/>
      <c r="W205" s="779"/>
      <c r="X205" s="778"/>
      <c r="Y205" s="780"/>
    </row>
    <row r="206" spans="2:25" x14ac:dyDescent="0.25">
      <c r="B206" s="276"/>
      <c r="C206" s="775"/>
      <c r="D206" s="753"/>
      <c r="E206" s="757"/>
      <c r="F206" s="754"/>
      <c r="G206" s="754"/>
      <c r="H206" s="754"/>
      <c r="I206" s="755"/>
      <c r="J206" s="776"/>
      <c r="K206" s="755"/>
      <c r="L206" s="757"/>
      <c r="M206" s="754"/>
      <c r="N206" s="793"/>
      <c r="O206" s="796"/>
      <c r="P206" s="757"/>
      <c r="Q206" s="752"/>
      <c r="R206" s="757"/>
      <c r="S206" s="793"/>
      <c r="T206" s="799"/>
      <c r="U206" s="777"/>
      <c r="V206" s="778"/>
      <c r="W206" s="779"/>
      <c r="X206" s="778"/>
      <c r="Y206" s="780"/>
    </row>
    <row r="207" spans="2:25" x14ac:dyDescent="0.25">
      <c r="B207" s="276"/>
      <c r="C207" s="775"/>
      <c r="D207" s="753"/>
      <c r="E207" s="757"/>
      <c r="F207" s="754"/>
      <c r="G207" s="754"/>
      <c r="H207" s="754"/>
      <c r="I207" s="755"/>
      <c r="J207" s="776"/>
      <c r="K207" s="755"/>
      <c r="L207" s="757"/>
      <c r="M207" s="754"/>
      <c r="N207" s="793"/>
      <c r="O207" s="796"/>
      <c r="P207" s="757"/>
      <c r="Q207" s="752"/>
      <c r="R207" s="757"/>
      <c r="S207" s="793"/>
      <c r="T207" s="799"/>
      <c r="U207" s="777"/>
      <c r="V207" s="778"/>
      <c r="W207" s="779"/>
      <c r="X207" s="778"/>
      <c r="Y207" s="780"/>
    </row>
    <row r="208" spans="2:25" x14ac:dyDescent="0.25">
      <c r="B208" s="276"/>
      <c r="C208" s="775"/>
      <c r="D208" s="753"/>
      <c r="E208" s="757"/>
      <c r="F208" s="754"/>
      <c r="G208" s="754"/>
      <c r="H208" s="754"/>
      <c r="I208" s="755"/>
      <c r="J208" s="776"/>
      <c r="K208" s="755"/>
      <c r="L208" s="757"/>
      <c r="M208" s="754"/>
      <c r="N208" s="793"/>
      <c r="O208" s="796"/>
      <c r="P208" s="757"/>
      <c r="Q208" s="752"/>
      <c r="R208" s="757"/>
      <c r="S208" s="793"/>
      <c r="T208" s="799"/>
      <c r="U208" s="777"/>
      <c r="V208" s="778"/>
      <c r="W208" s="779"/>
      <c r="X208" s="778"/>
      <c r="Y208" s="780"/>
    </row>
    <row r="209" spans="2:25" x14ac:dyDescent="0.25">
      <c r="B209" s="276"/>
      <c r="C209" s="775"/>
      <c r="D209" s="753"/>
      <c r="E209" s="757"/>
      <c r="F209" s="754"/>
      <c r="G209" s="754"/>
      <c r="H209" s="754"/>
      <c r="I209" s="755"/>
      <c r="J209" s="776"/>
      <c r="K209" s="755"/>
      <c r="L209" s="757"/>
      <c r="M209" s="754"/>
      <c r="N209" s="793"/>
      <c r="O209" s="796"/>
      <c r="P209" s="757"/>
      <c r="Q209" s="752"/>
      <c r="R209" s="757"/>
      <c r="S209" s="793"/>
      <c r="T209" s="799"/>
      <c r="U209" s="777"/>
      <c r="V209" s="778"/>
      <c r="W209" s="779"/>
      <c r="X209" s="778"/>
      <c r="Y209" s="780"/>
    </row>
    <row r="210" spans="2:25" x14ac:dyDescent="0.25">
      <c r="B210" s="276"/>
      <c r="C210" s="775"/>
      <c r="D210" s="753"/>
      <c r="E210" s="757"/>
      <c r="F210" s="754"/>
      <c r="G210" s="754"/>
      <c r="H210" s="754"/>
      <c r="I210" s="755"/>
      <c r="J210" s="776"/>
      <c r="K210" s="755"/>
      <c r="L210" s="757"/>
      <c r="M210" s="754"/>
      <c r="N210" s="793"/>
      <c r="O210" s="796"/>
      <c r="P210" s="757"/>
      <c r="Q210" s="752"/>
      <c r="R210" s="757"/>
      <c r="S210" s="793"/>
      <c r="T210" s="799"/>
      <c r="U210" s="777"/>
      <c r="V210" s="778"/>
      <c r="W210" s="779"/>
      <c r="X210" s="778"/>
      <c r="Y210" s="780"/>
    </row>
    <row r="211" spans="2:25" x14ac:dyDescent="0.25">
      <c r="B211" s="276"/>
      <c r="C211" s="775"/>
      <c r="D211" s="753"/>
      <c r="E211" s="757"/>
      <c r="F211" s="754"/>
      <c r="G211" s="754"/>
      <c r="H211" s="754"/>
      <c r="I211" s="755"/>
      <c r="J211" s="776"/>
      <c r="K211" s="755"/>
      <c r="L211" s="757"/>
      <c r="M211" s="754"/>
      <c r="N211" s="793"/>
      <c r="O211" s="796"/>
      <c r="P211" s="757"/>
      <c r="Q211" s="752"/>
      <c r="R211" s="757"/>
      <c r="S211" s="793"/>
      <c r="T211" s="799"/>
      <c r="U211" s="777"/>
      <c r="V211" s="778"/>
      <c r="W211" s="779"/>
      <c r="X211" s="778"/>
      <c r="Y211" s="780"/>
    </row>
    <row r="212" spans="2:25" x14ac:dyDescent="0.25">
      <c r="B212" s="276"/>
      <c r="C212" s="775"/>
      <c r="D212" s="753"/>
      <c r="E212" s="757"/>
      <c r="F212" s="754"/>
      <c r="G212" s="754"/>
      <c r="H212" s="754"/>
      <c r="I212" s="755"/>
      <c r="J212" s="776"/>
      <c r="K212" s="755"/>
      <c r="L212" s="757"/>
      <c r="M212" s="754"/>
      <c r="N212" s="793"/>
      <c r="O212" s="796"/>
      <c r="P212" s="757"/>
      <c r="Q212" s="752"/>
      <c r="R212" s="757"/>
      <c r="S212" s="793"/>
      <c r="T212" s="799"/>
      <c r="U212" s="777"/>
      <c r="V212" s="778"/>
      <c r="W212" s="779"/>
      <c r="X212" s="778"/>
      <c r="Y212" s="780"/>
    </row>
    <row r="213" spans="2:25" x14ac:dyDescent="0.25">
      <c r="B213" s="276"/>
      <c r="C213" s="775"/>
      <c r="D213" s="753"/>
      <c r="E213" s="757"/>
      <c r="F213" s="754"/>
      <c r="G213" s="754"/>
      <c r="H213" s="754"/>
      <c r="I213" s="755"/>
      <c r="J213" s="776"/>
      <c r="K213" s="755"/>
      <c r="L213" s="757"/>
      <c r="M213" s="754"/>
      <c r="N213" s="793"/>
      <c r="O213" s="796"/>
      <c r="P213" s="757"/>
      <c r="Q213" s="752"/>
      <c r="R213" s="757"/>
      <c r="S213" s="793"/>
      <c r="T213" s="799"/>
      <c r="U213" s="777"/>
      <c r="V213" s="778"/>
      <c r="W213" s="779"/>
      <c r="X213" s="778"/>
      <c r="Y213" s="780"/>
    </row>
    <row r="214" spans="2:25" x14ac:dyDescent="0.25">
      <c r="B214" s="276"/>
      <c r="C214" s="775"/>
      <c r="D214" s="753"/>
      <c r="E214" s="757"/>
      <c r="F214" s="754"/>
      <c r="G214" s="754"/>
      <c r="H214" s="754"/>
      <c r="I214" s="755"/>
      <c r="J214" s="776"/>
      <c r="K214" s="755"/>
      <c r="L214" s="757"/>
      <c r="M214" s="754"/>
      <c r="N214" s="793"/>
      <c r="O214" s="796"/>
      <c r="P214" s="757"/>
      <c r="Q214" s="752"/>
      <c r="R214" s="757"/>
      <c r="S214" s="793"/>
      <c r="T214" s="799"/>
      <c r="U214" s="777"/>
      <c r="V214" s="778"/>
      <c r="W214" s="779"/>
      <c r="X214" s="778"/>
      <c r="Y214" s="780"/>
    </row>
    <row r="215" spans="2:25" x14ac:dyDescent="0.25">
      <c r="B215" s="276"/>
      <c r="C215" s="775"/>
      <c r="D215" s="753"/>
      <c r="E215" s="757"/>
      <c r="F215" s="754"/>
      <c r="G215" s="754"/>
      <c r="H215" s="754"/>
      <c r="I215" s="755"/>
      <c r="J215" s="776"/>
      <c r="K215" s="755"/>
      <c r="L215" s="757"/>
      <c r="M215" s="754"/>
      <c r="N215" s="793"/>
      <c r="O215" s="796"/>
      <c r="P215" s="757"/>
      <c r="Q215" s="752"/>
      <c r="R215" s="757"/>
      <c r="S215" s="793"/>
      <c r="T215" s="799"/>
      <c r="U215" s="777"/>
      <c r="V215" s="778"/>
      <c r="W215" s="779"/>
      <c r="X215" s="778"/>
      <c r="Y215" s="780"/>
    </row>
    <row r="216" spans="2:25" x14ac:dyDescent="0.25">
      <c r="B216" s="276"/>
      <c r="C216" s="775"/>
      <c r="D216" s="753"/>
      <c r="E216" s="757"/>
      <c r="F216" s="754"/>
      <c r="G216" s="754"/>
      <c r="H216" s="754"/>
      <c r="I216" s="755"/>
      <c r="J216" s="776"/>
      <c r="K216" s="755"/>
      <c r="L216" s="757"/>
      <c r="M216" s="754"/>
      <c r="N216" s="793"/>
      <c r="O216" s="796"/>
      <c r="P216" s="757"/>
      <c r="Q216" s="752"/>
      <c r="R216" s="757"/>
      <c r="S216" s="793"/>
      <c r="T216" s="799"/>
      <c r="U216" s="777"/>
      <c r="V216" s="778"/>
      <c r="W216" s="779"/>
      <c r="X216" s="778"/>
      <c r="Y216" s="780"/>
    </row>
    <row r="217" spans="2:25" x14ac:dyDescent="0.25">
      <c r="B217" s="276"/>
      <c r="C217" s="775"/>
      <c r="D217" s="753"/>
      <c r="E217" s="757"/>
      <c r="F217" s="754"/>
      <c r="G217" s="754"/>
      <c r="H217" s="754"/>
      <c r="I217" s="755"/>
      <c r="J217" s="776"/>
      <c r="K217" s="755"/>
      <c r="L217" s="757"/>
      <c r="M217" s="754"/>
      <c r="N217" s="793"/>
      <c r="O217" s="796"/>
      <c r="P217" s="757"/>
      <c r="Q217" s="752"/>
      <c r="R217" s="757"/>
      <c r="S217" s="793"/>
      <c r="T217" s="799"/>
      <c r="U217" s="777"/>
      <c r="V217" s="778"/>
      <c r="W217" s="779"/>
      <c r="X217" s="778"/>
      <c r="Y217" s="780"/>
    </row>
    <row r="218" spans="2:25" x14ac:dyDescent="0.25">
      <c r="B218" s="276"/>
      <c r="C218" s="775"/>
      <c r="D218" s="753"/>
      <c r="E218" s="757"/>
      <c r="F218" s="754"/>
      <c r="G218" s="754"/>
      <c r="H218" s="754"/>
      <c r="I218" s="755"/>
      <c r="J218" s="776"/>
      <c r="K218" s="755"/>
      <c r="L218" s="757"/>
      <c r="M218" s="754"/>
      <c r="N218" s="793"/>
      <c r="O218" s="796"/>
      <c r="P218" s="757"/>
      <c r="Q218" s="752"/>
      <c r="R218" s="757"/>
      <c r="S218" s="793"/>
      <c r="T218" s="799"/>
      <c r="U218" s="777"/>
      <c r="V218" s="778"/>
      <c r="W218" s="779"/>
      <c r="X218" s="778"/>
      <c r="Y218" s="780"/>
    </row>
    <row r="219" spans="2:25" x14ac:dyDescent="0.25">
      <c r="B219" s="276"/>
      <c r="C219" s="775"/>
      <c r="D219" s="753"/>
      <c r="E219" s="757"/>
      <c r="F219" s="754"/>
      <c r="G219" s="754"/>
      <c r="H219" s="754"/>
      <c r="I219" s="755"/>
      <c r="J219" s="776"/>
      <c r="K219" s="755"/>
      <c r="L219" s="757"/>
      <c r="M219" s="754"/>
      <c r="N219" s="793"/>
      <c r="O219" s="796"/>
      <c r="P219" s="757"/>
      <c r="Q219" s="752"/>
      <c r="R219" s="757"/>
      <c r="S219" s="793"/>
      <c r="T219" s="799"/>
      <c r="U219" s="777"/>
      <c r="V219" s="778"/>
      <c r="W219" s="779"/>
      <c r="X219" s="778"/>
      <c r="Y219" s="780"/>
    </row>
    <row r="220" spans="2:25" x14ac:dyDescent="0.25">
      <c r="B220" s="276"/>
      <c r="C220" s="775"/>
      <c r="D220" s="753"/>
      <c r="E220" s="757"/>
      <c r="F220" s="754"/>
      <c r="G220" s="754"/>
      <c r="H220" s="754"/>
      <c r="I220" s="755"/>
      <c r="J220" s="776"/>
      <c r="K220" s="755"/>
      <c r="L220" s="757"/>
      <c r="M220" s="754"/>
      <c r="N220" s="793"/>
      <c r="O220" s="796"/>
      <c r="P220" s="757"/>
      <c r="Q220" s="752"/>
      <c r="R220" s="757"/>
      <c r="S220" s="793"/>
      <c r="T220" s="799"/>
      <c r="U220" s="777"/>
      <c r="V220" s="778"/>
      <c r="W220" s="779"/>
      <c r="X220" s="778"/>
      <c r="Y220" s="780"/>
    </row>
    <row r="221" spans="2:25" x14ac:dyDescent="0.25">
      <c r="B221" s="276"/>
      <c r="C221" s="775"/>
      <c r="D221" s="753"/>
      <c r="E221" s="757"/>
      <c r="F221" s="754"/>
      <c r="G221" s="754"/>
      <c r="H221" s="754"/>
      <c r="I221" s="755"/>
      <c r="J221" s="776"/>
      <c r="K221" s="755"/>
      <c r="L221" s="757"/>
      <c r="M221" s="754"/>
      <c r="N221" s="793"/>
      <c r="O221" s="796"/>
      <c r="P221" s="757"/>
      <c r="Q221" s="752"/>
      <c r="R221" s="757"/>
      <c r="S221" s="793"/>
      <c r="T221" s="799"/>
      <c r="U221" s="777"/>
      <c r="V221" s="778"/>
      <c r="W221" s="779"/>
      <c r="X221" s="778"/>
      <c r="Y221" s="780"/>
    </row>
    <row r="222" spans="2:25" x14ac:dyDescent="0.25">
      <c r="B222" s="276"/>
      <c r="C222" s="775"/>
      <c r="D222" s="753"/>
      <c r="E222" s="757"/>
      <c r="F222" s="754"/>
      <c r="G222" s="754"/>
      <c r="H222" s="754"/>
      <c r="I222" s="755"/>
      <c r="J222" s="776"/>
      <c r="K222" s="755"/>
      <c r="L222" s="757"/>
      <c r="M222" s="754"/>
      <c r="N222" s="793"/>
      <c r="O222" s="796"/>
      <c r="P222" s="757"/>
      <c r="Q222" s="752"/>
      <c r="R222" s="757"/>
      <c r="S222" s="793"/>
      <c r="T222" s="799"/>
      <c r="U222" s="777"/>
      <c r="V222" s="778"/>
      <c r="W222" s="779"/>
      <c r="X222" s="778"/>
      <c r="Y222" s="780"/>
    </row>
    <row r="223" spans="2:25" x14ac:dyDescent="0.25">
      <c r="B223" s="276"/>
      <c r="C223" s="775"/>
      <c r="D223" s="753"/>
      <c r="E223" s="757"/>
      <c r="F223" s="754"/>
      <c r="G223" s="754"/>
      <c r="H223" s="754"/>
      <c r="I223" s="755"/>
      <c r="J223" s="776"/>
      <c r="K223" s="755"/>
      <c r="L223" s="757"/>
      <c r="M223" s="754"/>
      <c r="N223" s="793"/>
      <c r="O223" s="796"/>
      <c r="P223" s="757"/>
      <c r="Q223" s="752"/>
      <c r="R223" s="757"/>
      <c r="S223" s="793"/>
      <c r="T223" s="799"/>
      <c r="U223" s="777"/>
      <c r="V223" s="778"/>
      <c r="W223" s="779"/>
      <c r="X223" s="778"/>
      <c r="Y223" s="780"/>
    </row>
    <row r="224" spans="2:25" x14ac:dyDescent="0.25">
      <c r="B224" s="276"/>
      <c r="C224" s="775"/>
      <c r="D224" s="753"/>
      <c r="E224" s="757"/>
      <c r="F224" s="754"/>
      <c r="G224" s="754"/>
      <c r="H224" s="754"/>
      <c r="I224" s="755"/>
      <c r="J224" s="776"/>
      <c r="K224" s="755"/>
      <c r="L224" s="757"/>
      <c r="M224" s="754"/>
      <c r="N224" s="793"/>
      <c r="O224" s="796"/>
      <c r="P224" s="757"/>
      <c r="Q224" s="752"/>
      <c r="R224" s="757"/>
      <c r="S224" s="793"/>
      <c r="T224" s="799"/>
      <c r="U224" s="777"/>
      <c r="V224" s="778"/>
      <c r="W224" s="779"/>
      <c r="X224" s="778"/>
      <c r="Y224" s="780"/>
    </row>
    <row r="225" spans="2:25" x14ac:dyDescent="0.25">
      <c r="B225" s="276"/>
      <c r="C225" s="775"/>
      <c r="D225" s="753"/>
      <c r="E225" s="757"/>
      <c r="F225" s="754"/>
      <c r="G225" s="754"/>
      <c r="H225" s="754"/>
      <c r="I225" s="755"/>
      <c r="J225" s="776"/>
      <c r="K225" s="755"/>
      <c r="L225" s="757"/>
      <c r="M225" s="754"/>
      <c r="N225" s="793"/>
      <c r="O225" s="796"/>
      <c r="P225" s="757"/>
      <c r="Q225" s="752"/>
      <c r="R225" s="757"/>
      <c r="S225" s="793"/>
      <c r="T225" s="799"/>
      <c r="U225" s="777"/>
      <c r="V225" s="778"/>
      <c r="W225" s="779"/>
      <c r="X225" s="778"/>
      <c r="Y225" s="780"/>
    </row>
    <row r="226" spans="2:25" x14ac:dyDescent="0.25">
      <c r="B226" s="449"/>
      <c r="C226" s="775"/>
      <c r="D226" s="753"/>
      <c r="E226" s="757"/>
      <c r="F226" s="754"/>
      <c r="G226" s="754"/>
      <c r="H226" s="754"/>
      <c r="I226" s="755"/>
      <c r="J226" s="776"/>
      <c r="K226" s="755"/>
      <c r="L226" s="757"/>
      <c r="M226" s="754"/>
      <c r="N226" s="793"/>
      <c r="O226" s="796"/>
      <c r="P226" s="757"/>
      <c r="Q226" s="752"/>
      <c r="R226" s="757"/>
      <c r="S226" s="793"/>
      <c r="T226" s="799"/>
      <c r="U226" s="777"/>
      <c r="V226" s="778"/>
      <c r="W226" s="779"/>
      <c r="X226" s="778"/>
      <c r="Y226" s="780"/>
    </row>
    <row r="227" spans="2:25" x14ac:dyDescent="0.25">
      <c r="B227" s="449"/>
      <c r="C227" s="775"/>
      <c r="D227" s="753"/>
      <c r="E227" s="757"/>
      <c r="F227" s="754"/>
      <c r="G227" s="754"/>
      <c r="H227" s="754"/>
      <c r="I227" s="755"/>
      <c r="J227" s="776"/>
      <c r="K227" s="755"/>
      <c r="L227" s="757"/>
      <c r="M227" s="754"/>
      <c r="N227" s="793"/>
      <c r="O227" s="796"/>
      <c r="P227" s="757"/>
      <c r="Q227" s="752"/>
      <c r="R227" s="757"/>
      <c r="S227" s="793"/>
      <c r="T227" s="799"/>
      <c r="U227" s="777"/>
      <c r="V227" s="778"/>
      <c r="W227" s="779"/>
      <c r="X227" s="778"/>
      <c r="Y227" s="780"/>
    </row>
    <row r="228" spans="2:25" x14ac:dyDescent="0.25">
      <c r="B228" s="449"/>
      <c r="C228" s="775"/>
      <c r="D228" s="753"/>
      <c r="E228" s="757"/>
      <c r="F228" s="754"/>
      <c r="G228" s="754"/>
      <c r="H228" s="754"/>
      <c r="I228" s="755"/>
      <c r="J228" s="776"/>
      <c r="K228" s="755"/>
      <c r="L228" s="757"/>
      <c r="M228" s="754"/>
      <c r="N228" s="793"/>
      <c r="O228" s="796"/>
      <c r="P228" s="757"/>
      <c r="Q228" s="752"/>
      <c r="R228" s="757"/>
      <c r="S228" s="793"/>
      <c r="T228" s="799"/>
      <c r="U228" s="777"/>
      <c r="V228" s="778"/>
      <c r="W228" s="779"/>
      <c r="X228" s="778"/>
      <c r="Y228" s="780"/>
    </row>
    <row r="229" spans="2:25" x14ac:dyDescent="0.25">
      <c r="B229" s="449"/>
      <c r="C229" s="775"/>
      <c r="D229" s="753"/>
      <c r="E229" s="757"/>
      <c r="F229" s="754"/>
      <c r="G229" s="754"/>
      <c r="H229" s="754"/>
      <c r="I229" s="755"/>
      <c r="J229" s="776"/>
      <c r="K229" s="755"/>
      <c r="L229" s="757"/>
      <c r="M229" s="754"/>
      <c r="N229" s="793"/>
      <c r="O229" s="796"/>
      <c r="P229" s="757"/>
      <c r="Q229" s="752"/>
      <c r="R229" s="757"/>
      <c r="S229" s="793"/>
      <c r="T229" s="799"/>
      <c r="U229" s="777"/>
      <c r="V229" s="778"/>
      <c r="W229" s="779"/>
      <c r="X229" s="778"/>
      <c r="Y229" s="780"/>
    </row>
    <row r="230" spans="2:25" x14ac:dyDescent="0.25">
      <c r="B230" s="449"/>
      <c r="C230" s="775"/>
      <c r="D230" s="753"/>
      <c r="E230" s="757"/>
      <c r="F230" s="754"/>
      <c r="G230" s="754"/>
      <c r="H230" s="754"/>
      <c r="I230" s="755"/>
      <c r="J230" s="776"/>
      <c r="K230" s="755"/>
      <c r="L230" s="757"/>
      <c r="M230" s="754"/>
      <c r="N230" s="793"/>
      <c r="O230" s="796"/>
      <c r="P230" s="757"/>
      <c r="Q230" s="752"/>
      <c r="R230" s="757"/>
      <c r="S230" s="793"/>
      <c r="T230" s="799"/>
      <c r="U230" s="777"/>
      <c r="V230" s="778"/>
      <c r="W230" s="779"/>
      <c r="X230" s="778"/>
      <c r="Y230" s="780"/>
    </row>
    <row r="231" spans="2:25" x14ac:dyDescent="0.25">
      <c r="B231" s="449"/>
      <c r="C231" s="775"/>
      <c r="D231" s="753"/>
      <c r="E231" s="757"/>
      <c r="F231" s="754"/>
      <c r="G231" s="754"/>
      <c r="H231" s="754"/>
      <c r="I231" s="755"/>
      <c r="J231" s="776"/>
      <c r="K231" s="755"/>
      <c r="L231" s="757"/>
      <c r="M231" s="754"/>
      <c r="N231" s="793"/>
      <c r="O231" s="796"/>
      <c r="P231" s="757"/>
      <c r="Q231" s="752"/>
      <c r="R231" s="757"/>
      <c r="S231" s="793"/>
      <c r="T231" s="799"/>
      <c r="U231" s="777"/>
      <c r="V231" s="778"/>
      <c r="W231" s="779"/>
      <c r="X231" s="778"/>
      <c r="Y231" s="780"/>
    </row>
    <row r="232" spans="2:25" x14ac:dyDescent="0.25">
      <c r="B232" s="449"/>
      <c r="C232" s="775"/>
      <c r="D232" s="753"/>
      <c r="E232" s="757"/>
      <c r="F232" s="754"/>
      <c r="G232" s="754"/>
      <c r="H232" s="754"/>
      <c r="I232" s="755"/>
      <c r="J232" s="776"/>
      <c r="K232" s="755"/>
      <c r="L232" s="757"/>
      <c r="M232" s="754"/>
      <c r="N232" s="793"/>
      <c r="O232" s="796"/>
      <c r="P232" s="757"/>
      <c r="Q232" s="752"/>
      <c r="R232" s="757"/>
      <c r="S232" s="793"/>
      <c r="T232" s="799"/>
      <c r="U232" s="777"/>
      <c r="V232" s="778"/>
      <c r="W232" s="779"/>
      <c r="X232" s="778"/>
      <c r="Y232" s="780"/>
    </row>
    <row r="233" spans="2:25" x14ac:dyDescent="0.25">
      <c r="B233" s="449"/>
      <c r="C233" s="775"/>
      <c r="D233" s="753"/>
      <c r="E233" s="757"/>
      <c r="F233" s="754"/>
      <c r="G233" s="754"/>
      <c r="H233" s="754"/>
      <c r="I233" s="755"/>
      <c r="J233" s="776"/>
      <c r="K233" s="755"/>
      <c r="L233" s="757"/>
      <c r="M233" s="754"/>
      <c r="N233" s="793"/>
      <c r="O233" s="796"/>
      <c r="P233" s="757"/>
      <c r="Q233" s="752"/>
      <c r="R233" s="757"/>
      <c r="S233" s="793"/>
      <c r="T233" s="799"/>
      <c r="U233" s="777"/>
      <c r="V233" s="778"/>
      <c r="W233" s="779"/>
      <c r="X233" s="778"/>
      <c r="Y233" s="780"/>
    </row>
    <row r="234" spans="2:25" x14ac:dyDescent="0.25">
      <c r="B234" s="449"/>
      <c r="C234" s="775"/>
      <c r="D234" s="753"/>
      <c r="E234" s="757"/>
      <c r="F234" s="754"/>
      <c r="G234" s="754"/>
      <c r="H234" s="754"/>
      <c r="I234" s="755"/>
      <c r="J234" s="776"/>
      <c r="K234" s="755"/>
      <c r="L234" s="757"/>
      <c r="M234" s="754"/>
      <c r="N234" s="793"/>
      <c r="O234" s="796"/>
      <c r="P234" s="757"/>
      <c r="Q234" s="752"/>
      <c r="R234" s="757"/>
      <c r="S234" s="793"/>
      <c r="T234" s="799"/>
      <c r="U234" s="777"/>
      <c r="V234" s="778"/>
      <c r="W234" s="779"/>
      <c r="X234" s="778"/>
      <c r="Y234" s="780"/>
    </row>
    <row r="235" spans="2:25" x14ac:dyDescent="0.25">
      <c r="B235" s="449"/>
      <c r="C235" s="775"/>
      <c r="D235" s="753"/>
      <c r="E235" s="757"/>
      <c r="F235" s="754"/>
      <c r="G235" s="754"/>
      <c r="H235" s="754"/>
      <c r="I235" s="755"/>
      <c r="J235" s="776"/>
      <c r="K235" s="755"/>
      <c r="L235" s="757"/>
      <c r="M235" s="754"/>
      <c r="N235" s="793"/>
      <c r="O235" s="796"/>
      <c r="P235" s="757"/>
      <c r="Q235" s="752"/>
      <c r="R235" s="757"/>
      <c r="S235" s="793"/>
      <c r="T235" s="799"/>
      <c r="U235" s="777"/>
      <c r="V235" s="778"/>
      <c r="W235" s="779"/>
      <c r="X235" s="778"/>
      <c r="Y235" s="780"/>
    </row>
    <row r="236" spans="2:25" x14ac:dyDescent="0.25">
      <c r="B236" s="449"/>
      <c r="C236" s="775"/>
      <c r="D236" s="753"/>
      <c r="E236" s="757"/>
      <c r="F236" s="754"/>
      <c r="G236" s="754"/>
      <c r="H236" s="754"/>
      <c r="I236" s="755"/>
      <c r="J236" s="776"/>
      <c r="K236" s="755"/>
      <c r="L236" s="757"/>
      <c r="M236" s="754"/>
      <c r="N236" s="793"/>
      <c r="O236" s="796"/>
      <c r="P236" s="757"/>
      <c r="Q236" s="752"/>
      <c r="R236" s="757"/>
      <c r="S236" s="793"/>
      <c r="T236" s="799"/>
      <c r="U236" s="777"/>
      <c r="V236" s="778"/>
      <c r="W236" s="779"/>
      <c r="X236" s="778"/>
      <c r="Y236" s="780"/>
    </row>
    <row r="237" spans="2:25" x14ac:dyDescent="0.25">
      <c r="B237" s="449"/>
      <c r="C237" s="775"/>
      <c r="D237" s="753"/>
      <c r="E237" s="757"/>
      <c r="F237" s="754"/>
      <c r="G237" s="754"/>
      <c r="H237" s="754"/>
      <c r="I237" s="755"/>
      <c r="J237" s="776"/>
      <c r="K237" s="755"/>
      <c r="L237" s="757"/>
      <c r="M237" s="754"/>
      <c r="N237" s="793"/>
      <c r="O237" s="796"/>
      <c r="P237" s="757"/>
      <c r="Q237" s="752"/>
      <c r="R237" s="757"/>
      <c r="S237" s="793"/>
      <c r="T237" s="799"/>
      <c r="U237" s="777"/>
      <c r="V237" s="778"/>
      <c r="W237" s="779"/>
      <c r="X237" s="778"/>
      <c r="Y237" s="780"/>
    </row>
    <row r="238" spans="2:25" x14ac:dyDescent="0.25">
      <c r="B238" s="449"/>
      <c r="C238" s="775"/>
      <c r="D238" s="753"/>
      <c r="E238" s="757"/>
      <c r="F238" s="754"/>
      <c r="G238" s="754"/>
      <c r="H238" s="754"/>
      <c r="I238" s="755"/>
      <c r="J238" s="776"/>
      <c r="K238" s="755"/>
      <c r="L238" s="757"/>
      <c r="M238" s="754"/>
      <c r="N238" s="793"/>
      <c r="O238" s="796"/>
      <c r="P238" s="757"/>
      <c r="Q238" s="752"/>
      <c r="R238" s="757"/>
      <c r="S238" s="793"/>
      <c r="T238" s="799"/>
      <c r="U238" s="777"/>
      <c r="V238" s="778"/>
      <c r="W238" s="779"/>
      <c r="X238" s="778"/>
      <c r="Y238" s="780"/>
    </row>
    <row r="239" spans="2:25" x14ac:dyDescent="0.25">
      <c r="B239" s="449"/>
      <c r="C239" s="775"/>
      <c r="D239" s="753"/>
      <c r="E239" s="757"/>
      <c r="F239" s="754"/>
      <c r="G239" s="754"/>
      <c r="H239" s="754"/>
      <c r="I239" s="755"/>
      <c r="J239" s="776"/>
      <c r="K239" s="755"/>
      <c r="L239" s="757"/>
      <c r="M239" s="754"/>
      <c r="N239" s="793"/>
      <c r="O239" s="796"/>
      <c r="P239" s="757"/>
      <c r="Q239" s="752"/>
      <c r="R239" s="757"/>
      <c r="S239" s="793"/>
      <c r="T239" s="799"/>
      <c r="U239" s="777"/>
      <c r="V239" s="778"/>
      <c r="W239" s="779"/>
      <c r="X239" s="778"/>
      <c r="Y239" s="780"/>
    </row>
    <row r="240" spans="2:25" x14ac:dyDescent="0.25">
      <c r="B240" s="449"/>
      <c r="C240" s="775"/>
      <c r="D240" s="753"/>
      <c r="E240" s="757"/>
      <c r="F240" s="754"/>
      <c r="G240" s="754"/>
      <c r="H240" s="754"/>
      <c r="I240" s="755"/>
      <c r="J240" s="776"/>
      <c r="K240" s="755"/>
      <c r="L240" s="757"/>
      <c r="M240" s="754"/>
      <c r="N240" s="793"/>
      <c r="O240" s="796"/>
      <c r="P240" s="757"/>
      <c r="Q240" s="752"/>
      <c r="R240" s="757"/>
      <c r="S240" s="793"/>
      <c r="T240" s="799"/>
      <c r="U240" s="777"/>
      <c r="V240" s="778"/>
      <c r="W240" s="779"/>
      <c r="X240" s="778"/>
      <c r="Y240" s="780"/>
    </row>
    <row r="241" spans="2:25" x14ac:dyDescent="0.25">
      <c r="B241" s="449"/>
      <c r="C241" s="775"/>
      <c r="D241" s="753"/>
      <c r="E241" s="757"/>
      <c r="F241" s="754"/>
      <c r="G241" s="754"/>
      <c r="H241" s="754"/>
      <c r="I241" s="755"/>
      <c r="J241" s="776"/>
      <c r="K241" s="755"/>
      <c r="L241" s="757"/>
      <c r="M241" s="754"/>
      <c r="N241" s="793"/>
      <c r="O241" s="796"/>
      <c r="P241" s="757"/>
      <c r="Q241" s="752"/>
      <c r="R241" s="757"/>
      <c r="S241" s="793"/>
      <c r="T241" s="799"/>
      <c r="U241" s="777"/>
      <c r="V241" s="778"/>
      <c r="W241" s="779"/>
      <c r="X241" s="778"/>
      <c r="Y241" s="780"/>
    </row>
    <row r="242" spans="2:25" x14ac:dyDescent="0.25">
      <c r="B242" s="449"/>
      <c r="C242" s="775"/>
      <c r="D242" s="753"/>
      <c r="E242" s="757"/>
      <c r="F242" s="754"/>
      <c r="G242" s="754"/>
      <c r="H242" s="754"/>
      <c r="I242" s="755"/>
      <c r="J242" s="776"/>
      <c r="K242" s="755"/>
      <c r="L242" s="757"/>
      <c r="M242" s="754"/>
      <c r="N242" s="793"/>
      <c r="O242" s="796"/>
      <c r="P242" s="757"/>
      <c r="Q242" s="752"/>
      <c r="R242" s="757"/>
      <c r="S242" s="793"/>
      <c r="T242" s="799"/>
      <c r="U242" s="777"/>
      <c r="V242" s="778"/>
      <c r="W242" s="779"/>
      <c r="X242" s="778"/>
      <c r="Y242" s="780"/>
    </row>
    <row r="243" spans="2:25" x14ac:dyDescent="0.25">
      <c r="B243" s="449"/>
      <c r="C243" s="775"/>
      <c r="D243" s="753"/>
      <c r="E243" s="757"/>
      <c r="F243" s="754"/>
      <c r="G243" s="754"/>
      <c r="H243" s="754"/>
      <c r="I243" s="755"/>
      <c r="J243" s="776"/>
      <c r="K243" s="755"/>
      <c r="L243" s="757"/>
      <c r="M243" s="754"/>
      <c r="N243" s="793"/>
      <c r="O243" s="796"/>
      <c r="P243" s="757"/>
      <c r="Q243" s="752"/>
      <c r="R243" s="757"/>
      <c r="S243" s="793"/>
      <c r="T243" s="799"/>
      <c r="U243" s="777"/>
      <c r="V243" s="778"/>
      <c r="W243" s="779"/>
      <c r="X243" s="778"/>
      <c r="Y243" s="780"/>
    </row>
    <row r="244" spans="2:25" x14ac:dyDescent="0.25">
      <c r="B244" s="449"/>
      <c r="C244" s="775"/>
      <c r="D244" s="753"/>
      <c r="E244" s="757"/>
      <c r="F244" s="754"/>
      <c r="G244" s="754"/>
      <c r="H244" s="754"/>
      <c r="I244" s="755"/>
      <c r="J244" s="776"/>
      <c r="K244" s="755"/>
      <c r="L244" s="757"/>
      <c r="M244" s="754"/>
      <c r="N244" s="793"/>
      <c r="O244" s="796"/>
      <c r="P244" s="757"/>
      <c r="Q244" s="752"/>
      <c r="R244" s="757"/>
      <c r="S244" s="793"/>
      <c r="T244" s="799"/>
      <c r="U244" s="777"/>
      <c r="V244" s="778"/>
      <c r="W244" s="779"/>
      <c r="X244" s="778"/>
      <c r="Y244" s="780"/>
    </row>
    <row r="245" spans="2:25" x14ac:dyDescent="0.25">
      <c r="B245" s="449"/>
      <c r="C245" s="775"/>
      <c r="D245" s="753"/>
      <c r="E245" s="757"/>
      <c r="F245" s="754"/>
      <c r="G245" s="754"/>
      <c r="H245" s="754"/>
      <c r="I245" s="755"/>
      <c r="J245" s="776"/>
      <c r="K245" s="755"/>
      <c r="L245" s="757"/>
      <c r="M245" s="754"/>
      <c r="N245" s="793"/>
      <c r="O245" s="796"/>
      <c r="P245" s="757"/>
      <c r="Q245" s="752"/>
      <c r="R245" s="757"/>
      <c r="S245" s="793"/>
      <c r="T245" s="799"/>
      <c r="U245" s="777"/>
      <c r="V245" s="778"/>
      <c r="W245" s="779"/>
      <c r="X245" s="778"/>
      <c r="Y245" s="780"/>
    </row>
    <row r="246" spans="2:25" x14ac:dyDescent="0.25">
      <c r="B246" s="449"/>
      <c r="C246" s="775"/>
      <c r="D246" s="753"/>
      <c r="E246" s="757"/>
      <c r="F246" s="754"/>
      <c r="G246" s="754"/>
      <c r="H246" s="754"/>
      <c r="I246" s="755"/>
      <c r="J246" s="776"/>
      <c r="K246" s="755"/>
      <c r="L246" s="757"/>
      <c r="M246" s="754"/>
      <c r="N246" s="793"/>
      <c r="O246" s="796"/>
      <c r="P246" s="757"/>
      <c r="Q246" s="752"/>
      <c r="R246" s="757"/>
      <c r="S246" s="793"/>
      <c r="T246" s="799"/>
      <c r="U246" s="777"/>
      <c r="V246" s="778"/>
      <c r="W246" s="779"/>
      <c r="X246" s="778"/>
      <c r="Y246" s="780"/>
    </row>
    <row r="247" spans="2:25" x14ac:dyDescent="0.25">
      <c r="B247" s="449"/>
      <c r="C247" s="775"/>
      <c r="D247" s="753"/>
      <c r="E247" s="757"/>
      <c r="F247" s="754"/>
      <c r="G247" s="754"/>
      <c r="H247" s="754"/>
      <c r="I247" s="755"/>
      <c r="J247" s="776"/>
      <c r="K247" s="755"/>
      <c r="L247" s="757"/>
      <c r="M247" s="754"/>
      <c r="N247" s="793"/>
      <c r="O247" s="796"/>
      <c r="P247" s="757"/>
      <c r="Q247" s="752"/>
      <c r="R247" s="757"/>
      <c r="S247" s="793"/>
      <c r="T247" s="799"/>
      <c r="U247" s="777"/>
      <c r="V247" s="778"/>
      <c r="W247" s="779"/>
      <c r="X247" s="778"/>
      <c r="Y247" s="780"/>
    </row>
    <row r="248" spans="2:25" x14ac:dyDescent="0.25">
      <c r="B248" s="449"/>
      <c r="C248" s="775"/>
      <c r="D248" s="753"/>
      <c r="E248" s="757"/>
      <c r="F248" s="754"/>
      <c r="G248" s="754"/>
      <c r="H248" s="754"/>
      <c r="I248" s="755"/>
      <c r="J248" s="776"/>
      <c r="K248" s="755"/>
      <c r="L248" s="757"/>
      <c r="M248" s="754"/>
      <c r="N248" s="793"/>
      <c r="O248" s="796"/>
      <c r="P248" s="757"/>
      <c r="Q248" s="752"/>
      <c r="R248" s="757"/>
      <c r="S248" s="793"/>
      <c r="T248" s="799"/>
      <c r="U248" s="777"/>
      <c r="V248" s="778"/>
      <c r="W248" s="779"/>
      <c r="X248" s="778"/>
      <c r="Y248" s="780"/>
    </row>
    <row r="249" spans="2:25" x14ac:dyDescent="0.25">
      <c r="B249" s="449"/>
      <c r="C249" s="775"/>
      <c r="D249" s="753"/>
      <c r="E249" s="757"/>
      <c r="F249" s="754"/>
      <c r="G249" s="754"/>
      <c r="H249" s="754"/>
      <c r="I249" s="755"/>
      <c r="J249" s="776"/>
      <c r="K249" s="755"/>
      <c r="L249" s="757"/>
      <c r="M249" s="754"/>
      <c r="N249" s="793"/>
      <c r="O249" s="796"/>
      <c r="P249" s="757"/>
      <c r="Q249" s="752"/>
      <c r="R249" s="757"/>
      <c r="S249" s="793"/>
      <c r="T249" s="799"/>
      <c r="U249" s="777"/>
      <c r="V249" s="778"/>
      <c r="W249" s="779"/>
      <c r="X249" s="778"/>
      <c r="Y249" s="780"/>
    </row>
    <row r="250" spans="2:25" x14ac:dyDescent="0.25">
      <c r="B250" s="449"/>
      <c r="C250" s="775"/>
      <c r="D250" s="753"/>
      <c r="E250" s="757"/>
      <c r="F250" s="754"/>
      <c r="G250" s="754"/>
      <c r="H250" s="754"/>
      <c r="I250" s="755"/>
      <c r="J250" s="776"/>
      <c r="K250" s="755"/>
      <c r="L250" s="757"/>
      <c r="M250" s="754"/>
      <c r="N250" s="793"/>
      <c r="O250" s="796"/>
      <c r="P250" s="757"/>
      <c r="Q250" s="752"/>
      <c r="R250" s="757"/>
      <c r="S250" s="793"/>
      <c r="T250" s="799"/>
      <c r="U250" s="777"/>
      <c r="V250" s="778"/>
      <c r="W250" s="779"/>
      <c r="X250" s="778"/>
      <c r="Y250" s="780"/>
    </row>
    <row r="251" spans="2:25" x14ac:dyDescent="0.25">
      <c r="B251" s="449"/>
      <c r="C251" s="775"/>
      <c r="D251" s="753"/>
      <c r="E251" s="757"/>
      <c r="F251" s="754"/>
      <c r="G251" s="754"/>
      <c r="H251" s="754"/>
      <c r="I251" s="755"/>
      <c r="J251" s="776"/>
      <c r="K251" s="755"/>
      <c r="L251" s="757"/>
      <c r="M251" s="754"/>
      <c r="N251" s="793"/>
      <c r="O251" s="796"/>
      <c r="P251" s="757"/>
      <c r="Q251" s="752"/>
      <c r="R251" s="757"/>
      <c r="S251" s="793"/>
      <c r="T251" s="799"/>
      <c r="U251" s="777"/>
      <c r="V251" s="778"/>
      <c r="W251" s="779"/>
      <c r="X251" s="778"/>
      <c r="Y251" s="780"/>
    </row>
    <row r="252" spans="2:25" x14ac:dyDescent="0.25">
      <c r="B252" s="449"/>
      <c r="C252" s="775"/>
      <c r="D252" s="753"/>
      <c r="E252" s="757"/>
      <c r="F252" s="754"/>
      <c r="G252" s="754"/>
      <c r="H252" s="754"/>
      <c r="I252" s="755"/>
      <c r="J252" s="776"/>
      <c r="K252" s="755"/>
      <c r="L252" s="757"/>
      <c r="M252" s="754"/>
      <c r="N252" s="793"/>
      <c r="O252" s="796"/>
      <c r="P252" s="757"/>
      <c r="Q252" s="752"/>
      <c r="R252" s="757"/>
      <c r="S252" s="793"/>
      <c r="T252" s="799"/>
      <c r="U252" s="777"/>
      <c r="V252" s="778"/>
      <c r="W252" s="779"/>
      <c r="X252" s="778"/>
      <c r="Y252" s="780"/>
    </row>
    <row r="253" spans="2:25" x14ac:dyDescent="0.25">
      <c r="B253" s="449"/>
      <c r="C253" s="775"/>
      <c r="D253" s="753"/>
      <c r="E253" s="757"/>
      <c r="F253" s="754"/>
      <c r="G253" s="754"/>
      <c r="H253" s="754"/>
      <c r="I253" s="755"/>
      <c r="J253" s="776"/>
      <c r="K253" s="755"/>
      <c r="L253" s="757"/>
      <c r="M253" s="754"/>
      <c r="N253" s="793"/>
      <c r="O253" s="796"/>
      <c r="P253" s="757"/>
      <c r="Q253" s="752"/>
      <c r="R253" s="757"/>
      <c r="S253" s="793"/>
      <c r="T253" s="799"/>
      <c r="U253" s="777"/>
      <c r="V253" s="778"/>
      <c r="W253" s="779"/>
      <c r="X253" s="778"/>
      <c r="Y253" s="780"/>
    </row>
    <row r="254" spans="2:25" x14ac:dyDescent="0.25">
      <c r="B254" s="449"/>
      <c r="C254" s="775"/>
      <c r="D254" s="753"/>
      <c r="E254" s="757"/>
      <c r="F254" s="754"/>
      <c r="G254" s="754"/>
      <c r="H254" s="754"/>
      <c r="I254" s="755"/>
      <c r="J254" s="776"/>
      <c r="K254" s="755"/>
      <c r="L254" s="757"/>
      <c r="M254" s="754"/>
      <c r="N254" s="793"/>
      <c r="O254" s="796"/>
      <c r="P254" s="757"/>
      <c r="Q254" s="752"/>
      <c r="R254" s="757"/>
      <c r="S254" s="793"/>
      <c r="T254" s="799"/>
      <c r="U254" s="777"/>
      <c r="V254" s="778"/>
      <c r="W254" s="779"/>
      <c r="X254" s="778"/>
      <c r="Y254" s="780"/>
    </row>
    <row r="255" spans="2:25" x14ac:dyDescent="0.25">
      <c r="B255" s="449"/>
      <c r="C255" s="775"/>
      <c r="D255" s="753"/>
      <c r="E255" s="757"/>
      <c r="F255" s="754"/>
      <c r="G255" s="754"/>
      <c r="H255" s="754"/>
      <c r="I255" s="755"/>
      <c r="J255" s="776"/>
      <c r="K255" s="755"/>
      <c r="L255" s="757"/>
      <c r="M255" s="754"/>
      <c r="N255" s="793"/>
      <c r="O255" s="796"/>
      <c r="P255" s="757"/>
      <c r="Q255" s="752"/>
      <c r="R255" s="757"/>
      <c r="S255" s="793"/>
      <c r="T255" s="799"/>
      <c r="U255" s="777"/>
      <c r="V255" s="778"/>
      <c r="W255" s="779"/>
      <c r="X255" s="778"/>
      <c r="Y255" s="780"/>
    </row>
    <row r="256" spans="2:25" x14ac:dyDescent="0.25">
      <c r="B256" s="449"/>
      <c r="C256" s="775"/>
      <c r="D256" s="753"/>
      <c r="E256" s="757"/>
      <c r="F256" s="754"/>
      <c r="G256" s="754"/>
      <c r="H256" s="754"/>
      <c r="I256" s="755"/>
      <c r="J256" s="776"/>
      <c r="K256" s="755"/>
      <c r="L256" s="757"/>
      <c r="M256" s="754"/>
      <c r="N256" s="793"/>
      <c r="O256" s="796"/>
      <c r="P256" s="757"/>
      <c r="Q256" s="752"/>
      <c r="R256" s="757"/>
      <c r="S256" s="793"/>
      <c r="T256" s="799"/>
      <c r="U256" s="777"/>
      <c r="V256" s="778"/>
      <c r="W256" s="779"/>
      <c r="X256" s="778"/>
      <c r="Y256" s="780"/>
    </row>
    <row r="257" spans="2:25" x14ac:dyDescent="0.25">
      <c r="B257" s="449"/>
      <c r="C257" s="775"/>
      <c r="D257" s="753"/>
      <c r="E257" s="757"/>
      <c r="F257" s="754"/>
      <c r="G257" s="754"/>
      <c r="H257" s="754"/>
      <c r="I257" s="755"/>
      <c r="J257" s="776"/>
      <c r="K257" s="755"/>
      <c r="L257" s="757"/>
      <c r="M257" s="754"/>
      <c r="N257" s="793"/>
      <c r="O257" s="796"/>
      <c r="P257" s="757"/>
      <c r="Q257" s="752"/>
      <c r="R257" s="757"/>
      <c r="S257" s="793"/>
      <c r="T257" s="799"/>
      <c r="U257" s="777"/>
      <c r="V257" s="778"/>
      <c r="W257" s="779"/>
      <c r="X257" s="778"/>
      <c r="Y257" s="780"/>
    </row>
    <row r="258" spans="2:25" x14ac:dyDescent="0.25">
      <c r="B258" s="449"/>
      <c r="C258" s="775"/>
      <c r="D258" s="753"/>
      <c r="E258" s="757"/>
      <c r="F258" s="754"/>
      <c r="G258" s="754"/>
      <c r="H258" s="754"/>
      <c r="I258" s="755"/>
      <c r="J258" s="776"/>
      <c r="K258" s="755"/>
      <c r="L258" s="757"/>
      <c r="M258" s="754"/>
      <c r="N258" s="793"/>
      <c r="O258" s="796"/>
      <c r="P258" s="757"/>
      <c r="Q258" s="752"/>
      <c r="R258" s="757"/>
      <c r="S258" s="793"/>
      <c r="T258" s="799"/>
      <c r="U258" s="777"/>
      <c r="V258" s="778"/>
      <c r="W258" s="779"/>
      <c r="X258" s="778"/>
      <c r="Y258" s="780"/>
    </row>
    <row r="259" spans="2:25" x14ac:dyDescent="0.25">
      <c r="B259" s="449"/>
      <c r="C259" s="775"/>
      <c r="D259" s="753"/>
      <c r="E259" s="757"/>
      <c r="F259" s="754"/>
      <c r="G259" s="754"/>
      <c r="H259" s="754"/>
      <c r="I259" s="755"/>
      <c r="J259" s="776"/>
      <c r="K259" s="755"/>
      <c r="L259" s="757"/>
      <c r="M259" s="754"/>
      <c r="N259" s="793"/>
      <c r="O259" s="796"/>
      <c r="P259" s="757"/>
      <c r="Q259" s="752"/>
      <c r="R259" s="757"/>
      <c r="S259" s="793"/>
      <c r="T259" s="799"/>
      <c r="U259" s="777"/>
      <c r="V259" s="778"/>
      <c r="W259" s="779"/>
      <c r="X259" s="778"/>
      <c r="Y259" s="780"/>
    </row>
    <row r="260" spans="2:25" x14ac:dyDescent="0.25">
      <c r="B260" s="449"/>
      <c r="C260" s="775"/>
      <c r="D260" s="753"/>
      <c r="E260" s="757"/>
      <c r="F260" s="754"/>
      <c r="G260" s="754"/>
      <c r="H260" s="754"/>
      <c r="I260" s="755"/>
      <c r="J260" s="776"/>
      <c r="K260" s="755"/>
      <c r="L260" s="757"/>
      <c r="M260" s="754"/>
      <c r="N260" s="793"/>
      <c r="O260" s="796"/>
      <c r="P260" s="757"/>
      <c r="Q260" s="752"/>
      <c r="R260" s="757"/>
      <c r="S260" s="793"/>
      <c r="T260" s="799"/>
      <c r="U260" s="777"/>
      <c r="V260" s="778"/>
      <c r="W260" s="779"/>
      <c r="X260" s="778"/>
      <c r="Y260" s="780"/>
    </row>
    <row r="261" spans="2:25" x14ac:dyDescent="0.25">
      <c r="B261" s="449"/>
      <c r="C261" s="775"/>
      <c r="D261" s="753"/>
      <c r="E261" s="757"/>
      <c r="F261" s="754"/>
      <c r="G261" s="754"/>
      <c r="H261" s="754"/>
      <c r="I261" s="755"/>
      <c r="J261" s="776"/>
      <c r="K261" s="755"/>
      <c r="L261" s="757"/>
      <c r="M261" s="754"/>
      <c r="N261" s="793"/>
      <c r="O261" s="796"/>
      <c r="P261" s="757"/>
      <c r="Q261" s="752"/>
      <c r="R261" s="757"/>
      <c r="S261" s="793"/>
      <c r="T261" s="799"/>
      <c r="U261" s="777"/>
      <c r="V261" s="778"/>
      <c r="W261" s="779"/>
      <c r="X261" s="778"/>
      <c r="Y261" s="780"/>
    </row>
    <row r="262" spans="2:25" x14ac:dyDescent="0.25">
      <c r="B262" s="449"/>
      <c r="C262" s="775"/>
      <c r="D262" s="753"/>
      <c r="E262" s="757"/>
      <c r="F262" s="754"/>
      <c r="G262" s="754"/>
      <c r="H262" s="754"/>
      <c r="I262" s="755"/>
      <c r="J262" s="776"/>
      <c r="K262" s="755"/>
      <c r="L262" s="757"/>
      <c r="M262" s="754"/>
      <c r="N262" s="793"/>
      <c r="O262" s="796"/>
      <c r="P262" s="757"/>
      <c r="Q262" s="752"/>
      <c r="R262" s="757"/>
      <c r="S262" s="793"/>
      <c r="T262" s="799"/>
      <c r="U262" s="777"/>
      <c r="V262" s="778"/>
      <c r="W262" s="779"/>
      <c r="X262" s="778"/>
      <c r="Y262" s="780"/>
    </row>
    <row r="263" spans="2:25" x14ac:dyDescent="0.25">
      <c r="B263" s="449"/>
      <c r="C263" s="775"/>
      <c r="D263" s="753"/>
      <c r="E263" s="757"/>
      <c r="F263" s="754"/>
      <c r="G263" s="754"/>
      <c r="H263" s="754"/>
      <c r="I263" s="755"/>
      <c r="J263" s="776"/>
      <c r="K263" s="755"/>
      <c r="L263" s="757"/>
      <c r="M263" s="754"/>
      <c r="N263" s="793"/>
      <c r="O263" s="796"/>
      <c r="P263" s="757"/>
      <c r="Q263" s="752"/>
      <c r="R263" s="757"/>
      <c r="S263" s="793"/>
      <c r="T263" s="799"/>
      <c r="U263" s="777"/>
      <c r="V263" s="778"/>
      <c r="W263" s="779"/>
      <c r="X263" s="778"/>
      <c r="Y263" s="780"/>
    </row>
    <row r="264" spans="2:25" x14ac:dyDescent="0.25">
      <c r="B264" s="449"/>
      <c r="C264" s="775"/>
      <c r="D264" s="753"/>
      <c r="E264" s="757"/>
      <c r="F264" s="754"/>
      <c r="G264" s="754"/>
      <c r="H264" s="754"/>
      <c r="I264" s="755"/>
      <c r="J264" s="776"/>
      <c r="K264" s="755"/>
      <c r="L264" s="757"/>
      <c r="M264" s="754"/>
      <c r="N264" s="793"/>
      <c r="O264" s="796"/>
      <c r="P264" s="757"/>
      <c r="Q264" s="752"/>
      <c r="R264" s="757"/>
      <c r="S264" s="793"/>
      <c r="T264" s="799"/>
      <c r="U264" s="777"/>
      <c r="V264" s="778"/>
      <c r="W264" s="779"/>
      <c r="X264" s="778"/>
      <c r="Y264" s="780"/>
    </row>
    <row r="265" spans="2:25" x14ac:dyDescent="0.25">
      <c r="B265" s="449"/>
      <c r="C265" s="775"/>
      <c r="D265" s="753"/>
      <c r="E265" s="757"/>
      <c r="F265" s="754"/>
      <c r="G265" s="754"/>
      <c r="H265" s="754"/>
      <c r="I265" s="755"/>
      <c r="J265" s="776"/>
      <c r="K265" s="755"/>
      <c r="L265" s="757"/>
      <c r="M265" s="754"/>
      <c r="N265" s="793"/>
      <c r="O265" s="796"/>
      <c r="P265" s="757"/>
      <c r="Q265" s="752"/>
      <c r="R265" s="757"/>
      <c r="S265" s="793"/>
      <c r="T265" s="799"/>
      <c r="U265" s="777"/>
      <c r="V265" s="778"/>
      <c r="W265" s="779"/>
      <c r="X265" s="778"/>
      <c r="Y265" s="780"/>
    </row>
    <row r="266" spans="2:25" x14ac:dyDescent="0.25">
      <c r="B266" s="449"/>
      <c r="C266" s="775"/>
      <c r="D266" s="753"/>
      <c r="E266" s="757"/>
      <c r="F266" s="754"/>
      <c r="G266" s="754"/>
      <c r="H266" s="754"/>
      <c r="I266" s="755"/>
      <c r="J266" s="776"/>
      <c r="K266" s="755"/>
      <c r="L266" s="757"/>
      <c r="M266" s="754"/>
      <c r="N266" s="793"/>
      <c r="O266" s="796"/>
      <c r="P266" s="757"/>
      <c r="Q266" s="752"/>
      <c r="R266" s="757"/>
      <c r="S266" s="793"/>
      <c r="T266" s="799"/>
      <c r="U266" s="777"/>
      <c r="V266" s="778"/>
      <c r="W266" s="779"/>
      <c r="X266" s="778"/>
      <c r="Y266" s="780"/>
    </row>
    <row r="267" spans="2:25" x14ac:dyDescent="0.25">
      <c r="B267" s="449"/>
      <c r="C267" s="775"/>
      <c r="D267" s="753"/>
      <c r="E267" s="757"/>
      <c r="F267" s="754"/>
      <c r="G267" s="754"/>
      <c r="H267" s="754"/>
      <c r="I267" s="755"/>
      <c r="J267" s="776"/>
      <c r="K267" s="755"/>
      <c r="L267" s="757"/>
      <c r="M267" s="754"/>
      <c r="N267" s="793"/>
      <c r="O267" s="796"/>
      <c r="P267" s="757"/>
      <c r="Q267" s="752"/>
      <c r="R267" s="757"/>
      <c r="S267" s="793"/>
      <c r="T267" s="799"/>
      <c r="U267" s="777"/>
      <c r="V267" s="778"/>
      <c r="W267" s="779"/>
      <c r="X267" s="778"/>
      <c r="Y267" s="780"/>
    </row>
    <row r="268" spans="2:25" x14ac:dyDescent="0.25">
      <c r="B268" s="449"/>
      <c r="C268" s="775"/>
      <c r="D268" s="753"/>
      <c r="E268" s="757"/>
      <c r="F268" s="754"/>
      <c r="G268" s="754"/>
      <c r="H268" s="754"/>
      <c r="I268" s="755"/>
      <c r="J268" s="776"/>
      <c r="K268" s="755"/>
      <c r="L268" s="757"/>
      <c r="M268" s="754"/>
      <c r="N268" s="793"/>
      <c r="O268" s="796"/>
      <c r="P268" s="757"/>
      <c r="Q268" s="752"/>
      <c r="R268" s="757"/>
      <c r="S268" s="793"/>
      <c r="T268" s="799"/>
      <c r="U268" s="777"/>
      <c r="V268" s="778"/>
      <c r="W268" s="779"/>
      <c r="X268" s="778"/>
      <c r="Y268" s="780"/>
    </row>
    <row r="269" spans="2:25" x14ac:dyDescent="0.25">
      <c r="B269" s="449"/>
      <c r="C269" s="775"/>
      <c r="D269" s="753"/>
      <c r="E269" s="757"/>
      <c r="F269" s="754"/>
      <c r="G269" s="754"/>
      <c r="H269" s="754"/>
      <c r="I269" s="755"/>
      <c r="J269" s="776"/>
      <c r="K269" s="755"/>
      <c r="L269" s="757"/>
      <c r="M269" s="754"/>
      <c r="N269" s="793"/>
      <c r="O269" s="796"/>
      <c r="P269" s="757"/>
      <c r="Q269" s="752"/>
      <c r="R269" s="757"/>
      <c r="S269" s="793"/>
      <c r="T269" s="799"/>
      <c r="U269" s="777"/>
      <c r="V269" s="778"/>
      <c r="W269" s="779"/>
      <c r="X269" s="778"/>
      <c r="Y269" s="780"/>
    </row>
    <row r="270" spans="2:25" x14ac:dyDescent="0.25">
      <c r="B270" s="449"/>
      <c r="C270" s="775"/>
      <c r="D270" s="753"/>
      <c r="E270" s="757"/>
      <c r="F270" s="754"/>
      <c r="G270" s="754"/>
      <c r="H270" s="754"/>
      <c r="I270" s="755"/>
      <c r="J270" s="776"/>
      <c r="K270" s="755"/>
      <c r="L270" s="757"/>
      <c r="M270" s="754"/>
      <c r="N270" s="793"/>
      <c r="O270" s="796"/>
      <c r="P270" s="757"/>
      <c r="Q270" s="752"/>
      <c r="R270" s="757"/>
      <c r="S270" s="793"/>
      <c r="T270" s="799"/>
      <c r="U270" s="777"/>
      <c r="V270" s="778"/>
      <c r="W270" s="779"/>
      <c r="X270" s="778"/>
      <c r="Y270" s="780"/>
    </row>
    <row r="271" spans="2:25" x14ac:dyDescent="0.25">
      <c r="B271" s="449"/>
      <c r="C271" s="775"/>
      <c r="D271" s="753"/>
      <c r="E271" s="757"/>
      <c r="F271" s="754"/>
      <c r="G271" s="754"/>
      <c r="H271" s="754"/>
      <c r="I271" s="755"/>
      <c r="J271" s="776"/>
      <c r="K271" s="755"/>
      <c r="L271" s="757"/>
      <c r="M271" s="754"/>
      <c r="N271" s="793"/>
      <c r="O271" s="796"/>
      <c r="P271" s="757"/>
      <c r="Q271" s="752"/>
      <c r="R271" s="757"/>
      <c r="S271" s="793"/>
      <c r="T271" s="799"/>
      <c r="U271" s="777"/>
      <c r="V271" s="778"/>
      <c r="W271" s="779"/>
      <c r="X271" s="778"/>
      <c r="Y271" s="780"/>
    </row>
    <row r="272" spans="2:25" x14ac:dyDescent="0.25">
      <c r="B272" s="449"/>
      <c r="C272" s="775"/>
      <c r="D272" s="753"/>
      <c r="E272" s="757"/>
      <c r="F272" s="754"/>
      <c r="G272" s="754"/>
      <c r="H272" s="754"/>
      <c r="I272" s="755"/>
      <c r="J272" s="776"/>
      <c r="K272" s="755"/>
      <c r="L272" s="757"/>
      <c r="M272" s="754"/>
      <c r="N272" s="793"/>
      <c r="O272" s="796"/>
      <c r="P272" s="757"/>
      <c r="Q272" s="752"/>
      <c r="R272" s="757"/>
      <c r="S272" s="793"/>
      <c r="T272" s="799"/>
      <c r="U272" s="777"/>
      <c r="V272" s="778"/>
      <c r="W272" s="779"/>
      <c r="X272" s="778"/>
      <c r="Y272" s="780"/>
    </row>
    <row r="273" spans="2:25" x14ac:dyDescent="0.25">
      <c r="B273" s="449"/>
      <c r="C273" s="775"/>
      <c r="D273" s="753"/>
      <c r="E273" s="757"/>
      <c r="F273" s="754"/>
      <c r="G273" s="754"/>
      <c r="H273" s="754"/>
      <c r="I273" s="755"/>
      <c r="J273" s="776"/>
      <c r="K273" s="755"/>
      <c r="L273" s="757"/>
      <c r="M273" s="754"/>
      <c r="N273" s="793"/>
      <c r="O273" s="796"/>
      <c r="P273" s="757"/>
      <c r="Q273" s="752"/>
      <c r="R273" s="757"/>
      <c r="S273" s="793"/>
      <c r="T273" s="799"/>
      <c r="U273" s="777"/>
      <c r="V273" s="778"/>
      <c r="W273" s="779"/>
      <c r="X273" s="778"/>
      <c r="Y273" s="780"/>
    </row>
    <row r="274" spans="2:25" x14ac:dyDescent="0.25">
      <c r="B274" s="449"/>
      <c r="C274" s="775"/>
      <c r="D274" s="753"/>
      <c r="E274" s="757"/>
      <c r="F274" s="754"/>
      <c r="G274" s="754"/>
      <c r="H274" s="754"/>
      <c r="I274" s="755"/>
      <c r="J274" s="776"/>
      <c r="K274" s="755"/>
      <c r="L274" s="757"/>
      <c r="M274" s="754"/>
      <c r="N274" s="793"/>
      <c r="O274" s="796"/>
      <c r="P274" s="757"/>
      <c r="Q274" s="752"/>
      <c r="R274" s="757"/>
      <c r="S274" s="793"/>
      <c r="T274" s="799"/>
      <c r="U274" s="777"/>
      <c r="V274" s="778"/>
      <c r="W274" s="779"/>
      <c r="X274" s="778"/>
      <c r="Y274" s="780"/>
    </row>
    <row r="275" spans="2:25" x14ac:dyDescent="0.25">
      <c r="B275" s="449"/>
      <c r="C275" s="775"/>
      <c r="D275" s="753"/>
      <c r="E275" s="757"/>
      <c r="F275" s="754"/>
      <c r="G275" s="754"/>
      <c r="H275" s="754"/>
      <c r="I275" s="755"/>
      <c r="J275" s="776"/>
      <c r="K275" s="755"/>
      <c r="L275" s="757"/>
      <c r="M275" s="754"/>
      <c r="N275" s="793"/>
      <c r="O275" s="796"/>
      <c r="P275" s="757"/>
      <c r="Q275" s="752"/>
      <c r="R275" s="757"/>
      <c r="S275" s="793"/>
      <c r="T275" s="799"/>
      <c r="U275" s="777"/>
      <c r="V275" s="778"/>
      <c r="W275" s="779"/>
      <c r="X275" s="778"/>
      <c r="Y275" s="780"/>
    </row>
    <row r="276" spans="2:25" x14ac:dyDescent="0.25">
      <c r="B276" s="449"/>
      <c r="C276" s="775"/>
      <c r="D276" s="753"/>
      <c r="E276" s="757"/>
      <c r="F276" s="754"/>
      <c r="G276" s="754"/>
      <c r="H276" s="754"/>
      <c r="I276" s="755"/>
      <c r="J276" s="776"/>
      <c r="K276" s="755"/>
      <c r="L276" s="757"/>
      <c r="M276" s="754"/>
      <c r="N276" s="793"/>
      <c r="O276" s="796"/>
      <c r="P276" s="757"/>
      <c r="Q276" s="752"/>
      <c r="R276" s="757"/>
      <c r="S276" s="793"/>
      <c r="T276" s="799"/>
      <c r="U276" s="777"/>
      <c r="V276" s="778"/>
      <c r="W276" s="779"/>
      <c r="X276" s="778"/>
      <c r="Y276" s="780"/>
    </row>
    <row r="277" spans="2:25" x14ac:dyDescent="0.25">
      <c r="B277" s="449"/>
      <c r="C277" s="775"/>
      <c r="D277" s="753"/>
      <c r="E277" s="757"/>
      <c r="F277" s="754"/>
      <c r="G277" s="754"/>
      <c r="H277" s="754"/>
      <c r="I277" s="755"/>
      <c r="J277" s="776"/>
      <c r="K277" s="755"/>
      <c r="L277" s="757"/>
      <c r="M277" s="754"/>
      <c r="N277" s="793"/>
      <c r="O277" s="796"/>
      <c r="P277" s="757"/>
      <c r="Q277" s="752"/>
      <c r="R277" s="757"/>
      <c r="S277" s="793"/>
      <c r="T277" s="799"/>
      <c r="U277" s="777"/>
      <c r="V277" s="778"/>
      <c r="W277" s="779"/>
      <c r="X277" s="778"/>
      <c r="Y277" s="780"/>
    </row>
    <row r="278" spans="2:25" x14ac:dyDescent="0.25">
      <c r="B278" s="449"/>
      <c r="C278" s="775"/>
      <c r="D278" s="753"/>
      <c r="E278" s="757"/>
      <c r="F278" s="754"/>
      <c r="G278" s="754"/>
      <c r="H278" s="754"/>
      <c r="I278" s="755"/>
      <c r="J278" s="776"/>
      <c r="K278" s="755"/>
      <c r="L278" s="757"/>
      <c r="M278" s="754"/>
      <c r="N278" s="793"/>
      <c r="O278" s="796"/>
      <c r="P278" s="757"/>
      <c r="Q278" s="752"/>
      <c r="R278" s="757"/>
      <c r="S278" s="793"/>
      <c r="T278" s="799"/>
      <c r="U278" s="777"/>
      <c r="V278" s="778"/>
      <c r="W278" s="779"/>
      <c r="X278" s="778"/>
      <c r="Y278" s="780"/>
    </row>
    <row r="279" spans="2:25" x14ac:dyDescent="0.25">
      <c r="B279" s="449"/>
      <c r="C279" s="775"/>
      <c r="D279" s="753"/>
      <c r="E279" s="757"/>
      <c r="F279" s="754"/>
      <c r="G279" s="754"/>
      <c r="H279" s="754"/>
      <c r="I279" s="755"/>
      <c r="J279" s="776"/>
      <c r="K279" s="755"/>
      <c r="L279" s="757"/>
      <c r="M279" s="754"/>
      <c r="N279" s="793"/>
      <c r="O279" s="796"/>
      <c r="P279" s="757"/>
      <c r="Q279" s="752"/>
      <c r="R279" s="757"/>
      <c r="S279" s="793"/>
      <c r="T279" s="799"/>
      <c r="U279" s="777"/>
      <c r="V279" s="778"/>
      <c r="W279" s="779"/>
      <c r="X279" s="778"/>
      <c r="Y279" s="780"/>
    </row>
    <row r="280" spans="2:25" x14ac:dyDescent="0.25">
      <c r="B280" s="449"/>
      <c r="C280" s="775"/>
      <c r="D280" s="753"/>
      <c r="E280" s="757"/>
      <c r="F280" s="754"/>
      <c r="G280" s="754"/>
      <c r="H280" s="754"/>
      <c r="I280" s="755"/>
      <c r="J280" s="776"/>
      <c r="K280" s="755"/>
      <c r="L280" s="757"/>
      <c r="M280" s="754"/>
      <c r="N280" s="793"/>
      <c r="O280" s="796"/>
      <c r="P280" s="757"/>
      <c r="Q280" s="752"/>
      <c r="R280" s="757"/>
      <c r="S280" s="793"/>
      <c r="T280" s="799"/>
      <c r="U280" s="777"/>
      <c r="V280" s="778"/>
      <c r="W280" s="779"/>
      <c r="X280" s="778"/>
      <c r="Y280" s="780"/>
    </row>
    <row r="281" spans="2:25" x14ac:dyDescent="0.25">
      <c r="B281" s="449"/>
      <c r="C281" s="775"/>
      <c r="D281" s="753"/>
      <c r="E281" s="757"/>
      <c r="F281" s="754"/>
      <c r="G281" s="754"/>
      <c r="H281" s="754"/>
      <c r="I281" s="755"/>
      <c r="J281" s="776"/>
      <c r="K281" s="755"/>
      <c r="L281" s="757"/>
      <c r="M281" s="754"/>
      <c r="N281" s="793"/>
      <c r="O281" s="796"/>
      <c r="P281" s="757"/>
      <c r="Q281" s="752"/>
      <c r="R281" s="757"/>
      <c r="S281" s="793"/>
      <c r="T281" s="799"/>
      <c r="U281" s="777"/>
      <c r="V281" s="778"/>
      <c r="W281" s="779"/>
      <c r="X281" s="778"/>
      <c r="Y281" s="780"/>
    </row>
    <row r="282" spans="2:25" x14ac:dyDescent="0.25">
      <c r="B282" s="449"/>
      <c r="C282" s="775"/>
      <c r="D282" s="753"/>
      <c r="E282" s="757"/>
      <c r="F282" s="754"/>
      <c r="G282" s="754"/>
      <c r="H282" s="754"/>
      <c r="I282" s="755"/>
      <c r="J282" s="776"/>
      <c r="K282" s="755"/>
      <c r="L282" s="757"/>
      <c r="M282" s="754"/>
      <c r="N282" s="793"/>
      <c r="O282" s="796"/>
      <c r="P282" s="757"/>
      <c r="Q282" s="752"/>
      <c r="R282" s="757"/>
      <c r="S282" s="793"/>
      <c r="T282" s="799"/>
      <c r="U282" s="777"/>
      <c r="V282" s="778"/>
      <c r="W282" s="779"/>
      <c r="X282" s="778"/>
      <c r="Y282" s="780"/>
    </row>
    <row r="283" spans="2:25" x14ac:dyDescent="0.25">
      <c r="B283" s="449"/>
      <c r="C283" s="775"/>
      <c r="D283" s="753"/>
      <c r="E283" s="757"/>
      <c r="F283" s="754"/>
      <c r="G283" s="754"/>
      <c r="H283" s="754"/>
      <c r="I283" s="755"/>
      <c r="J283" s="776"/>
      <c r="K283" s="755"/>
      <c r="L283" s="757"/>
      <c r="M283" s="754"/>
      <c r="N283" s="793"/>
      <c r="O283" s="796"/>
      <c r="P283" s="757"/>
      <c r="Q283" s="752"/>
      <c r="R283" s="757"/>
      <c r="S283" s="793"/>
      <c r="T283" s="799"/>
      <c r="U283" s="777"/>
      <c r="V283" s="778"/>
      <c r="W283" s="779"/>
      <c r="X283" s="778"/>
      <c r="Y283" s="780"/>
    </row>
    <row r="284" spans="2:25" x14ac:dyDescent="0.25">
      <c r="B284" s="449"/>
      <c r="C284" s="775"/>
      <c r="D284" s="753"/>
      <c r="E284" s="757"/>
      <c r="F284" s="754"/>
      <c r="G284" s="754"/>
      <c r="H284" s="754"/>
      <c r="I284" s="755"/>
      <c r="J284" s="776"/>
      <c r="K284" s="755"/>
      <c r="L284" s="757"/>
      <c r="M284" s="754"/>
      <c r="N284" s="793"/>
      <c r="O284" s="796"/>
      <c r="P284" s="757"/>
      <c r="Q284" s="752"/>
      <c r="R284" s="757"/>
      <c r="S284" s="793"/>
      <c r="T284" s="799"/>
      <c r="U284" s="777"/>
      <c r="V284" s="778"/>
      <c r="W284" s="779"/>
      <c r="X284" s="778"/>
      <c r="Y284" s="780"/>
    </row>
    <row r="285" spans="2:25" x14ac:dyDescent="0.25">
      <c r="B285" s="449"/>
      <c r="C285" s="775"/>
      <c r="D285" s="753"/>
      <c r="E285" s="757"/>
      <c r="F285" s="754"/>
      <c r="G285" s="754"/>
      <c r="H285" s="754"/>
      <c r="I285" s="755"/>
      <c r="J285" s="776"/>
      <c r="K285" s="755"/>
      <c r="L285" s="757"/>
      <c r="M285" s="754"/>
      <c r="N285" s="793"/>
      <c r="O285" s="796"/>
      <c r="P285" s="757"/>
      <c r="Q285" s="752"/>
      <c r="R285" s="757"/>
      <c r="S285" s="793"/>
      <c r="T285" s="799"/>
      <c r="U285" s="777"/>
      <c r="V285" s="778"/>
      <c r="W285" s="779"/>
      <c r="X285" s="778"/>
      <c r="Y285" s="780"/>
    </row>
    <row r="286" spans="2:25" x14ac:dyDescent="0.25">
      <c r="B286" s="449"/>
      <c r="C286" s="775"/>
      <c r="D286" s="753"/>
      <c r="E286" s="757"/>
      <c r="F286" s="754"/>
      <c r="G286" s="754"/>
      <c r="H286" s="754"/>
      <c r="I286" s="755"/>
      <c r="J286" s="776"/>
      <c r="K286" s="755"/>
      <c r="L286" s="757"/>
      <c r="M286" s="754"/>
      <c r="N286" s="793"/>
      <c r="O286" s="796"/>
      <c r="P286" s="757"/>
      <c r="Q286" s="752"/>
      <c r="R286" s="757"/>
      <c r="S286" s="793"/>
      <c r="T286" s="799"/>
      <c r="U286" s="777"/>
      <c r="V286" s="778"/>
      <c r="W286" s="779"/>
      <c r="X286" s="778"/>
      <c r="Y286" s="780"/>
    </row>
    <row r="287" spans="2:25" x14ac:dyDescent="0.25">
      <c r="B287" s="449"/>
      <c r="C287" s="775"/>
      <c r="D287" s="753"/>
      <c r="E287" s="757"/>
      <c r="F287" s="754"/>
      <c r="G287" s="754"/>
      <c r="H287" s="754"/>
      <c r="I287" s="755"/>
      <c r="J287" s="776"/>
      <c r="K287" s="755"/>
      <c r="L287" s="757"/>
      <c r="M287" s="754"/>
      <c r="N287" s="793"/>
      <c r="O287" s="796"/>
      <c r="P287" s="757"/>
      <c r="Q287" s="752"/>
      <c r="R287" s="757"/>
      <c r="S287" s="793"/>
      <c r="T287" s="799"/>
      <c r="U287" s="777"/>
      <c r="V287" s="778"/>
      <c r="W287" s="779"/>
      <c r="X287" s="778"/>
      <c r="Y287" s="780"/>
    </row>
    <row r="288" spans="2:25" x14ac:dyDescent="0.25">
      <c r="B288" s="449"/>
      <c r="C288" s="775"/>
      <c r="D288" s="753"/>
      <c r="E288" s="757"/>
      <c r="F288" s="754"/>
      <c r="G288" s="754"/>
      <c r="H288" s="754"/>
      <c r="I288" s="755"/>
      <c r="J288" s="776"/>
      <c r="K288" s="755"/>
      <c r="L288" s="757"/>
      <c r="M288" s="754"/>
      <c r="N288" s="793"/>
      <c r="O288" s="796"/>
      <c r="P288" s="757"/>
      <c r="Q288" s="752"/>
      <c r="R288" s="757"/>
      <c r="S288" s="793"/>
      <c r="T288" s="799"/>
      <c r="U288" s="777"/>
      <c r="V288" s="778"/>
      <c r="W288" s="779"/>
      <c r="X288" s="778"/>
      <c r="Y288" s="780"/>
    </row>
    <row r="289" spans="2:25" x14ac:dyDescent="0.25">
      <c r="B289" s="449"/>
      <c r="C289" s="775"/>
      <c r="D289" s="753"/>
      <c r="E289" s="757"/>
      <c r="F289" s="754"/>
      <c r="G289" s="754"/>
      <c r="H289" s="754"/>
      <c r="I289" s="755"/>
      <c r="J289" s="776"/>
      <c r="K289" s="755"/>
      <c r="L289" s="757"/>
      <c r="M289" s="754"/>
      <c r="N289" s="793"/>
      <c r="O289" s="796"/>
      <c r="P289" s="757"/>
      <c r="Q289" s="752"/>
      <c r="R289" s="757"/>
      <c r="S289" s="793"/>
      <c r="T289" s="799"/>
      <c r="U289" s="777"/>
      <c r="V289" s="778"/>
      <c r="W289" s="779"/>
      <c r="X289" s="778"/>
      <c r="Y289" s="780"/>
    </row>
    <row r="290" spans="2:25" x14ac:dyDescent="0.25">
      <c r="B290" s="449"/>
      <c r="C290" s="775"/>
      <c r="D290" s="753"/>
      <c r="E290" s="757"/>
      <c r="F290" s="754"/>
      <c r="G290" s="754"/>
      <c r="H290" s="754"/>
      <c r="I290" s="755"/>
      <c r="J290" s="776"/>
      <c r="K290" s="755"/>
      <c r="L290" s="757"/>
      <c r="M290" s="754"/>
      <c r="N290" s="793"/>
      <c r="O290" s="796"/>
      <c r="P290" s="757"/>
      <c r="Q290" s="752"/>
      <c r="R290" s="757"/>
      <c r="S290" s="793"/>
      <c r="T290" s="799"/>
      <c r="U290" s="777"/>
      <c r="V290" s="778"/>
      <c r="W290" s="779"/>
      <c r="X290" s="778"/>
      <c r="Y290" s="780"/>
    </row>
    <row r="291" spans="2:25" x14ac:dyDescent="0.25">
      <c r="B291" s="449"/>
      <c r="C291" s="775"/>
      <c r="D291" s="753"/>
      <c r="E291" s="757"/>
      <c r="F291" s="754"/>
      <c r="G291" s="754"/>
      <c r="H291" s="754"/>
      <c r="I291" s="755"/>
      <c r="J291" s="776"/>
      <c r="K291" s="755"/>
      <c r="L291" s="757"/>
      <c r="M291" s="754"/>
      <c r="N291" s="793"/>
      <c r="O291" s="796"/>
      <c r="P291" s="757"/>
      <c r="Q291" s="752"/>
      <c r="R291" s="757"/>
      <c r="S291" s="793"/>
      <c r="T291" s="799"/>
      <c r="U291" s="777"/>
      <c r="V291" s="778"/>
      <c r="W291" s="779"/>
      <c r="X291" s="778"/>
      <c r="Y291" s="780"/>
    </row>
    <row r="292" spans="2:25" x14ac:dyDescent="0.25">
      <c r="B292" s="449"/>
      <c r="C292" s="775"/>
      <c r="D292" s="753"/>
      <c r="E292" s="757"/>
      <c r="F292" s="754"/>
      <c r="G292" s="754"/>
      <c r="H292" s="754"/>
      <c r="I292" s="755"/>
      <c r="J292" s="776"/>
      <c r="K292" s="755"/>
      <c r="L292" s="757"/>
      <c r="M292" s="754"/>
      <c r="N292" s="793"/>
      <c r="O292" s="796"/>
      <c r="P292" s="757"/>
      <c r="Q292" s="752"/>
      <c r="R292" s="757"/>
      <c r="S292" s="793"/>
      <c r="T292" s="799"/>
      <c r="U292" s="777"/>
      <c r="V292" s="778"/>
      <c r="W292" s="779"/>
      <c r="X292" s="778"/>
      <c r="Y292" s="780"/>
    </row>
    <row r="293" spans="2:25" x14ac:dyDescent="0.25">
      <c r="B293" s="449"/>
      <c r="C293" s="775"/>
      <c r="D293" s="753"/>
      <c r="E293" s="757"/>
      <c r="F293" s="754"/>
      <c r="G293" s="754"/>
      <c r="H293" s="754"/>
      <c r="I293" s="755"/>
      <c r="J293" s="776"/>
      <c r="K293" s="755"/>
      <c r="L293" s="757"/>
      <c r="M293" s="754"/>
      <c r="N293" s="793"/>
      <c r="O293" s="796"/>
      <c r="P293" s="757"/>
      <c r="Q293" s="752"/>
      <c r="R293" s="757"/>
      <c r="S293" s="793"/>
      <c r="T293" s="799"/>
      <c r="U293" s="777"/>
      <c r="V293" s="778"/>
      <c r="W293" s="779"/>
      <c r="X293" s="778"/>
      <c r="Y293" s="780"/>
    </row>
    <row r="294" spans="2:25" x14ac:dyDescent="0.25">
      <c r="B294" s="449"/>
      <c r="C294" s="775"/>
      <c r="D294" s="753"/>
      <c r="E294" s="757"/>
      <c r="F294" s="754"/>
      <c r="G294" s="754"/>
      <c r="H294" s="754"/>
      <c r="I294" s="755"/>
      <c r="J294" s="776"/>
      <c r="K294" s="755"/>
      <c r="L294" s="757"/>
      <c r="M294" s="754"/>
      <c r="N294" s="793"/>
      <c r="O294" s="796"/>
      <c r="P294" s="757"/>
      <c r="Q294" s="752"/>
      <c r="R294" s="757"/>
      <c r="S294" s="793"/>
      <c r="T294" s="799"/>
      <c r="U294" s="777"/>
      <c r="V294" s="778"/>
      <c r="W294" s="779"/>
      <c r="X294" s="778"/>
      <c r="Y294" s="780"/>
    </row>
    <row r="295" spans="2:25" x14ac:dyDescent="0.25">
      <c r="B295" s="449"/>
      <c r="C295" s="775"/>
      <c r="D295" s="753"/>
      <c r="E295" s="757"/>
      <c r="F295" s="754"/>
      <c r="G295" s="754"/>
      <c r="H295" s="754"/>
      <c r="I295" s="755"/>
      <c r="J295" s="776"/>
      <c r="K295" s="755"/>
      <c r="L295" s="757"/>
      <c r="M295" s="754"/>
      <c r="N295" s="793"/>
      <c r="O295" s="796"/>
      <c r="P295" s="757"/>
      <c r="Q295" s="752"/>
      <c r="R295" s="757"/>
      <c r="S295" s="793"/>
      <c r="T295" s="799"/>
      <c r="U295" s="777"/>
      <c r="V295" s="778"/>
      <c r="W295" s="779"/>
      <c r="X295" s="778"/>
      <c r="Y295" s="780"/>
    </row>
    <row r="296" spans="2:25" x14ac:dyDescent="0.25">
      <c r="B296" s="449"/>
      <c r="C296" s="775"/>
      <c r="D296" s="753"/>
      <c r="E296" s="757"/>
      <c r="F296" s="754"/>
      <c r="G296" s="754"/>
      <c r="H296" s="754"/>
      <c r="I296" s="755"/>
      <c r="J296" s="776"/>
      <c r="K296" s="755"/>
      <c r="L296" s="757"/>
      <c r="M296" s="754"/>
      <c r="N296" s="793"/>
      <c r="O296" s="796"/>
      <c r="P296" s="757"/>
      <c r="Q296" s="752"/>
      <c r="R296" s="757"/>
      <c r="S296" s="793"/>
      <c r="T296" s="799"/>
      <c r="U296" s="777"/>
      <c r="V296" s="778"/>
      <c r="W296" s="779"/>
      <c r="X296" s="778"/>
      <c r="Y296" s="780"/>
    </row>
    <row r="297" spans="2:25" x14ac:dyDescent="0.25">
      <c r="B297" s="449"/>
      <c r="C297" s="775"/>
      <c r="D297" s="753"/>
      <c r="E297" s="757"/>
      <c r="F297" s="754"/>
      <c r="G297" s="754"/>
      <c r="H297" s="754"/>
      <c r="I297" s="755"/>
      <c r="J297" s="776"/>
      <c r="K297" s="755"/>
      <c r="L297" s="757"/>
      <c r="M297" s="754"/>
      <c r="N297" s="793"/>
      <c r="O297" s="796"/>
      <c r="P297" s="757"/>
      <c r="Q297" s="752"/>
      <c r="R297" s="757"/>
      <c r="S297" s="793"/>
      <c r="T297" s="799"/>
      <c r="U297" s="777"/>
      <c r="V297" s="778"/>
      <c r="W297" s="779"/>
      <c r="X297" s="778"/>
      <c r="Y297" s="780"/>
    </row>
    <row r="298" spans="2:25" x14ac:dyDescent="0.25">
      <c r="B298" s="449"/>
      <c r="C298" s="775"/>
      <c r="D298" s="753"/>
      <c r="E298" s="757"/>
      <c r="F298" s="754"/>
      <c r="G298" s="754"/>
      <c r="H298" s="754"/>
      <c r="I298" s="755"/>
      <c r="J298" s="776"/>
      <c r="K298" s="755"/>
      <c r="L298" s="757"/>
      <c r="M298" s="754"/>
      <c r="N298" s="793"/>
      <c r="O298" s="796"/>
      <c r="P298" s="757"/>
      <c r="Q298" s="752"/>
      <c r="R298" s="757"/>
      <c r="S298" s="793"/>
      <c r="T298" s="799"/>
      <c r="U298" s="777"/>
      <c r="V298" s="778"/>
      <c r="W298" s="779"/>
      <c r="X298" s="778"/>
      <c r="Y298" s="780"/>
    </row>
    <row r="299" spans="2:25" x14ac:dyDescent="0.25">
      <c r="B299" s="449"/>
      <c r="C299" s="775"/>
      <c r="D299" s="753"/>
      <c r="E299" s="757"/>
      <c r="F299" s="754"/>
      <c r="G299" s="754"/>
      <c r="H299" s="754"/>
      <c r="I299" s="755"/>
      <c r="J299" s="776"/>
      <c r="K299" s="755"/>
      <c r="L299" s="757"/>
      <c r="M299" s="754"/>
      <c r="N299" s="793"/>
      <c r="O299" s="796"/>
      <c r="P299" s="757"/>
      <c r="Q299" s="752"/>
      <c r="R299" s="757"/>
      <c r="S299" s="793"/>
      <c r="T299" s="799"/>
      <c r="U299" s="777"/>
      <c r="V299" s="778"/>
      <c r="W299" s="779"/>
      <c r="X299" s="778"/>
      <c r="Y299" s="780"/>
    </row>
    <row r="300" spans="2:25" x14ac:dyDescent="0.25">
      <c r="B300" s="449"/>
      <c r="C300" s="775"/>
      <c r="D300" s="753"/>
      <c r="E300" s="757"/>
      <c r="F300" s="754"/>
      <c r="G300" s="754"/>
      <c r="H300" s="754"/>
      <c r="I300" s="755"/>
      <c r="J300" s="776"/>
      <c r="K300" s="755"/>
      <c r="L300" s="757"/>
      <c r="M300" s="754"/>
      <c r="N300" s="793"/>
      <c r="O300" s="796"/>
      <c r="P300" s="757"/>
      <c r="Q300" s="752"/>
      <c r="R300" s="757"/>
      <c r="S300" s="793"/>
      <c r="T300" s="799"/>
      <c r="U300" s="777"/>
      <c r="V300" s="778"/>
      <c r="W300" s="779"/>
      <c r="X300" s="778"/>
      <c r="Y300" s="780"/>
    </row>
    <row r="301" spans="2:25" x14ac:dyDescent="0.25">
      <c r="B301" s="449"/>
      <c r="C301" s="775"/>
      <c r="D301" s="753"/>
      <c r="E301" s="757"/>
      <c r="F301" s="754"/>
      <c r="G301" s="754"/>
      <c r="H301" s="754"/>
      <c r="I301" s="755"/>
      <c r="J301" s="776"/>
      <c r="K301" s="755"/>
      <c r="L301" s="757"/>
      <c r="M301" s="754"/>
      <c r="N301" s="793"/>
      <c r="O301" s="796"/>
      <c r="P301" s="757"/>
      <c r="Q301" s="752"/>
      <c r="R301" s="757"/>
      <c r="S301" s="793"/>
      <c r="T301" s="799"/>
      <c r="U301" s="777"/>
      <c r="V301" s="778"/>
      <c r="W301" s="779"/>
      <c r="X301" s="778"/>
      <c r="Y301" s="780"/>
    </row>
    <row r="302" spans="2:25" x14ac:dyDescent="0.25">
      <c r="B302" s="449"/>
      <c r="C302" s="775"/>
      <c r="D302" s="753"/>
      <c r="E302" s="757"/>
      <c r="F302" s="754"/>
      <c r="G302" s="754"/>
      <c r="H302" s="754"/>
      <c r="I302" s="755"/>
      <c r="J302" s="776"/>
      <c r="K302" s="755"/>
      <c r="L302" s="757"/>
      <c r="M302" s="754"/>
      <c r="N302" s="793"/>
      <c r="O302" s="796"/>
      <c r="P302" s="757"/>
      <c r="Q302" s="752"/>
      <c r="R302" s="757"/>
      <c r="S302" s="793"/>
      <c r="T302" s="799"/>
      <c r="U302" s="777"/>
      <c r="V302" s="778"/>
      <c r="W302" s="779"/>
      <c r="X302" s="778"/>
      <c r="Y302" s="780"/>
    </row>
    <row r="303" spans="2:25" x14ac:dyDescent="0.25">
      <c r="B303" s="449"/>
      <c r="C303" s="775"/>
      <c r="D303" s="753"/>
      <c r="E303" s="757"/>
      <c r="F303" s="754"/>
      <c r="G303" s="754"/>
      <c r="H303" s="754"/>
      <c r="I303" s="755"/>
      <c r="J303" s="776"/>
      <c r="K303" s="755"/>
      <c r="L303" s="757"/>
      <c r="M303" s="754"/>
      <c r="N303" s="793"/>
      <c r="O303" s="796"/>
      <c r="P303" s="757"/>
      <c r="Q303" s="752"/>
      <c r="R303" s="757"/>
      <c r="S303" s="793"/>
      <c r="T303" s="799"/>
      <c r="U303" s="777"/>
      <c r="V303" s="778"/>
      <c r="W303" s="779"/>
      <c r="X303" s="778"/>
      <c r="Y303" s="780"/>
    </row>
    <row r="304" spans="2:25" x14ac:dyDescent="0.25">
      <c r="B304" s="449"/>
      <c r="C304" s="775"/>
      <c r="D304" s="753"/>
      <c r="E304" s="757"/>
      <c r="F304" s="754"/>
      <c r="G304" s="754"/>
      <c r="H304" s="754"/>
      <c r="I304" s="755"/>
      <c r="J304" s="776"/>
      <c r="K304" s="755"/>
      <c r="L304" s="757"/>
      <c r="M304" s="754"/>
      <c r="N304" s="793"/>
      <c r="O304" s="796"/>
      <c r="P304" s="757"/>
      <c r="Q304" s="752"/>
      <c r="R304" s="757"/>
      <c r="S304" s="793"/>
      <c r="T304" s="799"/>
      <c r="U304" s="777"/>
      <c r="V304" s="778"/>
      <c r="W304" s="779"/>
      <c r="X304" s="778"/>
      <c r="Y304" s="780"/>
    </row>
    <row r="305" spans="2:25" x14ac:dyDescent="0.25">
      <c r="B305" s="449"/>
      <c r="C305" s="775"/>
      <c r="D305" s="753"/>
      <c r="E305" s="757"/>
      <c r="F305" s="754"/>
      <c r="G305" s="754"/>
      <c r="H305" s="754"/>
      <c r="I305" s="755"/>
      <c r="J305" s="776"/>
      <c r="K305" s="755"/>
      <c r="L305" s="757"/>
      <c r="M305" s="754"/>
      <c r="N305" s="793"/>
      <c r="O305" s="796"/>
      <c r="P305" s="757"/>
      <c r="Q305" s="752"/>
      <c r="R305" s="757"/>
      <c r="S305" s="793"/>
      <c r="T305" s="799"/>
      <c r="U305" s="777"/>
      <c r="V305" s="778"/>
      <c r="W305" s="779"/>
      <c r="X305" s="778"/>
      <c r="Y305" s="780"/>
    </row>
    <row r="306" spans="2:25" x14ac:dyDescent="0.25">
      <c r="B306" s="449"/>
      <c r="C306" s="775"/>
      <c r="D306" s="753"/>
      <c r="E306" s="757"/>
      <c r="F306" s="754"/>
      <c r="G306" s="754"/>
      <c r="H306" s="754"/>
      <c r="I306" s="755"/>
      <c r="J306" s="776"/>
      <c r="K306" s="755"/>
      <c r="L306" s="757"/>
      <c r="M306" s="754"/>
      <c r="N306" s="793"/>
      <c r="O306" s="796"/>
      <c r="P306" s="757"/>
      <c r="Q306" s="752"/>
      <c r="R306" s="757"/>
      <c r="S306" s="793"/>
      <c r="T306" s="799"/>
      <c r="U306" s="777"/>
      <c r="V306" s="778"/>
      <c r="W306" s="779"/>
      <c r="X306" s="778"/>
      <c r="Y306" s="780"/>
    </row>
    <row r="307" spans="2:25" x14ac:dyDescent="0.25">
      <c r="B307" s="449"/>
      <c r="C307" s="775"/>
      <c r="D307" s="753"/>
      <c r="E307" s="757"/>
      <c r="F307" s="754"/>
      <c r="G307" s="754"/>
      <c r="H307" s="754"/>
      <c r="I307" s="755"/>
      <c r="J307" s="776"/>
      <c r="K307" s="755"/>
      <c r="L307" s="757"/>
      <c r="M307" s="754"/>
      <c r="N307" s="793"/>
      <c r="O307" s="796"/>
      <c r="P307" s="757"/>
      <c r="Q307" s="752"/>
      <c r="R307" s="757"/>
      <c r="S307" s="793"/>
      <c r="T307" s="799"/>
      <c r="U307" s="777"/>
      <c r="V307" s="778"/>
      <c r="W307" s="779"/>
      <c r="X307" s="778"/>
      <c r="Y307" s="780"/>
    </row>
    <row r="308" spans="2:25" x14ac:dyDescent="0.25">
      <c r="B308" s="449"/>
      <c r="C308" s="775"/>
      <c r="D308" s="753"/>
      <c r="E308" s="757"/>
      <c r="F308" s="754"/>
      <c r="G308" s="754"/>
      <c r="H308" s="754"/>
      <c r="I308" s="755"/>
      <c r="J308" s="776"/>
      <c r="K308" s="755"/>
      <c r="L308" s="757"/>
      <c r="M308" s="754"/>
      <c r="N308" s="793"/>
      <c r="O308" s="796"/>
      <c r="P308" s="757"/>
      <c r="Q308" s="752"/>
      <c r="R308" s="757"/>
      <c r="S308" s="793"/>
      <c r="T308" s="799"/>
      <c r="U308" s="777"/>
      <c r="V308" s="778"/>
      <c r="W308" s="779"/>
      <c r="X308" s="778"/>
      <c r="Y308" s="780"/>
    </row>
    <row r="309" spans="2:25" x14ac:dyDescent="0.25">
      <c r="B309" s="449"/>
      <c r="C309" s="775"/>
      <c r="D309" s="753"/>
      <c r="E309" s="757"/>
      <c r="F309" s="754"/>
      <c r="G309" s="754"/>
      <c r="H309" s="754"/>
      <c r="I309" s="755"/>
      <c r="J309" s="776"/>
      <c r="K309" s="755"/>
      <c r="L309" s="757"/>
      <c r="M309" s="754"/>
      <c r="N309" s="793"/>
      <c r="O309" s="796"/>
      <c r="P309" s="757"/>
      <c r="Q309" s="752"/>
      <c r="R309" s="757"/>
      <c r="S309" s="793"/>
      <c r="T309" s="799"/>
      <c r="U309" s="777"/>
      <c r="V309" s="778"/>
      <c r="W309" s="779"/>
      <c r="X309" s="778"/>
      <c r="Y309" s="780"/>
    </row>
    <row r="310" spans="2:25" x14ac:dyDescent="0.25">
      <c r="B310" s="449"/>
      <c r="C310" s="775"/>
      <c r="D310" s="753"/>
      <c r="E310" s="757"/>
      <c r="F310" s="754"/>
      <c r="G310" s="754"/>
      <c r="H310" s="754"/>
      <c r="I310" s="755"/>
      <c r="J310" s="776"/>
      <c r="K310" s="755"/>
      <c r="L310" s="757"/>
      <c r="M310" s="754"/>
      <c r="N310" s="793"/>
      <c r="O310" s="796"/>
      <c r="P310" s="757"/>
      <c r="Q310" s="752"/>
      <c r="R310" s="757"/>
      <c r="S310" s="793"/>
      <c r="T310" s="799"/>
      <c r="U310" s="777"/>
      <c r="V310" s="778"/>
      <c r="W310" s="779"/>
      <c r="X310" s="778"/>
      <c r="Y310" s="780"/>
    </row>
    <row r="311" spans="2:25" x14ac:dyDescent="0.25">
      <c r="B311" s="449"/>
      <c r="C311" s="775"/>
      <c r="D311" s="753"/>
      <c r="E311" s="757"/>
      <c r="F311" s="754"/>
      <c r="G311" s="754"/>
      <c r="H311" s="754"/>
      <c r="I311" s="755"/>
      <c r="J311" s="776"/>
      <c r="K311" s="755"/>
      <c r="L311" s="757"/>
      <c r="M311" s="754"/>
      <c r="N311" s="793"/>
      <c r="O311" s="796"/>
      <c r="P311" s="757"/>
      <c r="Q311" s="752"/>
      <c r="R311" s="757"/>
      <c r="S311" s="793"/>
      <c r="T311" s="799"/>
      <c r="U311" s="777"/>
      <c r="V311" s="778"/>
      <c r="W311" s="779"/>
      <c r="X311" s="778"/>
      <c r="Y311" s="780"/>
    </row>
    <row r="312" spans="2:25" x14ac:dyDescent="0.25">
      <c r="B312" s="449"/>
      <c r="C312" s="775"/>
      <c r="D312" s="753"/>
      <c r="E312" s="757"/>
      <c r="F312" s="754"/>
      <c r="G312" s="754"/>
      <c r="H312" s="754"/>
      <c r="I312" s="755"/>
      <c r="J312" s="776"/>
      <c r="K312" s="755"/>
      <c r="L312" s="757"/>
      <c r="M312" s="754"/>
      <c r="N312" s="793"/>
      <c r="O312" s="796"/>
      <c r="P312" s="757"/>
      <c r="Q312" s="752"/>
      <c r="R312" s="757"/>
      <c r="S312" s="793"/>
      <c r="T312" s="799"/>
      <c r="U312" s="777"/>
      <c r="V312" s="778"/>
      <c r="W312" s="779"/>
      <c r="X312" s="778"/>
      <c r="Y312" s="780"/>
    </row>
    <row r="313" spans="2:25" x14ac:dyDescent="0.25">
      <c r="B313" s="449"/>
      <c r="C313" s="775"/>
      <c r="D313" s="753"/>
      <c r="E313" s="757"/>
      <c r="F313" s="754"/>
      <c r="G313" s="754"/>
      <c r="H313" s="754"/>
      <c r="I313" s="755"/>
      <c r="J313" s="776"/>
      <c r="K313" s="755"/>
      <c r="L313" s="757"/>
      <c r="M313" s="754"/>
      <c r="N313" s="793"/>
      <c r="O313" s="796"/>
      <c r="P313" s="757"/>
      <c r="Q313" s="752"/>
      <c r="R313" s="757"/>
      <c r="S313" s="793"/>
      <c r="T313" s="799"/>
      <c r="U313" s="777"/>
      <c r="V313" s="778"/>
      <c r="W313" s="779"/>
      <c r="X313" s="778"/>
      <c r="Y313" s="780"/>
    </row>
    <row r="314" spans="2:25" x14ac:dyDescent="0.25">
      <c r="B314" s="449"/>
      <c r="C314" s="775"/>
      <c r="D314" s="753"/>
      <c r="E314" s="757"/>
      <c r="F314" s="754"/>
      <c r="G314" s="754"/>
      <c r="H314" s="754"/>
      <c r="I314" s="755"/>
      <c r="J314" s="776"/>
      <c r="K314" s="755"/>
      <c r="L314" s="757"/>
      <c r="M314" s="754"/>
      <c r="N314" s="793"/>
      <c r="O314" s="796"/>
      <c r="P314" s="757"/>
      <c r="Q314" s="752"/>
      <c r="R314" s="757"/>
      <c r="S314" s="793"/>
      <c r="T314" s="799"/>
      <c r="U314" s="777"/>
      <c r="V314" s="778"/>
      <c r="W314" s="779"/>
      <c r="X314" s="778"/>
      <c r="Y314" s="780"/>
    </row>
    <row r="315" spans="2:25" x14ac:dyDescent="0.25">
      <c r="B315" s="449"/>
      <c r="C315" s="775"/>
      <c r="D315" s="753"/>
      <c r="E315" s="757"/>
      <c r="F315" s="754"/>
      <c r="G315" s="754"/>
      <c r="H315" s="754"/>
      <c r="I315" s="755"/>
      <c r="J315" s="776"/>
      <c r="K315" s="755"/>
      <c r="L315" s="757"/>
      <c r="M315" s="754"/>
      <c r="N315" s="793"/>
      <c r="O315" s="796"/>
      <c r="P315" s="757"/>
      <c r="Q315" s="752"/>
      <c r="R315" s="757"/>
      <c r="S315" s="793"/>
      <c r="T315" s="799"/>
      <c r="U315" s="777"/>
      <c r="V315" s="778"/>
      <c r="W315" s="779"/>
      <c r="X315" s="778"/>
      <c r="Y315" s="780"/>
    </row>
    <row r="316" spans="2:25" x14ac:dyDescent="0.25">
      <c r="B316" s="449"/>
      <c r="C316" s="775"/>
      <c r="D316" s="753"/>
      <c r="E316" s="757"/>
      <c r="F316" s="754"/>
      <c r="G316" s="754"/>
      <c r="H316" s="754"/>
      <c r="I316" s="755"/>
      <c r="J316" s="776"/>
      <c r="K316" s="755"/>
      <c r="L316" s="757"/>
      <c r="M316" s="754"/>
      <c r="N316" s="793"/>
      <c r="O316" s="796"/>
      <c r="P316" s="757"/>
      <c r="Q316" s="752"/>
      <c r="R316" s="757"/>
      <c r="S316" s="793"/>
      <c r="T316" s="799"/>
      <c r="U316" s="777"/>
      <c r="V316" s="778"/>
      <c r="W316" s="779"/>
      <c r="X316" s="778"/>
      <c r="Y316" s="780"/>
    </row>
    <row r="317" spans="2:25" x14ac:dyDescent="0.25">
      <c r="B317" s="449"/>
      <c r="C317" s="775"/>
      <c r="D317" s="753"/>
      <c r="E317" s="757"/>
      <c r="F317" s="754"/>
      <c r="G317" s="754"/>
      <c r="H317" s="754"/>
      <c r="I317" s="755"/>
      <c r="J317" s="776"/>
      <c r="K317" s="755"/>
      <c r="L317" s="757"/>
      <c r="M317" s="754"/>
      <c r="N317" s="793"/>
      <c r="O317" s="796"/>
      <c r="P317" s="757"/>
      <c r="Q317" s="752"/>
      <c r="R317" s="757"/>
      <c r="S317" s="793"/>
      <c r="T317" s="799"/>
      <c r="U317" s="777"/>
      <c r="V317" s="778"/>
      <c r="W317" s="779"/>
      <c r="X317" s="778"/>
      <c r="Y317" s="780"/>
    </row>
    <row r="318" spans="2:25" x14ac:dyDescent="0.25">
      <c r="B318" s="449"/>
      <c r="C318" s="775"/>
      <c r="D318" s="753"/>
      <c r="E318" s="757"/>
      <c r="F318" s="754"/>
      <c r="G318" s="754"/>
      <c r="H318" s="754"/>
      <c r="I318" s="755"/>
      <c r="J318" s="776"/>
      <c r="K318" s="755"/>
      <c r="L318" s="757"/>
      <c r="M318" s="754"/>
      <c r="N318" s="793"/>
      <c r="O318" s="796"/>
      <c r="P318" s="757"/>
      <c r="Q318" s="752"/>
      <c r="R318" s="757"/>
      <c r="S318" s="793"/>
      <c r="T318" s="799"/>
      <c r="U318" s="777"/>
      <c r="V318" s="778"/>
      <c r="W318" s="779"/>
      <c r="X318" s="778"/>
      <c r="Y318" s="780"/>
    </row>
    <row r="319" spans="2:25" x14ac:dyDescent="0.25">
      <c r="B319" s="449"/>
      <c r="C319" s="775"/>
      <c r="D319" s="753"/>
      <c r="E319" s="757"/>
      <c r="F319" s="754"/>
      <c r="G319" s="754"/>
      <c r="H319" s="754"/>
      <c r="I319" s="755"/>
      <c r="J319" s="776"/>
      <c r="K319" s="755"/>
      <c r="L319" s="757"/>
      <c r="M319" s="754"/>
      <c r="N319" s="793"/>
      <c r="O319" s="796"/>
      <c r="P319" s="757"/>
      <c r="Q319" s="752"/>
      <c r="R319" s="757"/>
      <c r="S319" s="793"/>
      <c r="T319" s="799"/>
      <c r="U319" s="777"/>
      <c r="V319" s="778"/>
      <c r="W319" s="779"/>
      <c r="X319" s="778"/>
      <c r="Y319" s="780"/>
    </row>
    <row r="320" spans="2:25" x14ac:dyDescent="0.25">
      <c r="B320" s="449"/>
      <c r="C320" s="775"/>
      <c r="D320" s="753"/>
      <c r="E320" s="757"/>
      <c r="F320" s="754"/>
      <c r="G320" s="754"/>
      <c r="H320" s="754"/>
      <c r="I320" s="755"/>
      <c r="J320" s="776"/>
      <c r="K320" s="755"/>
      <c r="L320" s="757"/>
      <c r="M320" s="754"/>
      <c r="N320" s="793"/>
      <c r="O320" s="796"/>
      <c r="P320" s="757"/>
      <c r="Q320" s="752"/>
      <c r="R320" s="757"/>
      <c r="S320" s="793"/>
      <c r="T320" s="799"/>
      <c r="U320" s="777"/>
      <c r="V320" s="778"/>
      <c r="W320" s="779"/>
      <c r="X320" s="778"/>
      <c r="Y320" s="780"/>
    </row>
    <row r="321" spans="2:25" x14ac:dyDescent="0.25">
      <c r="B321" s="449"/>
      <c r="C321" s="775"/>
      <c r="D321" s="753"/>
      <c r="E321" s="757"/>
      <c r="F321" s="754"/>
      <c r="G321" s="754"/>
      <c r="H321" s="754"/>
      <c r="I321" s="755"/>
      <c r="J321" s="776"/>
      <c r="K321" s="755"/>
      <c r="L321" s="757"/>
      <c r="M321" s="754"/>
      <c r="N321" s="793"/>
      <c r="O321" s="796"/>
      <c r="P321" s="757"/>
      <c r="Q321" s="752"/>
      <c r="R321" s="757"/>
      <c r="S321" s="793"/>
      <c r="T321" s="799"/>
      <c r="U321" s="777"/>
      <c r="V321" s="778"/>
      <c r="W321" s="779"/>
      <c r="X321" s="778"/>
      <c r="Y321" s="780"/>
    </row>
    <row r="322" spans="2:25" x14ac:dyDescent="0.25">
      <c r="B322" s="449"/>
      <c r="C322" s="775"/>
      <c r="D322" s="753"/>
      <c r="E322" s="757"/>
      <c r="F322" s="754"/>
      <c r="G322" s="754"/>
      <c r="H322" s="754"/>
      <c r="I322" s="755"/>
      <c r="J322" s="776"/>
      <c r="K322" s="755"/>
      <c r="L322" s="757"/>
      <c r="M322" s="754"/>
      <c r="N322" s="793"/>
      <c r="O322" s="796"/>
      <c r="P322" s="757"/>
      <c r="Q322" s="752"/>
      <c r="R322" s="757"/>
      <c r="S322" s="793"/>
      <c r="T322" s="799"/>
      <c r="U322" s="777"/>
      <c r="V322" s="778"/>
      <c r="W322" s="779"/>
      <c r="X322" s="778"/>
      <c r="Y322" s="780"/>
    </row>
    <row r="323" spans="2:25" x14ac:dyDescent="0.25">
      <c r="B323" s="449"/>
      <c r="C323" s="775"/>
      <c r="D323" s="753"/>
      <c r="E323" s="757"/>
      <c r="F323" s="754"/>
      <c r="G323" s="754"/>
      <c r="H323" s="754"/>
      <c r="I323" s="755"/>
      <c r="J323" s="776"/>
      <c r="K323" s="755"/>
      <c r="L323" s="757"/>
      <c r="M323" s="754"/>
      <c r="N323" s="793"/>
      <c r="O323" s="796"/>
      <c r="P323" s="757"/>
      <c r="Q323" s="752"/>
      <c r="R323" s="757"/>
      <c r="S323" s="793"/>
      <c r="T323" s="799"/>
      <c r="U323" s="777"/>
      <c r="V323" s="778"/>
      <c r="W323" s="779"/>
      <c r="X323" s="778"/>
      <c r="Y323" s="780"/>
    </row>
    <row r="324" spans="2:25" x14ac:dyDescent="0.25">
      <c r="B324" s="449"/>
      <c r="C324" s="775"/>
      <c r="D324" s="753"/>
      <c r="E324" s="757"/>
      <c r="F324" s="754"/>
      <c r="G324" s="754"/>
      <c r="H324" s="754"/>
      <c r="I324" s="755"/>
      <c r="J324" s="776"/>
      <c r="K324" s="755"/>
      <c r="L324" s="757"/>
      <c r="M324" s="754"/>
      <c r="N324" s="793"/>
      <c r="O324" s="796"/>
      <c r="P324" s="757"/>
      <c r="Q324" s="752"/>
      <c r="R324" s="757"/>
      <c r="S324" s="793"/>
      <c r="T324" s="799"/>
      <c r="U324" s="777"/>
      <c r="V324" s="778"/>
      <c r="W324" s="779"/>
      <c r="X324" s="778"/>
      <c r="Y324" s="780"/>
    </row>
    <row r="325" spans="2:25" x14ac:dyDescent="0.25">
      <c r="B325" s="449"/>
      <c r="C325" s="775"/>
      <c r="D325" s="753"/>
      <c r="E325" s="757"/>
      <c r="F325" s="754"/>
      <c r="G325" s="754"/>
      <c r="H325" s="754"/>
      <c r="I325" s="755"/>
      <c r="J325" s="776"/>
      <c r="K325" s="755"/>
      <c r="L325" s="757"/>
      <c r="M325" s="754"/>
      <c r="N325" s="793"/>
      <c r="O325" s="796"/>
      <c r="P325" s="757"/>
      <c r="Q325" s="752"/>
      <c r="R325" s="757"/>
      <c r="S325" s="793"/>
      <c r="T325" s="799"/>
      <c r="U325" s="777"/>
      <c r="V325" s="778"/>
      <c r="W325" s="779"/>
      <c r="X325" s="778"/>
      <c r="Y325" s="780"/>
    </row>
    <row r="326" spans="2:25" x14ac:dyDescent="0.25">
      <c r="B326" s="449"/>
      <c r="C326" s="775"/>
      <c r="D326" s="753"/>
      <c r="E326" s="757"/>
      <c r="F326" s="754"/>
      <c r="G326" s="754"/>
      <c r="H326" s="754"/>
      <c r="I326" s="755"/>
      <c r="J326" s="776"/>
      <c r="K326" s="755"/>
      <c r="L326" s="757"/>
      <c r="M326" s="754"/>
      <c r="N326" s="793"/>
      <c r="O326" s="796"/>
      <c r="P326" s="757"/>
      <c r="Q326" s="752"/>
      <c r="R326" s="757"/>
      <c r="S326" s="793"/>
      <c r="T326" s="799"/>
      <c r="U326" s="777"/>
      <c r="V326" s="778"/>
      <c r="W326" s="779"/>
      <c r="X326" s="778"/>
      <c r="Y326" s="780"/>
    </row>
    <row r="327" spans="2:25" x14ac:dyDescent="0.25">
      <c r="B327" s="449"/>
      <c r="C327" s="775"/>
      <c r="D327" s="753"/>
      <c r="E327" s="757"/>
      <c r="F327" s="754"/>
      <c r="G327" s="754"/>
      <c r="H327" s="754"/>
      <c r="I327" s="755"/>
      <c r="J327" s="776"/>
      <c r="K327" s="755"/>
      <c r="L327" s="757"/>
      <c r="M327" s="754"/>
      <c r="N327" s="793"/>
      <c r="O327" s="796"/>
      <c r="P327" s="757"/>
      <c r="Q327" s="752"/>
      <c r="R327" s="757"/>
      <c r="S327" s="793"/>
      <c r="T327" s="799"/>
      <c r="U327" s="777"/>
      <c r="V327" s="778"/>
      <c r="W327" s="779"/>
      <c r="X327" s="778"/>
      <c r="Y327" s="780"/>
    </row>
    <row r="328" spans="2:25" x14ac:dyDescent="0.25">
      <c r="B328" s="449"/>
      <c r="C328" s="775"/>
      <c r="D328" s="753"/>
      <c r="E328" s="757"/>
      <c r="F328" s="754"/>
      <c r="G328" s="754"/>
      <c r="H328" s="754"/>
      <c r="I328" s="755"/>
      <c r="J328" s="776"/>
      <c r="K328" s="755"/>
      <c r="L328" s="757"/>
      <c r="M328" s="754"/>
      <c r="N328" s="793"/>
      <c r="O328" s="796"/>
      <c r="P328" s="757"/>
      <c r="Q328" s="752"/>
      <c r="R328" s="757"/>
      <c r="S328" s="793"/>
      <c r="T328" s="799"/>
      <c r="U328" s="777"/>
      <c r="V328" s="778"/>
      <c r="W328" s="779"/>
      <c r="X328" s="778"/>
      <c r="Y328" s="780"/>
    </row>
    <row r="329" spans="2:25" x14ac:dyDescent="0.25">
      <c r="B329" s="449"/>
      <c r="C329" s="775"/>
      <c r="D329" s="753"/>
      <c r="E329" s="757"/>
      <c r="F329" s="754"/>
      <c r="G329" s="754"/>
      <c r="H329" s="754"/>
      <c r="I329" s="755"/>
      <c r="J329" s="776"/>
      <c r="K329" s="755"/>
      <c r="L329" s="757"/>
      <c r="M329" s="754"/>
      <c r="N329" s="793"/>
      <c r="O329" s="796"/>
      <c r="P329" s="757"/>
      <c r="Q329" s="752"/>
      <c r="R329" s="757"/>
      <c r="S329" s="793"/>
      <c r="T329" s="799"/>
      <c r="U329" s="777"/>
      <c r="V329" s="778"/>
      <c r="W329" s="779"/>
      <c r="X329" s="778"/>
      <c r="Y329" s="780"/>
    </row>
    <row r="330" spans="2:25" x14ac:dyDescent="0.25">
      <c r="B330" s="449"/>
      <c r="C330" s="775"/>
      <c r="D330" s="753"/>
      <c r="E330" s="757"/>
      <c r="F330" s="754"/>
      <c r="G330" s="754"/>
      <c r="H330" s="754"/>
      <c r="I330" s="755"/>
      <c r="J330" s="776"/>
      <c r="K330" s="755"/>
      <c r="L330" s="757"/>
      <c r="M330" s="754"/>
      <c r="N330" s="793"/>
      <c r="O330" s="796"/>
      <c r="P330" s="757"/>
      <c r="Q330" s="752"/>
      <c r="R330" s="757"/>
      <c r="S330" s="793"/>
      <c r="T330" s="799"/>
      <c r="U330" s="777"/>
      <c r="V330" s="778"/>
      <c r="W330" s="779"/>
      <c r="X330" s="778"/>
      <c r="Y330" s="780"/>
    </row>
    <row r="331" spans="2:25" x14ac:dyDescent="0.25">
      <c r="B331" s="449"/>
      <c r="C331" s="775"/>
      <c r="D331" s="753"/>
      <c r="E331" s="757"/>
      <c r="F331" s="754"/>
      <c r="G331" s="754"/>
      <c r="H331" s="754"/>
      <c r="I331" s="755"/>
      <c r="J331" s="776"/>
      <c r="K331" s="755"/>
      <c r="L331" s="757"/>
      <c r="M331" s="754"/>
      <c r="N331" s="793"/>
      <c r="O331" s="796"/>
      <c r="P331" s="757"/>
      <c r="Q331" s="752"/>
      <c r="R331" s="757"/>
      <c r="S331" s="793"/>
      <c r="T331" s="799"/>
      <c r="U331" s="777"/>
      <c r="V331" s="778"/>
      <c r="W331" s="779"/>
      <c r="X331" s="778"/>
      <c r="Y331" s="780"/>
    </row>
    <row r="332" spans="2:25" x14ac:dyDescent="0.25">
      <c r="B332" s="449"/>
      <c r="C332" s="775"/>
      <c r="D332" s="753"/>
      <c r="E332" s="757"/>
      <c r="F332" s="754"/>
      <c r="G332" s="754"/>
      <c r="H332" s="754"/>
      <c r="I332" s="755"/>
      <c r="J332" s="776"/>
      <c r="K332" s="755"/>
      <c r="L332" s="757"/>
      <c r="M332" s="754"/>
      <c r="N332" s="793"/>
      <c r="O332" s="796"/>
      <c r="P332" s="757"/>
      <c r="Q332" s="752"/>
      <c r="R332" s="757"/>
      <c r="S332" s="793"/>
      <c r="T332" s="799"/>
      <c r="U332" s="777"/>
      <c r="V332" s="778"/>
      <c r="W332" s="779"/>
      <c r="X332" s="778"/>
      <c r="Y332" s="780"/>
    </row>
    <row r="333" spans="2:25" x14ac:dyDescent="0.25">
      <c r="B333" s="449"/>
      <c r="C333" s="775"/>
      <c r="D333" s="753"/>
      <c r="E333" s="757"/>
      <c r="F333" s="754"/>
      <c r="G333" s="754"/>
      <c r="H333" s="754"/>
      <c r="I333" s="755"/>
      <c r="J333" s="776"/>
      <c r="K333" s="755"/>
      <c r="L333" s="757"/>
      <c r="M333" s="754"/>
      <c r="N333" s="793"/>
      <c r="O333" s="796"/>
      <c r="P333" s="757"/>
      <c r="Q333" s="752"/>
      <c r="R333" s="757"/>
      <c r="S333" s="793"/>
      <c r="T333" s="799"/>
      <c r="U333" s="777"/>
      <c r="V333" s="778"/>
      <c r="W333" s="779"/>
      <c r="X333" s="778"/>
      <c r="Y333" s="780"/>
    </row>
    <row r="334" spans="2:25" x14ac:dyDescent="0.25">
      <c r="B334" s="449"/>
      <c r="C334" s="775"/>
      <c r="D334" s="753"/>
      <c r="E334" s="757"/>
      <c r="F334" s="754"/>
      <c r="G334" s="754"/>
      <c r="H334" s="754"/>
      <c r="I334" s="755"/>
      <c r="J334" s="776"/>
      <c r="K334" s="755"/>
      <c r="L334" s="757"/>
      <c r="M334" s="754"/>
      <c r="N334" s="793"/>
      <c r="O334" s="796"/>
      <c r="P334" s="757"/>
      <c r="Q334" s="752"/>
      <c r="R334" s="757"/>
      <c r="S334" s="793"/>
      <c r="T334" s="799"/>
      <c r="U334" s="777"/>
      <c r="V334" s="778"/>
      <c r="W334" s="779"/>
      <c r="X334" s="778"/>
      <c r="Y334" s="780"/>
    </row>
    <row r="335" spans="2:25" x14ac:dyDescent="0.25">
      <c r="B335" s="449"/>
      <c r="C335" s="775"/>
      <c r="D335" s="753"/>
      <c r="E335" s="757"/>
      <c r="F335" s="754"/>
      <c r="G335" s="754"/>
      <c r="H335" s="754"/>
      <c r="I335" s="755"/>
      <c r="J335" s="776"/>
      <c r="K335" s="755"/>
      <c r="L335" s="757"/>
      <c r="M335" s="754"/>
      <c r="N335" s="793"/>
      <c r="O335" s="796"/>
      <c r="P335" s="757"/>
      <c r="Q335" s="752"/>
      <c r="R335" s="757"/>
      <c r="S335" s="793"/>
      <c r="T335" s="799"/>
      <c r="U335" s="777"/>
      <c r="V335" s="778"/>
      <c r="W335" s="779"/>
      <c r="X335" s="778"/>
      <c r="Y335" s="780"/>
    </row>
    <row r="336" spans="2:25" x14ac:dyDescent="0.25">
      <c r="B336" s="449"/>
      <c r="C336" s="775"/>
      <c r="D336" s="753"/>
      <c r="E336" s="757"/>
      <c r="F336" s="754"/>
      <c r="G336" s="754"/>
      <c r="H336" s="754"/>
      <c r="I336" s="755"/>
      <c r="J336" s="776"/>
      <c r="K336" s="755"/>
      <c r="L336" s="757"/>
      <c r="M336" s="754"/>
      <c r="N336" s="793"/>
      <c r="O336" s="796"/>
      <c r="P336" s="757"/>
      <c r="Q336" s="752"/>
      <c r="R336" s="757"/>
      <c r="S336" s="793"/>
      <c r="T336" s="799"/>
      <c r="U336" s="777"/>
      <c r="V336" s="778"/>
      <c r="W336" s="779"/>
      <c r="X336" s="778"/>
      <c r="Y336" s="780"/>
    </row>
    <row r="337" spans="2:25" x14ac:dyDescent="0.25">
      <c r="B337" s="449"/>
      <c r="C337" s="775"/>
      <c r="D337" s="753"/>
      <c r="E337" s="757"/>
      <c r="F337" s="754"/>
      <c r="G337" s="754"/>
      <c r="H337" s="754"/>
      <c r="I337" s="755"/>
      <c r="J337" s="776"/>
      <c r="K337" s="755"/>
      <c r="L337" s="757"/>
      <c r="M337" s="754"/>
      <c r="N337" s="793"/>
      <c r="O337" s="796"/>
      <c r="P337" s="757"/>
      <c r="Q337" s="752"/>
      <c r="R337" s="757"/>
      <c r="S337" s="793"/>
      <c r="T337" s="799"/>
      <c r="U337" s="777"/>
      <c r="V337" s="778"/>
      <c r="W337" s="779"/>
      <c r="X337" s="778"/>
      <c r="Y337" s="780"/>
    </row>
    <row r="338" spans="2:25" x14ac:dyDescent="0.25">
      <c r="B338" s="449"/>
      <c r="C338" s="775"/>
      <c r="D338" s="753"/>
      <c r="E338" s="757"/>
      <c r="F338" s="754"/>
      <c r="G338" s="754"/>
      <c r="H338" s="754"/>
      <c r="I338" s="755"/>
      <c r="J338" s="776"/>
      <c r="K338" s="755"/>
      <c r="L338" s="757"/>
      <c r="M338" s="754"/>
      <c r="N338" s="793"/>
      <c r="O338" s="796"/>
      <c r="P338" s="757"/>
      <c r="Q338" s="752"/>
      <c r="R338" s="757"/>
      <c r="S338" s="793"/>
      <c r="T338" s="799"/>
      <c r="U338" s="777"/>
      <c r="V338" s="778"/>
      <c r="W338" s="779"/>
      <c r="X338" s="778"/>
      <c r="Y338" s="780"/>
    </row>
    <row r="339" spans="2:25" x14ac:dyDescent="0.25">
      <c r="B339" s="449"/>
      <c r="C339" s="775"/>
      <c r="D339" s="753"/>
      <c r="E339" s="757"/>
      <c r="F339" s="754"/>
      <c r="G339" s="754"/>
      <c r="H339" s="754"/>
      <c r="I339" s="755"/>
      <c r="J339" s="776"/>
      <c r="K339" s="755"/>
      <c r="L339" s="757"/>
      <c r="M339" s="754"/>
      <c r="N339" s="793"/>
      <c r="O339" s="796"/>
      <c r="P339" s="757"/>
      <c r="Q339" s="752"/>
      <c r="R339" s="757"/>
      <c r="S339" s="793"/>
      <c r="T339" s="799"/>
      <c r="U339" s="777"/>
      <c r="V339" s="778"/>
      <c r="W339" s="779"/>
      <c r="X339" s="778"/>
      <c r="Y339" s="780"/>
    </row>
    <row r="340" spans="2:25" x14ac:dyDescent="0.25">
      <c r="B340" s="449"/>
      <c r="C340" s="775"/>
      <c r="D340" s="753"/>
      <c r="E340" s="757"/>
      <c r="F340" s="754"/>
      <c r="G340" s="754"/>
      <c r="H340" s="754"/>
      <c r="I340" s="755"/>
      <c r="J340" s="776"/>
      <c r="K340" s="755"/>
      <c r="L340" s="757"/>
      <c r="M340" s="754"/>
      <c r="N340" s="793"/>
      <c r="O340" s="796"/>
      <c r="P340" s="757"/>
      <c r="Q340" s="752"/>
      <c r="R340" s="757"/>
      <c r="S340" s="793"/>
      <c r="T340" s="799"/>
      <c r="U340" s="777"/>
      <c r="V340" s="778"/>
      <c r="W340" s="779"/>
      <c r="X340" s="778"/>
      <c r="Y340" s="780"/>
    </row>
    <row r="341" spans="2:25" x14ac:dyDescent="0.25">
      <c r="B341" s="449"/>
      <c r="C341" s="775"/>
      <c r="D341" s="753"/>
      <c r="E341" s="757"/>
      <c r="F341" s="754"/>
      <c r="G341" s="754"/>
      <c r="H341" s="754"/>
      <c r="I341" s="755"/>
      <c r="J341" s="776"/>
      <c r="K341" s="755"/>
      <c r="L341" s="757"/>
      <c r="M341" s="754"/>
      <c r="N341" s="793"/>
      <c r="O341" s="796"/>
      <c r="P341" s="757"/>
      <c r="Q341" s="752"/>
      <c r="R341" s="757"/>
      <c r="S341" s="793"/>
      <c r="T341" s="799"/>
      <c r="U341" s="777"/>
      <c r="V341" s="778"/>
      <c r="W341" s="779"/>
      <c r="X341" s="778"/>
      <c r="Y341" s="780"/>
    </row>
    <row r="342" spans="2:25" x14ac:dyDescent="0.25">
      <c r="B342" s="449"/>
      <c r="C342" s="775"/>
      <c r="D342" s="753"/>
      <c r="E342" s="757"/>
      <c r="F342" s="754"/>
      <c r="G342" s="754"/>
      <c r="H342" s="754"/>
      <c r="I342" s="755"/>
      <c r="J342" s="776"/>
      <c r="K342" s="755"/>
      <c r="L342" s="757"/>
      <c r="M342" s="754"/>
      <c r="N342" s="793"/>
      <c r="O342" s="796"/>
      <c r="P342" s="757"/>
      <c r="Q342" s="752"/>
      <c r="R342" s="757"/>
      <c r="S342" s="793"/>
      <c r="T342" s="799"/>
      <c r="U342" s="777"/>
      <c r="V342" s="778"/>
      <c r="W342" s="779"/>
      <c r="X342" s="778"/>
      <c r="Y342" s="780"/>
    </row>
    <row r="343" spans="2:25" x14ac:dyDescent="0.25">
      <c r="B343" s="449"/>
      <c r="C343" s="775"/>
      <c r="D343" s="753"/>
      <c r="E343" s="757"/>
      <c r="F343" s="754"/>
      <c r="G343" s="754"/>
      <c r="H343" s="754"/>
      <c r="I343" s="755"/>
      <c r="J343" s="776"/>
      <c r="K343" s="755"/>
      <c r="L343" s="757"/>
      <c r="M343" s="754"/>
      <c r="N343" s="793"/>
      <c r="O343" s="796"/>
      <c r="P343" s="757"/>
      <c r="Q343" s="752"/>
      <c r="R343" s="757"/>
      <c r="S343" s="793"/>
      <c r="T343" s="799"/>
      <c r="U343" s="777"/>
      <c r="V343" s="778"/>
      <c r="W343" s="779"/>
      <c r="X343" s="778"/>
      <c r="Y343" s="780"/>
    </row>
    <row r="344" spans="2:25" x14ac:dyDescent="0.25">
      <c r="B344" s="449"/>
      <c r="C344" s="775"/>
      <c r="D344" s="753"/>
      <c r="E344" s="757"/>
      <c r="F344" s="754"/>
      <c r="G344" s="754"/>
      <c r="H344" s="754"/>
      <c r="I344" s="755"/>
      <c r="J344" s="776"/>
      <c r="K344" s="755"/>
      <c r="L344" s="757"/>
      <c r="M344" s="754"/>
      <c r="N344" s="793"/>
      <c r="O344" s="796"/>
      <c r="P344" s="757"/>
      <c r="Q344" s="752"/>
      <c r="R344" s="757"/>
      <c r="S344" s="793"/>
      <c r="T344" s="799"/>
      <c r="U344" s="777"/>
      <c r="V344" s="778"/>
      <c r="W344" s="779"/>
      <c r="X344" s="778"/>
      <c r="Y344" s="780"/>
    </row>
    <row r="345" spans="2:25" x14ac:dyDescent="0.25">
      <c r="B345" s="449"/>
      <c r="C345" s="775"/>
      <c r="D345" s="753"/>
      <c r="E345" s="757"/>
      <c r="F345" s="754"/>
      <c r="G345" s="754"/>
      <c r="H345" s="754"/>
      <c r="I345" s="755"/>
      <c r="J345" s="776"/>
      <c r="K345" s="755"/>
      <c r="L345" s="757"/>
      <c r="M345" s="754"/>
      <c r="N345" s="793"/>
      <c r="O345" s="796"/>
      <c r="P345" s="757"/>
      <c r="Q345" s="752"/>
      <c r="R345" s="757"/>
      <c r="S345" s="793"/>
      <c r="T345" s="799"/>
      <c r="U345" s="777"/>
      <c r="V345" s="778"/>
      <c r="W345" s="779"/>
      <c r="X345" s="778"/>
      <c r="Y345" s="780"/>
    </row>
    <row r="346" spans="2:25" x14ac:dyDescent="0.25">
      <c r="B346" s="449"/>
      <c r="C346" s="775"/>
      <c r="D346" s="753"/>
      <c r="E346" s="757"/>
      <c r="F346" s="754"/>
      <c r="G346" s="754"/>
      <c r="H346" s="754"/>
      <c r="I346" s="755"/>
      <c r="J346" s="776"/>
      <c r="K346" s="755"/>
      <c r="L346" s="757"/>
      <c r="M346" s="754"/>
      <c r="N346" s="793"/>
      <c r="O346" s="796"/>
      <c r="P346" s="757"/>
      <c r="Q346" s="752"/>
      <c r="R346" s="757"/>
      <c r="S346" s="793"/>
      <c r="T346" s="799"/>
      <c r="U346" s="777"/>
      <c r="V346" s="778"/>
      <c r="W346" s="779"/>
      <c r="X346" s="778"/>
      <c r="Y346" s="780"/>
    </row>
    <row r="347" spans="2:25" x14ac:dyDescent="0.25">
      <c r="B347" s="449"/>
      <c r="C347" s="775"/>
      <c r="D347" s="753"/>
      <c r="E347" s="757"/>
      <c r="F347" s="754"/>
      <c r="G347" s="754"/>
      <c r="H347" s="754"/>
      <c r="I347" s="755"/>
      <c r="J347" s="776"/>
      <c r="K347" s="755"/>
      <c r="L347" s="757"/>
      <c r="M347" s="754"/>
      <c r="N347" s="793"/>
      <c r="O347" s="796"/>
      <c r="P347" s="757"/>
      <c r="Q347" s="752"/>
      <c r="R347" s="757"/>
      <c r="S347" s="793"/>
      <c r="T347" s="799"/>
      <c r="U347" s="777"/>
      <c r="V347" s="778"/>
      <c r="W347" s="779"/>
      <c r="X347" s="778"/>
      <c r="Y347" s="780"/>
    </row>
    <row r="348" spans="2:25" x14ac:dyDescent="0.25">
      <c r="B348" s="449"/>
      <c r="C348" s="775"/>
      <c r="D348" s="753"/>
      <c r="E348" s="757"/>
      <c r="F348" s="754"/>
      <c r="G348" s="754"/>
      <c r="H348" s="754"/>
      <c r="I348" s="755"/>
      <c r="J348" s="776"/>
      <c r="K348" s="755"/>
      <c r="L348" s="757"/>
      <c r="M348" s="754"/>
      <c r="N348" s="793"/>
      <c r="O348" s="796"/>
      <c r="P348" s="757"/>
      <c r="Q348" s="752"/>
      <c r="R348" s="757"/>
      <c r="S348" s="793"/>
      <c r="T348" s="799"/>
      <c r="U348" s="777"/>
      <c r="V348" s="778"/>
      <c r="W348" s="779"/>
      <c r="X348" s="778"/>
      <c r="Y348" s="780"/>
    </row>
    <row r="349" spans="2:25" x14ac:dyDescent="0.25">
      <c r="B349" s="449"/>
      <c r="C349" s="775"/>
      <c r="D349" s="753"/>
      <c r="E349" s="757"/>
      <c r="F349" s="754"/>
      <c r="G349" s="754"/>
      <c r="H349" s="754"/>
      <c r="I349" s="755"/>
      <c r="J349" s="776"/>
      <c r="K349" s="755"/>
      <c r="L349" s="757"/>
      <c r="M349" s="754"/>
      <c r="N349" s="793"/>
      <c r="O349" s="796"/>
      <c r="P349" s="757"/>
      <c r="Q349" s="752"/>
      <c r="R349" s="757"/>
      <c r="S349" s="793"/>
      <c r="T349" s="799"/>
      <c r="U349" s="777"/>
      <c r="V349" s="778"/>
      <c r="W349" s="779"/>
      <c r="X349" s="778"/>
      <c r="Y349" s="780"/>
    </row>
    <row r="350" spans="2:25" x14ac:dyDescent="0.25">
      <c r="B350" s="449"/>
      <c r="C350" s="775"/>
      <c r="D350" s="753"/>
      <c r="E350" s="757"/>
      <c r="F350" s="754"/>
      <c r="G350" s="754"/>
      <c r="H350" s="754"/>
      <c r="I350" s="755"/>
      <c r="J350" s="776"/>
      <c r="K350" s="755"/>
      <c r="L350" s="757"/>
      <c r="M350" s="754"/>
      <c r="N350" s="793"/>
      <c r="O350" s="796"/>
      <c r="P350" s="757"/>
      <c r="Q350" s="752"/>
      <c r="R350" s="757"/>
      <c r="S350" s="793"/>
      <c r="T350" s="799"/>
      <c r="U350" s="777"/>
      <c r="V350" s="778"/>
      <c r="W350" s="779"/>
      <c r="X350" s="778"/>
      <c r="Y350" s="780"/>
    </row>
    <row r="351" spans="2:25" x14ac:dyDescent="0.25">
      <c r="B351" s="449"/>
      <c r="C351" s="775"/>
      <c r="D351" s="753"/>
      <c r="E351" s="757"/>
      <c r="F351" s="754"/>
      <c r="G351" s="754"/>
      <c r="H351" s="754"/>
      <c r="I351" s="755"/>
      <c r="J351" s="776"/>
      <c r="K351" s="755"/>
      <c r="L351" s="757"/>
      <c r="M351" s="754"/>
      <c r="N351" s="793"/>
      <c r="O351" s="796"/>
      <c r="P351" s="757"/>
      <c r="Q351" s="752"/>
      <c r="R351" s="757"/>
      <c r="S351" s="793"/>
      <c r="T351" s="799"/>
      <c r="U351" s="777"/>
      <c r="V351" s="778"/>
      <c r="W351" s="779"/>
      <c r="X351" s="778"/>
      <c r="Y351" s="780"/>
    </row>
    <row r="352" spans="2:25" x14ac:dyDescent="0.25">
      <c r="B352" s="449"/>
      <c r="C352" s="775"/>
      <c r="D352" s="753"/>
      <c r="E352" s="757"/>
      <c r="F352" s="754"/>
      <c r="G352" s="754"/>
      <c r="H352" s="754"/>
      <c r="I352" s="755"/>
      <c r="J352" s="776"/>
      <c r="K352" s="755"/>
      <c r="L352" s="757"/>
      <c r="M352" s="754"/>
      <c r="N352" s="793"/>
      <c r="O352" s="796"/>
      <c r="P352" s="757"/>
      <c r="Q352" s="752"/>
      <c r="R352" s="757"/>
      <c r="S352" s="793"/>
      <c r="T352" s="799"/>
      <c r="U352" s="777"/>
      <c r="V352" s="778"/>
      <c r="W352" s="779"/>
      <c r="X352" s="778"/>
      <c r="Y352" s="780"/>
    </row>
    <row r="353" spans="2:25" x14ac:dyDescent="0.25">
      <c r="B353" s="449"/>
      <c r="C353" s="781"/>
      <c r="D353" s="782"/>
      <c r="E353" s="783"/>
      <c r="F353" s="784"/>
      <c r="G353" s="784"/>
      <c r="H353" s="784"/>
      <c r="I353" s="785"/>
      <c r="J353" s="786"/>
      <c r="K353" s="785"/>
      <c r="L353" s="783"/>
      <c r="M353" s="784"/>
      <c r="N353" s="794"/>
      <c r="O353" s="797"/>
      <c r="P353" s="783"/>
      <c r="Q353" s="787"/>
      <c r="R353" s="783"/>
      <c r="S353" s="794"/>
      <c r="T353" s="800"/>
      <c r="U353" s="788"/>
      <c r="V353" s="789"/>
      <c r="W353" s="790"/>
      <c r="X353" s="789"/>
      <c r="Y353" s="791"/>
    </row>
  </sheetData>
  <sheetProtection algorithmName="SHA-512" hashValue="4tpEl2jri7FmyhYVLg2y3LBrK5r26FxBwM0JoltHGQxVToE6+mSkn9UsYff4s9ZN+5w3yNZTOEohCG0tlW6w2A==" saltValue="haQ4YRva2z3I08Q4rhaEGQ==" spinCount="100000" sheet="1" objects="1" scenarios="1" formatCells="0" sort="0"/>
  <sortState xmlns:xlrd2="http://schemas.microsoft.com/office/spreadsheetml/2017/richdata2" ref="C17:P36">
    <sortCondition ref="D16"/>
  </sortState>
  <mergeCells count="9">
    <mergeCell ref="AD13:AD14"/>
    <mergeCell ref="E7:G7"/>
    <mergeCell ref="O9:P9"/>
    <mergeCell ref="O7:Q7"/>
    <mergeCell ref="B5:L5"/>
    <mergeCell ref="M5:Q5"/>
    <mergeCell ref="AA13:AA14"/>
    <mergeCell ref="AB13:AB14"/>
    <mergeCell ref="AC13:AC14"/>
  </mergeCells>
  <conditionalFormatting sqref="D18:D36">
    <cfRule type="expression" dxfId="46" priority="7">
      <formula>ISNUMBER(MATCH(D18,$D$17:D17,0))</formula>
    </cfRule>
  </conditionalFormatting>
  <dataValidations count="2">
    <dataValidation type="list" allowBlank="1" showInputMessage="1" showErrorMessage="1" sqref="E7:F7" xr:uid="{00000000-0002-0000-0500-000000000000}">
      <formula1>CustomerList</formula1>
    </dataValidation>
    <dataValidation type="list" allowBlank="1" showInputMessage="1" showErrorMessage="1" sqref="D17:D36" xr:uid="{00000000-0002-0000-0500-000001000000}">
      <formula1>ProductList</formula1>
    </dataValidation>
  </dataValidations>
  <pageMargins left="0.31496062992125984" right="0.31496062992125984" top="0.31496062992125984" bottom="0.31496062992125984" header="0.31496062992125984" footer="0.31496062992125984"/>
  <pageSetup scale="27" orientation="portrait" r:id="rId1"/>
  <colBreaks count="1" manualBreakCount="1">
    <brk id="25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>
    <pageSetUpPr autoPageBreaks="0"/>
  </sheetPr>
  <dimension ref="A1:BT533"/>
  <sheetViews>
    <sheetView showGridLines="0" showRowColHeaders="0" zoomScale="80" zoomScaleNormal="80" workbookViewId="0">
      <pane ySplit="12" topLeftCell="A13" activePane="bottomLeft" state="frozen"/>
      <selection pane="bottomLeft" activeCell="A13" sqref="A13"/>
    </sheetView>
  </sheetViews>
  <sheetFormatPr defaultColWidth="11.42578125" defaultRowHeight="15" x14ac:dyDescent="0.25"/>
  <cols>
    <col min="1" max="1" width="3.7109375" style="14" customWidth="1"/>
    <col min="2" max="2" width="16.85546875" style="13" customWidth="1"/>
    <col min="3" max="3" width="11.140625" style="13" customWidth="1"/>
    <col min="4" max="4" width="26.140625" style="13" customWidth="1"/>
    <col min="5" max="5" width="10.42578125" style="13" customWidth="1"/>
    <col min="6" max="6" width="10.42578125" style="72" customWidth="1"/>
    <col min="7" max="7" width="6.5703125" style="13" bestFit="1" customWidth="1"/>
    <col min="8" max="8" width="11.85546875" style="13" customWidth="1"/>
    <col min="9" max="9" width="2.7109375" style="14" customWidth="1"/>
    <col min="10" max="10" width="10.5703125" style="173" customWidth="1"/>
    <col min="11" max="11" width="26.5703125" style="15" customWidth="1"/>
    <col min="12" max="12" width="15.85546875" style="15" bestFit="1" customWidth="1"/>
    <col min="13" max="13" width="14.140625" style="15" customWidth="1"/>
    <col min="14" max="14" width="12" style="15" bestFit="1" customWidth="1"/>
    <col min="15" max="15" width="11.85546875" style="15" customWidth="1"/>
    <col min="16" max="16" width="14.42578125" style="15" customWidth="1"/>
    <col min="17" max="17" width="14" style="144" customWidth="1"/>
    <col min="18" max="18" width="17.42578125" style="15" customWidth="1"/>
    <col min="19" max="20" width="2.28515625" style="15" customWidth="1"/>
    <col min="21" max="21" width="11.42578125" style="180" customWidth="1"/>
    <col min="22" max="22" width="11.42578125" style="13" customWidth="1"/>
    <col min="23" max="23" width="25.140625" style="177" customWidth="1"/>
    <col min="24" max="24" width="32.5703125" style="177" customWidth="1"/>
    <col min="25" max="25" width="9.7109375" style="177" customWidth="1"/>
    <col min="26" max="26" width="11" style="177" customWidth="1"/>
    <col min="27" max="28" width="7" style="13" hidden="1" customWidth="1"/>
    <col min="29" max="32" width="11.42578125" style="13" hidden="1" customWidth="1"/>
    <col min="33" max="33" width="29.7109375" style="13" hidden="1" customWidth="1"/>
    <col min="34" max="34" width="11.42578125" style="13" hidden="1" customWidth="1"/>
    <col min="35" max="35" width="15.85546875" style="13" hidden="1" customWidth="1"/>
    <col min="36" max="36" width="11.42578125" style="13" hidden="1" customWidth="1"/>
    <col min="37" max="37" width="29.7109375" style="13" hidden="1" customWidth="1"/>
    <col min="38" max="38" width="15.85546875" style="13" hidden="1" customWidth="1"/>
    <col min="39" max="39" width="11.42578125" style="13" hidden="1" customWidth="1"/>
    <col min="40" max="40" width="9.140625" style="13" hidden="1" customWidth="1"/>
    <col min="41" max="41" width="34" style="13" hidden="1" customWidth="1"/>
    <col min="42" max="42" width="23.140625" style="13" hidden="1" customWidth="1"/>
    <col min="43" max="45" width="11.85546875" style="13" hidden="1" customWidth="1"/>
    <col min="46" max="46" width="14" style="13" hidden="1" customWidth="1"/>
    <col min="47" max="47" width="12.28515625" style="13" hidden="1" customWidth="1"/>
    <col min="48" max="48" width="16" style="13" hidden="1" customWidth="1"/>
    <col min="49" max="49" width="13.140625" style="13" hidden="1" customWidth="1"/>
    <col min="50" max="50" width="12.7109375" style="13" hidden="1" customWidth="1"/>
    <col min="51" max="51" width="14.85546875" style="13" hidden="1" customWidth="1"/>
    <col min="52" max="52" width="16.28515625" style="13" hidden="1" customWidth="1"/>
    <col min="53" max="53" width="15.42578125" style="13" hidden="1" customWidth="1"/>
    <col min="54" max="54" width="11.85546875" style="13" hidden="1" customWidth="1"/>
    <col min="55" max="55" width="29.7109375" style="13" hidden="1" customWidth="1"/>
    <col min="56" max="56" width="13.85546875" style="13" hidden="1" customWidth="1"/>
    <col min="57" max="57" width="10.5703125" style="13" hidden="1" customWidth="1"/>
    <col min="58" max="60" width="11.42578125" style="13" hidden="1" customWidth="1"/>
    <col min="61" max="61" width="12.140625" style="13" hidden="1" customWidth="1"/>
    <col min="62" max="62" width="16.140625" style="13" hidden="1" customWidth="1"/>
    <col min="63" max="65" width="11.42578125" style="13" hidden="1" customWidth="1"/>
    <col min="66" max="66" width="16.140625" style="13" hidden="1" customWidth="1"/>
    <col min="67" max="71" width="11.42578125" style="13" hidden="1" customWidth="1"/>
    <col min="72" max="72" width="16.140625" style="13" hidden="1" customWidth="1"/>
    <col min="73" max="78" width="0" style="13" hidden="1" customWidth="1"/>
    <col min="79" max="16384" width="11.42578125" style="13"/>
  </cols>
  <sheetData>
    <row r="1" spans="2:72" s="15" customFormat="1" ht="6.75" customHeight="1" x14ac:dyDescent="0.25">
      <c r="F1" s="17"/>
      <c r="J1" s="173"/>
      <c r="Q1" s="144"/>
      <c r="U1" s="180"/>
      <c r="W1" s="177"/>
      <c r="X1" s="177"/>
      <c r="Y1" s="177"/>
      <c r="Z1" s="177"/>
    </row>
    <row r="2" spans="2:72" s="568" customFormat="1" ht="20.100000000000001" customHeight="1" x14ac:dyDescent="0.25">
      <c r="B2" s="708" t="s">
        <v>285</v>
      </c>
      <c r="C2" s="501"/>
      <c r="D2" s="570"/>
      <c r="E2" s="570"/>
      <c r="F2" s="590"/>
      <c r="G2" s="570"/>
      <c r="H2" s="570"/>
      <c r="I2" s="570"/>
      <c r="J2" s="592"/>
      <c r="K2" s="572"/>
      <c r="L2" s="572"/>
      <c r="M2" s="572"/>
      <c r="N2" s="572"/>
      <c r="O2" s="572"/>
      <c r="P2" s="572"/>
      <c r="Q2" s="572"/>
      <c r="R2" s="572"/>
      <c r="S2" s="572"/>
      <c r="U2" s="594"/>
      <c r="W2" s="612"/>
      <c r="X2" s="612"/>
      <c r="Y2" s="612"/>
      <c r="Z2" s="612"/>
    </row>
    <row r="3" spans="2:72" s="565" customFormat="1" ht="24" customHeight="1" x14ac:dyDescent="0.25">
      <c r="B3" s="709" t="s">
        <v>223</v>
      </c>
      <c r="C3" s="469"/>
      <c r="D3" s="563"/>
      <c r="E3" s="563"/>
      <c r="F3" s="595"/>
      <c r="G3" s="563"/>
      <c r="H3" s="563"/>
      <c r="I3" s="143"/>
      <c r="J3" s="597"/>
      <c r="K3" s="566"/>
      <c r="L3" s="566"/>
      <c r="M3" s="566"/>
      <c r="N3" s="566"/>
      <c r="O3" s="566"/>
      <c r="P3" s="566"/>
      <c r="Q3" s="566"/>
      <c r="R3" s="566"/>
      <c r="S3" s="566"/>
      <c r="U3" s="599"/>
      <c r="W3" s="613"/>
      <c r="X3" s="613"/>
      <c r="Y3" s="613"/>
      <c r="Z3" s="613"/>
    </row>
    <row r="4" spans="2:72" s="15" customFormat="1" ht="6" customHeight="1" x14ac:dyDescent="0.25">
      <c r="E4" s="17"/>
      <c r="F4" s="17"/>
      <c r="G4" s="18"/>
      <c r="H4" s="17"/>
      <c r="J4" s="173"/>
      <c r="Q4" s="144"/>
      <c r="U4" s="180"/>
      <c r="W4" s="177"/>
      <c r="X4" s="177"/>
      <c r="Y4" s="177"/>
      <c r="Z4" s="177"/>
    </row>
    <row r="5" spans="2:72" ht="16.5" customHeight="1" thickBot="1" x14ac:dyDescent="0.3">
      <c r="B5" s="933" t="str">
        <f>IF($H$10="","","Sales Order Nº "&amp;LEFT($H$10,6))</f>
        <v/>
      </c>
      <c r="C5" s="934"/>
      <c r="D5" s="934"/>
      <c r="E5" s="934"/>
      <c r="F5" s="934"/>
      <c r="G5" s="934"/>
      <c r="H5" s="935"/>
      <c r="I5" s="141"/>
      <c r="J5" s="922" t="s">
        <v>111</v>
      </c>
      <c r="K5" s="922"/>
      <c r="L5" s="922"/>
      <c r="M5" s="922"/>
      <c r="N5" s="922"/>
      <c r="O5" s="922"/>
      <c r="P5" s="922"/>
      <c r="Q5" s="922"/>
      <c r="R5" s="922"/>
      <c r="S5" s="922"/>
      <c r="T5" s="132"/>
      <c r="V5" s="9"/>
    </row>
    <row r="6" spans="2:72" ht="16.5" customHeight="1" thickTop="1" x14ac:dyDescent="0.25">
      <c r="B6" s="936" t="s">
        <v>108</v>
      </c>
      <c r="C6" s="939" t="str">
        <f>Customers!$M$17</f>
        <v>Company Name</v>
      </c>
      <c r="D6" s="939"/>
      <c r="E6" s="939"/>
      <c r="F6" s="130"/>
      <c r="G6" s="939" t="s">
        <v>109</v>
      </c>
      <c r="H6" s="941"/>
      <c r="I6" s="142"/>
      <c r="J6" s="922"/>
      <c r="K6" s="922"/>
      <c r="L6" s="922"/>
      <c r="M6" s="922"/>
      <c r="N6" s="922"/>
      <c r="O6" s="922"/>
      <c r="P6" s="922"/>
      <c r="Q6" s="922"/>
      <c r="R6" s="922"/>
      <c r="S6" s="922"/>
      <c r="T6" s="133"/>
      <c r="V6" s="9"/>
    </row>
    <row r="7" spans="2:72" ht="16.5" customHeight="1" thickBot="1" x14ac:dyDescent="0.3">
      <c r="B7" s="937"/>
      <c r="C7" s="940"/>
      <c r="D7" s="940"/>
      <c r="E7" s="940"/>
      <c r="F7" s="123"/>
      <c r="G7" s="940"/>
      <c r="H7" s="942"/>
      <c r="I7" s="15"/>
      <c r="J7" s="174"/>
      <c r="K7" s="174" t="s">
        <v>125</v>
      </c>
      <c r="L7" s="227" t="s">
        <v>278</v>
      </c>
      <c r="M7" s="174" t="s">
        <v>121</v>
      </c>
      <c r="N7" s="932" t="str">
        <f ca="1">IFERROR(VLOOKUP($L$7,SO_Area5,2,0),"")</f>
        <v>Arcu Limited Home</v>
      </c>
      <c r="O7" s="932"/>
      <c r="P7" s="932"/>
      <c r="Q7" s="932"/>
      <c r="R7" s="22"/>
      <c r="S7" s="22"/>
      <c r="T7" s="9"/>
      <c r="V7" s="9"/>
    </row>
    <row r="8" spans="2:72" ht="16.5" customHeight="1" thickTop="1" x14ac:dyDescent="0.2">
      <c r="B8" s="937"/>
      <c r="C8" s="118" t="s">
        <v>107</v>
      </c>
      <c r="D8" s="943"/>
      <c r="E8" s="114" t="s">
        <v>3</v>
      </c>
      <c r="F8" s="945" t="s">
        <v>138</v>
      </c>
      <c r="G8" s="946"/>
      <c r="H8" s="947" t="s">
        <v>110</v>
      </c>
      <c r="I8" s="15"/>
      <c r="J8" s="175"/>
      <c r="K8" s="22"/>
      <c r="L8" s="22"/>
      <c r="M8" s="22"/>
      <c r="N8" s="22"/>
      <c r="O8" s="119"/>
      <c r="P8" s="188"/>
      <c r="Q8" s="185"/>
      <c r="R8" s="22"/>
      <c r="S8" s="22"/>
      <c r="T8" s="9"/>
      <c r="V8" s="9"/>
    </row>
    <row r="9" spans="2:72" ht="16.5" customHeight="1" thickBot="1" x14ac:dyDescent="0.3">
      <c r="B9" s="938"/>
      <c r="C9" s="115"/>
      <c r="D9" s="944"/>
      <c r="E9" s="312" t="str">
        <f ca="1">IF($D$8="","",TODAY())</f>
        <v/>
      </c>
      <c r="F9" s="949">
        <v>0</v>
      </c>
      <c r="G9" s="950"/>
      <c r="H9" s="948"/>
      <c r="I9" s="142"/>
      <c r="J9" s="175"/>
      <c r="K9" s="174"/>
      <c r="L9" s="390"/>
      <c r="M9" s="390"/>
      <c r="N9" s="28"/>
      <c r="O9" s="28"/>
      <c r="P9" s="332" t="s">
        <v>96</v>
      </c>
      <c r="Q9" s="2" t="str">
        <f ca="1">IFERROR(INDEX(Customer2,MATCH($N$7,CustomerList,0),1),"")</f>
        <v>A2001</v>
      </c>
      <c r="R9" s="397"/>
      <c r="S9" s="117"/>
      <c r="T9" s="134"/>
      <c r="V9" s="9"/>
    </row>
    <row r="10" spans="2:72" ht="15.75" thickTop="1" x14ac:dyDescent="0.25">
      <c r="B10" s="953" t="str">
        <f ca="1">IFERROR(IF($Q$9="",VLOOKUP($Q$10,Customer2,3,0),VLOOKUP($Q$9,Customer2,3,0)),"")</f>
        <v>228-2634 Fermentum Av.</v>
      </c>
      <c r="C10" s="954"/>
      <c r="D10" s="955"/>
      <c r="E10" s="956" t="str">
        <f>Customers!$M$20</f>
        <v>Company Adress</v>
      </c>
      <c r="F10" s="957"/>
      <c r="G10" s="958"/>
      <c r="H10" s="962"/>
      <c r="I10" s="15"/>
      <c r="J10" s="175"/>
      <c r="K10" s="22"/>
      <c r="L10" s="22"/>
      <c r="M10" s="22"/>
      <c r="N10" s="22"/>
      <c r="O10" s="119"/>
      <c r="P10" s="22"/>
      <c r="Q10" s="109" t="str">
        <f ca="1">IFERROR(INDEX(Customer2,MATCH($Q$25,CustomerList,0),1),"")</f>
        <v>C2002</v>
      </c>
      <c r="R10" s="398">
        <f>20-COUNTIF($J$13:$J$32,"")</f>
        <v>0</v>
      </c>
      <c r="S10" s="22"/>
      <c r="T10" s="9"/>
      <c r="V10" s="9"/>
      <c r="Y10" s="178"/>
      <c r="Z10" s="178"/>
      <c r="AO10" s="13" t="s">
        <v>141</v>
      </c>
    </row>
    <row r="11" spans="2:72" ht="16.5" customHeight="1" thickBot="1" x14ac:dyDescent="0.3">
      <c r="B11" s="964" t="str">
        <f ca="1">IFERROR(IF($Q$9="",VLOOKUP($Q$10,Customer2,7,0)&amp;" / Phone Nº "&amp;VLOOKUP($Q$10,Customer2,8,0),VLOOKUP($Q$9,Customer2,7,0)&amp;" / Phone Nº "&amp;VLOOKUP($Q$9,Customer2,8,0)),"")</f>
        <v>Amy Adams / Phone Nº (09) 5629 1231</v>
      </c>
      <c r="C11" s="965"/>
      <c r="D11" s="966"/>
      <c r="E11" s="959"/>
      <c r="F11" s="960"/>
      <c r="G11" s="961"/>
      <c r="H11" s="963"/>
      <c r="J11" s="313"/>
      <c r="K11" s="314"/>
      <c r="L11" s="314"/>
      <c r="M11" s="314"/>
      <c r="N11" s="314"/>
      <c r="O11" s="315"/>
      <c r="P11" s="314"/>
      <c r="Q11" s="316"/>
      <c r="R11" s="316"/>
      <c r="S11" s="316"/>
      <c r="T11" s="13"/>
      <c r="U11" s="217"/>
      <c r="AC11" s="92"/>
      <c r="AD11" s="92"/>
      <c r="AE11" s="92"/>
    </row>
    <row r="12" spans="2:72" ht="16.5" customHeight="1" thickTop="1" thickBot="1" x14ac:dyDescent="0.3">
      <c r="B12" s="111" t="s">
        <v>2</v>
      </c>
      <c r="C12" s="112" t="s">
        <v>5</v>
      </c>
      <c r="D12" s="112" t="s">
        <v>37</v>
      </c>
      <c r="E12" s="112" t="s">
        <v>51</v>
      </c>
      <c r="F12" s="112" t="s">
        <v>12</v>
      </c>
      <c r="G12" s="112" t="s">
        <v>122</v>
      </c>
      <c r="H12" s="113" t="s">
        <v>52</v>
      </c>
      <c r="J12" s="387" t="s">
        <v>5</v>
      </c>
      <c r="K12" s="388" t="s">
        <v>37</v>
      </c>
      <c r="L12" s="389" t="s">
        <v>123</v>
      </c>
      <c r="M12" s="389" t="s">
        <v>98</v>
      </c>
      <c r="N12" s="389" t="s">
        <v>129</v>
      </c>
      <c r="O12" s="389" t="s">
        <v>103</v>
      </c>
      <c r="P12" s="389"/>
      <c r="Q12" s="389"/>
      <c r="R12" s="389"/>
      <c r="S12" s="389"/>
      <c r="T12" s="210"/>
      <c r="U12" s="211"/>
      <c r="V12" s="9"/>
      <c r="Y12" s="178"/>
      <c r="AB12" s="178"/>
      <c r="AC12" s="87"/>
      <c r="AD12" s="87"/>
      <c r="AE12" s="87"/>
      <c r="AJ12" s="299" t="s">
        <v>110</v>
      </c>
      <c r="AL12" s="299" t="s">
        <v>97</v>
      </c>
      <c r="AN12" s="299" t="s">
        <v>5</v>
      </c>
      <c r="AO12" s="299" t="s">
        <v>4</v>
      </c>
      <c r="AP12" s="299" t="s">
        <v>2</v>
      </c>
      <c r="AQ12" s="116" t="s">
        <v>90</v>
      </c>
      <c r="AR12" s="116" t="s">
        <v>35</v>
      </c>
      <c r="AS12" s="116" t="s">
        <v>98</v>
      </c>
      <c r="AT12" s="300" t="s">
        <v>12</v>
      </c>
      <c r="AU12" s="265" t="s">
        <v>99</v>
      </c>
      <c r="AV12" s="300" t="s">
        <v>52</v>
      </c>
      <c r="AW12" s="299" t="s">
        <v>102</v>
      </c>
      <c r="AX12" s="116" t="s">
        <v>103</v>
      </c>
      <c r="AY12" s="116" t="s">
        <v>56</v>
      </c>
      <c r="AZ12" s="299" t="s">
        <v>97</v>
      </c>
      <c r="BA12" s="299" t="s">
        <v>42</v>
      </c>
      <c r="BB12" s="299" t="s">
        <v>3</v>
      </c>
      <c r="BC12" s="303" t="s">
        <v>121</v>
      </c>
      <c r="BD12" s="303" t="s">
        <v>112</v>
      </c>
      <c r="BE12" s="303" t="s">
        <v>36</v>
      </c>
      <c r="BF12" s="299" t="s">
        <v>110</v>
      </c>
      <c r="BG12" s="299" t="s">
        <v>138</v>
      </c>
      <c r="BH12" s="299" t="s">
        <v>50</v>
      </c>
      <c r="BI12" s="299" t="s">
        <v>9</v>
      </c>
      <c r="BJ12" s="405" t="s">
        <v>165</v>
      </c>
      <c r="BM12" s="299" t="s">
        <v>102</v>
      </c>
      <c r="BN12" s="299" t="s">
        <v>165</v>
      </c>
      <c r="BP12" s="389" t="s">
        <v>129</v>
      </c>
      <c r="BQ12" s="389" t="s">
        <v>103</v>
      </c>
      <c r="BR12" s="113" t="s">
        <v>52</v>
      </c>
      <c r="BS12" s="299" t="s">
        <v>102</v>
      </c>
      <c r="BT12" s="299" t="s">
        <v>165</v>
      </c>
    </row>
    <row r="13" spans="2:72" ht="17.100000000000001" customHeight="1" thickTop="1" thickBot="1" x14ac:dyDescent="0.3">
      <c r="B13" s="125" t="str">
        <f t="shared" ref="B13:B32" si="0">IF($AP13="","",$AP13)</f>
        <v/>
      </c>
      <c r="C13" s="120" t="str">
        <f t="shared" ref="C13:C32" si="1">IF($AN13="","",$AN13)</f>
        <v/>
      </c>
      <c r="D13" s="121" t="str">
        <f t="shared" ref="D13:D32" si="2">IF($AO13="","",$AO13)</f>
        <v/>
      </c>
      <c r="E13" s="120" t="str">
        <f t="shared" ref="E13:E32" si="3">IF($N13="","",$N13)</f>
        <v/>
      </c>
      <c r="F13" s="122" t="str">
        <f t="shared" ref="F13:F32" si="4">IFERROR(VLOOKUP($C13,MasterData,7,0),"")</f>
        <v/>
      </c>
      <c r="G13" s="311" t="str">
        <f t="shared" ref="G13:G32" si="5">IF($AU13="","",$AU13)</f>
        <v/>
      </c>
      <c r="H13" s="126" t="str">
        <f>IFERROR(E13*F13*(1-G13),"")</f>
        <v/>
      </c>
      <c r="J13" s="323" t="str">
        <f t="shared" ref="J13:J32" si="6">IF($AN13="","",$AN13)</f>
        <v/>
      </c>
      <c r="K13" s="317" t="str">
        <f t="shared" ref="K13:K32" si="7">IF($AO13="","",$AO13)</f>
        <v/>
      </c>
      <c r="L13" s="318" t="str">
        <f t="shared" ref="L13:L32" si="8">IF($AR13="","",$AR13)</f>
        <v/>
      </c>
      <c r="M13" s="318" t="str">
        <f t="shared" ref="M13:M32" si="9">IF($L13="","",IF($R$9="Invoiced",$AS13,SUMIFS(Planning_3,Planning_1,$J13,Planning_2,"Available Stock")))</f>
        <v/>
      </c>
      <c r="N13" s="318" t="str">
        <f>IF(J13="","",IF(M13&gt;=L13,L13,M13))</f>
        <v/>
      </c>
      <c r="O13" s="318" t="str">
        <f>IF(J13="","",IF(N13&lt;L13,L13-N13,0))</f>
        <v/>
      </c>
      <c r="P13" s="923" t="s">
        <v>126</v>
      </c>
      <c r="Q13" s="924"/>
      <c r="R13" s="924"/>
      <c r="S13" s="925"/>
      <c r="T13" s="186"/>
      <c r="U13" s="187"/>
      <c r="V13" s="16"/>
      <c r="AB13" s="178"/>
      <c r="AC13" s="87"/>
      <c r="AD13" s="179"/>
      <c r="AE13" s="87"/>
      <c r="AJ13" s="13">
        <f>$Q$29</f>
        <v>0</v>
      </c>
      <c r="AL13" s="13" t="str">
        <f>$L$7</f>
        <v>1001-11</v>
      </c>
      <c r="AN13" s="259"/>
      <c r="AO13" s="260"/>
      <c r="AP13" s="258"/>
      <c r="AQ13" s="278"/>
      <c r="AR13" s="278"/>
      <c r="AS13" s="278"/>
      <c r="AT13" s="279"/>
      <c r="AU13" s="272"/>
      <c r="AV13" s="279"/>
      <c r="AW13" s="258"/>
      <c r="AX13" s="278"/>
      <c r="AY13" s="298"/>
      <c r="AZ13" s="259"/>
      <c r="BA13" s="258"/>
      <c r="BB13" s="297"/>
      <c r="BC13" s="258"/>
      <c r="BD13" s="261"/>
      <c r="BE13" s="403"/>
      <c r="BF13" s="400"/>
      <c r="BG13" s="401"/>
      <c r="BH13" s="402"/>
      <c r="BI13" s="401"/>
      <c r="BJ13" s="401"/>
      <c r="BM13" s="13" t="str">
        <f>IF(O13="","",IF(O13=0,"Ok",IF(O13&gt;0,"Back-Order")))</f>
        <v/>
      </c>
      <c r="BN13" s="73" t="str">
        <f>IF(O13="","",H13-(N13*BI13))</f>
        <v/>
      </c>
      <c r="BP13" s="318">
        <v>350</v>
      </c>
      <c r="BQ13" s="318">
        <v>0</v>
      </c>
      <c r="BR13" s="126">
        <v>1746.5</v>
      </c>
      <c r="BS13" s="13" t="s">
        <v>140</v>
      </c>
      <c r="BT13" s="392">
        <v>994</v>
      </c>
    </row>
    <row r="14" spans="2:72" ht="17.100000000000001" customHeight="1" thickTop="1" thickBot="1" x14ac:dyDescent="0.3">
      <c r="B14" s="125" t="str">
        <f t="shared" si="0"/>
        <v/>
      </c>
      <c r="C14" s="120" t="str">
        <f t="shared" si="1"/>
        <v/>
      </c>
      <c r="D14" s="121" t="str">
        <f t="shared" si="2"/>
        <v/>
      </c>
      <c r="E14" s="120" t="str">
        <f t="shared" si="3"/>
        <v/>
      </c>
      <c r="F14" s="122" t="str">
        <f t="shared" si="4"/>
        <v/>
      </c>
      <c r="G14" s="311" t="str">
        <f t="shared" si="5"/>
        <v/>
      </c>
      <c r="H14" s="126" t="str">
        <f t="shared" ref="H14:H32" si="10">IFERROR(E14*F14*(1-G14),"")</f>
        <v/>
      </c>
      <c r="J14" s="323" t="str">
        <f t="shared" si="6"/>
        <v/>
      </c>
      <c r="K14" s="317" t="str">
        <f t="shared" si="7"/>
        <v/>
      </c>
      <c r="L14" s="318" t="str">
        <f t="shared" si="8"/>
        <v/>
      </c>
      <c r="M14" s="318" t="str">
        <f t="shared" si="9"/>
        <v/>
      </c>
      <c r="N14" s="318" t="str">
        <f t="shared" ref="N14:N32" si="11">IF(J14="","",IF(M14&gt;=L14,L14,M14))</f>
        <v/>
      </c>
      <c r="O14" s="318" t="str">
        <f t="shared" ref="O14:O32" si="12">IF(J14="","",IF(N14&lt;L14,L14-N14,0))</f>
        <v/>
      </c>
      <c r="P14" s="923"/>
      <c r="Q14" s="924"/>
      <c r="R14" s="924"/>
      <c r="S14" s="925"/>
      <c r="T14" s="186"/>
      <c r="U14" s="187"/>
      <c r="V14" s="16"/>
      <c r="Y14" s="178"/>
      <c r="AB14" s="178"/>
      <c r="AC14" s="87"/>
      <c r="AD14" s="179"/>
      <c r="AE14" s="87"/>
      <c r="AN14" s="216"/>
      <c r="AO14" s="212"/>
      <c r="AP14" s="215"/>
      <c r="AQ14" s="213"/>
      <c r="AR14" s="213"/>
      <c r="AS14" s="213"/>
      <c r="AT14" s="214"/>
      <c r="AU14" s="273"/>
      <c r="AV14" s="214"/>
      <c r="AW14" s="215"/>
      <c r="AX14" s="213"/>
      <c r="AY14" s="261"/>
      <c r="AZ14" s="216"/>
      <c r="BA14" s="215"/>
      <c r="BB14" s="297"/>
      <c r="BC14" s="215"/>
      <c r="BD14" s="261"/>
      <c r="BE14" s="403"/>
      <c r="BF14" s="400"/>
      <c r="BG14" s="401"/>
      <c r="BH14" s="402"/>
      <c r="BI14" s="401"/>
      <c r="BJ14" s="401"/>
      <c r="BM14" s="13" t="str">
        <f t="shared" ref="BM14:BM32" si="13">IF(O14="","",IF(O14=0,"Ok",IF(O14&gt;0,"Back-Order")))</f>
        <v/>
      </c>
      <c r="BN14" s="73" t="str">
        <f t="shared" ref="BN14:BN32" si="14">IF(O14="","",H14-(N14*BI14))</f>
        <v/>
      </c>
      <c r="BP14" s="318">
        <v>120</v>
      </c>
      <c r="BQ14" s="318">
        <v>0</v>
      </c>
      <c r="BR14" s="126">
        <v>660</v>
      </c>
      <c r="BS14" s="13" t="s">
        <v>140</v>
      </c>
      <c r="BT14" s="392">
        <v>210</v>
      </c>
    </row>
    <row r="15" spans="2:72" ht="17.100000000000001" customHeight="1" thickTop="1" thickBot="1" x14ac:dyDescent="0.3">
      <c r="B15" s="125" t="str">
        <f t="shared" si="0"/>
        <v/>
      </c>
      <c r="C15" s="120" t="str">
        <f t="shared" si="1"/>
        <v/>
      </c>
      <c r="D15" s="121" t="str">
        <f t="shared" si="2"/>
        <v/>
      </c>
      <c r="E15" s="120" t="str">
        <f t="shared" si="3"/>
        <v/>
      </c>
      <c r="F15" s="122" t="str">
        <f t="shared" si="4"/>
        <v/>
      </c>
      <c r="G15" s="311" t="str">
        <f t="shared" si="5"/>
        <v/>
      </c>
      <c r="H15" s="126" t="str">
        <f t="shared" si="10"/>
        <v/>
      </c>
      <c r="J15" s="323" t="str">
        <f t="shared" si="6"/>
        <v/>
      </c>
      <c r="K15" s="317" t="str">
        <f t="shared" si="7"/>
        <v/>
      </c>
      <c r="L15" s="318" t="str">
        <f t="shared" si="8"/>
        <v/>
      </c>
      <c r="M15" s="318" t="str">
        <f t="shared" si="9"/>
        <v/>
      </c>
      <c r="N15" s="318" t="str">
        <f t="shared" si="11"/>
        <v/>
      </c>
      <c r="O15" s="318" t="str">
        <f t="shared" si="12"/>
        <v/>
      </c>
      <c r="P15" s="329" t="s">
        <v>127</v>
      </c>
      <c r="Q15" s="330"/>
      <c r="R15" s="384"/>
      <c r="S15" s="385"/>
      <c r="T15" s="186"/>
      <c r="U15" s="187"/>
      <c r="V15" s="16"/>
      <c r="AC15" s="87"/>
      <c r="AD15" s="87"/>
      <c r="AE15" s="87"/>
      <c r="AN15" s="216"/>
      <c r="AO15" s="212"/>
      <c r="AP15" s="215"/>
      <c r="AQ15" s="213"/>
      <c r="AR15" s="213"/>
      <c r="AS15" s="213"/>
      <c r="AT15" s="214"/>
      <c r="AU15" s="273"/>
      <c r="AV15" s="214"/>
      <c r="AW15" s="215"/>
      <c r="AX15" s="213"/>
      <c r="AY15" s="261"/>
      <c r="AZ15" s="216"/>
      <c r="BA15" s="215"/>
      <c r="BB15" s="297"/>
      <c r="BC15" s="215"/>
      <c r="BD15" s="261"/>
      <c r="BE15" s="403"/>
      <c r="BF15" s="400"/>
      <c r="BG15" s="401"/>
      <c r="BH15" s="402"/>
      <c r="BI15" s="401"/>
      <c r="BJ15" s="401"/>
      <c r="BM15" s="13" t="str">
        <f t="shared" si="13"/>
        <v/>
      </c>
      <c r="BN15" s="73" t="str">
        <f t="shared" si="14"/>
        <v/>
      </c>
      <c r="BP15" s="318">
        <v>250</v>
      </c>
      <c r="BQ15" s="318">
        <v>0</v>
      </c>
      <c r="BR15" s="126">
        <v>1437.5</v>
      </c>
      <c r="BS15" s="13" t="s">
        <v>140</v>
      </c>
      <c r="BT15" s="392">
        <v>575</v>
      </c>
    </row>
    <row r="16" spans="2:72" ht="17.100000000000001" customHeight="1" thickTop="1" thickBot="1" x14ac:dyDescent="0.3">
      <c r="B16" s="125" t="str">
        <f t="shared" si="0"/>
        <v/>
      </c>
      <c r="C16" s="120" t="str">
        <f t="shared" si="1"/>
        <v/>
      </c>
      <c r="D16" s="121" t="str">
        <f t="shared" si="2"/>
        <v/>
      </c>
      <c r="E16" s="120" t="str">
        <f t="shared" si="3"/>
        <v/>
      </c>
      <c r="F16" s="122" t="str">
        <f t="shared" si="4"/>
        <v/>
      </c>
      <c r="G16" s="311" t="str">
        <f t="shared" si="5"/>
        <v/>
      </c>
      <c r="H16" s="126" t="str">
        <f t="shared" si="10"/>
        <v/>
      </c>
      <c r="J16" s="323" t="str">
        <f t="shared" si="6"/>
        <v/>
      </c>
      <c r="K16" s="317" t="str">
        <f t="shared" si="7"/>
        <v/>
      </c>
      <c r="L16" s="318" t="str">
        <f t="shared" si="8"/>
        <v/>
      </c>
      <c r="M16" s="318" t="str">
        <f t="shared" si="9"/>
        <v/>
      </c>
      <c r="N16" s="318" t="str">
        <f t="shared" si="11"/>
        <v/>
      </c>
      <c r="O16" s="318" t="str">
        <f t="shared" si="12"/>
        <v/>
      </c>
      <c r="P16" s="327"/>
      <c r="Q16" s="325"/>
      <c r="R16" s="384"/>
      <c r="S16" s="385"/>
      <c r="T16" s="186"/>
      <c r="U16" s="187"/>
      <c r="V16" s="16"/>
      <c r="Y16" s="178"/>
      <c r="AC16" s="87"/>
      <c r="AD16" s="87"/>
      <c r="AE16" s="87"/>
      <c r="AN16" s="216"/>
      <c r="AO16" s="212"/>
      <c r="AP16" s="215"/>
      <c r="AQ16" s="213"/>
      <c r="AR16" s="213"/>
      <c r="AS16" s="213"/>
      <c r="AT16" s="214"/>
      <c r="AU16" s="273"/>
      <c r="AV16" s="214"/>
      <c r="AW16" s="215"/>
      <c r="AX16" s="213"/>
      <c r="AY16" s="261"/>
      <c r="AZ16" s="216"/>
      <c r="BA16" s="215"/>
      <c r="BB16" s="297"/>
      <c r="BC16" s="215"/>
      <c r="BD16" s="261"/>
      <c r="BE16" s="403"/>
      <c r="BF16" s="400"/>
      <c r="BG16" s="401"/>
      <c r="BH16" s="402"/>
      <c r="BI16" s="401"/>
      <c r="BJ16" s="401"/>
      <c r="BM16" s="13" t="str">
        <f t="shared" si="13"/>
        <v/>
      </c>
      <c r="BN16" s="73" t="str">
        <f t="shared" si="14"/>
        <v/>
      </c>
      <c r="BP16" s="318">
        <v>100</v>
      </c>
      <c r="BQ16" s="318">
        <v>0</v>
      </c>
      <c r="BR16" s="126">
        <v>350</v>
      </c>
      <c r="BS16" s="13" t="s">
        <v>140</v>
      </c>
      <c r="BT16" s="392">
        <v>104.99999999999997</v>
      </c>
    </row>
    <row r="17" spans="2:72" ht="17.100000000000001" customHeight="1" thickTop="1" thickBot="1" x14ac:dyDescent="0.3">
      <c r="B17" s="125" t="str">
        <f t="shared" si="0"/>
        <v/>
      </c>
      <c r="C17" s="120" t="str">
        <f t="shared" si="1"/>
        <v/>
      </c>
      <c r="D17" s="121" t="str">
        <f t="shared" si="2"/>
        <v/>
      </c>
      <c r="E17" s="120" t="str">
        <f t="shared" si="3"/>
        <v/>
      </c>
      <c r="F17" s="122" t="str">
        <f t="shared" si="4"/>
        <v/>
      </c>
      <c r="G17" s="311" t="str">
        <f t="shared" si="5"/>
        <v/>
      </c>
      <c r="H17" s="126" t="str">
        <f t="shared" si="10"/>
        <v/>
      </c>
      <c r="J17" s="323" t="str">
        <f t="shared" si="6"/>
        <v/>
      </c>
      <c r="K17" s="317" t="str">
        <f t="shared" si="7"/>
        <v/>
      </c>
      <c r="L17" s="318" t="str">
        <f t="shared" si="8"/>
        <v/>
      </c>
      <c r="M17" s="318" t="str">
        <f t="shared" si="9"/>
        <v/>
      </c>
      <c r="N17" s="318" t="str">
        <f t="shared" si="11"/>
        <v/>
      </c>
      <c r="O17" s="318" t="str">
        <f t="shared" si="12"/>
        <v/>
      </c>
      <c r="P17" s="329" t="s">
        <v>50</v>
      </c>
      <c r="Q17" s="331">
        <v>0</v>
      </c>
      <c r="R17" s="393"/>
      <c r="S17" s="385"/>
      <c r="T17" s="186"/>
      <c r="U17" s="187"/>
      <c r="V17" s="16"/>
      <c r="AC17" s="87"/>
      <c r="AD17" s="87"/>
      <c r="AE17" s="87"/>
      <c r="AN17" s="216"/>
      <c r="AO17" s="212"/>
      <c r="AP17" s="215"/>
      <c r="AQ17" s="213"/>
      <c r="AR17" s="213"/>
      <c r="AS17" s="213"/>
      <c r="AT17" s="214"/>
      <c r="AU17" s="273"/>
      <c r="AV17" s="214"/>
      <c r="AW17" s="215"/>
      <c r="AX17" s="213"/>
      <c r="AY17" s="261"/>
      <c r="AZ17" s="216"/>
      <c r="BA17" s="215"/>
      <c r="BB17" s="297"/>
      <c r="BC17" s="215"/>
      <c r="BD17" s="261"/>
      <c r="BE17" s="403"/>
      <c r="BF17" s="400"/>
      <c r="BG17" s="401"/>
      <c r="BH17" s="402"/>
      <c r="BI17" s="401"/>
      <c r="BJ17" s="401"/>
      <c r="BM17" s="13" t="str">
        <f t="shared" si="13"/>
        <v/>
      </c>
      <c r="BN17" s="73" t="str">
        <f t="shared" si="14"/>
        <v/>
      </c>
      <c r="BP17" s="318">
        <v>100</v>
      </c>
      <c r="BQ17" s="318">
        <v>0</v>
      </c>
      <c r="BR17" s="126">
        <v>409.99999999999994</v>
      </c>
      <c r="BS17" s="13" t="s">
        <v>140</v>
      </c>
      <c r="BT17" s="392">
        <v>184.99999999999994</v>
      </c>
    </row>
    <row r="18" spans="2:72" ht="17.100000000000001" customHeight="1" thickTop="1" thickBot="1" x14ac:dyDescent="0.3">
      <c r="B18" s="125" t="str">
        <f t="shared" si="0"/>
        <v/>
      </c>
      <c r="C18" s="120" t="str">
        <f t="shared" si="1"/>
        <v/>
      </c>
      <c r="D18" s="121" t="str">
        <f t="shared" si="2"/>
        <v/>
      </c>
      <c r="E18" s="120" t="str">
        <f t="shared" si="3"/>
        <v/>
      </c>
      <c r="F18" s="122" t="str">
        <f t="shared" si="4"/>
        <v/>
      </c>
      <c r="G18" s="311" t="str">
        <f t="shared" si="5"/>
        <v/>
      </c>
      <c r="H18" s="126" t="str">
        <f t="shared" si="10"/>
        <v/>
      </c>
      <c r="J18" s="323" t="str">
        <f t="shared" si="6"/>
        <v/>
      </c>
      <c r="K18" s="317" t="str">
        <f t="shared" si="7"/>
        <v/>
      </c>
      <c r="L18" s="318" t="str">
        <f t="shared" si="8"/>
        <v/>
      </c>
      <c r="M18" s="318" t="str">
        <f t="shared" si="9"/>
        <v/>
      </c>
      <c r="N18" s="318" t="str">
        <f t="shared" si="11"/>
        <v/>
      </c>
      <c r="O18" s="318" t="str">
        <f t="shared" si="12"/>
        <v/>
      </c>
      <c r="P18" s="930" t="s">
        <v>137</v>
      </c>
      <c r="Q18" s="931"/>
      <c r="R18" s="931"/>
      <c r="S18" s="385"/>
      <c r="T18" s="186"/>
      <c r="U18" s="187"/>
      <c r="V18" s="16"/>
      <c r="Y18" s="178"/>
      <c r="AC18" s="87"/>
      <c r="AD18" s="87"/>
      <c r="AE18" s="87"/>
      <c r="AN18" s="216"/>
      <c r="AO18" s="212"/>
      <c r="AP18" s="215"/>
      <c r="AQ18" s="213"/>
      <c r="AR18" s="213"/>
      <c r="AS18" s="213"/>
      <c r="AT18" s="214"/>
      <c r="AU18" s="273"/>
      <c r="AV18" s="214"/>
      <c r="AW18" s="215"/>
      <c r="AX18" s="213"/>
      <c r="AY18" s="261"/>
      <c r="AZ18" s="216"/>
      <c r="BA18" s="215"/>
      <c r="BB18" s="297"/>
      <c r="BC18" s="215"/>
      <c r="BD18" s="261"/>
      <c r="BE18" s="403"/>
      <c r="BF18" s="400"/>
      <c r="BG18" s="401"/>
      <c r="BH18" s="402"/>
      <c r="BI18" s="401"/>
      <c r="BJ18" s="401"/>
      <c r="BM18" s="13" t="str">
        <f t="shared" si="13"/>
        <v/>
      </c>
      <c r="BN18" s="73" t="str">
        <f t="shared" si="14"/>
        <v/>
      </c>
      <c r="BP18" s="318">
        <v>250</v>
      </c>
      <c r="BQ18" s="318">
        <v>0</v>
      </c>
      <c r="BR18" s="126">
        <v>747.5</v>
      </c>
      <c r="BS18" s="13" t="s">
        <v>140</v>
      </c>
      <c r="BT18" s="392">
        <v>460</v>
      </c>
    </row>
    <row r="19" spans="2:72" ht="17.100000000000001" customHeight="1" thickTop="1" thickBot="1" x14ac:dyDescent="0.3">
      <c r="B19" s="125" t="str">
        <f t="shared" si="0"/>
        <v/>
      </c>
      <c r="C19" s="120" t="str">
        <f t="shared" si="1"/>
        <v/>
      </c>
      <c r="D19" s="121" t="str">
        <f t="shared" si="2"/>
        <v/>
      </c>
      <c r="E19" s="120" t="str">
        <f t="shared" si="3"/>
        <v/>
      </c>
      <c r="F19" s="122" t="str">
        <f t="shared" si="4"/>
        <v/>
      </c>
      <c r="G19" s="311" t="str">
        <f t="shared" si="5"/>
        <v/>
      </c>
      <c r="H19" s="126" t="str">
        <f t="shared" si="10"/>
        <v/>
      </c>
      <c r="J19" s="323" t="str">
        <f t="shared" si="6"/>
        <v/>
      </c>
      <c r="K19" s="317" t="str">
        <f t="shared" si="7"/>
        <v/>
      </c>
      <c r="L19" s="318" t="str">
        <f t="shared" si="8"/>
        <v/>
      </c>
      <c r="M19" s="318" t="str">
        <f t="shared" si="9"/>
        <v/>
      </c>
      <c r="N19" s="318" t="str">
        <f t="shared" si="11"/>
        <v/>
      </c>
      <c r="O19" s="318" t="str">
        <f t="shared" si="12"/>
        <v/>
      </c>
      <c r="P19" s="327"/>
      <c r="Q19" s="325"/>
      <c r="R19" s="384"/>
      <c r="S19" s="385"/>
      <c r="T19" s="186"/>
      <c r="U19" s="187"/>
      <c r="V19" s="16"/>
      <c r="AC19" s="87"/>
      <c r="AD19" s="87"/>
      <c r="AE19" s="87"/>
      <c r="AN19" s="216"/>
      <c r="AO19" s="212"/>
      <c r="AP19" s="215"/>
      <c r="AQ19" s="213"/>
      <c r="AR19" s="213"/>
      <c r="AS19" s="213"/>
      <c r="AT19" s="214"/>
      <c r="AU19" s="273"/>
      <c r="AV19" s="214"/>
      <c r="AW19" s="215"/>
      <c r="AX19" s="213"/>
      <c r="AY19" s="261"/>
      <c r="AZ19" s="216"/>
      <c r="BA19" s="215"/>
      <c r="BB19" s="297"/>
      <c r="BC19" s="215"/>
      <c r="BD19" s="261"/>
      <c r="BE19" s="403"/>
      <c r="BF19" s="400"/>
      <c r="BG19" s="401"/>
      <c r="BH19" s="402"/>
      <c r="BI19" s="401"/>
      <c r="BJ19" s="401"/>
      <c r="BM19" s="13" t="str">
        <f t="shared" si="13"/>
        <v/>
      </c>
      <c r="BN19" s="73" t="str">
        <f t="shared" si="14"/>
        <v/>
      </c>
      <c r="BP19" s="318">
        <v>100</v>
      </c>
      <c r="BQ19" s="318">
        <v>0</v>
      </c>
      <c r="BR19" s="126">
        <v>675</v>
      </c>
      <c r="BS19" s="13" t="s">
        <v>140</v>
      </c>
      <c r="BT19" s="392">
        <v>230</v>
      </c>
    </row>
    <row r="20" spans="2:72" ht="17.100000000000001" customHeight="1" thickTop="1" thickBot="1" x14ac:dyDescent="0.3">
      <c r="B20" s="125" t="str">
        <f t="shared" si="0"/>
        <v/>
      </c>
      <c r="C20" s="120" t="str">
        <f t="shared" si="1"/>
        <v/>
      </c>
      <c r="D20" s="121" t="str">
        <f t="shared" si="2"/>
        <v/>
      </c>
      <c r="E20" s="120" t="str">
        <f t="shared" si="3"/>
        <v/>
      </c>
      <c r="F20" s="122" t="str">
        <f t="shared" si="4"/>
        <v/>
      </c>
      <c r="G20" s="311" t="str">
        <f t="shared" si="5"/>
        <v/>
      </c>
      <c r="H20" s="126" t="str">
        <f t="shared" si="10"/>
        <v/>
      </c>
      <c r="J20" s="323" t="str">
        <f t="shared" si="6"/>
        <v/>
      </c>
      <c r="K20" s="317" t="str">
        <f t="shared" si="7"/>
        <v/>
      </c>
      <c r="L20" s="318" t="str">
        <f t="shared" si="8"/>
        <v/>
      </c>
      <c r="M20" s="318" t="str">
        <f t="shared" si="9"/>
        <v/>
      </c>
      <c r="N20" s="318" t="str">
        <f t="shared" si="11"/>
        <v/>
      </c>
      <c r="O20" s="318" t="str">
        <f t="shared" si="12"/>
        <v/>
      </c>
      <c r="P20" s="930"/>
      <c r="Q20" s="931"/>
      <c r="R20" s="931"/>
      <c r="S20" s="385"/>
      <c r="T20" s="186"/>
      <c r="U20" s="187"/>
      <c r="V20" s="16"/>
      <c r="Y20" s="178"/>
      <c r="AC20" s="87"/>
      <c r="AD20" s="87"/>
      <c r="AE20" s="87"/>
      <c r="AN20" s="216"/>
      <c r="AO20" s="212"/>
      <c r="AP20" s="215"/>
      <c r="AQ20" s="213"/>
      <c r="AR20" s="213"/>
      <c r="AS20" s="213"/>
      <c r="AT20" s="214"/>
      <c r="AU20" s="273"/>
      <c r="AV20" s="214"/>
      <c r="AW20" s="215"/>
      <c r="AX20" s="213"/>
      <c r="AY20" s="261"/>
      <c r="AZ20" s="216"/>
      <c r="BA20" s="215"/>
      <c r="BB20" s="297"/>
      <c r="BC20" s="215"/>
      <c r="BD20" s="261"/>
      <c r="BE20" s="403"/>
      <c r="BF20" s="400"/>
      <c r="BG20" s="401"/>
      <c r="BH20" s="402"/>
      <c r="BI20" s="401"/>
      <c r="BJ20" s="401"/>
      <c r="BM20" s="13" t="str">
        <f t="shared" si="13"/>
        <v/>
      </c>
      <c r="BN20" s="73" t="str">
        <f t="shared" si="14"/>
        <v/>
      </c>
      <c r="BP20" s="318">
        <v>120</v>
      </c>
      <c r="BQ20" s="318">
        <v>0</v>
      </c>
      <c r="BR20" s="126">
        <v>358.8</v>
      </c>
      <c r="BS20" s="13" t="s">
        <v>140</v>
      </c>
      <c r="BT20" s="392">
        <v>148.80000000000001</v>
      </c>
    </row>
    <row r="21" spans="2:72" ht="17.100000000000001" customHeight="1" thickTop="1" thickBot="1" x14ac:dyDescent="0.3">
      <c r="B21" s="125" t="str">
        <f t="shared" si="0"/>
        <v/>
      </c>
      <c r="C21" s="120" t="str">
        <f t="shared" si="1"/>
        <v/>
      </c>
      <c r="D21" s="121" t="str">
        <f t="shared" si="2"/>
        <v/>
      </c>
      <c r="E21" s="120" t="str">
        <f t="shared" si="3"/>
        <v/>
      </c>
      <c r="F21" s="122" t="str">
        <f t="shared" si="4"/>
        <v/>
      </c>
      <c r="G21" s="311" t="str">
        <f t="shared" si="5"/>
        <v/>
      </c>
      <c r="H21" s="126" t="str">
        <f t="shared" si="10"/>
        <v/>
      </c>
      <c r="J21" s="323" t="str">
        <f t="shared" si="6"/>
        <v/>
      </c>
      <c r="K21" s="317" t="str">
        <f t="shared" si="7"/>
        <v/>
      </c>
      <c r="L21" s="318" t="str">
        <f t="shared" si="8"/>
        <v/>
      </c>
      <c r="M21" s="318" t="str">
        <f t="shared" si="9"/>
        <v/>
      </c>
      <c r="N21" s="318" t="str">
        <f t="shared" si="11"/>
        <v/>
      </c>
      <c r="O21" s="318" t="str">
        <f t="shared" si="12"/>
        <v/>
      </c>
      <c r="P21" s="930"/>
      <c r="Q21" s="931"/>
      <c r="R21" s="931"/>
      <c r="S21" s="385"/>
      <c r="T21" s="186"/>
      <c r="U21" s="187"/>
      <c r="V21" s="16"/>
      <c r="AC21" s="87"/>
      <c r="AD21" s="87"/>
      <c r="AE21" s="87"/>
      <c r="AN21" s="216"/>
      <c r="AO21" s="212"/>
      <c r="AP21" s="215"/>
      <c r="AQ21" s="213"/>
      <c r="AR21" s="213"/>
      <c r="AS21" s="213"/>
      <c r="AT21" s="214"/>
      <c r="AU21" s="273"/>
      <c r="AV21" s="214"/>
      <c r="AW21" s="215"/>
      <c r="AX21" s="213"/>
      <c r="AY21" s="261"/>
      <c r="AZ21" s="216"/>
      <c r="BA21" s="215"/>
      <c r="BB21" s="297"/>
      <c r="BC21" s="215"/>
      <c r="BD21" s="261"/>
      <c r="BE21" s="403"/>
      <c r="BF21" s="400"/>
      <c r="BG21" s="401"/>
      <c r="BH21" s="402"/>
      <c r="BI21" s="401"/>
      <c r="BJ21" s="401"/>
      <c r="BM21" s="13" t="str">
        <f t="shared" si="13"/>
        <v/>
      </c>
      <c r="BN21" s="73" t="str">
        <f t="shared" si="14"/>
        <v/>
      </c>
      <c r="BP21" s="318">
        <v>400</v>
      </c>
      <c r="BQ21" s="318">
        <v>0</v>
      </c>
      <c r="BR21" s="126">
        <v>3100</v>
      </c>
      <c r="BS21" s="13" t="s">
        <v>140</v>
      </c>
      <c r="BT21" s="392">
        <v>1400</v>
      </c>
    </row>
    <row r="22" spans="2:72" ht="17.100000000000001" customHeight="1" thickTop="1" thickBot="1" x14ac:dyDescent="0.3">
      <c r="B22" s="125" t="str">
        <f t="shared" si="0"/>
        <v/>
      </c>
      <c r="C22" s="120" t="str">
        <f t="shared" si="1"/>
        <v/>
      </c>
      <c r="D22" s="121" t="str">
        <f t="shared" si="2"/>
        <v/>
      </c>
      <c r="E22" s="120" t="str">
        <f t="shared" si="3"/>
        <v/>
      </c>
      <c r="F22" s="122" t="str">
        <f t="shared" si="4"/>
        <v/>
      </c>
      <c r="G22" s="311" t="str">
        <f t="shared" si="5"/>
        <v/>
      </c>
      <c r="H22" s="126" t="str">
        <f t="shared" si="10"/>
        <v/>
      </c>
      <c r="J22" s="323" t="str">
        <f t="shared" si="6"/>
        <v/>
      </c>
      <c r="K22" s="317" t="str">
        <f t="shared" si="7"/>
        <v/>
      </c>
      <c r="L22" s="318" t="str">
        <f t="shared" si="8"/>
        <v/>
      </c>
      <c r="M22" s="318" t="str">
        <f t="shared" si="9"/>
        <v/>
      </c>
      <c r="N22" s="318" t="str">
        <f t="shared" si="11"/>
        <v/>
      </c>
      <c r="O22" s="318" t="str">
        <f t="shared" si="12"/>
        <v/>
      </c>
      <c r="P22" s="327"/>
      <c r="Q22" s="325"/>
      <c r="R22" s="384"/>
      <c r="S22" s="385"/>
      <c r="T22" s="186"/>
      <c r="U22" s="187"/>
      <c r="V22" s="16"/>
      <c r="Y22" s="178"/>
      <c r="AC22" s="87"/>
      <c r="AD22" s="87"/>
      <c r="AE22" s="87"/>
      <c r="AN22" s="216"/>
      <c r="AO22" s="212"/>
      <c r="AP22" s="215"/>
      <c r="AQ22" s="213"/>
      <c r="AR22" s="213"/>
      <c r="AS22" s="213"/>
      <c r="AT22" s="214"/>
      <c r="AU22" s="273"/>
      <c r="AV22" s="214"/>
      <c r="AW22" s="215"/>
      <c r="AX22" s="213"/>
      <c r="AY22" s="261"/>
      <c r="AZ22" s="216"/>
      <c r="BA22" s="215"/>
      <c r="BB22" s="297"/>
      <c r="BC22" s="215"/>
      <c r="BD22" s="261"/>
      <c r="BE22" s="403"/>
      <c r="BF22" s="400"/>
      <c r="BG22" s="401"/>
      <c r="BH22" s="402"/>
      <c r="BI22" s="401"/>
      <c r="BJ22" s="401"/>
      <c r="BM22" s="13" t="str">
        <f t="shared" si="13"/>
        <v/>
      </c>
      <c r="BN22" s="73" t="str">
        <f t="shared" si="14"/>
        <v/>
      </c>
      <c r="BP22" s="318" t="s">
        <v>164</v>
      </c>
      <c r="BQ22" s="318" t="s">
        <v>164</v>
      </c>
      <c r="BR22" s="126" t="s">
        <v>164</v>
      </c>
      <c r="BS22" s="13" t="s">
        <v>164</v>
      </c>
      <c r="BT22" s="392" t="s">
        <v>164</v>
      </c>
    </row>
    <row r="23" spans="2:72" ht="17.100000000000001" customHeight="1" thickTop="1" thickBot="1" x14ac:dyDescent="0.3">
      <c r="B23" s="125" t="str">
        <f t="shared" si="0"/>
        <v/>
      </c>
      <c r="C23" s="120" t="str">
        <f t="shared" si="1"/>
        <v/>
      </c>
      <c r="D23" s="121" t="str">
        <f t="shared" si="2"/>
        <v/>
      </c>
      <c r="E23" s="120" t="str">
        <f t="shared" si="3"/>
        <v/>
      </c>
      <c r="F23" s="122" t="str">
        <f t="shared" si="4"/>
        <v/>
      </c>
      <c r="G23" s="311" t="str">
        <f t="shared" si="5"/>
        <v/>
      </c>
      <c r="H23" s="126" t="str">
        <f t="shared" si="10"/>
        <v/>
      </c>
      <c r="J23" s="323" t="str">
        <f t="shared" si="6"/>
        <v/>
      </c>
      <c r="K23" s="317" t="str">
        <f t="shared" si="7"/>
        <v/>
      </c>
      <c r="L23" s="318" t="str">
        <f t="shared" si="8"/>
        <v/>
      </c>
      <c r="M23" s="318" t="str">
        <f t="shared" si="9"/>
        <v/>
      </c>
      <c r="N23" s="318" t="str">
        <f t="shared" si="11"/>
        <v/>
      </c>
      <c r="O23" s="318" t="str">
        <f t="shared" si="12"/>
        <v/>
      </c>
      <c r="P23" s="926" t="s">
        <v>135</v>
      </c>
      <c r="Q23" s="927"/>
      <c r="R23" s="927"/>
      <c r="S23" s="928"/>
      <c r="T23" s="186"/>
      <c r="U23" s="187"/>
      <c r="V23" s="16"/>
      <c r="AC23" s="87"/>
      <c r="AD23" s="87"/>
      <c r="AE23" s="87"/>
      <c r="AN23" s="216"/>
      <c r="AO23" s="212"/>
      <c r="AP23" s="215"/>
      <c r="AQ23" s="213"/>
      <c r="AR23" s="213"/>
      <c r="AS23" s="213"/>
      <c r="AT23" s="214"/>
      <c r="AU23" s="273"/>
      <c r="AV23" s="214"/>
      <c r="AW23" s="215"/>
      <c r="AX23" s="213"/>
      <c r="AY23" s="261"/>
      <c r="AZ23" s="216"/>
      <c r="BA23" s="215"/>
      <c r="BB23" s="297"/>
      <c r="BC23" s="215"/>
      <c r="BD23" s="261"/>
      <c r="BE23" s="403"/>
      <c r="BF23" s="400"/>
      <c r="BG23" s="401"/>
      <c r="BH23" s="402"/>
      <c r="BI23" s="401"/>
      <c r="BJ23" s="401"/>
      <c r="BM23" s="13" t="str">
        <f t="shared" si="13"/>
        <v/>
      </c>
      <c r="BN23" s="73" t="str">
        <f t="shared" si="14"/>
        <v/>
      </c>
      <c r="BP23" s="318" t="s">
        <v>164</v>
      </c>
      <c r="BQ23" s="318" t="s">
        <v>164</v>
      </c>
      <c r="BR23" s="126" t="s">
        <v>164</v>
      </c>
      <c r="BS23" s="13" t="s">
        <v>164</v>
      </c>
      <c r="BT23" s="392" t="s">
        <v>164</v>
      </c>
    </row>
    <row r="24" spans="2:72" ht="17.100000000000001" customHeight="1" thickTop="1" thickBot="1" x14ac:dyDescent="0.3">
      <c r="B24" s="125" t="str">
        <f t="shared" si="0"/>
        <v/>
      </c>
      <c r="C24" s="120" t="str">
        <f t="shared" si="1"/>
        <v/>
      </c>
      <c r="D24" s="121" t="str">
        <f t="shared" si="2"/>
        <v/>
      </c>
      <c r="E24" s="120" t="str">
        <f t="shared" si="3"/>
        <v/>
      </c>
      <c r="F24" s="122" t="str">
        <f t="shared" si="4"/>
        <v/>
      </c>
      <c r="G24" s="311" t="str">
        <f t="shared" si="5"/>
        <v/>
      </c>
      <c r="H24" s="126" t="str">
        <f t="shared" si="10"/>
        <v/>
      </c>
      <c r="J24" s="323" t="str">
        <f t="shared" si="6"/>
        <v/>
      </c>
      <c r="K24" s="317" t="str">
        <f t="shared" si="7"/>
        <v/>
      </c>
      <c r="L24" s="318" t="str">
        <f t="shared" si="8"/>
        <v/>
      </c>
      <c r="M24" s="318" t="str">
        <f t="shared" si="9"/>
        <v/>
      </c>
      <c r="N24" s="318" t="str">
        <f t="shared" si="11"/>
        <v/>
      </c>
      <c r="O24" s="318" t="str">
        <f t="shared" si="12"/>
        <v/>
      </c>
      <c r="P24" s="926"/>
      <c r="Q24" s="927"/>
      <c r="R24" s="927"/>
      <c r="S24" s="928"/>
      <c r="T24" s="186"/>
      <c r="U24" s="187"/>
      <c r="V24" s="16"/>
      <c r="Y24" s="178"/>
      <c r="AC24" s="87"/>
      <c r="AD24" s="87"/>
      <c r="AE24" s="87"/>
      <c r="AN24" s="216"/>
      <c r="AO24" s="212"/>
      <c r="AP24" s="215"/>
      <c r="AQ24" s="213"/>
      <c r="AR24" s="213"/>
      <c r="AS24" s="213"/>
      <c r="AT24" s="214"/>
      <c r="AU24" s="273"/>
      <c r="AV24" s="214"/>
      <c r="AW24" s="215"/>
      <c r="AX24" s="213"/>
      <c r="AY24" s="261"/>
      <c r="AZ24" s="216"/>
      <c r="BA24" s="215"/>
      <c r="BB24" s="297"/>
      <c r="BC24" s="215"/>
      <c r="BD24" s="261"/>
      <c r="BE24" s="403"/>
      <c r="BF24" s="400"/>
      <c r="BG24" s="401"/>
      <c r="BH24" s="402"/>
      <c r="BI24" s="401"/>
      <c r="BJ24" s="401"/>
      <c r="BM24" s="13" t="str">
        <f t="shared" si="13"/>
        <v/>
      </c>
      <c r="BN24" s="73" t="str">
        <f t="shared" si="14"/>
        <v/>
      </c>
      <c r="BP24" s="318" t="s">
        <v>164</v>
      </c>
      <c r="BQ24" s="318" t="s">
        <v>164</v>
      </c>
      <c r="BR24" s="126" t="s">
        <v>164</v>
      </c>
      <c r="BS24" s="13" t="s">
        <v>164</v>
      </c>
      <c r="BT24" s="392" t="s">
        <v>164</v>
      </c>
    </row>
    <row r="25" spans="2:72" ht="17.100000000000001" customHeight="1" thickTop="1" thickBot="1" x14ac:dyDescent="0.3">
      <c r="B25" s="125" t="str">
        <f t="shared" si="0"/>
        <v/>
      </c>
      <c r="C25" s="120" t="str">
        <f t="shared" si="1"/>
        <v/>
      </c>
      <c r="D25" s="121" t="str">
        <f t="shared" si="2"/>
        <v/>
      </c>
      <c r="E25" s="120" t="str">
        <f t="shared" si="3"/>
        <v/>
      </c>
      <c r="F25" s="122" t="str">
        <f t="shared" si="4"/>
        <v/>
      </c>
      <c r="G25" s="311" t="str">
        <f t="shared" si="5"/>
        <v/>
      </c>
      <c r="H25" s="126" t="str">
        <f t="shared" si="10"/>
        <v/>
      </c>
      <c r="J25" s="323" t="str">
        <f t="shared" si="6"/>
        <v/>
      </c>
      <c r="K25" s="317" t="str">
        <f t="shared" si="7"/>
        <v/>
      </c>
      <c r="L25" s="318" t="str">
        <f t="shared" si="8"/>
        <v/>
      </c>
      <c r="M25" s="318" t="str">
        <f t="shared" si="9"/>
        <v/>
      </c>
      <c r="N25" s="318" t="str">
        <f t="shared" si="11"/>
        <v/>
      </c>
      <c r="O25" s="318" t="str">
        <f t="shared" si="12"/>
        <v/>
      </c>
      <c r="P25" s="329" t="s">
        <v>121</v>
      </c>
      <c r="Q25" s="929" t="s">
        <v>250</v>
      </c>
      <c r="R25" s="929"/>
      <c r="S25" s="385"/>
      <c r="T25" s="186"/>
      <c r="U25" s="187"/>
      <c r="V25" s="16"/>
      <c r="AC25" s="87"/>
      <c r="AD25" s="87"/>
      <c r="AE25" s="87"/>
      <c r="AN25" s="216"/>
      <c r="AO25" s="212"/>
      <c r="AP25" s="215"/>
      <c r="AQ25" s="213"/>
      <c r="AR25" s="213"/>
      <c r="AS25" s="213"/>
      <c r="AT25" s="214"/>
      <c r="AU25" s="273"/>
      <c r="AV25" s="214"/>
      <c r="AW25" s="215"/>
      <c r="AX25" s="213"/>
      <c r="AY25" s="261"/>
      <c r="AZ25" s="216"/>
      <c r="BA25" s="215"/>
      <c r="BB25" s="297"/>
      <c r="BC25" s="215"/>
      <c r="BD25" s="261"/>
      <c r="BE25" s="403"/>
      <c r="BF25" s="400"/>
      <c r="BG25" s="401"/>
      <c r="BH25" s="402"/>
      <c r="BI25" s="401"/>
      <c r="BJ25" s="401"/>
      <c r="BM25" s="13" t="str">
        <f t="shared" si="13"/>
        <v/>
      </c>
      <c r="BN25" s="73" t="str">
        <f t="shared" si="14"/>
        <v/>
      </c>
      <c r="BP25" s="318" t="s">
        <v>164</v>
      </c>
      <c r="BQ25" s="318" t="s">
        <v>164</v>
      </c>
      <c r="BR25" s="126" t="s">
        <v>164</v>
      </c>
      <c r="BS25" s="13" t="s">
        <v>164</v>
      </c>
      <c r="BT25" s="392" t="s">
        <v>164</v>
      </c>
    </row>
    <row r="26" spans="2:72" ht="17.100000000000001" customHeight="1" thickTop="1" thickBot="1" x14ac:dyDescent="0.3">
      <c r="B26" s="125" t="str">
        <f t="shared" si="0"/>
        <v/>
      </c>
      <c r="C26" s="120" t="str">
        <f t="shared" si="1"/>
        <v/>
      </c>
      <c r="D26" s="121" t="str">
        <f t="shared" si="2"/>
        <v/>
      </c>
      <c r="E26" s="120" t="str">
        <f t="shared" si="3"/>
        <v/>
      </c>
      <c r="F26" s="122" t="str">
        <f t="shared" si="4"/>
        <v/>
      </c>
      <c r="G26" s="311" t="str">
        <f t="shared" si="5"/>
        <v/>
      </c>
      <c r="H26" s="126" t="str">
        <f t="shared" si="10"/>
        <v/>
      </c>
      <c r="J26" s="323" t="str">
        <f t="shared" si="6"/>
        <v/>
      </c>
      <c r="K26" s="317" t="str">
        <f t="shared" si="7"/>
        <v/>
      </c>
      <c r="L26" s="318" t="str">
        <f t="shared" si="8"/>
        <v/>
      </c>
      <c r="M26" s="318" t="str">
        <f t="shared" si="9"/>
        <v/>
      </c>
      <c r="N26" s="318" t="str">
        <f t="shared" si="11"/>
        <v/>
      </c>
      <c r="O26" s="318" t="str">
        <f t="shared" si="12"/>
        <v/>
      </c>
      <c r="P26" s="327"/>
      <c r="Q26" s="325"/>
      <c r="R26" s="384"/>
      <c r="S26" s="385"/>
      <c r="T26" s="186"/>
      <c r="U26" s="187"/>
      <c r="V26" s="16"/>
      <c r="Y26" s="178"/>
      <c r="AC26" s="87"/>
      <c r="AD26" s="87"/>
      <c r="AE26" s="87"/>
      <c r="AN26" s="216"/>
      <c r="AO26" s="212"/>
      <c r="AP26" s="215"/>
      <c r="AQ26" s="213"/>
      <c r="AR26" s="213"/>
      <c r="AS26" s="213"/>
      <c r="AT26" s="214"/>
      <c r="AU26" s="273"/>
      <c r="AV26" s="214"/>
      <c r="AW26" s="215"/>
      <c r="AX26" s="213"/>
      <c r="AY26" s="261"/>
      <c r="AZ26" s="216"/>
      <c r="BA26" s="215"/>
      <c r="BB26" s="297"/>
      <c r="BC26" s="215"/>
      <c r="BD26" s="261"/>
      <c r="BE26" s="403"/>
      <c r="BF26" s="400"/>
      <c r="BG26" s="401"/>
      <c r="BH26" s="402"/>
      <c r="BI26" s="401"/>
      <c r="BJ26" s="401"/>
      <c r="BM26" s="13" t="str">
        <f t="shared" si="13"/>
        <v/>
      </c>
      <c r="BN26" s="73" t="str">
        <f t="shared" si="14"/>
        <v/>
      </c>
      <c r="BP26" s="318" t="s">
        <v>164</v>
      </c>
      <c r="BQ26" s="318" t="s">
        <v>164</v>
      </c>
      <c r="BR26" s="126" t="s">
        <v>164</v>
      </c>
      <c r="BS26" s="13" t="s">
        <v>164</v>
      </c>
      <c r="BT26" s="392" t="s">
        <v>164</v>
      </c>
    </row>
    <row r="27" spans="2:72" ht="17.100000000000001" customHeight="1" thickTop="1" thickBot="1" x14ac:dyDescent="0.3">
      <c r="B27" s="125" t="str">
        <f t="shared" si="0"/>
        <v/>
      </c>
      <c r="C27" s="120" t="str">
        <f t="shared" si="1"/>
        <v/>
      </c>
      <c r="D27" s="121" t="str">
        <f t="shared" si="2"/>
        <v/>
      </c>
      <c r="E27" s="120" t="str">
        <f t="shared" si="3"/>
        <v/>
      </c>
      <c r="F27" s="122" t="str">
        <f t="shared" si="4"/>
        <v/>
      </c>
      <c r="G27" s="311" t="str">
        <f t="shared" si="5"/>
        <v/>
      </c>
      <c r="H27" s="126" t="str">
        <f t="shared" si="10"/>
        <v/>
      </c>
      <c r="J27" s="323" t="str">
        <f t="shared" si="6"/>
        <v/>
      </c>
      <c r="K27" s="317" t="str">
        <f t="shared" si="7"/>
        <v/>
      </c>
      <c r="L27" s="318" t="str">
        <f t="shared" si="8"/>
        <v/>
      </c>
      <c r="M27" s="318" t="str">
        <f t="shared" si="9"/>
        <v/>
      </c>
      <c r="N27" s="318" t="str">
        <f t="shared" si="11"/>
        <v/>
      </c>
      <c r="O27" s="318" t="str">
        <f t="shared" si="12"/>
        <v/>
      </c>
      <c r="P27" s="327"/>
      <c r="Q27" s="325"/>
      <c r="R27" s="384"/>
      <c r="S27" s="385"/>
      <c r="T27" s="186"/>
      <c r="U27" s="187"/>
      <c r="V27" s="16"/>
      <c r="AC27" s="87"/>
      <c r="AD27" s="87"/>
      <c r="AE27" s="87"/>
      <c r="AN27" s="216"/>
      <c r="AO27" s="212"/>
      <c r="AP27" s="215"/>
      <c r="AQ27" s="213"/>
      <c r="AR27" s="213"/>
      <c r="AS27" s="213"/>
      <c r="AT27" s="214"/>
      <c r="AU27" s="273"/>
      <c r="AV27" s="214"/>
      <c r="AW27" s="215"/>
      <c r="AX27" s="213"/>
      <c r="AY27" s="261"/>
      <c r="AZ27" s="216"/>
      <c r="BA27" s="215"/>
      <c r="BB27" s="297"/>
      <c r="BC27" s="215"/>
      <c r="BD27" s="261"/>
      <c r="BE27" s="403"/>
      <c r="BF27" s="400"/>
      <c r="BG27" s="401"/>
      <c r="BH27" s="402"/>
      <c r="BI27" s="401"/>
      <c r="BJ27" s="401"/>
      <c r="BM27" s="13" t="str">
        <f t="shared" si="13"/>
        <v/>
      </c>
      <c r="BN27" s="73" t="str">
        <f t="shared" si="14"/>
        <v/>
      </c>
      <c r="BP27" s="318" t="s">
        <v>164</v>
      </c>
      <c r="BQ27" s="318" t="s">
        <v>164</v>
      </c>
      <c r="BR27" s="126" t="s">
        <v>164</v>
      </c>
      <c r="BS27" s="13" t="s">
        <v>164</v>
      </c>
      <c r="BT27" s="392" t="s">
        <v>164</v>
      </c>
    </row>
    <row r="28" spans="2:72" ht="17.100000000000001" customHeight="1" thickTop="1" thickBot="1" x14ac:dyDescent="0.3">
      <c r="B28" s="125" t="str">
        <f t="shared" si="0"/>
        <v/>
      </c>
      <c r="C28" s="120" t="str">
        <f t="shared" si="1"/>
        <v/>
      </c>
      <c r="D28" s="121" t="str">
        <f t="shared" si="2"/>
        <v/>
      </c>
      <c r="E28" s="120" t="str">
        <f t="shared" si="3"/>
        <v/>
      </c>
      <c r="F28" s="122" t="str">
        <f t="shared" si="4"/>
        <v/>
      </c>
      <c r="G28" s="311" t="str">
        <f t="shared" si="5"/>
        <v/>
      </c>
      <c r="H28" s="126" t="str">
        <f t="shared" si="10"/>
        <v/>
      </c>
      <c r="J28" s="323" t="str">
        <f t="shared" si="6"/>
        <v/>
      </c>
      <c r="K28" s="317" t="str">
        <f t="shared" si="7"/>
        <v/>
      </c>
      <c r="L28" s="318" t="str">
        <f t="shared" si="8"/>
        <v/>
      </c>
      <c r="M28" s="318" t="str">
        <f t="shared" si="9"/>
        <v/>
      </c>
      <c r="N28" s="318" t="str">
        <f t="shared" si="11"/>
        <v/>
      </c>
      <c r="O28" s="318" t="str">
        <f t="shared" si="12"/>
        <v/>
      </c>
      <c r="P28" s="327"/>
      <c r="Q28" s="325"/>
      <c r="R28" s="384"/>
      <c r="S28" s="385"/>
      <c r="T28" s="186"/>
      <c r="U28" s="187"/>
      <c r="V28" s="16"/>
      <c r="Y28" s="178"/>
      <c r="AC28" s="87"/>
      <c r="AD28" s="87"/>
      <c r="AE28" s="87"/>
      <c r="AN28" s="216"/>
      <c r="AO28" s="212"/>
      <c r="AP28" s="215"/>
      <c r="AQ28" s="213"/>
      <c r="AR28" s="213"/>
      <c r="AS28" s="213"/>
      <c r="AT28" s="214"/>
      <c r="AU28" s="273"/>
      <c r="AV28" s="214"/>
      <c r="AW28" s="215"/>
      <c r="AX28" s="213"/>
      <c r="AY28" s="261"/>
      <c r="AZ28" s="216"/>
      <c r="BA28" s="215"/>
      <c r="BB28" s="297"/>
      <c r="BC28" s="215"/>
      <c r="BD28" s="261"/>
      <c r="BE28" s="403"/>
      <c r="BF28" s="400"/>
      <c r="BG28" s="401"/>
      <c r="BH28" s="402"/>
      <c r="BI28" s="401"/>
      <c r="BJ28" s="401"/>
      <c r="BM28" s="13" t="str">
        <f t="shared" si="13"/>
        <v/>
      </c>
      <c r="BN28" s="73" t="str">
        <f t="shared" si="14"/>
        <v/>
      </c>
      <c r="BP28" s="318" t="s">
        <v>164</v>
      </c>
      <c r="BQ28" s="318" t="s">
        <v>164</v>
      </c>
      <c r="BR28" s="126" t="s">
        <v>164</v>
      </c>
      <c r="BS28" s="13" t="s">
        <v>164</v>
      </c>
      <c r="BT28" s="392" t="s">
        <v>164</v>
      </c>
    </row>
    <row r="29" spans="2:72" ht="17.100000000000001" customHeight="1" thickTop="1" thickBot="1" x14ac:dyDescent="0.3">
      <c r="B29" s="125" t="str">
        <f t="shared" si="0"/>
        <v/>
      </c>
      <c r="C29" s="120" t="str">
        <f t="shared" si="1"/>
        <v/>
      </c>
      <c r="D29" s="121" t="str">
        <f t="shared" si="2"/>
        <v/>
      </c>
      <c r="E29" s="120" t="str">
        <f t="shared" si="3"/>
        <v/>
      </c>
      <c r="F29" s="122" t="str">
        <f t="shared" si="4"/>
        <v/>
      </c>
      <c r="G29" s="311" t="str">
        <f t="shared" si="5"/>
        <v/>
      </c>
      <c r="H29" s="126" t="str">
        <f t="shared" si="10"/>
        <v/>
      </c>
      <c r="J29" s="323" t="str">
        <f t="shared" si="6"/>
        <v/>
      </c>
      <c r="K29" s="317" t="str">
        <f t="shared" si="7"/>
        <v/>
      </c>
      <c r="L29" s="318" t="str">
        <f t="shared" si="8"/>
        <v/>
      </c>
      <c r="M29" s="318" t="str">
        <f t="shared" si="9"/>
        <v/>
      </c>
      <c r="N29" s="318" t="str">
        <f t="shared" si="11"/>
        <v/>
      </c>
      <c r="O29" s="318" t="str">
        <f t="shared" si="12"/>
        <v/>
      </c>
      <c r="P29" s="329" t="s">
        <v>110</v>
      </c>
      <c r="Q29" s="330"/>
      <c r="R29" s="384"/>
      <c r="S29" s="385"/>
      <c r="T29" s="186"/>
      <c r="U29" s="187"/>
      <c r="V29" s="16"/>
      <c r="AC29" s="87"/>
      <c r="AD29" s="87"/>
      <c r="AE29" s="87"/>
      <c r="AN29" s="216"/>
      <c r="AO29" s="212"/>
      <c r="AP29" s="215"/>
      <c r="AQ29" s="213"/>
      <c r="AR29" s="213"/>
      <c r="AS29" s="213"/>
      <c r="AT29" s="214"/>
      <c r="AU29" s="273"/>
      <c r="AV29" s="214"/>
      <c r="AW29" s="215"/>
      <c r="AX29" s="213"/>
      <c r="AY29" s="261"/>
      <c r="AZ29" s="216"/>
      <c r="BA29" s="215"/>
      <c r="BB29" s="297"/>
      <c r="BC29" s="215"/>
      <c r="BD29" s="261"/>
      <c r="BE29" s="403"/>
      <c r="BF29" s="400"/>
      <c r="BG29" s="401"/>
      <c r="BH29" s="402"/>
      <c r="BI29" s="401"/>
      <c r="BJ29" s="401"/>
      <c r="BM29" s="13" t="str">
        <f t="shared" si="13"/>
        <v/>
      </c>
      <c r="BN29" s="73" t="str">
        <f t="shared" si="14"/>
        <v/>
      </c>
      <c r="BP29" s="318" t="s">
        <v>164</v>
      </c>
      <c r="BQ29" s="318" t="s">
        <v>164</v>
      </c>
      <c r="BR29" s="126" t="s">
        <v>164</v>
      </c>
      <c r="BS29" s="13" t="s">
        <v>164</v>
      </c>
      <c r="BT29" s="392" t="s">
        <v>164</v>
      </c>
    </row>
    <row r="30" spans="2:72" ht="16.5" thickTop="1" thickBot="1" x14ac:dyDescent="0.3">
      <c r="B30" s="125" t="str">
        <f t="shared" si="0"/>
        <v/>
      </c>
      <c r="C30" s="120" t="str">
        <f t="shared" si="1"/>
        <v/>
      </c>
      <c r="D30" s="121" t="str">
        <f t="shared" si="2"/>
        <v/>
      </c>
      <c r="E30" s="120" t="str">
        <f t="shared" si="3"/>
        <v/>
      </c>
      <c r="F30" s="122" t="str">
        <f t="shared" si="4"/>
        <v/>
      </c>
      <c r="G30" s="311" t="str">
        <f t="shared" si="5"/>
        <v/>
      </c>
      <c r="H30" s="126" t="str">
        <f t="shared" si="10"/>
        <v/>
      </c>
      <c r="J30" s="323" t="str">
        <f t="shared" si="6"/>
        <v/>
      </c>
      <c r="K30" s="317" t="str">
        <f t="shared" si="7"/>
        <v/>
      </c>
      <c r="L30" s="318" t="str">
        <f t="shared" si="8"/>
        <v/>
      </c>
      <c r="M30" s="318" t="str">
        <f t="shared" si="9"/>
        <v/>
      </c>
      <c r="N30" s="318" t="str">
        <f t="shared" si="11"/>
        <v/>
      </c>
      <c r="O30" s="318" t="str">
        <f t="shared" si="12"/>
        <v/>
      </c>
      <c r="P30" s="327"/>
      <c r="Q30" s="325"/>
      <c r="R30" s="384"/>
      <c r="S30" s="385"/>
      <c r="T30" s="186"/>
      <c r="U30" s="187"/>
      <c r="V30" s="16"/>
      <c r="Y30" s="178"/>
      <c r="AC30" s="87"/>
      <c r="AD30" s="87"/>
      <c r="AE30" s="87"/>
      <c r="AN30" s="216"/>
      <c r="AO30" s="212"/>
      <c r="AP30" s="215"/>
      <c r="AQ30" s="213"/>
      <c r="AR30" s="213"/>
      <c r="AS30" s="213"/>
      <c r="AT30" s="214"/>
      <c r="AU30" s="273"/>
      <c r="AV30" s="214"/>
      <c r="AW30" s="215"/>
      <c r="AX30" s="213"/>
      <c r="AY30" s="261"/>
      <c r="AZ30" s="216"/>
      <c r="BA30" s="215"/>
      <c r="BB30" s="297"/>
      <c r="BC30" s="215"/>
      <c r="BD30" s="261"/>
      <c r="BE30" s="403"/>
      <c r="BF30" s="400"/>
      <c r="BG30" s="401"/>
      <c r="BH30" s="402"/>
      <c r="BI30" s="401"/>
      <c r="BJ30" s="401"/>
      <c r="BM30" s="13" t="str">
        <f t="shared" si="13"/>
        <v/>
      </c>
      <c r="BN30" s="73" t="str">
        <f t="shared" si="14"/>
        <v/>
      </c>
      <c r="BP30" s="318" t="s">
        <v>164</v>
      </c>
      <c r="BQ30" s="318" t="s">
        <v>164</v>
      </c>
      <c r="BR30" s="126" t="s">
        <v>164</v>
      </c>
      <c r="BS30" s="13" t="s">
        <v>164</v>
      </c>
      <c r="BT30" s="392" t="s">
        <v>164</v>
      </c>
    </row>
    <row r="31" spans="2:72" ht="16.5" thickTop="1" thickBot="1" x14ac:dyDescent="0.3">
      <c r="B31" s="125" t="str">
        <f t="shared" si="0"/>
        <v/>
      </c>
      <c r="C31" s="120" t="str">
        <f t="shared" si="1"/>
        <v/>
      </c>
      <c r="D31" s="121" t="str">
        <f t="shared" si="2"/>
        <v/>
      </c>
      <c r="E31" s="120" t="str">
        <f t="shared" si="3"/>
        <v/>
      </c>
      <c r="F31" s="122" t="str">
        <f t="shared" si="4"/>
        <v/>
      </c>
      <c r="G31" s="311" t="str">
        <f t="shared" si="5"/>
        <v/>
      </c>
      <c r="H31" s="126" t="str">
        <f t="shared" si="10"/>
        <v/>
      </c>
      <c r="J31" s="323" t="str">
        <f t="shared" si="6"/>
        <v/>
      </c>
      <c r="K31" s="317" t="str">
        <f t="shared" si="7"/>
        <v/>
      </c>
      <c r="L31" s="318" t="str">
        <f t="shared" si="8"/>
        <v/>
      </c>
      <c r="M31" s="318" t="str">
        <f t="shared" si="9"/>
        <v/>
      </c>
      <c r="N31" s="318" t="str">
        <f t="shared" si="11"/>
        <v/>
      </c>
      <c r="O31" s="318" t="str">
        <f t="shared" si="12"/>
        <v/>
      </c>
      <c r="P31" s="327"/>
      <c r="Q31" s="325"/>
      <c r="R31" s="136"/>
      <c r="S31" s="385"/>
      <c r="T31" s="183"/>
      <c r="U31" s="187"/>
      <c r="V31" s="16"/>
      <c r="AC31" s="87"/>
      <c r="AD31" s="87"/>
      <c r="AE31" s="87"/>
      <c r="AN31" s="216"/>
      <c r="AO31" s="212"/>
      <c r="AP31" s="215"/>
      <c r="AQ31" s="213"/>
      <c r="AR31" s="213"/>
      <c r="AS31" s="213"/>
      <c r="AT31" s="214"/>
      <c r="AU31" s="273"/>
      <c r="AV31" s="214"/>
      <c r="AW31" s="215"/>
      <c r="AX31" s="213"/>
      <c r="AY31" s="261"/>
      <c r="AZ31" s="216"/>
      <c r="BA31" s="215"/>
      <c r="BB31" s="297"/>
      <c r="BC31" s="215"/>
      <c r="BD31" s="261"/>
      <c r="BE31" s="403"/>
      <c r="BF31" s="400"/>
      <c r="BG31" s="401"/>
      <c r="BH31" s="402"/>
      <c r="BI31" s="401"/>
      <c r="BJ31" s="401"/>
      <c r="BM31" s="13" t="str">
        <f t="shared" si="13"/>
        <v/>
      </c>
      <c r="BN31" s="73" t="str">
        <f t="shared" si="14"/>
        <v/>
      </c>
      <c r="BP31" s="318" t="s">
        <v>164</v>
      </c>
      <c r="BQ31" s="318" t="s">
        <v>164</v>
      </c>
      <c r="BR31" s="126" t="s">
        <v>164</v>
      </c>
      <c r="BS31" s="13" t="s">
        <v>164</v>
      </c>
      <c r="BT31" s="392" t="s">
        <v>164</v>
      </c>
    </row>
    <row r="32" spans="2:72" ht="16.5" thickTop="1" thickBot="1" x14ac:dyDescent="0.3">
      <c r="B32" s="125" t="str">
        <f t="shared" si="0"/>
        <v/>
      </c>
      <c r="C32" s="120" t="str">
        <f t="shared" si="1"/>
        <v/>
      </c>
      <c r="D32" s="121" t="str">
        <f t="shared" si="2"/>
        <v/>
      </c>
      <c r="E32" s="120" t="str">
        <f t="shared" si="3"/>
        <v/>
      </c>
      <c r="F32" s="122" t="str">
        <f t="shared" si="4"/>
        <v/>
      </c>
      <c r="G32" s="311" t="str">
        <f t="shared" si="5"/>
        <v/>
      </c>
      <c r="H32" s="126" t="str">
        <f t="shared" si="10"/>
        <v/>
      </c>
      <c r="J32" s="324" t="str">
        <f t="shared" si="6"/>
        <v/>
      </c>
      <c r="K32" s="319" t="str">
        <f t="shared" si="7"/>
        <v/>
      </c>
      <c r="L32" s="320" t="str">
        <f t="shared" si="8"/>
        <v/>
      </c>
      <c r="M32" s="320" t="str">
        <f t="shared" si="9"/>
        <v/>
      </c>
      <c r="N32" s="320" t="str">
        <f t="shared" si="11"/>
        <v/>
      </c>
      <c r="O32" s="320" t="str">
        <f t="shared" si="12"/>
        <v/>
      </c>
      <c r="P32" s="328"/>
      <c r="Q32" s="326"/>
      <c r="R32" s="326"/>
      <c r="S32" s="386"/>
      <c r="T32" s="183"/>
      <c r="U32" s="187"/>
      <c r="V32" s="16"/>
      <c r="Y32" s="178"/>
      <c r="AC32" s="87"/>
      <c r="AD32" s="87"/>
      <c r="AE32" s="87"/>
      <c r="AN32" s="216"/>
      <c r="AO32" s="212"/>
      <c r="AP32" s="215"/>
      <c r="AQ32" s="213"/>
      <c r="AR32" s="213"/>
      <c r="AS32" s="213"/>
      <c r="AT32" s="214"/>
      <c r="AU32" s="273"/>
      <c r="AV32" s="214"/>
      <c r="AW32" s="215"/>
      <c r="AX32" s="213"/>
      <c r="AY32" s="261"/>
      <c r="AZ32" s="216"/>
      <c r="BA32" s="215"/>
      <c r="BB32" s="297"/>
      <c r="BC32" s="215"/>
      <c r="BD32" s="261"/>
      <c r="BE32" s="403"/>
      <c r="BF32" s="400"/>
      <c r="BG32" s="401"/>
      <c r="BH32" s="402"/>
      <c r="BI32" s="401"/>
      <c r="BJ32" s="401"/>
      <c r="BM32" s="13" t="str">
        <f t="shared" si="13"/>
        <v/>
      </c>
      <c r="BN32" s="73" t="str">
        <f t="shared" si="14"/>
        <v/>
      </c>
      <c r="BP32" s="320" t="s">
        <v>164</v>
      </c>
      <c r="BQ32" s="320" t="s">
        <v>164</v>
      </c>
      <c r="BR32" s="126" t="s">
        <v>164</v>
      </c>
      <c r="BS32" s="13" t="s">
        <v>164</v>
      </c>
      <c r="BT32" s="392" t="s">
        <v>164</v>
      </c>
    </row>
    <row r="33" spans="2:31" ht="16.5" thickTop="1" thickBot="1" x14ac:dyDescent="0.3">
      <c r="B33" s="967" t="s">
        <v>53</v>
      </c>
      <c r="C33" s="968"/>
      <c r="D33" s="968"/>
      <c r="E33" s="968"/>
      <c r="F33" s="968"/>
      <c r="G33" s="968"/>
      <c r="H33" s="127">
        <f>SUM(H13:H32)</f>
        <v>0</v>
      </c>
      <c r="J33" s="181"/>
      <c r="K33" s="131"/>
      <c r="L33" s="110"/>
      <c r="M33" s="82"/>
      <c r="N33" s="131"/>
      <c r="O33" s="110"/>
      <c r="P33" s="82"/>
      <c r="Q33" s="182"/>
      <c r="R33" s="182"/>
      <c r="S33" s="183"/>
      <c r="T33" s="183"/>
      <c r="U33" s="187"/>
      <c r="V33" s="16"/>
      <c r="AC33" s="87"/>
      <c r="AD33" s="87"/>
      <c r="AE33" s="87"/>
    </row>
    <row r="34" spans="2:31" ht="16.5" thickTop="1" thickBot="1" x14ac:dyDescent="0.3">
      <c r="B34" s="969" t="s">
        <v>136</v>
      </c>
      <c r="C34" s="971"/>
      <c r="D34" s="971"/>
      <c r="E34" s="971"/>
      <c r="F34" s="971"/>
      <c r="G34" s="971"/>
      <c r="H34" s="129">
        <f>$F$9</f>
        <v>0</v>
      </c>
      <c r="J34" s="181"/>
      <c r="K34" s="131"/>
      <c r="L34" s="110"/>
      <c r="M34" s="82"/>
      <c r="N34" s="131"/>
      <c r="O34" s="110"/>
      <c r="P34" s="82"/>
      <c r="Q34" s="182"/>
      <c r="R34" s="183"/>
      <c r="S34" s="183"/>
      <c r="T34" s="183"/>
      <c r="V34" s="16"/>
      <c r="Y34" s="178"/>
      <c r="AC34" s="87"/>
      <c r="AD34" s="87"/>
      <c r="AE34" s="87"/>
    </row>
    <row r="35" spans="2:31" ht="16.5" thickTop="1" thickBot="1" x14ac:dyDescent="0.3">
      <c r="B35" s="969" t="s">
        <v>55</v>
      </c>
      <c r="C35" s="970"/>
      <c r="D35" s="970"/>
      <c r="E35" s="970"/>
      <c r="F35" s="970"/>
      <c r="G35" s="124">
        <f>IF($Q$17="",0,$Q$17)</f>
        <v>0</v>
      </c>
      <c r="H35" s="129">
        <f>(H33-H34)*G35</f>
        <v>0</v>
      </c>
      <c r="J35" s="181"/>
      <c r="K35" s="131"/>
      <c r="L35" s="110"/>
      <c r="M35" s="82"/>
      <c r="N35" s="131"/>
      <c r="O35" s="110"/>
      <c r="P35" s="82"/>
      <c r="Q35" s="182"/>
      <c r="R35" s="183"/>
      <c r="S35" s="183"/>
      <c r="T35" s="183"/>
      <c r="V35" s="16"/>
      <c r="Y35" s="178"/>
      <c r="AC35" s="87"/>
      <c r="AD35" s="87"/>
      <c r="AE35" s="87"/>
    </row>
    <row r="36" spans="2:31" ht="15.75" thickTop="1" x14ac:dyDescent="0.25">
      <c r="B36" s="951" t="s">
        <v>54</v>
      </c>
      <c r="C36" s="952"/>
      <c r="D36" s="952"/>
      <c r="E36" s="952"/>
      <c r="F36" s="952"/>
      <c r="G36" s="952"/>
      <c r="H36" s="128">
        <f>H33-H34+H35</f>
        <v>0</v>
      </c>
      <c r="J36" s="181"/>
      <c r="K36" s="131"/>
      <c r="L36" s="110"/>
      <c r="M36" s="82"/>
      <c r="N36" s="131"/>
      <c r="O36" s="110"/>
      <c r="P36" s="82"/>
      <c r="Q36" s="182"/>
      <c r="R36" s="183"/>
      <c r="S36" s="183"/>
      <c r="T36" s="183"/>
      <c r="V36" s="16"/>
      <c r="AC36" s="87"/>
      <c r="AD36" s="87"/>
      <c r="AE36" s="87"/>
    </row>
    <row r="37" spans="2:31" ht="3" customHeight="1" x14ac:dyDescent="0.25">
      <c r="B37" s="9"/>
      <c r="C37" s="9"/>
      <c r="D37" s="131"/>
      <c r="E37" s="110"/>
      <c r="F37" s="110"/>
      <c r="G37" s="82"/>
      <c r="H37" s="110"/>
      <c r="I37" s="17"/>
      <c r="J37" s="181"/>
      <c r="K37" s="131"/>
      <c r="L37" s="110"/>
      <c r="M37" s="82"/>
      <c r="N37" s="131"/>
      <c r="O37" s="110"/>
      <c r="P37" s="82"/>
      <c r="Q37" s="182"/>
      <c r="R37" s="183"/>
      <c r="S37" s="183"/>
      <c r="T37" s="183"/>
      <c r="V37" s="16"/>
      <c r="Y37" s="178"/>
      <c r="AC37" s="87"/>
      <c r="AD37" s="87"/>
      <c r="AE37" s="87"/>
    </row>
    <row r="38" spans="2:31" x14ac:dyDescent="0.25">
      <c r="B38" s="9"/>
      <c r="C38" s="9"/>
      <c r="D38" s="131"/>
      <c r="E38" s="110"/>
      <c r="F38" s="110"/>
      <c r="G38" s="82"/>
      <c r="H38" s="110"/>
      <c r="I38" s="17"/>
      <c r="J38" s="181"/>
      <c r="K38" s="131"/>
      <c r="L38" s="110"/>
      <c r="M38" s="82"/>
      <c r="N38" s="131"/>
      <c r="O38" s="110"/>
      <c r="P38" s="82"/>
      <c r="Q38" s="182"/>
      <c r="R38" s="183"/>
      <c r="S38" s="183"/>
      <c r="T38" s="183"/>
      <c r="V38" s="16"/>
      <c r="AC38" s="87"/>
      <c r="AD38" s="87"/>
      <c r="AE38" s="87"/>
    </row>
    <row r="39" spans="2:31" x14ac:dyDescent="0.25">
      <c r="B39" s="9"/>
      <c r="C39" s="9"/>
      <c r="D39" s="131"/>
      <c r="E39" s="110"/>
      <c r="F39" s="110"/>
      <c r="G39" s="82"/>
      <c r="H39" s="110"/>
      <c r="I39" s="17"/>
      <c r="J39" s="181"/>
      <c r="K39" s="131"/>
      <c r="L39" s="110"/>
      <c r="M39" s="82"/>
      <c r="N39" s="131"/>
      <c r="O39" s="110"/>
      <c r="P39" s="82"/>
      <c r="Q39" s="182"/>
      <c r="R39" s="183"/>
      <c r="S39" s="183"/>
      <c r="T39" s="183"/>
      <c r="V39" s="16"/>
      <c r="Y39" s="178"/>
      <c r="AC39" s="87"/>
      <c r="AD39" s="87"/>
      <c r="AE39" s="87"/>
    </row>
    <row r="40" spans="2:31" x14ac:dyDescent="0.25">
      <c r="B40" s="9"/>
      <c r="C40" s="9"/>
      <c r="D40" s="131"/>
      <c r="E40" s="110"/>
      <c r="F40" s="110"/>
      <c r="G40" s="82"/>
      <c r="H40" s="110"/>
      <c r="I40" s="17"/>
      <c r="J40" s="181"/>
      <c r="K40" s="131"/>
      <c r="L40" s="110"/>
      <c r="M40" s="82"/>
      <c r="N40" s="131"/>
      <c r="O40" s="110"/>
      <c r="P40" s="82"/>
      <c r="Q40" s="182"/>
      <c r="R40" s="183"/>
      <c r="S40" s="183"/>
      <c r="T40" s="183"/>
      <c r="V40" s="16"/>
      <c r="AC40" s="87"/>
      <c r="AD40" s="87"/>
      <c r="AE40" s="87"/>
    </row>
    <row r="41" spans="2:31" x14ac:dyDescent="0.25">
      <c r="B41" s="9"/>
      <c r="C41" s="9"/>
      <c r="D41" s="131"/>
      <c r="E41" s="110"/>
      <c r="F41" s="110"/>
      <c r="G41" s="82"/>
      <c r="H41" s="110"/>
      <c r="I41" s="17"/>
      <c r="J41" s="181"/>
      <c r="K41" s="131"/>
      <c r="L41" s="110"/>
      <c r="M41" s="82"/>
      <c r="N41" s="131"/>
      <c r="O41" s="110"/>
      <c r="P41" s="82"/>
      <c r="Q41" s="182"/>
      <c r="R41" s="183"/>
      <c r="S41" s="183"/>
      <c r="T41" s="183"/>
      <c r="V41" s="16"/>
      <c r="Y41" s="178"/>
      <c r="AC41" s="87"/>
      <c r="AD41" s="87"/>
      <c r="AE41" s="87"/>
    </row>
    <row r="42" spans="2:31" x14ac:dyDescent="0.25">
      <c r="B42" s="9"/>
      <c r="C42" s="9"/>
      <c r="D42" s="131"/>
      <c r="E42" s="110"/>
      <c r="F42" s="110"/>
      <c r="G42" s="82"/>
      <c r="H42" s="110"/>
      <c r="I42" s="17"/>
      <c r="J42" s="181"/>
      <c r="K42" s="131"/>
      <c r="L42" s="110"/>
      <c r="M42" s="82"/>
      <c r="N42" s="131"/>
      <c r="O42" s="110"/>
      <c r="P42" s="82"/>
      <c r="Q42" s="182"/>
      <c r="R42" s="183"/>
      <c r="S42" s="183"/>
      <c r="T42" s="183"/>
      <c r="V42" s="16"/>
      <c r="AC42" s="87"/>
      <c r="AD42" s="87"/>
      <c r="AE42" s="87"/>
    </row>
    <row r="43" spans="2:31" x14ac:dyDescent="0.25">
      <c r="B43" s="9"/>
      <c r="C43" s="9"/>
      <c r="D43" s="131"/>
      <c r="E43" s="110"/>
      <c r="F43" s="110"/>
      <c r="G43" s="82"/>
      <c r="H43" s="110"/>
      <c r="I43" s="17"/>
      <c r="J43" s="181"/>
      <c r="K43" s="131"/>
      <c r="L43" s="110"/>
      <c r="M43" s="82"/>
      <c r="N43" s="131"/>
      <c r="O43" s="110"/>
      <c r="P43" s="82"/>
      <c r="Q43" s="182"/>
      <c r="R43" s="183"/>
      <c r="S43" s="183"/>
      <c r="T43" s="183"/>
      <c r="V43" s="16"/>
      <c r="Y43" s="178"/>
      <c r="AC43" s="87"/>
      <c r="AD43" s="87"/>
      <c r="AE43" s="87"/>
    </row>
    <row r="44" spans="2:31" x14ac:dyDescent="0.25">
      <c r="B44" s="9"/>
      <c r="C44" s="9"/>
      <c r="D44" s="131"/>
      <c r="E44" s="110"/>
      <c r="F44" s="110"/>
      <c r="G44" s="82"/>
      <c r="H44" s="110"/>
      <c r="I44" s="17"/>
      <c r="J44" s="181"/>
      <c r="K44" s="131"/>
      <c r="L44" s="110"/>
      <c r="M44" s="82"/>
      <c r="N44" s="131"/>
      <c r="O44" s="110"/>
      <c r="P44" s="82"/>
      <c r="Q44" s="182"/>
      <c r="R44" s="183"/>
      <c r="S44" s="183"/>
      <c r="T44" s="183"/>
      <c r="V44" s="16"/>
      <c r="AC44" s="87"/>
      <c r="AD44" s="87"/>
      <c r="AE44" s="87"/>
    </row>
    <row r="45" spans="2:31" x14ac:dyDescent="0.25">
      <c r="B45" s="9"/>
      <c r="C45" s="9"/>
      <c r="D45" s="131"/>
      <c r="E45" s="110"/>
      <c r="F45" s="110"/>
      <c r="G45" s="82"/>
      <c r="H45" s="110"/>
      <c r="I45" s="17"/>
      <c r="J45" s="181"/>
      <c r="K45" s="131"/>
      <c r="L45" s="110"/>
      <c r="M45" s="82"/>
      <c r="N45" s="131"/>
      <c r="O45" s="110"/>
      <c r="P45" s="82"/>
      <c r="Q45" s="182"/>
      <c r="R45" s="183"/>
      <c r="S45" s="183"/>
      <c r="T45" s="183"/>
      <c r="V45" s="16"/>
      <c r="Y45" s="178"/>
      <c r="AC45" s="87"/>
      <c r="AD45" s="87"/>
      <c r="AE45" s="87"/>
    </row>
    <row r="46" spans="2:31" x14ac:dyDescent="0.25">
      <c r="B46" s="9"/>
      <c r="C46" s="9"/>
      <c r="D46" s="131"/>
      <c r="E46" s="110"/>
      <c r="F46" s="110"/>
      <c r="G46" s="82"/>
      <c r="H46" s="110"/>
      <c r="I46" s="17"/>
      <c r="J46" s="181"/>
      <c r="K46" s="131"/>
      <c r="L46" s="110"/>
      <c r="M46" s="82"/>
      <c r="N46" s="131"/>
      <c r="O46" s="110"/>
      <c r="P46" s="82"/>
      <c r="Q46" s="182"/>
      <c r="R46" s="183"/>
      <c r="S46" s="183"/>
      <c r="T46" s="183"/>
      <c r="V46" s="16"/>
      <c r="AC46" s="87"/>
      <c r="AD46" s="87"/>
      <c r="AE46" s="87"/>
    </row>
    <row r="47" spans="2:31" x14ac:dyDescent="0.25">
      <c r="B47" s="9"/>
      <c r="C47" s="9"/>
      <c r="D47" s="131"/>
      <c r="E47" s="110"/>
      <c r="F47" s="110"/>
      <c r="G47" s="82"/>
      <c r="H47" s="110"/>
      <c r="I47" s="17"/>
      <c r="J47" s="181"/>
      <c r="K47" s="131"/>
      <c r="L47" s="110"/>
      <c r="M47" s="82"/>
      <c r="N47" s="131"/>
      <c r="O47" s="110"/>
      <c r="P47" s="82"/>
      <c r="Q47" s="182"/>
      <c r="R47" s="183"/>
      <c r="S47" s="183"/>
      <c r="T47" s="183"/>
      <c r="V47" s="16"/>
      <c r="Y47" s="178"/>
      <c r="AC47" s="87"/>
      <c r="AD47" s="87"/>
      <c r="AE47" s="87"/>
    </row>
    <row r="48" spans="2:31" x14ac:dyDescent="0.25">
      <c r="B48" s="9"/>
      <c r="C48" s="9"/>
      <c r="D48" s="131"/>
      <c r="E48" s="110"/>
      <c r="F48" s="110"/>
      <c r="G48" s="82"/>
      <c r="H48" s="110"/>
      <c r="I48" s="17"/>
      <c r="J48" s="181"/>
      <c r="K48" s="131"/>
      <c r="L48" s="110"/>
      <c r="M48" s="82"/>
      <c r="N48" s="131"/>
      <c r="O48" s="110"/>
      <c r="P48" s="82"/>
      <c r="Q48" s="182"/>
      <c r="R48" s="183"/>
      <c r="S48" s="183"/>
      <c r="T48" s="183"/>
      <c r="V48" s="16"/>
      <c r="AC48" s="87"/>
      <c r="AD48" s="87"/>
      <c r="AE48" s="87"/>
    </row>
    <row r="49" spans="2:31" x14ac:dyDescent="0.25">
      <c r="B49" s="9"/>
      <c r="C49" s="9"/>
      <c r="D49" s="131"/>
      <c r="E49" s="110"/>
      <c r="F49" s="110"/>
      <c r="G49" s="82"/>
      <c r="H49" s="110"/>
      <c r="I49" s="17"/>
      <c r="J49" s="181"/>
      <c r="K49" s="131"/>
      <c r="L49" s="110"/>
      <c r="M49" s="82"/>
      <c r="N49" s="131"/>
      <c r="O49" s="110"/>
      <c r="P49" s="82"/>
      <c r="Q49" s="182"/>
      <c r="R49" s="183"/>
      <c r="S49" s="183"/>
      <c r="T49" s="183"/>
      <c r="V49" s="16"/>
      <c r="Y49" s="178"/>
      <c r="AC49" s="87"/>
      <c r="AD49" s="87"/>
      <c r="AE49" s="87"/>
    </row>
    <row r="50" spans="2:31" x14ac:dyDescent="0.25">
      <c r="B50" s="9"/>
      <c r="C50" s="9"/>
      <c r="D50" s="131"/>
      <c r="E50" s="110"/>
      <c r="F50" s="110"/>
      <c r="G50" s="82"/>
      <c r="H50" s="110"/>
      <c r="I50" s="17"/>
      <c r="J50" s="181"/>
      <c r="K50" s="131"/>
      <c r="L50" s="110"/>
      <c r="M50" s="82"/>
      <c r="N50" s="131"/>
      <c r="O50" s="110"/>
      <c r="P50" s="82"/>
      <c r="Q50" s="182"/>
      <c r="R50" s="183"/>
      <c r="S50" s="183"/>
      <c r="T50" s="183"/>
      <c r="V50" s="16"/>
      <c r="AC50" s="87"/>
      <c r="AD50" s="87"/>
      <c r="AE50" s="87"/>
    </row>
    <row r="51" spans="2:31" x14ac:dyDescent="0.25">
      <c r="B51" s="9"/>
      <c r="C51" s="9"/>
      <c r="D51" s="131"/>
      <c r="E51" s="110"/>
      <c r="F51" s="110"/>
      <c r="G51" s="82"/>
      <c r="H51" s="110"/>
      <c r="I51" s="17"/>
      <c r="J51" s="181"/>
      <c r="K51" s="131"/>
      <c r="L51" s="110"/>
      <c r="M51" s="82"/>
      <c r="N51" s="131"/>
      <c r="O51" s="110"/>
      <c r="P51" s="82"/>
      <c r="Q51" s="182"/>
      <c r="R51" s="183"/>
      <c r="S51" s="183"/>
      <c r="T51" s="183"/>
      <c r="V51" s="16"/>
      <c r="Y51" s="178"/>
      <c r="AC51" s="87"/>
      <c r="AD51" s="87"/>
      <c r="AE51" s="87"/>
    </row>
    <row r="52" spans="2:31" x14ac:dyDescent="0.25">
      <c r="B52" s="9"/>
      <c r="C52" s="9"/>
      <c r="D52" s="131"/>
      <c r="E52" s="110"/>
      <c r="F52" s="110"/>
      <c r="G52" s="82"/>
      <c r="H52" s="110"/>
      <c r="I52" s="17"/>
      <c r="J52" s="181"/>
      <c r="K52" s="131"/>
      <c r="L52" s="110"/>
      <c r="M52" s="82"/>
      <c r="N52" s="131"/>
      <c r="O52" s="110"/>
      <c r="P52" s="82"/>
      <c r="Q52" s="182"/>
      <c r="R52" s="183"/>
      <c r="S52" s="183"/>
      <c r="T52" s="183"/>
      <c r="V52" s="16"/>
      <c r="AC52" s="87"/>
      <c r="AD52" s="87"/>
      <c r="AE52" s="87"/>
    </row>
    <row r="53" spans="2:31" x14ac:dyDescent="0.25">
      <c r="B53" s="9"/>
      <c r="C53" s="9"/>
      <c r="D53" s="131"/>
      <c r="E53" s="110"/>
      <c r="F53" s="110"/>
      <c r="G53" s="82"/>
      <c r="H53" s="110"/>
      <c r="I53" s="17"/>
      <c r="J53" s="181"/>
      <c r="K53" s="131"/>
      <c r="L53" s="110"/>
      <c r="M53" s="82"/>
      <c r="N53" s="131"/>
      <c r="O53" s="110"/>
      <c r="P53" s="82"/>
      <c r="Q53" s="182"/>
      <c r="R53" s="183"/>
      <c r="S53" s="183"/>
      <c r="T53" s="183"/>
      <c r="V53" s="16"/>
      <c r="Y53" s="178"/>
      <c r="AC53" s="87"/>
      <c r="AD53" s="87"/>
      <c r="AE53" s="87"/>
    </row>
    <row r="54" spans="2:31" x14ac:dyDescent="0.25">
      <c r="B54" s="9"/>
      <c r="C54" s="9"/>
      <c r="D54" s="131"/>
      <c r="E54" s="110"/>
      <c r="F54" s="110"/>
      <c r="G54" s="82"/>
      <c r="H54" s="110"/>
      <c r="I54" s="17"/>
      <c r="J54" s="181"/>
      <c r="K54" s="131"/>
      <c r="L54" s="110"/>
      <c r="M54" s="82"/>
      <c r="N54" s="131"/>
      <c r="O54" s="110"/>
      <c r="P54" s="82"/>
      <c r="Q54" s="182"/>
      <c r="R54" s="183"/>
      <c r="S54" s="183"/>
      <c r="T54" s="183"/>
      <c r="V54" s="16"/>
      <c r="AC54" s="87"/>
      <c r="AD54" s="87"/>
      <c r="AE54" s="87"/>
    </row>
    <row r="55" spans="2:31" x14ac:dyDescent="0.25">
      <c r="B55" s="9"/>
      <c r="C55" s="9"/>
      <c r="D55" s="131"/>
      <c r="E55" s="110"/>
      <c r="F55" s="110"/>
      <c r="G55" s="82"/>
      <c r="H55" s="110"/>
      <c r="I55" s="17"/>
      <c r="J55" s="181"/>
      <c r="K55" s="131"/>
      <c r="L55" s="110"/>
      <c r="M55" s="82"/>
      <c r="N55" s="131"/>
      <c r="O55" s="110"/>
      <c r="P55" s="82"/>
      <c r="Q55" s="182"/>
      <c r="R55" s="183"/>
      <c r="S55" s="183"/>
      <c r="T55" s="183"/>
      <c r="V55" s="16"/>
      <c r="Y55" s="178"/>
      <c r="AC55" s="87"/>
      <c r="AD55" s="87"/>
      <c r="AE55" s="87"/>
    </row>
    <row r="56" spans="2:31" x14ac:dyDescent="0.25">
      <c r="B56" s="9"/>
      <c r="C56" s="9"/>
      <c r="D56" s="131"/>
      <c r="E56" s="110"/>
      <c r="F56" s="110"/>
      <c r="G56" s="82"/>
      <c r="H56" s="110"/>
      <c r="I56" s="17"/>
      <c r="J56" s="181"/>
      <c r="K56" s="131"/>
      <c r="L56" s="110"/>
      <c r="M56" s="82"/>
      <c r="N56" s="131"/>
      <c r="O56" s="110"/>
      <c r="P56" s="82"/>
      <c r="Q56" s="182"/>
      <c r="R56" s="183"/>
      <c r="S56" s="183"/>
      <c r="T56" s="183"/>
      <c r="V56" s="16"/>
      <c r="AC56" s="87"/>
      <c r="AD56" s="87"/>
      <c r="AE56" s="87"/>
    </row>
    <row r="57" spans="2:31" x14ac:dyDescent="0.25">
      <c r="B57" s="9"/>
      <c r="C57" s="9"/>
      <c r="D57" s="131"/>
      <c r="E57" s="110"/>
      <c r="F57" s="110"/>
      <c r="G57" s="82"/>
      <c r="H57" s="110"/>
      <c r="I57" s="17"/>
      <c r="J57" s="181"/>
      <c r="K57" s="131"/>
      <c r="L57" s="110"/>
      <c r="M57" s="82"/>
      <c r="N57" s="131"/>
      <c r="O57" s="110"/>
      <c r="P57" s="82"/>
      <c r="Q57" s="182"/>
      <c r="R57" s="183"/>
      <c r="S57" s="183"/>
      <c r="T57" s="183"/>
      <c r="V57" s="16"/>
      <c r="Y57" s="178"/>
      <c r="AC57" s="87"/>
      <c r="AD57" s="87"/>
      <c r="AE57" s="87"/>
    </row>
    <row r="58" spans="2:31" x14ac:dyDescent="0.25">
      <c r="B58" s="9"/>
      <c r="C58" s="9"/>
      <c r="D58" s="131"/>
      <c r="E58" s="110"/>
      <c r="F58" s="110"/>
      <c r="G58" s="82"/>
      <c r="H58" s="110"/>
      <c r="I58" s="17"/>
      <c r="J58" s="181"/>
      <c r="K58" s="131"/>
      <c r="L58" s="110"/>
      <c r="M58" s="82"/>
      <c r="N58" s="131"/>
      <c r="O58" s="110"/>
      <c r="P58" s="82"/>
      <c r="Q58" s="182"/>
      <c r="R58" s="183"/>
      <c r="S58" s="183"/>
      <c r="T58" s="183"/>
      <c r="V58" s="16"/>
      <c r="AC58" s="87"/>
      <c r="AD58" s="87"/>
      <c r="AE58" s="87"/>
    </row>
    <row r="59" spans="2:31" x14ac:dyDescent="0.25">
      <c r="B59" s="9"/>
      <c r="C59" s="9"/>
      <c r="D59" s="131"/>
      <c r="E59" s="110"/>
      <c r="F59" s="110"/>
      <c r="G59" s="82"/>
      <c r="H59" s="110"/>
      <c r="I59" s="17"/>
      <c r="J59" s="181"/>
      <c r="K59" s="131"/>
      <c r="L59" s="110"/>
      <c r="M59" s="82"/>
      <c r="N59" s="131"/>
      <c r="O59" s="110"/>
      <c r="P59" s="82"/>
      <c r="Q59" s="182"/>
      <c r="R59" s="183"/>
      <c r="S59" s="183"/>
      <c r="T59" s="183"/>
      <c r="V59" s="16"/>
      <c r="Y59" s="178"/>
      <c r="AC59" s="87"/>
      <c r="AD59" s="87"/>
      <c r="AE59" s="87"/>
    </row>
    <row r="60" spans="2:31" x14ac:dyDescent="0.25">
      <c r="B60" s="9"/>
      <c r="C60" s="9"/>
      <c r="D60" s="131"/>
      <c r="E60" s="110"/>
      <c r="F60" s="110"/>
      <c r="G60" s="82"/>
      <c r="H60" s="110"/>
      <c r="I60" s="17"/>
      <c r="J60" s="181"/>
      <c r="K60" s="131"/>
      <c r="L60" s="110"/>
      <c r="M60" s="82"/>
      <c r="N60" s="131"/>
      <c r="O60" s="110"/>
      <c r="P60" s="82"/>
      <c r="Q60" s="182"/>
      <c r="R60" s="183"/>
      <c r="S60" s="183"/>
      <c r="T60" s="183"/>
      <c r="V60" s="16"/>
      <c r="AC60" s="87"/>
      <c r="AD60" s="87"/>
      <c r="AE60" s="87"/>
    </row>
    <row r="61" spans="2:31" x14ac:dyDescent="0.25">
      <c r="B61" s="9"/>
      <c r="C61" s="9"/>
      <c r="D61" s="131"/>
      <c r="E61" s="110"/>
      <c r="F61" s="110"/>
      <c r="G61" s="82"/>
      <c r="H61" s="110"/>
      <c r="I61" s="17"/>
      <c r="J61" s="181"/>
      <c r="K61" s="131"/>
      <c r="L61" s="110"/>
      <c r="M61" s="82"/>
      <c r="N61" s="131"/>
      <c r="O61" s="110"/>
      <c r="P61" s="82"/>
      <c r="Q61" s="182"/>
      <c r="R61" s="183"/>
      <c r="S61" s="183"/>
      <c r="T61" s="183"/>
      <c r="V61" s="16"/>
      <c r="Y61" s="178"/>
      <c r="AC61" s="87"/>
      <c r="AD61" s="87"/>
      <c r="AE61" s="87"/>
    </row>
    <row r="62" spans="2:31" x14ac:dyDescent="0.25">
      <c r="B62" s="9"/>
      <c r="C62" s="9"/>
      <c r="D62" s="131"/>
      <c r="E62" s="110"/>
      <c r="F62" s="110"/>
      <c r="G62" s="82"/>
      <c r="H62" s="110"/>
      <c r="I62" s="17"/>
      <c r="J62" s="181"/>
      <c r="K62" s="131"/>
      <c r="L62" s="110"/>
      <c r="M62" s="82"/>
      <c r="N62" s="131"/>
      <c r="O62" s="110"/>
      <c r="P62" s="82"/>
      <c r="Q62" s="182"/>
      <c r="R62" s="183"/>
      <c r="S62" s="183"/>
      <c r="T62" s="183"/>
      <c r="V62" s="16"/>
      <c r="AC62" s="87"/>
      <c r="AD62" s="87"/>
      <c r="AE62" s="87"/>
    </row>
    <row r="63" spans="2:31" x14ac:dyDescent="0.25">
      <c r="B63" s="9"/>
      <c r="C63" s="9"/>
      <c r="D63" s="131"/>
      <c r="E63" s="110"/>
      <c r="F63" s="110"/>
      <c r="G63" s="82"/>
      <c r="H63" s="110"/>
      <c r="I63" s="17"/>
      <c r="J63" s="181"/>
      <c r="K63" s="131"/>
      <c r="L63" s="110"/>
      <c r="M63" s="82"/>
      <c r="N63" s="131"/>
      <c r="O63" s="110"/>
      <c r="P63" s="82"/>
      <c r="Q63" s="182"/>
      <c r="R63" s="183"/>
      <c r="S63" s="183"/>
      <c r="T63" s="183"/>
      <c r="V63" s="16"/>
      <c r="Y63" s="178"/>
      <c r="AC63" s="87"/>
      <c r="AD63" s="87"/>
      <c r="AE63" s="87"/>
    </row>
    <row r="64" spans="2:31" x14ac:dyDescent="0.25">
      <c r="B64" s="9"/>
      <c r="C64" s="9"/>
      <c r="D64" s="131"/>
      <c r="E64" s="110"/>
      <c r="F64" s="110"/>
      <c r="G64" s="82"/>
      <c r="H64" s="110"/>
      <c r="I64" s="17"/>
      <c r="J64" s="181"/>
      <c r="K64" s="131"/>
      <c r="L64" s="110"/>
      <c r="M64" s="82"/>
      <c r="N64" s="131"/>
      <c r="O64" s="110"/>
      <c r="P64" s="82"/>
      <c r="Q64" s="182"/>
      <c r="R64" s="183"/>
      <c r="S64" s="183"/>
      <c r="T64" s="183"/>
      <c r="V64" s="16"/>
      <c r="AC64" s="87"/>
      <c r="AD64" s="87"/>
      <c r="AE64" s="87"/>
    </row>
    <row r="65" spans="2:31" x14ac:dyDescent="0.25">
      <c r="B65" s="9"/>
      <c r="C65" s="9"/>
      <c r="D65" s="131"/>
      <c r="E65" s="110"/>
      <c r="F65" s="110"/>
      <c r="G65" s="82"/>
      <c r="H65" s="110"/>
      <c r="I65" s="17"/>
      <c r="J65" s="181"/>
      <c r="K65" s="131"/>
      <c r="L65" s="110"/>
      <c r="M65" s="82"/>
      <c r="N65" s="131"/>
      <c r="O65" s="110"/>
      <c r="P65" s="82"/>
      <c r="Q65" s="182"/>
      <c r="R65" s="183"/>
      <c r="S65" s="183"/>
      <c r="T65" s="183"/>
      <c r="V65" s="16"/>
      <c r="Y65" s="178"/>
      <c r="AC65" s="87"/>
      <c r="AD65" s="87"/>
      <c r="AE65" s="87"/>
    </row>
    <row r="66" spans="2:31" x14ac:dyDescent="0.25">
      <c r="B66" s="9"/>
      <c r="C66" s="9"/>
      <c r="D66" s="131"/>
      <c r="E66" s="110"/>
      <c r="F66" s="110"/>
      <c r="G66" s="82"/>
      <c r="H66" s="110"/>
      <c r="I66" s="17"/>
      <c r="J66" s="181"/>
      <c r="K66" s="131"/>
      <c r="L66" s="110"/>
      <c r="M66" s="82"/>
      <c r="N66" s="131"/>
      <c r="O66" s="110"/>
      <c r="P66" s="82"/>
      <c r="Q66" s="182"/>
      <c r="R66" s="183"/>
      <c r="S66" s="183"/>
      <c r="T66" s="183"/>
      <c r="V66" s="16"/>
      <c r="AC66" s="87"/>
      <c r="AD66" s="87"/>
      <c r="AE66" s="87"/>
    </row>
    <row r="67" spans="2:31" x14ac:dyDescent="0.25">
      <c r="B67" s="9"/>
      <c r="C67" s="9"/>
      <c r="D67" s="131"/>
      <c r="E67" s="110"/>
      <c r="F67" s="110"/>
      <c r="G67" s="82"/>
      <c r="H67" s="110"/>
      <c r="I67" s="17"/>
      <c r="J67" s="181"/>
      <c r="K67" s="131"/>
      <c r="L67" s="110"/>
      <c r="M67" s="82"/>
      <c r="N67" s="131"/>
      <c r="O67" s="110"/>
      <c r="P67" s="82"/>
      <c r="Q67" s="182"/>
      <c r="R67" s="183"/>
      <c r="S67" s="183"/>
      <c r="T67" s="183"/>
      <c r="V67" s="16"/>
      <c r="Y67" s="178"/>
      <c r="AC67" s="87"/>
      <c r="AD67" s="87"/>
      <c r="AE67" s="87"/>
    </row>
    <row r="68" spans="2:31" x14ac:dyDescent="0.25">
      <c r="B68" s="9"/>
      <c r="C68" s="9"/>
      <c r="D68" s="131"/>
      <c r="E68" s="110"/>
      <c r="F68" s="110"/>
      <c r="G68" s="82"/>
      <c r="H68" s="110"/>
      <c r="I68" s="17"/>
      <c r="J68" s="181"/>
      <c r="K68" s="131"/>
      <c r="L68" s="110"/>
      <c r="M68" s="82"/>
      <c r="N68" s="131"/>
      <c r="O68" s="110"/>
      <c r="P68" s="82"/>
      <c r="Q68" s="182"/>
      <c r="R68" s="183"/>
      <c r="S68" s="183"/>
      <c r="T68" s="183"/>
      <c r="V68" s="16"/>
      <c r="AC68" s="87"/>
      <c r="AD68" s="87"/>
      <c r="AE68" s="87"/>
    </row>
    <row r="69" spans="2:31" x14ac:dyDescent="0.25">
      <c r="B69" s="9"/>
      <c r="C69" s="9"/>
      <c r="D69" s="131"/>
      <c r="E69" s="110"/>
      <c r="F69" s="110"/>
      <c r="G69" s="82"/>
      <c r="H69" s="110"/>
      <c r="I69" s="17"/>
      <c r="J69" s="181"/>
      <c r="K69" s="131"/>
      <c r="L69" s="110"/>
      <c r="M69" s="82"/>
      <c r="N69" s="131"/>
      <c r="O69" s="110"/>
      <c r="P69" s="82"/>
      <c r="Q69" s="182"/>
      <c r="R69" s="183"/>
      <c r="S69" s="183"/>
      <c r="T69" s="183"/>
      <c r="V69" s="16"/>
      <c r="Y69" s="178"/>
      <c r="AC69" s="87"/>
      <c r="AD69" s="87"/>
      <c r="AE69" s="87"/>
    </row>
    <row r="70" spans="2:31" x14ac:dyDescent="0.25">
      <c r="B70" s="9"/>
      <c r="C70" s="9"/>
      <c r="D70" s="131"/>
      <c r="E70" s="110"/>
      <c r="F70" s="110"/>
      <c r="G70" s="82"/>
      <c r="H70" s="110"/>
      <c r="I70" s="17"/>
      <c r="J70" s="181"/>
      <c r="K70" s="131"/>
      <c r="L70" s="110"/>
      <c r="M70" s="82"/>
      <c r="N70" s="131"/>
      <c r="O70" s="110"/>
      <c r="P70" s="82"/>
      <c r="Q70" s="182"/>
      <c r="R70" s="183"/>
      <c r="S70" s="183"/>
      <c r="T70" s="183"/>
      <c r="V70" s="16"/>
      <c r="AC70" s="87"/>
      <c r="AD70" s="87"/>
      <c r="AE70" s="87"/>
    </row>
    <row r="71" spans="2:31" x14ac:dyDescent="0.25">
      <c r="B71" s="9"/>
      <c r="C71" s="9"/>
      <c r="D71" s="131"/>
      <c r="E71" s="110"/>
      <c r="F71" s="110"/>
      <c r="G71" s="82"/>
      <c r="H71" s="110"/>
      <c r="I71" s="17"/>
      <c r="J71" s="181"/>
      <c r="K71" s="131"/>
      <c r="L71" s="110"/>
      <c r="M71" s="82"/>
      <c r="N71" s="131"/>
      <c r="O71" s="110"/>
      <c r="P71" s="82"/>
      <c r="Q71" s="182"/>
      <c r="R71" s="183"/>
      <c r="S71" s="183"/>
      <c r="T71" s="183"/>
      <c r="V71" s="16"/>
      <c r="Y71" s="178"/>
      <c r="AC71" s="87"/>
      <c r="AD71" s="87"/>
      <c r="AE71" s="87"/>
    </row>
    <row r="72" spans="2:31" x14ac:dyDescent="0.25">
      <c r="B72" s="9"/>
      <c r="C72" s="9"/>
      <c r="D72" s="131"/>
      <c r="E72" s="110"/>
      <c r="F72" s="110"/>
      <c r="G72" s="82"/>
      <c r="H72" s="110"/>
      <c r="I72" s="17"/>
      <c r="J72" s="181"/>
      <c r="K72" s="131"/>
      <c r="L72" s="110"/>
      <c r="M72" s="82"/>
      <c r="N72" s="131"/>
      <c r="O72" s="110"/>
      <c r="P72" s="82"/>
      <c r="Q72" s="182"/>
      <c r="R72" s="183"/>
      <c r="S72" s="183"/>
      <c r="T72" s="183"/>
      <c r="V72" s="16"/>
      <c r="AC72" s="87"/>
      <c r="AD72" s="87"/>
      <c r="AE72" s="87"/>
    </row>
    <row r="73" spans="2:31" x14ac:dyDescent="0.25">
      <c r="B73" s="9"/>
      <c r="C73" s="9"/>
      <c r="D73" s="131"/>
      <c r="E73" s="110"/>
      <c r="F73" s="110"/>
      <c r="G73" s="82"/>
      <c r="H73" s="110"/>
      <c r="I73" s="17"/>
      <c r="J73" s="181"/>
      <c r="K73" s="131"/>
      <c r="L73" s="110"/>
      <c r="M73" s="82"/>
      <c r="N73" s="131"/>
      <c r="O73" s="110"/>
      <c r="P73" s="82"/>
      <c r="Q73" s="182"/>
      <c r="R73" s="183"/>
      <c r="S73" s="183"/>
      <c r="T73" s="183"/>
      <c r="V73" s="16"/>
      <c r="Y73" s="178"/>
      <c r="AC73" s="87"/>
      <c r="AD73" s="87"/>
      <c r="AE73" s="87"/>
    </row>
    <row r="74" spans="2:31" x14ac:dyDescent="0.25">
      <c r="B74" s="9"/>
      <c r="C74" s="9"/>
      <c r="D74" s="131"/>
      <c r="E74" s="110"/>
      <c r="F74" s="110"/>
      <c r="G74" s="82"/>
      <c r="H74" s="110"/>
      <c r="I74" s="17"/>
      <c r="J74" s="181"/>
      <c r="K74" s="131"/>
      <c r="L74" s="110"/>
      <c r="M74" s="82"/>
      <c r="N74" s="131"/>
      <c r="O74" s="110"/>
      <c r="P74" s="82"/>
      <c r="Q74" s="182"/>
      <c r="R74" s="183"/>
      <c r="S74" s="183"/>
      <c r="T74" s="183"/>
      <c r="V74" s="16"/>
      <c r="AC74" s="87"/>
      <c r="AD74" s="87"/>
      <c r="AE74" s="87"/>
    </row>
    <row r="75" spans="2:31" x14ac:dyDescent="0.25">
      <c r="B75" s="9"/>
      <c r="C75" s="9"/>
      <c r="D75" s="131"/>
      <c r="E75" s="110"/>
      <c r="F75" s="110"/>
      <c r="G75" s="82"/>
      <c r="H75" s="110"/>
      <c r="I75" s="17"/>
      <c r="J75" s="181"/>
      <c r="K75" s="131"/>
      <c r="L75" s="110"/>
      <c r="M75" s="82"/>
      <c r="N75" s="131"/>
      <c r="O75" s="110"/>
      <c r="P75" s="82"/>
      <c r="Q75" s="182"/>
      <c r="R75" s="183"/>
      <c r="S75" s="183"/>
      <c r="T75" s="183"/>
      <c r="V75" s="16"/>
      <c r="Y75" s="178"/>
      <c r="AC75" s="87"/>
      <c r="AD75" s="87"/>
      <c r="AE75" s="87"/>
    </row>
    <row r="76" spans="2:31" x14ac:dyDescent="0.25">
      <c r="B76" s="9"/>
      <c r="C76" s="9"/>
      <c r="D76" s="131"/>
      <c r="E76" s="110"/>
      <c r="F76" s="110"/>
      <c r="G76" s="82"/>
      <c r="H76" s="110"/>
      <c r="I76" s="17"/>
      <c r="J76" s="181"/>
      <c r="K76" s="131"/>
      <c r="L76" s="110"/>
      <c r="M76" s="82"/>
      <c r="N76" s="131"/>
      <c r="O76" s="110"/>
      <c r="P76" s="82"/>
      <c r="Q76" s="182"/>
      <c r="R76" s="183"/>
      <c r="S76" s="183"/>
      <c r="T76" s="183"/>
      <c r="V76" s="16"/>
      <c r="AC76" s="87"/>
      <c r="AD76" s="87"/>
      <c r="AE76" s="87"/>
    </row>
    <row r="77" spans="2:31" x14ac:dyDescent="0.25">
      <c r="B77" s="9"/>
      <c r="C77" s="9"/>
      <c r="D77" s="131"/>
      <c r="E77" s="110"/>
      <c r="F77" s="110"/>
      <c r="G77" s="82"/>
      <c r="H77" s="110"/>
      <c r="I77" s="17"/>
      <c r="J77" s="181"/>
      <c r="K77" s="131"/>
      <c r="L77" s="110"/>
      <c r="M77" s="82"/>
      <c r="N77" s="131"/>
      <c r="O77" s="110"/>
      <c r="P77" s="82"/>
      <c r="Q77" s="182"/>
      <c r="R77" s="183"/>
      <c r="S77" s="183"/>
      <c r="T77" s="183"/>
      <c r="V77" s="16"/>
      <c r="Y77" s="178"/>
      <c r="AC77" s="87"/>
      <c r="AD77" s="87"/>
      <c r="AE77" s="87"/>
    </row>
    <row r="78" spans="2:31" x14ac:dyDescent="0.25">
      <c r="B78" s="9"/>
      <c r="C78" s="9"/>
      <c r="D78" s="131"/>
      <c r="E78" s="110"/>
      <c r="F78" s="110"/>
      <c r="G78" s="82"/>
      <c r="H78" s="110"/>
      <c r="I78" s="17"/>
      <c r="J78" s="181"/>
      <c r="K78" s="131"/>
      <c r="L78" s="110"/>
      <c r="M78" s="82"/>
      <c r="N78" s="131"/>
      <c r="O78" s="110"/>
      <c r="P78" s="82"/>
      <c r="Q78" s="182"/>
      <c r="R78" s="183"/>
      <c r="S78" s="183"/>
      <c r="T78" s="183"/>
      <c r="V78" s="16"/>
      <c r="AC78" s="87"/>
      <c r="AD78" s="87"/>
      <c r="AE78" s="87"/>
    </row>
    <row r="79" spans="2:31" x14ac:dyDescent="0.25">
      <c r="B79" s="9"/>
      <c r="C79" s="9"/>
      <c r="D79" s="131"/>
      <c r="E79" s="110"/>
      <c r="F79" s="110"/>
      <c r="G79" s="82"/>
      <c r="H79" s="110"/>
      <c r="I79" s="17"/>
      <c r="J79" s="181"/>
      <c r="K79" s="131"/>
      <c r="L79" s="110"/>
      <c r="M79" s="82"/>
      <c r="N79" s="131"/>
      <c r="O79" s="110"/>
      <c r="P79" s="82"/>
      <c r="Q79" s="182"/>
      <c r="R79" s="183"/>
      <c r="S79" s="183"/>
      <c r="T79" s="183"/>
      <c r="V79" s="16"/>
      <c r="Y79" s="178"/>
      <c r="AC79" s="87"/>
      <c r="AD79" s="87"/>
      <c r="AE79" s="87"/>
    </row>
    <row r="80" spans="2:31" x14ac:dyDescent="0.25">
      <c r="B80" s="9"/>
      <c r="C80" s="9"/>
      <c r="D80" s="131"/>
      <c r="E80" s="110"/>
      <c r="F80" s="110"/>
      <c r="G80" s="82"/>
      <c r="H80" s="110"/>
      <c r="I80" s="17"/>
      <c r="J80" s="181"/>
      <c r="K80" s="131"/>
      <c r="L80" s="110"/>
      <c r="M80" s="82"/>
      <c r="N80" s="131"/>
      <c r="O80" s="110"/>
      <c r="P80" s="82"/>
      <c r="Q80" s="182"/>
      <c r="R80" s="183"/>
      <c r="S80" s="183"/>
      <c r="T80" s="183"/>
      <c r="V80" s="16"/>
      <c r="AC80" s="87"/>
      <c r="AD80" s="87"/>
      <c r="AE80" s="87"/>
    </row>
    <row r="81" spans="2:31" x14ac:dyDescent="0.25">
      <c r="B81" s="9"/>
      <c r="C81" s="9"/>
      <c r="D81" s="131"/>
      <c r="E81" s="110"/>
      <c r="F81" s="110"/>
      <c r="G81" s="82"/>
      <c r="H81" s="110"/>
      <c r="I81" s="17"/>
      <c r="J81" s="181"/>
      <c r="K81" s="131"/>
      <c r="L81" s="110"/>
      <c r="M81" s="82"/>
      <c r="N81" s="131"/>
      <c r="O81" s="110"/>
      <c r="P81" s="82"/>
      <c r="Q81" s="182"/>
      <c r="R81" s="183"/>
      <c r="S81" s="183"/>
      <c r="T81" s="183"/>
      <c r="V81" s="16"/>
      <c r="Y81" s="178"/>
      <c r="AC81" s="87"/>
      <c r="AD81" s="87"/>
      <c r="AE81" s="87"/>
    </row>
    <row r="82" spans="2:31" x14ac:dyDescent="0.25">
      <c r="B82" s="9"/>
      <c r="C82" s="9"/>
      <c r="D82" s="131"/>
      <c r="E82" s="110"/>
      <c r="F82" s="110"/>
      <c r="G82" s="82"/>
      <c r="H82" s="110"/>
      <c r="I82" s="17"/>
      <c r="J82" s="181"/>
      <c r="K82" s="131"/>
      <c r="L82" s="110"/>
      <c r="M82" s="82"/>
      <c r="N82" s="131"/>
      <c r="O82" s="110"/>
      <c r="P82" s="82"/>
      <c r="Q82" s="182"/>
      <c r="R82" s="183"/>
      <c r="S82" s="183"/>
      <c r="T82" s="183"/>
      <c r="V82" s="16"/>
      <c r="AC82" s="87"/>
      <c r="AD82" s="87"/>
      <c r="AE82" s="87"/>
    </row>
    <row r="83" spans="2:31" x14ac:dyDescent="0.25">
      <c r="B83" s="9"/>
      <c r="C83" s="9"/>
      <c r="D83" s="131"/>
      <c r="E83" s="110"/>
      <c r="F83" s="110"/>
      <c r="G83" s="82"/>
      <c r="H83" s="110"/>
      <c r="I83" s="17"/>
      <c r="J83" s="181"/>
      <c r="K83" s="131"/>
      <c r="L83" s="110"/>
      <c r="M83" s="82"/>
      <c r="N83" s="131"/>
      <c r="O83" s="110"/>
      <c r="P83" s="82"/>
      <c r="Q83" s="182"/>
      <c r="R83" s="183"/>
      <c r="S83" s="183"/>
      <c r="T83" s="183"/>
      <c r="V83" s="16"/>
      <c r="Y83" s="178"/>
      <c r="AC83" s="87"/>
      <c r="AD83" s="87"/>
      <c r="AE83" s="87"/>
    </row>
    <row r="84" spans="2:31" x14ac:dyDescent="0.25">
      <c r="J84" s="181"/>
      <c r="K84" s="131"/>
      <c r="L84" s="110"/>
      <c r="M84" s="82"/>
      <c r="N84" s="131"/>
      <c r="O84" s="110"/>
      <c r="P84" s="82"/>
      <c r="Q84" s="182"/>
      <c r="R84" s="183"/>
      <c r="S84" s="183"/>
      <c r="T84" s="183"/>
      <c r="V84" s="16"/>
    </row>
    <row r="85" spans="2:31" x14ac:dyDescent="0.25">
      <c r="J85" s="181"/>
      <c r="K85" s="131"/>
      <c r="L85" s="110"/>
      <c r="M85" s="82"/>
      <c r="N85" s="131"/>
      <c r="O85" s="110"/>
      <c r="P85" s="82"/>
      <c r="Q85" s="182"/>
      <c r="R85" s="183"/>
      <c r="S85" s="183"/>
      <c r="T85" s="183"/>
      <c r="V85" s="16"/>
      <c r="Y85" s="178"/>
    </row>
    <row r="86" spans="2:31" x14ac:dyDescent="0.25">
      <c r="J86" s="181"/>
      <c r="K86" s="131"/>
      <c r="L86" s="110"/>
      <c r="M86" s="82"/>
      <c r="N86" s="131"/>
      <c r="O86" s="110"/>
      <c r="P86" s="82"/>
      <c r="Q86" s="182"/>
      <c r="R86" s="183"/>
      <c r="S86" s="183"/>
      <c r="T86" s="183"/>
      <c r="V86" s="16"/>
    </row>
    <row r="87" spans="2:31" x14ac:dyDescent="0.25">
      <c r="J87" s="181"/>
      <c r="K87" s="131"/>
      <c r="L87" s="110"/>
      <c r="M87" s="82"/>
      <c r="N87" s="131"/>
      <c r="O87" s="110"/>
      <c r="P87" s="82"/>
      <c r="Q87" s="182"/>
      <c r="R87" s="183"/>
      <c r="S87" s="183"/>
      <c r="T87" s="183"/>
      <c r="V87" s="16"/>
      <c r="Y87" s="178"/>
    </row>
    <row r="88" spans="2:31" x14ac:dyDescent="0.25">
      <c r="J88" s="181"/>
      <c r="K88" s="131"/>
      <c r="L88" s="110"/>
      <c r="M88" s="82"/>
      <c r="N88" s="131"/>
      <c r="O88" s="110"/>
      <c r="P88" s="82"/>
      <c r="Q88" s="182"/>
      <c r="R88" s="183"/>
      <c r="S88" s="183"/>
      <c r="T88" s="183"/>
      <c r="V88" s="16"/>
    </row>
    <row r="89" spans="2:31" x14ac:dyDescent="0.25">
      <c r="J89" s="181"/>
      <c r="K89" s="131"/>
      <c r="L89" s="110"/>
      <c r="M89" s="82"/>
      <c r="N89" s="131"/>
      <c r="O89" s="110"/>
      <c r="P89" s="82"/>
      <c r="Q89" s="182"/>
      <c r="R89" s="183"/>
      <c r="S89" s="183"/>
      <c r="T89" s="183"/>
      <c r="V89" s="16"/>
      <c r="Y89" s="178"/>
    </row>
    <row r="90" spans="2:31" x14ac:dyDescent="0.25">
      <c r="I90" s="17"/>
      <c r="J90" s="181"/>
      <c r="K90" s="131"/>
      <c r="L90" s="110"/>
      <c r="M90" s="82"/>
      <c r="N90" s="131"/>
      <c r="O90" s="110"/>
      <c r="P90" s="82"/>
      <c r="Q90" s="182"/>
      <c r="R90" s="183"/>
      <c r="S90" s="183"/>
      <c r="T90" s="183"/>
      <c r="V90" s="16"/>
    </row>
    <row r="91" spans="2:31" x14ac:dyDescent="0.25">
      <c r="I91" s="17"/>
      <c r="J91" s="181"/>
      <c r="K91" s="131"/>
      <c r="L91" s="110"/>
      <c r="M91" s="82"/>
      <c r="N91" s="131"/>
      <c r="O91" s="110"/>
      <c r="P91" s="82"/>
      <c r="Q91" s="182"/>
      <c r="R91" s="183"/>
      <c r="S91" s="183"/>
      <c r="T91" s="183"/>
      <c r="V91" s="16"/>
      <c r="Y91" s="178"/>
    </row>
    <row r="92" spans="2:31" x14ac:dyDescent="0.25">
      <c r="I92" s="17"/>
      <c r="J92" s="181"/>
      <c r="K92" s="131"/>
      <c r="L92" s="110"/>
      <c r="M92" s="82"/>
      <c r="N92" s="131"/>
      <c r="O92" s="110"/>
      <c r="P92" s="82"/>
      <c r="Q92" s="182"/>
      <c r="R92" s="183"/>
      <c r="S92" s="183"/>
      <c r="T92" s="183"/>
      <c r="V92" s="16"/>
    </row>
    <row r="93" spans="2:31" x14ac:dyDescent="0.25">
      <c r="I93" s="17"/>
      <c r="J93" s="181"/>
      <c r="K93" s="131"/>
      <c r="L93" s="110"/>
      <c r="M93" s="82"/>
      <c r="N93" s="131"/>
      <c r="O93" s="110"/>
      <c r="P93" s="82"/>
      <c r="Q93" s="182"/>
      <c r="R93" s="183"/>
      <c r="S93" s="183"/>
      <c r="T93" s="183"/>
      <c r="V93" s="16"/>
      <c r="Y93" s="178"/>
    </row>
    <row r="94" spans="2:31" x14ac:dyDescent="0.25">
      <c r="I94" s="17"/>
      <c r="J94" s="181"/>
      <c r="K94" s="131"/>
      <c r="L94" s="110"/>
      <c r="M94" s="82"/>
      <c r="N94" s="131"/>
      <c r="O94" s="110"/>
      <c r="P94" s="82"/>
      <c r="Q94" s="182"/>
      <c r="R94" s="183"/>
      <c r="S94" s="183"/>
      <c r="T94" s="183"/>
      <c r="V94" s="16"/>
    </row>
    <row r="95" spans="2:31" x14ac:dyDescent="0.25">
      <c r="I95" s="17"/>
      <c r="J95" s="181"/>
      <c r="K95" s="131"/>
      <c r="L95" s="110"/>
      <c r="M95" s="82"/>
      <c r="N95" s="131"/>
      <c r="O95" s="110"/>
      <c r="P95" s="82"/>
      <c r="Q95" s="182"/>
      <c r="R95" s="183"/>
      <c r="S95" s="183"/>
      <c r="T95" s="183"/>
      <c r="V95" s="16"/>
      <c r="Y95" s="178"/>
    </row>
    <row r="96" spans="2:31" x14ac:dyDescent="0.25">
      <c r="I96" s="17"/>
      <c r="J96" s="181"/>
      <c r="K96" s="131"/>
      <c r="L96" s="110"/>
      <c r="M96" s="82"/>
      <c r="N96" s="131"/>
      <c r="O96" s="110"/>
      <c r="P96" s="82"/>
      <c r="Q96" s="182"/>
      <c r="R96" s="183"/>
      <c r="S96" s="183"/>
      <c r="T96" s="183"/>
      <c r="V96" s="16"/>
    </row>
    <row r="97" spans="9:25" x14ac:dyDescent="0.25">
      <c r="I97" s="17"/>
      <c r="J97" s="181"/>
      <c r="K97" s="131"/>
      <c r="L97" s="110"/>
      <c r="M97" s="82"/>
      <c r="N97" s="131"/>
      <c r="O97" s="110"/>
      <c r="P97" s="82"/>
      <c r="Q97" s="182"/>
      <c r="R97" s="183"/>
      <c r="S97" s="183"/>
      <c r="T97" s="183"/>
      <c r="V97" s="16"/>
      <c r="Y97" s="178"/>
    </row>
    <row r="98" spans="9:25" x14ac:dyDescent="0.25">
      <c r="I98" s="17"/>
      <c r="J98" s="181"/>
      <c r="K98" s="131"/>
      <c r="L98" s="110"/>
      <c r="M98" s="82"/>
      <c r="N98" s="131"/>
      <c r="O98" s="110"/>
      <c r="P98" s="82"/>
      <c r="Q98" s="182"/>
      <c r="R98" s="183"/>
      <c r="S98" s="183"/>
      <c r="T98" s="183"/>
      <c r="V98" s="16"/>
    </row>
    <row r="99" spans="9:25" x14ac:dyDescent="0.25">
      <c r="I99" s="17"/>
      <c r="J99" s="181"/>
      <c r="K99" s="131"/>
      <c r="L99" s="110"/>
      <c r="M99" s="82"/>
      <c r="N99" s="131"/>
      <c r="O99" s="110"/>
      <c r="P99" s="82"/>
      <c r="Q99" s="182"/>
      <c r="R99" s="183"/>
      <c r="S99" s="183"/>
      <c r="T99" s="183"/>
      <c r="V99" s="16"/>
      <c r="Y99" s="178"/>
    </row>
    <row r="100" spans="9:25" x14ac:dyDescent="0.25">
      <c r="I100" s="17"/>
      <c r="J100" s="181"/>
      <c r="K100" s="131"/>
      <c r="L100" s="110"/>
      <c r="M100" s="82"/>
      <c r="N100" s="131"/>
      <c r="O100" s="110"/>
      <c r="P100" s="82"/>
      <c r="Q100" s="182"/>
      <c r="R100" s="183"/>
      <c r="S100" s="183"/>
      <c r="T100" s="183"/>
      <c r="V100" s="16"/>
    </row>
    <row r="101" spans="9:25" x14ac:dyDescent="0.25">
      <c r="J101" s="181"/>
      <c r="K101" s="131"/>
      <c r="L101" s="110"/>
      <c r="M101" s="82"/>
      <c r="N101" s="131"/>
      <c r="O101" s="110"/>
      <c r="P101" s="82"/>
      <c r="Q101" s="182"/>
      <c r="R101" s="183"/>
      <c r="S101" s="183"/>
      <c r="T101" s="183"/>
      <c r="V101" s="16"/>
      <c r="Y101" s="178"/>
    </row>
    <row r="102" spans="9:25" x14ac:dyDescent="0.25">
      <c r="J102" s="181"/>
      <c r="K102" s="131"/>
      <c r="L102" s="110"/>
      <c r="M102" s="82"/>
      <c r="N102" s="131"/>
      <c r="O102" s="110"/>
      <c r="P102" s="82"/>
      <c r="Q102" s="182"/>
      <c r="R102" s="183"/>
      <c r="S102" s="183"/>
      <c r="T102" s="183"/>
      <c r="V102" s="16"/>
    </row>
    <row r="103" spans="9:25" x14ac:dyDescent="0.25">
      <c r="J103" s="181"/>
      <c r="K103" s="131"/>
      <c r="L103" s="110"/>
      <c r="M103" s="82"/>
      <c r="N103" s="131"/>
      <c r="O103" s="110"/>
      <c r="P103" s="82"/>
      <c r="Q103" s="182"/>
      <c r="R103" s="183"/>
      <c r="S103" s="183"/>
      <c r="T103" s="183"/>
      <c r="V103" s="16"/>
      <c r="Y103" s="178"/>
    </row>
    <row r="104" spans="9:25" x14ac:dyDescent="0.25">
      <c r="J104" s="181"/>
      <c r="K104" s="131"/>
      <c r="L104" s="110"/>
      <c r="M104" s="82"/>
      <c r="N104" s="131"/>
      <c r="O104" s="110"/>
      <c r="P104" s="82"/>
      <c r="Q104" s="182"/>
      <c r="R104" s="183"/>
      <c r="S104" s="183"/>
      <c r="T104" s="183"/>
      <c r="V104" s="16"/>
    </row>
    <row r="105" spans="9:25" x14ac:dyDescent="0.25">
      <c r="J105" s="181"/>
      <c r="K105" s="131"/>
      <c r="L105" s="110"/>
      <c r="M105" s="82"/>
      <c r="N105" s="131"/>
      <c r="O105" s="110"/>
      <c r="P105" s="82"/>
      <c r="Q105" s="182"/>
      <c r="R105" s="183"/>
      <c r="S105" s="183"/>
      <c r="T105" s="183"/>
      <c r="V105" s="16"/>
      <c r="Y105" s="178"/>
    </row>
    <row r="106" spans="9:25" x14ac:dyDescent="0.25">
      <c r="J106" s="181"/>
      <c r="K106" s="131"/>
      <c r="L106" s="110"/>
      <c r="M106" s="82"/>
      <c r="N106" s="131"/>
      <c r="O106" s="110"/>
      <c r="P106" s="82"/>
      <c r="Q106" s="182"/>
      <c r="R106" s="183"/>
      <c r="S106" s="183"/>
      <c r="T106" s="183"/>
      <c r="V106" s="16"/>
    </row>
    <row r="107" spans="9:25" x14ac:dyDescent="0.25">
      <c r="J107" s="181"/>
      <c r="K107" s="131"/>
      <c r="L107" s="110"/>
      <c r="M107" s="82"/>
      <c r="N107" s="131"/>
      <c r="O107" s="110"/>
      <c r="P107" s="82"/>
      <c r="Q107" s="182"/>
      <c r="R107" s="183"/>
      <c r="S107" s="183"/>
      <c r="T107" s="183"/>
      <c r="V107" s="16"/>
      <c r="Y107" s="178"/>
    </row>
    <row r="108" spans="9:25" x14ac:dyDescent="0.25">
      <c r="J108" s="181"/>
      <c r="K108" s="131"/>
      <c r="L108" s="110"/>
      <c r="M108" s="82"/>
      <c r="N108" s="131"/>
      <c r="O108" s="110"/>
      <c r="P108" s="82"/>
      <c r="Q108" s="182"/>
      <c r="R108" s="183"/>
      <c r="S108" s="183"/>
      <c r="T108" s="183"/>
      <c r="V108" s="16"/>
    </row>
    <row r="109" spans="9:25" x14ac:dyDescent="0.25">
      <c r="J109" s="181"/>
      <c r="K109" s="131"/>
      <c r="L109" s="110"/>
      <c r="M109" s="82"/>
      <c r="N109" s="131"/>
      <c r="O109" s="110"/>
      <c r="P109" s="82"/>
      <c r="Q109" s="182"/>
      <c r="R109" s="183"/>
      <c r="S109" s="183"/>
      <c r="T109" s="183"/>
      <c r="V109" s="16"/>
      <c r="Y109" s="178"/>
    </row>
    <row r="110" spans="9:25" x14ac:dyDescent="0.25">
      <c r="J110" s="181"/>
      <c r="K110" s="131"/>
      <c r="L110" s="110"/>
      <c r="M110" s="82"/>
      <c r="N110" s="131"/>
      <c r="O110" s="110"/>
      <c r="P110" s="82"/>
      <c r="Q110" s="182"/>
      <c r="R110" s="183"/>
      <c r="S110" s="183"/>
      <c r="T110" s="183"/>
      <c r="V110" s="16"/>
    </row>
    <row r="111" spans="9:25" x14ac:dyDescent="0.25">
      <c r="J111" s="181"/>
      <c r="K111" s="131"/>
      <c r="L111" s="110"/>
      <c r="M111" s="82"/>
      <c r="N111" s="131"/>
      <c r="O111" s="110"/>
      <c r="P111" s="82"/>
      <c r="Q111" s="182"/>
      <c r="R111" s="183"/>
      <c r="S111" s="183"/>
      <c r="T111" s="183"/>
      <c r="V111" s="16"/>
      <c r="Y111" s="178"/>
    </row>
    <row r="112" spans="9:25" x14ac:dyDescent="0.25">
      <c r="J112" s="181"/>
      <c r="K112" s="131"/>
      <c r="L112" s="110"/>
      <c r="M112" s="82"/>
      <c r="N112" s="131"/>
      <c r="O112" s="110"/>
      <c r="P112" s="82"/>
      <c r="Q112" s="182"/>
      <c r="R112" s="183"/>
      <c r="S112" s="183"/>
      <c r="T112" s="183"/>
      <c r="V112" s="16"/>
    </row>
    <row r="113" spans="10:25" x14ac:dyDescent="0.25">
      <c r="J113" s="181"/>
      <c r="K113" s="131"/>
      <c r="L113" s="110"/>
      <c r="M113" s="82"/>
      <c r="N113" s="131"/>
      <c r="O113" s="110"/>
      <c r="P113" s="82"/>
      <c r="Q113" s="182"/>
      <c r="R113" s="183"/>
      <c r="S113" s="183"/>
      <c r="T113" s="183"/>
      <c r="V113" s="16"/>
      <c r="Y113" s="178"/>
    </row>
    <row r="114" spans="10:25" x14ac:dyDescent="0.25">
      <c r="J114" s="181"/>
      <c r="K114" s="131"/>
      <c r="L114" s="110"/>
      <c r="M114" s="82"/>
      <c r="N114" s="131"/>
      <c r="O114" s="110"/>
      <c r="P114" s="82"/>
      <c r="Q114" s="182"/>
      <c r="R114" s="183"/>
      <c r="S114" s="183"/>
      <c r="T114" s="183"/>
      <c r="V114" s="16"/>
    </row>
    <row r="115" spans="10:25" x14ac:dyDescent="0.25">
      <c r="J115" s="181"/>
      <c r="K115" s="131"/>
      <c r="L115" s="110"/>
      <c r="M115" s="82"/>
      <c r="N115" s="131"/>
      <c r="O115" s="110"/>
      <c r="P115" s="82"/>
      <c r="Q115" s="182"/>
      <c r="R115" s="183"/>
      <c r="S115" s="183"/>
      <c r="T115" s="183"/>
      <c r="V115" s="16"/>
      <c r="Y115" s="178"/>
    </row>
    <row r="116" spans="10:25" x14ac:dyDescent="0.25">
      <c r="J116" s="181"/>
      <c r="K116" s="131"/>
      <c r="L116" s="110"/>
      <c r="M116" s="82"/>
      <c r="N116" s="131"/>
      <c r="O116" s="110"/>
      <c r="P116" s="82"/>
      <c r="Q116" s="182"/>
      <c r="R116" s="183"/>
      <c r="S116" s="183"/>
      <c r="T116" s="183"/>
      <c r="V116" s="16"/>
    </row>
    <row r="117" spans="10:25" x14ac:dyDescent="0.25">
      <c r="J117" s="181"/>
      <c r="K117" s="131"/>
      <c r="L117" s="110"/>
      <c r="M117" s="82"/>
      <c r="N117" s="131"/>
      <c r="O117" s="110"/>
      <c r="P117" s="82"/>
      <c r="Q117" s="182"/>
      <c r="R117" s="183"/>
      <c r="S117" s="183"/>
      <c r="T117" s="183"/>
      <c r="V117" s="16"/>
      <c r="Y117" s="178"/>
    </row>
    <row r="118" spans="10:25" x14ac:dyDescent="0.25">
      <c r="J118" s="181"/>
      <c r="K118" s="131"/>
      <c r="L118" s="110"/>
      <c r="M118" s="82"/>
      <c r="N118" s="131"/>
      <c r="O118" s="110"/>
      <c r="P118" s="82"/>
      <c r="Q118" s="182"/>
      <c r="R118" s="183"/>
      <c r="S118" s="183"/>
      <c r="T118" s="183"/>
      <c r="V118" s="16"/>
    </row>
    <row r="119" spans="10:25" x14ac:dyDescent="0.25">
      <c r="J119" s="181"/>
      <c r="K119" s="131"/>
      <c r="L119" s="110"/>
      <c r="M119" s="82"/>
      <c r="N119" s="131"/>
      <c r="O119" s="110"/>
      <c r="P119" s="82"/>
      <c r="Q119" s="182"/>
      <c r="R119" s="183"/>
      <c r="S119" s="183"/>
      <c r="T119" s="183"/>
      <c r="V119" s="16"/>
      <c r="Y119" s="178"/>
    </row>
    <row r="120" spans="10:25" x14ac:dyDescent="0.25">
      <c r="J120" s="181"/>
      <c r="K120" s="131"/>
      <c r="L120" s="110"/>
      <c r="M120" s="82"/>
      <c r="N120" s="131"/>
      <c r="O120" s="110"/>
      <c r="P120" s="82"/>
      <c r="Q120" s="182"/>
      <c r="R120" s="183"/>
      <c r="S120" s="183"/>
      <c r="T120" s="183"/>
      <c r="V120" s="16"/>
    </row>
    <row r="121" spans="10:25" x14ac:dyDescent="0.25">
      <c r="J121" s="181"/>
      <c r="K121" s="131"/>
      <c r="L121" s="110"/>
      <c r="M121" s="82"/>
      <c r="N121" s="131"/>
      <c r="O121" s="110"/>
      <c r="P121" s="82"/>
      <c r="Q121" s="182"/>
      <c r="R121" s="183"/>
      <c r="S121" s="183"/>
      <c r="T121" s="183"/>
      <c r="V121" s="16"/>
      <c r="Y121" s="178"/>
    </row>
    <row r="122" spans="10:25" x14ac:dyDescent="0.25">
      <c r="J122" s="181"/>
      <c r="K122" s="131"/>
      <c r="L122" s="110"/>
      <c r="M122" s="82"/>
      <c r="N122" s="131"/>
      <c r="O122" s="110"/>
      <c r="P122" s="82"/>
      <c r="Q122" s="182"/>
      <c r="R122" s="183"/>
      <c r="S122" s="183"/>
      <c r="T122" s="183"/>
      <c r="V122" s="16"/>
    </row>
    <row r="123" spans="10:25" x14ac:dyDescent="0.25">
      <c r="J123" s="181"/>
      <c r="K123" s="131"/>
      <c r="L123" s="110"/>
      <c r="M123" s="82"/>
      <c r="N123" s="131"/>
      <c r="O123" s="110"/>
      <c r="P123" s="82"/>
      <c r="Q123" s="182"/>
      <c r="R123" s="183"/>
      <c r="S123" s="183"/>
      <c r="T123" s="183"/>
      <c r="V123" s="16"/>
      <c r="Y123" s="178"/>
    </row>
    <row r="124" spans="10:25" x14ac:dyDescent="0.25">
      <c r="J124" s="181"/>
      <c r="K124" s="131"/>
      <c r="L124" s="110"/>
      <c r="M124" s="82"/>
      <c r="N124" s="131"/>
      <c r="O124" s="110"/>
      <c r="P124" s="82"/>
      <c r="Q124" s="182"/>
      <c r="R124" s="183"/>
      <c r="S124" s="183"/>
      <c r="T124" s="183"/>
      <c r="V124" s="16"/>
    </row>
    <row r="125" spans="10:25" x14ac:dyDescent="0.25">
      <c r="J125" s="181"/>
      <c r="K125" s="131"/>
      <c r="L125" s="110"/>
      <c r="M125" s="82"/>
      <c r="N125" s="131"/>
      <c r="O125" s="110"/>
      <c r="P125" s="82"/>
      <c r="Q125" s="182"/>
      <c r="R125" s="183"/>
      <c r="S125" s="183"/>
      <c r="T125" s="183"/>
      <c r="V125" s="16"/>
      <c r="Y125" s="178"/>
    </row>
    <row r="126" spans="10:25" x14ac:dyDescent="0.25">
      <c r="J126" s="181"/>
      <c r="K126" s="131"/>
      <c r="L126" s="110"/>
      <c r="M126" s="82"/>
      <c r="N126" s="131"/>
      <c r="O126" s="110"/>
      <c r="P126" s="82"/>
      <c r="Q126" s="182"/>
      <c r="R126" s="183"/>
      <c r="S126" s="183"/>
      <c r="T126" s="183"/>
      <c r="V126" s="16"/>
    </row>
    <row r="127" spans="10:25" x14ac:dyDescent="0.25">
      <c r="J127" s="181"/>
      <c r="K127" s="131"/>
      <c r="L127" s="110"/>
      <c r="M127" s="82"/>
      <c r="N127" s="131"/>
      <c r="O127" s="110"/>
      <c r="P127" s="82"/>
      <c r="Q127" s="182"/>
      <c r="R127" s="183"/>
      <c r="S127" s="183"/>
      <c r="T127" s="183"/>
      <c r="V127" s="16"/>
      <c r="Y127" s="178"/>
    </row>
    <row r="128" spans="10:25" x14ac:dyDescent="0.25">
      <c r="J128" s="181"/>
      <c r="K128" s="131"/>
      <c r="L128" s="110"/>
      <c r="M128" s="82"/>
      <c r="N128" s="131"/>
      <c r="O128" s="110"/>
      <c r="P128" s="82"/>
      <c r="Q128" s="182"/>
      <c r="R128" s="183"/>
      <c r="S128" s="183"/>
      <c r="T128" s="183"/>
      <c r="V128" s="16"/>
    </row>
    <row r="129" spans="10:25" x14ac:dyDescent="0.25">
      <c r="J129" s="181"/>
      <c r="K129" s="131"/>
      <c r="L129" s="110"/>
      <c r="M129" s="82"/>
      <c r="N129" s="131"/>
      <c r="O129" s="110"/>
      <c r="P129" s="82"/>
      <c r="Q129" s="182"/>
      <c r="R129" s="183"/>
      <c r="S129" s="183"/>
      <c r="T129" s="183"/>
      <c r="V129" s="16"/>
      <c r="Y129" s="178"/>
    </row>
    <row r="130" spans="10:25" x14ac:dyDescent="0.25">
      <c r="J130" s="181"/>
      <c r="K130" s="131"/>
      <c r="L130" s="110"/>
      <c r="M130" s="82"/>
      <c r="N130" s="131"/>
      <c r="O130" s="110"/>
      <c r="P130" s="82"/>
      <c r="Q130" s="182"/>
      <c r="R130" s="183"/>
      <c r="S130" s="183"/>
      <c r="T130" s="183"/>
      <c r="V130" s="16"/>
    </row>
    <row r="131" spans="10:25" x14ac:dyDescent="0.25">
      <c r="J131" s="181"/>
      <c r="K131" s="131"/>
      <c r="L131" s="110"/>
      <c r="M131" s="82"/>
      <c r="N131" s="131"/>
      <c r="O131" s="110"/>
      <c r="P131" s="82"/>
      <c r="Q131" s="182"/>
      <c r="R131" s="183"/>
      <c r="S131" s="183"/>
      <c r="T131" s="183"/>
      <c r="V131" s="16"/>
      <c r="Y131" s="178"/>
    </row>
    <row r="132" spans="10:25" x14ac:dyDescent="0.25">
      <c r="J132" s="181"/>
      <c r="K132" s="131"/>
      <c r="L132" s="110"/>
      <c r="M132" s="82"/>
      <c r="N132" s="131"/>
      <c r="O132" s="110"/>
      <c r="P132" s="82"/>
      <c r="Q132" s="182"/>
      <c r="R132" s="183"/>
      <c r="S132" s="183"/>
      <c r="T132" s="183"/>
      <c r="V132" s="16"/>
    </row>
    <row r="133" spans="10:25" x14ac:dyDescent="0.25">
      <c r="J133" s="181"/>
      <c r="K133" s="131"/>
      <c r="L133" s="110"/>
      <c r="M133" s="82"/>
      <c r="N133" s="131"/>
      <c r="O133" s="110"/>
      <c r="P133" s="82"/>
      <c r="Q133" s="182"/>
      <c r="R133" s="183"/>
      <c r="S133" s="183"/>
      <c r="T133" s="183"/>
      <c r="V133" s="16"/>
      <c r="Y133" s="178"/>
    </row>
    <row r="134" spans="10:25" x14ac:dyDescent="0.25">
      <c r="J134" s="181"/>
      <c r="K134" s="131"/>
      <c r="L134" s="110"/>
      <c r="M134" s="82"/>
      <c r="N134" s="131"/>
      <c r="O134" s="110"/>
      <c r="P134" s="82"/>
      <c r="Q134" s="182"/>
      <c r="R134" s="183"/>
      <c r="S134" s="183"/>
      <c r="T134" s="183"/>
      <c r="V134" s="16"/>
    </row>
    <row r="135" spans="10:25" x14ac:dyDescent="0.25">
      <c r="J135" s="181"/>
      <c r="K135" s="131"/>
      <c r="L135" s="110"/>
      <c r="M135" s="82"/>
      <c r="N135" s="131"/>
      <c r="O135" s="110"/>
      <c r="P135" s="82"/>
      <c r="Q135" s="182"/>
      <c r="R135" s="183"/>
      <c r="S135" s="183"/>
      <c r="T135" s="183"/>
      <c r="V135" s="16"/>
      <c r="Y135" s="178"/>
    </row>
    <row r="136" spans="10:25" x14ac:dyDescent="0.25">
      <c r="J136" s="181"/>
      <c r="K136" s="131"/>
      <c r="L136" s="110"/>
      <c r="M136" s="82"/>
      <c r="N136" s="131"/>
      <c r="O136" s="110"/>
      <c r="P136" s="82"/>
      <c r="Q136" s="182"/>
      <c r="R136" s="183"/>
      <c r="S136" s="183"/>
      <c r="T136" s="183"/>
      <c r="V136" s="16"/>
    </row>
    <row r="137" spans="10:25" x14ac:dyDescent="0.25">
      <c r="J137" s="181"/>
      <c r="K137" s="131"/>
      <c r="L137" s="110"/>
      <c r="M137" s="82"/>
      <c r="N137" s="131"/>
      <c r="O137" s="110"/>
      <c r="P137" s="82"/>
      <c r="Q137" s="182"/>
      <c r="R137" s="183"/>
      <c r="S137" s="183"/>
      <c r="T137" s="183"/>
      <c r="V137" s="16"/>
      <c r="Y137" s="178"/>
    </row>
    <row r="138" spans="10:25" x14ac:dyDescent="0.25">
      <c r="J138" s="181"/>
      <c r="K138" s="131"/>
      <c r="L138" s="110"/>
      <c r="M138" s="82"/>
      <c r="N138" s="131"/>
      <c r="O138" s="110"/>
      <c r="P138" s="82"/>
      <c r="Q138" s="182"/>
      <c r="R138" s="183"/>
      <c r="S138" s="183"/>
      <c r="T138" s="183"/>
      <c r="V138" s="16"/>
    </row>
    <row r="139" spans="10:25" x14ac:dyDescent="0.25">
      <c r="J139" s="181"/>
      <c r="K139" s="131"/>
      <c r="L139" s="110"/>
      <c r="M139" s="82"/>
      <c r="N139" s="131"/>
      <c r="O139" s="110"/>
      <c r="P139" s="82"/>
      <c r="Q139" s="182"/>
      <c r="R139" s="183"/>
      <c r="S139" s="183"/>
      <c r="T139" s="183"/>
      <c r="V139" s="16"/>
      <c r="Y139" s="178"/>
    </row>
    <row r="140" spans="10:25" x14ac:dyDescent="0.25">
      <c r="J140" s="181"/>
      <c r="K140" s="131"/>
      <c r="L140" s="110"/>
      <c r="M140" s="82"/>
      <c r="N140" s="131"/>
      <c r="O140" s="110"/>
      <c r="P140" s="82"/>
      <c r="Q140" s="182"/>
      <c r="R140" s="183"/>
      <c r="S140" s="183"/>
      <c r="T140" s="183"/>
      <c r="V140" s="16"/>
    </row>
    <row r="141" spans="10:25" x14ac:dyDescent="0.25">
      <c r="J141" s="181"/>
      <c r="K141" s="131"/>
      <c r="L141" s="110"/>
      <c r="M141" s="82"/>
      <c r="N141" s="131"/>
      <c r="O141" s="110"/>
      <c r="P141" s="82"/>
      <c r="Q141" s="182"/>
      <c r="R141" s="183"/>
      <c r="S141" s="183"/>
      <c r="T141" s="183"/>
      <c r="V141" s="16"/>
      <c r="Y141" s="178"/>
    </row>
    <row r="142" spans="10:25" x14ac:dyDescent="0.25">
      <c r="J142" s="181"/>
      <c r="K142" s="131"/>
      <c r="L142" s="110"/>
      <c r="M142" s="82"/>
      <c r="N142" s="131"/>
      <c r="O142" s="110"/>
      <c r="P142" s="82"/>
      <c r="Q142" s="182"/>
      <c r="R142" s="183"/>
      <c r="S142" s="183"/>
      <c r="T142" s="183"/>
      <c r="V142" s="16"/>
    </row>
    <row r="143" spans="10:25" x14ac:dyDescent="0.25">
      <c r="J143" s="181"/>
      <c r="K143" s="131"/>
      <c r="L143" s="110"/>
      <c r="M143" s="82"/>
      <c r="N143" s="131"/>
      <c r="O143" s="110"/>
      <c r="P143" s="82"/>
      <c r="Q143" s="182"/>
      <c r="R143" s="183"/>
      <c r="S143" s="183"/>
      <c r="T143" s="183"/>
      <c r="V143" s="16"/>
      <c r="Y143" s="178"/>
    </row>
    <row r="144" spans="10:25" x14ac:dyDescent="0.25">
      <c r="J144" s="181"/>
      <c r="K144" s="131"/>
      <c r="L144" s="110"/>
      <c r="M144" s="82"/>
      <c r="N144" s="131"/>
      <c r="O144" s="110"/>
      <c r="P144" s="82"/>
      <c r="Q144" s="182"/>
      <c r="R144" s="183"/>
      <c r="S144" s="183"/>
      <c r="T144" s="183"/>
      <c r="V144" s="16"/>
    </row>
    <row r="145" spans="10:25" x14ac:dyDescent="0.25">
      <c r="J145" s="181"/>
      <c r="K145" s="131"/>
      <c r="L145" s="110"/>
      <c r="M145" s="82"/>
      <c r="N145" s="131"/>
      <c r="O145" s="110"/>
      <c r="P145" s="82"/>
      <c r="Q145" s="182"/>
      <c r="R145" s="183"/>
      <c r="S145" s="183"/>
      <c r="T145" s="183"/>
      <c r="V145" s="16"/>
      <c r="Y145" s="178"/>
    </row>
    <row r="146" spans="10:25" x14ac:dyDescent="0.25">
      <c r="J146" s="181"/>
      <c r="K146" s="131"/>
      <c r="L146" s="110"/>
      <c r="M146" s="82"/>
      <c r="N146" s="131"/>
      <c r="O146" s="110"/>
      <c r="P146" s="82"/>
      <c r="Q146" s="182"/>
      <c r="R146" s="183"/>
      <c r="S146" s="183"/>
      <c r="T146" s="183"/>
      <c r="V146" s="16"/>
    </row>
    <row r="147" spans="10:25" x14ac:dyDescent="0.25">
      <c r="J147" s="181"/>
      <c r="K147" s="131"/>
      <c r="L147" s="110"/>
      <c r="M147" s="82"/>
      <c r="N147" s="131"/>
      <c r="O147" s="110"/>
      <c r="P147" s="82"/>
      <c r="Q147" s="182"/>
      <c r="R147" s="183"/>
      <c r="S147" s="183"/>
      <c r="T147" s="183"/>
      <c r="V147" s="16"/>
      <c r="Y147" s="178"/>
    </row>
    <row r="148" spans="10:25" x14ac:dyDescent="0.25">
      <c r="J148" s="181"/>
      <c r="K148" s="131"/>
      <c r="L148" s="110"/>
      <c r="M148" s="82"/>
      <c r="N148" s="131"/>
      <c r="O148" s="110"/>
      <c r="P148" s="82"/>
      <c r="Q148" s="182"/>
      <c r="R148" s="183"/>
      <c r="S148" s="183"/>
      <c r="T148" s="183"/>
      <c r="V148" s="16"/>
    </row>
    <row r="149" spans="10:25" x14ac:dyDescent="0.25">
      <c r="J149" s="181"/>
      <c r="K149" s="131"/>
      <c r="L149" s="110"/>
      <c r="M149" s="82"/>
      <c r="N149" s="131"/>
      <c r="O149" s="110"/>
      <c r="P149" s="82"/>
      <c r="Q149" s="182"/>
      <c r="R149" s="183"/>
      <c r="S149" s="183"/>
      <c r="T149" s="183"/>
      <c r="V149" s="16"/>
      <c r="Y149" s="178"/>
    </row>
    <row r="150" spans="10:25" x14ac:dyDescent="0.25">
      <c r="J150" s="181"/>
      <c r="K150" s="131"/>
      <c r="L150" s="110"/>
      <c r="M150" s="82"/>
      <c r="N150" s="131"/>
      <c r="O150" s="110"/>
      <c r="P150" s="82"/>
      <c r="Q150" s="182"/>
      <c r="R150" s="183"/>
      <c r="S150" s="183"/>
      <c r="T150" s="183"/>
      <c r="V150" s="16"/>
    </row>
    <row r="151" spans="10:25" x14ac:dyDescent="0.25">
      <c r="J151" s="181"/>
      <c r="K151" s="131"/>
      <c r="L151" s="110"/>
      <c r="M151" s="82"/>
      <c r="N151" s="131"/>
      <c r="O151" s="110"/>
      <c r="P151" s="82"/>
      <c r="Q151" s="182"/>
      <c r="R151" s="183"/>
      <c r="S151" s="183"/>
      <c r="T151" s="183"/>
      <c r="V151" s="16"/>
      <c r="Y151" s="178"/>
    </row>
    <row r="152" spans="10:25" x14ac:dyDescent="0.25">
      <c r="J152" s="181"/>
      <c r="K152" s="131"/>
      <c r="L152" s="110"/>
      <c r="M152" s="82"/>
      <c r="N152" s="131"/>
      <c r="O152" s="110"/>
      <c r="P152" s="82"/>
      <c r="Q152" s="182"/>
      <c r="R152" s="183"/>
      <c r="S152" s="183"/>
      <c r="T152" s="183"/>
      <c r="V152" s="16"/>
    </row>
    <row r="153" spans="10:25" x14ac:dyDescent="0.25">
      <c r="J153" s="181"/>
      <c r="K153" s="131"/>
      <c r="L153" s="110"/>
      <c r="M153" s="82"/>
      <c r="N153" s="131"/>
      <c r="O153" s="110"/>
      <c r="P153" s="82"/>
      <c r="Q153" s="182"/>
      <c r="R153" s="183"/>
      <c r="S153" s="183"/>
      <c r="T153" s="183"/>
      <c r="V153" s="16"/>
      <c r="Y153" s="178"/>
    </row>
    <row r="154" spans="10:25" x14ac:dyDescent="0.25">
      <c r="J154" s="181"/>
      <c r="K154" s="131"/>
      <c r="L154" s="110"/>
      <c r="M154" s="82"/>
      <c r="N154" s="131"/>
      <c r="O154" s="110"/>
      <c r="P154" s="82"/>
      <c r="Q154" s="182"/>
      <c r="R154" s="183"/>
      <c r="S154" s="183"/>
      <c r="T154" s="183"/>
      <c r="V154" s="16"/>
    </row>
    <row r="155" spans="10:25" x14ac:dyDescent="0.25">
      <c r="J155" s="181"/>
      <c r="K155" s="131"/>
      <c r="L155" s="110"/>
      <c r="M155" s="82"/>
      <c r="N155" s="131"/>
      <c r="O155" s="110"/>
      <c r="P155" s="82"/>
      <c r="Q155" s="182"/>
      <c r="R155" s="183"/>
      <c r="S155" s="183"/>
      <c r="T155" s="183"/>
      <c r="V155" s="16"/>
      <c r="Y155" s="178"/>
    </row>
    <row r="156" spans="10:25" x14ac:dyDescent="0.25">
      <c r="J156" s="181"/>
      <c r="K156" s="131"/>
      <c r="L156" s="110"/>
      <c r="M156" s="82"/>
      <c r="N156" s="131"/>
      <c r="O156" s="110"/>
      <c r="P156" s="82"/>
      <c r="Q156" s="182"/>
      <c r="R156" s="183"/>
      <c r="S156" s="183"/>
      <c r="T156" s="183"/>
      <c r="V156" s="16"/>
    </row>
    <row r="157" spans="10:25" x14ac:dyDescent="0.25">
      <c r="J157" s="181"/>
      <c r="K157" s="131"/>
      <c r="L157" s="110"/>
      <c r="M157" s="82"/>
      <c r="N157" s="131"/>
      <c r="O157" s="110"/>
      <c r="P157" s="82"/>
      <c r="Q157" s="182"/>
      <c r="R157" s="183"/>
      <c r="S157" s="183"/>
      <c r="T157" s="183"/>
      <c r="V157" s="16"/>
      <c r="Y157" s="178"/>
    </row>
    <row r="158" spans="10:25" x14ac:dyDescent="0.25">
      <c r="J158" s="181"/>
      <c r="K158" s="131"/>
      <c r="L158" s="110"/>
      <c r="M158" s="82"/>
      <c r="N158" s="131"/>
      <c r="O158" s="110"/>
      <c r="P158" s="82"/>
      <c r="Q158" s="182"/>
      <c r="R158" s="183"/>
      <c r="S158" s="183"/>
      <c r="T158" s="183"/>
      <c r="V158" s="16"/>
    </row>
    <row r="159" spans="10:25" x14ac:dyDescent="0.25">
      <c r="J159" s="181"/>
      <c r="K159" s="131"/>
      <c r="L159" s="110"/>
      <c r="M159" s="82"/>
      <c r="N159" s="131"/>
      <c r="O159" s="110"/>
      <c r="P159" s="82"/>
      <c r="Q159" s="182"/>
      <c r="R159" s="183"/>
      <c r="S159" s="183"/>
      <c r="T159" s="183"/>
      <c r="V159" s="16"/>
      <c r="Y159" s="178"/>
    </row>
    <row r="160" spans="10:25" x14ac:dyDescent="0.25">
      <c r="J160" s="181"/>
      <c r="K160" s="131"/>
      <c r="L160" s="110"/>
      <c r="M160" s="82"/>
      <c r="N160" s="131"/>
      <c r="O160" s="110"/>
      <c r="P160" s="82"/>
      <c r="Q160" s="182"/>
      <c r="R160" s="183"/>
      <c r="S160" s="183"/>
      <c r="T160" s="183"/>
      <c r="V160" s="16"/>
    </row>
    <row r="161" spans="10:25" x14ac:dyDescent="0.25">
      <c r="J161" s="181"/>
      <c r="K161" s="131"/>
      <c r="L161" s="110"/>
      <c r="M161" s="82"/>
      <c r="N161" s="131"/>
      <c r="O161" s="110"/>
      <c r="P161" s="82"/>
      <c r="Q161" s="182"/>
      <c r="R161" s="183"/>
      <c r="S161" s="183"/>
      <c r="T161" s="183"/>
      <c r="V161" s="16"/>
      <c r="Y161" s="178"/>
    </row>
    <row r="162" spans="10:25" x14ac:dyDescent="0.25">
      <c r="J162" s="181"/>
      <c r="K162" s="131"/>
      <c r="L162" s="110"/>
      <c r="M162" s="82"/>
      <c r="N162" s="131"/>
      <c r="O162" s="110"/>
      <c r="P162" s="82"/>
      <c r="Q162" s="182"/>
      <c r="R162" s="183"/>
      <c r="S162" s="183"/>
      <c r="T162" s="183"/>
      <c r="V162" s="16"/>
    </row>
    <row r="163" spans="10:25" x14ac:dyDescent="0.25">
      <c r="J163" s="181"/>
      <c r="K163" s="131"/>
      <c r="L163" s="110"/>
      <c r="M163" s="82"/>
      <c r="N163" s="131"/>
      <c r="O163" s="110"/>
      <c r="P163" s="82"/>
      <c r="Q163" s="182"/>
      <c r="R163" s="183"/>
      <c r="S163" s="183"/>
      <c r="T163" s="183"/>
      <c r="V163" s="16"/>
      <c r="Y163" s="178"/>
    </row>
    <row r="164" spans="10:25" x14ac:dyDescent="0.25">
      <c r="J164" s="181"/>
      <c r="K164" s="131"/>
      <c r="L164" s="110"/>
      <c r="M164" s="82"/>
      <c r="N164" s="131"/>
      <c r="O164" s="110"/>
      <c r="P164" s="82"/>
      <c r="Q164" s="182"/>
      <c r="R164" s="183"/>
      <c r="S164" s="183"/>
      <c r="T164" s="183"/>
      <c r="V164" s="16"/>
    </row>
    <row r="165" spans="10:25" x14ac:dyDescent="0.25">
      <c r="J165" s="181"/>
      <c r="K165" s="131"/>
      <c r="L165" s="110"/>
      <c r="M165" s="82"/>
      <c r="N165" s="131"/>
      <c r="O165" s="110"/>
      <c r="P165" s="82"/>
      <c r="Q165" s="182"/>
      <c r="R165" s="183"/>
      <c r="S165" s="183"/>
      <c r="T165" s="183"/>
      <c r="V165" s="16"/>
      <c r="Y165" s="178"/>
    </row>
    <row r="166" spans="10:25" x14ac:dyDescent="0.25">
      <c r="J166" s="181"/>
      <c r="K166" s="131"/>
      <c r="L166" s="110"/>
      <c r="M166" s="82"/>
      <c r="N166" s="131"/>
      <c r="O166" s="110"/>
      <c r="P166" s="82"/>
      <c r="Q166" s="182"/>
      <c r="R166" s="183"/>
      <c r="S166" s="183"/>
      <c r="T166" s="183"/>
      <c r="V166" s="16"/>
    </row>
    <row r="167" spans="10:25" x14ac:dyDescent="0.25">
      <c r="J167" s="181"/>
      <c r="K167" s="131"/>
      <c r="L167" s="110"/>
      <c r="M167" s="82"/>
      <c r="N167" s="131"/>
      <c r="O167" s="110"/>
      <c r="P167" s="82"/>
      <c r="Q167" s="182"/>
      <c r="R167" s="183"/>
      <c r="S167" s="183"/>
      <c r="T167" s="183"/>
      <c r="V167" s="16"/>
      <c r="Y167" s="178"/>
    </row>
    <row r="168" spans="10:25" x14ac:dyDescent="0.25">
      <c r="J168" s="181"/>
      <c r="K168" s="131"/>
      <c r="L168" s="110"/>
      <c r="M168" s="82"/>
      <c r="N168" s="131"/>
      <c r="O168" s="110"/>
      <c r="P168" s="82"/>
      <c r="Q168" s="182"/>
      <c r="R168" s="183"/>
      <c r="S168" s="183"/>
      <c r="T168" s="183"/>
      <c r="V168" s="16"/>
    </row>
    <row r="169" spans="10:25" x14ac:dyDescent="0.25">
      <c r="J169" s="181"/>
      <c r="K169" s="131"/>
      <c r="L169" s="110"/>
      <c r="M169" s="82"/>
      <c r="N169" s="131"/>
      <c r="O169" s="110"/>
      <c r="P169" s="82"/>
      <c r="Q169" s="182"/>
      <c r="R169" s="183"/>
      <c r="S169" s="183"/>
      <c r="T169" s="183"/>
      <c r="V169" s="16"/>
      <c r="Y169" s="178"/>
    </row>
    <row r="170" spans="10:25" x14ac:dyDescent="0.25">
      <c r="J170" s="181"/>
      <c r="K170" s="131"/>
      <c r="L170" s="110"/>
      <c r="M170" s="82"/>
      <c r="N170" s="131"/>
      <c r="O170" s="110"/>
      <c r="P170" s="82"/>
      <c r="Q170" s="182"/>
      <c r="R170" s="183"/>
      <c r="S170" s="183"/>
      <c r="T170" s="183"/>
      <c r="V170" s="16"/>
    </row>
    <row r="171" spans="10:25" x14ac:dyDescent="0.25">
      <c r="J171" s="181"/>
      <c r="K171" s="131"/>
      <c r="L171" s="110"/>
      <c r="M171" s="82"/>
      <c r="N171" s="131"/>
      <c r="O171" s="110"/>
      <c r="P171" s="82"/>
      <c r="Q171" s="182"/>
      <c r="R171" s="183"/>
      <c r="S171" s="183"/>
      <c r="T171" s="183"/>
      <c r="V171" s="16"/>
      <c r="Y171" s="178"/>
    </row>
    <row r="172" spans="10:25" x14ac:dyDescent="0.25">
      <c r="J172" s="181"/>
      <c r="K172" s="131"/>
      <c r="L172" s="110"/>
      <c r="M172" s="82"/>
      <c r="N172" s="131"/>
      <c r="O172" s="110"/>
      <c r="P172" s="82"/>
      <c r="Q172" s="182"/>
      <c r="R172" s="183"/>
      <c r="S172" s="183"/>
      <c r="T172" s="183"/>
      <c r="V172" s="16"/>
    </row>
    <row r="173" spans="10:25" x14ac:dyDescent="0.25">
      <c r="J173" s="181"/>
      <c r="K173" s="131"/>
      <c r="L173" s="110"/>
      <c r="M173" s="82"/>
      <c r="N173" s="131"/>
      <c r="O173" s="110"/>
      <c r="P173" s="82"/>
      <c r="Q173" s="182"/>
      <c r="R173" s="183"/>
      <c r="S173" s="183"/>
      <c r="T173" s="183"/>
      <c r="V173" s="16"/>
      <c r="Y173" s="178"/>
    </row>
    <row r="174" spans="10:25" x14ac:dyDescent="0.25">
      <c r="J174" s="181"/>
      <c r="K174" s="131"/>
      <c r="L174" s="110"/>
      <c r="M174" s="82"/>
      <c r="N174" s="131"/>
      <c r="O174" s="110"/>
      <c r="P174" s="82"/>
      <c r="Q174" s="182"/>
      <c r="R174" s="183"/>
      <c r="S174" s="183"/>
      <c r="T174" s="183"/>
      <c r="V174" s="16"/>
    </row>
    <row r="175" spans="10:25" x14ac:dyDescent="0.25">
      <c r="J175" s="181"/>
      <c r="K175" s="131"/>
      <c r="L175" s="110"/>
      <c r="M175" s="82"/>
      <c r="N175" s="131"/>
      <c r="O175" s="110"/>
      <c r="P175" s="82"/>
      <c r="Q175" s="182"/>
      <c r="R175" s="183"/>
      <c r="S175" s="183"/>
      <c r="T175" s="183"/>
      <c r="V175" s="16"/>
      <c r="Y175" s="178"/>
    </row>
    <row r="176" spans="10:25" x14ac:dyDescent="0.25">
      <c r="J176" s="181"/>
      <c r="K176" s="131"/>
      <c r="L176" s="110"/>
      <c r="M176" s="82"/>
      <c r="N176" s="131"/>
      <c r="O176" s="110"/>
      <c r="P176" s="82"/>
      <c r="Q176" s="182"/>
      <c r="R176" s="183"/>
      <c r="S176" s="183"/>
      <c r="T176" s="183"/>
      <c r="V176" s="16"/>
    </row>
    <row r="177" spans="10:25" x14ac:dyDescent="0.25">
      <c r="J177" s="181"/>
      <c r="K177" s="131"/>
      <c r="L177" s="110"/>
      <c r="M177" s="82"/>
      <c r="N177" s="131"/>
      <c r="O177" s="110"/>
      <c r="P177" s="82"/>
      <c r="Q177" s="182"/>
      <c r="R177" s="183"/>
      <c r="S177" s="183"/>
      <c r="T177" s="183"/>
      <c r="V177" s="16"/>
      <c r="Y177" s="178"/>
    </row>
    <row r="178" spans="10:25" x14ac:dyDescent="0.25">
      <c r="J178" s="181"/>
      <c r="K178" s="131"/>
      <c r="L178" s="110"/>
      <c r="M178" s="82"/>
      <c r="N178" s="131"/>
      <c r="O178" s="110"/>
      <c r="P178" s="82"/>
      <c r="Q178" s="182"/>
      <c r="R178" s="183"/>
      <c r="S178" s="183"/>
      <c r="T178" s="183"/>
      <c r="V178" s="16"/>
    </row>
    <row r="179" spans="10:25" x14ac:dyDescent="0.25">
      <c r="J179" s="181"/>
      <c r="K179" s="131"/>
      <c r="L179" s="110"/>
      <c r="M179" s="82"/>
      <c r="N179" s="131"/>
      <c r="O179" s="110"/>
      <c r="P179" s="82"/>
      <c r="Q179" s="182"/>
      <c r="R179" s="183"/>
      <c r="S179" s="183"/>
      <c r="T179" s="183"/>
      <c r="V179" s="16"/>
      <c r="Y179" s="178"/>
    </row>
    <row r="180" spans="10:25" x14ac:dyDescent="0.25">
      <c r="J180" s="181"/>
      <c r="K180" s="131"/>
      <c r="L180" s="110"/>
      <c r="M180" s="82"/>
      <c r="N180" s="131"/>
      <c r="O180" s="110"/>
      <c r="P180" s="82"/>
      <c r="Q180" s="182"/>
      <c r="R180" s="183"/>
      <c r="S180" s="183"/>
      <c r="T180" s="183"/>
      <c r="V180" s="16"/>
    </row>
    <row r="181" spans="10:25" x14ac:dyDescent="0.25">
      <c r="J181" s="181"/>
      <c r="K181" s="131"/>
      <c r="L181" s="110"/>
      <c r="M181" s="82"/>
      <c r="N181" s="131"/>
      <c r="O181" s="110"/>
      <c r="P181" s="82"/>
      <c r="Q181" s="182"/>
      <c r="R181" s="183"/>
      <c r="S181" s="183"/>
      <c r="T181" s="183"/>
      <c r="V181" s="16"/>
      <c r="Y181" s="178"/>
    </row>
    <row r="182" spans="10:25" x14ac:dyDescent="0.25">
      <c r="J182" s="181"/>
      <c r="K182" s="131"/>
      <c r="L182" s="110"/>
      <c r="M182" s="82"/>
      <c r="N182" s="131"/>
      <c r="O182" s="110"/>
      <c r="P182" s="82"/>
      <c r="Q182" s="182"/>
      <c r="R182" s="183"/>
      <c r="S182" s="183"/>
      <c r="T182" s="183"/>
      <c r="V182" s="16"/>
    </row>
    <row r="183" spans="10:25" x14ac:dyDescent="0.25">
      <c r="J183" s="181"/>
      <c r="K183" s="131"/>
      <c r="L183" s="110"/>
      <c r="M183" s="82"/>
      <c r="N183" s="131"/>
      <c r="O183" s="110"/>
      <c r="P183" s="82"/>
      <c r="Q183" s="182"/>
      <c r="R183" s="183"/>
      <c r="S183" s="183"/>
      <c r="T183" s="183"/>
      <c r="V183" s="16"/>
      <c r="Y183" s="178"/>
    </row>
    <row r="184" spans="10:25" x14ac:dyDescent="0.25">
      <c r="J184" s="181"/>
      <c r="K184" s="131"/>
      <c r="L184" s="110"/>
      <c r="M184" s="82"/>
      <c r="N184" s="131"/>
      <c r="O184" s="110"/>
      <c r="P184" s="82"/>
      <c r="Q184" s="182"/>
      <c r="R184" s="183"/>
      <c r="S184" s="183"/>
      <c r="T184" s="183"/>
      <c r="V184" s="16"/>
    </row>
    <row r="185" spans="10:25" x14ac:dyDescent="0.25">
      <c r="J185" s="181"/>
      <c r="K185" s="131"/>
      <c r="L185" s="110"/>
      <c r="M185" s="82"/>
      <c r="N185" s="131"/>
      <c r="O185" s="110"/>
      <c r="P185" s="82"/>
      <c r="Q185" s="182"/>
      <c r="R185" s="183"/>
      <c r="S185" s="183"/>
      <c r="T185" s="183"/>
      <c r="V185" s="16"/>
      <c r="Y185" s="178"/>
    </row>
    <row r="186" spans="10:25" x14ac:dyDescent="0.25">
      <c r="J186" s="181"/>
      <c r="K186" s="131"/>
      <c r="L186" s="110"/>
      <c r="M186" s="82"/>
      <c r="N186" s="131"/>
      <c r="O186" s="110"/>
      <c r="P186" s="82"/>
      <c r="Q186" s="182"/>
      <c r="R186" s="183"/>
      <c r="S186" s="183"/>
      <c r="T186" s="183"/>
      <c r="V186" s="16"/>
    </row>
    <row r="187" spans="10:25" x14ac:dyDescent="0.25">
      <c r="J187" s="181"/>
      <c r="K187" s="131"/>
      <c r="L187" s="110"/>
      <c r="M187" s="82"/>
      <c r="N187" s="131"/>
      <c r="O187" s="110"/>
      <c r="P187" s="82"/>
      <c r="Q187" s="182"/>
      <c r="R187" s="183"/>
      <c r="S187" s="183"/>
      <c r="T187" s="183"/>
      <c r="V187" s="16"/>
      <c r="Y187" s="178"/>
    </row>
    <row r="188" spans="10:25" x14ac:dyDescent="0.25">
      <c r="J188" s="181"/>
      <c r="K188" s="131"/>
      <c r="L188" s="110"/>
      <c r="M188" s="82"/>
      <c r="N188" s="131"/>
      <c r="O188" s="110"/>
      <c r="P188" s="82"/>
      <c r="Q188" s="182"/>
      <c r="R188" s="183"/>
      <c r="S188" s="183"/>
      <c r="T188" s="183"/>
      <c r="V188" s="16"/>
    </row>
    <row r="189" spans="10:25" x14ac:dyDescent="0.25">
      <c r="J189" s="181"/>
      <c r="K189" s="131"/>
      <c r="L189" s="110"/>
      <c r="M189" s="82"/>
      <c r="N189" s="131"/>
      <c r="O189" s="110"/>
      <c r="P189" s="82"/>
      <c r="Q189" s="182"/>
      <c r="R189" s="183"/>
      <c r="S189" s="183"/>
      <c r="T189" s="183"/>
      <c r="V189" s="16"/>
      <c r="Y189" s="178"/>
    </row>
    <row r="190" spans="10:25" x14ac:dyDescent="0.25">
      <c r="J190" s="181"/>
      <c r="K190" s="131"/>
      <c r="L190" s="110"/>
      <c r="M190" s="82"/>
      <c r="N190" s="131"/>
      <c r="O190" s="110"/>
      <c r="P190" s="82"/>
      <c r="Q190" s="182"/>
      <c r="R190" s="183"/>
      <c r="S190" s="183"/>
      <c r="T190" s="183"/>
      <c r="V190" s="16"/>
    </row>
    <row r="191" spans="10:25" x14ac:dyDescent="0.25">
      <c r="J191" s="181"/>
      <c r="K191" s="131"/>
      <c r="L191" s="110"/>
      <c r="M191" s="82"/>
      <c r="N191" s="131"/>
      <c r="O191" s="110"/>
      <c r="P191" s="82"/>
      <c r="Q191" s="182"/>
      <c r="R191" s="183"/>
      <c r="S191" s="183"/>
      <c r="T191" s="183"/>
      <c r="V191" s="16"/>
      <c r="Y191" s="178"/>
    </row>
    <row r="192" spans="10:25" x14ac:dyDescent="0.25">
      <c r="J192" s="181"/>
      <c r="K192" s="131"/>
      <c r="L192" s="110"/>
      <c r="M192" s="82"/>
      <c r="N192" s="131"/>
      <c r="O192" s="110"/>
      <c r="P192" s="82"/>
      <c r="Q192" s="182"/>
      <c r="R192" s="183"/>
      <c r="S192" s="183"/>
      <c r="T192" s="183"/>
      <c r="V192" s="16"/>
    </row>
    <row r="193" spans="10:25" x14ac:dyDescent="0.25">
      <c r="J193" s="181"/>
      <c r="K193" s="131"/>
      <c r="L193" s="110"/>
      <c r="M193" s="82"/>
      <c r="N193" s="131"/>
      <c r="O193" s="110"/>
      <c r="P193" s="82"/>
      <c r="Q193" s="182"/>
      <c r="R193" s="183"/>
      <c r="S193" s="183"/>
      <c r="T193" s="183"/>
      <c r="V193" s="16"/>
      <c r="Y193" s="178"/>
    </row>
    <row r="194" spans="10:25" x14ac:dyDescent="0.25">
      <c r="J194" s="181"/>
      <c r="K194" s="131"/>
      <c r="L194" s="110"/>
      <c r="M194" s="82"/>
      <c r="N194" s="131"/>
      <c r="O194" s="110"/>
      <c r="P194" s="82"/>
      <c r="Q194" s="182"/>
      <c r="R194" s="183"/>
      <c r="S194" s="183"/>
      <c r="T194" s="183"/>
      <c r="V194" s="16"/>
    </row>
    <row r="195" spans="10:25" x14ac:dyDescent="0.25">
      <c r="Y195" s="178"/>
    </row>
    <row r="197" spans="10:25" x14ac:dyDescent="0.25">
      <c r="Y197" s="178"/>
    </row>
    <row r="199" spans="10:25" x14ac:dyDescent="0.25">
      <c r="Y199" s="178"/>
    </row>
    <row r="201" spans="10:25" x14ac:dyDescent="0.25">
      <c r="Y201" s="178"/>
    </row>
    <row r="203" spans="10:25" x14ac:dyDescent="0.25">
      <c r="Y203" s="178"/>
    </row>
    <row r="205" spans="10:25" x14ac:dyDescent="0.25">
      <c r="Y205" s="178"/>
    </row>
    <row r="207" spans="10:25" x14ac:dyDescent="0.25">
      <c r="Y207" s="178"/>
    </row>
    <row r="209" spans="25:25" x14ac:dyDescent="0.25">
      <c r="Y209" s="178"/>
    </row>
    <row r="211" spans="25:25" x14ac:dyDescent="0.25">
      <c r="Y211" s="178"/>
    </row>
    <row r="213" spans="25:25" x14ac:dyDescent="0.25">
      <c r="Y213" s="178"/>
    </row>
    <row r="215" spans="25:25" x14ac:dyDescent="0.25">
      <c r="Y215" s="178"/>
    </row>
    <row r="217" spans="25:25" x14ac:dyDescent="0.25">
      <c r="Y217" s="178"/>
    </row>
    <row r="219" spans="25:25" x14ac:dyDescent="0.25">
      <c r="Y219" s="178"/>
    </row>
    <row r="221" spans="25:25" x14ac:dyDescent="0.25">
      <c r="Y221" s="178"/>
    </row>
    <row r="223" spans="25:25" x14ac:dyDescent="0.25">
      <c r="Y223" s="178"/>
    </row>
    <row r="225" spans="25:25" x14ac:dyDescent="0.25">
      <c r="Y225" s="178"/>
    </row>
    <row r="227" spans="25:25" x14ac:dyDescent="0.25">
      <c r="Y227" s="178"/>
    </row>
    <row r="229" spans="25:25" x14ac:dyDescent="0.25">
      <c r="Y229" s="178"/>
    </row>
    <row r="231" spans="25:25" x14ac:dyDescent="0.25">
      <c r="Y231" s="178"/>
    </row>
    <row r="233" spans="25:25" x14ac:dyDescent="0.25">
      <c r="Y233" s="178"/>
    </row>
    <row r="235" spans="25:25" x14ac:dyDescent="0.25">
      <c r="Y235" s="178"/>
    </row>
    <row r="237" spans="25:25" x14ac:dyDescent="0.25">
      <c r="Y237" s="178"/>
    </row>
    <row r="239" spans="25:25" x14ac:dyDescent="0.25">
      <c r="Y239" s="178"/>
    </row>
    <row r="241" spans="25:25" x14ac:dyDescent="0.25">
      <c r="Y241" s="178"/>
    </row>
    <row r="243" spans="25:25" x14ac:dyDescent="0.25">
      <c r="Y243" s="178"/>
    </row>
    <row r="245" spans="25:25" x14ac:dyDescent="0.25">
      <c r="Y245" s="178"/>
    </row>
    <row r="247" spans="25:25" x14ac:dyDescent="0.25">
      <c r="Y247" s="178"/>
    </row>
    <row r="249" spans="25:25" x14ac:dyDescent="0.25">
      <c r="Y249" s="178"/>
    </row>
    <row r="251" spans="25:25" x14ac:dyDescent="0.25">
      <c r="Y251" s="178"/>
    </row>
    <row r="253" spans="25:25" x14ac:dyDescent="0.25">
      <c r="Y253" s="178"/>
    </row>
    <row r="255" spans="25:25" x14ac:dyDescent="0.25">
      <c r="Y255" s="178"/>
    </row>
    <row r="257" spans="25:25" x14ac:dyDescent="0.25">
      <c r="Y257" s="178"/>
    </row>
    <row r="259" spans="25:25" x14ac:dyDescent="0.25">
      <c r="Y259" s="178"/>
    </row>
    <row r="261" spans="25:25" x14ac:dyDescent="0.25">
      <c r="Y261" s="178"/>
    </row>
    <row r="263" spans="25:25" x14ac:dyDescent="0.25">
      <c r="Y263" s="178"/>
    </row>
    <row r="265" spans="25:25" x14ac:dyDescent="0.25">
      <c r="Y265" s="178"/>
    </row>
    <row r="267" spans="25:25" x14ac:dyDescent="0.25">
      <c r="Y267" s="178"/>
    </row>
    <row r="269" spans="25:25" x14ac:dyDescent="0.25">
      <c r="Y269" s="178"/>
    </row>
    <row r="271" spans="25:25" x14ac:dyDescent="0.25">
      <c r="Y271" s="178"/>
    </row>
    <row r="273" spans="25:25" x14ac:dyDescent="0.25">
      <c r="Y273" s="178"/>
    </row>
    <row r="275" spans="25:25" x14ac:dyDescent="0.25">
      <c r="Y275" s="178"/>
    </row>
    <row r="277" spans="25:25" x14ac:dyDescent="0.25">
      <c r="Y277" s="178"/>
    </row>
    <row r="279" spans="25:25" x14ac:dyDescent="0.25">
      <c r="Y279" s="178"/>
    </row>
    <row r="281" spans="25:25" x14ac:dyDescent="0.25">
      <c r="Y281" s="178"/>
    </row>
    <row r="283" spans="25:25" x14ac:dyDescent="0.25">
      <c r="Y283" s="178"/>
    </row>
    <row r="285" spans="25:25" x14ac:dyDescent="0.25">
      <c r="Y285" s="178"/>
    </row>
    <row r="287" spans="25:25" x14ac:dyDescent="0.25">
      <c r="Y287" s="178"/>
    </row>
    <row r="289" spans="25:25" x14ac:dyDescent="0.25">
      <c r="Y289" s="178"/>
    </row>
    <row r="291" spans="25:25" x14ac:dyDescent="0.25">
      <c r="Y291" s="178"/>
    </row>
    <row r="293" spans="25:25" x14ac:dyDescent="0.25">
      <c r="Y293" s="178"/>
    </row>
    <row r="295" spans="25:25" x14ac:dyDescent="0.25">
      <c r="Y295" s="178"/>
    </row>
    <row r="297" spans="25:25" x14ac:dyDescent="0.25">
      <c r="Y297" s="178"/>
    </row>
    <row r="299" spans="25:25" x14ac:dyDescent="0.25">
      <c r="Y299" s="178"/>
    </row>
    <row r="301" spans="25:25" x14ac:dyDescent="0.25">
      <c r="Y301" s="178"/>
    </row>
    <row r="303" spans="25:25" x14ac:dyDescent="0.25">
      <c r="Y303" s="178"/>
    </row>
    <row r="305" spans="25:25" x14ac:dyDescent="0.25">
      <c r="Y305" s="178"/>
    </row>
    <row r="307" spans="25:25" x14ac:dyDescent="0.25">
      <c r="Y307" s="178"/>
    </row>
    <row r="309" spans="25:25" x14ac:dyDescent="0.25">
      <c r="Y309" s="178"/>
    </row>
    <row r="311" spans="25:25" x14ac:dyDescent="0.25">
      <c r="Y311" s="178"/>
    </row>
    <row r="313" spans="25:25" x14ac:dyDescent="0.25">
      <c r="Y313" s="178"/>
    </row>
    <row r="315" spans="25:25" x14ac:dyDescent="0.25">
      <c r="Y315" s="178"/>
    </row>
    <row r="317" spans="25:25" x14ac:dyDescent="0.25">
      <c r="Y317" s="178"/>
    </row>
    <row r="319" spans="25:25" x14ac:dyDescent="0.25">
      <c r="Y319" s="178"/>
    </row>
    <row r="321" spans="25:25" x14ac:dyDescent="0.25">
      <c r="Y321" s="178"/>
    </row>
    <row r="323" spans="25:25" x14ac:dyDescent="0.25">
      <c r="Y323" s="178"/>
    </row>
    <row r="325" spans="25:25" x14ac:dyDescent="0.25">
      <c r="Y325" s="178"/>
    </row>
    <row r="327" spans="25:25" x14ac:dyDescent="0.25">
      <c r="Y327" s="178"/>
    </row>
    <row r="329" spans="25:25" x14ac:dyDescent="0.25">
      <c r="Y329" s="178"/>
    </row>
    <row r="331" spans="25:25" x14ac:dyDescent="0.25">
      <c r="Y331" s="178"/>
    </row>
    <row r="333" spans="25:25" x14ac:dyDescent="0.25">
      <c r="Y333" s="178"/>
    </row>
    <row r="335" spans="25:25" x14ac:dyDescent="0.25">
      <c r="Y335" s="178"/>
    </row>
    <row r="337" spans="25:25" x14ac:dyDescent="0.25">
      <c r="Y337" s="178"/>
    </row>
    <row r="339" spans="25:25" x14ac:dyDescent="0.25">
      <c r="Y339" s="178"/>
    </row>
    <row r="341" spans="25:25" x14ac:dyDescent="0.25">
      <c r="Y341" s="178"/>
    </row>
    <row r="343" spans="25:25" x14ac:dyDescent="0.25">
      <c r="Y343" s="178"/>
    </row>
    <row r="345" spans="25:25" x14ac:dyDescent="0.25">
      <c r="Y345" s="178"/>
    </row>
    <row r="347" spans="25:25" x14ac:dyDescent="0.25">
      <c r="Y347" s="178"/>
    </row>
    <row r="349" spans="25:25" x14ac:dyDescent="0.25">
      <c r="Y349" s="178"/>
    </row>
    <row r="351" spans="25:25" x14ac:dyDescent="0.25">
      <c r="Y351" s="178"/>
    </row>
    <row r="353" spans="25:25" x14ac:dyDescent="0.25">
      <c r="Y353" s="178"/>
    </row>
    <row r="355" spans="25:25" x14ac:dyDescent="0.25">
      <c r="Y355" s="178"/>
    </row>
    <row r="357" spans="25:25" x14ac:dyDescent="0.25">
      <c r="Y357" s="178"/>
    </row>
    <row r="359" spans="25:25" x14ac:dyDescent="0.25">
      <c r="Y359" s="178"/>
    </row>
    <row r="361" spans="25:25" x14ac:dyDescent="0.25">
      <c r="Y361" s="178"/>
    </row>
    <row r="363" spans="25:25" x14ac:dyDescent="0.25">
      <c r="Y363" s="178"/>
    </row>
    <row r="365" spans="25:25" x14ac:dyDescent="0.25">
      <c r="Y365" s="178"/>
    </row>
    <row r="367" spans="25:25" x14ac:dyDescent="0.25">
      <c r="Y367" s="178"/>
    </row>
    <row r="369" spans="25:25" x14ac:dyDescent="0.25">
      <c r="Y369" s="178"/>
    </row>
    <row r="371" spans="25:25" x14ac:dyDescent="0.25">
      <c r="Y371" s="178"/>
    </row>
    <row r="373" spans="25:25" x14ac:dyDescent="0.25">
      <c r="Y373" s="178"/>
    </row>
    <row r="375" spans="25:25" x14ac:dyDescent="0.25">
      <c r="Y375" s="178"/>
    </row>
    <row r="377" spans="25:25" x14ac:dyDescent="0.25">
      <c r="Y377" s="178"/>
    </row>
    <row r="379" spans="25:25" x14ac:dyDescent="0.25">
      <c r="Y379" s="178"/>
    </row>
    <row r="381" spans="25:25" x14ac:dyDescent="0.25">
      <c r="Y381" s="178"/>
    </row>
    <row r="383" spans="25:25" x14ac:dyDescent="0.25">
      <c r="Y383" s="178"/>
    </row>
    <row r="385" spans="25:25" x14ac:dyDescent="0.25">
      <c r="Y385" s="178"/>
    </row>
    <row r="387" spans="25:25" x14ac:dyDescent="0.25">
      <c r="Y387" s="178"/>
    </row>
    <row r="389" spans="25:25" x14ac:dyDescent="0.25">
      <c r="Y389" s="178"/>
    </row>
    <row r="391" spans="25:25" x14ac:dyDescent="0.25">
      <c r="Y391" s="178"/>
    </row>
    <row r="393" spans="25:25" x14ac:dyDescent="0.25">
      <c r="Y393" s="178"/>
    </row>
    <row r="395" spans="25:25" x14ac:dyDescent="0.25">
      <c r="Y395" s="178"/>
    </row>
    <row r="397" spans="25:25" x14ac:dyDescent="0.25">
      <c r="Y397" s="178"/>
    </row>
    <row r="399" spans="25:25" x14ac:dyDescent="0.25">
      <c r="Y399" s="178"/>
    </row>
    <row r="401" spans="25:25" x14ac:dyDescent="0.25">
      <c r="Y401" s="178"/>
    </row>
    <row r="403" spans="25:25" x14ac:dyDescent="0.25">
      <c r="Y403" s="178"/>
    </row>
    <row r="405" spans="25:25" x14ac:dyDescent="0.25">
      <c r="Y405" s="178"/>
    </row>
    <row r="407" spans="25:25" x14ac:dyDescent="0.25">
      <c r="Y407" s="178"/>
    </row>
    <row r="409" spans="25:25" x14ac:dyDescent="0.25">
      <c r="Y409" s="178"/>
    </row>
    <row r="411" spans="25:25" x14ac:dyDescent="0.25">
      <c r="Y411" s="178"/>
    </row>
    <row r="413" spans="25:25" x14ac:dyDescent="0.25">
      <c r="Y413" s="178"/>
    </row>
    <row r="415" spans="25:25" x14ac:dyDescent="0.25">
      <c r="Y415" s="178"/>
    </row>
    <row r="417" spans="25:25" x14ac:dyDescent="0.25">
      <c r="Y417" s="178"/>
    </row>
    <row r="419" spans="25:25" x14ac:dyDescent="0.25">
      <c r="Y419" s="178"/>
    </row>
    <row r="421" spans="25:25" x14ac:dyDescent="0.25">
      <c r="Y421" s="178"/>
    </row>
    <row r="423" spans="25:25" x14ac:dyDescent="0.25">
      <c r="Y423" s="178"/>
    </row>
    <row r="425" spans="25:25" x14ac:dyDescent="0.25">
      <c r="Y425" s="178"/>
    </row>
    <row r="427" spans="25:25" x14ac:dyDescent="0.25">
      <c r="Y427" s="178"/>
    </row>
    <row r="429" spans="25:25" x14ac:dyDescent="0.25">
      <c r="Y429" s="178"/>
    </row>
    <row r="431" spans="25:25" x14ac:dyDescent="0.25">
      <c r="Y431" s="178"/>
    </row>
    <row r="433" spans="25:25" x14ac:dyDescent="0.25">
      <c r="Y433" s="178"/>
    </row>
    <row r="435" spans="25:25" x14ac:dyDescent="0.25">
      <c r="Y435" s="178"/>
    </row>
    <row r="437" spans="25:25" x14ac:dyDescent="0.25">
      <c r="Y437" s="178"/>
    </row>
    <row r="439" spans="25:25" x14ac:dyDescent="0.25">
      <c r="Y439" s="178"/>
    </row>
    <row r="441" spans="25:25" x14ac:dyDescent="0.25">
      <c r="Y441" s="178"/>
    </row>
    <row r="443" spans="25:25" x14ac:dyDescent="0.25">
      <c r="Y443" s="178"/>
    </row>
    <row r="445" spans="25:25" x14ac:dyDescent="0.25">
      <c r="Y445" s="178"/>
    </row>
    <row r="447" spans="25:25" x14ac:dyDescent="0.25">
      <c r="Y447" s="178"/>
    </row>
    <row r="449" spans="25:25" x14ac:dyDescent="0.25">
      <c r="Y449" s="178"/>
    </row>
    <row r="451" spans="25:25" x14ac:dyDescent="0.25">
      <c r="Y451" s="178"/>
    </row>
    <row r="453" spans="25:25" x14ac:dyDescent="0.25">
      <c r="Y453" s="178"/>
    </row>
    <row r="455" spans="25:25" x14ac:dyDescent="0.25">
      <c r="Y455" s="178"/>
    </row>
    <row r="457" spans="25:25" x14ac:dyDescent="0.25">
      <c r="Y457" s="178"/>
    </row>
    <row r="459" spans="25:25" x14ac:dyDescent="0.25">
      <c r="Y459" s="178"/>
    </row>
    <row r="461" spans="25:25" x14ac:dyDescent="0.25">
      <c r="Y461" s="178"/>
    </row>
    <row r="463" spans="25:25" x14ac:dyDescent="0.25">
      <c r="Y463" s="178"/>
    </row>
    <row r="465" spans="25:25" x14ac:dyDescent="0.25">
      <c r="Y465" s="178"/>
    </row>
    <row r="467" spans="25:25" x14ac:dyDescent="0.25">
      <c r="Y467" s="178"/>
    </row>
    <row r="469" spans="25:25" x14ac:dyDescent="0.25">
      <c r="Y469" s="178"/>
    </row>
    <row r="471" spans="25:25" x14ac:dyDescent="0.25">
      <c r="Y471" s="178"/>
    </row>
    <row r="473" spans="25:25" x14ac:dyDescent="0.25">
      <c r="Y473" s="178"/>
    </row>
    <row r="475" spans="25:25" x14ac:dyDescent="0.25">
      <c r="Y475" s="178"/>
    </row>
    <row r="477" spans="25:25" x14ac:dyDescent="0.25">
      <c r="Y477" s="178"/>
    </row>
    <row r="479" spans="25:25" x14ac:dyDescent="0.25">
      <c r="Y479" s="178"/>
    </row>
    <row r="481" spans="25:25" x14ac:dyDescent="0.25">
      <c r="Y481" s="178"/>
    </row>
    <row r="483" spans="25:25" x14ac:dyDescent="0.25">
      <c r="Y483" s="178"/>
    </row>
    <row r="485" spans="25:25" x14ac:dyDescent="0.25">
      <c r="Y485" s="178"/>
    </row>
    <row r="487" spans="25:25" x14ac:dyDescent="0.25">
      <c r="Y487" s="178"/>
    </row>
    <row r="489" spans="25:25" x14ac:dyDescent="0.25">
      <c r="Y489" s="178"/>
    </row>
    <row r="491" spans="25:25" x14ac:dyDescent="0.25">
      <c r="Y491" s="178"/>
    </row>
    <row r="493" spans="25:25" x14ac:dyDescent="0.25">
      <c r="Y493" s="178"/>
    </row>
    <row r="495" spans="25:25" x14ac:dyDescent="0.25">
      <c r="Y495" s="178"/>
    </row>
    <row r="497" spans="25:25" x14ac:dyDescent="0.25">
      <c r="Y497" s="178"/>
    </row>
    <row r="499" spans="25:25" x14ac:dyDescent="0.25">
      <c r="Y499" s="178"/>
    </row>
    <row r="501" spans="25:25" x14ac:dyDescent="0.25">
      <c r="Y501" s="178"/>
    </row>
    <row r="503" spans="25:25" x14ac:dyDescent="0.25">
      <c r="Y503" s="178"/>
    </row>
    <row r="505" spans="25:25" x14ac:dyDescent="0.25">
      <c r="Y505" s="178"/>
    </row>
    <row r="507" spans="25:25" x14ac:dyDescent="0.25">
      <c r="Y507" s="178"/>
    </row>
    <row r="509" spans="25:25" x14ac:dyDescent="0.25">
      <c r="Y509" s="178"/>
    </row>
    <row r="511" spans="25:25" x14ac:dyDescent="0.25">
      <c r="Y511" s="178"/>
    </row>
    <row r="513" spans="25:25" x14ac:dyDescent="0.25">
      <c r="Y513" s="178"/>
    </row>
    <row r="515" spans="25:25" x14ac:dyDescent="0.25">
      <c r="Y515" s="178"/>
    </row>
    <row r="517" spans="25:25" x14ac:dyDescent="0.25">
      <c r="Y517" s="178"/>
    </row>
    <row r="519" spans="25:25" x14ac:dyDescent="0.25">
      <c r="Y519" s="178"/>
    </row>
    <row r="521" spans="25:25" x14ac:dyDescent="0.25">
      <c r="Y521" s="178"/>
    </row>
    <row r="523" spans="25:25" x14ac:dyDescent="0.25">
      <c r="Y523" s="178"/>
    </row>
    <row r="525" spans="25:25" x14ac:dyDescent="0.25">
      <c r="Y525" s="178"/>
    </row>
    <row r="527" spans="25:25" x14ac:dyDescent="0.25">
      <c r="Y527" s="178"/>
    </row>
    <row r="529" spans="25:25" x14ac:dyDescent="0.25">
      <c r="Y529" s="178"/>
    </row>
    <row r="531" spans="25:25" x14ac:dyDescent="0.25">
      <c r="Y531" s="178"/>
    </row>
    <row r="533" spans="25:25" x14ac:dyDescent="0.25">
      <c r="Y533" s="178"/>
    </row>
  </sheetData>
  <sheetProtection algorithmName="SHA-512" hashValue="/Fu3bA5vAPK00nQFMJMDIZaRMutok6oZDLWmTgaDdyZY9A40Ul3ueRaaQaw56kfC4UQ1+m6LLzWQj2uMtjo/SA==" saltValue="QyDWkHsguAW4Qp7GsqpXDQ==" spinCount="100000" sheet="1" objects="1" scenarios="1" formatCells="0" sort="0"/>
  <mergeCells count="24">
    <mergeCell ref="B36:G36"/>
    <mergeCell ref="B10:D10"/>
    <mergeCell ref="E10:G11"/>
    <mergeCell ref="H10:H11"/>
    <mergeCell ref="B11:D11"/>
    <mergeCell ref="B33:G33"/>
    <mergeCell ref="B35:F35"/>
    <mergeCell ref="B34:G34"/>
    <mergeCell ref="B5:H5"/>
    <mergeCell ref="B6:B9"/>
    <mergeCell ref="C6:E7"/>
    <mergeCell ref="G6:H7"/>
    <mergeCell ref="D8:D9"/>
    <mergeCell ref="F8:G8"/>
    <mergeCell ref="H8:H9"/>
    <mergeCell ref="F9:G9"/>
    <mergeCell ref="J5:S6"/>
    <mergeCell ref="P13:S14"/>
    <mergeCell ref="P23:S24"/>
    <mergeCell ref="Q25:R25"/>
    <mergeCell ref="P21:R21"/>
    <mergeCell ref="N7:Q7"/>
    <mergeCell ref="P18:R18"/>
    <mergeCell ref="P20:R20"/>
  </mergeCells>
  <conditionalFormatting sqref="H37:H40">
    <cfRule type="cellIs" dxfId="45" priority="36" operator="equal">
      <formula>0</formula>
    </cfRule>
  </conditionalFormatting>
  <dataValidations count="3">
    <dataValidation type="list" allowBlank="1" showInputMessage="1" showErrorMessage="1" sqref="L7" xr:uid="{00000000-0002-0000-0600-000000000000}">
      <formula1>SO_Area4</formula1>
    </dataValidation>
    <dataValidation type="list" allowBlank="1" showInputMessage="1" showErrorMessage="1" sqref="Q25:R25" xr:uid="{00000000-0002-0000-0600-000001000000}">
      <formula1>CustomerList_Invoice</formula1>
    </dataValidation>
    <dataValidation type="list" allowBlank="1" showInputMessage="1" showErrorMessage="1" sqref="Q29" xr:uid="{00000000-0002-0000-0600-000002000000}">
      <formula1>Invoice_Number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96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>
    <pageSetUpPr autoPageBreaks="0" fitToPage="1"/>
  </sheetPr>
  <dimension ref="A1:AT2108"/>
  <sheetViews>
    <sheetView showGridLines="0" showRowColHeaders="0" zoomScale="80" zoomScaleNormal="80" zoomScaleSheetLayoutView="55" workbookViewId="0">
      <pane ySplit="9" topLeftCell="A10" activePane="bottomLeft" state="frozen"/>
      <selection pane="bottomLeft" activeCell="A10" sqref="A10"/>
    </sheetView>
  </sheetViews>
  <sheetFormatPr defaultColWidth="11.42578125" defaultRowHeight="15" x14ac:dyDescent="0.25"/>
  <cols>
    <col min="1" max="1" width="3.7109375" style="644" customWidth="1"/>
    <col min="2" max="2" width="10.7109375" style="645" customWidth="1"/>
    <col min="3" max="3" width="30.28515625" style="652" customWidth="1"/>
    <col min="4" max="4" width="19.140625" style="652" customWidth="1"/>
    <col min="5" max="5" width="13.28515625" style="652" customWidth="1"/>
    <col min="6" max="6" width="13.140625" style="652" customWidth="1"/>
    <col min="7" max="7" width="15.7109375" style="647" customWidth="1"/>
    <col min="8" max="8" width="14.28515625" style="648" customWidth="1"/>
    <col min="9" max="9" width="1.7109375" style="648" customWidth="1"/>
    <col min="10" max="10" width="15.7109375" style="671" customWidth="1"/>
    <col min="11" max="11" width="16.7109375" style="822" customWidth="1"/>
    <col min="12" max="16" width="16.7109375" style="671" customWidth="1"/>
    <col min="17" max="17" width="15.7109375" style="671" customWidth="1"/>
    <col min="18" max="18" width="2.7109375" style="653" customWidth="1"/>
    <col min="19" max="20" width="11.42578125" style="653" customWidth="1"/>
    <col min="21" max="21" width="11.42578125" style="37" customWidth="1"/>
    <col min="22" max="22" width="15.85546875" style="37" hidden="1" customWidth="1"/>
    <col min="23" max="23" width="27.7109375" style="37" hidden="1" customWidth="1"/>
    <col min="24" max="24" width="10.85546875" style="37" hidden="1" customWidth="1"/>
    <col min="25" max="25" width="11.28515625" style="37" hidden="1" customWidth="1"/>
    <col min="26" max="26" width="11" style="37" hidden="1" customWidth="1"/>
    <col min="27" max="27" width="15" style="37" hidden="1" customWidth="1"/>
    <col min="28" max="28" width="9.42578125" style="37" hidden="1" customWidth="1"/>
    <col min="29" max="29" width="4.140625" style="37" hidden="1" customWidth="1"/>
    <col min="30" max="30" width="11.42578125" style="37" hidden="1" customWidth="1"/>
    <col min="31" max="31" width="11.28515625" style="37" hidden="1" customWidth="1"/>
    <col min="32" max="32" width="17" style="37" hidden="1" customWidth="1"/>
    <col min="33" max="33" width="11.7109375" style="37" hidden="1" customWidth="1"/>
    <col min="34" max="34" width="23" style="37" hidden="1" customWidth="1"/>
    <col min="35" max="35" width="35.5703125" style="37" hidden="1" customWidth="1"/>
    <col min="36" max="36" width="18.85546875" style="37" hidden="1" customWidth="1"/>
    <col min="37" max="37" width="15.7109375" style="37" customWidth="1"/>
    <col min="38" max="38" width="19.140625" style="652" customWidth="1"/>
    <col min="39" max="39" width="28.140625" style="652" customWidth="1"/>
    <col min="40" max="41" width="11.85546875" style="652" customWidth="1"/>
    <col min="42" max="43" width="13.7109375" style="652" bestFit="1" customWidth="1"/>
    <col min="44" max="44" width="14.5703125" style="652" customWidth="1"/>
    <col min="45" max="45" width="14.140625" style="652" customWidth="1"/>
    <col min="46" max="46" width="11.42578125" style="652" customWidth="1"/>
    <col min="47" max="16384" width="11.42578125" style="653"/>
  </cols>
  <sheetData>
    <row r="1" spans="1:46" s="415" customFormat="1" ht="6.75" customHeight="1" x14ac:dyDescent="0.25">
      <c r="A1" s="413"/>
      <c r="B1" s="414"/>
      <c r="G1" s="416"/>
      <c r="H1" s="417"/>
      <c r="I1" s="417"/>
      <c r="K1" s="41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419"/>
      <c r="AM1" s="419"/>
      <c r="AN1" s="419"/>
      <c r="AO1" s="419"/>
      <c r="AP1" s="419"/>
      <c r="AQ1" s="419"/>
      <c r="AR1" s="419"/>
      <c r="AS1" s="419"/>
      <c r="AT1" s="419"/>
    </row>
    <row r="2" spans="1:46" s="618" customFormat="1" ht="20.100000000000001" customHeight="1" x14ac:dyDescent="0.25">
      <c r="A2" s="614"/>
      <c r="B2" s="502"/>
      <c r="C2" s="710" t="s">
        <v>285</v>
      </c>
      <c r="D2" s="615"/>
      <c r="E2" s="615"/>
      <c r="F2" s="615"/>
      <c r="G2" s="615"/>
      <c r="H2" s="615"/>
      <c r="I2" s="615"/>
      <c r="J2" s="615"/>
      <c r="K2" s="616"/>
      <c r="L2" s="615"/>
      <c r="M2" s="615"/>
      <c r="N2" s="615"/>
      <c r="O2" s="615"/>
      <c r="P2" s="615"/>
      <c r="Q2" s="61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</row>
    <row r="3" spans="1:46" s="622" customFormat="1" ht="24" customHeight="1" x14ac:dyDescent="0.25">
      <c r="A3" s="621"/>
      <c r="B3" s="439"/>
      <c r="C3" s="556" t="s">
        <v>198</v>
      </c>
      <c r="D3" s="583"/>
      <c r="E3" s="583"/>
      <c r="F3" s="583"/>
      <c r="G3" s="583"/>
      <c r="H3" s="583"/>
      <c r="I3" s="583"/>
      <c r="J3" s="583"/>
      <c r="K3" s="619"/>
      <c r="L3" s="583"/>
      <c r="M3" s="583"/>
      <c r="N3" s="583"/>
      <c r="O3" s="583"/>
      <c r="P3" s="583"/>
      <c r="Q3" s="620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</row>
    <row r="4" spans="1:46" s="424" customFormat="1" ht="6" customHeight="1" x14ac:dyDescent="0.25">
      <c r="A4" s="413"/>
      <c r="B4" s="420"/>
      <c r="C4" s="418"/>
      <c r="D4" s="421"/>
      <c r="E4" s="422"/>
      <c r="F4" s="422"/>
      <c r="G4" s="421"/>
      <c r="H4" s="423"/>
      <c r="I4" s="423"/>
      <c r="K4" s="425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426"/>
      <c r="AM4" s="426"/>
      <c r="AN4" s="426"/>
      <c r="AO4" s="426"/>
      <c r="AP4" s="426"/>
      <c r="AQ4" s="426"/>
      <c r="AR4" s="426"/>
      <c r="AS4" s="426"/>
      <c r="AT4" s="426"/>
    </row>
    <row r="5" spans="1:46" s="415" customFormat="1" ht="26.25" customHeight="1" x14ac:dyDescent="0.25">
      <c r="A5" s="413"/>
      <c r="B5" s="975" t="s">
        <v>189</v>
      </c>
      <c r="C5" s="975"/>
      <c r="D5" s="975"/>
      <c r="E5" s="975"/>
      <c r="F5" s="975"/>
      <c r="G5" s="975"/>
      <c r="H5" s="975"/>
      <c r="I5" s="975"/>
      <c r="J5" s="975"/>
      <c r="K5" s="975"/>
      <c r="L5" s="975"/>
      <c r="M5" s="975"/>
      <c r="N5" s="975"/>
      <c r="O5" s="975"/>
      <c r="P5" s="975"/>
      <c r="Q5" s="466"/>
      <c r="R5" s="424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419"/>
      <c r="AM5" s="419"/>
      <c r="AN5" s="419"/>
      <c r="AO5" s="419"/>
      <c r="AP5" s="419"/>
      <c r="AQ5" s="419"/>
      <c r="AR5" s="419"/>
      <c r="AS5" s="419"/>
      <c r="AT5" s="419"/>
    </row>
    <row r="6" spans="1:46" s="415" customFormat="1" ht="6.95" customHeight="1" x14ac:dyDescent="0.25">
      <c r="A6" s="413"/>
      <c r="B6" s="625"/>
      <c r="C6" s="625"/>
      <c r="D6" s="625"/>
      <c r="E6" s="625"/>
      <c r="F6" s="625"/>
      <c r="G6" s="625"/>
      <c r="H6" s="626"/>
      <c r="I6" s="627"/>
      <c r="J6" s="625"/>
      <c r="K6" s="628"/>
      <c r="L6" s="625"/>
      <c r="M6" s="625"/>
      <c r="N6" s="625"/>
      <c r="O6" s="625"/>
      <c r="P6" s="981">
        <f ca="1">TODAY()</f>
        <v>44746</v>
      </c>
      <c r="Q6" s="467"/>
      <c r="R6" s="424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419"/>
      <c r="AM6" s="419"/>
      <c r="AN6" s="419"/>
      <c r="AO6" s="419"/>
      <c r="AP6" s="419"/>
      <c r="AQ6" s="419"/>
      <c r="AR6" s="419"/>
      <c r="AS6" s="419"/>
      <c r="AT6" s="419"/>
    </row>
    <row r="7" spans="1:46" s="415" customFormat="1" ht="15" customHeight="1" x14ac:dyDescent="0.25">
      <c r="A7" s="413"/>
      <c r="B7" s="977" t="s">
        <v>190</v>
      </c>
      <c r="C7" s="629"/>
      <c r="D7" s="629"/>
      <c r="E7" s="630"/>
      <c r="F7" s="629"/>
      <c r="G7" s="629"/>
      <c r="H7" s="631"/>
      <c r="I7" s="632"/>
      <c r="J7" s="629"/>
      <c r="K7" s="633"/>
      <c r="L7" s="634"/>
      <c r="M7" s="634"/>
      <c r="N7" s="633" t="s">
        <v>186</v>
      </c>
      <c r="O7" s="629"/>
      <c r="P7" s="981"/>
      <c r="Q7" s="467"/>
      <c r="R7" s="424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419"/>
      <c r="AM7" s="419"/>
      <c r="AN7" s="419"/>
      <c r="AO7" s="419"/>
      <c r="AP7" s="419"/>
      <c r="AQ7" s="419"/>
      <c r="AR7" s="419"/>
      <c r="AS7" s="419"/>
      <c r="AT7" s="419"/>
    </row>
    <row r="8" spans="1:46" s="415" customFormat="1" ht="17.25" customHeight="1" x14ac:dyDescent="0.25">
      <c r="A8" s="413"/>
      <c r="B8" s="977"/>
      <c r="C8" s="976" t="s">
        <v>258</v>
      </c>
      <c r="D8" s="976"/>
      <c r="E8" s="630"/>
      <c r="F8" s="629"/>
      <c r="G8" s="635" t="s">
        <v>5</v>
      </c>
      <c r="H8" s="716" t="str">
        <f ca="1">IFERROR(INDEX(Products,MATCH($C$8,ProductList,0),1),"")</f>
        <v>D1003</v>
      </c>
      <c r="I8" s="632"/>
      <c r="J8" s="635" t="s">
        <v>2</v>
      </c>
      <c r="K8" s="978" t="str">
        <f ca="1">IFERROR(INDEX(Products,MATCH($C$8,ProductList,0),2),"")</f>
        <v>Desserts</v>
      </c>
      <c r="L8" s="978"/>
      <c r="M8" s="636"/>
      <c r="N8" s="637">
        <v>44773</v>
      </c>
      <c r="O8" s="854">
        <f ca="1">EOMONTH($P$6,0)</f>
        <v>44773</v>
      </c>
      <c r="P8" s="981"/>
      <c r="Q8" s="467"/>
      <c r="R8" s="424"/>
      <c r="S8" s="419"/>
      <c r="T8" s="419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419"/>
      <c r="AM8" s="419"/>
      <c r="AN8" s="419"/>
      <c r="AO8" s="419"/>
      <c r="AP8" s="419"/>
      <c r="AQ8" s="419"/>
      <c r="AR8" s="419"/>
      <c r="AS8" s="419"/>
      <c r="AT8" s="419"/>
    </row>
    <row r="9" spans="1:46" s="415" customFormat="1" ht="9.9499999999999993" customHeight="1" x14ac:dyDescent="0.25">
      <c r="A9" s="413"/>
      <c r="B9" s="977"/>
      <c r="C9" s="639"/>
      <c r="D9" s="640"/>
      <c r="E9" s="640"/>
      <c r="F9" s="629"/>
      <c r="G9" s="629"/>
      <c r="H9" s="641"/>
      <c r="I9" s="632"/>
      <c r="J9" s="642"/>
      <c r="K9" s="643"/>
      <c r="L9" s="642"/>
      <c r="M9" s="854">
        <f>Planning!$G$10</f>
        <v>44773</v>
      </c>
      <c r="N9" s="854">
        <f>IFERROR(VLOOKUP($N$8,Calculations!$AV:$AW,2,0),"")</f>
        <v>5</v>
      </c>
      <c r="O9" s="854">
        <f ca="1">IFERROR(VLOOKUP($O$8,Calculations!$AV:$AW,2,0),VLOOKUP($M$9,Calculations!$AV:$AW,2,0))</f>
        <v>5</v>
      </c>
      <c r="P9" s="981"/>
      <c r="Q9" s="467"/>
      <c r="R9" s="424"/>
      <c r="S9" s="408"/>
      <c r="T9" s="408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419"/>
      <c r="AM9" s="419"/>
      <c r="AN9" s="419"/>
      <c r="AO9" s="419"/>
      <c r="AP9" s="419"/>
      <c r="AQ9" s="419"/>
      <c r="AR9" s="419"/>
      <c r="AS9" s="419"/>
      <c r="AT9" s="419"/>
    </row>
    <row r="10" spans="1:46" ht="9.9499999999999993" customHeight="1" x14ac:dyDescent="0.25">
      <c r="C10" s="646"/>
      <c r="D10" s="647"/>
      <c r="E10" s="648"/>
      <c r="F10" s="646"/>
      <c r="J10" s="649"/>
      <c r="K10" s="650"/>
      <c r="L10" s="649"/>
      <c r="M10" s="649"/>
      <c r="N10" s="649"/>
      <c r="O10" s="649"/>
      <c r="P10" s="649"/>
      <c r="Q10" s="649"/>
      <c r="R10" s="649"/>
      <c r="S10" s="651"/>
      <c r="T10" s="651"/>
    </row>
    <row r="11" spans="1:46" s="663" customFormat="1" ht="15.95" customHeight="1" x14ac:dyDescent="0.25">
      <c r="A11" s="654"/>
      <c r="B11" s="979" t="str">
        <f>"Planning Scenario for "&amp;$C$8</f>
        <v>Planning Scenario for Apple Pie</v>
      </c>
      <c r="C11" s="980"/>
      <c r="D11" s="980"/>
      <c r="E11" s="980"/>
      <c r="F11" s="980"/>
      <c r="G11" s="980"/>
      <c r="H11" s="980"/>
      <c r="I11" s="891"/>
      <c r="J11" s="655" t="s">
        <v>36</v>
      </c>
      <c r="K11" s="656" t="s">
        <v>28</v>
      </c>
      <c r="L11" s="657" t="s">
        <v>30</v>
      </c>
      <c r="M11" s="658" t="s">
        <v>33</v>
      </c>
      <c r="N11" s="657" t="s">
        <v>32</v>
      </c>
      <c r="O11" s="657" t="s">
        <v>26</v>
      </c>
      <c r="P11" s="659" t="s">
        <v>91</v>
      </c>
      <c r="Q11" s="660"/>
      <c r="R11" s="660"/>
      <c r="S11" s="661"/>
      <c r="T11" s="661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662"/>
      <c r="AM11" s="662"/>
      <c r="AN11" s="662"/>
      <c r="AO11" s="662"/>
      <c r="AP11" s="662"/>
      <c r="AQ11" s="662"/>
      <c r="AR11" s="662"/>
      <c r="AS11" s="662"/>
      <c r="AT11" s="662"/>
    </row>
    <row r="12" spans="1:46" ht="15.95" customHeight="1" x14ac:dyDescent="0.25">
      <c r="C12" s="646"/>
      <c r="D12" s="647"/>
      <c r="E12" s="648"/>
      <c r="F12" s="646"/>
      <c r="I12" s="892">
        <f>$N$9</f>
        <v>5</v>
      </c>
      <c r="J12" s="664">
        <f>IF($N$8="","",$N$8)</f>
        <v>44773</v>
      </c>
      <c r="K12" s="665">
        <f t="array" aca="1" ref="K12" ca="1">IFERROR(SUM( IF((Planning_1=$H$8)*(Planning_5=K$11),Forecast_Planning3,0)),"")</f>
        <v>8800</v>
      </c>
      <c r="L12" s="665">
        <f t="shared" ref="L12:P23" ca="1" si="0">IFERROR(SUMIFS(Forecast_Planning3,Planning_1,$H$8,Planning_5,L$11),"")</f>
        <v>2284</v>
      </c>
      <c r="M12" s="665">
        <f t="shared" ca="1" si="0"/>
        <v>0</v>
      </c>
      <c r="N12" s="665">
        <f t="shared" ca="1" si="0"/>
        <v>0</v>
      </c>
      <c r="O12" s="666">
        <f t="shared" ca="1" si="0"/>
        <v>7.7186659494351799</v>
      </c>
      <c r="P12" s="665">
        <f t="shared" ca="1" si="0"/>
        <v>0</v>
      </c>
      <c r="Q12" s="649"/>
      <c r="R12" s="649"/>
      <c r="S12" s="651"/>
      <c r="T12" s="651"/>
    </row>
    <row r="13" spans="1:46" ht="15.95" customHeight="1" x14ac:dyDescent="0.25">
      <c r="C13" s="646"/>
      <c r="D13" s="647"/>
      <c r="E13" s="648"/>
      <c r="F13" s="646"/>
      <c r="I13" s="892">
        <f>I12+1</f>
        <v>6</v>
      </c>
      <c r="J13" s="664">
        <f>IFERROR(EOMONTH($J12,1),"")</f>
        <v>44804</v>
      </c>
      <c r="K13" s="665">
        <f t="array" aca="1" ref="K13" ca="1">IFERROR(SUM( IF((Planning_1=$H$8)*(Planning_5=K$11),Forecast_Planning3,0)),"")</f>
        <v>6516</v>
      </c>
      <c r="L13" s="665">
        <f t="shared" ca="1" si="0"/>
        <v>1063</v>
      </c>
      <c r="M13" s="665">
        <f t="shared" ca="1" si="0"/>
        <v>0</v>
      </c>
      <c r="N13" s="665">
        <f t="shared" ca="1" si="0"/>
        <v>0</v>
      </c>
      <c r="O13" s="666">
        <f t="shared" ca="1" si="0"/>
        <v>6.7186659494351799</v>
      </c>
      <c r="P13" s="665">
        <f t="shared" ca="1" si="0"/>
        <v>0</v>
      </c>
      <c r="Q13" s="649"/>
      <c r="R13" s="649"/>
      <c r="S13" s="651"/>
      <c r="T13" s="651"/>
    </row>
    <row r="14" spans="1:46" ht="15.95" customHeight="1" x14ac:dyDescent="0.25">
      <c r="C14" s="646"/>
      <c r="D14" s="647"/>
      <c r="E14" s="648"/>
      <c r="F14" s="646"/>
      <c r="I14" s="892">
        <f t="shared" ref="I14:I23" si="1">I13+1</f>
        <v>7</v>
      </c>
      <c r="J14" s="664">
        <f t="shared" ref="J14:J23" si="2">IFERROR(EOMONTH($J13,1),"")</f>
        <v>44834</v>
      </c>
      <c r="K14" s="665">
        <f t="array" aca="1" ref="K14" ca="1">IFERROR(SUM( IF((Planning_1=$H$8)*(Planning_5=K$11),Forecast_Planning3,0)),"")</f>
        <v>5453</v>
      </c>
      <c r="L14" s="665">
        <f t="shared" ca="1" si="0"/>
        <v>149</v>
      </c>
      <c r="M14" s="665">
        <f t="shared" ca="1" si="0"/>
        <v>0</v>
      </c>
      <c r="N14" s="665">
        <f t="shared" ca="1" si="0"/>
        <v>0</v>
      </c>
      <c r="O14" s="666">
        <f t="shared" ca="1" si="0"/>
        <v>5.7186659494351799</v>
      </c>
      <c r="P14" s="665">
        <f t="shared" ca="1" si="0"/>
        <v>0</v>
      </c>
      <c r="Q14" s="649"/>
      <c r="R14" s="649"/>
      <c r="S14" s="651"/>
      <c r="T14" s="651"/>
    </row>
    <row r="15" spans="1:46" ht="15.95" customHeight="1" x14ac:dyDescent="0.25">
      <c r="C15" s="646"/>
      <c r="D15" s="647"/>
      <c r="E15" s="648"/>
      <c r="F15" s="646"/>
      <c r="I15" s="892">
        <f t="shared" si="1"/>
        <v>8</v>
      </c>
      <c r="J15" s="664">
        <f t="shared" si="2"/>
        <v>44865</v>
      </c>
      <c r="K15" s="665">
        <f t="array" aca="1" ref="K15" ca="1">IFERROR(SUM( IF((Planning_1=$H$8)*(Planning_5=K$11),Forecast_Planning3,0)),"")</f>
        <v>5304</v>
      </c>
      <c r="L15" s="665">
        <f t="shared" ca="1" si="0"/>
        <v>191</v>
      </c>
      <c r="M15" s="665">
        <f t="shared" ca="1" si="0"/>
        <v>0</v>
      </c>
      <c r="N15" s="665">
        <f t="shared" ca="1" si="0"/>
        <v>0</v>
      </c>
      <c r="O15" s="666">
        <f t="shared" ca="1" si="0"/>
        <v>4.7186659494351799</v>
      </c>
      <c r="P15" s="665">
        <f t="shared" ca="1" si="0"/>
        <v>0</v>
      </c>
      <c r="Q15" s="649"/>
      <c r="R15" s="649"/>
      <c r="S15" s="651"/>
      <c r="T15" s="651"/>
    </row>
    <row r="16" spans="1:46" ht="15.95" customHeight="1" x14ac:dyDescent="0.25">
      <c r="C16" s="646"/>
      <c r="D16" s="647"/>
      <c r="E16" s="648"/>
      <c r="F16" s="646"/>
      <c r="I16" s="892">
        <f t="shared" si="1"/>
        <v>9</v>
      </c>
      <c r="J16" s="664">
        <f t="shared" si="2"/>
        <v>44895</v>
      </c>
      <c r="K16" s="665">
        <f t="array" aca="1" ref="K16" ca="1">IFERROR(SUM( IF((Planning_1=$H$8)*(Planning_5=K$11),Forecast_Planning3,0)),"")</f>
        <v>5113</v>
      </c>
      <c r="L16" s="665">
        <f t="shared" ca="1" si="0"/>
        <v>143</v>
      </c>
      <c r="M16" s="665">
        <f t="shared" ca="1" si="0"/>
        <v>0</v>
      </c>
      <c r="N16" s="665">
        <f t="shared" ca="1" si="0"/>
        <v>0</v>
      </c>
      <c r="O16" s="666">
        <f t="shared" ca="1" si="0"/>
        <v>3.7186659494351804</v>
      </c>
      <c r="P16" s="665">
        <f t="shared" ca="1" si="0"/>
        <v>0</v>
      </c>
      <c r="Q16" s="649"/>
      <c r="R16" s="649"/>
      <c r="S16" s="651"/>
      <c r="T16" s="651"/>
    </row>
    <row r="17" spans="1:46" ht="15.95" customHeight="1" x14ac:dyDescent="0.25">
      <c r="C17" s="646"/>
      <c r="D17" s="647"/>
      <c r="E17" s="648"/>
      <c r="F17" s="646"/>
      <c r="I17" s="892">
        <f t="shared" si="1"/>
        <v>10</v>
      </c>
      <c r="J17" s="664">
        <f t="shared" si="2"/>
        <v>44926</v>
      </c>
      <c r="K17" s="665">
        <f t="array" aca="1" ref="K17" ca="1">IFERROR(SUM( IF((Planning_1=$H$8)*(Planning_5=K$11),Forecast_Planning3,0)),"")</f>
        <v>4970</v>
      </c>
      <c r="L17" s="665">
        <f t="shared" ca="1" si="0"/>
        <v>1146</v>
      </c>
      <c r="M17" s="665">
        <f t="shared" ca="1" si="0"/>
        <v>0</v>
      </c>
      <c r="N17" s="665">
        <f t="shared" ca="1" si="0"/>
        <v>3500</v>
      </c>
      <c r="O17" s="666">
        <f t="shared" ca="1" si="0"/>
        <v>2.7186659494351804</v>
      </c>
      <c r="P17" s="665">
        <f t="shared" ca="1" si="0"/>
        <v>0</v>
      </c>
      <c r="Q17" s="649"/>
      <c r="R17" s="649"/>
      <c r="S17" s="651"/>
      <c r="T17" s="651"/>
    </row>
    <row r="18" spans="1:46" ht="15.95" customHeight="1" x14ac:dyDescent="0.25">
      <c r="C18" s="646"/>
      <c r="D18" s="647"/>
      <c r="E18" s="648"/>
      <c r="F18" s="646"/>
      <c r="I18" s="892">
        <f t="shared" si="1"/>
        <v>11</v>
      </c>
      <c r="J18" s="664">
        <f t="shared" si="2"/>
        <v>44957</v>
      </c>
      <c r="K18" s="665">
        <f t="array" aca="1" ref="K18" ca="1">IFERROR(SUM( IF((Planning_1=$H$8)*(Planning_5=K$11),Forecast_Planning3,0)),"")</f>
        <v>7324</v>
      </c>
      <c r="L18" s="665">
        <f t="shared" ca="1" si="0"/>
        <v>2488</v>
      </c>
      <c r="M18" s="665">
        <f t="shared" ca="1" si="0"/>
        <v>0</v>
      </c>
      <c r="N18" s="665">
        <f t="shared" ca="1" si="0"/>
        <v>0</v>
      </c>
      <c r="O18" s="666">
        <f t="shared" ca="1" si="0"/>
        <v>3.9934143870314083</v>
      </c>
      <c r="P18" s="665">
        <f t="shared" ca="1" si="0"/>
        <v>0</v>
      </c>
      <c r="Q18" s="649"/>
      <c r="R18" s="649"/>
      <c r="S18" s="651"/>
      <c r="T18" s="651"/>
    </row>
    <row r="19" spans="1:46" ht="15.95" customHeight="1" x14ac:dyDescent="0.25">
      <c r="C19" s="646"/>
      <c r="D19" s="647"/>
      <c r="E19" s="648"/>
      <c r="F19" s="646"/>
      <c r="I19" s="892">
        <f t="shared" si="1"/>
        <v>12</v>
      </c>
      <c r="J19" s="664">
        <f t="shared" si="2"/>
        <v>44985</v>
      </c>
      <c r="K19" s="665">
        <f t="array" aca="1" ref="K19" ca="1">IFERROR(SUM( IF((Planning_1=$H$8)*(Planning_5=K$11),Forecast_Planning3,0)),"")</f>
        <v>4836</v>
      </c>
      <c r="L19" s="665">
        <f t="shared" ca="1" si="0"/>
        <v>1859</v>
      </c>
      <c r="M19" s="665">
        <f t="shared" ca="1" si="0"/>
        <v>0</v>
      </c>
      <c r="N19" s="665">
        <f t="shared" ca="1" si="0"/>
        <v>3500</v>
      </c>
      <c r="O19" s="666">
        <f t="shared" ca="1" si="0"/>
        <v>2.9934143870314083</v>
      </c>
      <c r="P19" s="665">
        <f t="shared" ca="1" si="0"/>
        <v>0</v>
      </c>
      <c r="Q19" s="649"/>
      <c r="R19" s="649"/>
      <c r="S19" s="651"/>
      <c r="T19" s="651"/>
    </row>
    <row r="20" spans="1:46" ht="15.95" customHeight="1" x14ac:dyDescent="0.25">
      <c r="C20" s="646"/>
      <c r="D20" s="647"/>
      <c r="E20" s="648"/>
      <c r="F20" s="646"/>
      <c r="I20" s="892">
        <f t="shared" si="1"/>
        <v>13</v>
      </c>
      <c r="J20" s="664">
        <f t="shared" si="2"/>
        <v>45016</v>
      </c>
      <c r="K20" s="665">
        <f t="array" aca="1" ref="K20" ca="1">IFERROR(SUM( IF((Planning_1=$H$8)*(Planning_5=K$11),Forecast_Planning3,0)),"")</f>
        <v>6477</v>
      </c>
      <c r="L20" s="665">
        <f t="shared" ca="1" si="0"/>
        <v>1016</v>
      </c>
      <c r="M20" s="665">
        <f t="shared" ca="1" si="0"/>
        <v>0</v>
      </c>
      <c r="N20" s="665">
        <f t="shared" ca="1" si="0"/>
        <v>0</v>
      </c>
      <c r="O20" s="666">
        <f t="shared" ca="1" si="0"/>
        <v>4.621062106210621</v>
      </c>
      <c r="P20" s="665">
        <f t="shared" ca="1" si="0"/>
        <v>0</v>
      </c>
      <c r="Q20" s="649"/>
      <c r="R20" s="649"/>
      <c r="S20" s="651"/>
      <c r="T20" s="651"/>
    </row>
    <row r="21" spans="1:46" ht="15.95" customHeight="1" x14ac:dyDescent="0.25">
      <c r="C21" s="646"/>
      <c r="D21" s="647"/>
      <c r="E21" s="648"/>
      <c r="F21" s="646"/>
      <c r="I21" s="892">
        <f t="shared" si="1"/>
        <v>14</v>
      </c>
      <c r="J21" s="664">
        <f t="shared" si="2"/>
        <v>45046</v>
      </c>
      <c r="K21" s="665">
        <f t="array" aca="1" ref="K21" ca="1">IFERROR(SUM( IF((Planning_1=$H$8)*(Planning_5=K$11),Forecast_Planning3,0)),"")</f>
        <v>5461</v>
      </c>
      <c r="L21" s="665">
        <f t="shared" ca="1" si="0"/>
        <v>1974</v>
      </c>
      <c r="M21" s="665">
        <f t="shared" ca="1" si="0"/>
        <v>0</v>
      </c>
      <c r="N21" s="665">
        <f t="shared" ca="1" si="0"/>
        <v>0</v>
      </c>
      <c r="O21" s="666">
        <f t="shared" ca="1" si="0"/>
        <v>3.621062106210621</v>
      </c>
      <c r="P21" s="665">
        <f t="shared" ca="1" si="0"/>
        <v>0</v>
      </c>
      <c r="Q21" s="649"/>
      <c r="R21" s="649"/>
      <c r="S21" s="651"/>
      <c r="T21" s="651"/>
    </row>
    <row r="22" spans="1:46" ht="15.95" customHeight="1" x14ac:dyDescent="0.25">
      <c r="C22" s="646"/>
      <c r="D22" s="647"/>
      <c r="E22" s="648"/>
      <c r="F22" s="646"/>
      <c r="I22" s="892">
        <f t="shared" si="1"/>
        <v>15</v>
      </c>
      <c r="J22" s="664">
        <f t="shared" si="2"/>
        <v>45077</v>
      </c>
      <c r="K22" s="665">
        <f t="array" aca="1" ref="K22" ca="1">IFERROR(SUM( IF((Planning_1=$H$8)*(Planning_5=K$11),Forecast_Planning3,0)),"")</f>
        <v>3487</v>
      </c>
      <c r="L22" s="665">
        <f t="shared" ca="1" si="0"/>
        <v>1391</v>
      </c>
      <c r="M22" s="665">
        <f t="shared" ca="1" si="0"/>
        <v>0</v>
      </c>
      <c r="N22" s="665">
        <f t="shared" ca="1" si="0"/>
        <v>3500</v>
      </c>
      <c r="O22" s="666">
        <f t="shared" ca="1" si="0"/>
        <v>2.621062106210621</v>
      </c>
      <c r="P22" s="665">
        <f t="shared" ca="1" si="0"/>
        <v>0</v>
      </c>
      <c r="Q22" s="649"/>
      <c r="R22" s="649"/>
      <c r="S22" s="651"/>
      <c r="T22" s="651"/>
    </row>
    <row r="23" spans="1:46" ht="15.95" customHeight="1" x14ac:dyDescent="0.25">
      <c r="C23" s="646"/>
      <c r="D23" s="647"/>
      <c r="E23" s="648"/>
      <c r="F23" s="646"/>
      <c r="I23" s="892">
        <f t="shared" si="1"/>
        <v>16</v>
      </c>
      <c r="J23" s="664">
        <f t="shared" si="2"/>
        <v>45107</v>
      </c>
      <c r="K23" s="665">
        <f t="array" aca="1" ref="K23" ca="1">IFERROR(SUM( IF((Planning_1=$H$8)*(Planning_5=K$11),Forecast_Planning3,0)),"")</f>
        <v>5596</v>
      </c>
      <c r="L23" s="665">
        <f t="shared" ca="1" si="0"/>
        <v>1406</v>
      </c>
      <c r="M23" s="665">
        <f t="shared" ca="1" si="0"/>
        <v>0</v>
      </c>
      <c r="N23" s="665">
        <f t="shared" ca="1" si="0"/>
        <v>0</v>
      </c>
      <c r="O23" s="666">
        <f t="shared" ca="1" si="0"/>
        <v>3.365302382406842</v>
      </c>
      <c r="P23" s="665">
        <f t="shared" ca="1" si="0"/>
        <v>0</v>
      </c>
      <c r="Q23" s="649"/>
      <c r="R23" s="649"/>
      <c r="S23" s="651"/>
      <c r="T23" s="651"/>
    </row>
    <row r="24" spans="1:46" ht="15.95" customHeight="1" x14ac:dyDescent="0.25">
      <c r="C24" s="646"/>
      <c r="D24" s="647"/>
      <c r="E24" s="648"/>
      <c r="F24" s="646"/>
      <c r="J24" s="667" t="s">
        <v>65</v>
      </c>
      <c r="K24" s="668">
        <f ca="1">SUM(K12:K23)</f>
        <v>69337</v>
      </c>
      <c r="L24" s="668">
        <f t="shared" ref="L24:P24" ca="1" si="3">SUM(L12:L23)</f>
        <v>15110</v>
      </c>
      <c r="M24" s="668">
        <f t="shared" ca="1" si="3"/>
        <v>0</v>
      </c>
      <c r="N24" s="668">
        <f t="shared" ca="1" si="3"/>
        <v>10500</v>
      </c>
      <c r="O24" s="669"/>
      <c r="P24" s="668">
        <f t="shared" ca="1" si="3"/>
        <v>0</v>
      </c>
      <c r="Q24" s="649"/>
      <c r="R24" s="649"/>
      <c r="S24" s="651"/>
      <c r="T24" s="651"/>
    </row>
    <row r="25" spans="1:46" s="649" customFormat="1" ht="32.1" customHeight="1" x14ac:dyDescent="0.25">
      <c r="A25" s="644"/>
      <c r="B25" s="823"/>
      <c r="C25" s="824"/>
      <c r="D25" s="825"/>
      <c r="E25" s="826"/>
      <c r="F25" s="826"/>
      <c r="G25" s="825"/>
      <c r="H25" s="827"/>
      <c r="I25" s="827"/>
      <c r="K25" s="650"/>
      <c r="O25" s="828" t="s">
        <v>211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670"/>
      <c r="AM25" s="670"/>
      <c r="AN25" s="670"/>
      <c r="AO25" s="670"/>
      <c r="AP25" s="670"/>
      <c r="AQ25" s="670"/>
      <c r="AR25" s="670"/>
      <c r="AS25" s="670"/>
      <c r="AT25" s="670"/>
    </row>
    <row r="26" spans="1:46" s="644" customFormat="1" ht="26.25" customHeight="1" x14ac:dyDescent="0.25">
      <c r="B26" s="972" t="s">
        <v>197</v>
      </c>
      <c r="C26" s="973"/>
      <c r="D26" s="973"/>
      <c r="E26" s="973"/>
      <c r="F26" s="973"/>
      <c r="G26" s="973"/>
      <c r="H26" s="973"/>
      <c r="I26" s="973"/>
      <c r="J26" s="973"/>
      <c r="K26" s="973"/>
      <c r="L26" s="973"/>
      <c r="M26" s="973"/>
      <c r="N26" s="973"/>
      <c r="O26" s="973"/>
      <c r="P26" s="974"/>
      <c r="Q26" s="649"/>
      <c r="R26" s="653"/>
      <c r="S26" s="653"/>
      <c r="T26" s="653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652"/>
      <c r="AM26" s="652"/>
      <c r="AN26" s="652"/>
      <c r="AO26" s="652"/>
      <c r="AP26" s="652"/>
      <c r="AQ26" s="652"/>
      <c r="AR26" s="652"/>
      <c r="AS26" s="652"/>
      <c r="AT26" s="652"/>
    </row>
    <row r="27" spans="1:46" ht="9.9499999999999993" customHeight="1" x14ac:dyDescent="0.25">
      <c r="C27" s="646"/>
      <c r="D27" s="647"/>
      <c r="E27" s="648"/>
      <c r="F27" s="646"/>
      <c r="J27" s="649"/>
      <c r="K27" s="650"/>
      <c r="L27" s="649"/>
      <c r="M27" s="649"/>
      <c r="N27" s="649"/>
      <c r="O27" s="649"/>
      <c r="P27" s="649"/>
      <c r="Q27" s="649"/>
      <c r="R27" s="649"/>
      <c r="S27" s="651"/>
      <c r="T27" s="651"/>
    </row>
    <row r="28" spans="1:46" s="644" customFormat="1" ht="15.95" customHeight="1" x14ac:dyDescent="0.25">
      <c r="B28" s="726" t="s">
        <v>5</v>
      </c>
      <c r="C28" s="727" t="s">
        <v>4</v>
      </c>
      <c r="D28" s="728" t="s">
        <v>2</v>
      </c>
      <c r="E28" s="727" t="s">
        <v>28</v>
      </c>
      <c r="F28" s="728" t="s">
        <v>26</v>
      </c>
      <c r="G28" s="729" t="s">
        <v>200</v>
      </c>
      <c r="H28" s="729" t="s">
        <v>52</v>
      </c>
      <c r="I28" s="730" t="s">
        <v>43</v>
      </c>
      <c r="J28" s="728" t="s">
        <v>199</v>
      </c>
      <c r="K28" s="729" t="s">
        <v>188</v>
      </c>
      <c r="L28" s="729" t="s">
        <v>165</v>
      </c>
      <c r="M28" s="729" t="s">
        <v>14</v>
      </c>
      <c r="N28" s="729" t="s">
        <v>202</v>
      </c>
      <c r="O28" s="729" t="s">
        <v>203</v>
      </c>
      <c r="P28" s="728" t="s">
        <v>201</v>
      </c>
      <c r="Q28" s="671"/>
      <c r="R28" s="653"/>
      <c r="S28" s="653"/>
      <c r="T28" s="653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652"/>
      <c r="AM28" s="652"/>
      <c r="AN28" s="652"/>
      <c r="AO28" s="652"/>
      <c r="AP28" s="652"/>
      <c r="AQ28" s="652"/>
      <c r="AR28" s="652"/>
      <c r="AS28" s="652"/>
      <c r="AT28" s="652"/>
    </row>
    <row r="29" spans="1:46" s="644" customFormat="1" ht="15.95" customHeight="1" x14ac:dyDescent="0.25">
      <c r="B29" s="845" t="s">
        <v>143</v>
      </c>
      <c r="C29" s="846" t="s">
        <v>258</v>
      </c>
      <c r="D29" s="847" t="s">
        <v>233</v>
      </c>
      <c r="E29" s="665">
        <f t="array" aca="1" ref="E29" ca="1">IFERROR(IF($B29="","",SUM(IF((Planning_1=$B29)*(Planning_2="Available Stock"),Planning_3,0))),"")</f>
        <v>8800</v>
      </c>
      <c r="F29" s="666">
        <f t="array" aca="1" ref="F29" ca="1">IFERROR(IF($B29="","",SUM(IF((Planning_1=$B29)*(Planning_5="Coverage"),Forecast_Planning4,0))),"")</f>
        <v>7.7186659494351799</v>
      </c>
      <c r="G29" s="848">
        <v>0</v>
      </c>
      <c r="H29" s="672">
        <f t="array" aca="1" ref="H29" ca="1">IFERROR(IF($B29="","",SUM(IF(Code_SO=$B29,BackOrder_Value,0))),"")</f>
        <v>0</v>
      </c>
      <c r="I29" s="673"/>
      <c r="J29" s="847">
        <v>300</v>
      </c>
      <c r="K29" s="849">
        <v>1487.02</v>
      </c>
      <c r="L29" s="849">
        <v>842.02</v>
      </c>
      <c r="M29" s="675" t="str">
        <f t="shared" ref="M29:M48" si="4">IFERROR(IF($B29="","",VLOOKUP($B29,MasterData,8,0)),"")</f>
        <v>B</v>
      </c>
      <c r="N29" s="676">
        <f t="shared" ref="N29:N48" ca="1" si="5">IFERROR(IF($B29="","",$L29/SUM(Total_GM)),"")</f>
        <v>0.53477885323781216</v>
      </c>
      <c r="O29" s="676">
        <f t="shared" ref="O29:O48" ca="1" si="6">IFERROR(IF($B29="","",$N$29),"")</f>
        <v>0.53477885323781216</v>
      </c>
      <c r="P29" s="725" t="str">
        <f t="shared" ref="P29:P48" ca="1" si="7">IFERROR(IF($B29="","",IF(O29&lt;=0.8,"A",IF(O29&lt;=0.95,"B","C"))),"")</f>
        <v>A</v>
      </c>
      <c r="Q29" s="671"/>
      <c r="R29" s="653"/>
      <c r="S29" s="653"/>
      <c r="T29" s="653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652"/>
      <c r="AM29" s="652"/>
      <c r="AN29" s="652"/>
      <c r="AO29" s="652"/>
      <c r="AP29" s="652"/>
      <c r="AQ29" s="652"/>
      <c r="AR29" s="652"/>
      <c r="AS29" s="652"/>
      <c r="AT29" s="652"/>
    </row>
    <row r="30" spans="1:46" s="644" customFormat="1" ht="15.95" customHeight="1" x14ac:dyDescent="0.25">
      <c r="B30" s="845" t="s">
        <v>213</v>
      </c>
      <c r="C30" s="846" t="s">
        <v>262</v>
      </c>
      <c r="D30" s="847" t="s">
        <v>261</v>
      </c>
      <c r="E30" s="665">
        <f t="array" aca="1" ref="E30" ca="1">IFERROR(IF($B30="","",SUM(IF((Planning_1=$B30)*(Planning_2="Available Stock"),Planning_3,0))),"")</f>
        <v>1870</v>
      </c>
      <c r="F30" s="666">
        <f t="array" aca="1" ref="F30" ca="1">IFERROR(IF($B30="","",SUM(IF((Planning_1=$B30)*(Planning_5="Coverage"),Forecast_Planning4,0))),"")</f>
        <v>5.4654178674351588</v>
      </c>
      <c r="G30" s="848">
        <v>0</v>
      </c>
      <c r="H30" s="672">
        <f t="array" aca="1" ref="H30" ca="1">IFERROR(IF($B30="","",SUM(IF(Code_SO=$B30,BackOrder_Value,0))),"")</f>
        <v>0</v>
      </c>
      <c r="I30" s="673"/>
      <c r="J30" s="847">
        <v>230</v>
      </c>
      <c r="K30" s="849">
        <v>1265</v>
      </c>
      <c r="L30" s="849">
        <v>402.5</v>
      </c>
      <c r="M30" s="675" t="str">
        <f t="shared" si="4"/>
        <v>B</v>
      </c>
      <c r="N30" s="676">
        <f t="shared" ca="1" si="5"/>
        <v>0.2556334628966288</v>
      </c>
      <c r="O30" s="676">
        <f t="shared" ca="1" si="6"/>
        <v>0.53477885323781216</v>
      </c>
      <c r="P30" s="725" t="str">
        <f t="shared" ca="1" si="7"/>
        <v>A</v>
      </c>
      <c r="Q30" s="671"/>
      <c r="R30" s="653"/>
      <c r="S30" s="653"/>
      <c r="T30" s="653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652"/>
      <c r="AM30" s="652"/>
      <c r="AN30" s="652"/>
      <c r="AO30" s="652"/>
      <c r="AP30" s="652"/>
      <c r="AQ30" s="652"/>
      <c r="AR30" s="652"/>
      <c r="AS30" s="652"/>
      <c r="AT30" s="652"/>
    </row>
    <row r="31" spans="1:46" s="644" customFormat="1" ht="15.95" customHeight="1" x14ac:dyDescent="0.25">
      <c r="B31" s="845" t="s">
        <v>144</v>
      </c>
      <c r="C31" s="846" t="s">
        <v>259</v>
      </c>
      <c r="D31" s="847" t="s">
        <v>233</v>
      </c>
      <c r="E31" s="665">
        <f t="array" aca="1" ref="E31" ca="1">IFERROR(IF($B31="","",SUM(IF((Planning_1=$B31)*(Planning_2="Available Stock"),Planning_3,0))),"")</f>
        <v>3480</v>
      </c>
      <c r="F31" s="666">
        <f t="array" aca="1" ref="F31" ca="1">IFERROR(IF($B31="","",SUM(IF((Planning_1=$B31)*(Planning_5="Coverage"),Forecast_Planning4,0))),"")</f>
        <v>6.1748329621380851</v>
      </c>
      <c r="G31" s="848">
        <v>0</v>
      </c>
      <c r="H31" s="672">
        <f t="array" aca="1" ref="H31" ca="1">IFERROR(IF($B31="","",SUM(IF(Code_SO=$B31,BackOrder_Value,0))),"")</f>
        <v>0</v>
      </c>
      <c r="I31" s="673"/>
      <c r="J31" s="847">
        <v>120</v>
      </c>
      <c r="K31" s="849">
        <v>750</v>
      </c>
      <c r="L31" s="849">
        <v>330</v>
      </c>
      <c r="M31" s="675" t="str">
        <f t="shared" si="4"/>
        <v>A</v>
      </c>
      <c r="N31" s="676">
        <f t="shared" ca="1" si="5"/>
        <v>0.20958768386555904</v>
      </c>
      <c r="O31" s="676">
        <f t="shared" ca="1" si="6"/>
        <v>0.53477885323781216</v>
      </c>
      <c r="P31" s="725" t="str">
        <f t="shared" ca="1" si="7"/>
        <v>A</v>
      </c>
      <c r="Q31" s="671"/>
      <c r="R31" s="653"/>
      <c r="S31" s="653"/>
      <c r="T31" s="653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652"/>
      <c r="AM31" s="652"/>
      <c r="AN31" s="652"/>
      <c r="AO31" s="652"/>
      <c r="AP31" s="652"/>
      <c r="AQ31" s="652"/>
      <c r="AR31" s="652"/>
      <c r="AS31" s="652"/>
      <c r="AT31" s="652"/>
    </row>
    <row r="32" spans="1:46" s="644" customFormat="1" ht="15.95" customHeight="1" x14ac:dyDescent="0.25">
      <c r="B32" s="845" t="s">
        <v>222</v>
      </c>
      <c r="C32" s="846" t="s">
        <v>260</v>
      </c>
      <c r="D32" s="847" t="s">
        <v>256</v>
      </c>
      <c r="E32" s="665">
        <f t="array" aca="1" ref="E32" ca="1">IFERROR(IF($B32="","",SUM(IF((Planning_1=$B32)*(Planning_2="Available Stock"),Planning_3,0))),"")</f>
        <v>0</v>
      </c>
      <c r="F32" s="666">
        <f t="array" aca="1" ref="F32" ca="1">IFERROR(IF($B32="","",SUM(IF((Planning_1=$B32)*(Planning_5="Coverage"),Forecast_Planning4,0))),"")</f>
        <v>0</v>
      </c>
      <c r="G32" s="848">
        <v>350</v>
      </c>
      <c r="H32" s="672">
        <f t="array" aca="1" ref="H32" ca="1">IFERROR(IF($B32="","",SUM(IF(Code_SO=$B32,BackOrder_Value,0))),"")</f>
        <v>1575</v>
      </c>
      <c r="I32" s="673"/>
      <c r="J32" s="847">
        <v>100</v>
      </c>
      <c r="K32" s="849">
        <v>450</v>
      </c>
      <c r="L32" s="849">
        <v>0</v>
      </c>
      <c r="M32" s="675" t="str">
        <f t="shared" si="4"/>
        <v>B</v>
      </c>
      <c r="N32" s="676">
        <f t="shared" ca="1" si="5"/>
        <v>0</v>
      </c>
      <c r="O32" s="676">
        <f t="shared" ca="1" si="6"/>
        <v>0.53477885323781216</v>
      </c>
      <c r="P32" s="725" t="str">
        <f t="shared" ca="1" si="7"/>
        <v>A</v>
      </c>
      <c r="Q32" s="671"/>
      <c r="R32" s="653"/>
      <c r="S32" s="653"/>
      <c r="T32" s="653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652"/>
      <c r="AM32" s="652"/>
      <c r="AN32" s="652"/>
      <c r="AO32" s="652"/>
      <c r="AP32" s="652"/>
      <c r="AQ32" s="652"/>
      <c r="AR32" s="652"/>
      <c r="AS32" s="652"/>
      <c r="AT32" s="652"/>
    </row>
    <row r="33" spans="2:46" s="644" customFormat="1" ht="15.95" customHeight="1" x14ac:dyDescent="0.25">
      <c r="B33" s="845"/>
      <c r="C33" s="846"/>
      <c r="D33" s="847"/>
      <c r="E33" s="665" t="str">
        <f t="array" ref="E33">IFERROR(IF($B33="","",SUM(IF((Planning_1=$B33)*(Planning_2="Available Stock"),Planning_3,0))),"")</f>
        <v/>
      </c>
      <c r="F33" s="666" t="str">
        <f t="array" ref="F33">IFERROR(IF($B33="","",SUM(IF((Planning_1=$B33)*(Planning_5="Coverage"),Forecast_Planning4,0))),"")</f>
        <v/>
      </c>
      <c r="G33" s="848"/>
      <c r="H33" s="672" t="str">
        <f t="array" ref="H33">IFERROR(IF($B33="","",SUM(IF(Code_SO=$B33,BackOrder_Value,0))),"")</f>
        <v/>
      </c>
      <c r="I33" s="673"/>
      <c r="J33" s="847"/>
      <c r="K33" s="849"/>
      <c r="L33" s="849"/>
      <c r="M33" s="675" t="str">
        <f t="shared" si="4"/>
        <v/>
      </c>
      <c r="N33" s="676" t="str">
        <f t="shared" si="5"/>
        <v/>
      </c>
      <c r="O33" s="676" t="str">
        <f t="shared" si="6"/>
        <v/>
      </c>
      <c r="P33" s="725" t="str">
        <f t="shared" si="7"/>
        <v/>
      </c>
      <c r="Q33" s="671"/>
      <c r="R33" s="653"/>
      <c r="S33" s="653"/>
      <c r="T33" s="653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652"/>
      <c r="AM33" s="652"/>
      <c r="AN33" s="652"/>
      <c r="AO33" s="652"/>
      <c r="AP33" s="652"/>
      <c r="AQ33" s="652"/>
      <c r="AR33" s="652"/>
      <c r="AS33" s="652"/>
      <c r="AT33" s="652"/>
    </row>
    <row r="34" spans="2:46" s="644" customFormat="1" ht="15.95" customHeight="1" x14ac:dyDescent="0.25">
      <c r="B34" s="845"/>
      <c r="C34" s="846"/>
      <c r="D34" s="847"/>
      <c r="E34" s="665" t="str">
        <f t="array" ref="E34">IFERROR(IF($B34="","",SUM(IF((Planning_1=$B34)*(Planning_2="Available Stock"),Planning_3,0))),"")</f>
        <v/>
      </c>
      <c r="F34" s="666" t="str">
        <f t="array" ref="F34">IFERROR(IF($B34="","",SUM(IF((Planning_1=$B34)*(Planning_5="Coverage"),Forecast_Planning4,0))),"")</f>
        <v/>
      </c>
      <c r="G34" s="848"/>
      <c r="H34" s="672" t="str">
        <f t="array" ref="H34">IFERROR(IF($B34="","",SUM(IF(Code_SO=$B34,BackOrder_Value,0))),"")</f>
        <v/>
      </c>
      <c r="I34" s="673"/>
      <c r="J34" s="847"/>
      <c r="K34" s="849"/>
      <c r="L34" s="849"/>
      <c r="M34" s="675" t="str">
        <f t="shared" si="4"/>
        <v/>
      </c>
      <c r="N34" s="676" t="str">
        <f t="shared" si="5"/>
        <v/>
      </c>
      <c r="O34" s="676" t="str">
        <f t="shared" si="6"/>
        <v/>
      </c>
      <c r="P34" s="725" t="str">
        <f t="shared" si="7"/>
        <v/>
      </c>
      <c r="Q34" s="671"/>
      <c r="R34" s="653"/>
      <c r="S34" s="653"/>
      <c r="T34" s="653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652"/>
      <c r="AM34" s="652"/>
      <c r="AN34" s="652"/>
      <c r="AO34" s="652"/>
      <c r="AP34" s="652"/>
      <c r="AQ34" s="652"/>
      <c r="AR34" s="652"/>
      <c r="AS34" s="652"/>
      <c r="AT34" s="652"/>
    </row>
    <row r="35" spans="2:46" s="644" customFormat="1" ht="15.95" customHeight="1" x14ac:dyDescent="0.25">
      <c r="B35" s="845"/>
      <c r="C35" s="846"/>
      <c r="D35" s="847"/>
      <c r="E35" s="665" t="str">
        <f t="array" ref="E35">IFERROR(IF($B35="","",SUM(IF((Planning_1=$B35)*(Planning_2="Available Stock"),Planning_3,0))),"")</f>
        <v/>
      </c>
      <c r="F35" s="666" t="str">
        <f t="array" ref="F35">IFERROR(IF($B35="","",SUM(IF((Planning_1=$B35)*(Planning_5="Coverage"),Forecast_Planning4,0))),"")</f>
        <v/>
      </c>
      <c r="G35" s="848"/>
      <c r="H35" s="672" t="str">
        <f t="array" ref="H35">IFERROR(IF($B35="","",SUM(IF(Code_SO=$B35,BackOrder_Value,0))),"")</f>
        <v/>
      </c>
      <c r="I35" s="673"/>
      <c r="J35" s="847"/>
      <c r="K35" s="849"/>
      <c r="L35" s="849"/>
      <c r="M35" s="675" t="str">
        <f t="shared" si="4"/>
        <v/>
      </c>
      <c r="N35" s="676" t="str">
        <f t="shared" si="5"/>
        <v/>
      </c>
      <c r="O35" s="676" t="str">
        <f t="shared" si="6"/>
        <v/>
      </c>
      <c r="P35" s="725" t="str">
        <f t="shared" si="7"/>
        <v/>
      </c>
      <c r="Q35" s="671"/>
      <c r="R35" s="653"/>
      <c r="S35" s="653"/>
      <c r="T35" s="653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652"/>
      <c r="AM35" s="652"/>
      <c r="AN35" s="652"/>
      <c r="AO35" s="652"/>
      <c r="AP35" s="652"/>
      <c r="AQ35" s="652"/>
      <c r="AR35" s="652"/>
      <c r="AS35" s="652"/>
      <c r="AT35" s="652"/>
    </row>
    <row r="36" spans="2:46" s="644" customFormat="1" ht="15.95" customHeight="1" x14ac:dyDescent="0.25">
      <c r="B36" s="845"/>
      <c r="C36" s="846"/>
      <c r="D36" s="847"/>
      <c r="E36" s="665" t="str">
        <f t="array" ref="E36">IFERROR(IF($B36="","",SUM(IF((Planning_1=$B36)*(Planning_2="Available Stock"),Planning_3,0))),"")</f>
        <v/>
      </c>
      <c r="F36" s="666" t="str">
        <f t="array" ref="F36">IFERROR(IF($B36="","",SUM(IF((Planning_1=$B36)*(Planning_5="Coverage"),Forecast_Planning4,0))),"")</f>
        <v/>
      </c>
      <c r="G36" s="848"/>
      <c r="H36" s="672" t="str">
        <f t="array" ref="H36">IFERROR(IF($B36="","",SUM(IF(Code_SO=$B36,BackOrder_Value,0))),"")</f>
        <v/>
      </c>
      <c r="I36" s="673"/>
      <c r="J36" s="847"/>
      <c r="K36" s="849"/>
      <c r="L36" s="849"/>
      <c r="M36" s="675" t="str">
        <f t="shared" si="4"/>
        <v/>
      </c>
      <c r="N36" s="676" t="str">
        <f t="shared" si="5"/>
        <v/>
      </c>
      <c r="O36" s="676" t="str">
        <f t="shared" si="6"/>
        <v/>
      </c>
      <c r="P36" s="725" t="str">
        <f t="shared" si="7"/>
        <v/>
      </c>
      <c r="Q36" s="671"/>
      <c r="R36" s="653"/>
      <c r="S36" s="653"/>
      <c r="T36" s="653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652"/>
      <c r="AM36" s="652"/>
      <c r="AN36" s="652"/>
      <c r="AO36" s="652"/>
      <c r="AP36" s="652"/>
      <c r="AQ36" s="652"/>
      <c r="AR36" s="652"/>
      <c r="AS36" s="652"/>
      <c r="AT36" s="652"/>
    </row>
    <row r="37" spans="2:46" s="644" customFormat="1" ht="15.95" customHeight="1" x14ac:dyDescent="0.25">
      <c r="B37" s="845"/>
      <c r="C37" s="846"/>
      <c r="D37" s="847"/>
      <c r="E37" s="665" t="str">
        <f t="array" ref="E37">IFERROR(IF($B37="","",SUM(IF((Planning_1=$B37)*(Planning_2="Available Stock"),Planning_3,0))),"")</f>
        <v/>
      </c>
      <c r="F37" s="666" t="str">
        <f t="array" ref="F37">IFERROR(IF($B37="","",SUM(IF((Planning_1=$B37)*(Planning_5="Coverage"),Forecast_Planning4,0))),"")</f>
        <v/>
      </c>
      <c r="G37" s="848"/>
      <c r="H37" s="672" t="str">
        <f t="array" ref="H37">IFERROR(IF($B37="","",SUM(IF(Code_SO=$B37,BackOrder_Value,0))),"")</f>
        <v/>
      </c>
      <c r="I37" s="673"/>
      <c r="J37" s="847"/>
      <c r="K37" s="849"/>
      <c r="L37" s="849"/>
      <c r="M37" s="675" t="str">
        <f t="shared" si="4"/>
        <v/>
      </c>
      <c r="N37" s="676" t="str">
        <f t="shared" si="5"/>
        <v/>
      </c>
      <c r="O37" s="676" t="str">
        <f t="shared" si="6"/>
        <v/>
      </c>
      <c r="P37" s="725" t="str">
        <f t="shared" si="7"/>
        <v/>
      </c>
      <c r="Q37" s="671"/>
      <c r="R37" s="653"/>
      <c r="S37" s="653"/>
      <c r="T37" s="653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652"/>
      <c r="AM37" s="652"/>
      <c r="AN37" s="652"/>
      <c r="AO37" s="652"/>
      <c r="AP37" s="652"/>
      <c r="AQ37" s="652"/>
      <c r="AR37" s="652"/>
      <c r="AS37" s="652"/>
      <c r="AT37" s="652"/>
    </row>
    <row r="38" spans="2:46" s="644" customFormat="1" ht="15.95" customHeight="1" x14ac:dyDescent="0.25">
      <c r="B38" s="845"/>
      <c r="C38" s="846"/>
      <c r="D38" s="847"/>
      <c r="E38" s="665" t="str">
        <f t="array" ref="E38">IFERROR(IF($B38="","",SUM(IF((Planning_1=$B38)*(Planning_2="Available Stock"),Planning_3,0))),"")</f>
        <v/>
      </c>
      <c r="F38" s="666" t="str">
        <f t="array" ref="F38">IFERROR(IF($B38="","",SUM(IF((Planning_1=$B38)*(Planning_5="Coverage"),Forecast_Planning4,0))),"")</f>
        <v/>
      </c>
      <c r="G38" s="848"/>
      <c r="H38" s="672" t="str">
        <f t="array" ref="H38">IFERROR(IF($B38="","",SUM(IF(Code_SO=$B38,BackOrder_Value,0))),"")</f>
        <v/>
      </c>
      <c r="I38" s="673"/>
      <c r="J38" s="847"/>
      <c r="K38" s="849"/>
      <c r="L38" s="849"/>
      <c r="M38" s="675" t="str">
        <f t="shared" si="4"/>
        <v/>
      </c>
      <c r="N38" s="676" t="str">
        <f t="shared" si="5"/>
        <v/>
      </c>
      <c r="O38" s="676" t="str">
        <f t="shared" si="6"/>
        <v/>
      </c>
      <c r="P38" s="725" t="str">
        <f t="shared" si="7"/>
        <v/>
      </c>
      <c r="Q38" s="671"/>
      <c r="R38" s="653"/>
      <c r="S38" s="653"/>
      <c r="T38" s="653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652"/>
      <c r="AM38" s="652"/>
      <c r="AN38" s="652"/>
      <c r="AO38" s="652"/>
      <c r="AP38" s="652"/>
      <c r="AQ38" s="652"/>
      <c r="AR38" s="652"/>
      <c r="AS38" s="652"/>
      <c r="AT38" s="652"/>
    </row>
    <row r="39" spans="2:46" s="644" customFormat="1" ht="15.95" customHeight="1" x14ac:dyDescent="0.25">
      <c r="B39" s="845"/>
      <c r="C39" s="846"/>
      <c r="D39" s="847"/>
      <c r="E39" s="665" t="str">
        <f t="array" ref="E39">IFERROR(IF($B39="","",SUM(IF((Planning_1=$B39)*(Planning_2="Available Stock"),Planning_3,0))),"")</f>
        <v/>
      </c>
      <c r="F39" s="666" t="str">
        <f t="array" ref="F39">IFERROR(IF($B39="","",SUM(IF((Planning_1=$B39)*(Planning_5="Coverage"),Forecast_Planning4,0))),"")</f>
        <v/>
      </c>
      <c r="G39" s="848"/>
      <c r="H39" s="672" t="str">
        <f t="array" ref="H39">IFERROR(IF($B39="","",SUM(IF(Code_SO=$B39,BackOrder_Value,0))),"")</f>
        <v/>
      </c>
      <c r="I39" s="673"/>
      <c r="J39" s="847"/>
      <c r="K39" s="849"/>
      <c r="L39" s="849"/>
      <c r="M39" s="675" t="str">
        <f t="shared" si="4"/>
        <v/>
      </c>
      <c r="N39" s="676" t="str">
        <f t="shared" si="5"/>
        <v/>
      </c>
      <c r="O39" s="676" t="str">
        <f t="shared" si="6"/>
        <v/>
      </c>
      <c r="P39" s="725" t="str">
        <f t="shared" si="7"/>
        <v/>
      </c>
      <c r="Q39" s="671"/>
      <c r="R39" s="653"/>
      <c r="S39" s="653"/>
      <c r="T39" s="653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652"/>
      <c r="AM39" s="652"/>
      <c r="AN39" s="652"/>
      <c r="AO39" s="652"/>
      <c r="AP39" s="652"/>
      <c r="AQ39" s="652"/>
      <c r="AR39" s="652"/>
      <c r="AS39" s="652"/>
      <c r="AT39" s="652"/>
    </row>
    <row r="40" spans="2:46" s="644" customFormat="1" ht="15.95" customHeight="1" x14ac:dyDescent="0.25">
      <c r="B40" s="845"/>
      <c r="C40" s="846"/>
      <c r="D40" s="847"/>
      <c r="E40" s="665" t="str">
        <f t="array" ref="E40">IFERROR(IF($B40="","",SUM(IF((Planning_1=$B40)*(Planning_2="Available Stock"),Planning_3,0))),"")</f>
        <v/>
      </c>
      <c r="F40" s="666" t="str">
        <f t="array" ref="F40">IFERROR(IF($B40="","",SUM(IF((Planning_1=$B40)*(Planning_5="Coverage"),Forecast_Planning4,0))),"")</f>
        <v/>
      </c>
      <c r="G40" s="848"/>
      <c r="H40" s="672" t="str">
        <f t="array" ref="H40">IFERROR(IF($B40="","",SUM(IF(Code_SO=$B40,BackOrder_Value,0))),"")</f>
        <v/>
      </c>
      <c r="I40" s="673"/>
      <c r="J40" s="847"/>
      <c r="K40" s="849"/>
      <c r="L40" s="849"/>
      <c r="M40" s="675" t="str">
        <f t="shared" si="4"/>
        <v/>
      </c>
      <c r="N40" s="676" t="str">
        <f t="shared" si="5"/>
        <v/>
      </c>
      <c r="O40" s="676" t="str">
        <f t="shared" si="6"/>
        <v/>
      </c>
      <c r="P40" s="725" t="str">
        <f t="shared" si="7"/>
        <v/>
      </c>
      <c r="Q40" s="671"/>
      <c r="R40" s="653"/>
      <c r="S40" s="653"/>
      <c r="T40" s="653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652"/>
      <c r="AM40" s="652"/>
      <c r="AN40" s="652"/>
      <c r="AO40" s="652"/>
      <c r="AP40" s="652"/>
      <c r="AQ40" s="652"/>
      <c r="AR40" s="652"/>
      <c r="AS40" s="652"/>
      <c r="AT40" s="652"/>
    </row>
    <row r="41" spans="2:46" s="644" customFormat="1" ht="15.95" customHeight="1" x14ac:dyDescent="0.25">
      <c r="B41" s="845"/>
      <c r="C41" s="846"/>
      <c r="D41" s="847"/>
      <c r="E41" s="665" t="str">
        <f t="array" ref="E41">IFERROR(IF($B41="","",SUM(IF((Planning_1=$B41)*(Planning_2="Available Stock"),Planning_3,0))),"")</f>
        <v/>
      </c>
      <c r="F41" s="666" t="str">
        <f t="array" ref="F41">IFERROR(IF($B41="","",SUM(IF((Planning_1=$B41)*(Planning_5="Coverage"),Forecast_Planning4,0))),"")</f>
        <v/>
      </c>
      <c r="G41" s="848"/>
      <c r="H41" s="672" t="str">
        <f t="array" ref="H41">IFERROR(IF($B41="","",SUM(IF(Code_SO=$B41,BackOrder_Value,0))),"")</f>
        <v/>
      </c>
      <c r="I41" s="673"/>
      <c r="J41" s="847"/>
      <c r="K41" s="849"/>
      <c r="L41" s="849"/>
      <c r="M41" s="675" t="str">
        <f t="shared" si="4"/>
        <v/>
      </c>
      <c r="N41" s="676" t="str">
        <f t="shared" si="5"/>
        <v/>
      </c>
      <c r="O41" s="676" t="str">
        <f t="shared" si="6"/>
        <v/>
      </c>
      <c r="P41" s="725" t="str">
        <f t="shared" si="7"/>
        <v/>
      </c>
      <c r="Q41" s="671"/>
      <c r="R41" s="653"/>
      <c r="S41" s="653"/>
      <c r="T41" s="653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652"/>
      <c r="AM41" s="652"/>
      <c r="AN41" s="652"/>
      <c r="AO41" s="652"/>
      <c r="AP41" s="652"/>
      <c r="AQ41" s="652"/>
      <c r="AR41" s="652"/>
      <c r="AS41" s="652"/>
      <c r="AT41" s="652"/>
    </row>
    <row r="42" spans="2:46" s="644" customFormat="1" ht="15.95" customHeight="1" x14ac:dyDescent="0.25">
      <c r="B42" s="845"/>
      <c r="C42" s="846"/>
      <c r="D42" s="847"/>
      <c r="E42" s="665" t="str">
        <f t="array" ref="E42">IFERROR(IF($B42="","",SUM(IF((Planning_1=$B42)*(Planning_2="Available Stock"),Planning_3,0))),"")</f>
        <v/>
      </c>
      <c r="F42" s="666" t="str">
        <f t="array" ref="F42">IFERROR(IF($B42="","",SUM(IF((Planning_1=$B42)*(Planning_5="Coverage"),Forecast_Planning4,0))),"")</f>
        <v/>
      </c>
      <c r="G42" s="848"/>
      <c r="H42" s="672" t="str">
        <f t="array" ref="H42">IFERROR(IF($B42="","",SUM(IF(Code_SO=$B42,BackOrder_Value,0))),"")</f>
        <v/>
      </c>
      <c r="I42" s="673"/>
      <c r="J42" s="847"/>
      <c r="K42" s="849"/>
      <c r="L42" s="849"/>
      <c r="M42" s="675" t="str">
        <f t="shared" si="4"/>
        <v/>
      </c>
      <c r="N42" s="676" t="str">
        <f t="shared" si="5"/>
        <v/>
      </c>
      <c r="O42" s="676" t="str">
        <f t="shared" si="6"/>
        <v/>
      </c>
      <c r="P42" s="725" t="str">
        <f t="shared" si="7"/>
        <v/>
      </c>
      <c r="Q42" s="671"/>
      <c r="R42" s="653"/>
      <c r="S42" s="653"/>
      <c r="T42" s="653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652"/>
      <c r="AM42" s="652"/>
      <c r="AN42" s="652"/>
      <c r="AO42" s="652"/>
      <c r="AP42" s="652"/>
      <c r="AQ42" s="652"/>
      <c r="AR42" s="652"/>
      <c r="AS42" s="652"/>
      <c r="AT42" s="652"/>
    </row>
    <row r="43" spans="2:46" s="644" customFormat="1" ht="15.95" customHeight="1" x14ac:dyDescent="0.25">
      <c r="B43" s="845"/>
      <c r="C43" s="846"/>
      <c r="D43" s="847"/>
      <c r="E43" s="665" t="str">
        <f t="array" ref="E43">IFERROR(IF($B43="","",SUM(IF((Planning_1=$B43)*(Planning_2="Available Stock"),Planning_3,0))),"")</f>
        <v/>
      </c>
      <c r="F43" s="666" t="str">
        <f t="array" ref="F43">IFERROR(IF($B43="","",SUM(IF((Planning_1=$B43)*(Planning_5="Coverage"),Forecast_Planning4,0))),"")</f>
        <v/>
      </c>
      <c r="G43" s="848"/>
      <c r="H43" s="672" t="str">
        <f t="array" ref="H43">IFERROR(IF($B43="","",SUM(IF(Code_SO=$B43,BackOrder_Value,0))),"")</f>
        <v/>
      </c>
      <c r="I43" s="673"/>
      <c r="J43" s="847"/>
      <c r="K43" s="849"/>
      <c r="L43" s="849"/>
      <c r="M43" s="675" t="str">
        <f t="shared" si="4"/>
        <v/>
      </c>
      <c r="N43" s="676" t="str">
        <f t="shared" si="5"/>
        <v/>
      </c>
      <c r="O43" s="676" t="str">
        <f t="shared" si="6"/>
        <v/>
      </c>
      <c r="P43" s="725" t="str">
        <f t="shared" si="7"/>
        <v/>
      </c>
      <c r="Q43" s="671"/>
      <c r="R43" s="653"/>
      <c r="S43" s="653"/>
      <c r="T43" s="653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652"/>
      <c r="AM43" s="652"/>
      <c r="AN43" s="652"/>
      <c r="AO43" s="652"/>
      <c r="AP43" s="652"/>
      <c r="AQ43" s="652"/>
      <c r="AR43" s="652"/>
      <c r="AS43" s="652"/>
      <c r="AT43" s="652"/>
    </row>
    <row r="44" spans="2:46" s="644" customFormat="1" ht="15.95" customHeight="1" x14ac:dyDescent="0.25">
      <c r="B44" s="845"/>
      <c r="C44" s="846"/>
      <c r="D44" s="847"/>
      <c r="E44" s="665" t="str">
        <f t="array" ref="E44">IFERROR(IF($B44="","",SUM(IF((Planning_1=$B44)*(Planning_2="Available Stock"),Planning_3,0))),"")</f>
        <v/>
      </c>
      <c r="F44" s="666" t="str">
        <f t="array" ref="F44">IFERROR(IF($B44="","",SUM(IF((Planning_1=$B44)*(Planning_5="Coverage"),Forecast_Planning4,0))),"")</f>
        <v/>
      </c>
      <c r="G44" s="848"/>
      <c r="H44" s="672" t="str">
        <f t="array" ref="H44">IFERROR(IF($B44="","",SUM(IF(Code_SO=$B44,BackOrder_Value,0))),"")</f>
        <v/>
      </c>
      <c r="I44" s="673"/>
      <c r="J44" s="847"/>
      <c r="K44" s="849"/>
      <c r="L44" s="849"/>
      <c r="M44" s="675" t="str">
        <f t="shared" si="4"/>
        <v/>
      </c>
      <c r="N44" s="676" t="str">
        <f t="shared" si="5"/>
        <v/>
      </c>
      <c r="O44" s="676" t="str">
        <f t="shared" si="6"/>
        <v/>
      </c>
      <c r="P44" s="725" t="str">
        <f t="shared" si="7"/>
        <v/>
      </c>
      <c r="Q44" s="671"/>
      <c r="R44" s="653"/>
      <c r="S44" s="653"/>
      <c r="T44" s="653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652"/>
      <c r="AM44" s="652"/>
      <c r="AN44" s="652"/>
      <c r="AO44" s="652"/>
      <c r="AP44" s="652"/>
      <c r="AQ44" s="652"/>
      <c r="AR44" s="652"/>
      <c r="AS44" s="652"/>
      <c r="AT44" s="652"/>
    </row>
    <row r="45" spans="2:46" s="644" customFormat="1" ht="15.95" customHeight="1" x14ac:dyDescent="0.25">
      <c r="B45" s="845"/>
      <c r="C45" s="846"/>
      <c r="D45" s="847"/>
      <c r="E45" s="665" t="str">
        <f t="array" ref="E45">IFERROR(IF($B45="","",SUM(IF((Planning_1=$B45)*(Planning_2="Available Stock"),Planning_3,0))),"")</f>
        <v/>
      </c>
      <c r="F45" s="666" t="str">
        <f t="array" ref="F45">IFERROR(IF($B45="","",SUM(IF((Planning_1=$B45)*(Planning_5="Coverage"),Forecast_Planning4,0))),"")</f>
        <v/>
      </c>
      <c r="G45" s="848"/>
      <c r="H45" s="672" t="str">
        <f t="array" ref="H45">IFERROR(IF($B45="","",SUM(IF(Code_SO=$B45,BackOrder_Value,0))),"")</f>
        <v/>
      </c>
      <c r="I45" s="673"/>
      <c r="J45" s="847"/>
      <c r="K45" s="849"/>
      <c r="L45" s="849"/>
      <c r="M45" s="675" t="str">
        <f t="shared" si="4"/>
        <v/>
      </c>
      <c r="N45" s="676" t="str">
        <f t="shared" si="5"/>
        <v/>
      </c>
      <c r="O45" s="676" t="str">
        <f t="shared" si="6"/>
        <v/>
      </c>
      <c r="P45" s="725" t="str">
        <f t="shared" si="7"/>
        <v/>
      </c>
      <c r="Q45" s="671"/>
      <c r="R45" s="653"/>
      <c r="S45" s="653"/>
      <c r="T45" s="653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652"/>
      <c r="AM45" s="652"/>
      <c r="AN45" s="652"/>
      <c r="AO45" s="652"/>
      <c r="AP45" s="652"/>
      <c r="AQ45" s="652"/>
      <c r="AR45" s="652"/>
      <c r="AS45" s="652"/>
      <c r="AT45" s="652"/>
    </row>
    <row r="46" spans="2:46" s="644" customFormat="1" ht="15.95" customHeight="1" x14ac:dyDescent="0.25">
      <c r="B46" s="845"/>
      <c r="C46" s="846"/>
      <c r="D46" s="847"/>
      <c r="E46" s="665" t="str">
        <f t="array" ref="E46">IFERROR(IF($B46="","",SUM(IF((Planning_1=$B46)*(Planning_2="Available Stock"),Planning_3,0))),"")</f>
        <v/>
      </c>
      <c r="F46" s="666" t="str">
        <f t="array" ref="F46">IFERROR(IF($B46="","",SUM(IF((Planning_1=$B46)*(Planning_5="Coverage"),Forecast_Planning4,0))),"")</f>
        <v/>
      </c>
      <c r="G46" s="848"/>
      <c r="H46" s="672" t="str">
        <f t="array" ref="H46">IFERROR(IF($B46="","",SUM(IF(Code_SO=$B46,BackOrder_Value,0))),"")</f>
        <v/>
      </c>
      <c r="I46" s="673"/>
      <c r="J46" s="847"/>
      <c r="K46" s="849"/>
      <c r="L46" s="849"/>
      <c r="M46" s="675" t="str">
        <f t="shared" si="4"/>
        <v/>
      </c>
      <c r="N46" s="676" t="str">
        <f t="shared" si="5"/>
        <v/>
      </c>
      <c r="O46" s="676" t="str">
        <f t="shared" si="6"/>
        <v/>
      </c>
      <c r="P46" s="725" t="str">
        <f t="shared" si="7"/>
        <v/>
      </c>
      <c r="Q46" s="671"/>
      <c r="R46" s="653"/>
      <c r="S46" s="653"/>
      <c r="T46" s="653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652"/>
      <c r="AM46" s="652"/>
      <c r="AN46" s="652"/>
      <c r="AO46" s="652"/>
      <c r="AP46" s="652"/>
      <c r="AQ46" s="652"/>
      <c r="AR46" s="652"/>
      <c r="AS46" s="652"/>
      <c r="AT46" s="652"/>
    </row>
    <row r="47" spans="2:46" s="644" customFormat="1" ht="15.95" customHeight="1" x14ac:dyDescent="0.25">
      <c r="B47" s="845"/>
      <c r="C47" s="846"/>
      <c r="D47" s="847"/>
      <c r="E47" s="665" t="str">
        <f t="array" ref="E47">IFERROR(IF($B47="","",SUM(IF((Planning_1=$B47)*(Planning_2="Available Stock"),Planning_3,0))),"")</f>
        <v/>
      </c>
      <c r="F47" s="666" t="str">
        <f t="array" ref="F47">IFERROR(IF($B47="","",SUM(IF((Planning_1=$B47)*(Planning_5="Coverage"),Forecast_Planning4,0))),"")</f>
        <v/>
      </c>
      <c r="G47" s="848"/>
      <c r="H47" s="672" t="str">
        <f t="array" ref="H47">IFERROR(IF($B47="","",SUM(IF(Code_SO=$B47,BackOrder_Value,0))),"")</f>
        <v/>
      </c>
      <c r="I47" s="673"/>
      <c r="J47" s="847"/>
      <c r="K47" s="849"/>
      <c r="L47" s="849"/>
      <c r="M47" s="675" t="str">
        <f t="shared" si="4"/>
        <v/>
      </c>
      <c r="N47" s="676" t="str">
        <f t="shared" si="5"/>
        <v/>
      </c>
      <c r="O47" s="676" t="str">
        <f t="shared" si="6"/>
        <v/>
      </c>
      <c r="P47" s="725" t="str">
        <f t="shared" si="7"/>
        <v/>
      </c>
      <c r="Q47" s="671"/>
      <c r="R47" s="653"/>
      <c r="S47" s="653"/>
      <c r="T47" s="653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652"/>
      <c r="AM47" s="652"/>
      <c r="AN47" s="652"/>
      <c r="AO47" s="652"/>
      <c r="AP47" s="652"/>
      <c r="AQ47" s="652"/>
      <c r="AR47" s="652"/>
      <c r="AS47" s="652"/>
      <c r="AT47" s="652"/>
    </row>
    <row r="48" spans="2:46" s="644" customFormat="1" ht="15.95" customHeight="1" x14ac:dyDescent="0.25">
      <c r="B48" s="845"/>
      <c r="C48" s="846"/>
      <c r="D48" s="847"/>
      <c r="E48" s="665" t="str">
        <f t="array" ref="E48">IFERROR(IF($B48="","",SUM(IF((Planning_1=$B48)*(Planning_2="Available Stock"),Planning_3,0))),"")</f>
        <v/>
      </c>
      <c r="F48" s="666" t="str">
        <f t="array" ref="F48">IFERROR(IF($B48="","",SUM(IF((Planning_1=$B48)*(Planning_5="Coverage"),Forecast_Planning4,0))),"")</f>
        <v/>
      </c>
      <c r="G48" s="848"/>
      <c r="H48" s="672" t="str">
        <f t="array" ref="H48">IFERROR(IF($B48="","",SUM(IF(Code_SO=$B48,BackOrder_Value,0))),"")</f>
        <v/>
      </c>
      <c r="I48" s="673"/>
      <c r="J48" s="847"/>
      <c r="K48" s="849"/>
      <c r="L48" s="849"/>
      <c r="M48" s="675" t="str">
        <f t="shared" si="4"/>
        <v/>
      </c>
      <c r="N48" s="676" t="str">
        <f t="shared" si="5"/>
        <v/>
      </c>
      <c r="O48" s="676" t="str">
        <f t="shared" si="6"/>
        <v/>
      </c>
      <c r="P48" s="725" t="str">
        <f t="shared" si="7"/>
        <v/>
      </c>
      <c r="Q48" s="671"/>
      <c r="R48" s="653"/>
      <c r="S48" s="653"/>
      <c r="T48" s="653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652"/>
      <c r="AM48" s="652"/>
      <c r="AN48" s="652"/>
      <c r="AO48" s="652"/>
      <c r="AP48" s="652"/>
      <c r="AQ48" s="652"/>
      <c r="AR48" s="652"/>
      <c r="AS48" s="652"/>
      <c r="AT48" s="652"/>
    </row>
    <row r="49" spans="2:46" s="644" customFormat="1" ht="15.95" customHeight="1" x14ac:dyDescent="0.25">
      <c r="B49" s="801"/>
      <c r="C49" s="802"/>
      <c r="D49" s="803"/>
      <c r="E49" s="803"/>
      <c r="F49" s="804"/>
      <c r="G49" s="803"/>
      <c r="H49" s="805"/>
      <c r="I49" s="803"/>
      <c r="J49" s="803"/>
      <c r="K49" s="805"/>
      <c r="L49" s="805"/>
      <c r="M49" s="803"/>
      <c r="N49" s="806"/>
      <c r="O49" s="806"/>
      <c r="P49" s="807"/>
      <c r="Q49" s="671"/>
      <c r="R49" s="653"/>
      <c r="S49" s="653"/>
      <c r="T49" s="653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652"/>
      <c r="AM49" s="652"/>
      <c r="AN49" s="652"/>
      <c r="AO49" s="652"/>
      <c r="AP49" s="652"/>
      <c r="AQ49" s="652"/>
      <c r="AR49" s="652"/>
      <c r="AS49" s="652"/>
      <c r="AT49" s="652"/>
    </row>
    <row r="50" spans="2:46" s="644" customFormat="1" ht="15.95" customHeight="1" x14ac:dyDescent="0.25">
      <c r="B50" s="808"/>
      <c r="C50" s="809"/>
      <c r="D50" s="810"/>
      <c r="E50" s="810"/>
      <c r="F50" s="811"/>
      <c r="G50" s="810"/>
      <c r="H50" s="812"/>
      <c r="I50" s="810"/>
      <c r="J50" s="810"/>
      <c r="K50" s="812"/>
      <c r="L50" s="812"/>
      <c r="M50" s="810"/>
      <c r="N50" s="813"/>
      <c r="O50" s="813"/>
      <c r="P50" s="814"/>
      <c r="Q50" s="671"/>
      <c r="R50" s="653"/>
      <c r="S50" s="653"/>
      <c r="T50" s="653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652"/>
      <c r="AM50" s="652"/>
      <c r="AN50" s="652"/>
      <c r="AO50" s="652"/>
      <c r="AP50" s="652"/>
      <c r="AQ50" s="652"/>
      <c r="AR50" s="652"/>
      <c r="AS50" s="652"/>
      <c r="AT50" s="652"/>
    </row>
    <row r="51" spans="2:46" s="644" customFormat="1" ht="15.95" customHeight="1" x14ac:dyDescent="0.25">
      <c r="B51" s="808"/>
      <c r="C51" s="809"/>
      <c r="D51" s="810"/>
      <c r="E51" s="810"/>
      <c r="F51" s="811"/>
      <c r="G51" s="810"/>
      <c r="H51" s="812"/>
      <c r="I51" s="810"/>
      <c r="J51" s="810"/>
      <c r="K51" s="812"/>
      <c r="L51" s="812"/>
      <c r="M51" s="810"/>
      <c r="N51" s="813"/>
      <c r="O51" s="813"/>
      <c r="P51" s="814"/>
      <c r="Q51" s="671"/>
      <c r="R51" s="653"/>
      <c r="S51" s="653"/>
      <c r="T51" s="653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652"/>
      <c r="AM51" s="652"/>
      <c r="AN51" s="652"/>
      <c r="AO51" s="652"/>
      <c r="AP51" s="652"/>
      <c r="AQ51" s="652"/>
      <c r="AR51" s="652"/>
      <c r="AS51" s="652"/>
      <c r="AT51" s="652"/>
    </row>
    <row r="52" spans="2:46" s="644" customFormat="1" ht="15.95" customHeight="1" x14ac:dyDescent="0.25">
      <c r="B52" s="808"/>
      <c r="C52" s="809"/>
      <c r="D52" s="810"/>
      <c r="E52" s="810"/>
      <c r="F52" s="811"/>
      <c r="G52" s="810"/>
      <c r="H52" s="812"/>
      <c r="I52" s="810"/>
      <c r="J52" s="810"/>
      <c r="K52" s="812"/>
      <c r="L52" s="812"/>
      <c r="M52" s="810"/>
      <c r="N52" s="813"/>
      <c r="O52" s="813"/>
      <c r="P52" s="814"/>
      <c r="Q52" s="671"/>
      <c r="R52" s="653"/>
      <c r="S52" s="653"/>
      <c r="T52" s="653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652"/>
      <c r="AM52" s="652"/>
      <c r="AN52" s="652"/>
      <c r="AO52" s="652"/>
      <c r="AP52" s="652"/>
      <c r="AQ52" s="652"/>
      <c r="AR52" s="652"/>
      <c r="AS52" s="652"/>
      <c r="AT52" s="652"/>
    </row>
    <row r="53" spans="2:46" s="644" customFormat="1" ht="15.95" customHeight="1" x14ac:dyDescent="0.25">
      <c r="B53" s="808"/>
      <c r="C53" s="809"/>
      <c r="D53" s="810"/>
      <c r="E53" s="810"/>
      <c r="F53" s="811"/>
      <c r="G53" s="810"/>
      <c r="H53" s="812"/>
      <c r="I53" s="810"/>
      <c r="J53" s="810"/>
      <c r="K53" s="812"/>
      <c r="L53" s="812"/>
      <c r="M53" s="810"/>
      <c r="N53" s="813"/>
      <c r="O53" s="813"/>
      <c r="P53" s="814"/>
      <c r="Q53" s="671"/>
      <c r="R53" s="653"/>
      <c r="S53" s="653"/>
      <c r="T53" s="653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652"/>
      <c r="AM53" s="652"/>
      <c r="AN53" s="652"/>
      <c r="AO53" s="652"/>
      <c r="AP53" s="652"/>
      <c r="AQ53" s="652"/>
      <c r="AR53" s="652"/>
      <c r="AS53" s="652"/>
      <c r="AT53" s="652"/>
    </row>
    <row r="54" spans="2:46" s="644" customFormat="1" ht="15.95" customHeight="1" x14ac:dyDescent="0.25">
      <c r="B54" s="808"/>
      <c r="C54" s="809"/>
      <c r="D54" s="810"/>
      <c r="E54" s="810"/>
      <c r="F54" s="811"/>
      <c r="G54" s="810"/>
      <c r="H54" s="812"/>
      <c r="I54" s="810"/>
      <c r="J54" s="810"/>
      <c r="K54" s="812"/>
      <c r="L54" s="812"/>
      <c r="M54" s="810"/>
      <c r="N54" s="813"/>
      <c r="O54" s="813"/>
      <c r="P54" s="814"/>
      <c r="Q54" s="671"/>
      <c r="R54" s="653"/>
      <c r="S54" s="653"/>
      <c r="T54" s="653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652"/>
      <c r="AM54" s="652"/>
      <c r="AN54" s="652"/>
      <c r="AO54" s="652"/>
      <c r="AP54" s="652"/>
      <c r="AQ54" s="652"/>
      <c r="AR54" s="652"/>
      <c r="AS54" s="652"/>
      <c r="AT54" s="652"/>
    </row>
    <row r="55" spans="2:46" s="644" customFormat="1" ht="15.95" customHeight="1" x14ac:dyDescent="0.25">
      <c r="B55" s="808"/>
      <c r="C55" s="809"/>
      <c r="D55" s="810"/>
      <c r="E55" s="810"/>
      <c r="F55" s="811"/>
      <c r="G55" s="810"/>
      <c r="H55" s="812"/>
      <c r="I55" s="810"/>
      <c r="J55" s="810"/>
      <c r="K55" s="812"/>
      <c r="L55" s="812"/>
      <c r="M55" s="810"/>
      <c r="N55" s="813"/>
      <c r="O55" s="813"/>
      <c r="P55" s="814"/>
      <c r="Q55" s="671"/>
      <c r="R55" s="653"/>
      <c r="S55" s="653"/>
      <c r="T55" s="653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652"/>
      <c r="AM55" s="652"/>
      <c r="AN55" s="652"/>
      <c r="AO55" s="652"/>
      <c r="AP55" s="652"/>
      <c r="AQ55" s="652"/>
      <c r="AR55" s="652"/>
      <c r="AS55" s="652"/>
      <c r="AT55" s="652"/>
    </row>
    <row r="56" spans="2:46" s="644" customFormat="1" ht="15.95" customHeight="1" x14ac:dyDescent="0.25">
      <c r="B56" s="808"/>
      <c r="C56" s="809"/>
      <c r="D56" s="810"/>
      <c r="E56" s="810"/>
      <c r="F56" s="811"/>
      <c r="G56" s="810"/>
      <c r="H56" s="812"/>
      <c r="I56" s="810"/>
      <c r="J56" s="810"/>
      <c r="K56" s="812"/>
      <c r="L56" s="812"/>
      <c r="M56" s="810"/>
      <c r="N56" s="813"/>
      <c r="O56" s="813"/>
      <c r="P56" s="814"/>
      <c r="Q56" s="671"/>
      <c r="R56" s="653"/>
      <c r="S56" s="653"/>
      <c r="T56" s="653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652"/>
      <c r="AM56" s="652"/>
      <c r="AN56" s="652"/>
      <c r="AO56" s="652"/>
      <c r="AP56" s="652"/>
      <c r="AQ56" s="652"/>
      <c r="AR56" s="652"/>
      <c r="AS56" s="652"/>
      <c r="AT56" s="652"/>
    </row>
    <row r="57" spans="2:46" s="644" customFormat="1" ht="15.95" customHeight="1" x14ac:dyDescent="0.25">
      <c r="B57" s="808"/>
      <c r="C57" s="809"/>
      <c r="D57" s="810"/>
      <c r="E57" s="810"/>
      <c r="F57" s="811"/>
      <c r="G57" s="810"/>
      <c r="H57" s="812"/>
      <c r="I57" s="810"/>
      <c r="J57" s="810"/>
      <c r="K57" s="812"/>
      <c r="L57" s="812"/>
      <c r="M57" s="810"/>
      <c r="N57" s="813"/>
      <c r="O57" s="813"/>
      <c r="P57" s="814"/>
      <c r="Q57" s="671"/>
      <c r="R57" s="653"/>
      <c r="S57" s="653"/>
      <c r="T57" s="653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652"/>
      <c r="AM57" s="652"/>
      <c r="AN57" s="652"/>
      <c r="AO57" s="652"/>
      <c r="AP57" s="652"/>
      <c r="AQ57" s="652"/>
      <c r="AR57" s="652"/>
      <c r="AS57" s="652"/>
      <c r="AT57" s="652"/>
    </row>
    <row r="58" spans="2:46" s="644" customFormat="1" ht="15.95" customHeight="1" x14ac:dyDescent="0.25">
      <c r="B58" s="808"/>
      <c r="C58" s="809"/>
      <c r="D58" s="810"/>
      <c r="E58" s="810"/>
      <c r="F58" s="811"/>
      <c r="G58" s="810"/>
      <c r="H58" s="812"/>
      <c r="I58" s="810"/>
      <c r="J58" s="810"/>
      <c r="K58" s="812"/>
      <c r="L58" s="812"/>
      <c r="M58" s="810"/>
      <c r="N58" s="813"/>
      <c r="O58" s="813"/>
      <c r="P58" s="814"/>
      <c r="Q58" s="671"/>
      <c r="R58" s="653"/>
      <c r="S58" s="653"/>
      <c r="T58" s="653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652"/>
      <c r="AM58" s="652"/>
      <c r="AN58" s="652"/>
      <c r="AO58" s="652"/>
      <c r="AP58" s="652"/>
      <c r="AQ58" s="652"/>
      <c r="AR58" s="652"/>
      <c r="AS58" s="652"/>
      <c r="AT58" s="652"/>
    </row>
    <row r="59" spans="2:46" s="644" customFormat="1" ht="15.95" customHeight="1" x14ac:dyDescent="0.25">
      <c r="B59" s="808"/>
      <c r="C59" s="809"/>
      <c r="D59" s="810"/>
      <c r="E59" s="810"/>
      <c r="F59" s="811"/>
      <c r="G59" s="810"/>
      <c r="H59" s="812"/>
      <c r="I59" s="810"/>
      <c r="J59" s="810"/>
      <c r="K59" s="812"/>
      <c r="L59" s="812"/>
      <c r="M59" s="810"/>
      <c r="N59" s="813"/>
      <c r="O59" s="813"/>
      <c r="P59" s="814"/>
      <c r="Q59" s="671"/>
      <c r="R59" s="653"/>
      <c r="S59" s="653"/>
      <c r="T59" s="653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652"/>
      <c r="AM59" s="652"/>
      <c r="AN59" s="652"/>
      <c r="AO59" s="652"/>
      <c r="AP59" s="652"/>
      <c r="AQ59" s="652"/>
      <c r="AR59" s="652"/>
      <c r="AS59" s="652"/>
      <c r="AT59" s="652"/>
    </row>
    <row r="60" spans="2:46" s="644" customFormat="1" ht="15.95" customHeight="1" x14ac:dyDescent="0.25">
      <c r="B60" s="808"/>
      <c r="C60" s="809"/>
      <c r="D60" s="810"/>
      <c r="E60" s="810"/>
      <c r="F60" s="811"/>
      <c r="G60" s="810"/>
      <c r="H60" s="812"/>
      <c r="I60" s="810"/>
      <c r="J60" s="810"/>
      <c r="K60" s="812"/>
      <c r="L60" s="812"/>
      <c r="M60" s="810"/>
      <c r="N60" s="813"/>
      <c r="O60" s="813"/>
      <c r="P60" s="814"/>
      <c r="Q60" s="671"/>
      <c r="R60" s="653"/>
      <c r="S60" s="653"/>
      <c r="T60" s="653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652"/>
      <c r="AM60" s="652"/>
      <c r="AN60" s="652"/>
      <c r="AO60" s="652"/>
      <c r="AP60" s="652"/>
      <c r="AQ60" s="652"/>
      <c r="AR60" s="652"/>
      <c r="AS60" s="652"/>
      <c r="AT60" s="652"/>
    </row>
    <row r="61" spans="2:46" s="644" customFormat="1" ht="15.95" customHeight="1" x14ac:dyDescent="0.25">
      <c r="B61" s="808"/>
      <c r="C61" s="809"/>
      <c r="D61" s="810"/>
      <c r="E61" s="810"/>
      <c r="F61" s="811"/>
      <c r="G61" s="810"/>
      <c r="H61" s="812"/>
      <c r="I61" s="810"/>
      <c r="J61" s="810"/>
      <c r="K61" s="812"/>
      <c r="L61" s="812"/>
      <c r="M61" s="810"/>
      <c r="N61" s="813"/>
      <c r="O61" s="813"/>
      <c r="P61" s="814"/>
      <c r="Q61" s="671"/>
      <c r="R61" s="653"/>
      <c r="S61" s="653"/>
      <c r="T61" s="653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652"/>
      <c r="AM61" s="652"/>
      <c r="AN61" s="652"/>
      <c r="AO61" s="652"/>
      <c r="AP61" s="652"/>
      <c r="AQ61" s="652"/>
      <c r="AR61" s="652"/>
      <c r="AS61" s="652"/>
      <c r="AT61" s="652"/>
    </row>
    <row r="62" spans="2:46" s="644" customFormat="1" ht="15.95" customHeight="1" x14ac:dyDescent="0.25">
      <c r="B62" s="808"/>
      <c r="C62" s="809"/>
      <c r="D62" s="810"/>
      <c r="E62" s="810"/>
      <c r="F62" s="811"/>
      <c r="G62" s="810"/>
      <c r="H62" s="812"/>
      <c r="I62" s="810"/>
      <c r="J62" s="810"/>
      <c r="K62" s="812"/>
      <c r="L62" s="812"/>
      <c r="M62" s="810"/>
      <c r="N62" s="813"/>
      <c r="O62" s="813"/>
      <c r="P62" s="814"/>
      <c r="Q62" s="671"/>
      <c r="R62" s="653"/>
      <c r="S62" s="653"/>
      <c r="T62" s="653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652"/>
      <c r="AM62" s="652"/>
      <c r="AN62" s="652"/>
      <c r="AO62" s="652"/>
      <c r="AP62" s="652"/>
      <c r="AQ62" s="652"/>
      <c r="AR62" s="652"/>
      <c r="AS62" s="652"/>
      <c r="AT62" s="652"/>
    </row>
    <row r="63" spans="2:46" s="644" customFormat="1" ht="15.95" customHeight="1" x14ac:dyDescent="0.25">
      <c r="B63" s="808"/>
      <c r="C63" s="809"/>
      <c r="D63" s="810"/>
      <c r="E63" s="810"/>
      <c r="F63" s="811"/>
      <c r="G63" s="810"/>
      <c r="H63" s="812"/>
      <c r="I63" s="810"/>
      <c r="J63" s="810"/>
      <c r="K63" s="812"/>
      <c r="L63" s="812"/>
      <c r="M63" s="810"/>
      <c r="N63" s="813"/>
      <c r="O63" s="813"/>
      <c r="P63" s="814"/>
      <c r="Q63" s="671"/>
      <c r="R63" s="653"/>
      <c r="S63" s="653"/>
      <c r="T63" s="653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652"/>
      <c r="AM63" s="652"/>
      <c r="AN63" s="652"/>
      <c r="AO63" s="652"/>
      <c r="AP63" s="652"/>
      <c r="AQ63" s="652"/>
      <c r="AR63" s="652"/>
      <c r="AS63" s="652"/>
      <c r="AT63" s="652"/>
    </row>
    <row r="64" spans="2:46" s="644" customFormat="1" ht="15.95" customHeight="1" x14ac:dyDescent="0.25">
      <c r="B64" s="808"/>
      <c r="C64" s="809"/>
      <c r="D64" s="810"/>
      <c r="E64" s="810"/>
      <c r="F64" s="811"/>
      <c r="G64" s="810"/>
      <c r="H64" s="812"/>
      <c r="I64" s="810"/>
      <c r="J64" s="810"/>
      <c r="K64" s="812"/>
      <c r="L64" s="812"/>
      <c r="M64" s="810"/>
      <c r="N64" s="813"/>
      <c r="O64" s="813"/>
      <c r="P64" s="814"/>
      <c r="Q64" s="671"/>
      <c r="R64" s="653"/>
      <c r="S64" s="653"/>
      <c r="T64" s="653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652"/>
      <c r="AM64" s="652"/>
      <c r="AN64" s="652"/>
      <c r="AO64" s="652"/>
      <c r="AP64" s="652"/>
      <c r="AQ64" s="652"/>
      <c r="AR64" s="652"/>
      <c r="AS64" s="652"/>
      <c r="AT64" s="652"/>
    </row>
    <row r="65" spans="2:46" s="644" customFormat="1" ht="15.95" customHeight="1" x14ac:dyDescent="0.25">
      <c r="B65" s="808"/>
      <c r="C65" s="809"/>
      <c r="D65" s="810"/>
      <c r="E65" s="810"/>
      <c r="F65" s="811"/>
      <c r="G65" s="810"/>
      <c r="H65" s="812"/>
      <c r="I65" s="810"/>
      <c r="J65" s="810"/>
      <c r="K65" s="812"/>
      <c r="L65" s="812"/>
      <c r="M65" s="810"/>
      <c r="N65" s="813"/>
      <c r="O65" s="813"/>
      <c r="P65" s="814"/>
      <c r="Q65" s="671"/>
      <c r="R65" s="653"/>
      <c r="S65" s="653"/>
      <c r="T65" s="653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652"/>
      <c r="AM65" s="652"/>
      <c r="AN65" s="652"/>
      <c r="AO65" s="652"/>
      <c r="AP65" s="652"/>
      <c r="AQ65" s="652"/>
      <c r="AR65" s="652"/>
      <c r="AS65" s="652"/>
      <c r="AT65" s="652"/>
    </row>
    <row r="66" spans="2:46" s="644" customFormat="1" ht="15.95" customHeight="1" x14ac:dyDescent="0.25">
      <c r="B66" s="808"/>
      <c r="C66" s="809"/>
      <c r="D66" s="810"/>
      <c r="E66" s="810"/>
      <c r="F66" s="811"/>
      <c r="G66" s="810"/>
      <c r="H66" s="812"/>
      <c r="I66" s="810"/>
      <c r="J66" s="810"/>
      <c r="K66" s="812"/>
      <c r="L66" s="812"/>
      <c r="M66" s="810"/>
      <c r="N66" s="813"/>
      <c r="O66" s="813"/>
      <c r="P66" s="814"/>
      <c r="Q66" s="671"/>
      <c r="R66" s="653"/>
      <c r="S66" s="653"/>
      <c r="T66" s="653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652"/>
      <c r="AM66" s="652"/>
      <c r="AN66" s="652"/>
      <c r="AO66" s="652"/>
      <c r="AP66" s="652"/>
      <c r="AQ66" s="652"/>
      <c r="AR66" s="652"/>
      <c r="AS66" s="652"/>
      <c r="AT66" s="652"/>
    </row>
    <row r="67" spans="2:46" s="644" customFormat="1" ht="15.95" customHeight="1" x14ac:dyDescent="0.25">
      <c r="B67" s="808"/>
      <c r="C67" s="809"/>
      <c r="D67" s="810"/>
      <c r="E67" s="810"/>
      <c r="F67" s="811"/>
      <c r="G67" s="810"/>
      <c r="H67" s="812"/>
      <c r="I67" s="810"/>
      <c r="J67" s="810"/>
      <c r="K67" s="812"/>
      <c r="L67" s="812"/>
      <c r="M67" s="810"/>
      <c r="N67" s="813"/>
      <c r="O67" s="813"/>
      <c r="P67" s="814"/>
      <c r="Q67" s="671"/>
      <c r="R67" s="653"/>
      <c r="S67" s="653"/>
      <c r="T67" s="653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652"/>
      <c r="AM67" s="652"/>
      <c r="AN67" s="652"/>
      <c r="AO67" s="652"/>
      <c r="AP67" s="652"/>
      <c r="AQ67" s="652"/>
      <c r="AR67" s="652"/>
      <c r="AS67" s="652"/>
      <c r="AT67" s="652"/>
    </row>
    <row r="68" spans="2:46" s="644" customFormat="1" ht="15.95" customHeight="1" x14ac:dyDescent="0.25">
      <c r="B68" s="808"/>
      <c r="C68" s="809"/>
      <c r="D68" s="810"/>
      <c r="E68" s="810"/>
      <c r="F68" s="811"/>
      <c r="G68" s="810"/>
      <c r="H68" s="812"/>
      <c r="I68" s="810"/>
      <c r="J68" s="810"/>
      <c r="K68" s="812"/>
      <c r="L68" s="812"/>
      <c r="M68" s="810"/>
      <c r="N68" s="813"/>
      <c r="O68" s="813"/>
      <c r="P68" s="814"/>
      <c r="Q68" s="671"/>
      <c r="R68" s="653"/>
      <c r="S68" s="653"/>
      <c r="T68" s="653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652"/>
      <c r="AM68" s="652"/>
      <c r="AN68" s="652"/>
      <c r="AO68" s="652"/>
      <c r="AP68" s="652"/>
      <c r="AQ68" s="652"/>
      <c r="AR68" s="652"/>
      <c r="AS68" s="652"/>
      <c r="AT68" s="652"/>
    </row>
    <row r="69" spans="2:46" s="644" customFormat="1" ht="15.95" customHeight="1" x14ac:dyDescent="0.25">
      <c r="B69" s="808"/>
      <c r="C69" s="809"/>
      <c r="D69" s="810"/>
      <c r="E69" s="810"/>
      <c r="F69" s="811"/>
      <c r="G69" s="810"/>
      <c r="H69" s="812"/>
      <c r="I69" s="810"/>
      <c r="J69" s="810"/>
      <c r="K69" s="812"/>
      <c r="L69" s="812"/>
      <c r="M69" s="810"/>
      <c r="N69" s="813"/>
      <c r="O69" s="813"/>
      <c r="P69" s="814"/>
      <c r="Q69" s="671"/>
      <c r="R69" s="653"/>
      <c r="S69" s="653"/>
      <c r="T69" s="653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652"/>
      <c r="AM69" s="652"/>
      <c r="AN69" s="652"/>
      <c r="AO69" s="652"/>
      <c r="AP69" s="652"/>
      <c r="AQ69" s="652"/>
      <c r="AR69" s="652"/>
      <c r="AS69" s="652"/>
      <c r="AT69" s="652"/>
    </row>
    <row r="70" spans="2:46" s="644" customFormat="1" ht="15.95" customHeight="1" x14ac:dyDescent="0.25">
      <c r="B70" s="808"/>
      <c r="C70" s="809"/>
      <c r="D70" s="810"/>
      <c r="E70" s="810"/>
      <c r="F70" s="811"/>
      <c r="G70" s="810"/>
      <c r="H70" s="812"/>
      <c r="I70" s="810"/>
      <c r="J70" s="810"/>
      <c r="K70" s="812"/>
      <c r="L70" s="812"/>
      <c r="M70" s="810"/>
      <c r="N70" s="813"/>
      <c r="O70" s="813"/>
      <c r="P70" s="814"/>
      <c r="Q70" s="671"/>
      <c r="R70" s="653"/>
      <c r="S70" s="653"/>
      <c r="T70" s="653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652"/>
      <c r="AM70" s="652"/>
      <c r="AN70" s="652"/>
      <c r="AO70" s="652"/>
      <c r="AP70" s="652"/>
      <c r="AQ70" s="652"/>
      <c r="AR70" s="652"/>
      <c r="AS70" s="652"/>
      <c r="AT70" s="652"/>
    </row>
    <row r="71" spans="2:46" s="644" customFormat="1" ht="15.95" customHeight="1" x14ac:dyDescent="0.25">
      <c r="B71" s="808"/>
      <c r="C71" s="809"/>
      <c r="D71" s="810"/>
      <c r="E71" s="810"/>
      <c r="F71" s="811"/>
      <c r="G71" s="810"/>
      <c r="H71" s="812"/>
      <c r="I71" s="810"/>
      <c r="J71" s="810"/>
      <c r="K71" s="812"/>
      <c r="L71" s="812"/>
      <c r="M71" s="810"/>
      <c r="N71" s="813"/>
      <c r="O71" s="813"/>
      <c r="P71" s="814"/>
      <c r="Q71" s="671"/>
      <c r="R71" s="653"/>
      <c r="S71" s="653"/>
      <c r="T71" s="653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652"/>
      <c r="AM71" s="652"/>
      <c r="AN71" s="652"/>
      <c r="AO71" s="652"/>
      <c r="AP71" s="652"/>
      <c r="AQ71" s="652"/>
      <c r="AR71" s="652"/>
      <c r="AS71" s="652"/>
      <c r="AT71" s="652"/>
    </row>
    <row r="72" spans="2:46" s="644" customFormat="1" ht="15.95" customHeight="1" x14ac:dyDescent="0.25">
      <c r="B72" s="808"/>
      <c r="C72" s="809"/>
      <c r="D72" s="810"/>
      <c r="E72" s="810"/>
      <c r="F72" s="811"/>
      <c r="G72" s="810"/>
      <c r="H72" s="812"/>
      <c r="I72" s="810"/>
      <c r="J72" s="810"/>
      <c r="K72" s="812"/>
      <c r="L72" s="812"/>
      <c r="M72" s="810"/>
      <c r="N72" s="813"/>
      <c r="O72" s="813"/>
      <c r="P72" s="814"/>
      <c r="Q72" s="671"/>
      <c r="R72" s="653"/>
      <c r="S72" s="653"/>
      <c r="T72" s="653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652"/>
      <c r="AM72" s="652"/>
      <c r="AN72" s="652"/>
      <c r="AO72" s="652"/>
      <c r="AP72" s="652"/>
      <c r="AQ72" s="652"/>
      <c r="AR72" s="652"/>
      <c r="AS72" s="652"/>
      <c r="AT72" s="652"/>
    </row>
    <row r="73" spans="2:46" s="644" customFormat="1" ht="15.95" customHeight="1" x14ac:dyDescent="0.25">
      <c r="B73" s="808"/>
      <c r="C73" s="809"/>
      <c r="D73" s="810"/>
      <c r="E73" s="810"/>
      <c r="F73" s="811"/>
      <c r="G73" s="810"/>
      <c r="H73" s="812"/>
      <c r="I73" s="810"/>
      <c r="J73" s="810"/>
      <c r="K73" s="812"/>
      <c r="L73" s="812"/>
      <c r="M73" s="810"/>
      <c r="N73" s="813"/>
      <c r="O73" s="813"/>
      <c r="P73" s="814"/>
      <c r="Q73" s="671"/>
      <c r="R73" s="653"/>
      <c r="S73" s="653"/>
      <c r="T73" s="653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652"/>
      <c r="AM73" s="652"/>
      <c r="AN73" s="652"/>
      <c r="AO73" s="652"/>
      <c r="AP73" s="652"/>
      <c r="AQ73" s="652"/>
      <c r="AR73" s="652"/>
      <c r="AS73" s="652"/>
      <c r="AT73" s="652"/>
    </row>
    <row r="74" spans="2:46" s="644" customFormat="1" ht="15.95" customHeight="1" x14ac:dyDescent="0.25">
      <c r="B74" s="808"/>
      <c r="C74" s="809"/>
      <c r="D74" s="810"/>
      <c r="E74" s="810"/>
      <c r="F74" s="811"/>
      <c r="G74" s="810"/>
      <c r="H74" s="812"/>
      <c r="I74" s="810"/>
      <c r="J74" s="810"/>
      <c r="K74" s="812"/>
      <c r="L74" s="812"/>
      <c r="M74" s="810"/>
      <c r="N74" s="813"/>
      <c r="O74" s="813"/>
      <c r="P74" s="814"/>
      <c r="Q74" s="671"/>
      <c r="R74" s="653"/>
      <c r="S74" s="653"/>
      <c r="T74" s="653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652"/>
      <c r="AM74" s="652"/>
      <c r="AN74" s="652"/>
      <c r="AO74" s="652"/>
      <c r="AP74" s="652"/>
      <c r="AQ74" s="652"/>
      <c r="AR74" s="652"/>
      <c r="AS74" s="652"/>
      <c r="AT74" s="652"/>
    </row>
    <row r="75" spans="2:46" s="644" customFormat="1" ht="15.95" customHeight="1" x14ac:dyDescent="0.25">
      <c r="B75" s="808"/>
      <c r="C75" s="809"/>
      <c r="D75" s="810"/>
      <c r="E75" s="810"/>
      <c r="F75" s="811"/>
      <c r="G75" s="810"/>
      <c r="H75" s="812"/>
      <c r="I75" s="810"/>
      <c r="J75" s="810"/>
      <c r="K75" s="812"/>
      <c r="L75" s="812"/>
      <c r="M75" s="810"/>
      <c r="N75" s="813"/>
      <c r="O75" s="813"/>
      <c r="P75" s="814"/>
      <c r="Q75" s="671"/>
      <c r="R75" s="653"/>
      <c r="S75" s="653"/>
      <c r="T75" s="653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652"/>
      <c r="AM75" s="652"/>
      <c r="AN75" s="652"/>
      <c r="AO75" s="652"/>
      <c r="AP75" s="652"/>
      <c r="AQ75" s="652"/>
      <c r="AR75" s="652"/>
      <c r="AS75" s="652"/>
      <c r="AT75" s="652"/>
    </row>
    <row r="76" spans="2:46" s="644" customFormat="1" ht="15.95" customHeight="1" x14ac:dyDescent="0.25">
      <c r="B76" s="808"/>
      <c r="C76" s="809"/>
      <c r="D76" s="810"/>
      <c r="E76" s="810"/>
      <c r="F76" s="811"/>
      <c r="G76" s="810"/>
      <c r="H76" s="812"/>
      <c r="I76" s="810"/>
      <c r="J76" s="810"/>
      <c r="K76" s="812"/>
      <c r="L76" s="812"/>
      <c r="M76" s="810"/>
      <c r="N76" s="813"/>
      <c r="O76" s="813"/>
      <c r="P76" s="814"/>
      <c r="Q76" s="671"/>
      <c r="R76" s="653"/>
      <c r="S76" s="653"/>
      <c r="T76" s="653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652"/>
      <c r="AM76" s="652"/>
      <c r="AN76" s="652"/>
      <c r="AO76" s="652"/>
      <c r="AP76" s="652"/>
      <c r="AQ76" s="652"/>
      <c r="AR76" s="652"/>
      <c r="AS76" s="652"/>
      <c r="AT76" s="652"/>
    </row>
    <row r="77" spans="2:46" s="644" customFormat="1" ht="15.95" customHeight="1" x14ac:dyDescent="0.25">
      <c r="B77" s="808"/>
      <c r="C77" s="809"/>
      <c r="D77" s="810"/>
      <c r="E77" s="810"/>
      <c r="F77" s="811"/>
      <c r="G77" s="810"/>
      <c r="H77" s="812"/>
      <c r="I77" s="810"/>
      <c r="J77" s="810"/>
      <c r="K77" s="812"/>
      <c r="L77" s="812"/>
      <c r="M77" s="810"/>
      <c r="N77" s="813"/>
      <c r="O77" s="813"/>
      <c r="P77" s="814"/>
      <c r="Q77" s="671"/>
      <c r="R77" s="653"/>
      <c r="S77" s="653"/>
      <c r="T77" s="653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652"/>
      <c r="AM77" s="652"/>
      <c r="AN77" s="652"/>
      <c r="AO77" s="652"/>
      <c r="AP77" s="652"/>
      <c r="AQ77" s="652"/>
      <c r="AR77" s="652"/>
      <c r="AS77" s="652"/>
      <c r="AT77" s="652"/>
    </row>
    <row r="78" spans="2:46" s="644" customFormat="1" ht="15.95" customHeight="1" x14ac:dyDescent="0.25">
      <c r="B78" s="808"/>
      <c r="C78" s="809"/>
      <c r="D78" s="810"/>
      <c r="E78" s="810"/>
      <c r="F78" s="811"/>
      <c r="G78" s="810"/>
      <c r="H78" s="812"/>
      <c r="I78" s="810"/>
      <c r="J78" s="810"/>
      <c r="K78" s="812"/>
      <c r="L78" s="812"/>
      <c r="M78" s="810"/>
      <c r="N78" s="813"/>
      <c r="O78" s="813"/>
      <c r="P78" s="814"/>
      <c r="Q78" s="671"/>
      <c r="R78" s="653"/>
      <c r="S78" s="653"/>
      <c r="T78" s="653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652"/>
      <c r="AM78" s="652"/>
      <c r="AN78" s="652"/>
      <c r="AO78" s="652"/>
      <c r="AP78" s="652"/>
      <c r="AQ78" s="652"/>
      <c r="AR78" s="652"/>
      <c r="AS78" s="652"/>
      <c r="AT78" s="652"/>
    </row>
    <row r="79" spans="2:46" s="644" customFormat="1" ht="15.95" customHeight="1" x14ac:dyDescent="0.25">
      <c r="B79" s="808"/>
      <c r="C79" s="809"/>
      <c r="D79" s="810"/>
      <c r="E79" s="810"/>
      <c r="F79" s="811"/>
      <c r="G79" s="810"/>
      <c r="H79" s="812"/>
      <c r="I79" s="810"/>
      <c r="J79" s="810"/>
      <c r="K79" s="812"/>
      <c r="L79" s="812"/>
      <c r="M79" s="810"/>
      <c r="N79" s="813"/>
      <c r="O79" s="813"/>
      <c r="P79" s="814"/>
      <c r="Q79" s="671"/>
      <c r="R79" s="653"/>
      <c r="S79" s="653"/>
      <c r="T79" s="653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652"/>
      <c r="AM79" s="652"/>
      <c r="AN79" s="652"/>
      <c r="AO79" s="652"/>
      <c r="AP79" s="652"/>
      <c r="AQ79" s="652"/>
      <c r="AR79" s="652"/>
      <c r="AS79" s="652"/>
      <c r="AT79" s="652"/>
    </row>
    <row r="80" spans="2:46" s="644" customFormat="1" ht="15.95" customHeight="1" x14ac:dyDescent="0.25">
      <c r="B80" s="808"/>
      <c r="C80" s="809"/>
      <c r="D80" s="810"/>
      <c r="E80" s="810"/>
      <c r="F80" s="811"/>
      <c r="G80" s="810"/>
      <c r="H80" s="812"/>
      <c r="I80" s="810"/>
      <c r="J80" s="810"/>
      <c r="K80" s="812"/>
      <c r="L80" s="812"/>
      <c r="M80" s="810"/>
      <c r="N80" s="813"/>
      <c r="O80" s="813"/>
      <c r="P80" s="814"/>
      <c r="Q80" s="671"/>
      <c r="R80" s="653"/>
      <c r="S80" s="653"/>
      <c r="T80" s="653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652"/>
      <c r="AM80" s="652"/>
      <c r="AN80" s="652"/>
      <c r="AO80" s="652"/>
      <c r="AP80" s="652"/>
      <c r="AQ80" s="652"/>
      <c r="AR80" s="652"/>
      <c r="AS80" s="652"/>
      <c r="AT80" s="652"/>
    </row>
    <row r="81" spans="2:46" s="644" customFormat="1" ht="15.95" customHeight="1" x14ac:dyDescent="0.25">
      <c r="B81" s="808"/>
      <c r="C81" s="809"/>
      <c r="D81" s="810"/>
      <c r="E81" s="810"/>
      <c r="F81" s="811"/>
      <c r="G81" s="810"/>
      <c r="H81" s="812"/>
      <c r="I81" s="810"/>
      <c r="J81" s="810"/>
      <c r="K81" s="812"/>
      <c r="L81" s="812"/>
      <c r="M81" s="810"/>
      <c r="N81" s="813"/>
      <c r="O81" s="813"/>
      <c r="P81" s="814"/>
      <c r="Q81" s="671"/>
      <c r="R81" s="653"/>
      <c r="S81" s="653"/>
      <c r="T81" s="653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652"/>
      <c r="AM81" s="652"/>
      <c r="AN81" s="652"/>
      <c r="AO81" s="652"/>
      <c r="AP81" s="652"/>
      <c r="AQ81" s="652"/>
      <c r="AR81" s="652"/>
      <c r="AS81" s="652"/>
      <c r="AT81" s="652"/>
    </row>
    <row r="82" spans="2:46" s="644" customFormat="1" ht="15.95" customHeight="1" x14ac:dyDescent="0.25">
      <c r="B82" s="808"/>
      <c r="C82" s="809"/>
      <c r="D82" s="810"/>
      <c r="E82" s="810"/>
      <c r="F82" s="811"/>
      <c r="G82" s="810"/>
      <c r="H82" s="812"/>
      <c r="I82" s="810"/>
      <c r="J82" s="810"/>
      <c r="K82" s="812"/>
      <c r="L82" s="812"/>
      <c r="M82" s="810"/>
      <c r="N82" s="813"/>
      <c r="O82" s="813"/>
      <c r="P82" s="814"/>
      <c r="Q82" s="671"/>
      <c r="R82" s="653"/>
      <c r="S82" s="653"/>
      <c r="T82" s="653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652"/>
      <c r="AM82" s="652"/>
      <c r="AN82" s="652"/>
      <c r="AO82" s="652"/>
      <c r="AP82" s="652"/>
      <c r="AQ82" s="652"/>
      <c r="AR82" s="652"/>
      <c r="AS82" s="652"/>
      <c r="AT82" s="652"/>
    </row>
    <row r="83" spans="2:46" s="644" customFormat="1" ht="15.95" customHeight="1" x14ac:dyDescent="0.25">
      <c r="B83" s="808"/>
      <c r="C83" s="809"/>
      <c r="D83" s="810"/>
      <c r="E83" s="810"/>
      <c r="F83" s="811"/>
      <c r="G83" s="810"/>
      <c r="H83" s="812"/>
      <c r="I83" s="810"/>
      <c r="J83" s="810"/>
      <c r="K83" s="812"/>
      <c r="L83" s="812"/>
      <c r="M83" s="810"/>
      <c r="N83" s="813"/>
      <c r="O83" s="813"/>
      <c r="P83" s="814"/>
      <c r="Q83" s="671"/>
      <c r="R83" s="653"/>
      <c r="S83" s="653"/>
      <c r="T83" s="653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652"/>
      <c r="AM83" s="652"/>
      <c r="AN83" s="652"/>
      <c r="AO83" s="652"/>
      <c r="AP83" s="652"/>
      <c r="AQ83" s="652"/>
      <c r="AR83" s="652"/>
      <c r="AS83" s="652"/>
      <c r="AT83" s="652"/>
    </row>
    <row r="84" spans="2:46" s="644" customFormat="1" ht="15.95" customHeight="1" x14ac:dyDescent="0.25">
      <c r="B84" s="808"/>
      <c r="C84" s="809"/>
      <c r="D84" s="810"/>
      <c r="E84" s="810"/>
      <c r="F84" s="811"/>
      <c r="G84" s="810"/>
      <c r="H84" s="812"/>
      <c r="I84" s="810"/>
      <c r="J84" s="810"/>
      <c r="K84" s="812"/>
      <c r="L84" s="812"/>
      <c r="M84" s="810"/>
      <c r="N84" s="813"/>
      <c r="O84" s="813"/>
      <c r="P84" s="814"/>
      <c r="Q84" s="671"/>
      <c r="R84" s="653"/>
      <c r="S84" s="653"/>
      <c r="T84" s="653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652"/>
      <c r="AM84" s="652"/>
      <c r="AN84" s="652"/>
      <c r="AO84" s="652"/>
      <c r="AP84" s="652"/>
      <c r="AQ84" s="652"/>
      <c r="AR84" s="652"/>
      <c r="AS84" s="652"/>
      <c r="AT84" s="652"/>
    </row>
    <row r="85" spans="2:46" s="644" customFormat="1" ht="15.95" customHeight="1" x14ac:dyDescent="0.25">
      <c r="B85" s="808"/>
      <c r="C85" s="809"/>
      <c r="D85" s="810"/>
      <c r="E85" s="810"/>
      <c r="F85" s="811"/>
      <c r="G85" s="810"/>
      <c r="H85" s="812"/>
      <c r="I85" s="810"/>
      <c r="J85" s="810"/>
      <c r="K85" s="812"/>
      <c r="L85" s="812"/>
      <c r="M85" s="810"/>
      <c r="N85" s="813"/>
      <c r="O85" s="813"/>
      <c r="P85" s="814"/>
      <c r="Q85" s="671"/>
      <c r="R85" s="653"/>
      <c r="S85" s="653"/>
      <c r="T85" s="653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652"/>
      <c r="AM85" s="652"/>
      <c r="AN85" s="652"/>
      <c r="AO85" s="652"/>
      <c r="AP85" s="652"/>
      <c r="AQ85" s="652"/>
      <c r="AR85" s="652"/>
      <c r="AS85" s="652"/>
      <c r="AT85" s="652"/>
    </row>
    <row r="86" spans="2:46" s="644" customFormat="1" ht="15.95" customHeight="1" x14ac:dyDescent="0.25">
      <c r="B86" s="808"/>
      <c r="C86" s="809"/>
      <c r="D86" s="810"/>
      <c r="E86" s="810"/>
      <c r="F86" s="811"/>
      <c r="G86" s="810"/>
      <c r="H86" s="812"/>
      <c r="I86" s="810"/>
      <c r="J86" s="810"/>
      <c r="K86" s="812"/>
      <c r="L86" s="812"/>
      <c r="M86" s="810"/>
      <c r="N86" s="813"/>
      <c r="O86" s="813"/>
      <c r="P86" s="814"/>
      <c r="Q86" s="671"/>
      <c r="R86" s="653"/>
      <c r="S86" s="653"/>
      <c r="T86" s="653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652"/>
      <c r="AM86" s="652"/>
      <c r="AN86" s="652"/>
      <c r="AO86" s="652"/>
      <c r="AP86" s="652"/>
      <c r="AQ86" s="652"/>
      <c r="AR86" s="652"/>
      <c r="AS86" s="652"/>
      <c r="AT86" s="652"/>
    </row>
    <row r="87" spans="2:46" s="644" customFormat="1" ht="15.95" customHeight="1" x14ac:dyDescent="0.25">
      <c r="B87" s="808"/>
      <c r="C87" s="809"/>
      <c r="D87" s="810"/>
      <c r="E87" s="810"/>
      <c r="F87" s="811"/>
      <c r="G87" s="810"/>
      <c r="H87" s="812"/>
      <c r="I87" s="810"/>
      <c r="J87" s="810"/>
      <c r="K87" s="812"/>
      <c r="L87" s="812"/>
      <c r="M87" s="810"/>
      <c r="N87" s="813"/>
      <c r="O87" s="813"/>
      <c r="P87" s="814"/>
      <c r="Q87" s="671"/>
      <c r="R87" s="653"/>
      <c r="S87" s="653"/>
      <c r="T87" s="653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652"/>
      <c r="AM87" s="652"/>
      <c r="AN87" s="652"/>
      <c r="AO87" s="652"/>
      <c r="AP87" s="652"/>
      <c r="AQ87" s="652"/>
      <c r="AR87" s="652"/>
      <c r="AS87" s="652"/>
      <c r="AT87" s="652"/>
    </row>
    <row r="88" spans="2:46" s="644" customFormat="1" ht="15.95" customHeight="1" x14ac:dyDescent="0.25">
      <c r="B88" s="808"/>
      <c r="C88" s="809"/>
      <c r="D88" s="810"/>
      <c r="E88" s="810"/>
      <c r="F88" s="811"/>
      <c r="G88" s="810"/>
      <c r="H88" s="812"/>
      <c r="I88" s="810"/>
      <c r="J88" s="810"/>
      <c r="K88" s="812"/>
      <c r="L88" s="812"/>
      <c r="M88" s="810"/>
      <c r="N88" s="813"/>
      <c r="O88" s="813"/>
      <c r="P88" s="814"/>
      <c r="Q88" s="671"/>
      <c r="R88" s="653"/>
      <c r="S88" s="653"/>
      <c r="T88" s="653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652"/>
      <c r="AM88" s="652"/>
      <c r="AN88" s="652"/>
      <c r="AO88" s="652"/>
      <c r="AP88" s="652"/>
      <c r="AQ88" s="652"/>
      <c r="AR88" s="652"/>
      <c r="AS88" s="652"/>
      <c r="AT88" s="652"/>
    </row>
    <row r="89" spans="2:46" s="644" customFormat="1" ht="15.95" customHeight="1" x14ac:dyDescent="0.25">
      <c r="B89" s="808"/>
      <c r="C89" s="809"/>
      <c r="D89" s="810"/>
      <c r="E89" s="810"/>
      <c r="F89" s="811"/>
      <c r="G89" s="810"/>
      <c r="H89" s="812"/>
      <c r="I89" s="810"/>
      <c r="J89" s="810"/>
      <c r="K89" s="812"/>
      <c r="L89" s="812"/>
      <c r="M89" s="810"/>
      <c r="N89" s="813"/>
      <c r="O89" s="813"/>
      <c r="P89" s="814"/>
      <c r="Q89" s="671"/>
      <c r="R89" s="653"/>
      <c r="S89" s="653"/>
      <c r="T89" s="653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652"/>
      <c r="AM89" s="652"/>
      <c r="AN89" s="652"/>
      <c r="AO89" s="652"/>
      <c r="AP89" s="652"/>
      <c r="AQ89" s="652"/>
      <c r="AR89" s="652"/>
      <c r="AS89" s="652"/>
      <c r="AT89" s="652"/>
    </row>
    <row r="90" spans="2:46" s="644" customFormat="1" ht="15.95" customHeight="1" x14ac:dyDescent="0.25">
      <c r="B90" s="808"/>
      <c r="C90" s="809"/>
      <c r="D90" s="810"/>
      <c r="E90" s="810"/>
      <c r="F90" s="811"/>
      <c r="G90" s="810"/>
      <c r="H90" s="812"/>
      <c r="I90" s="810"/>
      <c r="J90" s="810"/>
      <c r="K90" s="812"/>
      <c r="L90" s="812"/>
      <c r="M90" s="810"/>
      <c r="N90" s="813"/>
      <c r="O90" s="813"/>
      <c r="P90" s="814"/>
      <c r="Q90" s="671"/>
      <c r="R90" s="653"/>
      <c r="S90" s="653"/>
      <c r="T90" s="653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652"/>
      <c r="AM90" s="652"/>
      <c r="AN90" s="652"/>
      <c r="AO90" s="652"/>
      <c r="AP90" s="652"/>
      <c r="AQ90" s="652"/>
      <c r="AR90" s="652"/>
      <c r="AS90" s="652"/>
      <c r="AT90" s="652"/>
    </row>
    <row r="91" spans="2:46" s="644" customFormat="1" ht="15.95" customHeight="1" x14ac:dyDescent="0.25">
      <c r="B91" s="808"/>
      <c r="C91" s="809"/>
      <c r="D91" s="810"/>
      <c r="E91" s="810"/>
      <c r="F91" s="811"/>
      <c r="G91" s="810"/>
      <c r="H91" s="812"/>
      <c r="I91" s="810"/>
      <c r="J91" s="810"/>
      <c r="K91" s="812"/>
      <c r="L91" s="812"/>
      <c r="M91" s="810"/>
      <c r="N91" s="813"/>
      <c r="O91" s="813"/>
      <c r="P91" s="814"/>
      <c r="Q91" s="671"/>
      <c r="R91" s="653"/>
      <c r="S91" s="653"/>
      <c r="T91" s="653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652"/>
      <c r="AM91" s="652"/>
      <c r="AN91" s="652"/>
      <c r="AO91" s="652"/>
      <c r="AP91" s="652"/>
      <c r="AQ91" s="652"/>
      <c r="AR91" s="652"/>
      <c r="AS91" s="652"/>
      <c r="AT91" s="652"/>
    </row>
    <row r="92" spans="2:46" s="644" customFormat="1" ht="15.95" customHeight="1" x14ac:dyDescent="0.25">
      <c r="B92" s="808"/>
      <c r="C92" s="809"/>
      <c r="D92" s="810"/>
      <c r="E92" s="810"/>
      <c r="F92" s="811"/>
      <c r="G92" s="810"/>
      <c r="H92" s="812"/>
      <c r="I92" s="810"/>
      <c r="J92" s="810"/>
      <c r="K92" s="812"/>
      <c r="L92" s="812"/>
      <c r="M92" s="810"/>
      <c r="N92" s="813"/>
      <c r="O92" s="813"/>
      <c r="P92" s="814"/>
      <c r="Q92" s="671"/>
      <c r="R92" s="653"/>
      <c r="S92" s="653"/>
      <c r="T92" s="653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652"/>
      <c r="AM92" s="652"/>
      <c r="AN92" s="652"/>
      <c r="AO92" s="652"/>
      <c r="AP92" s="652"/>
      <c r="AQ92" s="652"/>
      <c r="AR92" s="652"/>
      <c r="AS92" s="652"/>
      <c r="AT92" s="652"/>
    </row>
    <row r="93" spans="2:46" s="644" customFormat="1" ht="15.95" customHeight="1" x14ac:dyDescent="0.25">
      <c r="B93" s="808"/>
      <c r="C93" s="809"/>
      <c r="D93" s="810"/>
      <c r="E93" s="810"/>
      <c r="F93" s="811"/>
      <c r="G93" s="810"/>
      <c r="H93" s="812"/>
      <c r="I93" s="810"/>
      <c r="J93" s="810"/>
      <c r="K93" s="812"/>
      <c r="L93" s="812"/>
      <c r="M93" s="810"/>
      <c r="N93" s="813"/>
      <c r="O93" s="813"/>
      <c r="P93" s="814"/>
      <c r="Q93" s="671"/>
      <c r="R93" s="653"/>
      <c r="S93" s="653"/>
      <c r="T93" s="653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652"/>
      <c r="AM93" s="652"/>
      <c r="AN93" s="652"/>
      <c r="AO93" s="652"/>
      <c r="AP93" s="652"/>
      <c r="AQ93" s="652"/>
      <c r="AR93" s="652"/>
      <c r="AS93" s="652"/>
      <c r="AT93" s="652"/>
    </row>
    <row r="94" spans="2:46" s="644" customFormat="1" ht="15.95" customHeight="1" x14ac:dyDescent="0.25">
      <c r="B94" s="808"/>
      <c r="C94" s="809"/>
      <c r="D94" s="810"/>
      <c r="E94" s="810"/>
      <c r="F94" s="811"/>
      <c r="G94" s="810"/>
      <c r="H94" s="812"/>
      <c r="I94" s="810"/>
      <c r="J94" s="810"/>
      <c r="K94" s="812"/>
      <c r="L94" s="812"/>
      <c r="M94" s="810"/>
      <c r="N94" s="813"/>
      <c r="O94" s="813"/>
      <c r="P94" s="814"/>
      <c r="Q94" s="671"/>
      <c r="R94" s="653"/>
      <c r="S94" s="653"/>
      <c r="T94" s="653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652"/>
      <c r="AM94" s="652"/>
      <c r="AN94" s="652"/>
      <c r="AO94" s="652"/>
      <c r="AP94" s="652"/>
      <c r="AQ94" s="652"/>
      <c r="AR94" s="652"/>
      <c r="AS94" s="652"/>
      <c r="AT94" s="652"/>
    </row>
    <row r="95" spans="2:46" s="644" customFormat="1" ht="15.95" customHeight="1" x14ac:dyDescent="0.25">
      <c r="B95" s="808"/>
      <c r="C95" s="809"/>
      <c r="D95" s="810"/>
      <c r="E95" s="810"/>
      <c r="F95" s="811"/>
      <c r="G95" s="810"/>
      <c r="H95" s="812"/>
      <c r="I95" s="810"/>
      <c r="J95" s="810"/>
      <c r="K95" s="812"/>
      <c r="L95" s="812"/>
      <c r="M95" s="810"/>
      <c r="N95" s="813"/>
      <c r="O95" s="813"/>
      <c r="P95" s="814"/>
      <c r="Q95" s="671"/>
      <c r="R95" s="653"/>
      <c r="S95" s="653"/>
      <c r="T95" s="653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652"/>
      <c r="AM95" s="652"/>
      <c r="AN95" s="652"/>
      <c r="AO95" s="652"/>
      <c r="AP95" s="652"/>
      <c r="AQ95" s="652"/>
      <c r="AR95" s="652"/>
      <c r="AS95" s="652"/>
      <c r="AT95" s="652"/>
    </row>
    <row r="96" spans="2:46" s="644" customFormat="1" ht="15.95" customHeight="1" x14ac:dyDescent="0.25">
      <c r="B96" s="808"/>
      <c r="C96" s="809"/>
      <c r="D96" s="810"/>
      <c r="E96" s="810"/>
      <c r="F96" s="811"/>
      <c r="G96" s="810"/>
      <c r="H96" s="812"/>
      <c r="I96" s="810"/>
      <c r="J96" s="810"/>
      <c r="K96" s="812"/>
      <c r="L96" s="812"/>
      <c r="M96" s="810"/>
      <c r="N96" s="813"/>
      <c r="O96" s="813"/>
      <c r="P96" s="814"/>
      <c r="Q96" s="671"/>
      <c r="R96" s="653"/>
      <c r="S96" s="653"/>
      <c r="T96" s="653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652"/>
      <c r="AM96" s="652"/>
      <c r="AN96" s="652"/>
      <c r="AO96" s="652"/>
      <c r="AP96" s="652"/>
      <c r="AQ96" s="652"/>
      <c r="AR96" s="652"/>
      <c r="AS96" s="652"/>
      <c r="AT96" s="652"/>
    </row>
    <row r="97" spans="2:46" s="644" customFormat="1" ht="15.95" customHeight="1" x14ac:dyDescent="0.25">
      <c r="B97" s="808"/>
      <c r="C97" s="809"/>
      <c r="D97" s="810"/>
      <c r="E97" s="810"/>
      <c r="F97" s="811"/>
      <c r="G97" s="810"/>
      <c r="H97" s="812"/>
      <c r="I97" s="810"/>
      <c r="J97" s="810"/>
      <c r="K97" s="812"/>
      <c r="L97" s="812"/>
      <c r="M97" s="810"/>
      <c r="N97" s="813"/>
      <c r="O97" s="813"/>
      <c r="P97" s="814"/>
      <c r="Q97" s="671"/>
      <c r="R97" s="653"/>
      <c r="S97" s="653"/>
      <c r="T97" s="653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652"/>
      <c r="AM97" s="652"/>
      <c r="AN97" s="652"/>
      <c r="AO97" s="652"/>
      <c r="AP97" s="652"/>
      <c r="AQ97" s="652"/>
      <c r="AR97" s="652"/>
      <c r="AS97" s="652"/>
      <c r="AT97" s="652"/>
    </row>
    <row r="98" spans="2:46" s="644" customFormat="1" ht="15.95" customHeight="1" x14ac:dyDescent="0.25">
      <c r="B98" s="808"/>
      <c r="C98" s="809"/>
      <c r="D98" s="810"/>
      <c r="E98" s="810"/>
      <c r="F98" s="811"/>
      <c r="G98" s="810"/>
      <c r="H98" s="812"/>
      <c r="I98" s="810"/>
      <c r="J98" s="810"/>
      <c r="K98" s="812"/>
      <c r="L98" s="812"/>
      <c r="M98" s="810"/>
      <c r="N98" s="813"/>
      <c r="O98" s="813"/>
      <c r="P98" s="814"/>
      <c r="Q98" s="671"/>
      <c r="R98" s="653"/>
      <c r="S98" s="653"/>
      <c r="T98" s="653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652"/>
      <c r="AM98" s="652"/>
      <c r="AN98" s="652"/>
      <c r="AO98" s="652"/>
      <c r="AP98" s="652"/>
      <c r="AQ98" s="652"/>
      <c r="AR98" s="652"/>
      <c r="AS98" s="652"/>
      <c r="AT98" s="652"/>
    </row>
    <row r="99" spans="2:46" s="644" customFormat="1" ht="15.95" customHeight="1" x14ac:dyDescent="0.25">
      <c r="B99" s="808"/>
      <c r="C99" s="809"/>
      <c r="D99" s="810"/>
      <c r="E99" s="810"/>
      <c r="F99" s="811"/>
      <c r="G99" s="810"/>
      <c r="H99" s="812"/>
      <c r="I99" s="810"/>
      <c r="J99" s="810"/>
      <c r="K99" s="812"/>
      <c r="L99" s="812"/>
      <c r="M99" s="810"/>
      <c r="N99" s="813"/>
      <c r="O99" s="813"/>
      <c r="P99" s="814"/>
      <c r="Q99" s="671"/>
      <c r="R99" s="653"/>
      <c r="S99" s="653"/>
      <c r="T99" s="653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652"/>
      <c r="AM99" s="652"/>
      <c r="AN99" s="652"/>
      <c r="AO99" s="652"/>
      <c r="AP99" s="652"/>
      <c r="AQ99" s="652"/>
      <c r="AR99" s="652"/>
      <c r="AS99" s="652"/>
      <c r="AT99" s="652"/>
    </row>
    <row r="100" spans="2:46" s="644" customFormat="1" ht="15.95" customHeight="1" x14ac:dyDescent="0.25">
      <c r="B100" s="808"/>
      <c r="C100" s="809"/>
      <c r="D100" s="810"/>
      <c r="E100" s="810"/>
      <c r="F100" s="811"/>
      <c r="G100" s="810"/>
      <c r="H100" s="812"/>
      <c r="I100" s="810"/>
      <c r="J100" s="810"/>
      <c r="K100" s="812"/>
      <c r="L100" s="812"/>
      <c r="M100" s="810"/>
      <c r="N100" s="813"/>
      <c r="O100" s="813"/>
      <c r="P100" s="814"/>
      <c r="Q100" s="671"/>
      <c r="R100" s="653"/>
      <c r="S100" s="653"/>
      <c r="T100" s="653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652"/>
      <c r="AM100" s="652"/>
      <c r="AN100" s="652"/>
      <c r="AO100" s="652"/>
      <c r="AP100" s="652"/>
      <c r="AQ100" s="652"/>
      <c r="AR100" s="652"/>
      <c r="AS100" s="652"/>
      <c r="AT100" s="652"/>
    </row>
    <row r="101" spans="2:46" s="644" customFormat="1" ht="15.95" customHeight="1" x14ac:dyDescent="0.25">
      <c r="B101" s="808"/>
      <c r="C101" s="809"/>
      <c r="D101" s="810"/>
      <c r="E101" s="810"/>
      <c r="F101" s="811"/>
      <c r="G101" s="810"/>
      <c r="H101" s="812"/>
      <c r="I101" s="810"/>
      <c r="J101" s="810"/>
      <c r="K101" s="812"/>
      <c r="L101" s="812"/>
      <c r="M101" s="810"/>
      <c r="N101" s="813"/>
      <c r="O101" s="813"/>
      <c r="P101" s="814"/>
      <c r="Q101" s="671"/>
      <c r="R101" s="653"/>
      <c r="S101" s="653"/>
      <c r="T101" s="653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652"/>
      <c r="AM101" s="652"/>
      <c r="AN101" s="652"/>
      <c r="AO101" s="652"/>
      <c r="AP101" s="652"/>
      <c r="AQ101" s="652"/>
      <c r="AR101" s="652"/>
      <c r="AS101" s="652"/>
      <c r="AT101" s="652"/>
    </row>
    <row r="102" spans="2:46" s="644" customFormat="1" ht="15.95" customHeight="1" x14ac:dyDescent="0.25">
      <c r="B102" s="808"/>
      <c r="C102" s="809"/>
      <c r="D102" s="810"/>
      <c r="E102" s="810"/>
      <c r="F102" s="811"/>
      <c r="G102" s="810"/>
      <c r="H102" s="812"/>
      <c r="I102" s="810"/>
      <c r="J102" s="810"/>
      <c r="K102" s="812"/>
      <c r="L102" s="812"/>
      <c r="M102" s="810"/>
      <c r="N102" s="813"/>
      <c r="O102" s="813"/>
      <c r="P102" s="814"/>
      <c r="Q102" s="671"/>
      <c r="R102" s="653"/>
      <c r="S102" s="653"/>
      <c r="T102" s="653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652"/>
      <c r="AM102" s="652"/>
      <c r="AN102" s="652"/>
      <c r="AO102" s="652"/>
      <c r="AP102" s="652"/>
      <c r="AQ102" s="652"/>
      <c r="AR102" s="652"/>
      <c r="AS102" s="652"/>
      <c r="AT102" s="652"/>
    </row>
    <row r="103" spans="2:46" s="644" customFormat="1" ht="15.95" customHeight="1" x14ac:dyDescent="0.25">
      <c r="B103" s="808"/>
      <c r="C103" s="809"/>
      <c r="D103" s="810"/>
      <c r="E103" s="810"/>
      <c r="F103" s="811"/>
      <c r="G103" s="810"/>
      <c r="H103" s="812"/>
      <c r="I103" s="810"/>
      <c r="J103" s="810"/>
      <c r="K103" s="812"/>
      <c r="L103" s="812"/>
      <c r="M103" s="810"/>
      <c r="N103" s="813"/>
      <c r="O103" s="813"/>
      <c r="P103" s="814"/>
      <c r="Q103" s="671"/>
      <c r="R103" s="653"/>
      <c r="S103" s="653"/>
      <c r="T103" s="653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652"/>
      <c r="AM103" s="652"/>
      <c r="AN103" s="652"/>
      <c r="AO103" s="652"/>
      <c r="AP103" s="652"/>
      <c r="AQ103" s="652"/>
      <c r="AR103" s="652"/>
      <c r="AS103" s="652"/>
      <c r="AT103" s="652"/>
    </row>
    <row r="104" spans="2:46" s="644" customFormat="1" ht="15.95" customHeight="1" x14ac:dyDescent="0.25">
      <c r="B104" s="808"/>
      <c r="C104" s="809"/>
      <c r="D104" s="810"/>
      <c r="E104" s="810"/>
      <c r="F104" s="811"/>
      <c r="G104" s="810"/>
      <c r="H104" s="812"/>
      <c r="I104" s="810"/>
      <c r="J104" s="810"/>
      <c r="K104" s="812"/>
      <c r="L104" s="812"/>
      <c r="M104" s="810"/>
      <c r="N104" s="813"/>
      <c r="O104" s="813"/>
      <c r="P104" s="814"/>
      <c r="Q104" s="671"/>
      <c r="R104" s="653"/>
      <c r="S104" s="653"/>
      <c r="T104" s="653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652"/>
      <c r="AM104" s="652"/>
      <c r="AN104" s="652"/>
      <c r="AO104" s="652"/>
      <c r="AP104" s="652"/>
      <c r="AQ104" s="652"/>
      <c r="AR104" s="652"/>
      <c r="AS104" s="652"/>
      <c r="AT104" s="652"/>
    </row>
    <row r="105" spans="2:46" s="644" customFormat="1" ht="15.95" customHeight="1" x14ac:dyDescent="0.25">
      <c r="B105" s="808"/>
      <c r="C105" s="809"/>
      <c r="D105" s="810"/>
      <c r="E105" s="810"/>
      <c r="F105" s="811"/>
      <c r="G105" s="810"/>
      <c r="H105" s="812"/>
      <c r="I105" s="810"/>
      <c r="J105" s="810"/>
      <c r="K105" s="812"/>
      <c r="L105" s="812"/>
      <c r="M105" s="810"/>
      <c r="N105" s="813"/>
      <c r="O105" s="813"/>
      <c r="P105" s="814"/>
      <c r="Q105" s="671"/>
      <c r="R105" s="653"/>
      <c r="S105" s="653"/>
      <c r="T105" s="653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652"/>
      <c r="AM105" s="652"/>
      <c r="AN105" s="652"/>
      <c r="AO105" s="652"/>
      <c r="AP105" s="652"/>
      <c r="AQ105" s="652"/>
      <c r="AR105" s="652"/>
      <c r="AS105" s="652"/>
      <c r="AT105" s="652"/>
    </row>
    <row r="106" spans="2:46" s="644" customFormat="1" ht="15.95" customHeight="1" x14ac:dyDescent="0.25">
      <c r="B106" s="808"/>
      <c r="C106" s="809"/>
      <c r="D106" s="810"/>
      <c r="E106" s="810"/>
      <c r="F106" s="811"/>
      <c r="G106" s="810"/>
      <c r="H106" s="812"/>
      <c r="I106" s="810"/>
      <c r="J106" s="810"/>
      <c r="K106" s="812"/>
      <c r="L106" s="812"/>
      <c r="M106" s="810"/>
      <c r="N106" s="813"/>
      <c r="O106" s="813"/>
      <c r="P106" s="814"/>
      <c r="Q106" s="671"/>
      <c r="R106" s="653"/>
      <c r="S106" s="653"/>
      <c r="T106" s="653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652"/>
      <c r="AM106" s="652"/>
      <c r="AN106" s="652"/>
      <c r="AO106" s="652"/>
      <c r="AP106" s="652"/>
      <c r="AQ106" s="652"/>
      <c r="AR106" s="652"/>
      <c r="AS106" s="652"/>
      <c r="AT106" s="652"/>
    </row>
    <row r="107" spans="2:46" s="644" customFormat="1" ht="15.95" customHeight="1" x14ac:dyDescent="0.25">
      <c r="B107" s="808"/>
      <c r="C107" s="809"/>
      <c r="D107" s="810"/>
      <c r="E107" s="810"/>
      <c r="F107" s="811"/>
      <c r="G107" s="810"/>
      <c r="H107" s="812"/>
      <c r="I107" s="810"/>
      <c r="J107" s="810"/>
      <c r="K107" s="812"/>
      <c r="L107" s="812"/>
      <c r="M107" s="810"/>
      <c r="N107" s="813"/>
      <c r="O107" s="813"/>
      <c r="P107" s="814"/>
      <c r="Q107" s="671"/>
      <c r="R107" s="653"/>
      <c r="S107" s="653"/>
      <c r="T107" s="653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652"/>
      <c r="AM107" s="652"/>
      <c r="AN107" s="652"/>
      <c r="AO107" s="652"/>
      <c r="AP107" s="652"/>
      <c r="AQ107" s="652"/>
      <c r="AR107" s="652"/>
      <c r="AS107" s="652"/>
      <c r="AT107" s="652"/>
    </row>
    <row r="108" spans="2:46" s="644" customFormat="1" ht="15.95" customHeight="1" x14ac:dyDescent="0.25">
      <c r="B108" s="808"/>
      <c r="C108" s="809"/>
      <c r="D108" s="810"/>
      <c r="E108" s="810"/>
      <c r="F108" s="811"/>
      <c r="G108" s="810"/>
      <c r="H108" s="812"/>
      <c r="I108" s="810"/>
      <c r="J108" s="810"/>
      <c r="K108" s="812"/>
      <c r="L108" s="812"/>
      <c r="M108" s="810"/>
      <c r="N108" s="813"/>
      <c r="O108" s="813"/>
      <c r="P108" s="814"/>
      <c r="Q108" s="671"/>
      <c r="R108" s="653"/>
      <c r="S108" s="653"/>
      <c r="T108" s="653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652"/>
      <c r="AM108" s="652"/>
      <c r="AN108" s="652"/>
      <c r="AO108" s="652"/>
      <c r="AP108" s="652"/>
      <c r="AQ108" s="652"/>
      <c r="AR108" s="652"/>
      <c r="AS108" s="652"/>
      <c r="AT108" s="652"/>
    </row>
    <row r="109" spans="2:46" s="644" customFormat="1" ht="15.95" customHeight="1" x14ac:dyDescent="0.25">
      <c r="B109" s="808"/>
      <c r="C109" s="809"/>
      <c r="D109" s="810"/>
      <c r="E109" s="810"/>
      <c r="F109" s="811"/>
      <c r="G109" s="810"/>
      <c r="H109" s="812"/>
      <c r="I109" s="810"/>
      <c r="J109" s="810"/>
      <c r="K109" s="812"/>
      <c r="L109" s="812"/>
      <c r="M109" s="810"/>
      <c r="N109" s="813"/>
      <c r="O109" s="813"/>
      <c r="P109" s="814"/>
      <c r="Q109" s="671"/>
      <c r="R109" s="653"/>
      <c r="S109" s="653"/>
      <c r="T109" s="653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652"/>
      <c r="AM109" s="652"/>
      <c r="AN109" s="652"/>
      <c r="AO109" s="652"/>
      <c r="AP109" s="652"/>
      <c r="AQ109" s="652"/>
      <c r="AR109" s="652"/>
      <c r="AS109" s="652"/>
      <c r="AT109" s="652"/>
    </row>
    <row r="110" spans="2:46" s="644" customFormat="1" ht="15.95" customHeight="1" x14ac:dyDescent="0.25">
      <c r="B110" s="808"/>
      <c r="C110" s="809"/>
      <c r="D110" s="810"/>
      <c r="E110" s="810"/>
      <c r="F110" s="811"/>
      <c r="G110" s="810"/>
      <c r="H110" s="812"/>
      <c r="I110" s="810"/>
      <c r="J110" s="810"/>
      <c r="K110" s="812"/>
      <c r="L110" s="812"/>
      <c r="M110" s="810"/>
      <c r="N110" s="813"/>
      <c r="O110" s="813"/>
      <c r="P110" s="814"/>
      <c r="Q110" s="671"/>
      <c r="R110" s="653"/>
      <c r="S110" s="653"/>
      <c r="T110" s="653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652"/>
      <c r="AM110" s="652"/>
      <c r="AN110" s="652"/>
      <c r="AO110" s="652"/>
      <c r="AP110" s="652"/>
      <c r="AQ110" s="652"/>
      <c r="AR110" s="652"/>
      <c r="AS110" s="652"/>
      <c r="AT110" s="652"/>
    </row>
    <row r="111" spans="2:46" s="644" customFormat="1" ht="15.95" customHeight="1" x14ac:dyDescent="0.25">
      <c r="B111" s="808"/>
      <c r="C111" s="809"/>
      <c r="D111" s="810"/>
      <c r="E111" s="810"/>
      <c r="F111" s="811"/>
      <c r="G111" s="810"/>
      <c r="H111" s="812"/>
      <c r="I111" s="810"/>
      <c r="J111" s="810"/>
      <c r="K111" s="812"/>
      <c r="L111" s="812"/>
      <c r="M111" s="810"/>
      <c r="N111" s="813"/>
      <c r="O111" s="813"/>
      <c r="P111" s="814"/>
      <c r="Q111" s="671"/>
      <c r="R111" s="653"/>
      <c r="S111" s="653"/>
      <c r="T111" s="653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652"/>
      <c r="AM111" s="652"/>
      <c r="AN111" s="652"/>
      <c r="AO111" s="652"/>
      <c r="AP111" s="652"/>
      <c r="AQ111" s="652"/>
      <c r="AR111" s="652"/>
      <c r="AS111" s="652"/>
      <c r="AT111" s="652"/>
    </row>
    <row r="112" spans="2:46" s="644" customFormat="1" ht="15.95" customHeight="1" x14ac:dyDescent="0.25">
      <c r="B112" s="808"/>
      <c r="C112" s="809"/>
      <c r="D112" s="810"/>
      <c r="E112" s="810"/>
      <c r="F112" s="811"/>
      <c r="G112" s="810"/>
      <c r="H112" s="812"/>
      <c r="I112" s="810"/>
      <c r="J112" s="810"/>
      <c r="K112" s="812"/>
      <c r="L112" s="812"/>
      <c r="M112" s="810"/>
      <c r="N112" s="813"/>
      <c r="O112" s="813"/>
      <c r="P112" s="814"/>
      <c r="Q112" s="671"/>
      <c r="R112" s="653"/>
      <c r="S112" s="653"/>
      <c r="T112" s="653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652"/>
      <c r="AM112" s="652"/>
      <c r="AN112" s="652"/>
      <c r="AO112" s="652"/>
      <c r="AP112" s="652"/>
      <c r="AQ112" s="652"/>
      <c r="AR112" s="652"/>
      <c r="AS112" s="652"/>
      <c r="AT112" s="652"/>
    </row>
    <row r="113" spans="2:46" s="644" customFormat="1" ht="15.95" customHeight="1" x14ac:dyDescent="0.25">
      <c r="B113" s="808"/>
      <c r="C113" s="809"/>
      <c r="D113" s="810"/>
      <c r="E113" s="810"/>
      <c r="F113" s="811"/>
      <c r="G113" s="810"/>
      <c r="H113" s="812"/>
      <c r="I113" s="810"/>
      <c r="J113" s="810"/>
      <c r="K113" s="812"/>
      <c r="L113" s="812"/>
      <c r="M113" s="810"/>
      <c r="N113" s="813"/>
      <c r="O113" s="813"/>
      <c r="P113" s="814"/>
      <c r="Q113" s="671"/>
      <c r="R113" s="653"/>
      <c r="S113" s="653"/>
      <c r="T113" s="653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652"/>
      <c r="AM113" s="652"/>
      <c r="AN113" s="652"/>
      <c r="AO113" s="652"/>
      <c r="AP113" s="652"/>
      <c r="AQ113" s="652"/>
      <c r="AR113" s="652"/>
      <c r="AS113" s="652"/>
      <c r="AT113" s="652"/>
    </row>
    <row r="114" spans="2:46" s="644" customFormat="1" ht="15.95" customHeight="1" x14ac:dyDescent="0.25">
      <c r="B114" s="808"/>
      <c r="C114" s="809"/>
      <c r="D114" s="810"/>
      <c r="E114" s="810"/>
      <c r="F114" s="811"/>
      <c r="G114" s="810"/>
      <c r="H114" s="812"/>
      <c r="I114" s="810"/>
      <c r="J114" s="810"/>
      <c r="K114" s="812"/>
      <c r="L114" s="812"/>
      <c r="M114" s="810"/>
      <c r="N114" s="813"/>
      <c r="O114" s="813"/>
      <c r="P114" s="814"/>
      <c r="Q114" s="671"/>
      <c r="R114" s="653"/>
      <c r="S114" s="653"/>
      <c r="T114" s="653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652"/>
      <c r="AM114" s="652"/>
      <c r="AN114" s="652"/>
      <c r="AO114" s="652"/>
      <c r="AP114" s="652"/>
      <c r="AQ114" s="652"/>
      <c r="AR114" s="652"/>
      <c r="AS114" s="652"/>
      <c r="AT114" s="652"/>
    </row>
    <row r="115" spans="2:46" s="644" customFormat="1" ht="15.95" customHeight="1" x14ac:dyDescent="0.25">
      <c r="B115" s="808"/>
      <c r="C115" s="809"/>
      <c r="D115" s="810"/>
      <c r="E115" s="810"/>
      <c r="F115" s="811"/>
      <c r="G115" s="810"/>
      <c r="H115" s="812"/>
      <c r="I115" s="810"/>
      <c r="J115" s="810"/>
      <c r="K115" s="812"/>
      <c r="L115" s="812"/>
      <c r="M115" s="810"/>
      <c r="N115" s="813"/>
      <c r="O115" s="813"/>
      <c r="P115" s="814"/>
      <c r="Q115" s="671"/>
      <c r="R115" s="653"/>
      <c r="S115" s="653"/>
      <c r="T115" s="653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652"/>
      <c r="AM115" s="652"/>
      <c r="AN115" s="652"/>
      <c r="AO115" s="652"/>
      <c r="AP115" s="652"/>
      <c r="AQ115" s="652"/>
      <c r="AR115" s="652"/>
      <c r="AS115" s="652"/>
      <c r="AT115" s="652"/>
    </row>
    <row r="116" spans="2:46" s="644" customFormat="1" ht="15.95" customHeight="1" x14ac:dyDescent="0.25">
      <c r="B116" s="808"/>
      <c r="C116" s="809"/>
      <c r="D116" s="810"/>
      <c r="E116" s="810"/>
      <c r="F116" s="811"/>
      <c r="G116" s="810"/>
      <c r="H116" s="812"/>
      <c r="I116" s="810"/>
      <c r="J116" s="810"/>
      <c r="K116" s="812"/>
      <c r="L116" s="812"/>
      <c r="M116" s="810"/>
      <c r="N116" s="813"/>
      <c r="O116" s="813"/>
      <c r="P116" s="814"/>
      <c r="Q116" s="671"/>
      <c r="R116" s="653"/>
      <c r="S116" s="653"/>
      <c r="T116" s="653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652"/>
      <c r="AM116" s="652"/>
      <c r="AN116" s="652"/>
      <c r="AO116" s="652"/>
      <c r="AP116" s="652"/>
      <c r="AQ116" s="652"/>
      <c r="AR116" s="652"/>
      <c r="AS116" s="652"/>
      <c r="AT116" s="652"/>
    </row>
    <row r="117" spans="2:46" s="644" customFormat="1" ht="15.95" customHeight="1" x14ac:dyDescent="0.25">
      <c r="B117" s="808"/>
      <c r="C117" s="809"/>
      <c r="D117" s="810"/>
      <c r="E117" s="810"/>
      <c r="F117" s="811"/>
      <c r="G117" s="810"/>
      <c r="H117" s="812"/>
      <c r="I117" s="810"/>
      <c r="J117" s="810"/>
      <c r="K117" s="812"/>
      <c r="L117" s="812"/>
      <c r="M117" s="810"/>
      <c r="N117" s="813"/>
      <c r="O117" s="813"/>
      <c r="P117" s="814"/>
      <c r="Q117" s="671"/>
      <c r="R117" s="653"/>
      <c r="S117" s="653"/>
      <c r="T117" s="653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652"/>
      <c r="AM117" s="652"/>
      <c r="AN117" s="652"/>
      <c r="AO117" s="652"/>
      <c r="AP117" s="652"/>
      <c r="AQ117" s="652"/>
      <c r="AR117" s="652"/>
      <c r="AS117" s="652"/>
      <c r="AT117" s="652"/>
    </row>
    <row r="118" spans="2:46" s="644" customFormat="1" ht="15.95" customHeight="1" x14ac:dyDescent="0.25">
      <c r="B118" s="808"/>
      <c r="C118" s="809"/>
      <c r="D118" s="810"/>
      <c r="E118" s="810"/>
      <c r="F118" s="811"/>
      <c r="G118" s="810"/>
      <c r="H118" s="812"/>
      <c r="I118" s="810"/>
      <c r="J118" s="810"/>
      <c r="K118" s="812"/>
      <c r="L118" s="812"/>
      <c r="M118" s="810"/>
      <c r="N118" s="813"/>
      <c r="O118" s="813"/>
      <c r="P118" s="814"/>
      <c r="Q118" s="671"/>
      <c r="R118" s="653"/>
      <c r="S118" s="653"/>
      <c r="T118" s="653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652"/>
      <c r="AM118" s="652"/>
      <c r="AN118" s="652"/>
      <c r="AO118" s="652"/>
      <c r="AP118" s="652"/>
      <c r="AQ118" s="652"/>
      <c r="AR118" s="652"/>
      <c r="AS118" s="652"/>
      <c r="AT118" s="652"/>
    </row>
    <row r="119" spans="2:46" s="644" customFormat="1" ht="15.95" customHeight="1" x14ac:dyDescent="0.25">
      <c r="B119" s="808"/>
      <c r="C119" s="809"/>
      <c r="D119" s="810"/>
      <c r="E119" s="810"/>
      <c r="F119" s="811"/>
      <c r="G119" s="810"/>
      <c r="H119" s="812"/>
      <c r="I119" s="810"/>
      <c r="J119" s="810"/>
      <c r="K119" s="812"/>
      <c r="L119" s="812"/>
      <c r="M119" s="810"/>
      <c r="N119" s="813"/>
      <c r="O119" s="813"/>
      <c r="P119" s="814"/>
      <c r="Q119" s="671"/>
      <c r="R119" s="653"/>
      <c r="S119" s="653"/>
      <c r="T119" s="653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652"/>
      <c r="AM119" s="652"/>
      <c r="AN119" s="652"/>
      <c r="AO119" s="652"/>
      <c r="AP119" s="652"/>
      <c r="AQ119" s="652"/>
      <c r="AR119" s="652"/>
      <c r="AS119" s="652"/>
      <c r="AT119" s="652"/>
    </row>
    <row r="120" spans="2:46" s="644" customFormat="1" ht="15.95" customHeight="1" x14ac:dyDescent="0.25">
      <c r="B120" s="808"/>
      <c r="C120" s="809"/>
      <c r="D120" s="810"/>
      <c r="E120" s="810"/>
      <c r="F120" s="811"/>
      <c r="G120" s="810"/>
      <c r="H120" s="812"/>
      <c r="I120" s="810"/>
      <c r="J120" s="810"/>
      <c r="K120" s="812"/>
      <c r="L120" s="812"/>
      <c r="M120" s="810"/>
      <c r="N120" s="813"/>
      <c r="O120" s="813"/>
      <c r="P120" s="814"/>
      <c r="Q120" s="671"/>
      <c r="R120" s="653"/>
      <c r="S120" s="653"/>
      <c r="T120" s="653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652"/>
      <c r="AM120" s="652"/>
      <c r="AN120" s="652"/>
      <c r="AO120" s="652"/>
      <c r="AP120" s="652"/>
      <c r="AQ120" s="652"/>
      <c r="AR120" s="652"/>
      <c r="AS120" s="652"/>
      <c r="AT120" s="652"/>
    </row>
    <row r="121" spans="2:46" s="644" customFormat="1" ht="15.95" customHeight="1" x14ac:dyDescent="0.25">
      <c r="B121" s="808"/>
      <c r="C121" s="809"/>
      <c r="D121" s="810"/>
      <c r="E121" s="810"/>
      <c r="F121" s="811"/>
      <c r="G121" s="810"/>
      <c r="H121" s="812"/>
      <c r="I121" s="810"/>
      <c r="J121" s="810"/>
      <c r="K121" s="812"/>
      <c r="L121" s="812"/>
      <c r="M121" s="810"/>
      <c r="N121" s="813"/>
      <c r="O121" s="813"/>
      <c r="P121" s="814"/>
      <c r="Q121" s="671"/>
      <c r="R121" s="653"/>
      <c r="S121" s="653"/>
      <c r="T121" s="653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652"/>
      <c r="AM121" s="652"/>
      <c r="AN121" s="652"/>
      <c r="AO121" s="652"/>
      <c r="AP121" s="652"/>
      <c r="AQ121" s="652"/>
      <c r="AR121" s="652"/>
      <c r="AS121" s="652"/>
      <c r="AT121" s="652"/>
    </row>
    <row r="122" spans="2:46" s="644" customFormat="1" ht="15.95" customHeight="1" x14ac:dyDescent="0.25">
      <c r="B122" s="808"/>
      <c r="C122" s="809"/>
      <c r="D122" s="810"/>
      <c r="E122" s="810"/>
      <c r="F122" s="811"/>
      <c r="G122" s="810"/>
      <c r="H122" s="812"/>
      <c r="I122" s="810"/>
      <c r="J122" s="810"/>
      <c r="K122" s="812"/>
      <c r="L122" s="812"/>
      <c r="M122" s="810"/>
      <c r="N122" s="813"/>
      <c r="O122" s="813"/>
      <c r="P122" s="814"/>
      <c r="Q122" s="671"/>
      <c r="R122" s="653"/>
      <c r="S122" s="653"/>
      <c r="T122" s="653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652"/>
      <c r="AM122" s="652"/>
      <c r="AN122" s="652"/>
      <c r="AO122" s="652"/>
      <c r="AP122" s="652"/>
      <c r="AQ122" s="652"/>
      <c r="AR122" s="652"/>
      <c r="AS122" s="652"/>
      <c r="AT122" s="652"/>
    </row>
    <row r="123" spans="2:46" s="644" customFormat="1" ht="15.95" customHeight="1" x14ac:dyDescent="0.25">
      <c r="B123" s="808"/>
      <c r="C123" s="809"/>
      <c r="D123" s="810"/>
      <c r="E123" s="810"/>
      <c r="F123" s="811"/>
      <c r="G123" s="810"/>
      <c r="H123" s="812"/>
      <c r="I123" s="810"/>
      <c r="J123" s="810"/>
      <c r="K123" s="812"/>
      <c r="L123" s="812"/>
      <c r="M123" s="810"/>
      <c r="N123" s="813"/>
      <c r="O123" s="813"/>
      <c r="P123" s="814"/>
      <c r="Q123" s="671"/>
      <c r="R123" s="653"/>
      <c r="S123" s="653"/>
      <c r="T123" s="653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652"/>
      <c r="AM123" s="652"/>
      <c r="AN123" s="652"/>
      <c r="AO123" s="652"/>
      <c r="AP123" s="652"/>
      <c r="AQ123" s="652"/>
      <c r="AR123" s="652"/>
      <c r="AS123" s="652"/>
      <c r="AT123" s="652"/>
    </row>
    <row r="124" spans="2:46" s="644" customFormat="1" ht="15.95" customHeight="1" x14ac:dyDescent="0.25">
      <c r="B124" s="808"/>
      <c r="C124" s="809"/>
      <c r="D124" s="810"/>
      <c r="E124" s="810"/>
      <c r="F124" s="811"/>
      <c r="G124" s="810"/>
      <c r="H124" s="812"/>
      <c r="I124" s="810"/>
      <c r="J124" s="810"/>
      <c r="K124" s="812"/>
      <c r="L124" s="812"/>
      <c r="M124" s="810"/>
      <c r="N124" s="813"/>
      <c r="O124" s="813"/>
      <c r="P124" s="814"/>
      <c r="Q124" s="671"/>
      <c r="R124" s="653"/>
      <c r="S124" s="653"/>
      <c r="T124" s="653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652"/>
      <c r="AM124" s="652"/>
      <c r="AN124" s="652"/>
      <c r="AO124" s="652"/>
      <c r="AP124" s="652"/>
      <c r="AQ124" s="652"/>
      <c r="AR124" s="652"/>
      <c r="AS124" s="652"/>
      <c r="AT124" s="652"/>
    </row>
    <row r="125" spans="2:46" s="644" customFormat="1" ht="15.95" customHeight="1" x14ac:dyDescent="0.25">
      <c r="B125" s="808"/>
      <c r="C125" s="809"/>
      <c r="D125" s="810"/>
      <c r="E125" s="810"/>
      <c r="F125" s="811"/>
      <c r="G125" s="810"/>
      <c r="H125" s="812"/>
      <c r="I125" s="810"/>
      <c r="J125" s="810"/>
      <c r="K125" s="812"/>
      <c r="L125" s="812"/>
      <c r="M125" s="810"/>
      <c r="N125" s="813"/>
      <c r="O125" s="813"/>
      <c r="P125" s="814"/>
      <c r="Q125" s="671"/>
      <c r="R125" s="653"/>
      <c r="S125" s="653"/>
      <c r="T125" s="653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652"/>
      <c r="AM125" s="652"/>
      <c r="AN125" s="652"/>
      <c r="AO125" s="652"/>
      <c r="AP125" s="652"/>
      <c r="AQ125" s="652"/>
      <c r="AR125" s="652"/>
      <c r="AS125" s="652"/>
      <c r="AT125" s="652"/>
    </row>
    <row r="126" spans="2:46" s="644" customFormat="1" ht="15.95" customHeight="1" x14ac:dyDescent="0.25">
      <c r="B126" s="808"/>
      <c r="C126" s="809"/>
      <c r="D126" s="810"/>
      <c r="E126" s="810"/>
      <c r="F126" s="811"/>
      <c r="G126" s="810"/>
      <c r="H126" s="812"/>
      <c r="I126" s="810"/>
      <c r="J126" s="810"/>
      <c r="K126" s="812"/>
      <c r="L126" s="812"/>
      <c r="M126" s="810"/>
      <c r="N126" s="813"/>
      <c r="O126" s="813"/>
      <c r="P126" s="814"/>
      <c r="Q126" s="671"/>
      <c r="R126" s="653"/>
      <c r="S126" s="653"/>
      <c r="T126" s="653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652"/>
      <c r="AM126" s="652"/>
      <c r="AN126" s="652"/>
      <c r="AO126" s="652"/>
      <c r="AP126" s="652"/>
      <c r="AQ126" s="652"/>
      <c r="AR126" s="652"/>
      <c r="AS126" s="652"/>
      <c r="AT126" s="652"/>
    </row>
    <row r="127" spans="2:46" s="644" customFormat="1" ht="15.95" customHeight="1" x14ac:dyDescent="0.25">
      <c r="B127" s="808"/>
      <c r="C127" s="809"/>
      <c r="D127" s="810"/>
      <c r="E127" s="810"/>
      <c r="F127" s="811"/>
      <c r="G127" s="810"/>
      <c r="H127" s="812"/>
      <c r="I127" s="810"/>
      <c r="J127" s="810"/>
      <c r="K127" s="812"/>
      <c r="L127" s="812"/>
      <c r="M127" s="810"/>
      <c r="N127" s="813"/>
      <c r="O127" s="813"/>
      <c r="P127" s="814"/>
      <c r="Q127" s="671"/>
      <c r="R127" s="653"/>
      <c r="S127" s="653"/>
      <c r="T127" s="653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652"/>
      <c r="AM127" s="652"/>
      <c r="AN127" s="652"/>
      <c r="AO127" s="652"/>
      <c r="AP127" s="652"/>
      <c r="AQ127" s="652"/>
      <c r="AR127" s="652"/>
      <c r="AS127" s="652"/>
      <c r="AT127" s="652"/>
    </row>
    <row r="128" spans="2:46" s="644" customFormat="1" ht="15.95" customHeight="1" x14ac:dyDescent="0.25">
      <c r="B128" s="808"/>
      <c r="C128" s="809"/>
      <c r="D128" s="810"/>
      <c r="E128" s="810"/>
      <c r="F128" s="811"/>
      <c r="G128" s="810"/>
      <c r="H128" s="812"/>
      <c r="I128" s="810"/>
      <c r="J128" s="810"/>
      <c r="K128" s="812"/>
      <c r="L128" s="812"/>
      <c r="M128" s="810"/>
      <c r="N128" s="813"/>
      <c r="O128" s="813"/>
      <c r="P128" s="814"/>
      <c r="Q128" s="671"/>
      <c r="R128" s="653"/>
      <c r="S128" s="653"/>
      <c r="T128" s="653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652"/>
      <c r="AM128" s="652"/>
      <c r="AN128" s="652"/>
      <c r="AO128" s="652"/>
      <c r="AP128" s="652"/>
      <c r="AQ128" s="652"/>
      <c r="AR128" s="652"/>
      <c r="AS128" s="652"/>
      <c r="AT128" s="652"/>
    </row>
    <row r="129" spans="2:46" s="644" customFormat="1" ht="15.95" customHeight="1" x14ac:dyDescent="0.25">
      <c r="B129" s="808"/>
      <c r="C129" s="809"/>
      <c r="D129" s="810"/>
      <c r="E129" s="810"/>
      <c r="F129" s="811"/>
      <c r="G129" s="810"/>
      <c r="H129" s="812"/>
      <c r="I129" s="810"/>
      <c r="J129" s="810"/>
      <c r="K129" s="812"/>
      <c r="L129" s="812"/>
      <c r="M129" s="810"/>
      <c r="N129" s="813"/>
      <c r="O129" s="813"/>
      <c r="P129" s="814"/>
      <c r="Q129" s="671"/>
      <c r="R129" s="653"/>
      <c r="S129" s="653"/>
      <c r="T129" s="653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652"/>
      <c r="AM129" s="652"/>
      <c r="AN129" s="652"/>
      <c r="AO129" s="652"/>
      <c r="AP129" s="652"/>
      <c r="AQ129" s="652"/>
      <c r="AR129" s="652"/>
      <c r="AS129" s="652"/>
      <c r="AT129" s="652"/>
    </row>
    <row r="130" spans="2:46" s="644" customFormat="1" ht="15.95" customHeight="1" x14ac:dyDescent="0.25">
      <c r="B130" s="808"/>
      <c r="C130" s="809"/>
      <c r="D130" s="810"/>
      <c r="E130" s="810"/>
      <c r="F130" s="811"/>
      <c r="G130" s="810"/>
      <c r="H130" s="812"/>
      <c r="I130" s="810"/>
      <c r="J130" s="810"/>
      <c r="K130" s="812"/>
      <c r="L130" s="812"/>
      <c r="M130" s="810"/>
      <c r="N130" s="813"/>
      <c r="O130" s="813"/>
      <c r="P130" s="814"/>
      <c r="Q130" s="671"/>
      <c r="R130" s="653"/>
      <c r="S130" s="653"/>
      <c r="T130" s="653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652"/>
      <c r="AM130" s="652"/>
      <c r="AN130" s="652"/>
      <c r="AO130" s="652"/>
      <c r="AP130" s="652"/>
      <c r="AQ130" s="652"/>
      <c r="AR130" s="652"/>
      <c r="AS130" s="652"/>
      <c r="AT130" s="652"/>
    </row>
    <row r="131" spans="2:46" s="644" customFormat="1" ht="15.95" customHeight="1" x14ac:dyDescent="0.25">
      <c r="B131" s="808"/>
      <c r="C131" s="809"/>
      <c r="D131" s="810"/>
      <c r="E131" s="810"/>
      <c r="F131" s="811"/>
      <c r="G131" s="810"/>
      <c r="H131" s="812"/>
      <c r="I131" s="810"/>
      <c r="J131" s="810"/>
      <c r="K131" s="812"/>
      <c r="L131" s="812"/>
      <c r="M131" s="810"/>
      <c r="N131" s="813"/>
      <c r="O131" s="813"/>
      <c r="P131" s="814"/>
      <c r="Q131" s="671"/>
      <c r="R131" s="653"/>
      <c r="S131" s="653"/>
      <c r="T131" s="653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652"/>
      <c r="AM131" s="652"/>
      <c r="AN131" s="652"/>
      <c r="AO131" s="652"/>
      <c r="AP131" s="652"/>
      <c r="AQ131" s="652"/>
      <c r="AR131" s="652"/>
      <c r="AS131" s="652"/>
      <c r="AT131" s="652"/>
    </row>
    <row r="132" spans="2:46" s="644" customFormat="1" ht="15.95" customHeight="1" x14ac:dyDescent="0.25">
      <c r="B132" s="808"/>
      <c r="C132" s="809"/>
      <c r="D132" s="810"/>
      <c r="E132" s="810"/>
      <c r="F132" s="811"/>
      <c r="G132" s="810"/>
      <c r="H132" s="812"/>
      <c r="I132" s="810"/>
      <c r="J132" s="810"/>
      <c r="K132" s="812"/>
      <c r="L132" s="812"/>
      <c r="M132" s="810"/>
      <c r="N132" s="813"/>
      <c r="O132" s="813"/>
      <c r="P132" s="814"/>
      <c r="Q132" s="671"/>
      <c r="R132" s="653"/>
      <c r="S132" s="653"/>
      <c r="T132" s="653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652"/>
      <c r="AM132" s="652"/>
      <c r="AN132" s="652"/>
      <c r="AO132" s="652"/>
      <c r="AP132" s="652"/>
      <c r="AQ132" s="652"/>
      <c r="AR132" s="652"/>
      <c r="AS132" s="652"/>
      <c r="AT132" s="652"/>
    </row>
    <row r="133" spans="2:46" s="644" customFormat="1" ht="15.95" customHeight="1" x14ac:dyDescent="0.25">
      <c r="B133" s="808"/>
      <c r="C133" s="809"/>
      <c r="D133" s="810"/>
      <c r="E133" s="810"/>
      <c r="F133" s="811"/>
      <c r="G133" s="810"/>
      <c r="H133" s="812"/>
      <c r="I133" s="810"/>
      <c r="J133" s="810"/>
      <c r="K133" s="812"/>
      <c r="L133" s="812"/>
      <c r="M133" s="810"/>
      <c r="N133" s="813"/>
      <c r="O133" s="813"/>
      <c r="P133" s="814"/>
      <c r="Q133" s="671"/>
      <c r="R133" s="653"/>
      <c r="S133" s="653"/>
      <c r="T133" s="653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652"/>
      <c r="AM133" s="652"/>
      <c r="AN133" s="652"/>
      <c r="AO133" s="652"/>
      <c r="AP133" s="652"/>
      <c r="AQ133" s="652"/>
      <c r="AR133" s="652"/>
      <c r="AS133" s="652"/>
      <c r="AT133" s="652"/>
    </row>
    <row r="134" spans="2:46" s="644" customFormat="1" ht="15.95" customHeight="1" x14ac:dyDescent="0.25">
      <c r="B134" s="808"/>
      <c r="C134" s="809"/>
      <c r="D134" s="810"/>
      <c r="E134" s="810"/>
      <c r="F134" s="811"/>
      <c r="G134" s="810"/>
      <c r="H134" s="812"/>
      <c r="I134" s="810"/>
      <c r="J134" s="810"/>
      <c r="K134" s="812"/>
      <c r="L134" s="812"/>
      <c r="M134" s="810"/>
      <c r="N134" s="813"/>
      <c r="O134" s="813"/>
      <c r="P134" s="814"/>
      <c r="Q134" s="671"/>
      <c r="R134" s="653"/>
      <c r="S134" s="653"/>
      <c r="T134" s="653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652"/>
      <c r="AM134" s="652"/>
      <c r="AN134" s="652"/>
      <c r="AO134" s="652"/>
      <c r="AP134" s="652"/>
      <c r="AQ134" s="652"/>
      <c r="AR134" s="652"/>
      <c r="AS134" s="652"/>
      <c r="AT134" s="652"/>
    </row>
    <row r="135" spans="2:46" s="644" customFormat="1" ht="15.95" customHeight="1" x14ac:dyDescent="0.25">
      <c r="B135" s="808"/>
      <c r="C135" s="809"/>
      <c r="D135" s="810"/>
      <c r="E135" s="810"/>
      <c r="F135" s="811"/>
      <c r="G135" s="810"/>
      <c r="H135" s="812"/>
      <c r="I135" s="810"/>
      <c r="J135" s="810"/>
      <c r="K135" s="812"/>
      <c r="L135" s="812"/>
      <c r="M135" s="810"/>
      <c r="N135" s="813"/>
      <c r="O135" s="813"/>
      <c r="P135" s="814"/>
      <c r="Q135" s="671"/>
      <c r="R135" s="653"/>
      <c r="S135" s="653"/>
      <c r="T135" s="653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652"/>
      <c r="AM135" s="652"/>
      <c r="AN135" s="652"/>
      <c r="AO135" s="652"/>
      <c r="AP135" s="652"/>
      <c r="AQ135" s="652"/>
      <c r="AR135" s="652"/>
      <c r="AS135" s="652"/>
      <c r="AT135" s="652"/>
    </row>
    <row r="136" spans="2:46" s="644" customFormat="1" ht="15.95" customHeight="1" x14ac:dyDescent="0.25">
      <c r="B136" s="808"/>
      <c r="C136" s="809"/>
      <c r="D136" s="810"/>
      <c r="E136" s="810"/>
      <c r="F136" s="811"/>
      <c r="G136" s="810"/>
      <c r="H136" s="812"/>
      <c r="I136" s="810"/>
      <c r="J136" s="810"/>
      <c r="K136" s="812"/>
      <c r="L136" s="812"/>
      <c r="M136" s="810"/>
      <c r="N136" s="813"/>
      <c r="O136" s="813"/>
      <c r="P136" s="814"/>
      <c r="Q136" s="671"/>
      <c r="R136" s="653"/>
      <c r="S136" s="653"/>
      <c r="T136" s="653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652"/>
      <c r="AM136" s="652"/>
      <c r="AN136" s="652"/>
      <c r="AO136" s="652"/>
      <c r="AP136" s="652"/>
      <c r="AQ136" s="652"/>
      <c r="AR136" s="652"/>
      <c r="AS136" s="652"/>
      <c r="AT136" s="652"/>
    </row>
    <row r="137" spans="2:46" s="644" customFormat="1" ht="15.95" customHeight="1" x14ac:dyDescent="0.25">
      <c r="B137" s="808"/>
      <c r="C137" s="809"/>
      <c r="D137" s="810"/>
      <c r="E137" s="810"/>
      <c r="F137" s="811"/>
      <c r="G137" s="810"/>
      <c r="H137" s="812"/>
      <c r="I137" s="810"/>
      <c r="J137" s="810"/>
      <c r="K137" s="812"/>
      <c r="L137" s="812"/>
      <c r="M137" s="810"/>
      <c r="N137" s="813"/>
      <c r="O137" s="813"/>
      <c r="P137" s="814"/>
      <c r="Q137" s="671"/>
      <c r="R137" s="653"/>
      <c r="S137" s="653"/>
      <c r="T137" s="653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652"/>
      <c r="AM137" s="652"/>
      <c r="AN137" s="652"/>
      <c r="AO137" s="652"/>
      <c r="AP137" s="652"/>
      <c r="AQ137" s="652"/>
      <c r="AR137" s="652"/>
      <c r="AS137" s="652"/>
      <c r="AT137" s="652"/>
    </row>
    <row r="138" spans="2:46" s="644" customFormat="1" ht="15.95" customHeight="1" x14ac:dyDescent="0.25">
      <c r="B138" s="808"/>
      <c r="C138" s="809"/>
      <c r="D138" s="810"/>
      <c r="E138" s="810"/>
      <c r="F138" s="811"/>
      <c r="G138" s="810"/>
      <c r="H138" s="812"/>
      <c r="I138" s="810"/>
      <c r="J138" s="810"/>
      <c r="K138" s="812"/>
      <c r="L138" s="812"/>
      <c r="M138" s="810"/>
      <c r="N138" s="813"/>
      <c r="O138" s="813"/>
      <c r="P138" s="814"/>
      <c r="Q138" s="671"/>
      <c r="R138" s="653"/>
      <c r="S138" s="653"/>
      <c r="T138" s="653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652"/>
      <c r="AM138" s="652"/>
      <c r="AN138" s="652"/>
      <c r="AO138" s="652"/>
      <c r="AP138" s="652"/>
      <c r="AQ138" s="652"/>
      <c r="AR138" s="652"/>
      <c r="AS138" s="652"/>
      <c r="AT138" s="652"/>
    </row>
    <row r="139" spans="2:46" s="644" customFormat="1" ht="15.95" customHeight="1" x14ac:dyDescent="0.25">
      <c r="B139" s="808"/>
      <c r="C139" s="809"/>
      <c r="D139" s="810"/>
      <c r="E139" s="810"/>
      <c r="F139" s="811"/>
      <c r="G139" s="810"/>
      <c r="H139" s="812"/>
      <c r="I139" s="810"/>
      <c r="J139" s="810"/>
      <c r="K139" s="812"/>
      <c r="L139" s="812"/>
      <c r="M139" s="810"/>
      <c r="N139" s="813"/>
      <c r="O139" s="813"/>
      <c r="P139" s="814"/>
      <c r="Q139" s="671"/>
      <c r="R139" s="653"/>
      <c r="S139" s="653"/>
      <c r="T139" s="653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652"/>
      <c r="AM139" s="652"/>
      <c r="AN139" s="652"/>
      <c r="AO139" s="652"/>
      <c r="AP139" s="652"/>
      <c r="AQ139" s="652"/>
      <c r="AR139" s="652"/>
      <c r="AS139" s="652"/>
      <c r="AT139" s="652"/>
    </row>
    <row r="140" spans="2:46" s="644" customFormat="1" ht="15.95" customHeight="1" x14ac:dyDescent="0.25">
      <c r="B140" s="808"/>
      <c r="C140" s="809"/>
      <c r="D140" s="810"/>
      <c r="E140" s="810"/>
      <c r="F140" s="811"/>
      <c r="G140" s="810"/>
      <c r="H140" s="812"/>
      <c r="I140" s="810"/>
      <c r="J140" s="810"/>
      <c r="K140" s="812"/>
      <c r="L140" s="812"/>
      <c r="M140" s="810"/>
      <c r="N140" s="813"/>
      <c r="O140" s="813"/>
      <c r="P140" s="814"/>
      <c r="Q140" s="671"/>
      <c r="R140" s="653"/>
      <c r="S140" s="653"/>
      <c r="T140" s="653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652"/>
      <c r="AM140" s="652"/>
      <c r="AN140" s="652"/>
      <c r="AO140" s="652"/>
      <c r="AP140" s="652"/>
      <c r="AQ140" s="652"/>
      <c r="AR140" s="652"/>
      <c r="AS140" s="652"/>
      <c r="AT140" s="652"/>
    </row>
    <row r="141" spans="2:46" s="644" customFormat="1" ht="15.95" customHeight="1" x14ac:dyDescent="0.25">
      <c r="B141" s="808"/>
      <c r="C141" s="809"/>
      <c r="D141" s="810"/>
      <c r="E141" s="810"/>
      <c r="F141" s="811"/>
      <c r="G141" s="810"/>
      <c r="H141" s="812"/>
      <c r="I141" s="810"/>
      <c r="J141" s="810"/>
      <c r="K141" s="812"/>
      <c r="L141" s="812"/>
      <c r="M141" s="810"/>
      <c r="N141" s="813"/>
      <c r="O141" s="813"/>
      <c r="P141" s="814"/>
      <c r="Q141" s="671"/>
      <c r="R141" s="653"/>
      <c r="S141" s="653"/>
      <c r="T141" s="653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652"/>
      <c r="AM141" s="652"/>
      <c r="AN141" s="652"/>
      <c r="AO141" s="652"/>
      <c r="AP141" s="652"/>
      <c r="AQ141" s="652"/>
      <c r="AR141" s="652"/>
      <c r="AS141" s="652"/>
      <c r="AT141" s="652"/>
    </row>
    <row r="142" spans="2:46" s="644" customFormat="1" ht="15.95" customHeight="1" x14ac:dyDescent="0.25">
      <c r="B142" s="808"/>
      <c r="C142" s="809"/>
      <c r="D142" s="810"/>
      <c r="E142" s="810"/>
      <c r="F142" s="811"/>
      <c r="G142" s="810"/>
      <c r="H142" s="812"/>
      <c r="I142" s="810"/>
      <c r="J142" s="810"/>
      <c r="K142" s="812"/>
      <c r="L142" s="812"/>
      <c r="M142" s="810"/>
      <c r="N142" s="813"/>
      <c r="O142" s="813"/>
      <c r="P142" s="814"/>
      <c r="Q142" s="671"/>
      <c r="R142" s="653"/>
      <c r="S142" s="653"/>
      <c r="T142" s="653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652"/>
      <c r="AM142" s="652"/>
      <c r="AN142" s="652"/>
      <c r="AO142" s="652"/>
      <c r="AP142" s="652"/>
      <c r="AQ142" s="652"/>
      <c r="AR142" s="652"/>
      <c r="AS142" s="652"/>
      <c r="AT142" s="652"/>
    </row>
    <row r="143" spans="2:46" s="644" customFormat="1" ht="15.95" customHeight="1" x14ac:dyDescent="0.25">
      <c r="B143" s="808"/>
      <c r="C143" s="809"/>
      <c r="D143" s="810"/>
      <c r="E143" s="810"/>
      <c r="F143" s="811"/>
      <c r="G143" s="810"/>
      <c r="H143" s="812"/>
      <c r="I143" s="810"/>
      <c r="J143" s="810"/>
      <c r="K143" s="812"/>
      <c r="L143" s="812"/>
      <c r="M143" s="810"/>
      <c r="N143" s="813"/>
      <c r="O143" s="813"/>
      <c r="P143" s="814"/>
      <c r="Q143" s="671"/>
      <c r="R143" s="653"/>
      <c r="S143" s="653"/>
      <c r="T143" s="653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652"/>
      <c r="AM143" s="652"/>
      <c r="AN143" s="652"/>
      <c r="AO143" s="652"/>
      <c r="AP143" s="652"/>
      <c r="AQ143" s="652"/>
      <c r="AR143" s="652"/>
      <c r="AS143" s="652"/>
      <c r="AT143" s="652"/>
    </row>
    <row r="144" spans="2:46" s="644" customFormat="1" ht="15.95" customHeight="1" x14ac:dyDescent="0.25">
      <c r="B144" s="808"/>
      <c r="C144" s="809"/>
      <c r="D144" s="810"/>
      <c r="E144" s="810"/>
      <c r="F144" s="811"/>
      <c r="G144" s="810"/>
      <c r="H144" s="812"/>
      <c r="I144" s="810"/>
      <c r="J144" s="810"/>
      <c r="K144" s="812"/>
      <c r="L144" s="812"/>
      <c r="M144" s="810"/>
      <c r="N144" s="813"/>
      <c r="O144" s="813"/>
      <c r="P144" s="814"/>
      <c r="Q144" s="671"/>
      <c r="R144" s="653"/>
      <c r="S144" s="653"/>
      <c r="T144" s="653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652"/>
      <c r="AM144" s="652"/>
      <c r="AN144" s="652"/>
      <c r="AO144" s="652"/>
      <c r="AP144" s="652"/>
      <c r="AQ144" s="652"/>
      <c r="AR144" s="652"/>
      <c r="AS144" s="652"/>
      <c r="AT144" s="652"/>
    </row>
    <row r="145" spans="2:46" s="644" customFormat="1" ht="15.95" customHeight="1" x14ac:dyDescent="0.25">
      <c r="B145" s="808"/>
      <c r="C145" s="809"/>
      <c r="D145" s="810"/>
      <c r="E145" s="810"/>
      <c r="F145" s="811"/>
      <c r="G145" s="810"/>
      <c r="H145" s="812"/>
      <c r="I145" s="810"/>
      <c r="J145" s="810"/>
      <c r="K145" s="812"/>
      <c r="L145" s="812"/>
      <c r="M145" s="810"/>
      <c r="N145" s="813"/>
      <c r="O145" s="813"/>
      <c r="P145" s="814"/>
      <c r="Q145" s="671"/>
      <c r="R145" s="653"/>
      <c r="S145" s="653"/>
      <c r="T145" s="653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652"/>
      <c r="AM145" s="652"/>
      <c r="AN145" s="652"/>
      <c r="AO145" s="652"/>
      <c r="AP145" s="652"/>
      <c r="AQ145" s="652"/>
      <c r="AR145" s="652"/>
      <c r="AS145" s="652"/>
      <c r="AT145" s="652"/>
    </row>
    <row r="146" spans="2:46" s="644" customFormat="1" ht="15.95" customHeight="1" x14ac:dyDescent="0.25">
      <c r="B146" s="808"/>
      <c r="C146" s="809"/>
      <c r="D146" s="810"/>
      <c r="E146" s="810"/>
      <c r="F146" s="811"/>
      <c r="G146" s="810"/>
      <c r="H146" s="812"/>
      <c r="I146" s="810"/>
      <c r="J146" s="810"/>
      <c r="K146" s="812"/>
      <c r="L146" s="812"/>
      <c r="M146" s="810"/>
      <c r="N146" s="813"/>
      <c r="O146" s="813"/>
      <c r="P146" s="814"/>
      <c r="Q146" s="671"/>
      <c r="R146" s="653"/>
      <c r="S146" s="653"/>
      <c r="T146" s="653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652"/>
      <c r="AM146" s="652"/>
      <c r="AN146" s="652"/>
      <c r="AO146" s="652"/>
      <c r="AP146" s="652"/>
      <c r="AQ146" s="652"/>
      <c r="AR146" s="652"/>
      <c r="AS146" s="652"/>
      <c r="AT146" s="652"/>
    </row>
    <row r="147" spans="2:46" s="644" customFormat="1" ht="15.95" customHeight="1" x14ac:dyDescent="0.25">
      <c r="B147" s="808"/>
      <c r="C147" s="809"/>
      <c r="D147" s="810"/>
      <c r="E147" s="810"/>
      <c r="F147" s="811"/>
      <c r="G147" s="810"/>
      <c r="H147" s="812"/>
      <c r="I147" s="810"/>
      <c r="J147" s="810"/>
      <c r="K147" s="812"/>
      <c r="L147" s="812"/>
      <c r="M147" s="810"/>
      <c r="N147" s="813"/>
      <c r="O147" s="813"/>
      <c r="P147" s="814"/>
      <c r="Q147" s="671"/>
      <c r="R147" s="653"/>
      <c r="S147" s="653"/>
      <c r="T147" s="653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652"/>
      <c r="AM147" s="652"/>
      <c r="AN147" s="652"/>
      <c r="AO147" s="652"/>
      <c r="AP147" s="652"/>
      <c r="AQ147" s="652"/>
      <c r="AR147" s="652"/>
      <c r="AS147" s="652"/>
      <c r="AT147" s="652"/>
    </row>
    <row r="148" spans="2:46" s="644" customFormat="1" ht="15.95" customHeight="1" x14ac:dyDescent="0.25">
      <c r="B148" s="808"/>
      <c r="C148" s="809"/>
      <c r="D148" s="810"/>
      <c r="E148" s="810"/>
      <c r="F148" s="811"/>
      <c r="G148" s="810"/>
      <c r="H148" s="812"/>
      <c r="I148" s="810"/>
      <c r="J148" s="810"/>
      <c r="K148" s="812"/>
      <c r="L148" s="812"/>
      <c r="M148" s="810"/>
      <c r="N148" s="813"/>
      <c r="O148" s="813"/>
      <c r="P148" s="814"/>
      <c r="Q148" s="671"/>
      <c r="R148" s="653"/>
      <c r="S148" s="653"/>
      <c r="T148" s="653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652"/>
      <c r="AM148" s="652"/>
      <c r="AN148" s="652"/>
      <c r="AO148" s="652"/>
      <c r="AP148" s="652"/>
      <c r="AQ148" s="652"/>
      <c r="AR148" s="652"/>
      <c r="AS148" s="652"/>
      <c r="AT148" s="652"/>
    </row>
    <row r="149" spans="2:46" s="644" customFormat="1" ht="15.95" customHeight="1" x14ac:dyDescent="0.25">
      <c r="B149" s="808"/>
      <c r="C149" s="809"/>
      <c r="D149" s="810"/>
      <c r="E149" s="810"/>
      <c r="F149" s="811"/>
      <c r="G149" s="810"/>
      <c r="H149" s="812"/>
      <c r="I149" s="810"/>
      <c r="J149" s="810"/>
      <c r="K149" s="812"/>
      <c r="L149" s="812"/>
      <c r="M149" s="810"/>
      <c r="N149" s="813"/>
      <c r="O149" s="813"/>
      <c r="P149" s="814"/>
      <c r="Q149" s="671"/>
      <c r="R149" s="653"/>
      <c r="S149" s="653"/>
      <c r="T149" s="653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652"/>
      <c r="AM149" s="652"/>
      <c r="AN149" s="652"/>
      <c r="AO149" s="652"/>
      <c r="AP149" s="652"/>
      <c r="AQ149" s="652"/>
      <c r="AR149" s="652"/>
      <c r="AS149" s="652"/>
      <c r="AT149" s="652"/>
    </row>
    <row r="150" spans="2:46" s="644" customFormat="1" ht="15.95" customHeight="1" x14ac:dyDescent="0.25">
      <c r="B150" s="808"/>
      <c r="C150" s="809"/>
      <c r="D150" s="810"/>
      <c r="E150" s="810"/>
      <c r="F150" s="811"/>
      <c r="G150" s="810"/>
      <c r="H150" s="812"/>
      <c r="I150" s="810"/>
      <c r="J150" s="810"/>
      <c r="K150" s="812"/>
      <c r="L150" s="812"/>
      <c r="M150" s="810"/>
      <c r="N150" s="813"/>
      <c r="O150" s="813"/>
      <c r="P150" s="814"/>
      <c r="Q150" s="671"/>
      <c r="R150" s="653"/>
      <c r="S150" s="653"/>
      <c r="T150" s="653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652"/>
      <c r="AM150" s="652"/>
      <c r="AN150" s="652"/>
      <c r="AO150" s="652"/>
      <c r="AP150" s="652"/>
      <c r="AQ150" s="652"/>
      <c r="AR150" s="652"/>
      <c r="AS150" s="652"/>
      <c r="AT150" s="652"/>
    </row>
    <row r="151" spans="2:46" s="644" customFormat="1" ht="15.95" customHeight="1" x14ac:dyDescent="0.25">
      <c r="B151" s="808"/>
      <c r="C151" s="809"/>
      <c r="D151" s="810"/>
      <c r="E151" s="810"/>
      <c r="F151" s="811"/>
      <c r="G151" s="810"/>
      <c r="H151" s="812"/>
      <c r="I151" s="810"/>
      <c r="J151" s="810"/>
      <c r="K151" s="812"/>
      <c r="L151" s="812"/>
      <c r="M151" s="810"/>
      <c r="N151" s="813"/>
      <c r="O151" s="813"/>
      <c r="P151" s="814"/>
      <c r="Q151" s="671"/>
      <c r="R151" s="653"/>
      <c r="S151" s="653"/>
      <c r="T151" s="653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652"/>
      <c r="AM151" s="652"/>
      <c r="AN151" s="652"/>
      <c r="AO151" s="652"/>
      <c r="AP151" s="652"/>
      <c r="AQ151" s="652"/>
      <c r="AR151" s="652"/>
      <c r="AS151" s="652"/>
      <c r="AT151" s="652"/>
    </row>
    <row r="152" spans="2:46" s="644" customFormat="1" ht="15.95" customHeight="1" x14ac:dyDescent="0.25">
      <c r="B152" s="808"/>
      <c r="C152" s="809"/>
      <c r="D152" s="810"/>
      <c r="E152" s="810"/>
      <c r="F152" s="811"/>
      <c r="G152" s="810"/>
      <c r="H152" s="812"/>
      <c r="I152" s="810"/>
      <c r="J152" s="810"/>
      <c r="K152" s="812"/>
      <c r="L152" s="812"/>
      <c r="M152" s="810"/>
      <c r="N152" s="813"/>
      <c r="O152" s="813"/>
      <c r="P152" s="814"/>
      <c r="Q152" s="671"/>
      <c r="R152" s="653"/>
      <c r="S152" s="653"/>
      <c r="T152" s="653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652"/>
      <c r="AM152" s="652"/>
      <c r="AN152" s="652"/>
      <c r="AO152" s="652"/>
      <c r="AP152" s="652"/>
      <c r="AQ152" s="652"/>
      <c r="AR152" s="652"/>
      <c r="AS152" s="652"/>
      <c r="AT152" s="652"/>
    </row>
    <row r="153" spans="2:46" s="644" customFormat="1" ht="15.95" customHeight="1" x14ac:dyDescent="0.25">
      <c r="B153" s="808"/>
      <c r="C153" s="809"/>
      <c r="D153" s="810"/>
      <c r="E153" s="810"/>
      <c r="F153" s="811"/>
      <c r="G153" s="810"/>
      <c r="H153" s="812"/>
      <c r="I153" s="810"/>
      <c r="J153" s="810"/>
      <c r="K153" s="812"/>
      <c r="L153" s="812"/>
      <c r="M153" s="810"/>
      <c r="N153" s="813"/>
      <c r="O153" s="813"/>
      <c r="P153" s="814"/>
      <c r="Q153" s="671"/>
      <c r="R153" s="653"/>
      <c r="S153" s="653"/>
      <c r="T153" s="653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652"/>
      <c r="AM153" s="652"/>
      <c r="AN153" s="652"/>
      <c r="AO153" s="652"/>
      <c r="AP153" s="652"/>
      <c r="AQ153" s="652"/>
      <c r="AR153" s="652"/>
      <c r="AS153" s="652"/>
      <c r="AT153" s="652"/>
    </row>
    <row r="154" spans="2:46" s="644" customFormat="1" ht="15.95" customHeight="1" x14ac:dyDescent="0.25">
      <c r="B154" s="808"/>
      <c r="C154" s="809"/>
      <c r="D154" s="810"/>
      <c r="E154" s="810"/>
      <c r="F154" s="811"/>
      <c r="G154" s="810"/>
      <c r="H154" s="812"/>
      <c r="I154" s="810"/>
      <c r="J154" s="810"/>
      <c r="K154" s="812"/>
      <c r="L154" s="812"/>
      <c r="M154" s="810"/>
      <c r="N154" s="813"/>
      <c r="O154" s="813"/>
      <c r="P154" s="814"/>
      <c r="Q154" s="671"/>
      <c r="R154" s="653"/>
      <c r="S154" s="653"/>
      <c r="T154" s="653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652"/>
      <c r="AM154" s="652"/>
      <c r="AN154" s="652"/>
      <c r="AO154" s="652"/>
      <c r="AP154" s="652"/>
      <c r="AQ154" s="652"/>
      <c r="AR154" s="652"/>
      <c r="AS154" s="652"/>
      <c r="AT154" s="652"/>
    </row>
    <row r="155" spans="2:46" s="644" customFormat="1" ht="15.95" customHeight="1" x14ac:dyDescent="0.25">
      <c r="B155" s="808"/>
      <c r="C155" s="809"/>
      <c r="D155" s="810"/>
      <c r="E155" s="810"/>
      <c r="F155" s="811"/>
      <c r="G155" s="810"/>
      <c r="H155" s="812"/>
      <c r="I155" s="810"/>
      <c r="J155" s="810"/>
      <c r="K155" s="812"/>
      <c r="L155" s="812"/>
      <c r="M155" s="810"/>
      <c r="N155" s="813"/>
      <c r="O155" s="813"/>
      <c r="P155" s="814"/>
      <c r="Q155" s="671"/>
      <c r="R155" s="653"/>
      <c r="S155" s="653"/>
      <c r="T155" s="653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652"/>
      <c r="AM155" s="652"/>
      <c r="AN155" s="652"/>
      <c r="AO155" s="652"/>
      <c r="AP155" s="652"/>
      <c r="AQ155" s="652"/>
      <c r="AR155" s="652"/>
      <c r="AS155" s="652"/>
      <c r="AT155" s="652"/>
    </row>
    <row r="156" spans="2:46" s="644" customFormat="1" ht="15.95" customHeight="1" x14ac:dyDescent="0.25">
      <c r="B156" s="808"/>
      <c r="C156" s="809"/>
      <c r="D156" s="810"/>
      <c r="E156" s="810"/>
      <c r="F156" s="811"/>
      <c r="G156" s="810"/>
      <c r="H156" s="812"/>
      <c r="I156" s="810"/>
      <c r="J156" s="810"/>
      <c r="K156" s="812"/>
      <c r="L156" s="812"/>
      <c r="M156" s="810"/>
      <c r="N156" s="813"/>
      <c r="O156" s="813"/>
      <c r="P156" s="814"/>
      <c r="Q156" s="671"/>
      <c r="R156" s="653"/>
      <c r="S156" s="653"/>
      <c r="T156" s="653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652"/>
      <c r="AM156" s="652"/>
      <c r="AN156" s="652"/>
      <c r="AO156" s="652"/>
      <c r="AP156" s="652"/>
      <c r="AQ156" s="652"/>
      <c r="AR156" s="652"/>
      <c r="AS156" s="652"/>
      <c r="AT156" s="652"/>
    </row>
    <row r="157" spans="2:46" s="644" customFormat="1" ht="15.95" customHeight="1" x14ac:dyDescent="0.25">
      <c r="B157" s="808"/>
      <c r="C157" s="809"/>
      <c r="D157" s="810"/>
      <c r="E157" s="810"/>
      <c r="F157" s="811"/>
      <c r="G157" s="810"/>
      <c r="H157" s="812"/>
      <c r="I157" s="810"/>
      <c r="J157" s="810"/>
      <c r="K157" s="812"/>
      <c r="L157" s="812"/>
      <c r="M157" s="810"/>
      <c r="N157" s="813"/>
      <c r="O157" s="813"/>
      <c r="P157" s="814"/>
      <c r="Q157" s="671"/>
      <c r="R157" s="653"/>
      <c r="S157" s="653"/>
      <c r="T157" s="653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652"/>
      <c r="AM157" s="652"/>
      <c r="AN157" s="652"/>
      <c r="AO157" s="652"/>
      <c r="AP157" s="652"/>
      <c r="AQ157" s="652"/>
      <c r="AR157" s="652"/>
      <c r="AS157" s="652"/>
      <c r="AT157" s="652"/>
    </row>
    <row r="158" spans="2:46" s="644" customFormat="1" ht="15.95" customHeight="1" x14ac:dyDescent="0.25">
      <c r="B158" s="808"/>
      <c r="C158" s="809"/>
      <c r="D158" s="810"/>
      <c r="E158" s="810"/>
      <c r="F158" s="811"/>
      <c r="G158" s="810"/>
      <c r="H158" s="812"/>
      <c r="I158" s="810"/>
      <c r="J158" s="810"/>
      <c r="K158" s="812"/>
      <c r="L158" s="812"/>
      <c r="M158" s="810"/>
      <c r="N158" s="813"/>
      <c r="O158" s="813"/>
      <c r="P158" s="814"/>
      <c r="Q158" s="671"/>
      <c r="R158" s="653"/>
      <c r="S158" s="653"/>
      <c r="T158" s="653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652"/>
      <c r="AM158" s="652"/>
      <c r="AN158" s="652"/>
      <c r="AO158" s="652"/>
      <c r="AP158" s="652"/>
      <c r="AQ158" s="652"/>
      <c r="AR158" s="652"/>
      <c r="AS158" s="652"/>
      <c r="AT158" s="652"/>
    </row>
    <row r="159" spans="2:46" s="644" customFormat="1" ht="15.95" customHeight="1" x14ac:dyDescent="0.25">
      <c r="B159" s="808"/>
      <c r="C159" s="809"/>
      <c r="D159" s="810"/>
      <c r="E159" s="810"/>
      <c r="F159" s="811"/>
      <c r="G159" s="810"/>
      <c r="H159" s="812"/>
      <c r="I159" s="810"/>
      <c r="J159" s="810"/>
      <c r="K159" s="812"/>
      <c r="L159" s="812"/>
      <c r="M159" s="810"/>
      <c r="N159" s="813"/>
      <c r="O159" s="813"/>
      <c r="P159" s="814"/>
      <c r="Q159" s="671"/>
      <c r="R159" s="653"/>
      <c r="S159" s="653"/>
      <c r="T159" s="653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652"/>
      <c r="AM159" s="652"/>
      <c r="AN159" s="652"/>
      <c r="AO159" s="652"/>
      <c r="AP159" s="652"/>
      <c r="AQ159" s="652"/>
      <c r="AR159" s="652"/>
      <c r="AS159" s="652"/>
      <c r="AT159" s="652"/>
    </row>
    <row r="160" spans="2:46" s="644" customFormat="1" ht="15.95" customHeight="1" x14ac:dyDescent="0.25">
      <c r="B160" s="808"/>
      <c r="C160" s="809"/>
      <c r="D160" s="810"/>
      <c r="E160" s="810"/>
      <c r="F160" s="811"/>
      <c r="G160" s="810"/>
      <c r="H160" s="812"/>
      <c r="I160" s="810"/>
      <c r="J160" s="810"/>
      <c r="K160" s="812"/>
      <c r="L160" s="812"/>
      <c r="M160" s="810"/>
      <c r="N160" s="813"/>
      <c r="O160" s="813"/>
      <c r="P160" s="814"/>
      <c r="Q160" s="671"/>
      <c r="R160" s="653"/>
      <c r="S160" s="653"/>
      <c r="T160" s="653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652"/>
      <c r="AM160" s="652"/>
      <c r="AN160" s="652"/>
      <c r="AO160" s="652"/>
      <c r="AP160" s="652"/>
      <c r="AQ160" s="652"/>
      <c r="AR160" s="652"/>
      <c r="AS160" s="652"/>
      <c r="AT160" s="652"/>
    </row>
    <row r="161" spans="2:46" s="644" customFormat="1" ht="15.95" customHeight="1" x14ac:dyDescent="0.25">
      <c r="B161" s="808"/>
      <c r="C161" s="809"/>
      <c r="D161" s="810"/>
      <c r="E161" s="810"/>
      <c r="F161" s="811"/>
      <c r="G161" s="810"/>
      <c r="H161" s="812"/>
      <c r="I161" s="810"/>
      <c r="J161" s="810"/>
      <c r="K161" s="812"/>
      <c r="L161" s="812"/>
      <c r="M161" s="810"/>
      <c r="N161" s="813"/>
      <c r="O161" s="813"/>
      <c r="P161" s="814"/>
      <c r="Q161" s="671"/>
      <c r="R161" s="653"/>
      <c r="S161" s="653"/>
      <c r="T161" s="653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652"/>
      <c r="AM161" s="652"/>
      <c r="AN161" s="652"/>
      <c r="AO161" s="652"/>
      <c r="AP161" s="652"/>
      <c r="AQ161" s="652"/>
      <c r="AR161" s="652"/>
      <c r="AS161" s="652"/>
      <c r="AT161" s="652"/>
    </row>
    <row r="162" spans="2:46" s="644" customFormat="1" ht="15.95" customHeight="1" x14ac:dyDescent="0.25">
      <c r="B162" s="808"/>
      <c r="C162" s="809"/>
      <c r="D162" s="810"/>
      <c r="E162" s="810"/>
      <c r="F162" s="811"/>
      <c r="G162" s="810"/>
      <c r="H162" s="812"/>
      <c r="I162" s="810"/>
      <c r="J162" s="810"/>
      <c r="K162" s="812"/>
      <c r="L162" s="812"/>
      <c r="M162" s="810"/>
      <c r="N162" s="813"/>
      <c r="O162" s="813"/>
      <c r="P162" s="814"/>
      <c r="Q162" s="671"/>
      <c r="R162" s="653"/>
      <c r="S162" s="653"/>
      <c r="T162" s="653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652"/>
      <c r="AM162" s="652"/>
      <c r="AN162" s="652"/>
      <c r="AO162" s="652"/>
      <c r="AP162" s="652"/>
      <c r="AQ162" s="652"/>
      <c r="AR162" s="652"/>
      <c r="AS162" s="652"/>
      <c r="AT162" s="652"/>
    </row>
    <row r="163" spans="2:46" s="644" customFormat="1" ht="15.95" customHeight="1" x14ac:dyDescent="0.25">
      <c r="B163" s="808"/>
      <c r="C163" s="809"/>
      <c r="D163" s="810"/>
      <c r="E163" s="810"/>
      <c r="F163" s="811"/>
      <c r="G163" s="810"/>
      <c r="H163" s="812"/>
      <c r="I163" s="810"/>
      <c r="J163" s="810"/>
      <c r="K163" s="812"/>
      <c r="L163" s="812"/>
      <c r="M163" s="810"/>
      <c r="N163" s="813"/>
      <c r="O163" s="813"/>
      <c r="P163" s="814"/>
      <c r="Q163" s="671"/>
      <c r="R163" s="653"/>
      <c r="S163" s="653"/>
      <c r="T163" s="653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652"/>
      <c r="AM163" s="652"/>
      <c r="AN163" s="652"/>
      <c r="AO163" s="652"/>
      <c r="AP163" s="652"/>
      <c r="AQ163" s="652"/>
      <c r="AR163" s="652"/>
      <c r="AS163" s="652"/>
      <c r="AT163" s="652"/>
    </row>
    <row r="164" spans="2:46" s="644" customFormat="1" ht="15.95" customHeight="1" x14ac:dyDescent="0.25">
      <c r="B164" s="808"/>
      <c r="C164" s="809"/>
      <c r="D164" s="810"/>
      <c r="E164" s="810"/>
      <c r="F164" s="811"/>
      <c r="G164" s="810"/>
      <c r="H164" s="812"/>
      <c r="I164" s="810"/>
      <c r="J164" s="810"/>
      <c r="K164" s="812"/>
      <c r="L164" s="812"/>
      <c r="M164" s="810"/>
      <c r="N164" s="813"/>
      <c r="O164" s="813"/>
      <c r="P164" s="814"/>
      <c r="Q164" s="671"/>
      <c r="R164" s="653"/>
      <c r="S164" s="653"/>
      <c r="T164" s="653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652"/>
      <c r="AM164" s="652"/>
      <c r="AN164" s="652"/>
      <c r="AO164" s="652"/>
      <c r="AP164" s="652"/>
      <c r="AQ164" s="652"/>
      <c r="AR164" s="652"/>
      <c r="AS164" s="652"/>
      <c r="AT164" s="652"/>
    </row>
    <row r="165" spans="2:46" s="644" customFormat="1" ht="15.95" customHeight="1" x14ac:dyDescent="0.25">
      <c r="B165" s="808"/>
      <c r="C165" s="809"/>
      <c r="D165" s="810"/>
      <c r="E165" s="810"/>
      <c r="F165" s="811"/>
      <c r="G165" s="810"/>
      <c r="H165" s="812"/>
      <c r="I165" s="810"/>
      <c r="J165" s="810"/>
      <c r="K165" s="812"/>
      <c r="L165" s="812"/>
      <c r="M165" s="810"/>
      <c r="N165" s="813"/>
      <c r="O165" s="813"/>
      <c r="P165" s="814"/>
      <c r="Q165" s="671"/>
      <c r="R165" s="653"/>
      <c r="S165" s="653"/>
      <c r="T165" s="653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652"/>
      <c r="AM165" s="652"/>
      <c r="AN165" s="652"/>
      <c r="AO165" s="652"/>
      <c r="AP165" s="652"/>
      <c r="AQ165" s="652"/>
      <c r="AR165" s="652"/>
      <c r="AS165" s="652"/>
      <c r="AT165" s="652"/>
    </row>
    <row r="166" spans="2:46" s="644" customFormat="1" ht="15.95" customHeight="1" x14ac:dyDescent="0.25">
      <c r="B166" s="808"/>
      <c r="C166" s="809"/>
      <c r="D166" s="810"/>
      <c r="E166" s="810"/>
      <c r="F166" s="811"/>
      <c r="G166" s="810"/>
      <c r="H166" s="812"/>
      <c r="I166" s="810"/>
      <c r="J166" s="810"/>
      <c r="K166" s="812"/>
      <c r="L166" s="812"/>
      <c r="M166" s="810"/>
      <c r="N166" s="813"/>
      <c r="O166" s="813"/>
      <c r="P166" s="814"/>
      <c r="Q166" s="671"/>
      <c r="R166" s="653"/>
      <c r="S166" s="653"/>
      <c r="T166" s="653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652"/>
      <c r="AM166" s="652"/>
      <c r="AN166" s="652"/>
      <c r="AO166" s="652"/>
      <c r="AP166" s="652"/>
      <c r="AQ166" s="652"/>
      <c r="AR166" s="652"/>
      <c r="AS166" s="652"/>
      <c r="AT166" s="652"/>
    </row>
    <row r="167" spans="2:46" s="644" customFormat="1" ht="15.95" customHeight="1" x14ac:dyDescent="0.25">
      <c r="B167" s="808"/>
      <c r="C167" s="809"/>
      <c r="D167" s="810"/>
      <c r="E167" s="810"/>
      <c r="F167" s="811"/>
      <c r="G167" s="810"/>
      <c r="H167" s="812"/>
      <c r="I167" s="810"/>
      <c r="J167" s="810"/>
      <c r="K167" s="812"/>
      <c r="L167" s="812"/>
      <c r="M167" s="810"/>
      <c r="N167" s="813"/>
      <c r="O167" s="813"/>
      <c r="P167" s="814"/>
      <c r="Q167" s="671"/>
      <c r="R167" s="653"/>
      <c r="S167" s="653"/>
      <c r="T167" s="653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652"/>
      <c r="AM167" s="652"/>
      <c r="AN167" s="652"/>
      <c r="AO167" s="652"/>
      <c r="AP167" s="652"/>
      <c r="AQ167" s="652"/>
      <c r="AR167" s="652"/>
      <c r="AS167" s="652"/>
      <c r="AT167" s="652"/>
    </row>
    <row r="168" spans="2:46" s="644" customFormat="1" ht="15.95" customHeight="1" x14ac:dyDescent="0.25">
      <c r="B168" s="808"/>
      <c r="C168" s="809"/>
      <c r="D168" s="810"/>
      <c r="E168" s="810"/>
      <c r="F168" s="811"/>
      <c r="G168" s="810"/>
      <c r="H168" s="812"/>
      <c r="I168" s="810"/>
      <c r="J168" s="810"/>
      <c r="K168" s="812"/>
      <c r="L168" s="812"/>
      <c r="M168" s="810"/>
      <c r="N168" s="813"/>
      <c r="O168" s="813"/>
      <c r="P168" s="814"/>
      <c r="Q168" s="671"/>
      <c r="R168" s="653"/>
      <c r="S168" s="653"/>
      <c r="T168" s="653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652"/>
      <c r="AM168" s="652"/>
      <c r="AN168" s="652"/>
      <c r="AO168" s="652"/>
      <c r="AP168" s="652"/>
      <c r="AQ168" s="652"/>
      <c r="AR168" s="652"/>
      <c r="AS168" s="652"/>
      <c r="AT168" s="652"/>
    </row>
    <row r="169" spans="2:46" s="644" customFormat="1" ht="15.95" customHeight="1" x14ac:dyDescent="0.25">
      <c r="B169" s="808"/>
      <c r="C169" s="809"/>
      <c r="D169" s="810"/>
      <c r="E169" s="810"/>
      <c r="F169" s="811"/>
      <c r="G169" s="810"/>
      <c r="H169" s="812"/>
      <c r="I169" s="810"/>
      <c r="J169" s="810"/>
      <c r="K169" s="812"/>
      <c r="L169" s="812"/>
      <c r="M169" s="810"/>
      <c r="N169" s="813"/>
      <c r="O169" s="813"/>
      <c r="P169" s="814"/>
      <c r="Q169" s="671"/>
      <c r="R169" s="653"/>
      <c r="S169" s="653"/>
      <c r="T169" s="653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652"/>
      <c r="AM169" s="652"/>
      <c r="AN169" s="652"/>
      <c r="AO169" s="652"/>
      <c r="AP169" s="652"/>
      <c r="AQ169" s="652"/>
      <c r="AR169" s="652"/>
      <c r="AS169" s="652"/>
      <c r="AT169" s="652"/>
    </row>
    <row r="170" spans="2:46" s="644" customFormat="1" ht="15.95" customHeight="1" x14ac:dyDescent="0.25">
      <c r="B170" s="808"/>
      <c r="C170" s="809"/>
      <c r="D170" s="810"/>
      <c r="E170" s="810"/>
      <c r="F170" s="811"/>
      <c r="G170" s="810"/>
      <c r="H170" s="812"/>
      <c r="I170" s="810"/>
      <c r="J170" s="810"/>
      <c r="K170" s="812"/>
      <c r="L170" s="812"/>
      <c r="M170" s="810"/>
      <c r="N170" s="813"/>
      <c r="O170" s="813"/>
      <c r="P170" s="814"/>
      <c r="Q170" s="671"/>
      <c r="R170" s="653"/>
      <c r="S170" s="653"/>
      <c r="T170" s="653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652"/>
      <c r="AM170" s="652"/>
      <c r="AN170" s="652"/>
      <c r="AO170" s="652"/>
      <c r="AP170" s="652"/>
      <c r="AQ170" s="652"/>
      <c r="AR170" s="652"/>
      <c r="AS170" s="652"/>
      <c r="AT170" s="652"/>
    </row>
    <row r="171" spans="2:46" s="644" customFormat="1" ht="15.95" customHeight="1" x14ac:dyDescent="0.25">
      <c r="B171" s="808"/>
      <c r="C171" s="809"/>
      <c r="D171" s="810"/>
      <c r="E171" s="810"/>
      <c r="F171" s="811"/>
      <c r="G171" s="810"/>
      <c r="H171" s="812"/>
      <c r="I171" s="810"/>
      <c r="J171" s="810"/>
      <c r="K171" s="812"/>
      <c r="L171" s="812"/>
      <c r="M171" s="810"/>
      <c r="N171" s="813"/>
      <c r="O171" s="813"/>
      <c r="P171" s="814"/>
      <c r="Q171" s="671"/>
      <c r="R171" s="653"/>
      <c r="S171" s="653"/>
      <c r="T171" s="653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652"/>
      <c r="AM171" s="652"/>
      <c r="AN171" s="652"/>
      <c r="AO171" s="652"/>
      <c r="AP171" s="652"/>
      <c r="AQ171" s="652"/>
      <c r="AR171" s="652"/>
      <c r="AS171" s="652"/>
      <c r="AT171" s="652"/>
    </row>
    <row r="172" spans="2:46" s="644" customFormat="1" ht="15.95" customHeight="1" x14ac:dyDescent="0.25">
      <c r="B172" s="808"/>
      <c r="C172" s="809"/>
      <c r="D172" s="810"/>
      <c r="E172" s="810"/>
      <c r="F172" s="811"/>
      <c r="G172" s="810"/>
      <c r="H172" s="812"/>
      <c r="I172" s="810"/>
      <c r="J172" s="810"/>
      <c r="K172" s="812"/>
      <c r="L172" s="812"/>
      <c r="M172" s="810"/>
      <c r="N172" s="813"/>
      <c r="O172" s="813"/>
      <c r="P172" s="814"/>
      <c r="Q172" s="671"/>
      <c r="R172" s="653"/>
      <c r="S172" s="653"/>
      <c r="T172" s="653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652"/>
      <c r="AM172" s="652"/>
      <c r="AN172" s="652"/>
      <c r="AO172" s="652"/>
      <c r="AP172" s="652"/>
      <c r="AQ172" s="652"/>
      <c r="AR172" s="652"/>
      <c r="AS172" s="652"/>
      <c r="AT172" s="652"/>
    </row>
    <row r="173" spans="2:46" s="644" customFormat="1" ht="15.95" customHeight="1" x14ac:dyDescent="0.25">
      <c r="B173" s="808"/>
      <c r="C173" s="809"/>
      <c r="D173" s="810"/>
      <c r="E173" s="810"/>
      <c r="F173" s="811"/>
      <c r="G173" s="810"/>
      <c r="H173" s="812"/>
      <c r="I173" s="810"/>
      <c r="J173" s="810"/>
      <c r="K173" s="812"/>
      <c r="L173" s="812"/>
      <c r="M173" s="810"/>
      <c r="N173" s="813"/>
      <c r="O173" s="813"/>
      <c r="P173" s="814"/>
      <c r="Q173" s="671"/>
      <c r="R173" s="653"/>
      <c r="S173" s="653"/>
      <c r="T173" s="653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652"/>
      <c r="AM173" s="652"/>
      <c r="AN173" s="652"/>
      <c r="AO173" s="652"/>
      <c r="AP173" s="652"/>
      <c r="AQ173" s="652"/>
      <c r="AR173" s="652"/>
      <c r="AS173" s="652"/>
      <c r="AT173" s="652"/>
    </row>
    <row r="174" spans="2:46" s="644" customFormat="1" ht="15.95" customHeight="1" x14ac:dyDescent="0.25">
      <c r="B174" s="808"/>
      <c r="C174" s="809"/>
      <c r="D174" s="810"/>
      <c r="E174" s="810"/>
      <c r="F174" s="811"/>
      <c r="G174" s="810"/>
      <c r="H174" s="812"/>
      <c r="I174" s="810"/>
      <c r="J174" s="810"/>
      <c r="K174" s="812"/>
      <c r="L174" s="812"/>
      <c r="M174" s="810"/>
      <c r="N174" s="813"/>
      <c r="O174" s="813"/>
      <c r="P174" s="814"/>
      <c r="Q174" s="671"/>
      <c r="R174" s="653"/>
      <c r="S174" s="653"/>
      <c r="T174" s="653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652"/>
      <c r="AM174" s="652"/>
      <c r="AN174" s="652"/>
      <c r="AO174" s="652"/>
      <c r="AP174" s="652"/>
      <c r="AQ174" s="652"/>
      <c r="AR174" s="652"/>
      <c r="AS174" s="652"/>
      <c r="AT174" s="652"/>
    </row>
    <row r="175" spans="2:46" s="644" customFormat="1" ht="15.95" customHeight="1" x14ac:dyDescent="0.25">
      <c r="B175" s="808"/>
      <c r="C175" s="809"/>
      <c r="D175" s="810"/>
      <c r="E175" s="810"/>
      <c r="F175" s="811"/>
      <c r="G175" s="810"/>
      <c r="H175" s="812"/>
      <c r="I175" s="810"/>
      <c r="J175" s="810"/>
      <c r="K175" s="812"/>
      <c r="L175" s="812"/>
      <c r="M175" s="810"/>
      <c r="N175" s="813"/>
      <c r="O175" s="813"/>
      <c r="P175" s="814"/>
      <c r="Q175" s="671"/>
      <c r="R175" s="653"/>
      <c r="S175" s="653"/>
      <c r="T175" s="653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652"/>
      <c r="AM175" s="652"/>
      <c r="AN175" s="652"/>
      <c r="AO175" s="652"/>
      <c r="AP175" s="652"/>
      <c r="AQ175" s="652"/>
      <c r="AR175" s="652"/>
      <c r="AS175" s="652"/>
      <c r="AT175" s="652"/>
    </row>
    <row r="176" spans="2:46" s="644" customFormat="1" ht="15.95" customHeight="1" x14ac:dyDescent="0.25">
      <c r="B176" s="808"/>
      <c r="C176" s="809"/>
      <c r="D176" s="810"/>
      <c r="E176" s="810"/>
      <c r="F176" s="811"/>
      <c r="G176" s="810"/>
      <c r="H176" s="812"/>
      <c r="I176" s="810"/>
      <c r="J176" s="810"/>
      <c r="K176" s="812"/>
      <c r="L176" s="812"/>
      <c r="M176" s="810"/>
      <c r="N176" s="813"/>
      <c r="O176" s="813"/>
      <c r="P176" s="814"/>
      <c r="Q176" s="671"/>
      <c r="R176" s="653"/>
      <c r="S176" s="653"/>
      <c r="T176" s="653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652"/>
      <c r="AM176" s="652"/>
      <c r="AN176" s="652"/>
      <c r="AO176" s="652"/>
      <c r="AP176" s="652"/>
      <c r="AQ176" s="652"/>
      <c r="AR176" s="652"/>
      <c r="AS176" s="652"/>
      <c r="AT176" s="652"/>
    </row>
    <row r="177" spans="2:46" s="644" customFormat="1" ht="15.95" customHeight="1" x14ac:dyDescent="0.25">
      <c r="B177" s="808"/>
      <c r="C177" s="809"/>
      <c r="D177" s="810"/>
      <c r="E177" s="810"/>
      <c r="F177" s="811"/>
      <c r="G177" s="810"/>
      <c r="H177" s="812"/>
      <c r="I177" s="810"/>
      <c r="J177" s="810"/>
      <c r="K177" s="812"/>
      <c r="L177" s="812"/>
      <c r="M177" s="810"/>
      <c r="N177" s="813"/>
      <c r="O177" s="813"/>
      <c r="P177" s="814"/>
      <c r="Q177" s="671"/>
      <c r="R177" s="653"/>
      <c r="S177" s="653"/>
      <c r="T177" s="653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652"/>
      <c r="AM177" s="652"/>
      <c r="AN177" s="652"/>
      <c r="AO177" s="652"/>
      <c r="AP177" s="652"/>
      <c r="AQ177" s="652"/>
      <c r="AR177" s="652"/>
      <c r="AS177" s="652"/>
      <c r="AT177" s="652"/>
    </row>
    <row r="178" spans="2:46" s="644" customFormat="1" ht="15.95" customHeight="1" x14ac:dyDescent="0.25">
      <c r="B178" s="808"/>
      <c r="C178" s="809"/>
      <c r="D178" s="810"/>
      <c r="E178" s="810"/>
      <c r="F178" s="811"/>
      <c r="G178" s="810"/>
      <c r="H178" s="812"/>
      <c r="I178" s="810"/>
      <c r="J178" s="810"/>
      <c r="K178" s="812"/>
      <c r="L178" s="812"/>
      <c r="M178" s="810"/>
      <c r="N178" s="813"/>
      <c r="O178" s="813"/>
      <c r="P178" s="814"/>
      <c r="Q178" s="671"/>
      <c r="R178" s="653"/>
      <c r="S178" s="653"/>
      <c r="T178" s="653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652"/>
      <c r="AM178" s="652"/>
      <c r="AN178" s="652"/>
      <c r="AO178" s="652"/>
      <c r="AP178" s="652"/>
      <c r="AQ178" s="652"/>
      <c r="AR178" s="652"/>
      <c r="AS178" s="652"/>
      <c r="AT178" s="652"/>
    </row>
    <row r="179" spans="2:46" s="644" customFormat="1" ht="15.95" customHeight="1" x14ac:dyDescent="0.25">
      <c r="B179" s="808"/>
      <c r="C179" s="809"/>
      <c r="D179" s="810"/>
      <c r="E179" s="810"/>
      <c r="F179" s="811"/>
      <c r="G179" s="810"/>
      <c r="H179" s="812"/>
      <c r="I179" s="810"/>
      <c r="J179" s="810"/>
      <c r="K179" s="812"/>
      <c r="L179" s="812"/>
      <c r="M179" s="810"/>
      <c r="N179" s="813"/>
      <c r="O179" s="813"/>
      <c r="P179" s="814"/>
      <c r="Q179" s="671"/>
      <c r="R179" s="653"/>
      <c r="S179" s="653"/>
      <c r="T179" s="653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652"/>
      <c r="AM179" s="652"/>
      <c r="AN179" s="652"/>
      <c r="AO179" s="652"/>
      <c r="AP179" s="652"/>
      <c r="AQ179" s="652"/>
      <c r="AR179" s="652"/>
      <c r="AS179" s="652"/>
      <c r="AT179" s="652"/>
    </row>
    <row r="180" spans="2:46" s="644" customFormat="1" ht="15.95" customHeight="1" x14ac:dyDescent="0.25">
      <c r="B180" s="808"/>
      <c r="C180" s="809"/>
      <c r="D180" s="810"/>
      <c r="E180" s="810"/>
      <c r="F180" s="811"/>
      <c r="G180" s="810"/>
      <c r="H180" s="812"/>
      <c r="I180" s="810"/>
      <c r="J180" s="810"/>
      <c r="K180" s="812"/>
      <c r="L180" s="812"/>
      <c r="M180" s="810"/>
      <c r="N180" s="813"/>
      <c r="O180" s="813"/>
      <c r="P180" s="814"/>
      <c r="Q180" s="671"/>
      <c r="R180" s="653"/>
      <c r="S180" s="653"/>
      <c r="T180" s="653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652"/>
      <c r="AM180" s="652"/>
      <c r="AN180" s="652"/>
      <c r="AO180" s="652"/>
      <c r="AP180" s="652"/>
      <c r="AQ180" s="652"/>
      <c r="AR180" s="652"/>
      <c r="AS180" s="652"/>
      <c r="AT180" s="652"/>
    </row>
    <row r="181" spans="2:46" s="644" customFormat="1" ht="15.95" customHeight="1" x14ac:dyDescent="0.25">
      <c r="B181" s="808"/>
      <c r="C181" s="809"/>
      <c r="D181" s="810"/>
      <c r="E181" s="810"/>
      <c r="F181" s="811"/>
      <c r="G181" s="810"/>
      <c r="H181" s="812"/>
      <c r="I181" s="810"/>
      <c r="J181" s="810"/>
      <c r="K181" s="812"/>
      <c r="L181" s="812"/>
      <c r="M181" s="810"/>
      <c r="N181" s="813"/>
      <c r="O181" s="813"/>
      <c r="P181" s="814"/>
      <c r="Q181" s="671"/>
      <c r="R181" s="653"/>
      <c r="S181" s="653"/>
      <c r="T181" s="653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652"/>
      <c r="AM181" s="652"/>
      <c r="AN181" s="652"/>
      <c r="AO181" s="652"/>
      <c r="AP181" s="652"/>
      <c r="AQ181" s="652"/>
      <c r="AR181" s="652"/>
      <c r="AS181" s="652"/>
      <c r="AT181" s="652"/>
    </row>
    <row r="182" spans="2:46" s="644" customFormat="1" ht="15.95" customHeight="1" x14ac:dyDescent="0.25">
      <c r="B182" s="808"/>
      <c r="C182" s="809"/>
      <c r="D182" s="810"/>
      <c r="E182" s="810"/>
      <c r="F182" s="811"/>
      <c r="G182" s="810"/>
      <c r="H182" s="812"/>
      <c r="I182" s="810"/>
      <c r="J182" s="810"/>
      <c r="K182" s="812"/>
      <c r="L182" s="812"/>
      <c r="M182" s="810"/>
      <c r="N182" s="813"/>
      <c r="O182" s="813"/>
      <c r="P182" s="814"/>
      <c r="Q182" s="671"/>
      <c r="R182" s="653"/>
      <c r="S182" s="653"/>
      <c r="T182" s="653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652"/>
      <c r="AM182" s="652"/>
      <c r="AN182" s="652"/>
      <c r="AO182" s="652"/>
      <c r="AP182" s="652"/>
      <c r="AQ182" s="652"/>
      <c r="AR182" s="652"/>
      <c r="AS182" s="652"/>
      <c r="AT182" s="652"/>
    </row>
    <row r="183" spans="2:46" s="644" customFormat="1" ht="15.95" customHeight="1" x14ac:dyDescent="0.25">
      <c r="B183" s="808"/>
      <c r="C183" s="809"/>
      <c r="D183" s="810"/>
      <c r="E183" s="810"/>
      <c r="F183" s="811"/>
      <c r="G183" s="810"/>
      <c r="H183" s="812"/>
      <c r="I183" s="810"/>
      <c r="J183" s="810"/>
      <c r="K183" s="812"/>
      <c r="L183" s="812"/>
      <c r="M183" s="810"/>
      <c r="N183" s="813"/>
      <c r="O183" s="813"/>
      <c r="P183" s="814"/>
      <c r="Q183" s="671"/>
      <c r="R183" s="653"/>
      <c r="S183" s="653"/>
      <c r="T183" s="653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652"/>
      <c r="AM183" s="652"/>
      <c r="AN183" s="652"/>
      <c r="AO183" s="652"/>
      <c r="AP183" s="652"/>
      <c r="AQ183" s="652"/>
      <c r="AR183" s="652"/>
      <c r="AS183" s="652"/>
      <c r="AT183" s="652"/>
    </row>
    <row r="184" spans="2:46" s="644" customFormat="1" ht="15.95" customHeight="1" x14ac:dyDescent="0.25">
      <c r="B184" s="808"/>
      <c r="C184" s="809"/>
      <c r="D184" s="810"/>
      <c r="E184" s="810"/>
      <c r="F184" s="811"/>
      <c r="G184" s="810"/>
      <c r="H184" s="812"/>
      <c r="I184" s="810"/>
      <c r="J184" s="810"/>
      <c r="K184" s="812"/>
      <c r="L184" s="812"/>
      <c r="M184" s="810"/>
      <c r="N184" s="813"/>
      <c r="O184" s="813"/>
      <c r="P184" s="814"/>
      <c r="Q184" s="671"/>
      <c r="R184" s="653"/>
      <c r="S184" s="653"/>
      <c r="T184" s="653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652"/>
      <c r="AM184" s="652"/>
      <c r="AN184" s="652"/>
      <c r="AO184" s="652"/>
      <c r="AP184" s="652"/>
      <c r="AQ184" s="652"/>
      <c r="AR184" s="652"/>
      <c r="AS184" s="652"/>
      <c r="AT184" s="652"/>
    </row>
    <row r="185" spans="2:46" s="644" customFormat="1" ht="15.95" customHeight="1" x14ac:dyDescent="0.25">
      <c r="B185" s="808"/>
      <c r="C185" s="809"/>
      <c r="D185" s="810"/>
      <c r="E185" s="810"/>
      <c r="F185" s="811"/>
      <c r="G185" s="810"/>
      <c r="H185" s="812"/>
      <c r="I185" s="810"/>
      <c r="J185" s="810"/>
      <c r="K185" s="812"/>
      <c r="L185" s="812"/>
      <c r="M185" s="810"/>
      <c r="N185" s="813"/>
      <c r="O185" s="813"/>
      <c r="P185" s="814"/>
      <c r="Q185" s="671"/>
      <c r="R185" s="653"/>
      <c r="S185" s="653"/>
      <c r="T185" s="653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652"/>
      <c r="AM185" s="652"/>
      <c r="AN185" s="652"/>
      <c r="AO185" s="652"/>
      <c r="AP185" s="652"/>
      <c r="AQ185" s="652"/>
      <c r="AR185" s="652"/>
      <c r="AS185" s="652"/>
      <c r="AT185" s="652"/>
    </row>
    <row r="186" spans="2:46" s="644" customFormat="1" ht="15.95" customHeight="1" x14ac:dyDescent="0.25">
      <c r="B186" s="808"/>
      <c r="C186" s="809"/>
      <c r="D186" s="810"/>
      <c r="E186" s="810"/>
      <c r="F186" s="811"/>
      <c r="G186" s="810"/>
      <c r="H186" s="812"/>
      <c r="I186" s="810"/>
      <c r="J186" s="810"/>
      <c r="K186" s="812"/>
      <c r="L186" s="812"/>
      <c r="M186" s="810"/>
      <c r="N186" s="813"/>
      <c r="O186" s="813"/>
      <c r="P186" s="814"/>
      <c r="Q186" s="671"/>
      <c r="R186" s="653"/>
      <c r="S186" s="653"/>
      <c r="T186" s="653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652"/>
      <c r="AM186" s="652"/>
      <c r="AN186" s="652"/>
      <c r="AO186" s="652"/>
      <c r="AP186" s="652"/>
      <c r="AQ186" s="652"/>
      <c r="AR186" s="652"/>
      <c r="AS186" s="652"/>
      <c r="AT186" s="652"/>
    </row>
    <row r="187" spans="2:46" s="644" customFormat="1" ht="15.95" customHeight="1" x14ac:dyDescent="0.25">
      <c r="B187" s="808"/>
      <c r="C187" s="809"/>
      <c r="D187" s="810"/>
      <c r="E187" s="810"/>
      <c r="F187" s="811"/>
      <c r="G187" s="810"/>
      <c r="H187" s="812"/>
      <c r="I187" s="810"/>
      <c r="J187" s="810"/>
      <c r="K187" s="812"/>
      <c r="L187" s="812"/>
      <c r="M187" s="810"/>
      <c r="N187" s="813"/>
      <c r="O187" s="813"/>
      <c r="P187" s="814"/>
      <c r="Q187" s="671"/>
      <c r="R187" s="653"/>
      <c r="S187" s="653"/>
      <c r="T187" s="653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652"/>
      <c r="AM187" s="652"/>
      <c r="AN187" s="652"/>
      <c r="AO187" s="652"/>
      <c r="AP187" s="652"/>
      <c r="AQ187" s="652"/>
      <c r="AR187" s="652"/>
      <c r="AS187" s="652"/>
      <c r="AT187" s="652"/>
    </row>
    <row r="188" spans="2:46" s="644" customFormat="1" ht="15.95" customHeight="1" x14ac:dyDescent="0.25">
      <c r="B188" s="808"/>
      <c r="C188" s="809"/>
      <c r="D188" s="810"/>
      <c r="E188" s="810"/>
      <c r="F188" s="811"/>
      <c r="G188" s="810"/>
      <c r="H188" s="812"/>
      <c r="I188" s="810"/>
      <c r="J188" s="810"/>
      <c r="K188" s="812"/>
      <c r="L188" s="812"/>
      <c r="M188" s="810"/>
      <c r="N188" s="813"/>
      <c r="O188" s="813"/>
      <c r="P188" s="814"/>
      <c r="Q188" s="671"/>
      <c r="R188" s="653"/>
      <c r="S188" s="653"/>
      <c r="T188" s="653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652"/>
      <c r="AM188" s="652"/>
      <c r="AN188" s="652"/>
      <c r="AO188" s="652"/>
      <c r="AP188" s="652"/>
      <c r="AQ188" s="652"/>
      <c r="AR188" s="652"/>
      <c r="AS188" s="652"/>
      <c r="AT188" s="652"/>
    </row>
    <row r="189" spans="2:46" s="644" customFormat="1" ht="15.95" customHeight="1" x14ac:dyDescent="0.25">
      <c r="B189" s="808"/>
      <c r="C189" s="809"/>
      <c r="D189" s="810"/>
      <c r="E189" s="810"/>
      <c r="F189" s="811"/>
      <c r="G189" s="810"/>
      <c r="H189" s="812"/>
      <c r="I189" s="810"/>
      <c r="J189" s="810"/>
      <c r="K189" s="812"/>
      <c r="L189" s="812"/>
      <c r="M189" s="810"/>
      <c r="N189" s="813"/>
      <c r="O189" s="813"/>
      <c r="P189" s="814"/>
      <c r="Q189" s="671"/>
      <c r="R189" s="653"/>
      <c r="S189" s="653"/>
      <c r="T189" s="653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652"/>
      <c r="AM189" s="652"/>
      <c r="AN189" s="652"/>
      <c r="AO189" s="652"/>
      <c r="AP189" s="652"/>
      <c r="AQ189" s="652"/>
      <c r="AR189" s="652"/>
      <c r="AS189" s="652"/>
      <c r="AT189" s="652"/>
    </row>
    <row r="190" spans="2:46" s="644" customFormat="1" ht="15.95" customHeight="1" x14ac:dyDescent="0.25">
      <c r="B190" s="808"/>
      <c r="C190" s="809"/>
      <c r="D190" s="810"/>
      <c r="E190" s="810"/>
      <c r="F190" s="811"/>
      <c r="G190" s="810"/>
      <c r="H190" s="812"/>
      <c r="I190" s="810"/>
      <c r="J190" s="810"/>
      <c r="K190" s="812"/>
      <c r="L190" s="812"/>
      <c r="M190" s="810"/>
      <c r="N190" s="813"/>
      <c r="O190" s="813"/>
      <c r="P190" s="814"/>
      <c r="Q190" s="671"/>
      <c r="R190" s="653"/>
      <c r="S190" s="653"/>
      <c r="T190" s="653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652"/>
      <c r="AM190" s="652"/>
      <c r="AN190" s="652"/>
      <c r="AO190" s="652"/>
      <c r="AP190" s="652"/>
      <c r="AQ190" s="652"/>
      <c r="AR190" s="652"/>
      <c r="AS190" s="652"/>
      <c r="AT190" s="652"/>
    </row>
    <row r="191" spans="2:46" s="644" customFormat="1" ht="15.95" customHeight="1" x14ac:dyDescent="0.25">
      <c r="B191" s="808"/>
      <c r="C191" s="809"/>
      <c r="D191" s="810"/>
      <c r="E191" s="810"/>
      <c r="F191" s="811"/>
      <c r="G191" s="810"/>
      <c r="H191" s="812"/>
      <c r="I191" s="810"/>
      <c r="J191" s="810"/>
      <c r="K191" s="812"/>
      <c r="L191" s="812"/>
      <c r="M191" s="810"/>
      <c r="N191" s="813"/>
      <c r="O191" s="813"/>
      <c r="P191" s="814"/>
      <c r="Q191" s="671"/>
      <c r="R191" s="653"/>
      <c r="S191" s="653"/>
      <c r="T191" s="653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652"/>
      <c r="AM191" s="652"/>
      <c r="AN191" s="652"/>
      <c r="AO191" s="652"/>
      <c r="AP191" s="652"/>
      <c r="AQ191" s="652"/>
      <c r="AR191" s="652"/>
      <c r="AS191" s="652"/>
      <c r="AT191" s="652"/>
    </row>
    <row r="192" spans="2:46" s="644" customFormat="1" ht="15.95" customHeight="1" x14ac:dyDescent="0.25">
      <c r="B192" s="808"/>
      <c r="C192" s="809"/>
      <c r="D192" s="810"/>
      <c r="E192" s="810"/>
      <c r="F192" s="811"/>
      <c r="G192" s="810"/>
      <c r="H192" s="812"/>
      <c r="I192" s="810"/>
      <c r="J192" s="810"/>
      <c r="K192" s="812"/>
      <c r="L192" s="812"/>
      <c r="M192" s="810"/>
      <c r="N192" s="813"/>
      <c r="O192" s="813"/>
      <c r="P192" s="814"/>
      <c r="Q192" s="671"/>
      <c r="R192" s="653"/>
      <c r="S192" s="653"/>
      <c r="T192" s="653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652"/>
      <c r="AM192" s="652"/>
      <c r="AN192" s="652"/>
      <c r="AO192" s="652"/>
      <c r="AP192" s="652"/>
      <c r="AQ192" s="652"/>
      <c r="AR192" s="652"/>
      <c r="AS192" s="652"/>
      <c r="AT192" s="652"/>
    </row>
    <row r="193" spans="2:46" s="644" customFormat="1" ht="15.95" customHeight="1" x14ac:dyDescent="0.25">
      <c r="B193" s="808"/>
      <c r="C193" s="809"/>
      <c r="D193" s="810"/>
      <c r="E193" s="810"/>
      <c r="F193" s="811"/>
      <c r="G193" s="810"/>
      <c r="H193" s="812"/>
      <c r="I193" s="810"/>
      <c r="J193" s="810"/>
      <c r="K193" s="812"/>
      <c r="L193" s="812"/>
      <c r="M193" s="810"/>
      <c r="N193" s="813"/>
      <c r="O193" s="813"/>
      <c r="P193" s="814"/>
      <c r="Q193" s="671"/>
      <c r="R193" s="653"/>
      <c r="S193" s="653"/>
      <c r="T193" s="653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652"/>
      <c r="AM193" s="652"/>
      <c r="AN193" s="652"/>
      <c r="AO193" s="652"/>
      <c r="AP193" s="652"/>
      <c r="AQ193" s="652"/>
      <c r="AR193" s="652"/>
      <c r="AS193" s="652"/>
      <c r="AT193" s="652"/>
    </row>
    <row r="194" spans="2:46" s="644" customFormat="1" ht="15.95" customHeight="1" x14ac:dyDescent="0.25">
      <c r="B194" s="808"/>
      <c r="C194" s="809"/>
      <c r="D194" s="810"/>
      <c r="E194" s="810"/>
      <c r="F194" s="811"/>
      <c r="G194" s="810"/>
      <c r="H194" s="812"/>
      <c r="I194" s="810"/>
      <c r="J194" s="810"/>
      <c r="K194" s="812"/>
      <c r="L194" s="812"/>
      <c r="M194" s="810"/>
      <c r="N194" s="813"/>
      <c r="O194" s="813"/>
      <c r="P194" s="814"/>
      <c r="Q194" s="671"/>
      <c r="R194" s="653"/>
      <c r="S194" s="653"/>
      <c r="T194" s="653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652"/>
      <c r="AM194" s="652"/>
      <c r="AN194" s="652"/>
      <c r="AO194" s="652"/>
      <c r="AP194" s="652"/>
      <c r="AQ194" s="652"/>
      <c r="AR194" s="652"/>
      <c r="AS194" s="652"/>
      <c r="AT194" s="652"/>
    </row>
    <row r="195" spans="2:46" s="644" customFormat="1" ht="15.95" customHeight="1" x14ac:dyDescent="0.25">
      <c r="B195" s="808"/>
      <c r="C195" s="809"/>
      <c r="D195" s="810"/>
      <c r="E195" s="810"/>
      <c r="F195" s="811"/>
      <c r="G195" s="810"/>
      <c r="H195" s="812"/>
      <c r="I195" s="810"/>
      <c r="J195" s="810"/>
      <c r="K195" s="812"/>
      <c r="L195" s="812"/>
      <c r="M195" s="810"/>
      <c r="N195" s="813"/>
      <c r="O195" s="813"/>
      <c r="P195" s="814"/>
      <c r="Q195" s="671"/>
      <c r="R195" s="653"/>
      <c r="S195" s="653"/>
      <c r="T195" s="653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652"/>
      <c r="AM195" s="652"/>
      <c r="AN195" s="652"/>
      <c r="AO195" s="652"/>
      <c r="AP195" s="652"/>
      <c r="AQ195" s="652"/>
      <c r="AR195" s="652"/>
      <c r="AS195" s="652"/>
      <c r="AT195" s="652"/>
    </row>
    <row r="196" spans="2:46" s="644" customFormat="1" ht="15.95" customHeight="1" x14ac:dyDescent="0.25">
      <c r="B196" s="808"/>
      <c r="C196" s="809"/>
      <c r="D196" s="810"/>
      <c r="E196" s="810"/>
      <c r="F196" s="811"/>
      <c r="G196" s="810"/>
      <c r="H196" s="812"/>
      <c r="I196" s="810"/>
      <c r="J196" s="810"/>
      <c r="K196" s="812"/>
      <c r="L196" s="812"/>
      <c r="M196" s="810"/>
      <c r="N196" s="813"/>
      <c r="O196" s="813"/>
      <c r="P196" s="814"/>
      <c r="Q196" s="671"/>
      <c r="R196" s="653"/>
      <c r="S196" s="653"/>
      <c r="T196" s="653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652"/>
      <c r="AM196" s="652"/>
      <c r="AN196" s="652"/>
      <c r="AO196" s="652"/>
      <c r="AP196" s="652"/>
      <c r="AQ196" s="652"/>
      <c r="AR196" s="652"/>
      <c r="AS196" s="652"/>
      <c r="AT196" s="652"/>
    </row>
    <row r="197" spans="2:46" s="644" customFormat="1" ht="15.95" customHeight="1" x14ac:dyDescent="0.25">
      <c r="B197" s="808"/>
      <c r="C197" s="809"/>
      <c r="D197" s="810"/>
      <c r="E197" s="810"/>
      <c r="F197" s="811"/>
      <c r="G197" s="810"/>
      <c r="H197" s="812"/>
      <c r="I197" s="810"/>
      <c r="J197" s="810"/>
      <c r="K197" s="812"/>
      <c r="L197" s="812"/>
      <c r="M197" s="810"/>
      <c r="N197" s="813"/>
      <c r="O197" s="813"/>
      <c r="P197" s="814"/>
      <c r="Q197" s="671"/>
      <c r="R197" s="653"/>
      <c r="S197" s="653"/>
      <c r="T197" s="653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652"/>
      <c r="AM197" s="652"/>
      <c r="AN197" s="652"/>
      <c r="AO197" s="652"/>
      <c r="AP197" s="652"/>
      <c r="AQ197" s="652"/>
      <c r="AR197" s="652"/>
      <c r="AS197" s="652"/>
      <c r="AT197" s="652"/>
    </row>
    <row r="198" spans="2:46" s="644" customFormat="1" ht="15.95" customHeight="1" x14ac:dyDescent="0.25">
      <c r="B198" s="808"/>
      <c r="C198" s="809"/>
      <c r="D198" s="810"/>
      <c r="E198" s="810"/>
      <c r="F198" s="811"/>
      <c r="G198" s="810"/>
      <c r="H198" s="812"/>
      <c r="I198" s="810"/>
      <c r="J198" s="810"/>
      <c r="K198" s="812"/>
      <c r="L198" s="812"/>
      <c r="M198" s="810"/>
      <c r="N198" s="813"/>
      <c r="O198" s="813"/>
      <c r="P198" s="814"/>
      <c r="Q198" s="671"/>
      <c r="R198" s="653"/>
      <c r="S198" s="653"/>
      <c r="T198" s="653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652"/>
      <c r="AM198" s="652"/>
      <c r="AN198" s="652"/>
      <c r="AO198" s="652"/>
      <c r="AP198" s="652"/>
      <c r="AQ198" s="652"/>
      <c r="AR198" s="652"/>
      <c r="AS198" s="652"/>
      <c r="AT198" s="652"/>
    </row>
    <row r="199" spans="2:46" s="644" customFormat="1" ht="15.95" customHeight="1" x14ac:dyDescent="0.25">
      <c r="B199" s="808"/>
      <c r="C199" s="809"/>
      <c r="D199" s="810"/>
      <c r="E199" s="810"/>
      <c r="F199" s="811"/>
      <c r="G199" s="810"/>
      <c r="H199" s="812"/>
      <c r="I199" s="810"/>
      <c r="J199" s="810"/>
      <c r="K199" s="812"/>
      <c r="L199" s="812"/>
      <c r="M199" s="810"/>
      <c r="N199" s="813"/>
      <c r="O199" s="813"/>
      <c r="P199" s="814"/>
      <c r="Q199" s="671"/>
      <c r="R199" s="653"/>
      <c r="S199" s="653"/>
      <c r="T199" s="653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652"/>
      <c r="AM199" s="652"/>
      <c r="AN199" s="652"/>
      <c r="AO199" s="652"/>
      <c r="AP199" s="652"/>
      <c r="AQ199" s="652"/>
      <c r="AR199" s="652"/>
      <c r="AS199" s="652"/>
      <c r="AT199" s="652"/>
    </row>
    <row r="200" spans="2:46" s="644" customFormat="1" ht="15.95" customHeight="1" x14ac:dyDescent="0.25">
      <c r="B200" s="808"/>
      <c r="C200" s="809"/>
      <c r="D200" s="810"/>
      <c r="E200" s="810"/>
      <c r="F200" s="811"/>
      <c r="G200" s="810"/>
      <c r="H200" s="812"/>
      <c r="I200" s="810"/>
      <c r="J200" s="810"/>
      <c r="K200" s="812"/>
      <c r="L200" s="812"/>
      <c r="M200" s="810"/>
      <c r="N200" s="813"/>
      <c r="O200" s="813"/>
      <c r="P200" s="814"/>
      <c r="Q200" s="671"/>
      <c r="R200" s="653"/>
      <c r="S200" s="653"/>
      <c r="T200" s="653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652"/>
      <c r="AM200" s="652"/>
      <c r="AN200" s="652"/>
      <c r="AO200" s="652"/>
      <c r="AP200" s="652"/>
      <c r="AQ200" s="652"/>
      <c r="AR200" s="652"/>
      <c r="AS200" s="652"/>
      <c r="AT200" s="652"/>
    </row>
    <row r="201" spans="2:46" s="644" customFormat="1" ht="15.95" customHeight="1" x14ac:dyDescent="0.25">
      <c r="B201" s="808"/>
      <c r="C201" s="809"/>
      <c r="D201" s="810"/>
      <c r="E201" s="810"/>
      <c r="F201" s="811"/>
      <c r="G201" s="810"/>
      <c r="H201" s="812"/>
      <c r="I201" s="810"/>
      <c r="J201" s="810"/>
      <c r="K201" s="812"/>
      <c r="L201" s="812"/>
      <c r="M201" s="810"/>
      <c r="N201" s="813"/>
      <c r="O201" s="813"/>
      <c r="P201" s="814"/>
      <c r="Q201" s="671"/>
      <c r="R201" s="653"/>
      <c r="S201" s="653"/>
      <c r="T201" s="653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652"/>
      <c r="AM201" s="652"/>
      <c r="AN201" s="652"/>
      <c r="AO201" s="652"/>
      <c r="AP201" s="652"/>
      <c r="AQ201" s="652"/>
      <c r="AR201" s="652"/>
      <c r="AS201" s="652"/>
      <c r="AT201" s="652"/>
    </row>
    <row r="202" spans="2:46" s="644" customFormat="1" ht="15.95" customHeight="1" x14ac:dyDescent="0.25">
      <c r="B202" s="808"/>
      <c r="C202" s="809"/>
      <c r="D202" s="810"/>
      <c r="E202" s="810"/>
      <c r="F202" s="811"/>
      <c r="G202" s="810"/>
      <c r="H202" s="812"/>
      <c r="I202" s="810"/>
      <c r="J202" s="810"/>
      <c r="K202" s="812"/>
      <c r="L202" s="812"/>
      <c r="M202" s="810"/>
      <c r="N202" s="813"/>
      <c r="O202" s="813"/>
      <c r="P202" s="814"/>
      <c r="Q202" s="671"/>
      <c r="R202" s="653"/>
      <c r="S202" s="653"/>
      <c r="T202" s="653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652"/>
      <c r="AM202" s="652"/>
      <c r="AN202" s="652"/>
      <c r="AO202" s="652"/>
      <c r="AP202" s="652"/>
      <c r="AQ202" s="652"/>
      <c r="AR202" s="652"/>
      <c r="AS202" s="652"/>
      <c r="AT202" s="652"/>
    </row>
    <row r="203" spans="2:46" s="644" customFormat="1" ht="15.95" customHeight="1" x14ac:dyDescent="0.25">
      <c r="B203" s="808"/>
      <c r="C203" s="809"/>
      <c r="D203" s="810"/>
      <c r="E203" s="810"/>
      <c r="F203" s="811"/>
      <c r="G203" s="810"/>
      <c r="H203" s="812"/>
      <c r="I203" s="810"/>
      <c r="J203" s="810"/>
      <c r="K203" s="812"/>
      <c r="L203" s="812"/>
      <c r="M203" s="810"/>
      <c r="N203" s="813"/>
      <c r="O203" s="813"/>
      <c r="P203" s="814"/>
      <c r="Q203" s="671"/>
      <c r="R203" s="653"/>
      <c r="S203" s="653"/>
      <c r="T203" s="653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652"/>
      <c r="AM203" s="652"/>
      <c r="AN203" s="652"/>
      <c r="AO203" s="652"/>
      <c r="AP203" s="652"/>
      <c r="AQ203" s="652"/>
      <c r="AR203" s="652"/>
      <c r="AS203" s="652"/>
      <c r="AT203" s="652"/>
    </row>
    <row r="204" spans="2:46" s="644" customFormat="1" ht="15.95" customHeight="1" x14ac:dyDescent="0.25">
      <c r="B204" s="808"/>
      <c r="C204" s="809"/>
      <c r="D204" s="810"/>
      <c r="E204" s="810"/>
      <c r="F204" s="811"/>
      <c r="G204" s="810"/>
      <c r="H204" s="812"/>
      <c r="I204" s="810"/>
      <c r="J204" s="810"/>
      <c r="K204" s="812"/>
      <c r="L204" s="812"/>
      <c r="M204" s="810"/>
      <c r="N204" s="813"/>
      <c r="O204" s="813"/>
      <c r="P204" s="814"/>
      <c r="Q204" s="671"/>
      <c r="R204" s="653"/>
      <c r="S204" s="653"/>
      <c r="T204" s="653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652"/>
      <c r="AM204" s="652"/>
      <c r="AN204" s="652"/>
      <c r="AO204" s="652"/>
      <c r="AP204" s="652"/>
      <c r="AQ204" s="652"/>
      <c r="AR204" s="652"/>
      <c r="AS204" s="652"/>
      <c r="AT204" s="652"/>
    </row>
    <row r="205" spans="2:46" s="644" customFormat="1" ht="15.95" customHeight="1" x14ac:dyDescent="0.25">
      <c r="B205" s="808"/>
      <c r="C205" s="809"/>
      <c r="D205" s="810"/>
      <c r="E205" s="810"/>
      <c r="F205" s="811"/>
      <c r="G205" s="810"/>
      <c r="H205" s="812"/>
      <c r="I205" s="810"/>
      <c r="J205" s="810"/>
      <c r="K205" s="812"/>
      <c r="L205" s="812"/>
      <c r="M205" s="810"/>
      <c r="N205" s="813"/>
      <c r="O205" s="813"/>
      <c r="P205" s="814"/>
      <c r="Q205" s="671"/>
      <c r="R205" s="653"/>
      <c r="S205" s="653"/>
      <c r="T205" s="653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652"/>
      <c r="AM205" s="652"/>
      <c r="AN205" s="652"/>
      <c r="AO205" s="652"/>
      <c r="AP205" s="652"/>
      <c r="AQ205" s="652"/>
      <c r="AR205" s="652"/>
      <c r="AS205" s="652"/>
      <c r="AT205" s="652"/>
    </row>
    <row r="206" spans="2:46" s="644" customFormat="1" ht="15.95" customHeight="1" x14ac:dyDescent="0.25">
      <c r="B206" s="808"/>
      <c r="C206" s="809"/>
      <c r="D206" s="810"/>
      <c r="E206" s="810"/>
      <c r="F206" s="811"/>
      <c r="G206" s="810"/>
      <c r="H206" s="812"/>
      <c r="I206" s="810"/>
      <c r="J206" s="810"/>
      <c r="K206" s="812"/>
      <c r="L206" s="812"/>
      <c r="M206" s="810"/>
      <c r="N206" s="813"/>
      <c r="O206" s="813"/>
      <c r="P206" s="814"/>
      <c r="Q206" s="671"/>
      <c r="R206" s="653"/>
      <c r="S206" s="653"/>
      <c r="T206" s="653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652"/>
      <c r="AM206" s="652"/>
      <c r="AN206" s="652"/>
      <c r="AO206" s="652"/>
      <c r="AP206" s="652"/>
      <c r="AQ206" s="652"/>
      <c r="AR206" s="652"/>
      <c r="AS206" s="652"/>
      <c r="AT206" s="652"/>
    </row>
    <row r="207" spans="2:46" s="644" customFormat="1" ht="15.95" customHeight="1" x14ac:dyDescent="0.25">
      <c r="B207" s="808"/>
      <c r="C207" s="809"/>
      <c r="D207" s="810"/>
      <c r="E207" s="810"/>
      <c r="F207" s="811"/>
      <c r="G207" s="810"/>
      <c r="H207" s="812"/>
      <c r="I207" s="810"/>
      <c r="J207" s="810"/>
      <c r="K207" s="812"/>
      <c r="L207" s="812"/>
      <c r="M207" s="810"/>
      <c r="N207" s="813"/>
      <c r="O207" s="813"/>
      <c r="P207" s="814"/>
      <c r="Q207" s="671"/>
      <c r="R207" s="653"/>
      <c r="S207" s="653"/>
      <c r="T207" s="653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652"/>
      <c r="AM207" s="652"/>
      <c r="AN207" s="652"/>
      <c r="AO207" s="652"/>
      <c r="AP207" s="652"/>
      <c r="AQ207" s="652"/>
      <c r="AR207" s="652"/>
      <c r="AS207" s="652"/>
      <c r="AT207" s="652"/>
    </row>
    <row r="208" spans="2:46" s="644" customFormat="1" ht="15.95" customHeight="1" x14ac:dyDescent="0.25">
      <c r="B208" s="808"/>
      <c r="C208" s="809"/>
      <c r="D208" s="810"/>
      <c r="E208" s="810"/>
      <c r="F208" s="811"/>
      <c r="G208" s="810"/>
      <c r="H208" s="812"/>
      <c r="I208" s="810"/>
      <c r="J208" s="810"/>
      <c r="K208" s="812"/>
      <c r="L208" s="812"/>
      <c r="M208" s="810"/>
      <c r="N208" s="813"/>
      <c r="O208" s="813"/>
      <c r="P208" s="814"/>
      <c r="Q208" s="671"/>
      <c r="R208" s="653"/>
      <c r="S208" s="653"/>
      <c r="T208" s="653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652"/>
      <c r="AM208" s="652"/>
      <c r="AN208" s="652"/>
      <c r="AO208" s="652"/>
      <c r="AP208" s="652"/>
      <c r="AQ208" s="652"/>
      <c r="AR208" s="652"/>
      <c r="AS208" s="652"/>
      <c r="AT208" s="652"/>
    </row>
    <row r="209" spans="2:46" s="644" customFormat="1" ht="15.95" customHeight="1" x14ac:dyDescent="0.25">
      <c r="B209" s="808"/>
      <c r="C209" s="809"/>
      <c r="D209" s="810"/>
      <c r="E209" s="810"/>
      <c r="F209" s="811"/>
      <c r="G209" s="810"/>
      <c r="H209" s="812"/>
      <c r="I209" s="810"/>
      <c r="J209" s="810"/>
      <c r="K209" s="812"/>
      <c r="L209" s="812"/>
      <c r="M209" s="810"/>
      <c r="N209" s="813"/>
      <c r="O209" s="813"/>
      <c r="P209" s="814"/>
      <c r="Q209" s="671"/>
      <c r="R209" s="653"/>
      <c r="S209" s="653"/>
      <c r="T209" s="653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652"/>
      <c r="AM209" s="652"/>
      <c r="AN209" s="652"/>
      <c r="AO209" s="652"/>
      <c r="AP209" s="652"/>
      <c r="AQ209" s="652"/>
      <c r="AR209" s="652"/>
      <c r="AS209" s="652"/>
      <c r="AT209" s="652"/>
    </row>
    <row r="210" spans="2:46" s="644" customFormat="1" ht="15.95" customHeight="1" x14ac:dyDescent="0.25">
      <c r="B210" s="808"/>
      <c r="C210" s="809"/>
      <c r="D210" s="810"/>
      <c r="E210" s="810"/>
      <c r="F210" s="811"/>
      <c r="G210" s="810"/>
      <c r="H210" s="812"/>
      <c r="I210" s="810"/>
      <c r="J210" s="810"/>
      <c r="K210" s="812"/>
      <c r="L210" s="812"/>
      <c r="M210" s="810"/>
      <c r="N210" s="813"/>
      <c r="O210" s="813"/>
      <c r="P210" s="814"/>
      <c r="Q210" s="671"/>
      <c r="R210" s="653"/>
      <c r="S210" s="653"/>
      <c r="T210" s="653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652"/>
      <c r="AM210" s="652"/>
      <c r="AN210" s="652"/>
      <c r="AO210" s="652"/>
      <c r="AP210" s="652"/>
      <c r="AQ210" s="652"/>
      <c r="AR210" s="652"/>
      <c r="AS210" s="652"/>
      <c r="AT210" s="652"/>
    </row>
    <row r="211" spans="2:46" s="644" customFormat="1" ht="15.95" customHeight="1" x14ac:dyDescent="0.25">
      <c r="B211" s="808"/>
      <c r="C211" s="809"/>
      <c r="D211" s="810"/>
      <c r="E211" s="810"/>
      <c r="F211" s="811"/>
      <c r="G211" s="810"/>
      <c r="H211" s="812"/>
      <c r="I211" s="810"/>
      <c r="J211" s="810"/>
      <c r="K211" s="812"/>
      <c r="L211" s="812"/>
      <c r="M211" s="810"/>
      <c r="N211" s="813"/>
      <c r="O211" s="813"/>
      <c r="P211" s="814"/>
      <c r="Q211" s="671"/>
      <c r="R211" s="653"/>
      <c r="S211" s="653"/>
      <c r="T211" s="653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652"/>
      <c r="AM211" s="652"/>
      <c r="AN211" s="652"/>
      <c r="AO211" s="652"/>
      <c r="AP211" s="652"/>
      <c r="AQ211" s="652"/>
      <c r="AR211" s="652"/>
      <c r="AS211" s="652"/>
      <c r="AT211" s="652"/>
    </row>
    <row r="212" spans="2:46" s="644" customFormat="1" ht="15.95" customHeight="1" x14ac:dyDescent="0.25">
      <c r="B212" s="808"/>
      <c r="C212" s="809"/>
      <c r="D212" s="810"/>
      <c r="E212" s="810"/>
      <c r="F212" s="811"/>
      <c r="G212" s="810"/>
      <c r="H212" s="812"/>
      <c r="I212" s="810"/>
      <c r="J212" s="810"/>
      <c r="K212" s="812"/>
      <c r="L212" s="812"/>
      <c r="M212" s="810"/>
      <c r="N212" s="813"/>
      <c r="O212" s="813"/>
      <c r="P212" s="814"/>
      <c r="Q212" s="671"/>
      <c r="R212" s="653"/>
      <c r="S212" s="653"/>
      <c r="T212" s="653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652"/>
      <c r="AM212" s="652"/>
      <c r="AN212" s="652"/>
      <c r="AO212" s="652"/>
      <c r="AP212" s="652"/>
      <c r="AQ212" s="652"/>
      <c r="AR212" s="652"/>
      <c r="AS212" s="652"/>
      <c r="AT212" s="652"/>
    </row>
    <row r="213" spans="2:46" s="644" customFormat="1" ht="15.95" customHeight="1" x14ac:dyDescent="0.25">
      <c r="B213" s="808"/>
      <c r="C213" s="809"/>
      <c r="D213" s="810"/>
      <c r="E213" s="810"/>
      <c r="F213" s="811"/>
      <c r="G213" s="810"/>
      <c r="H213" s="812"/>
      <c r="I213" s="810"/>
      <c r="J213" s="810"/>
      <c r="K213" s="812"/>
      <c r="L213" s="812"/>
      <c r="M213" s="810"/>
      <c r="N213" s="813"/>
      <c r="O213" s="813"/>
      <c r="P213" s="814"/>
      <c r="Q213" s="671"/>
      <c r="R213" s="653"/>
      <c r="S213" s="653"/>
      <c r="T213" s="653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652"/>
      <c r="AM213" s="652"/>
      <c r="AN213" s="652"/>
      <c r="AO213" s="652"/>
      <c r="AP213" s="652"/>
      <c r="AQ213" s="652"/>
      <c r="AR213" s="652"/>
      <c r="AS213" s="652"/>
      <c r="AT213" s="652"/>
    </row>
    <row r="214" spans="2:46" s="644" customFormat="1" ht="15.95" customHeight="1" x14ac:dyDescent="0.25">
      <c r="B214" s="808"/>
      <c r="C214" s="809"/>
      <c r="D214" s="810"/>
      <c r="E214" s="810"/>
      <c r="F214" s="811"/>
      <c r="G214" s="810"/>
      <c r="H214" s="812"/>
      <c r="I214" s="810"/>
      <c r="J214" s="810"/>
      <c r="K214" s="812"/>
      <c r="L214" s="812"/>
      <c r="M214" s="810"/>
      <c r="N214" s="813"/>
      <c r="O214" s="813"/>
      <c r="P214" s="814"/>
      <c r="Q214" s="671"/>
      <c r="R214" s="653"/>
      <c r="S214" s="653"/>
      <c r="T214" s="653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652"/>
      <c r="AM214" s="652"/>
      <c r="AN214" s="652"/>
      <c r="AO214" s="652"/>
      <c r="AP214" s="652"/>
      <c r="AQ214" s="652"/>
      <c r="AR214" s="652"/>
      <c r="AS214" s="652"/>
      <c r="AT214" s="652"/>
    </row>
    <row r="215" spans="2:46" s="644" customFormat="1" ht="15.95" customHeight="1" x14ac:dyDescent="0.25">
      <c r="B215" s="808"/>
      <c r="C215" s="809"/>
      <c r="D215" s="810"/>
      <c r="E215" s="810"/>
      <c r="F215" s="811"/>
      <c r="G215" s="810"/>
      <c r="H215" s="812"/>
      <c r="I215" s="810"/>
      <c r="J215" s="810"/>
      <c r="K215" s="812"/>
      <c r="L215" s="812"/>
      <c r="M215" s="810"/>
      <c r="N215" s="813"/>
      <c r="O215" s="813"/>
      <c r="P215" s="814"/>
      <c r="Q215" s="671"/>
      <c r="R215" s="653"/>
      <c r="S215" s="653"/>
      <c r="T215" s="653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652"/>
      <c r="AM215" s="652"/>
      <c r="AN215" s="652"/>
      <c r="AO215" s="652"/>
      <c r="AP215" s="652"/>
      <c r="AQ215" s="652"/>
      <c r="AR215" s="652"/>
      <c r="AS215" s="652"/>
      <c r="AT215" s="652"/>
    </row>
    <row r="216" spans="2:46" s="644" customFormat="1" ht="15.95" customHeight="1" x14ac:dyDescent="0.25">
      <c r="B216" s="808"/>
      <c r="C216" s="809"/>
      <c r="D216" s="810"/>
      <c r="E216" s="810"/>
      <c r="F216" s="811"/>
      <c r="G216" s="810"/>
      <c r="H216" s="812"/>
      <c r="I216" s="810"/>
      <c r="J216" s="810"/>
      <c r="K216" s="812"/>
      <c r="L216" s="812"/>
      <c r="M216" s="810"/>
      <c r="N216" s="813"/>
      <c r="O216" s="813"/>
      <c r="P216" s="814"/>
      <c r="Q216" s="671"/>
      <c r="R216" s="653"/>
      <c r="S216" s="653"/>
      <c r="T216" s="653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652"/>
      <c r="AM216" s="652"/>
      <c r="AN216" s="652"/>
      <c r="AO216" s="652"/>
      <c r="AP216" s="652"/>
      <c r="AQ216" s="652"/>
      <c r="AR216" s="652"/>
      <c r="AS216" s="652"/>
      <c r="AT216" s="652"/>
    </row>
    <row r="217" spans="2:46" s="644" customFormat="1" ht="15.95" customHeight="1" x14ac:dyDescent="0.25">
      <c r="B217" s="808"/>
      <c r="C217" s="809"/>
      <c r="D217" s="810"/>
      <c r="E217" s="810"/>
      <c r="F217" s="811"/>
      <c r="G217" s="810"/>
      <c r="H217" s="812"/>
      <c r="I217" s="810"/>
      <c r="J217" s="810"/>
      <c r="K217" s="812"/>
      <c r="L217" s="812"/>
      <c r="M217" s="810"/>
      <c r="N217" s="813"/>
      <c r="O217" s="813"/>
      <c r="P217" s="814"/>
      <c r="Q217" s="671"/>
      <c r="R217" s="653"/>
      <c r="S217" s="653"/>
      <c r="T217" s="653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652"/>
      <c r="AM217" s="652"/>
      <c r="AN217" s="652"/>
      <c r="AO217" s="652"/>
      <c r="AP217" s="652"/>
      <c r="AQ217" s="652"/>
      <c r="AR217" s="652"/>
      <c r="AS217" s="652"/>
      <c r="AT217" s="652"/>
    </row>
    <row r="218" spans="2:46" s="644" customFormat="1" ht="15.95" customHeight="1" x14ac:dyDescent="0.25">
      <c r="B218" s="808"/>
      <c r="C218" s="809"/>
      <c r="D218" s="810"/>
      <c r="E218" s="810"/>
      <c r="F218" s="811"/>
      <c r="G218" s="810"/>
      <c r="H218" s="812"/>
      <c r="I218" s="810"/>
      <c r="J218" s="810"/>
      <c r="K218" s="812"/>
      <c r="L218" s="812"/>
      <c r="M218" s="810"/>
      <c r="N218" s="813"/>
      <c r="O218" s="813"/>
      <c r="P218" s="814"/>
      <c r="Q218" s="671"/>
      <c r="R218" s="653"/>
      <c r="S218" s="653"/>
      <c r="T218" s="653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652"/>
      <c r="AM218" s="652"/>
      <c r="AN218" s="652"/>
      <c r="AO218" s="652"/>
      <c r="AP218" s="652"/>
      <c r="AQ218" s="652"/>
      <c r="AR218" s="652"/>
      <c r="AS218" s="652"/>
      <c r="AT218" s="652"/>
    </row>
    <row r="219" spans="2:46" s="644" customFormat="1" ht="15.95" customHeight="1" x14ac:dyDescent="0.25">
      <c r="B219" s="808"/>
      <c r="C219" s="809"/>
      <c r="D219" s="810"/>
      <c r="E219" s="810"/>
      <c r="F219" s="811"/>
      <c r="G219" s="810"/>
      <c r="H219" s="812"/>
      <c r="I219" s="810"/>
      <c r="J219" s="810"/>
      <c r="K219" s="812"/>
      <c r="L219" s="812"/>
      <c r="M219" s="810"/>
      <c r="N219" s="813"/>
      <c r="O219" s="813"/>
      <c r="P219" s="814"/>
      <c r="Q219" s="671"/>
      <c r="R219" s="653"/>
      <c r="S219" s="653"/>
      <c r="T219" s="653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652"/>
      <c r="AM219" s="652"/>
      <c r="AN219" s="652"/>
      <c r="AO219" s="652"/>
      <c r="AP219" s="652"/>
      <c r="AQ219" s="652"/>
      <c r="AR219" s="652"/>
      <c r="AS219" s="652"/>
      <c r="AT219" s="652"/>
    </row>
    <row r="220" spans="2:46" s="644" customFormat="1" ht="15.95" customHeight="1" x14ac:dyDescent="0.25">
      <c r="B220" s="808"/>
      <c r="C220" s="809"/>
      <c r="D220" s="810"/>
      <c r="E220" s="810"/>
      <c r="F220" s="811"/>
      <c r="G220" s="810"/>
      <c r="H220" s="812"/>
      <c r="I220" s="810"/>
      <c r="J220" s="810"/>
      <c r="K220" s="812"/>
      <c r="L220" s="812"/>
      <c r="M220" s="810"/>
      <c r="N220" s="813"/>
      <c r="O220" s="813"/>
      <c r="P220" s="814"/>
      <c r="Q220" s="671"/>
      <c r="R220" s="653"/>
      <c r="S220" s="653"/>
      <c r="T220" s="653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652"/>
      <c r="AM220" s="652"/>
      <c r="AN220" s="652"/>
      <c r="AO220" s="652"/>
      <c r="AP220" s="652"/>
      <c r="AQ220" s="652"/>
      <c r="AR220" s="652"/>
      <c r="AS220" s="652"/>
      <c r="AT220" s="652"/>
    </row>
    <row r="221" spans="2:46" s="644" customFormat="1" ht="15.95" customHeight="1" x14ac:dyDescent="0.25">
      <c r="B221" s="808"/>
      <c r="C221" s="809"/>
      <c r="D221" s="810"/>
      <c r="E221" s="810"/>
      <c r="F221" s="811"/>
      <c r="G221" s="810"/>
      <c r="H221" s="812"/>
      <c r="I221" s="810"/>
      <c r="J221" s="810"/>
      <c r="K221" s="812"/>
      <c r="L221" s="812"/>
      <c r="M221" s="810"/>
      <c r="N221" s="813"/>
      <c r="O221" s="813"/>
      <c r="P221" s="814"/>
      <c r="Q221" s="671"/>
      <c r="R221" s="653"/>
      <c r="S221" s="653"/>
      <c r="T221" s="653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652"/>
      <c r="AM221" s="652"/>
      <c r="AN221" s="652"/>
      <c r="AO221" s="652"/>
      <c r="AP221" s="652"/>
      <c r="AQ221" s="652"/>
      <c r="AR221" s="652"/>
      <c r="AS221" s="652"/>
      <c r="AT221" s="652"/>
    </row>
    <row r="222" spans="2:46" s="644" customFormat="1" ht="15.95" customHeight="1" x14ac:dyDescent="0.25">
      <c r="B222" s="808"/>
      <c r="C222" s="809"/>
      <c r="D222" s="810"/>
      <c r="E222" s="810"/>
      <c r="F222" s="811"/>
      <c r="G222" s="810"/>
      <c r="H222" s="812"/>
      <c r="I222" s="810"/>
      <c r="J222" s="810"/>
      <c r="K222" s="812"/>
      <c r="L222" s="812"/>
      <c r="M222" s="810"/>
      <c r="N222" s="813"/>
      <c r="O222" s="813"/>
      <c r="P222" s="814"/>
      <c r="Q222" s="671"/>
      <c r="R222" s="653"/>
      <c r="S222" s="653"/>
      <c r="T222" s="653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652"/>
      <c r="AM222" s="652"/>
      <c r="AN222" s="652"/>
      <c r="AO222" s="652"/>
      <c r="AP222" s="652"/>
      <c r="AQ222" s="652"/>
      <c r="AR222" s="652"/>
      <c r="AS222" s="652"/>
      <c r="AT222" s="652"/>
    </row>
    <row r="223" spans="2:46" s="644" customFormat="1" ht="15.95" customHeight="1" x14ac:dyDescent="0.25">
      <c r="B223" s="808"/>
      <c r="C223" s="809"/>
      <c r="D223" s="810"/>
      <c r="E223" s="810"/>
      <c r="F223" s="811"/>
      <c r="G223" s="810"/>
      <c r="H223" s="812"/>
      <c r="I223" s="810"/>
      <c r="J223" s="810"/>
      <c r="K223" s="812"/>
      <c r="L223" s="812"/>
      <c r="M223" s="810"/>
      <c r="N223" s="813"/>
      <c r="O223" s="813"/>
      <c r="P223" s="814"/>
      <c r="Q223" s="671"/>
      <c r="R223" s="653"/>
      <c r="S223" s="653"/>
      <c r="T223" s="653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652"/>
      <c r="AM223" s="652"/>
      <c r="AN223" s="652"/>
      <c r="AO223" s="652"/>
      <c r="AP223" s="652"/>
      <c r="AQ223" s="652"/>
      <c r="AR223" s="652"/>
      <c r="AS223" s="652"/>
      <c r="AT223" s="652"/>
    </row>
    <row r="224" spans="2:46" s="644" customFormat="1" ht="15.95" customHeight="1" x14ac:dyDescent="0.25">
      <c r="B224" s="808"/>
      <c r="C224" s="809"/>
      <c r="D224" s="810"/>
      <c r="E224" s="810"/>
      <c r="F224" s="811"/>
      <c r="G224" s="810"/>
      <c r="H224" s="812"/>
      <c r="I224" s="810"/>
      <c r="J224" s="810"/>
      <c r="K224" s="812"/>
      <c r="L224" s="812"/>
      <c r="M224" s="810"/>
      <c r="N224" s="813"/>
      <c r="O224" s="813"/>
      <c r="P224" s="814"/>
      <c r="Q224" s="671"/>
      <c r="R224" s="653"/>
      <c r="S224" s="653"/>
      <c r="T224" s="653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652"/>
      <c r="AM224" s="652"/>
      <c r="AN224" s="652"/>
      <c r="AO224" s="652"/>
      <c r="AP224" s="652"/>
      <c r="AQ224" s="652"/>
      <c r="AR224" s="652"/>
      <c r="AS224" s="652"/>
      <c r="AT224" s="652"/>
    </row>
    <row r="225" spans="2:46" s="644" customFormat="1" ht="15.95" customHeight="1" x14ac:dyDescent="0.25">
      <c r="B225" s="808"/>
      <c r="C225" s="809"/>
      <c r="D225" s="810"/>
      <c r="E225" s="810"/>
      <c r="F225" s="811"/>
      <c r="G225" s="810"/>
      <c r="H225" s="812"/>
      <c r="I225" s="810"/>
      <c r="J225" s="810"/>
      <c r="K225" s="812"/>
      <c r="L225" s="812"/>
      <c r="M225" s="810"/>
      <c r="N225" s="813"/>
      <c r="O225" s="813"/>
      <c r="P225" s="814"/>
      <c r="Q225" s="671"/>
      <c r="R225" s="653"/>
      <c r="S225" s="653"/>
      <c r="T225" s="653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652"/>
      <c r="AM225" s="652"/>
      <c r="AN225" s="652"/>
      <c r="AO225" s="652"/>
      <c r="AP225" s="652"/>
      <c r="AQ225" s="652"/>
      <c r="AR225" s="652"/>
      <c r="AS225" s="652"/>
      <c r="AT225" s="652"/>
    </row>
    <row r="226" spans="2:46" s="644" customFormat="1" ht="15.95" customHeight="1" x14ac:dyDescent="0.25">
      <c r="B226" s="808"/>
      <c r="C226" s="809"/>
      <c r="D226" s="810"/>
      <c r="E226" s="810"/>
      <c r="F226" s="811"/>
      <c r="G226" s="810"/>
      <c r="H226" s="812"/>
      <c r="I226" s="810"/>
      <c r="J226" s="810"/>
      <c r="K226" s="812"/>
      <c r="L226" s="812"/>
      <c r="M226" s="810"/>
      <c r="N226" s="813"/>
      <c r="O226" s="813"/>
      <c r="P226" s="814"/>
      <c r="Q226" s="671"/>
      <c r="R226" s="653"/>
      <c r="S226" s="653"/>
      <c r="T226" s="653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652"/>
      <c r="AM226" s="652"/>
      <c r="AN226" s="652"/>
      <c r="AO226" s="652"/>
      <c r="AP226" s="652"/>
      <c r="AQ226" s="652"/>
      <c r="AR226" s="652"/>
      <c r="AS226" s="652"/>
      <c r="AT226" s="652"/>
    </row>
    <row r="227" spans="2:46" s="644" customFormat="1" ht="15.95" customHeight="1" x14ac:dyDescent="0.25">
      <c r="B227" s="808"/>
      <c r="C227" s="809"/>
      <c r="D227" s="810"/>
      <c r="E227" s="810"/>
      <c r="F227" s="811"/>
      <c r="G227" s="810"/>
      <c r="H227" s="812"/>
      <c r="I227" s="810"/>
      <c r="J227" s="810"/>
      <c r="K227" s="812"/>
      <c r="L227" s="812"/>
      <c r="M227" s="810"/>
      <c r="N227" s="813"/>
      <c r="O227" s="813"/>
      <c r="P227" s="814"/>
      <c r="Q227" s="671"/>
      <c r="R227" s="653"/>
      <c r="S227" s="653"/>
      <c r="T227" s="653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652"/>
      <c r="AM227" s="652"/>
      <c r="AN227" s="652"/>
      <c r="AO227" s="652"/>
      <c r="AP227" s="652"/>
      <c r="AQ227" s="652"/>
      <c r="AR227" s="652"/>
      <c r="AS227" s="652"/>
      <c r="AT227" s="652"/>
    </row>
    <row r="228" spans="2:46" s="644" customFormat="1" ht="15.95" customHeight="1" x14ac:dyDescent="0.25">
      <c r="B228" s="815"/>
      <c r="C228" s="816"/>
      <c r="D228" s="817"/>
      <c r="E228" s="817"/>
      <c r="F228" s="818"/>
      <c r="G228" s="817"/>
      <c r="H228" s="819"/>
      <c r="I228" s="817"/>
      <c r="J228" s="817"/>
      <c r="K228" s="819"/>
      <c r="L228" s="819"/>
      <c r="M228" s="817"/>
      <c r="N228" s="820"/>
      <c r="O228" s="820"/>
      <c r="P228" s="821"/>
      <c r="Q228" s="671"/>
      <c r="R228" s="653"/>
      <c r="S228" s="653"/>
      <c r="T228" s="653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652"/>
      <c r="AM228" s="652"/>
      <c r="AN228" s="652"/>
      <c r="AO228" s="652"/>
      <c r="AP228" s="652"/>
      <c r="AQ228" s="652"/>
      <c r="AR228" s="652"/>
      <c r="AS228" s="652"/>
      <c r="AT228" s="652"/>
    </row>
    <row r="229" spans="2:46" s="644" customFormat="1" ht="15.95" customHeight="1" x14ac:dyDescent="0.25">
      <c r="B229" s="645"/>
      <c r="C229" s="652"/>
      <c r="D229" s="652"/>
      <c r="E229" s="652"/>
      <c r="F229" s="652"/>
      <c r="G229" s="647"/>
      <c r="H229" s="648"/>
      <c r="I229" s="648"/>
      <c r="J229" s="671"/>
      <c r="K229" s="822"/>
      <c r="L229" s="671"/>
      <c r="M229" s="671"/>
      <c r="N229" s="671"/>
      <c r="O229" s="671"/>
      <c r="P229" s="671"/>
      <c r="Q229" s="671"/>
      <c r="R229" s="653"/>
      <c r="S229" s="653"/>
      <c r="T229" s="653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652"/>
      <c r="AM229" s="652"/>
      <c r="AN229" s="652"/>
      <c r="AO229" s="652"/>
      <c r="AP229" s="652"/>
      <c r="AQ229" s="652"/>
      <c r="AR229" s="652"/>
      <c r="AS229" s="652"/>
      <c r="AT229" s="652"/>
    </row>
    <row r="230" spans="2:46" s="644" customFormat="1" ht="15.95" customHeight="1" x14ac:dyDescent="0.25">
      <c r="B230" s="645"/>
      <c r="C230" s="652"/>
      <c r="D230" s="652"/>
      <c r="E230" s="652"/>
      <c r="F230" s="652"/>
      <c r="G230" s="647"/>
      <c r="H230" s="648"/>
      <c r="I230" s="648"/>
      <c r="J230" s="671"/>
      <c r="K230" s="822"/>
      <c r="L230" s="671"/>
      <c r="M230" s="671"/>
      <c r="N230" s="671"/>
      <c r="O230" s="671"/>
      <c r="P230" s="671"/>
      <c r="Q230" s="671"/>
      <c r="R230" s="653"/>
      <c r="S230" s="653"/>
      <c r="T230" s="653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652"/>
      <c r="AM230" s="652"/>
      <c r="AN230" s="652"/>
      <c r="AO230" s="652"/>
      <c r="AP230" s="652"/>
      <c r="AQ230" s="652"/>
      <c r="AR230" s="652"/>
      <c r="AS230" s="652"/>
      <c r="AT230" s="652"/>
    </row>
    <row r="231" spans="2:46" s="644" customFormat="1" ht="24.95" customHeight="1" x14ac:dyDescent="0.25">
      <c r="B231" s="645"/>
      <c r="C231" s="652"/>
      <c r="D231" s="652"/>
      <c r="E231" s="652"/>
      <c r="F231" s="652"/>
      <c r="G231" s="647"/>
      <c r="H231" s="648"/>
      <c r="I231" s="648"/>
      <c r="J231" s="671"/>
      <c r="K231" s="822"/>
      <c r="L231" s="671"/>
      <c r="M231" s="671"/>
      <c r="N231" s="671"/>
      <c r="O231" s="671"/>
      <c r="P231" s="671"/>
      <c r="Q231" s="671"/>
      <c r="R231" s="653"/>
      <c r="S231" s="653"/>
      <c r="T231" s="653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652"/>
      <c r="AM231" s="652"/>
      <c r="AN231" s="652"/>
      <c r="AO231" s="652"/>
      <c r="AP231" s="652"/>
      <c r="AQ231" s="652"/>
      <c r="AR231" s="652"/>
      <c r="AS231" s="652"/>
      <c r="AT231" s="652"/>
    </row>
    <row r="232" spans="2:46" s="644" customFormat="1" ht="24.95" customHeight="1" x14ac:dyDescent="0.25">
      <c r="B232" s="645"/>
      <c r="C232" s="652"/>
      <c r="D232" s="652"/>
      <c r="E232" s="652"/>
      <c r="F232" s="652"/>
      <c r="G232" s="647"/>
      <c r="H232" s="648"/>
      <c r="I232" s="648"/>
      <c r="J232" s="671"/>
      <c r="K232" s="822"/>
      <c r="L232" s="671"/>
      <c r="M232" s="671"/>
      <c r="N232" s="671"/>
      <c r="O232" s="671"/>
      <c r="P232" s="671"/>
      <c r="Q232" s="671"/>
      <c r="R232" s="653"/>
      <c r="S232" s="653"/>
      <c r="T232" s="653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652"/>
      <c r="AM232" s="652"/>
      <c r="AN232" s="652"/>
      <c r="AO232" s="652"/>
      <c r="AP232" s="652"/>
      <c r="AQ232" s="652"/>
      <c r="AR232" s="652"/>
      <c r="AS232" s="652"/>
      <c r="AT232" s="652"/>
    </row>
    <row r="233" spans="2:46" s="644" customFormat="1" ht="24.95" customHeight="1" x14ac:dyDescent="0.25">
      <c r="B233" s="645"/>
      <c r="C233" s="652"/>
      <c r="D233" s="652"/>
      <c r="E233" s="652"/>
      <c r="F233" s="652"/>
      <c r="G233" s="647"/>
      <c r="H233" s="648"/>
      <c r="I233" s="648"/>
      <c r="J233" s="671"/>
      <c r="K233" s="822"/>
      <c r="L233" s="671"/>
      <c r="M233" s="671"/>
      <c r="N233" s="671"/>
      <c r="O233" s="671"/>
      <c r="P233" s="671"/>
      <c r="Q233" s="671"/>
      <c r="R233" s="653"/>
      <c r="S233" s="653"/>
      <c r="T233" s="653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652"/>
      <c r="AM233" s="652"/>
      <c r="AN233" s="652"/>
      <c r="AO233" s="652"/>
      <c r="AP233" s="652"/>
      <c r="AQ233" s="652"/>
      <c r="AR233" s="652"/>
      <c r="AS233" s="652"/>
      <c r="AT233" s="652"/>
    </row>
    <row r="234" spans="2:46" s="644" customFormat="1" ht="24.95" customHeight="1" x14ac:dyDescent="0.25">
      <c r="B234" s="645"/>
      <c r="C234" s="652"/>
      <c r="D234" s="652"/>
      <c r="E234" s="652"/>
      <c r="F234" s="652"/>
      <c r="G234" s="647"/>
      <c r="H234" s="648"/>
      <c r="I234" s="648"/>
      <c r="J234" s="671"/>
      <c r="K234" s="822"/>
      <c r="L234" s="671"/>
      <c r="M234" s="671"/>
      <c r="N234" s="671"/>
      <c r="O234" s="671"/>
      <c r="P234" s="671"/>
      <c r="Q234" s="671"/>
      <c r="R234" s="653"/>
      <c r="S234" s="653"/>
      <c r="T234" s="653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652"/>
      <c r="AM234" s="652"/>
      <c r="AN234" s="652"/>
      <c r="AO234" s="652"/>
      <c r="AP234" s="652"/>
      <c r="AQ234" s="652"/>
      <c r="AR234" s="652"/>
      <c r="AS234" s="652"/>
      <c r="AT234" s="652"/>
    </row>
    <row r="235" spans="2:46" s="644" customFormat="1" ht="24.95" customHeight="1" x14ac:dyDescent="0.25">
      <c r="B235" s="645"/>
      <c r="C235" s="652"/>
      <c r="D235" s="652"/>
      <c r="E235" s="652"/>
      <c r="F235" s="652"/>
      <c r="G235" s="647"/>
      <c r="H235" s="648"/>
      <c r="I235" s="648"/>
      <c r="J235" s="671"/>
      <c r="K235" s="822"/>
      <c r="L235" s="671"/>
      <c r="M235" s="671"/>
      <c r="N235" s="671"/>
      <c r="O235" s="671"/>
      <c r="P235" s="671"/>
      <c r="Q235" s="671"/>
      <c r="R235" s="653"/>
      <c r="S235" s="653"/>
      <c r="T235" s="653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652"/>
      <c r="AM235" s="652"/>
      <c r="AN235" s="652"/>
      <c r="AO235" s="652"/>
      <c r="AP235" s="652"/>
      <c r="AQ235" s="652"/>
      <c r="AR235" s="652"/>
      <c r="AS235" s="652"/>
      <c r="AT235" s="652"/>
    </row>
    <row r="236" spans="2:46" s="644" customFormat="1" ht="15.95" customHeight="1" x14ac:dyDescent="0.25">
      <c r="B236" s="645"/>
      <c r="C236" s="652"/>
      <c r="D236" s="652"/>
      <c r="E236" s="652"/>
      <c r="F236" s="652"/>
      <c r="G236" s="647"/>
      <c r="H236" s="648"/>
      <c r="I236" s="648"/>
      <c r="J236" s="671"/>
      <c r="K236" s="822"/>
      <c r="L236" s="671"/>
      <c r="M236" s="671"/>
      <c r="N236" s="671"/>
      <c r="O236" s="671"/>
      <c r="P236" s="671"/>
      <c r="Q236" s="671"/>
      <c r="R236" s="653"/>
      <c r="S236" s="653"/>
      <c r="T236" s="653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652"/>
      <c r="AM236" s="652"/>
      <c r="AN236" s="652"/>
      <c r="AO236" s="652"/>
      <c r="AP236" s="652"/>
      <c r="AQ236" s="652"/>
      <c r="AR236" s="652"/>
      <c r="AS236" s="652"/>
      <c r="AT236" s="652"/>
    </row>
    <row r="237" spans="2:46" s="644" customFormat="1" ht="24.95" customHeight="1" x14ac:dyDescent="0.25">
      <c r="B237" s="645"/>
      <c r="C237" s="652"/>
      <c r="D237" s="652"/>
      <c r="E237" s="652"/>
      <c r="F237" s="652"/>
      <c r="G237" s="647"/>
      <c r="H237" s="648"/>
      <c r="I237" s="648"/>
      <c r="J237" s="671"/>
      <c r="K237" s="822"/>
      <c r="L237" s="671"/>
      <c r="M237" s="671"/>
      <c r="N237" s="671"/>
      <c r="O237" s="671"/>
      <c r="P237" s="671"/>
      <c r="Q237" s="671"/>
      <c r="R237" s="653"/>
      <c r="S237" s="653"/>
      <c r="T237" s="653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652"/>
      <c r="AM237" s="652"/>
      <c r="AN237" s="652"/>
      <c r="AO237" s="652"/>
      <c r="AP237" s="652"/>
      <c r="AQ237" s="652"/>
      <c r="AR237" s="652"/>
      <c r="AS237" s="652"/>
      <c r="AT237" s="652"/>
    </row>
    <row r="238" spans="2:46" s="644" customFormat="1" ht="24.95" customHeight="1" x14ac:dyDescent="0.25">
      <c r="B238" s="645"/>
      <c r="C238" s="652"/>
      <c r="D238" s="652"/>
      <c r="E238" s="652"/>
      <c r="F238" s="652"/>
      <c r="G238" s="647"/>
      <c r="H238" s="648"/>
      <c r="I238" s="648"/>
      <c r="J238" s="671"/>
      <c r="K238" s="822"/>
      <c r="L238" s="671"/>
      <c r="M238" s="671"/>
      <c r="N238" s="671"/>
      <c r="O238" s="671"/>
      <c r="P238" s="671"/>
      <c r="Q238" s="671"/>
      <c r="R238" s="653"/>
      <c r="S238" s="653"/>
      <c r="T238" s="653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652"/>
      <c r="AM238" s="652"/>
      <c r="AN238" s="652"/>
      <c r="AO238" s="652"/>
      <c r="AP238" s="652"/>
      <c r="AQ238" s="652"/>
      <c r="AR238" s="652"/>
      <c r="AS238" s="652"/>
      <c r="AT238" s="652"/>
    </row>
    <row r="239" spans="2:46" s="644" customFormat="1" ht="24.95" customHeight="1" x14ac:dyDescent="0.25">
      <c r="B239" s="645"/>
      <c r="C239" s="652"/>
      <c r="D239" s="652"/>
      <c r="E239" s="652"/>
      <c r="F239" s="652"/>
      <c r="G239" s="647"/>
      <c r="H239" s="648"/>
      <c r="I239" s="648"/>
      <c r="J239" s="671"/>
      <c r="K239" s="822"/>
      <c r="L239" s="671"/>
      <c r="M239" s="671"/>
      <c r="N239" s="671"/>
      <c r="O239" s="671"/>
      <c r="P239" s="671"/>
      <c r="Q239" s="671"/>
      <c r="R239" s="653"/>
      <c r="S239" s="653"/>
      <c r="T239" s="653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652"/>
      <c r="AM239" s="652"/>
      <c r="AN239" s="652"/>
      <c r="AO239" s="652"/>
      <c r="AP239" s="652"/>
      <c r="AQ239" s="652"/>
      <c r="AR239" s="652"/>
      <c r="AS239" s="652"/>
      <c r="AT239" s="652"/>
    </row>
    <row r="240" spans="2:46" s="644" customFormat="1" ht="24.95" customHeight="1" x14ac:dyDescent="0.25">
      <c r="B240" s="645"/>
      <c r="C240" s="652"/>
      <c r="D240" s="652"/>
      <c r="E240" s="652"/>
      <c r="F240" s="652"/>
      <c r="G240" s="647"/>
      <c r="H240" s="648"/>
      <c r="I240" s="648"/>
      <c r="J240" s="671"/>
      <c r="K240" s="822"/>
      <c r="L240" s="671"/>
      <c r="M240" s="671"/>
      <c r="N240" s="671"/>
      <c r="O240" s="671"/>
      <c r="P240" s="671"/>
      <c r="Q240" s="671"/>
      <c r="R240" s="653"/>
      <c r="S240" s="653"/>
      <c r="T240" s="653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652"/>
      <c r="AM240" s="652"/>
      <c r="AN240" s="652"/>
      <c r="AO240" s="652"/>
      <c r="AP240" s="652"/>
      <c r="AQ240" s="652"/>
      <c r="AR240" s="652"/>
      <c r="AS240" s="652"/>
      <c r="AT240" s="652"/>
    </row>
    <row r="241" spans="2:46" s="644" customFormat="1" ht="24.95" customHeight="1" x14ac:dyDescent="0.25">
      <c r="B241" s="645"/>
      <c r="C241" s="652"/>
      <c r="D241" s="652"/>
      <c r="E241" s="652"/>
      <c r="F241" s="652"/>
      <c r="G241" s="647"/>
      <c r="H241" s="648"/>
      <c r="I241" s="648"/>
      <c r="J241" s="671"/>
      <c r="K241" s="822"/>
      <c r="L241" s="671"/>
      <c r="M241" s="671"/>
      <c r="N241" s="671"/>
      <c r="O241" s="671"/>
      <c r="P241" s="671"/>
      <c r="Q241" s="671"/>
      <c r="R241" s="653"/>
      <c r="S241" s="653"/>
      <c r="T241" s="653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652"/>
      <c r="AM241" s="652"/>
      <c r="AN241" s="652"/>
      <c r="AO241" s="652"/>
      <c r="AP241" s="652"/>
      <c r="AQ241" s="652"/>
      <c r="AR241" s="652"/>
      <c r="AS241" s="652"/>
      <c r="AT241" s="652"/>
    </row>
    <row r="242" spans="2:46" s="644" customFormat="1" ht="24.95" customHeight="1" x14ac:dyDescent="0.25">
      <c r="B242" s="645"/>
      <c r="C242" s="652"/>
      <c r="D242" s="652"/>
      <c r="E242" s="652"/>
      <c r="F242" s="652"/>
      <c r="G242" s="647"/>
      <c r="H242" s="648"/>
      <c r="I242" s="648"/>
      <c r="J242" s="671"/>
      <c r="K242" s="822"/>
      <c r="L242" s="671"/>
      <c r="M242" s="671"/>
      <c r="N242" s="671"/>
      <c r="O242" s="671"/>
      <c r="P242" s="671"/>
      <c r="Q242" s="671"/>
      <c r="R242" s="653"/>
      <c r="S242" s="653"/>
      <c r="T242" s="653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652"/>
      <c r="AM242" s="652"/>
      <c r="AN242" s="652"/>
      <c r="AO242" s="652"/>
      <c r="AP242" s="652"/>
      <c r="AQ242" s="652"/>
      <c r="AR242" s="652"/>
      <c r="AS242" s="652"/>
      <c r="AT242" s="652"/>
    </row>
    <row r="243" spans="2:46" s="644" customFormat="1" ht="24.95" customHeight="1" x14ac:dyDescent="0.25">
      <c r="B243" s="645"/>
      <c r="C243" s="652"/>
      <c r="D243" s="652"/>
      <c r="E243" s="652"/>
      <c r="F243" s="652"/>
      <c r="G243" s="647"/>
      <c r="H243" s="648"/>
      <c r="I243" s="648"/>
      <c r="J243" s="671"/>
      <c r="K243" s="822"/>
      <c r="L243" s="671"/>
      <c r="M243" s="671"/>
      <c r="N243" s="671"/>
      <c r="O243" s="671"/>
      <c r="P243" s="671"/>
      <c r="Q243" s="671"/>
      <c r="R243" s="653"/>
      <c r="S243" s="653"/>
      <c r="T243" s="653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652"/>
      <c r="AM243" s="652"/>
      <c r="AN243" s="652"/>
      <c r="AO243" s="652"/>
      <c r="AP243" s="652"/>
      <c r="AQ243" s="652"/>
      <c r="AR243" s="652"/>
      <c r="AS243" s="652"/>
      <c r="AT243" s="652"/>
    </row>
    <row r="244" spans="2:46" s="644" customFormat="1" ht="24.95" customHeight="1" x14ac:dyDescent="0.25">
      <c r="B244" s="645"/>
      <c r="C244" s="652"/>
      <c r="D244" s="652"/>
      <c r="E244" s="652"/>
      <c r="F244" s="652"/>
      <c r="G244" s="647"/>
      <c r="H244" s="648"/>
      <c r="I244" s="648"/>
      <c r="J244" s="671"/>
      <c r="K244" s="822"/>
      <c r="L244" s="671"/>
      <c r="M244" s="671"/>
      <c r="N244" s="671"/>
      <c r="O244" s="671"/>
      <c r="P244" s="671"/>
      <c r="Q244" s="671"/>
      <c r="R244" s="653"/>
      <c r="S244" s="653"/>
      <c r="T244" s="653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652"/>
      <c r="AM244" s="652"/>
      <c r="AN244" s="652"/>
      <c r="AO244" s="652"/>
      <c r="AP244" s="652"/>
      <c r="AQ244" s="652"/>
      <c r="AR244" s="652"/>
      <c r="AS244" s="652"/>
      <c r="AT244" s="652"/>
    </row>
    <row r="245" spans="2:46" s="644" customFormat="1" ht="24.95" customHeight="1" x14ac:dyDescent="0.25">
      <c r="B245" s="645"/>
      <c r="C245" s="652"/>
      <c r="D245" s="652"/>
      <c r="E245" s="652"/>
      <c r="F245" s="652"/>
      <c r="G245" s="647"/>
      <c r="H245" s="648"/>
      <c r="I245" s="648"/>
      <c r="J245" s="671"/>
      <c r="K245" s="822"/>
      <c r="L245" s="671"/>
      <c r="M245" s="671"/>
      <c r="N245" s="671"/>
      <c r="O245" s="671"/>
      <c r="P245" s="671"/>
      <c r="Q245" s="671"/>
      <c r="R245" s="653"/>
      <c r="S245" s="653"/>
      <c r="T245" s="653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652"/>
      <c r="AM245" s="652"/>
      <c r="AN245" s="652"/>
      <c r="AO245" s="652"/>
      <c r="AP245" s="652"/>
      <c r="AQ245" s="652"/>
      <c r="AR245" s="652"/>
      <c r="AS245" s="652"/>
      <c r="AT245" s="652"/>
    </row>
    <row r="246" spans="2:46" s="644" customFormat="1" ht="24.95" customHeight="1" x14ac:dyDescent="0.25">
      <c r="B246" s="645"/>
      <c r="C246" s="652"/>
      <c r="D246" s="652"/>
      <c r="E246" s="652"/>
      <c r="F246" s="652"/>
      <c r="G246" s="647"/>
      <c r="H246" s="648"/>
      <c r="I246" s="648"/>
      <c r="J246" s="671"/>
      <c r="K246" s="822"/>
      <c r="L246" s="671"/>
      <c r="M246" s="671"/>
      <c r="N246" s="671"/>
      <c r="O246" s="671"/>
      <c r="P246" s="671"/>
      <c r="Q246" s="671"/>
      <c r="R246" s="653"/>
      <c r="S246" s="653"/>
      <c r="T246" s="653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652"/>
      <c r="AM246" s="652"/>
      <c r="AN246" s="652"/>
      <c r="AO246" s="652"/>
      <c r="AP246" s="652"/>
      <c r="AQ246" s="652"/>
      <c r="AR246" s="652"/>
      <c r="AS246" s="652"/>
      <c r="AT246" s="652"/>
    </row>
    <row r="247" spans="2:46" s="644" customFormat="1" ht="24.95" customHeight="1" x14ac:dyDescent="0.25">
      <c r="B247" s="645"/>
      <c r="C247" s="652"/>
      <c r="D247" s="652"/>
      <c r="E247" s="652"/>
      <c r="F247" s="652"/>
      <c r="G247" s="647"/>
      <c r="H247" s="648"/>
      <c r="I247" s="648"/>
      <c r="J247" s="671"/>
      <c r="K247" s="822"/>
      <c r="L247" s="671"/>
      <c r="M247" s="671"/>
      <c r="N247" s="671"/>
      <c r="O247" s="671"/>
      <c r="P247" s="671"/>
      <c r="Q247" s="671"/>
      <c r="R247" s="653"/>
      <c r="S247" s="653"/>
      <c r="T247" s="653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652"/>
      <c r="AM247" s="652"/>
      <c r="AN247" s="652"/>
      <c r="AO247" s="652"/>
      <c r="AP247" s="652"/>
      <c r="AQ247" s="652"/>
      <c r="AR247" s="652"/>
      <c r="AS247" s="652"/>
      <c r="AT247" s="652"/>
    </row>
    <row r="248" spans="2:46" s="644" customFormat="1" ht="24.95" customHeight="1" x14ac:dyDescent="0.25">
      <c r="B248" s="645"/>
      <c r="C248" s="652"/>
      <c r="D248" s="652"/>
      <c r="E248" s="652"/>
      <c r="F248" s="652"/>
      <c r="G248" s="647"/>
      <c r="H248" s="648"/>
      <c r="I248" s="648"/>
      <c r="J248" s="671"/>
      <c r="K248" s="822"/>
      <c r="L248" s="671"/>
      <c r="M248" s="671"/>
      <c r="N248" s="671"/>
      <c r="O248" s="671"/>
      <c r="P248" s="671"/>
      <c r="Q248" s="671"/>
      <c r="R248" s="653"/>
      <c r="S248" s="653"/>
      <c r="T248" s="653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652"/>
      <c r="AM248" s="652"/>
      <c r="AN248" s="652"/>
      <c r="AO248" s="652"/>
      <c r="AP248" s="652"/>
      <c r="AQ248" s="652"/>
      <c r="AR248" s="652"/>
      <c r="AS248" s="652"/>
      <c r="AT248" s="652"/>
    </row>
    <row r="249" spans="2:46" s="644" customFormat="1" ht="24.95" customHeight="1" x14ac:dyDescent="0.25">
      <c r="B249" s="645"/>
      <c r="C249" s="652"/>
      <c r="D249" s="652"/>
      <c r="E249" s="652"/>
      <c r="F249" s="652"/>
      <c r="G249" s="647"/>
      <c r="H249" s="648"/>
      <c r="I249" s="648"/>
      <c r="J249" s="671"/>
      <c r="K249" s="822"/>
      <c r="L249" s="671"/>
      <c r="M249" s="671"/>
      <c r="N249" s="671"/>
      <c r="O249" s="671"/>
      <c r="P249" s="671"/>
      <c r="Q249" s="671"/>
      <c r="R249" s="653"/>
      <c r="S249" s="653"/>
      <c r="T249" s="653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652"/>
      <c r="AM249" s="652"/>
      <c r="AN249" s="652"/>
      <c r="AO249" s="652"/>
      <c r="AP249" s="652"/>
      <c r="AQ249" s="652"/>
      <c r="AR249" s="652"/>
      <c r="AS249" s="652"/>
      <c r="AT249" s="652"/>
    </row>
    <row r="250" spans="2:46" s="644" customFormat="1" ht="24.95" customHeight="1" x14ac:dyDescent="0.25">
      <c r="B250" s="645"/>
      <c r="C250" s="652"/>
      <c r="D250" s="652"/>
      <c r="E250" s="652"/>
      <c r="F250" s="652"/>
      <c r="G250" s="647"/>
      <c r="H250" s="648"/>
      <c r="I250" s="648"/>
      <c r="J250" s="671"/>
      <c r="K250" s="822"/>
      <c r="L250" s="671"/>
      <c r="M250" s="671"/>
      <c r="N250" s="671"/>
      <c r="O250" s="671"/>
      <c r="P250" s="671"/>
      <c r="Q250" s="671"/>
      <c r="R250" s="653"/>
      <c r="S250" s="653"/>
      <c r="T250" s="653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652"/>
      <c r="AM250" s="652"/>
      <c r="AN250" s="652"/>
      <c r="AO250" s="652"/>
      <c r="AP250" s="652"/>
      <c r="AQ250" s="652"/>
      <c r="AR250" s="652"/>
      <c r="AS250" s="652"/>
      <c r="AT250" s="652"/>
    </row>
    <row r="251" spans="2:46" s="644" customFormat="1" ht="32.1" customHeight="1" x14ac:dyDescent="0.25">
      <c r="B251" s="645"/>
      <c r="C251" s="652"/>
      <c r="D251" s="652"/>
      <c r="E251" s="652"/>
      <c r="F251" s="652"/>
      <c r="G251" s="647"/>
      <c r="H251" s="648"/>
      <c r="I251" s="648"/>
      <c r="J251" s="671"/>
      <c r="K251" s="822"/>
      <c r="L251" s="671"/>
      <c r="M251" s="671"/>
      <c r="N251" s="671"/>
      <c r="O251" s="671"/>
      <c r="P251" s="671"/>
      <c r="Q251" s="671"/>
      <c r="R251" s="653"/>
      <c r="S251" s="653"/>
      <c r="T251" s="653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652"/>
      <c r="AM251" s="652"/>
      <c r="AN251" s="652"/>
      <c r="AO251" s="652"/>
      <c r="AP251" s="652"/>
      <c r="AQ251" s="652"/>
      <c r="AR251" s="652"/>
      <c r="AS251" s="652"/>
      <c r="AT251" s="652"/>
    </row>
    <row r="252" spans="2:46" s="644" customFormat="1" ht="27" customHeight="1" x14ac:dyDescent="0.25">
      <c r="B252" s="645"/>
      <c r="C252" s="652"/>
      <c r="D252" s="652"/>
      <c r="E252" s="652"/>
      <c r="F252" s="652"/>
      <c r="G252" s="647"/>
      <c r="H252" s="648"/>
      <c r="I252" s="648"/>
      <c r="J252" s="671"/>
      <c r="K252" s="822"/>
      <c r="L252" s="671"/>
      <c r="M252" s="671"/>
      <c r="N252" s="671"/>
      <c r="O252" s="671"/>
      <c r="P252" s="671"/>
      <c r="Q252" s="671"/>
      <c r="R252" s="653"/>
      <c r="S252" s="653"/>
      <c r="T252" s="653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652"/>
      <c r="AM252" s="652"/>
      <c r="AN252" s="652"/>
      <c r="AO252" s="652"/>
      <c r="AP252" s="652"/>
      <c r="AQ252" s="652"/>
      <c r="AR252" s="652"/>
      <c r="AS252" s="652"/>
      <c r="AT252" s="652"/>
    </row>
    <row r="253" spans="2:46" s="644" customFormat="1" ht="15.95" customHeight="1" x14ac:dyDescent="0.25">
      <c r="B253" s="645"/>
      <c r="C253" s="652"/>
      <c r="D253" s="652"/>
      <c r="E253" s="652"/>
      <c r="F253" s="652"/>
      <c r="G253" s="647"/>
      <c r="H253" s="648"/>
      <c r="I253" s="648"/>
      <c r="J253" s="671"/>
      <c r="K253" s="822"/>
      <c r="L253" s="671"/>
      <c r="M253" s="671"/>
      <c r="N253" s="671"/>
      <c r="O253" s="671"/>
      <c r="P253" s="671"/>
      <c r="Q253" s="671"/>
      <c r="R253" s="653"/>
      <c r="S253" s="653"/>
      <c r="T253" s="653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652"/>
      <c r="AM253" s="652"/>
      <c r="AN253" s="652"/>
      <c r="AO253" s="652"/>
      <c r="AP253" s="652"/>
      <c r="AQ253" s="652"/>
      <c r="AR253" s="652"/>
      <c r="AS253" s="652"/>
      <c r="AT253" s="652"/>
    </row>
    <row r="254" spans="2:46" s="644" customFormat="1" ht="24.95" customHeight="1" x14ac:dyDescent="0.25">
      <c r="B254" s="645"/>
      <c r="C254" s="652"/>
      <c r="D254" s="652"/>
      <c r="E254" s="652"/>
      <c r="F254" s="652"/>
      <c r="G254" s="647"/>
      <c r="H254" s="648"/>
      <c r="I254" s="648"/>
      <c r="J254" s="671"/>
      <c r="K254" s="822"/>
      <c r="L254" s="671"/>
      <c r="M254" s="671"/>
      <c r="N254" s="671"/>
      <c r="O254" s="671"/>
      <c r="P254" s="671"/>
      <c r="Q254" s="671"/>
      <c r="R254" s="653"/>
      <c r="S254" s="653"/>
      <c r="T254" s="653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652"/>
      <c r="AM254" s="652"/>
      <c r="AN254" s="652"/>
      <c r="AO254" s="652"/>
      <c r="AP254" s="652"/>
      <c r="AQ254" s="652"/>
      <c r="AR254" s="652"/>
      <c r="AS254" s="652"/>
      <c r="AT254" s="652"/>
    </row>
    <row r="255" spans="2:46" s="644" customFormat="1" ht="24.95" customHeight="1" x14ac:dyDescent="0.25">
      <c r="B255" s="645"/>
      <c r="C255" s="652"/>
      <c r="D255" s="652"/>
      <c r="E255" s="652"/>
      <c r="F255" s="652"/>
      <c r="G255" s="647"/>
      <c r="H255" s="648"/>
      <c r="I255" s="648"/>
      <c r="J255" s="671"/>
      <c r="K255" s="822"/>
      <c r="L255" s="671"/>
      <c r="M255" s="671"/>
      <c r="N255" s="671"/>
      <c r="O255" s="671"/>
      <c r="P255" s="671"/>
      <c r="Q255" s="671"/>
      <c r="R255" s="653"/>
      <c r="S255" s="653"/>
      <c r="T255" s="653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652"/>
      <c r="AM255" s="652"/>
      <c r="AN255" s="652"/>
      <c r="AO255" s="652"/>
      <c r="AP255" s="652"/>
      <c r="AQ255" s="652"/>
      <c r="AR255" s="652"/>
      <c r="AS255" s="652"/>
      <c r="AT255" s="652"/>
    </row>
    <row r="256" spans="2:46" s="644" customFormat="1" ht="24.95" customHeight="1" x14ac:dyDescent="0.25">
      <c r="B256" s="645"/>
      <c r="C256" s="652"/>
      <c r="D256" s="652"/>
      <c r="E256" s="652"/>
      <c r="F256" s="652"/>
      <c r="G256" s="647"/>
      <c r="H256" s="648"/>
      <c r="I256" s="648"/>
      <c r="J256" s="671"/>
      <c r="K256" s="822"/>
      <c r="L256" s="671"/>
      <c r="M256" s="671"/>
      <c r="N256" s="671"/>
      <c r="O256" s="671"/>
      <c r="P256" s="671"/>
      <c r="Q256" s="671"/>
      <c r="R256" s="653"/>
      <c r="S256" s="653"/>
      <c r="T256" s="653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652"/>
      <c r="AM256" s="652"/>
      <c r="AN256" s="652"/>
      <c r="AO256" s="652"/>
      <c r="AP256" s="652"/>
      <c r="AQ256" s="652"/>
      <c r="AR256" s="652"/>
      <c r="AS256" s="652"/>
      <c r="AT256" s="652"/>
    </row>
    <row r="257" spans="2:46" s="644" customFormat="1" ht="24.95" customHeight="1" x14ac:dyDescent="0.25">
      <c r="B257" s="645"/>
      <c r="C257" s="652"/>
      <c r="D257" s="652"/>
      <c r="E257" s="652"/>
      <c r="F257" s="652"/>
      <c r="G257" s="647"/>
      <c r="H257" s="648"/>
      <c r="I257" s="648"/>
      <c r="J257" s="671"/>
      <c r="K257" s="822"/>
      <c r="L257" s="671"/>
      <c r="M257" s="671"/>
      <c r="N257" s="671"/>
      <c r="O257" s="671"/>
      <c r="P257" s="671"/>
      <c r="Q257" s="671"/>
      <c r="R257" s="653"/>
      <c r="S257" s="653"/>
      <c r="T257" s="653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652"/>
      <c r="AM257" s="652"/>
      <c r="AN257" s="652"/>
      <c r="AO257" s="652"/>
      <c r="AP257" s="652"/>
      <c r="AQ257" s="652"/>
      <c r="AR257" s="652"/>
      <c r="AS257" s="652"/>
      <c r="AT257" s="652"/>
    </row>
    <row r="258" spans="2:46" s="644" customFormat="1" ht="24.95" customHeight="1" x14ac:dyDescent="0.25">
      <c r="B258" s="645"/>
      <c r="C258" s="652"/>
      <c r="D258" s="652"/>
      <c r="E258" s="652"/>
      <c r="F258" s="652"/>
      <c r="G258" s="647"/>
      <c r="H258" s="648"/>
      <c r="I258" s="648"/>
      <c r="J258" s="671"/>
      <c r="K258" s="822"/>
      <c r="L258" s="671"/>
      <c r="M258" s="671"/>
      <c r="N258" s="671"/>
      <c r="O258" s="671"/>
      <c r="P258" s="671"/>
      <c r="Q258" s="671"/>
      <c r="R258" s="653"/>
      <c r="S258" s="653"/>
      <c r="T258" s="653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652"/>
      <c r="AM258" s="652"/>
      <c r="AN258" s="652"/>
      <c r="AO258" s="652"/>
      <c r="AP258" s="652"/>
      <c r="AQ258" s="652"/>
      <c r="AR258" s="652"/>
      <c r="AS258" s="652"/>
      <c r="AT258" s="652"/>
    </row>
    <row r="259" spans="2:46" s="644" customFormat="1" ht="24.95" customHeight="1" x14ac:dyDescent="0.25">
      <c r="B259" s="645"/>
      <c r="C259" s="652"/>
      <c r="D259" s="652"/>
      <c r="E259" s="652"/>
      <c r="F259" s="652"/>
      <c r="G259" s="647"/>
      <c r="H259" s="648"/>
      <c r="I259" s="648"/>
      <c r="J259" s="671"/>
      <c r="K259" s="822"/>
      <c r="L259" s="671"/>
      <c r="M259" s="671"/>
      <c r="N259" s="671"/>
      <c r="O259" s="671"/>
      <c r="P259" s="671"/>
      <c r="Q259" s="671"/>
      <c r="R259" s="653"/>
      <c r="S259" s="653"/>
      <c r="T259" s="653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652"/>
      <c r="AM259" s="652"/>
      <c r="AN259" s="652"/>
      <c r="AO259" s="652"/>
      <c r="AP259" s="652"/>
      <c r="AQ259" s="652"/>
      <c r="AR259" s="652"/>
      <c r="AS259" s="652"/>
      <c r="AT259" s="652"/>
    </row>
    <row r="260" spans="2:46" s="644" customFormat="1" ht="24.95" customHeight="1" x14ac:dyDescent="0.25">
      <c r="B260" s="645"/>
      <c r="C260" s="652"/>
      <c r="D260" s="652"/>
      <c r="E260" s="652"/>
      <c r="F260" s="652"/>
      <c r="G260" s="647"/>
      <c r="H260" s="648"/>
      <c r="I260" s="648"/>
      <c r="J260" s="671"/>
      <c r="K260" s="822"/>
      <c r="L260" s="671"/>
      <c r="M260" s="671"/>
      <c r="N260" s="671"/>
      <c r="O260" s="671"/>
      <c r="P260" s="671"/>
      <c r="Q260" s="671"/>
      <c r="R260" s="653"/>
      <c r="S260" s="653"/>
      <c r="T260" s="653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652"/>
      <c r="AM260" s="652"/>
      <c r="AN260" s="652"/>
      <c r="AO260" s="652"/>
      <c r="AP260" s="652"/>
      <c r="AQ260" s="652"/>
      <c r="AR260" s="652"/>
      <c r="AS260" s="652"/>
      <c r="AT260" s="652"/>
    </row>
    <row r="261" spans="2:46" s="644" customFormat="1" ht="24.95" customHeight="1" x14ac:dyDescent="0.25">
      <c r="B261" s="645"/>
      <c r="C261" s="652"/>
      <c r="D261" s="652"/>
      <c r="E261" s="652"/>
      <c r="F261" s="652"/>
      <c r="G261" s="647"/>
      <c r="H261" s="648"/>
      <c r="I261" s="648"/>
      <c r="J261" s="671"/>
      <c r="K261" s="822"/>
      <c r="L261" s="671"/>
      <c r="M261" s="671"/>
      <c r="N261" s="671"/>
      <c r="O261" s="671"/>
      <c r="P261" s="671"/>
      <c r="Q261" s="671"/>
      <c r="R261" s="653"/>
      <c r="S261" s="653"/>
      <c r="T261" s="653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652"/>
      <c r="AM261" s="652"/>
      <c r="AN261" s="652"/>
      <c r="AO261" s="652"/>
      <c r="AP261" s="652"/>
      <c r="AQ261" s="652"/>
      <c r="AR261" s="652"/>
      <c r="AS261" s="652"/>
      <c r="AT261" s="652"/>
    </row>
    <row r="262" spans="2:46" s="644" customFormat="1" ht="24.95" customHeight="1" x14ac:dyDescent="0.25">
      <c r="B262" s="645"/>
      <c r="C262" s="652"/>
      <c r="D262" s="652"/>
      <c r="E262" s="652"/>
      <c r="F262" s="652"/>
      <c r="G262" s="647"/>
      <c r="H262" s="648"/>
      <c r="I262" s="648"/>
      <c r="J262" s="671"/>
      <c r="K262" s="822"/>
      <c r="L262" s="671"/>
      <c r="M262" s="671"/>
      <c r="N262" s="671"/>
      <c r="O262" s="671"/>
      <c r="P262" s="671"/>
      <c r="Q262" s="671"/>
      <c r="R262" s="653"/>
      <c r="S262" s="653"/>
      <c r="T262" s="653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652"/>
      <c r="AM262" s="652"/>
      <c r="AN262" s="652"/>
      <c r="AO262" s="652"/>
      <c r="AP262" s="652"/>
      <c r="AQ262" s="652"/>
      <c r="AR262" s="652"/>
      <c r="AS262" s="652"/>
      <c r="AT262" s="652"/>
    </row>
    <row r="263" spans="2:46" s="644" customFormat="1" ht="24.95" customHeight="1" x14ac:dyDescent="0.25">
      <c r="B263" s="645"/>
      <c r="C263" s="652"/>
      <c r="D263" s="652"/>
      <c r="E263" s="652"/>
      <c r="F263" s="652"/>
      <c r="G263" s="647"/>
      <c r="H263" s="648"/>
      <c r="I263" s="648"/>
      <c r="J263" s="671"/>
      <c r="K263" s="822"/>
      <c r="L263" s="671"/>
      <c r="M263" s="671"/>
      <c r="N263" s="671"/>
      <c r="O263" s="671"/>
      <c r="P263" s="671"/>
      <c r="Q263" s="671"/>
      <c r="R263" s="653"/>
      <c r="S263" s="653"/>
      <c r="T263" s="653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652"/>
      <c r="AM263" s="652"/>
      <c r="AN263" s="652"/>
      <c r="AO263" s="652"/>
      <c r="AP263" s="652"/>
      <c r="AQ263" s="652"/>
      <c r="AR263" s="652"/>
      <c r="AS263" s="652"/>
      <c r="AT263" s="652"/>
    </row>
    <row r="264" spans="2:46" s="644" customFormat="1" ht="24.95" customHeight="1" x14ac:dyDescent="0.25">
      <c r="B264" s="645"/>
      <c r="C264" s="652"/>
      <c r="D264" s="652"/>
      <c r="E264" s="652"/>
      <c r="F264" s="652"/>
      <c r="G264" s="647"/>
      <c r="H264" s="648"/>
      <c r="I264" s="648"/>
      <c r="J264" s="671"/>
      <c r="K264" s="822"/>
      <c r="L264" s="671"/>
      <c r="M264" s="671"/>
      <c r="N264" s="671"/>
      <c r="O264" s="671"/>
      <c r="P264" s="671"/>
      <c r="Q264" s="671"/>
      <c r="R264" s="653"/>
      <c r="S264" s="653"/>
      <c r="T264" s="653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652"/>
      <c r="AM264" s="652"/>
      <c r="AN264" s="652"/>
      <c r="AO264" s="652"/>
      <c r="AP264" s="652"/>
      <c r="AQ264" s="652"/>
      <c r="AR264" s="652"/>
      <c r="AS264" s="652"/>
      <c r="AT264" s="652"/>
    </row>
    <row r="265" spans="2:46" s="644" customFormat="1" ht="24.95" customHeight="1" x14ac:dyDescent="0.25">
      <c r="B265" s="645"/>
      <c r="C265" s="652"/>
      <c r="D265" s="652"/>
      <c r="E265" s="652"/>
      <c r="F265" s="652"/>
      <c r="G265" s="647"/>
      <c r="H265" s="648"/>
      <c r="I265" s="648"/>
      <c r="J265" s="671"/>
      <c r="K265" s="822"/>
      <c r="L265" s="671"/>
      <c r="M265" s="671"/>
      <c r="N265" s="671"/>
      <c r="O265" s="671"/>
      <c r="P265" s="671"/>
      <c r="Q265" s="671"/>
      <c r="R265" s="653"/>
      <c r="S265" s="653"/>
      <c r="T265" s="653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652"/>
      <c r="AM265" s="652"/>
      <c r="AN265" s="652"/>
      <c r="AO265" s="652"/>
      <c r="AP265" s="652"/>
      <c r="AQ265" s="652"/>
      <c r="AR265" s="652"/>
      <c r="AS265" s="652"/>
      <c r="AT265" s="652"/>
    </row>
    <row r="266" spans="2:46" s="644" customFormat="1" ht="24.95" customHeight="1" x14ac:dyDescent="0.25">
      <c r="B266" s="645"/>
      <c r="C266" s="652"/>
      <c r="D266" s="652"/>
      <c r="E266" s="652"/>
      <c r="F266" s="652"/>
      <c r="G266" s="647"/>
      <c r="H266" s="648"/>
      <c r="I266" s="648"/>
      <c r="J266" s="671"/>
      <c r="K266" s="822"/>
      <c r="L266" s="671"/>
      <c r="M266" s="671"/>
      <c r="N266" s="671"/>
      <c r="O266" s="671"/>
      <c r="P266" s="671"/>
      <c r="Q266" s="671"/>
      <c r="R266" s="653"/>
      <c r="S266" s="653"/>
      <c r="T266" s="653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652"/>
      <c r="AM266" s="652"/>
      <c r="AN266" s="652"/>
      <c r="AO266" s="652"/>
      <c r="AP266" s="652"/>
      <c r="AQ266" s="652"/>
      <c r="AR266" s="652"/>
      <c r="AS266" s="652"/>
      <c r="AT266" s="652"/>
    </row>
    <row r="267" spans="2:46" s="644" customFormat="1" ht="24.95" customHeight="1" x14ac:dyDescent="0.25">
      <c r="B267" s="645"/>
      <c r="C267" s="652"/>
      <c r="D267" s="652"/>
      <c r="E267" s="652"/>
      <c r="F267" s="652"/>
      <c r="G267" s="647"/>
      <c r="H267" s="648"/>
      <c r="I267" s="648"/>
      <c r="J267" s="671"/>
      <c r="K267" s="822"/>
      <c r="L267" s="671"/>
      <c r="M267" s="671"/>
      <c r="N267" s="671"/>
      <c r="O267" s="671"/>
      <c r="P267" s="671"/>
      <c r="Q267" s="671"/>
      <c r="R267" s="653"/>
      <c r="S267" s="653"/>
      <c r="T267" s="653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652"/>
      <c r="AM267" s="652"/>
      <c r="AN267" s="652"/>
      <c r="AO267" s="652"/>
      <c r="AP267" s="652"/>
      <c r="AQ267" s="652"/>
      <c r="AR267" s="652"/>
      <c r="AS267" s="652"/>
      <c r="AT267" s="652"/>
    </row>
    <row r="268" spans="2:46" s="644" customFormat="1" ht="24.95" customHeight="1" x14ac:dyDescent="0.25">
      <c r="B268" s="645"/>
      <c r="C268" s="652"/>
      <c r="D268" s="652"/>
      <c r="E268" s="652"/>
      <c r="F268" s="652"/>
      <c r="G268" s="647"/>
      <c r="H268" s="648"/>
      <c r="I268" s="648"/>
      <c r="J268" s="671"/>
      <c r="K268" s="822"/>
      <c r="L268" s="671"/>
      <c r="M268" s="671"/>
      <c r="N268" s="671"/>
      <c r="O268" s="671"/>
      <c r="P268" s="671"/>
      <c r="Q268" s="671"/>
      <c r="R268" s="653"/>
      <c r="S268" s="653"/>
      <c r="T268" s="653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652"/>
      <c r="AM268" s="652"/>
      <c r="AN268" s="652"/>
      <c r="AO268" s="652"/>
      <c r="AP268" s="652"/>
      <c r="AQ268" s="652"/>
      <c r="AR268" s="652"/>
      <c r="AS268" s="652"/>
      <c r="AT268" s="652"/>
    </row>
    <row r="269" spans="2:46" s="644" customFormat="1" ht="24.95" customHeight="1" x14ac:dyDescent="0.25">
      <c r="B269" s="645"/>
      <c r="C269" s="652"/>
      <c r="D269" s="652"/>
      <c r="E269" s="652"/>
      <c r="F269" s="652"/>
      <c r="G269" s="647"/>
      <c r="H269" s="648"/>
      <c r="I269" s="648"/>
      <c r="J269" s="671"/>
      <c r="K269" s="822"/>
      <c r="L269" s="671"/>
      <c r="M269" s="671"/>
      <c r="N269" s="671"/>
      <c r="O269" s="671"/>
      <c r="P269" s="671"/>
      <c r="Q269" s="671"/>
      <c r="R269" s="653"/>
      <c r="S269" s="653"/>
      <c r="T269" s="653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652"/>
      <c r="AM269" s="652"/>
      <c r="AN269" s="652"/>
      <c r="AO269" s="652"/>
      <c r="AP269" s="652"/>
      <c r="AQ269" s="652"/>
      <c r="AR269" s="652"/>
      <c r="AS269" s="652"/>
      <c r="AT269" s="652"/>
    </row>
    <row r="270" spans="2:46" s="644" customFormat="1" ht="24.95" customHeight="1" x14ac:dyDescent="0.25">
      <c r="B270" s="645"/>
      <c r="C270" s="652"/>
      <c r="D270" s="652"/>
      <c r="E270" s="652"/>
      <c r="F270" s="652"/>
      <c r="G270" s="647"/>
      <c r="H270" s="648"/>
      <c r="I270" s="648"/>
      <c r="J270" s="671"/>
      <c r="K270" s="822"/>
      <c r="L270" s="671"/>
      <c r="M270" s="671"/>
      <c r="N270" s="671"/>
      <c r="O270" s="671"/>
      <c r="P270" s="671"/>
      <c r="Q270" s="671"/>
      <c r="R270" s="653"/>
      <c r="S270" s="653"/>
      <c r="T270" s="653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652"/>
      <c r="AM270" s="652"/>
      <c r="AN270" s="652"/>
      <c r="AO270" s="652"/>
      <c r="AP270" s="652"/>
      <c r="AQ270" s="652"/>
      <c r="AR270" s="652"/>
      <c r="AS270" s="652"/>
      <c r="AT270" s="652"/>
    </row>
    <row r="271" spans="2:46" s="644" customFormat="1" ht="24.95" customHeight="1" x14ac:dyDescent="0.25">
      <c r="B271" s="645"/>
      <c r="C271" s="652"/>
      <c r="D271" s="652"/>
      <c r="E271" s="652"/>
      <c r="F271" s="652"/>
      <c r="G271" s="647"/>
      <c r="H271" s="648"/>
      <c r="I271" s="648"/>
      <c r="J271" s="671"/>
      <c r="K271" s="822"/>
      <c r="L271" s="671"/>
      <c r="M271" s="671"/>
      <c r="N271" s="671"/>
      <c r="O271" s="671"/>
      <c r="P271" s="671"/>
      <c r="Q271" s="671"/>
      <c r="R271" s="653"/>
      <c r="S271" s="653"/>
      <c r="T271" s="653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652"/>
      <c r="AM271" s="652"/>
      <c r="AN271" s="652"/>
      <c r="AO271" s="652"/>
      <c r="AP271" s="652"/>
      <c r="AQ271" s="652"/>
      <c r="AR271" s="652"/>
      <c r="AS271" s="652"/>
      <c r="AT271" s="652"/>
    </row>
    <row r="272" spans="2:46" s="644" customFormat="1" ht="24.95" customHeight="1" x14ac:dyDescent="0.25">
      <c r="B272" s="645"/>
      <c r="C272" s="652"/>
      <c r="D272" s="652"/>
      <c r="E272" s="652"/>
      <c r="F272" s="652"/>
      <c r="G272" s="647"/>
      <c r="H272" s="648"/>
      <c r="I272" s="648"/>
      <c r="J272" s="671"/>
      <c r="K272" s="822"/>
      <c r="L272" s="671"/>
      <c r="M272" s="671"/>
      <c r="N272" s="671"/>
      <c r="O272" s="671"/>
      <c r="P272" s="671"/>
      <c r="Q272" s="671"/>
      <c r="R272" s="653"/>
      <c r="S272" s="653"/>
      <c r="T272" s="653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652"/>
      <c r="AM272" s="652"/>
      <c r="AN272" s="652"/>
      <c r="AO272" s="652"/>
      <c r="AP272" s="652"/>
      <c r="AQ272" s="652"/>
      <c r="AR272" s="652"/>
      <c r="AS272" s="652"/>
      <c r="AT272" s="652"/>
    </row>
    <row r="273" spans="2:46" s="644" customFormat="1" ht="24.95" customHeight="1" x14ac:dyDescent="0.25">
      <c r="B273" s="645"/>
      <c r="C273" s="652"/>
      <c r="D273" s="652"/>
      <c r="E273" s="652"/>
      <c r="F273" s="652"/>
      <c r="G273" s="647"/>
      <c r="H273" s="648"/>
      <c r="I273" s="648"/>
      <c r="J273" s="671"/>
      <c r="K273" s="822"/>
      <c r="L273" s="671"/>
      <c r="M273" s="671"/>
      <c r="N273" s="671"/>
      <c r="O273" s="671"/>
      <c r="P273" s="671"/>
      <c r="Q273" s="671"/>
      <c r="R273" s="653"/>
      <c r="S273" s="653"/>
      <c r="T273" s="653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652"/>
      <c r="AM273" s="652"/>
      <c r="AN273" s="652"/>
      <c r="AO273" s="652"/>
      <c r="AP273" s="652"/>
      <c r="AQ273" s="652"/>
      <c r="AR273" s="652"/>
      <c r="AS273" s="652"/>
      <c r="AT273" s="652"/>
    </row>
    <row r="274" spans="2:46" s="644" customFormat="1" ht="24.95" customHeight="1" x14ac:dyDescent="0.25">
      <c r="B274" s="645"/>
      <c r="C274" s="652"/>
      <c r="D274" s="652"/>
      <c r="E274" s="652"/>
      <c r="F274" s="652"/>
      <c r="G274" s="647"/>
      <c r="H274" s="648"/>
      <c r="I274" s="648"/>
      <c r="J274" s="671"/>
      <c r="K274" s="822"/>
      <c r="L274" s="671"/>
      <c r="M274" s="671"/>
      <c r="N274" s="671"/>
      <c r="O274" s="671"/>
      <c r="P274" s="671"/>
      <c r="Q274" s="671"/>
      <c r="R274" s="653"/>
      <c r="S274" s="653"/>
      <c r="T274" s="653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652"/>
      <c r="AM274" s="652"/>
      <c r="AN274" s="652"/>
      <c r="AO274" s="652"/>
      <c r="AP274" s="652"/>
      <c r="AQ274" s="652"/>
      <c r="AR274" s="652"/>
      <c r="AS274" s="652"/>
      <c r="AT274" s="652"/>
    </row>
    <row r="275" spans="2:46" s="644" customFormat="1" ht="24.95" customHeight="1" x14ac:dyDescent="0.25">
      <c r="B275" s="645"/>
      <c r="C275" s="652"/>
      <c r="D275" s="652"/>
      <c r="E275" s="652"/>
      <c r="F275" s="652"/>
      <c r="G275" s="647"/>
      <c r="H275" s="648"/>
      <c r="I275" s="648"/>
      <c r="J275" s="671"/>
      <c r="K275" s="822"/>
      <c r="L275" s="671"/>
      <c r="M275" s="671"/>
      <c r="N275" s="671"/>
      <c r="O275" s="671"/>
      <c r="P275" s="671"/>
      <c r="Q275" s="671"/>
      <c r="R275" s="653"/>
      <c r="S275" s="653"/>
      <c r="T275" s="653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652"/>
      <c r="AM275" s="652"/>
      <c r="AN275" s="652"/>
      <c r="AO275" s="652"/>
      <c r="AP275" s="652"/>
      <c r="AQ275" s="652"/>
      <c r="AR275" s="652"/>
      <c r="AS275" s="652"/>
      <c r="AT275" s="652"/>
    </row>
    <row r="276" spans="2:46" s="644" customFormat="1" ht="24.95" customHeight="1" x14ac:dyDescent="0.25">
      <c r="B276" s="645"/>
      <c r="C276" s="652"/>
      <c r="D276" s="652"/>
      <c r="E276" s="652"/>
      <c r="F276" s="652"/>
      <c r="G276" s="647"/>
      <c r="H276" s="648"/>
      <c r="I276" s="648"/>
      <c r="J276" s="671"/>
      <c r="K276" s="822"/>
      <c r="L276" s="671"/>
      <c r="M276" s="671"/>
      <c r="N276" s="671"/>
      <c r="O276" s="671"/>
      <c r="P276" s="671"/>
      <c r="Q276" s="671"/>
      <c r="R276" s="653"/>
      <c r="S276" s="653"/>
      <c r="T276" s="653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652"/>
      <c r="AM276" s="652"/>
      <c r="AN276" s="652"/>
      <c r="AO276" s="652"/>
      <c r="AP276" s="652"/>
      <c r="AQ276" s="652"/>
      <c r="AR276" s="652"/>
      <c r="AS276" s="652"/>
      <c r="AT276" s="652"/>
    </row>
    <row r="277" spans="2:46" s="644" customFormat="1" ht="24.95" customHeight="1" x14ac:dyDescent="0.25">
      <c r="B277" s="645"/>
      <c r="C277" s="652"/>
      <c r="D277" s="652"/>
      <c r="E277" s="652"/>
      <c r="F277" s="652"/>
      <c r="G277" s="647"/>
      <c r="H277" s="648"/>
      <c r="I277" s="648"/>
      <c r="J277" s="671"/>
      <c r="K277" s="822"/>
      <c r="L277" s="671"/>
      <c r="M277" s="671"/>
      <c r="N277" s="671"/>
      <c r="O277" s="671"/>
      <c r="P277" s="671"/>
      <c r="Q277" s="671"/>
      <c r="R277" s="653"/>
      <c r="S277" s="653"/>
      <c r="T277" s="653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652"/>
      <c r="AM277" s="652"/>
      <c r="AN277" s="652"/>
      <c r="AO277" s="652"/>
      <c r="AP277" s="652"/>
      <c r="AQ277" s="652"/>
      <c r="AR277" s="652"/>
      <c r="AS277" s="652"/>
      <c r="AT277" s="652"/>
    </row>
    <row r="278" spans="2:46" s="644" customFormat="1" ht="24.95" customHeight="1" x14ac:dyDescent="0.25">
      <c r="B278" s="645"/>
      <c r="C278" s="652"/>
      <c r="D278" s="652"/>
      <c r="E278" s="652"/>
      <c r="F278" s="652"/>
      <c r="G278" s="647"/>
      <c r="H278" s="648"/>
      <c r="I278" s="648"/>
      <c r="J278" s="671"/>
      <c r="K278" s="822"/>
      <c r="L278" s="671"/>
      <c r="M278" s="671"/>
      <c r="N278" s="671"/>
      <c r="O278" s="671"/>
      <c r="P278" s="671"/>
      <c r="Q278" s="671"/>
      <c r="R278" s="653"/>
      <c r="S278" s="653"/>
      <c r="T278" s="653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652"/>
      <c r="AM278" s="652"/>
      <c r="AN278" s="652"/>
      <c r="AO278" s="652"/>
      <c r="AP278" s="652"/>
      <c r="AQ278" s="652"/>
      <c r="AR278" s="652"/>
      <c r="AS278" s="652"/>
      <c r="AT278" s="652"/>
    </row>
    <row r="279" spans="2:46" s="644" customFormat="1" ht="24.95" customHeight="1" x14ac:dyDescent="0.25">
      <c r="B279" s="645"/>
      <c r="C279" s="652"/>
      <c r="D279" s="652"/>
      <c r="E279" s="652"/>
      <c r="F279" s="652"/>
      <c r="G279" s="647"/>
      <c r="H279" s="648"/>
      <c r="I279" s="648"/>
      <c r="J279" s="671"/>
      <c r="K279" s="822"/>
      <c r="L279" s="671"/>
      <c r="M279" s="671"/>
      <c r="N279" s="671"/>
      <c r="O279" s="671"/>
      <c r="P279" s="671"/>
      <c r="Q279" s="671"/>
      <c r="R279" s="653"/>
      <c r="S279" s="653"/>
      <c r="T279" s="653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652"/>
      <c r="AM279" s="652"/>
      <c r="AN279" s="652"/>
      <c r="AO279" s="652"/>
      <c r="AP279" s="652"/>
      <c r="AQ279" s="652"/>
      <c r="AR279" s="652"/>
      <c r="AS279" s="652"/>
      <c r="AT279" s="652"/>
    </row>
    <row r="280" spans="2:46" s="644" customFormat="1" ht="24.95" customHeight="1" x14ac:dyDescent="0.25">
      <c r="B280" s="645"/>
      <c r="C280" s="652"/>
      <c r="D280" s="652"/>
      <c r="E280" s="652"/>
      <c r="F280" s="652"/>
      <c r="G280" s="647"/>
      <c r="H280" s="648"/>
      <c r="I280" s="648"/>
      <c r="J280" s="671"/>
      <c r="K280" s="822"/>
      <c r="L280" s="671"/>
      <c r="M280" s="671"/>
      <c r="N280" s="671"/>
      <c r="O280" s="671"/>
      <c r="P280" s="671"/>
      <c r="Q280" s="671"/>
      <c r="R280" s="653"/>
      <c r="S280" s="653"/>
      <c r="T280" s="653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652"/>
      <c r="AM280" s="652"/>
      <c r="AN280" s="652"/>
      <c r="AO280" s="652"/>
      <c r="AP280" s="652"/>
      <c r="AQ280" s="652"/>
      <c r="AR280" s="652"/>
      <c r="AS280" s="652"/>
      <c r="AT280" s="652"/>
    </row>
    <row r="281" spans="2:46" s="644" customFormat="1" ht="24.95" customHeight="1" x14ac:dyDescent="0.25">
      <c r="B281" s="645"/>
      <c r="C281" s="652"/>
      <c r="D281" s="652"/>
      <c r="E281" s="652"/>
      <c r="F281" s="652"/>
      <c r="G281" s="647"/>
      <c r="H281" s="648"/>
      <c r="I281" s="648"/>
      <c r="J281" s="671"/>
      <c r="K281" s="822"/>
      <c r="L281" s="671"/>
      <c r="M281" s="671"/>
      <c r="N281" s="671"/>
      <c r="O281" s="671"/>
      <c r="P281" s="671"/>
      <c r="Q281" s="671"/>
      <c r="R281" s="653"/>
      <c r="S281" s="653"/>
      <c r="T281" s="653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652"/>
      <c r="AM281" s="652"/>
      <c r="AN281" s="652"/>
      <c r="AO281" s="652"/>
      <c r="AP281" s="652"/>
      <c r="AQ281" s="652"/>
      <c r="AR281" s="652"/>
      <c r="AS281" s="652"/>
      <c r="AT281" s="652"/>
    </row>
    <row r="282" spans="2:46" s="644" customFormat="1" ht="24.95" customHeight="1" x14ac:dyDescent="0.25">
      <c r="B282" s="645"/>
      <c r="C282" s="652"/>
      <c r="D282" s="652"/>
      <c r="E282" s="652"/>
      <c r="F282" s="652"/>
      <c r="G282" s="647"/>
      <c r="H282" s="648"/>
      <c r="I282" s="648"/>
      <c r="J282" s="671"/>
      <c r="K282" s="822"/>
      <c r="L282" s="671"/>
      <c r="M282" s="671"/>
      <c r="N282" s="671"/>
      <c r="O282" s="671"/>
      <c r="P282" s="671"/>
      <c r="Q282" s="671"/>
      <c r="R282" s="653"/>
      <c r="S282" s="653"/>
      <c r="T282" s="653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652"/>
      <c r="AM282" s="652"/>
      <c r="AN282" s="652"/>
      <c r="AO282" s="652"/>
      <c r="AP282" s="652"/>
      <c r="AQ282" s="652"/>
      <c r="AR282" s="652"/>
      <c r="AS282" s="652"/>
      <c r="AT282" s="652"/>
    </row>
    <row r="283" spans="2:46" s="644" customFormat="1" ht="24.95" customHeight="1" x14ac:dyDescent="0.25">
      <c r="B283" s="645"/>
      <c r="C283" s="652"/>
      <c r="D283" s="652"/>
      <c r="E283" s="652"/>
      <c r="F283" s="652"/>
      <c r="G283" s="647"/>
      <c r="H283" s="648"/>
      <c r="I283" s="648"/>
      <c r="J283" s="671"/>
      <c r="K283" s="822"/>
      <c r="L283" s="671"/>
      <c r="M283" s="671"/>
      <c r="N283" s="671"/>
      <c r="O283" s="671"/>
      <c r="P283" s="671"/>
      <c r="Q283" s="671"/>
      <c r="R283" s="653"/>
      <c r="S283" s="653"/>
      <c r="T283" s="653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652"/>
      <c r="AM283" s="652"/>
      <c r="AN283" s="652"/>
      <c r="AO283" s="652"/>
      <c r="AP283" s="652"/>
      <c r="AQ283" s="652"/>
      <c r="AR283" s="652"/>
      <c r="AS283" s="652"/>
      <c r="AT283" s="652"/>
    </row>
    <row r="284" spans="2:46" s="644" customFormat="1" ht="24.95" customHeight="1" x14ac:dyDescent="0.25">
      <c r="B284" s="645"/>
      <c r="C284" s="652"/>
      <c r="D284" s="652"/>
      <c r="E284" s="652"/>
      <c r="F284" s="652"/>
      <c r="G284" s="647"/>
      <c r="H284" s="648"/>
      <c r="I284" s="648"/>
      <c r="J284" s="671"/>
      <c r="K284" s="822"/>
      <c r="L284" s="671"/>
      <c r="M284" s="671"/>
      <c r="N284" s="671"/>
      <c r="O284" s="671"/>
      <c r="P284" s="671"/>
      <c r="Q284" s="671"/>
      <c r="R284" s="653"/>
      <c r="S284" s="653"/>
      <c r="T284" s="653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652"/>
      <c r="AM284" s="652"/>
      <c r="AN284" s="652"/>
      <c r="AO284" s="652"/>
      <c r="AP284" s="652"/>
      <c r="AQ284" s="652"/>
      <c r="AR284" s="652"/>
      <c r="AS284" s="652"/>
      <c r="AT284" s="652"/>
    </row>
    <row r="285" spans="2:46" s="644" customFormat="1" ht="24.95" customHeight="1" x14ac:dyDescent="0.25">
      <c r="B285" s="645"/>
      <c r="C285" s="652"/>
      <c r="D285" s="652"/>
      <c r="E285" s="652"/>
      <c r="F285" s="652"/>
      <c r="G285" s="647"/>
      <c r="H285" s="648"/>
      <c r="I285" s="648"/>
      <c r="J285" s="671"/>
      <c r="K285" s="822"/>
      <c r="L285" s="671"/>
      <c r="M285" s="671"/>
      <c r="N285" s="671"/>
      <c r="O285" s="671"/>
      <c r="P285" s="671"/>
      <c r="Q285" s="671"/>
      <c r="R285" s="653"/>
      <c r="S285" s="653"/>
      <c r="T285" s="653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652"/>
      <c r="AM285" s="652"/>
      <c r="AN285" s="652"/>
      <c r="AO285" s="652"/>
      <c r="AP285" s="652"/>
      <c r="AQ285" s="652"/>
      <c r="AR285" s="652"/>
      <c r="AS285" s="652"/>
      <c r="AT285" s="652"/>
    </row>
    <row r="286" spans="2:46" s="644" customFormat="1" ht="24.95" customHeight="1" x14ac:dyDescent="0.25">
      <c r="B286" s="645"/>
      <c r="C286" s="652"/>
      <c r="D286" s="652"/>
      <c r="E286" s="652"/>
      <c r="F286" s="652"/>
      <c r="G286" s="647"/>
      <c r="H286" s="648"/>
      <c r="I286" s="648"/>
      <c r="J286" s="671"/>
      <c r="K286" s="822"/>
      <c r="L286" s="671"/>
      <c r="M286" s="671"/>
      <c r="N286" s="671"/>
      <c r="O286" s="671"/>
      <c r="P286" s="671"/>
      <c r="Q286" s="671"/>
      <c r="R286" s="653"/>
      <c r="S286" s="653"/>
      <c r="T286" s="653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652"/>
      <c r="AM286" s="652"/>
      <c r="AN286" s="652"/>
      <c r="AO286" s="652"/>
      <c r="AP286" s="652"/>
      <c r="AQ286" s="652"/>
      <c r="AR286" s="652"/>
      <c r="AS286" s="652"/>
      <c r="AT286" s="652"/>
    </row>
    <row r="287" spans="2:46" s="644" customFormat="1" ht="24.95" customHeight="1" x14ac:dyDescent="0.25">
      <c r="B287" s="645"/>
      <c r="C287" s="652"/>
      <c r="D287" s="652"/>
      <c r="E287" s="652"/>
      <c r="F287" s="652"/>
      <c r="G287" s="647"/>
      <c r="H287" s="648"/>
      <c r="I287" s="648"/>
      <c r="J287" s="671"/>
      <c r="K287" s="822"/>
      <c r="L287" s="671"/>
      <c r="M287" s="671"/>
      <c r="N287" s="671"/>
      <c r="O287" s="671"/>
      <c r="P287" s="671"/>
      <c r="Q287" s="671"/>
      <c r="R287" s="653"/>
      <c r="S287" s="653"/>
      <c r="T287" s="653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652"/>
      <c r="AM287" s="652"/>
      <c r="AN287" s="652"/>
      <c r="AO287" s="652"/>
      <c r="AP287" s="652"/>
      <c r="AQ287" s="652"/>
      <c r="AR287" s="652"/>
      <c r="AS287" s="652"/>
      <c r="AT287" s="652"/>
    </row>
    <row r="288" spans="2:46" s="644" customFormat="1" ht="24.95" customHeight="1" x14ac:dyDescent="0.25">
      <c r="B288" s="645"/>
      <c r="C288" s="652"/>
      <c r="D288" s="652"/>
      <c r="E288" s="652"/>
      <c r="F288" s="652"/>
      <c r="G288" s="647"/>
      <c r="H288" s="648"/>
      <c r="I288" s="648"/>
      <c r="J288" s="671"/>
      <c r="K288" s="822"/>
      <c r="L288" s="671"/>
      <c r="M288" s="671"/>
      <c r="N288" s="671"/>
      <c r="O288" s="671"/>
      <c r="P288" s="671"/>
      <c r="Q288" s="671"/>
      <c r="R288" s="653"/>
      <c r="S288" s="653"/>
      <c r="T288" s="653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652"/>
      <c r="AM288" s="652"/>
      <c r="AN288" s="652"/>
      <c r="AO288" s="652"/>
      <c r="AP288" s="652"/>
      <c r="AQ288" s="652"/>
      <c r="AR288" s="652"/>
      <c r="AS288" s="652"/>
      <c r="AT288" s="652"/>
    </row>
    <row r="289" spans="2:46" s="644" customFormat="1" ht="24.95" customHeight="1" x14ac:dyDescent="0.25">
      <c r="B289" s="645"/>
      <c r="C289" s="652"/>
      <c r="D289" s="652"/>
      <c r="E289" s="652"/>
      <c r="F289" s="652"/>
      <c r="G289" s="647"/>
      <c r="H289" s="648"/>
      <c r="I289" s="648"/>
      <c r="J289" s="671"/>
      <c r="K289" s="822"/>
      <c r="L289" s="671"/>
      <c r="M289" s="671"/>
      <c r="N289" s="671"/>
      <c r="O289" s="671"/>
      <c r="P289" s="671"/>
      <c r="Q289" s="671"/>
      <c r="R289" s="653"/>
      <c r="S289" s="653"/>
      <c r="T289" s="653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652"/>
      <c r="AM289" s="652"/>
      <c r="AN289" s="652"/>
      <c r="AO289" s="652"/>
      <c r="AP289" s="652"/>
      <c r="AQ289" s="652"/>
      <c r="AR289" s="652"/>
      <c r="AS289" s="652"/>
      <c r="AT289" s="652"/>
    </row>
    <row r="290" spans="2:46" s="644" customFormat="1" ht="24.95" customHeight="1" x14ac:dyDescent="0.25">
      <c r="B290" s="645"/>
      <c r="C290" s="652"/>
      <c r="D290" s="652"/>
      <c r="E290" s="652"/>
      <c r="F290" s="652"/>
      <c r="G290" s="647"/>
      <c r="H290" s="648"/>
      <c r="I290" s="648"/>
      <c r="J290" s="671"/>
      <c r="K290" s="822"/>
      <c r="L290" s="671"/>
      <c r="M290" s="671"/>
      <c r="N290" s="671"/>
      <c r="O290" s="671"/>
      <c r="P290" s="671"/>
      <c r="Q290" s="671"/>
      <c r="R290" s="653"/>
      <c r="S290" s="653"/>
      <c r="T290" s="653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652"/>
      <c r="AM290" s="652"/>
      <c r="AN290" s="652"/>
      <c r="AO290" s="652"/>
      <c r="AP290" s="652"/>
      <c r="AQ290" s="652"/>
      <c r="AR290" s="652"/>
      <c r="AS290" s="652"/>
      <c r="AT290" s="652"/>
    </row>
    <row r="291" spans="2:46" s="644" customFormat="1" ht="24.95" customHeight="1" x14ac:dyDescent="0.25">
      <c r="B291" s="645"/>
      <c r="C291" s="652"/>
      <c r="D291" s="652"/>
      <c r="E291" s="652"/>
      <c r="F291" s="652"/>
      <c r="G291" s="647"/>
      <c r="H291" s="648"/>
      <c r="I291" s="648"/>
      <c r="J291" s="671"/>
      <c r="K291" s="822"/>
      <c r="L291" s="671"/>
      <c r="M291" s="671"/>
      <c r="N291" s="671"/>
      <c r="O291" s="671"/>
      <c r="P291" s="671"/>
      <c r="Q291" s="671"/>
      <c r="R291" s="653"/>
      <c r="S291" s="653"/>
      <c r="T291" s="653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652"/>
      <c r="AM291" s="652"/>
      <c r="AN291" s="652"/>
      <c r="AO291" s="652"/>
      <c r="AP291" s="652"/>
      <c r="AQ291" s="652"/>
      <c r="AR291" s="652"/>
      <c r="AS291" s="652"/>
      <c r="AT291" s="652"/>
    </row>
    <row r="292" spans="2:46" s="644" customFormat="1" ht="24.95" customHeight="1" x14ac:dyDescent="0.25">
      <c r="B292" s="645"/>
      <c r="C292" s="652"/>
      <c r="D292" s="652"/>
      <c r="E292" s="652"/>
      <c r="F292" s="652"/>
      <c r="G292" s="647"/>
      <c r="H292" s="648"/>
      <c r="I292" s="648"/>
      <c r="J292" s="671"/>
      <c r="K292" s="822"/>
      <c r="L292" s="671"/>
      <c r="M292" s="671"/>
      <c r="N292" s="671"/>
      <c r="O292" s="671"/>
      <c r="P292" s="671"/>
      <c r="Q292" s="671"/>
      <c r="R292" s="653"/>
      <c r="S292" s="653"/>
      <c r="T292" s="653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652"/>
      <c r="AM292" s="652"/>
      <c r="AN292" s="652"/>
      <c r="AO292" s="652"/>
      <c r="AP292" s="652"/>
      <c r="AQ292" s="652"/>
      <c r="AR292" s="652"/>
      <c r="AS292" s="652"/>
      <c r="AT292" s="652"/>
    </row>
    <row r="293" spans="2:46" s="644" customFormat="1" ht="24.95" customHeight="1" x14ac:dyDescent="0.25">
      <c r="B293" s="645"/>
      <c r="C293" s="652"/>
      <c r="D293" s="652"/>
      <c r="E293" s="652"/>
      <c r="F293" s="652"/>
      <c r="G293" s="647"/>
      <c r="H293" s="648"/>
      <c r="I293" s="648"/>
      <c r="J293" s="671"/>
      <c r="K293" s="822"/>
      <c r="L293" s="671"/>
      <c r="M293" s="671"/>
      <c r="N293" s="671"/>
      <c r="O293" s="671"/>
      <c r="P293" s="671"/>
      <c r="Q293" s="671"/>
      <c r="R293" s="653"/>
      <c r="S293" s="653"/>
      <c r="T293" s="653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652"/>
      <c r="AM293" s="652"/>
      <c r="AN293" s="652"/>
      <c r="AO293" s="652"/>
      <c r="AP293" s="652"/>
      <c r="AQ293" s="652"/>
      <c r="AR293" s="652"/>
      <c r="AS293" s="652"/>
      <c r="AT293" s="652"/>
    </row>
    <row r="294" spans="2:46" s="644" customFormat="1" ht="24.95" customHeight="1" x14ac:dyDescent="0.25">
      <c r="B294" s="645"/>
      <c r="C294" s="652"/>
      <c r="D294" s="652"/>
      <c r="E294" s="652"/>
      <c r="F294" s="652"/>
      <c r="G294" s="647"/>
      <c r="H294" s="648"/>
      <c r="I294" s="648"/>
      <c r="J294" s="671"/>
      <c r="K294" s="822"/>
      <c r="L294" s="671"/>
      <c r="M294" s="671"/>
      <c r="N294" s="671"/>
      <c r="O294" s="671"/>
      <c r="P294" s="671"/>
      <c r="Q294" s="671"/>
      <c r="R294" s="653"/>
      <c r="S294" s="653"/>
      <c r="T294" s="653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652"/>
      <c r="AM294" s="652"/>
      <c r="AN294" s="652"/>
      <c r="AO294" s="652"/>
      <c r="AP294" s="652"/>
      <c r="AQ294" s="652"/>
      <c r="AR294" s="652"/>
      <c r="AS294" s="652"/>
      <c r="AT294" s="652"/>
    </row>
    <row r="295" spans="2:46" s="644" customFormat="1" ht="24.95" customHeight="1" x14ac:dyDescent="0.25">
      <c r="B295" s="645"/>
      <c r="C295" s="652"/>
      <c r="D295" s="652"/>
      <c r="E295" s="652"/>
      <c r="F295" s="652"/>
      <c r="G295" s="647"/>
      <c r="H295" s="648"/>
      <c r="I295" s="648"/>
      <c r="J295" s="671"/>
      <c r="K295" s="822"/>
      <c r="L295" s="671"/>
      <c r="M295" s="671"/>
      <c r="N295" s="671"/>
      <c r="O295" s="671"/>
      <c r="P295" s="671"/>
      <c r="Q295" s="671"/>
      <c r="R295" s="653"/>
      <c r="S295" s="653"/>
      <c r="T295" s="653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652"/>
      <c r="AM295" s="652"/>
      <c r="AN295" s="652"/>
      <c r="AO295" s="652"/>
      <c r="AP295" s="652"/>
      <c r="AQ295" s="652"/>
      <c r="AR295" s="652"/>
      <c r="AS295" s="652"/>
      <c r="AT295" s="652"/>
    </row>
    <row r="296" spans="2:46" s="644" customFormat="1" ht="24.95" customHeight="1" x14ac:dyDescent="0.25">
      <c r="B296" s="645"/>
      <c r="C296" s="652"/>
      <c r="D296" s="652"/>
      <c r="E296" s="652"/>
      <c r="F296" s="652"/>
      <c r="G296" s="647"/>
      <c r="H296" s="648"/>
      <c r="I296" s="648"/>
      <c r="J296" s="671"/>
      <c r="K296" s="822"/>
      <c r="L296" s="671"/>
      <c r="M296" s="671"/>
      <c r="N296" s="671"/>
      <c r="O296" s="671"/>
      <c r="P296" s="671"/>
      <c r="Q296" s="671"/>
      <c r="R296" s="653"/>
      <c r="S296" s="653"/>
      <c r="T296" s="653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652"/>
      <c r="AM296" s="652"/>
      <c r="AN296" s="652"/>
      <c r="AO296" s="652"/>
      <c r="AP296" s="652"/>
      <c r="AQ296" s="652"/>
      <c r="AR296" s="652"/>
      <c r="AS296" s="652"/>
      <c r="AT296" s="652"/>
    </row>
    <row r="297" spans="2:46" s="644" customFormat="1" ht="24.95" customHeight="1" x14ac:dyDescent="0.25">
      <c r="B297" s="645"/>
      <c r="C297" s="652"/>
      <c r="D297" s="652"/>
      <c r="E297" s="652"/>
      <c r="F297" s="652"/>
      <c r="G297" s="647"/>
      <c r="H297" s="648"/>
      <c r="I297" s="648"/>
      <c r="J297" s="671"/>
      <c r="K297" s="822"/>
      <c r="L297" s="671"/>
      <c r="M297" s="671"/>
      <c r="N297" s="671"/>
      <c r="O297" s="671"/>
      <c r="P297" s="671"/>
      <c r="Q297" s="671"/>
      <c r="R297" s="653"/>
      <c r="S297" s="653"/>
      <c r="T297" s="653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652"/>
      <c r="AM297" s="652"/>
      <c r="AN297" s="652"/>
      <c r="AO297" s="652"/>
      <c r="AP297" s="652"/>
      <c r="AQ297" s="652"/>
      <c r="AR297" s="652"/>
      <c r="AS297" s="652"/>
      <c r="AT297" s="652"/>
    </row>
    <row r="298" spans="2:46" s="644" customFormat="1" ht="24.95" customHeight="1" x14ac:dyDescent="0.25">
      <c r="B298" s="645"/>
      <c r="C298" s="652"/>
      <c r="D298" s="652"/>
      <c r="E298" s="652"/>
      <c r="F298" s="652"/>
      <c r="G298" s="647"/>
      <c r="H298" s="648"/>
      <c r="I298" s="648"/>
      <c r="J298" s="671"/>
      <c r="K298" s="822"/>
      <c r="L298" s="671"/>
      <c r="M298" s="671"/>
      <c r="N298" s="671"/>
      <c r="O298" s="671"/>
      <c r="P298" s="671"/>
      <c r="Q298" s="671"/>
      <c r="R298" s="653"/>
      <c r="S298" s="653"/>
      <c r="T298" s="653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652"/>
      <c r="AM298" s="652"/>
      <c r="AN298" s="652"/>
      <c r="AO298" s="652"/>
      <c r="AP298" s="652"/>
      <c r="AQ298" s="652"/>
      <c r="AR298" s="652"/>
      <c r="AS298" s="652"/>
      <c r="AT298" s="652"/>
    </row>
    <row r="299" spans="2:46" s="644" customFormat="1" ht="24.95" customHeight="1" x14ac:dyDescent="0.25">
      <c r="B299" s="645"/>
      <c r="C299" s="652"/>
      <c r="D299" s="652"/>
      <c r="E299" s="652"/>
      <c r="F299" s="652"/>
      <c r="G299" s="647"/>
      <c r="H299" s="648"/>
      <c r="I299" s="648"/>
      <c r="J299" s="671"/>
      <c r="K299" s="822"/>
      <c r="L299" s="671"/>
      <c r="M299" s="671"/>
      <c r="N299" s="671"/>
      <c r="O299" s="671"/>
      <c r="P299" s="671"/>
      <c r="Q299" s="671"/>
      <c r="R299" s="653"/>
      <c r="S299" s="653"/>
      <c r="T299" s="653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652"/>
      <c r="AM299" s="652"/>
      <c r="AN299" s="652"/>
      <c r="AO299" s="652"/>
      <c r="AP299" s="652"/>
      <c r="AQ299" s="652"/>
      <c r="AR299" s="652"/>
      <c r="AS299" s="652"/>
      <c r="AT299" s="652"/>
    </row>
    <row r="300" spans="2:46" s="644" customFormat="1" ht="24.95" customHeight="1" x14ac:dyDescent="0.25">
      <c r="B300" s="645"/>
      <c r="C300" s="652"/>
      <c r="D300" s="652"/>
      <c r="E300" s="652"/>
      <c r="F300" s="652"/>
      <c r="G300" s="647"/>
      <c r="H300" s="648"/>
      <c r="I300" s="648"/>
      <c r="J300" s="671"/>
      <c r="K300" s="822"/>
      <c r="L300" s="671"/>
      <c r="M300" s="671"/>
      <c r="N300" s="671"/>
      <c r="O300" s="671"/>
      <c r="P300" s="671"/>
      <c r="Q300" s="671"/>
      <c r="R300" s="653"/>
      <c r="S300" s="653"/>
      <c r="T300" s="653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652"/>
      <c r="AM300" s="652"/>
      <c r="AN300" s="652"/>
      <c r="AO300" s="652"/>
      <c r="AP300" s="652"/>
      <c r="AQ300" s="652"/>
      <c r="AR300" s="652"/>
      <c r="AS300" s="652"/>
      <c r="AT300" s="652"/>
    </row>
    <row r="301" spans="2:46" s="644" customFormat="1" ht="24.95" customHeight="1" x14ac:dyDescent="0.25">
      <c r="B301" s="645"/>
      <c r="C301" s="652"/>
      <c r="D301" s="652"/>
      <c r="E301" s="652"/>
      <c r="F301" s="652"/>
      <c r="G301" s="647"/>
      <c r="H301" s="648"/>
      <c r="I301" s="648"/>
      <c r="J301" s="671"/>
      <c r="K301" s="822"/>
      <c r="L301" s="671"/>
      <c r="M301" s="671"/>
      <c r="N301" s="671"/>
      <c r="O301" s="671"/>
      <c r="P301" s="671"/>
      <c r="Q301" s="671"/>
      <c r="R301" s="653"/>
      <c r="S301" s="653"/>
      <c r="T301" s="653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652"/>
      <c r="AM301" s="652"/>
      <c r="AN301" s="652"/>
      <c r="AO301" s="652"/>
      <c r="AP301" s="652"/>
      <c r="AQ301" s="652"/>
      <c r="AR301" s="652"/>
      <c r="AS301" s="652"/>
      <c r="AT301" s="652"/>
    </row>
    <row r="302" spans="2:46" s="644" customFormat="1" ht="24.95" customHeight="1" x14ac:dyDescent="0.25">
      <c r="B302" s="645"/>
      <c r="C302" s="652"/>
      <c r="D302" s="652"/>
      <c r="E302" s="652"/>
      <c r="F302" s="652"/>
      <c r="G302" s="647"/>
      <c r="H302" s="648"/>
      <c r="I302" s="648"/>
      <c r="J302" s="671"/>
      <c r="K302" s="822"/>
      <c r="L302" s="671"/>
      <c r="M302" s="671"/>
      <c r="N302" s="671"/>
      <c r="O302" s="671"/>
      <c r="P302" s="671"/>
      <c r="Q302" s="671"/>
      <c r="R302" s="653"/>
      <c r="S302" s="653"/>
      <c r="T302" s="653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652"/>
      <c r="AM302" s="652"/>
      <c r="AN302" s="652"/>
      <c r="AO302" s="652"/>
      <c r="AP302" s="652"/>
      <c r="AQ302" s="652"/>
      <c r="AR302" s="652"/>
      <c r="AS302" s="652"/>
      <c r="AT302" s="652"/>
    </row>
    <row r="303" spans="2:46" s="644" customFormat="1" ht="24.95" customHeight="1" x14ac:dyDescent="0.25">
      <c r="B303" s="645"/>
      <c r="C303" s="652"/>
      <c r="D303" s="652"/>
      <c r="E303" s="652"/>
      <c r="F303" s="652"/>
      <c r="G303" s="647"/>
      <c r="H303" s="648"/>
      <c r="I303" s="648"/>
      <c r="J303" s="671"/>
      <c r="K303" s="822"/>
      <c r="L303" s="671"/>
      <c r="M303" s="671"/>
      <c r="N303" s="671"/>
      <c r="O303" s="671"/>
      <c r="P303" s="671"/>
      <c r="Q303" s="671"/>
      <c r="R303" s="653"/>
      <c r="S303" s="653"/>
      <c r="T303" s="653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652"/>
      <c r="AM303" s="652"/>
      <c r="AN303" s="652"/>
      <c r="AO303" s="652"/>
      <c r="AP303" s="652"/>
      <c r="AQ303" s="652"/>
      <c r="AR303" s="652"/>
      <c r="AS303" s="652"/>
      <c r="AT303" s="652"/>
    </row>
    <row r="304" spans="2:46" s="644" customFormat="1" ht="24.95" customHeight="1" x14ac:dyDescent="0.25">
      <c r="B304" s="645"/>
      <c r="C304" s="652"/>
      <c r="D304" s="652"/>
      <c r="E304" s="652"/>
      <c r="F304" s="652"/>
      <c r="G304" s="647"/>
      <c r="H304" s="648"/>
      <c r="I304" s="648"/>
      <c r="J304" s="671"/>
      <c r="K304" s="822"/>
      <c r="L304" s="671"/>
      <c r="M304" s="671"/>
      <c r="N304" s="671"/>
      <c r="O304" s="671"/>
      <c r="P304" s="671"/>
      <c r="Q304" s="671"/>
      <c r="R304" s="653"/>
      <c r="S304" s="653"/>
      <c r="T304" s="653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652"/>
      <c r="AM304" s="652"/>
      <c r="AN304" s="652"/>
      <c r="AO304" s="652"/>
      <c r="AP304" s="652"/>
      <c r="AQ304" s="652"/>
      <c r="AR304" s="652"/>
      <c r="AS304" s="652"/>
      <c r="AT304" s="652"/>
    </row>
    <row r="305" spans="2:46" s="644" customFormat="1" ht="24.95" customHeight="1" x14ac:dyDescent="0.25">
      <c r="B305" s="645"/>
      <c r="C305" s="652"/>
      <c r="D305" s="652"/>
      <c r="E305" s="652"/>
      <c r="F305" s="652"/>
      <c r="G305" s="647"/>
      <c r="H305" s="648"/>
      <c r="I305" s="648"/>
      <c r="J305" s="671"/>
      <c r="K305" s="822"/>
      <c r="L305" s="671"/>
      <c r="M305" s="671"/>
      <c r="N305" s="671"/>
      <c r="O305" s="671"/>
      <c r="P305" s="671"/>
      <c r="Q305" s="671"/>
      <c r="R305" s="653"/>
      <c r="S305" s="653"/>
      <c r="T305" s="653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652"/>
      <c r="AM305" s="652"/>
      <c r="AN305" s="652"/>
      <c r="AO305" s="652"/>
      <c r="AP305" s="652"/>
      <c r="AQ305" s="652"/>
      <c r="AR305" s="652"/>
      <c r="AS305" s="652"/>
      <c r="AT305" s="652"/>
    </row>
    <row r="306" spans="2:46" s="644" customFormat="1" ht="24.95" customHeight="1" x14ac:dyDescent="0.25">
      <c r="B306" s="645"/>
      <c r="C306" s="652"/>
      <c r="D306" s="652"/>
      <c r="E306" s="652"/>
      <c r="F306" s="652"/>
      <c r="G306" s="647"/>
      <c r="H306" s="648"/>
      <c r="I306" s="648"/>
      <c r="J306" s="671"/>
      <c r="K306" s="822"/>
      <c r="L306" s="671"/>
      <c r="M306" s="671"/>
      <c r="N306" s="671"/>
      <c r="O306" s="671"/>
      <c r="P306" s="671"/>
      <c r="Q306" s="671"/>
      <c r="R306" s="653"/>
      <c r="S306" s="653"/>
      <c r="T306" s="653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652"/>
      <c r="AM306" s="652"/>
      <c r="AN306" s="652"/>
      <c r="AO306" s="652"/>
      <c r="AP306" s="652"/>
      <c r="AQ306" s="652"/>
      <c r="AR306" s="652"/>
      <c r="AS306" s="652"/>
      <c r="AT306" s="652"/>
    </row>
    <row r="307" spans="2:46" s="644" customFormat="1" ht="24.95" customHeight="1" x14ac:dyDescent="0.25">
      <c r="B307" s="645"/>
      <c r="C307" s="652"/>
      <c r="D307" s="652"/>
      <c r="E307" s="652"/>
      <c r="F307" s="652"/>
      <c r="G307" s="647"/>
      <c r="H307" s="648"/>
      <c r="I307" s="648"/>
      <c r="J307" s="671"/>
      <c r="K307" s="822"/>
      <c r="L307" s="671"/>
      <c r="M307" s="671"/>
      <c r="N307" s="671"/>
      <c r="O307" s="671"/>
      <c r="P307" s="671"/>
      <c r="Q307" s="671"/>
      <c r="R307" s="653"/>
      <c r="S307" s="653"/>
      <c r="T307" s="653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652"/>
      <c r="AM307" s="652"/>
      <c r="AN307" s="652"/>
      <c r="AO307" s="652"/>
      <c r="AP307" s="652"/>
      <c r="AQ307" s="652"/>
      <c r="AR307" s="652"/>
      <c r="AS307" s="652"/>
      <c r="AT307" s="652"/>
    </row>
    <row r="308" spans="2:46" s="644" customFormat="1" ht="24.95" customHeight="1" x14ac:dyDescent="0.25">
      <c r="B308" s="645"/>
      <c r="C308" s="652"/>
      <c r="D308" s="652"/>
      <c r="E308" s="652"/>
      <c r="F308" s="652"/>
      <c r="G308" s="647"/>
      <c r="H308" s="648"/>
      <c r="I308" s="648"/>
      <c r="J308" s="671"/>
      <c r="K308" s="822"/>
      <c r="L308" s="671"/>
      <c r="M308" s="671"/>
      <c r="N308" s="671"/>
      <c r="O308" s="671"/>
      <c r="P308" s="671"/>
      <c r="Q308" s="671"/>
      <c r="R308" s="653"/>
      <c r="S308" s="653"/>
      <c r="T308" s="653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652"/>
      <c r="AM308" s="652"/>
      <c r="AN308" s="652"/>
      <c r="AO308" s="652"/>
      <c r="AP308" s="652"/>
      <c r="AQ308" s="652"/>
      <c r="AR308" s="652"/>
      <c r="AS308" s="652"/>
      <c r="AT308" s="652"/>
    </row>
    <row r="309" spans="2:46" s="644" customFormat="1" ht="24.95" customHeight="1" x14ac:dyDescent="0.25">
      <c r="B309" s="645"/>
      <c r="C309" s="652"/>
      <c r="D309" s="652"/>
      <c r="E309" s="652"/>
      <c r="F309" s="652"/>
      <c r="G309" s="647"/>
      <c r="H309" s="648"/>
      <c r="I309" s="648"/>
      <c r="J309" s="671"/>
      <c r="K309" s="822"/>
      <c r="L309" s="671"/>
      <c r="M309" s="671"/>
      <c r="N309" s="671"/>
      <c r="O309" s="671"/>
      <c r="P309" s="671"/>
      <c r="Q309" s="671"/>
      <c r="R309" s="653"/>
      <c r="S309" s="653"/>
      <c r="T309" s="653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652"/>
      <c r="AM309" s="652"/>
      <c r="AN309" s="652"/>
      <c r="AO309" s="652"/>
      <c r="AP309" s="652"/>
      <c r="AQ309" s="652"/>
      <c r="AR309" s="652"/>
      <c r="AS309" s="652"/>
      <c r="AT309" s="652"/>
    </row>
    <row r="310" spans="2:46" s="644" customFormat="1" ht="24.95" customHeight="1" x14ac:dyDescent="0.25">
      <c r="B310" s="645"/>
      <c r="C310" s="652"/>
      <c r="D310" s="652"/>
      <c r="E310" s="652"/>
      <c r="F310" s="652"/>
      <c r="G310" s="647"/>
      <c r="H310" s="648"/>
      <c r="I310" s="648"/>
      <c r="J310" s="671"/>
      <c r="K310" s="822"/>
      <c r="L310" s="671"/>
      <c r="M310" s="671"/>
      <c r="N310" s="671"/>
      <c r="O310" s="671"/>
      <c r="P310" s="671"/>
      <c r="Q310" s="671"/>
      <c r="R310" s="653"/>
      <c r="S310" s="653"/>
      <c r="T310" s="653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652"/>
      <c r="AM310" s="652"/>
      <c r="AN310" s="652"/>
      <c r="AO310" s="652"/>
      <c r="AP310" s="652"/>
      <c r="AQ310" s="652"/>
      <c r="AR310" s="652"/>
      <c r="AS310" s="652"/>
      <c r="AT310" s="652"/>
    </row>
    <row r="311" spans="2:46" s="644" customFormat="1" ht="24.95" customHeight="1" x14ac:dyDescent="0.25">
      <c r="B311" s="645"/>
      <c r="C311" s="652"/>
      <c r="D311" s="652"/>
      <c r="E311" s="652"/>
      <c r="F311" s="652"/>
      <c r="G311" s="647"/>
      <c r="H311" s="648"/>
      <c r="I311" s="648"/>
      <c r="J311" s="671"/>
      <c r="K311" s="822"/>
      <c r="L311" s="671"/>
      <c r="M311" s="671"/>
      <c r="N311" s="671"/>
      <c r="O311" s="671"/>
      <c r="P311" s="671"/>
      <c r="Q311" s="671"/>
      <c r="R311" s="653"/>
      <c r="S311" s="653"/>
      <c r="T311" s="653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652"/>
      <c r="AM311" s="652"/>
      <c r="AN311" s="652"/>
      <c r="AO311" s="652"/>
      <c r="AP311" s="652"/>
      <c r="AQ311" s="652"/>
      <c r="AR311" s="652"/>
      <c r="AS311" s="652"/>
      <c r="AT311" s="652"/>
    </row>
    <row r="312" spans="2:46" s="644" customFormat="1" ht="24.95" customHeight="1" x14ac:dyDescent="0.25">
      <c r="B312" s="645"/>
      <c r="C312" s="652"/>
      <c r="D312" s="652"/>
      <c r="E312" s="652"/>
      <c r="F312" s="652"/>
      <c r="G312" s="647"/>
      <c r="H312" s="648"/>
      <c r="I312" s="648"/>
      <c r="J312" s="671"/>
      <c r="K312" s="822"/>
      <c r="L312" s="671"/>
      <c r="M312" s="671"/>
      <c r="N312" s="671"/>
      <c r="O312" s="671"/>
      <c r="P312" s="671"/>
      <c r="Q312" s="671"/>
      <c r="R312" s="653"/>
      <c r="S312" s="653"/>
      <c r="T312" s="653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652"/>
      <c r="AM312" s="652"/>
      <c r="AN312" s="652"/>
      <c r="AO312" s="652"/>
      <c r="AP312" s="652"/>
      <c r="AQ312" s="652"/>
      <c r="AR312" s="652"/>
      <c r="AS312" s="652"/>
      <c r="AT312" s="652"/>
    </row>
    <row r="313" spans="2:46" s="644" customFormat="1" ht="24.95" customHeight="1" x14ac:dyDescent="0.25">
      <c r="B313" s="645"/>
      <c r="C313" s="652"/>
      <c r="D313" s="652"/>
      <c r="E313" s="652"/>
      <c r="F313" s="652"/>
      <c r="G313" s="647"/>
      <c r="H313" s="648"/>
      <c r="I313" s="648"/>
      <c r="J313" s="671"/>
      <c r="K313" s="822"/>
      <c r="L313" s="671"/>
      <c r="M313" s="671"/>
      <c r="N313" s="671"/>
      <c r="O313" s="671"/>
      <c r="P313" s="671"/>
      <c r="Q313" s="671"/>
      <c r="R313" s="653"/>
      <c r="S313" s="653"/>
      <c r="T313" s="653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652"/>
      <c r="AM313" s="652"/>
      <c r="AN313" s="652"/>
      <c r="AO313" s="652"/>
      <c r="AP313" s="652"/>
      <c r="AQ313" s="652"/>
      <c r="AR313" s="652"/>
      <c r="AS313" s="652"/>
      <c r="AT313" s="652"/>
    </row>
    <row r="314" spans="2:46" s="644" customFormat="1" ht="24.95" customHeight="1" x14ac:dyDescent="0.25">
      <c r="B314" s="645"/>
      <c r="C314" s="652"/>
      <c r="D314" s="652"/>
      <c r="E314" s="652"/>
      <c r="F314" s="652"/>
      <c r="G314" s="647"/>
      <c r="H314" s="648"/>
      <c r="I314" s="648"/>
      <c r="J314" s="671"/>
      <c r="K314" s="822"/>
      <c r="L314" s="671"/>
      <c r="M314" s="671"/>
      <c r="N314" s="671"/>
      <c r="O314" s="671"/>
      <c r="P314" s="671"/>
      <c r="Q314" s="671"/>
      <c r="R314" s="653"/>
      <c r="S314" s="653"/>
      <c r="T314" s="653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652"/>
      <c r="AM314" s="652"/>
      <c r="AN314" s="652"/>
      <c r="AO314" s="652"/>
      <c r="AP314" s="652"/>
      <c r="AQ314" s="652"/>
      <c r="AR314" s="652"/>
      <c r="AS314" s="652"/>
      <c r="AT314" s="652"/>
    </row>
    <row r="315" spans="2:46" s="644" customFormat="1" ht="24.95" customHeight="1" x14ac:dyDescent="0.25">
      <c r="B315" s="645"/>
      <c r="C315" s="652"/>
      <c r="D315" s="652"/>
      <c r="E315" s="652"/>
      <c r="F315" s="652"/>
      <c r="G315" s="647"/>
      <c r="H315" s="648"/>
      <c r="I315" s="648"/>
      <c r="J315" s="671"/>
      <c r="K315" s="822"/>
      <c r="L315" s="671"/>
      <c r="M315" s="671"/>
      <c r="N315" s="671"/>
      <c r="O315" s="671"/>
      <c r="P315" s="671"/>
      <c r="Q315" s="671"/>
      <c r="R315" s="653"/>
      <c r="S315" s="653"/>
      <c r="T315" s="653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652"/>
      <c r="AM315" s="652"/>
      <c r="AN315" s="652"/>
      <c r="AO315" s="652"/>
      <c r="AP315" s="652"/>
      <c r="AQ315" s="652"/>
      <c r="AR315" s="652"/>
      <c r="AS315" s="652"/>
      <c r="AT315" s="652"/>
    </row>
    <row r="316" spans="2:46" s="644" customFormat="1" ht="24.95" customHeight="1" x14ac:dyDescent="0.25">
      <c r="B316" s="645"/>
      <c r="C316" s="652"/>
      <c r="D316" s="652"/>
      <c r="E316" s="652"/>
      <c r="F316" s="652"/>
      <c r="G316" s="647"/>
      <c r="H316" s="648"/>
      <c r="I316" s="648"/>
      <c r="J316" s="671"/>
      <c r="K316" s="822"/>
      <c r="L316" s="671"/>
      <c r="M316" s="671"/>
      <c r="N316" s="671"/>
      <c r="O316" s="671"/>
      <c r="P316" s="671"/>
      <c r="Q316" s="671"/>
      <c r="R316" s="653"/>
      <c r="S316" s="653"/>
      <c r="T316" s="653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652"/>
      <c r="AM316" s="652"/>
      <c r="AN316" s="652"/>
      <c r="AO316" s="652"/>
      <c r="AP316" s="652"/>
      <c r="AQ316" s="652"/>
      <c r="AR316" s="652"/>
      <c r="AS316" s="652"/>
      <c r="AT316" s="652"/>
    </row>
    <row r="317" spans="2:46" s="644" customFormat="1" ht="24.95" customHeight="1" x14ac:dyDescent="0.25">
      <c r="B317" s="645"/>
      <c r="C317" s="652"/>
      <c r="D317" s="652"/>
      <c r="E317" s="652"/>
      <c r="F317" s="652"/>
      <c r="G317" s="647"/>
      <c r="H317" s="648"/>
      <c r="I317" s="648"/>
      <c r="J317" s="671"/>
      <c r="K317" s="822"/>
      <c r="L317" s="671"/>
      <c r="M317" s="671"/>
      <c r="N317" s="671"/>
      <c r="O317" s="671"/>
      <c r="P317" s="671"/>
      <c r="Q317" s="671"/>
      <c r="R317" s="653"/>
      <c r="S317" s="653"/>
      <c r="T317" s="653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652"/>
      <c r="AM317" s="652"/>
      <c r="AN317" s="652"/>
      <c r="AO317" s="652"/>
      <c r="AP317" s="652"/>
      <c r="AQ317" s="652"/>
      <c r="AR317" s="652"/>
      <c r="AS317" s="652"/>
      <c r="AT317" s="652"/>
    </row>
    <row r="318" spans="2:46" s="644" customFormat="1" ht="24.95" customHeight="1" x14ac:dyDescent="0.25">
      <c r="B318" s="645"/>
      <c r="C318" s="652"/>
      <c r="D318" s="652"/>
      <c r="E318" s="652"/>
      <c r="F318" s="652"/>
      <c r="G318" s="647"/>
      <c r="H318" s="648"/>
      <c r="I318" s="648"/>
      <c r="J318" s="671"/>
      <c r="K318" s="822"/>
      <c r="L318" s="671"/>
      <c r="M318" s="671"/>
      <c r="N318" s="671"/>
      <c r="O318" s="671"/>
      <c r="P318" s="671"/>
      <c r="Q318" s="671"/>
      <c r="R318" s="653"/>
      <c r="S318" s="653"/>
      <c r="T318" s="653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652"/>
      <c r="AM318" s="652"/>
      <c r="AN318" s="652"/>
      <c r="AO318" s="652"/>
      <c r="AP318" s="652"/>
      <c r="AQ318" s="652"/>
      <c r="AR318" s="652"/>
      <c r="AS318" s="652"/>
      <c r="AT318" s="652"/>
    </row>
    <row r="319" spans="2:46" s="644" customFormat="1" ht="24.95" customHeight="1" x14ac:dyDescent="0.25">
      <c r="B319" s="645"/>
      <c r="C319" s="652"/>
      <c r="D319" s="652"/>
      <c r="E319" s="652"/>
      <c r="F319" s="652"/>
      <c r="G319" s="647"/>
      <c r="H319" s="648"/>
      <c r="I319" s="648"/>
      <c r="J319" s="671"/>
      <c r="K319" s="822"/>
      <c r="L319" s="671"/>
      <c r="M319" s="671"/>
      <c r="N319" s="671"/>
      <c r="O319" s="671"/>
      <c r="P319" s="671"/>
      <c r="Q319" s="671"/>
      <c r="R319" s="653"/>
      <c r="S319" s="653"/>
      <c r="T319" s="653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652"/>
      <c r="AM319" s="652"/>
      <c r="AN319" s="652"/>
      <c r="AO319" s="652"/>
      <c r="AP319" s="652"/>
      <c r="AQ319" s="652"/>
      <c r="AR319" s="652"/>
      <c r="AS319" s="652"/>
      <c r="AT319" s="652"/>
    </row>
    <row r="320" spans="2:46" s="644" customFormat="1" ht="24.95" customHeight="1" x14ac:dyDescent="0.25">
      <c r="B320" s="645"/>
      <c r="C320" s="652"/>
      <c r="D320" s="652"/>
      <c r="E320" s="652"/>
      <c r="F320" s="652"/>
      <c r="G320" s="647"/>
      <c r="H320" s="648"/>
      <c r="I320" s="648"/>
      <c r="J320" s="671"/>
      <c r="K320" s="822"/>
      <c r="L320" s="671"/>
      <c r="M320" s="671"/>
      <c r="N320" s="671"/>
      <c r="O320" s="671"/>
      <c r="P320" s="671"/>
      <c r="Q320" s="671"/>
      <c r="R320" s="653"/>
      <c r="S320" s="653"/>
      <c r="T320" s="653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652"/>
      <c r="AM320" s="652"/>
      <c r="AN320" s="652"/>
      <c r="AO320" s="652"/>
      <c r="AP320" s="652"/>
      <c r="AQ320" s="652"/>
      <c r="AR320" s="652"/>
      <c r="AS320" s="652"/>
      <c r="AT320" s="652"/>
    </row>
    <row r="321" spans="2:46" s="644" customFormat="1" ht="24.95" customHeight="1" x14ac:dyDescent="0.25">
      <c r="B321" s="645"/>
      <c r="C321" s="652"/>
      <c r="D321" s="652"/>
      <c r="E321" s="652"/>
      <c r="F321" s="652"/>
      <c r="G321" s="647"/>
      <c r="H321" s="648"/>
      <c r="I321" s="648"/>
      <c r="J321" s="671"/>
      <c r="K321" s="822"/>
      <c r="L321" s="671"/>
      <c r="M321" s="671"/>
      <c r="N321" s="671"/>
      <c r="O321" s="671"/>
      <c r="P321" s="671"/>
      <c r="Q321" s="671"/>
      <c r="R321" s="653"/>
      <c r="S321" s="653"/>
      <c r="T321" s="653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652"/>
      <c r="AM321" s="652"/>
      <c r="AN321" s="652"/>
      <c r="AO321" s="652"/>
      <c r="AP321" s="652"/>
      <c r="AQ321" s="652"/>
      <c r="AR321" s="652"/>
      <c r="AS321" s="652"/>
      <c r="AT321" s="652"/>
    </row>
    <row r="322" spans="2:46" s="644" customFormat="1" ht="24.95" customHeight="1" x14ac:dyDescent="0.25">
      <c r="B322" s="645"/>
      <c r="C322" s="652"/>
      <c r="D322" s="652"/>
      <c r="E322" s="652"/>
      <c r="F322" s="652"/>
      <c r="G322" s="647"/>
      <c r="H322" s="648"/>
      <c r="I322" s="648"/>
      <c r="J322" s="671"/>
      <c r="K322" s="822"/>
      <c r="L322" s="671"/>
      <c r="M322" s="671"/>
      <c r="N322" s="671"/>
      <c r="O322" s="671"/>
      <c r="P322" s="671"/>
      <c r="Q322" s="671"/>
      <c r="R322" s="653"/>
      <c r="S322" s="653"/>
      <c r="T322" s="653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652"/>
      <c r="AM322" s="652"/>
      <c r="AN322" s="652"/>
      <c r="AO322" s="652"/>
      <c r="AP322" s="652"/>
      <c r="AQ322" s="652"/>
      <c r="AR322" s="652"/>
      <c r="AS322" s="652"/>
      <c r="AT322" s="652"/>
    </row>
    <row r="323" spans="2:46" s="644" customFormat="1" ht="24.95" customHeight="1" x14ac:dyDescent="0.25">
      <c r="B323" s="645"/>
      <c r="C323" s="652"/>
      <c r="D323" s="652"/>
      <c r="E323" s="652"/>
      <c r="F323" s="652"/>
      <c r="G323" s="647"/>
      <c r="H323" s="648"/>
      <c r="I323" s="648"/>
      <c r="J323" s="671"/>
      <c r="K323" s="822"/>
      <c r="L323" s="671"/>
      <c r="M323" s="671"/>
      <c r="N323" s="671"/>
      <c r="O323" s="671"/>
      <c r="P323" s="671"/>
      <c r="Q323" s="671"/>
      <c r="R323" s="653"/>
      <c r="S323" s="653"/>
      <c r="T323" s="653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652"/>
      <c r="AM323" s="652"/>
      <c r="AN323" s="652"/>
      <c r="AO323" s="652"/>
      <c r="AP323" s="652"/>
      <c r="AQ323" s="652"/>
      <c r="AR323" s="652"/>
      <c r="AS323" s="652"/>
      <c r="AT323" s="652"/>
    </row>
    <row r="324" spans="2:46" s="644" customFormat="1" ht="24.95" customHeight="1" x14ac:dyDescent="0.25">
      <c r="B324" s="645"/>
      <c r="C324" s="652"/>
      <c r="D324" s="652"/>
      <c r="E324" s="652"/>
      <c r="F324" s="652"/>
      <c r="G324" s="647"/>
      <c r="H324" s="648"/>
      <c r="I324" s="648"/>
      <c r="J324" s="671"/>
      <c r="K324" s="822"/>
      <c r="L324" s="671"/>
      <c r="M324" s="671"/>
      <c r="N324" s="671"/>
      <c r="O324" s="671"/>
      <c r="P324" s="671"/>
      <c r="Q324" s="671"/>
      <c r="R324" s="653"/>
      <c r="S324" s="653"/>
      <c r="T324" s="653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652"/>
      <c r="AM324" s="652"/>
      <c r="AN324" s="652"/>
      <c r="AO324" s="652"/>
      <c r="AP324" s="652"/>
      <c r="AQ324" s="652"/>
      <c r="AR324" s="652"/>
      <c r="AS324" s="652"/>
      <c r="AT324" s="652"/>
    </row>
    <row r="325" spans="2:46" s="644" customFormat="1" ht="24.95" customHeight="1" x14ac:dyDescent="0.25">
      <c r="B325" s="645"/>
      <c r="C325" s="652"/>
      <c r="D325" s="652"/>
      <c r="E325" s="652"/>
      <c r="F325" s="652"/>
      <c r="G325" s="647"/>
      <c r="H325" s="648"/>
      <c r="I325" s="648"/>
      <c r="J325" s="671"/>
      <c r="K325" s="822"/>
      <c r="L325" s="671"/>
      <c r="M325" s="671"/>
      <c r="N325" s="671"/>
      <c r="O325" s="671"/>
      <c r="P325" s="671"/>
      <c r="Q325" s="671"/>
      <c r="R325" s="653"/>
      <c r="S325" s="653"/>
      <c r="T325" s="653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652"/>
      <c r="AM325" s="652"/>
      <c r="AN325" s="652"/>
      <c r="AO325" s="652"/>
      <c r="AP325" s="652"/>
      <c r="AQ325" s="652"/>
      <c r="AR325" s="652"/>
      <c r="AS325" s="652"/>
      <c r="AT325" s="652"/>
    </row>
    <row r="326" spans="2:46" s="644" customFormat="1" ht="24.95" customHeight="1" x14ac:dyDescent="0.25">
      <c r="B326" s="645"/>
      <c r="C326" s="652"/>
      <c r="D326" s="652"/>
      <c r="E326" s="652"/>
      <c r="F326" s="652"/>
      <c r="G326" s="647"/>
      <c r="H326" s="648"/>
      <c r="I326" s="648"/>
      <c r="J326" s="671"/>
      <c r="K326" s="822"/>
      <c r="L326" s="671"/>
      <c r="M326" s="671"/>
      <c r="N326" s="671"/>
      <c r="O326" s="671"/>
      <c r="P326" s="671"/>
      <c r="Q326" s="671"/>
      <c r="R326" s="653"/>
      <c r="S326" s="653"/>
      <c r="T326" s="653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652"/>
      <c r="AM326" s="652"/>
      <c r="AN326" s="652"/>
      <c r="AO326" s="652"/>
      <c r="AP326" s="652"/>
      <c r="AQ326" s="652"/>
      <c r="AR326" s="652"/>
      <c r="AS326" s="652"/>
      <c r="AT326" s="652"/>
    </row>
    <row r="327" spans="2:46" s="644" customFormat="1" ht="24.95" customHeight="1" x14ac:dyDescent="0.25">
      <c r="B327" s="645"/>
      <c r="C327" s="652"/>
      <c r="D327" s="652"/>
      <c r="E327" s="652"/>
      <c r="F327" s="652"/>
      <c r="G327" s="647"/>
      <c r="H327" s="648"/>
      <c r="I327" s="648"/>
      <c r="J327" s="671"/>
      <c r="K327" s="822"/>
      <c r="L327" s="671"/>
      <c r="M327" s="671"/>
      <c r="N327" s="671"/>
      <c r="O327" s="671"/>
      <c r="P327" s="671"/>
      <c r="Q327" s="671"/>
      <c r="R327" s="653"/>
      <c r="S327" s="653"/>
      <c r="T327" s="653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652"/>
      <c r="AM327" s="652"/>
      <c r="AN327" s="652"/>
      <c r="AO327" s="652"/>
      <c r="AP327" s="652"/>
      <c r="AQ327" s="652"/>
      <c r="AR327" s="652"/>
      <c r="AS327" s="652"/>
      <c r="AT327" s="652"/>
    </row>
    <row r="328" spans="2:46" s="644" customFormat="1" ht="24.95" customHeight="1" x14ac:dyDescent="0.25">
      <c r="B328" s="645"/>
      <c r="C328" s="652"/>
      <c r="D328" s="652"/>
      <c r="E328" s="652"/>
      <c r="F328" s="652"/>
      <c r="G328" s="647"/>
      <c r="H328" s="648"/>
      <c r="I328" s="648"/>
      <c r="J328" s="671"/>
      <c r="K328" s="822"/>
      <c r="L328" s="671"/>
      <c r="M328" s="671"/>
      <c r="N328" s="671"/>
      <c r="O328" s="671"/>
      <c r="P328" s="671"/>
      <c r="Q328" s="671"/>
      <c r="R328" s="653"/>
      <c r="S328" s="653"/>
      <c r="T328" s="653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652"/>
      <c r="AM328" s="652"/>
      <c r="AN328" s="652"/>
      <c r="AO328" s="652"/>
      <c r="AP328" s="652"/>
      <c r="AQ328" s="652"/>
      <c r="AR328" s="652"/>
      <c r="AS328" s="652"/>
      <c r="AT328" s="652"/>
    </row>
    <row r="329" spans="2:46" s="644" customFormat="1" ht="24.95" customHeight="1" x14ac:dyDescent="0.25">
      <c r="B329" s="645"/>
      <c r="C329" s="652"/>
      <c r="D329" s="652"/>
      <c r="E329" s="652"/>
      <c r="F329" s="652"/>
      <c r="G329" s="647"/>
      <c r="H329" s="648"/>
      <c r="I329" s="648"/>
      <c r="J329" s="671"/>
      <c r="K329" s="822"/>
      <c r="L329" s="671"/>
      <c r="M329" s="671"/>
      <c r="N329" s="671"/>
      <c r="O329" s="671"/>
      <c r="P329" s="671"/>
      <c r="Q329" s="671"/>
      <c r="R329" s="653"/>
      <c r="S329" s="653"/>
      <c r="T329" s="653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652"/>
      <c r="AM329" s="652"/>
      <c r="AN329" s="652"/>
      <c r="AO329" s="652"/>
      <c r="AP329" s="652"/>
      <c r="AQ329" s="652"/>
      <c r="AR329" s="652"/>
      <c r="AS329" s="652"/>
      <c r="AT329" s="652"/>
    </row>
    <row r="330" spans="2:46" s="644" customFormat="1" ht="24.95" customHeight="1" x14ac:dyDescent="0.25">
      <c r="B330" s="645"/>
      <c r="C330" s="652"/>
      <c r="D330" s="652"/>
      <c r="E330" s="652"/>
      <c r="F330" s="652"/>
      <c r="G330" s="647"/>
      <c r="H330" s="648"/>
      <c r="I330" s="648"/>
      <c r="J330" s="671"/>
      <c r="K330" s="822"/>
      <c r="L330" s="671"/>
      <c r="M330" s="671"/>
      <c r="N330" s="671"/>
      <c r="O330" s="671"/>
      <c r="P330" s="671"/>
      <c r="Q330" s="671"/>
      <c r="R330" s="653"/>
      <c r="S330" s="653"/>
      <c r="T330" s="653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652"/>
      <c r="AM330" s="652"/>
      <c r="AN330" s="652"/>
      <c r="AO330" s="652"/>
      <c r="AP330" s="652"/>
      <c r="AQ330" s="652"/>
      <c r="AR330" s="652"/>
      <c r="AS330" s="652"/>
      <c r="AT330" s="652"/>
    </row>
    <row r="331" spans="2:46" s="644" customFormat="1" ht="24.95" customHeight="1" x14ac:dyDescent="0.25">
      <c r="B331" s="645"/>
      <c r="C331" s="652"/>
      <c r="D331" s="652"/>
      <c r="E331" s="652"/>
      <c r="F331" s="652"/>
      <c r="G331" s="647"/>
      <c r="H331" s="648"/>
      <c r="I331" s="648"/>
      <c r="J331" s="671"/>
      <c r="K331" s="822"/>
      <c r="L331" s="671"/>
      <c r="M331" s="671"/>
      <c r="N331" s="671"/>
      <c r="O331" s="671"/>
      <c r="P331" s="671"/>
      <c r="Q331" s="671"/>
      <c r="R331" s="653"/>
      <c r="S331" s="653"/>
      <c r="T331" s="653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652"/>
      <c r="AM331" s="652"/>
      <c r="AN331" s="652"/>
      <c r="AO331" s="652"/>
      <c r="AP331" s="652"/>
      <c r="AQ331" s="652"/>
      <c r="AR331" s="652"/>
      <c r="AS331" s="652"/>
      <c r="AT331" s="652"/>
    </row>
    <row r="332" spans="2:46" s="644" customFormat="1" ht="24.95" customHeight="1" x14ac:dyDescent="0.25">
      <c r="B332" s="645"/>
      <c r="C332" s="652"/>
      <c r="D332" s="652"/>
      <c r="E332" s="652"/>
      <c r="F332" s="652"/>
      <c r="G332" s="647"/>
      <c r="H332" s="648"/>
      <c r="I332" s="648"/>
      <c r="J332" s="671"/>
      <c r="K332" s="822"/>
      <c r="L332" s="671"/>
      <c r="M332" s="671"/>
      <c r="N332" s="671"/>
      <c r="O332" s="671"/>
      <c r="P332" s="671"/>
      <c r="Q332" s="671"/>
      <c r="R332" s="653"/>
      <c r="S332" s="653"/>
      <c r="T332" s="653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652"/>
      <c r="AM332" s="652"/>
      <c r="AN332" s="652"/>
      <c r="AO332" s="652"/>
      <c r="AP332" s="652"/>
      <c r="AQ332" s="652"/>
      <c r="AR332" s="652"/>
      <c r="AS332" s="652"/>
      <c r="AT332" s="652"/>
    </row>
    <row r="333" spans="2:46" s="644" customFormat="1" ht="24.95" customHeight="1" x14ac:dyDescent="0.25">
      <c r="B333" s="645"/>
      <c r="C333" s="652"/>
      <c r="D333" s="652"/>
      <c r="E333" s="652"/>
      <c r="F333" s="652"/>
      <c r="G333" s="647"/>
      <c r="H333" s="648"/>
      <c r="I333" s="648"/>
      <c r="J333" s="671"/>
      <c r="K333" s="822"/>
      <c r="L333" s="671"/>
      <c r="M333" s="671"/>
      <c r="N333" s="671"/>
      <c r="O333" s="671"/>
      <c r="P333" s="671"/>
      <c r="Q333" s="671"/>
      <c r="R333" s="653"/>
      <c r="S333" s="653"/>
      <c r="T333" s="653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652"/>
      <c r="AM333" s="652"/>
      <c r="AN333" s="652"/>
      <c r="AO333" s="652"/>
      <c r="AP333" s="652"/>
      <c r="AQ333" s="652"/>
      <c r="AR333" s="652"/>
      <c r="AS333" s="652"/>
      <c r="AT333" s="652"/>
    </row>
    <row r="334" spans="2:46" s="644" customFormat="1" ht="24.95" customHeight="1" x14ac:dyDescent="0.25">
      <c r="B334" s="645"/>
      <c r="C334" s="652"/>
      <c r="D334" s="652"/>
      <c r="E334" s="652"/>
      <c r="F334" s="652"/>
      <c r="G334" s="647"/>
      <c r="H334" s="648"/>
      <c r="I334" s="648"/>
      <c r="J334" s="671"/>
      <c r="K334" s="822"/>
      <c r="L334" s="671"/>
      <c r="M334" s="671"/>
      <c r="N334" s="671"/>
      <c r="O334" s="671"/>
      <c r="P334" s="671"/>
      <c r="Q334" s="671"/>
      <c r="R334" s="653"/>
      <c r="S334" s="653"/>
      <c r="T334" s="653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652"/>
      <c r="AM334" s="652"/>
      <c r="AN334" s="652"/>
      <c r="AO334" s="652"/>
      <c r="AP334" s="652"/>
      <c r="AQ334" s="652"/>
      <c r="AR334" s="652"/>
      <c r="AS334" s="652"/>
      <c r="AT334" s="652"/>
    </row>
    <row r="335" spans="2:46" s="644" customFormat="1" ht="24.95" customHeight="1" x14ac:dyDescent="0.25">
      <c r="B335" s="645"/>
      <c r="C335" s="652"/>
      <c r="D335" s="652"/>
      <c r="E335" s="652"/>
      <c r="F335" s="652"/>
      <c r="G335" s="647"/>
      <c r="H335" s="648"/>
      <c r="I335" s="648"/>
      <c r="J335" s="671"/>
      <c r="K335" s="822"/>
      <c r="L335" s="671"/>
      <c r="M335" s="671"/>
      <c r="N335" s="671"/>
      <c r="O335" s="671"/>
      <c r="P335" s="671"/>
      <c r="Q335" s="671"/>
      <c r="R335" s="653"/>
      <c r="S335" s="653"/>
      <c r="T335" s="653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652"/>
      <c r="AM335" s="652"/>
      <c r="AN335" s="652"/>
      <c r="AO335" s="652"/>
      <c r="AP335" s="652"/>
      <c r="AQ335" s="652"/>
      <c r="AR335" s="652"/>
      <c r="AS335" s="652"/>
      <c r="AT335" s="652"/>
    </row>
    <row r="336" spans="2:46" s="644" customFormat="1" ht="24.95" customHeight="1" x14ac:dyDescent="0.25">
      <c r="B336" s="645"/>
      <c r="C336" s="652"/>
      <c r="D336" s="652"/>
      <c r="E336" s="652"/>
      <c r="F336" s="652"/>
      <c r="G336" s="647"/>
      <c r="H336" s="648"/>
      <c r="I336" s="648"/>
      <c r="J336" s="671"/>
      <c r="K336" s="822"/>
      <c r="L336" s="671"/>
      <c r="M336" s="671"/>
      <c r="N336" s="671"/>
      <c r="O336" s="671"/>
      <c r="P336" s="671"/>
      <c r="Q336" s="671"/>
      <c r="R336" s="653"/>
      <c r="S336" s="653"/>
      <c r="T336" s="653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652"/>
      <c r="AM336" s="652"/>
      <c r="AN336" s="652"/>
      <c r="AO336" s="652"/>
      <c r="AP336" s="652"/>
      <c r="AQ336" s="652"/>
      <c r="AR336" s="652"/>
      <c r="AS336" s="652"/>
      <c r="AT336" s="652"/>
    </row>
    <row r="337" spans="2:46" s="644" customFormat="1" ht="24.95" customHeight="1" x14ac:dyDescent="0.25">
      <c r="B337" s="645"/>
      <c r="C337" s="652"/>
      <c r="D337" s="652"/>
      <c r="E337" s="652"/>
      <c r="F337" s="652"/>
      <c r="G337" s="647"/>
      <c r="H337" s="648"/>
      <c r="I337" s="648"/>
      <c r="J337" s="671"/>
      <c r="K337" s="822"/>
      <c r="L337" s="671"/>
      <c r="M337" s="671"/>
      <c r="N337" s="671"/>
      <c r="O337" s="671"/>
      <c r="P337" s="671"/>
      <c r="Q337" s="671"/>
      <c r="R337" s="653"/>
      <c r="S337" s="653"/>
      <c r="T337" s="653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652"/>
      <c r="AM337" s="652"/>
      <c r="AN337" s="652"/>
      <c r="AO337" s="652"/>
      <c r="AP337" s="652"/>
      <c r="AQ337" s="652"/>
      <c r="AR337" s="652"/>
      <c r="AS337" s="652"/>
      <c r="AT337" s="652"/>
    </row>
    <row r="338" spans="2:46" s="644" customFormat="1" ht="24.95" customHeight="1" x14ac:dyDescent="0.25">
      <c r="B338" s="645"/>
      <c r="C338" s="652"/>
      <c r="D338" s="652"/>
      <c r="E338" s="652"/>
      <c r="F338" s="652"/>
      <c r="G338" s="647"/>
      <c r="H338" s="648"/>
      <c r="I338" s="648"/>
      <c r="J338" s="671"/>
      <c r="K338" s="822"/>
      <c r="L338" s="671"/>
      <c r="M338" s="671"/>
      <c r="N338" s="671"/>
      <c r="O338" s="671"/>
      <c r="P338" s="671"/>
      <c r="Q338" s="671"/>
      <c r="R338" s="653"/>
      <c r="S338" s="653"/>
      <c r="T338" s="653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652"/>
      <c r="AM338" s="652"/>
      <c r="AN338" s="652"/>
      <c r="AO338" s="652"/>
      <c r="AP338" s="652"/>
      <c r="AQ338" s="652"/>
      <c r="AR338" s="652"/>
      <c r="AS338" s="652"/>
      <c r="AT338" s="652"/>
    </row>
    <row r="339" spans="2:46" s="644" customFormat="1" ht="24.95" customHeight="1" x14ac:dyDescent="0.25">
      <c r="B339" s="645"/>
      <c r="C339" s="652"/>
      <c r="D339" s="652"/>
      <c r="E339" s="652"/>
      <c r="F339" s="652"/>
      <c r="G339" s="647"/>
      <c r="H339" s="648"/>
      <c r="I339" s="648"/>
      <c r="J339" s="671"/>
      <c r="K339" s="822"/>
      <c r="L339" s="671"/>
      <c r="M339" s="671"/>
      <c r="N339" s="671"/>
      <c r="O339" s="671"/>
      <c r="P339" s="671"/>
      <c r="Q339" s="671"/>
      <c r="R339" s="653"/>
      <c r="S339" s="653"/>
      <c r="T339" s="653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652"/>
      <c r="AM339" s="652"/>
      <c r="AN339" s="652"/>
      <c r="AO339" s="652"/>
      <c r="AP339" s="652"/>
      <c r="AQ339" s="652"/>
      <c r="AR339" s="652"/>
      <c r="AS339" s="652"/>
      <c r="AT339" s="652"/>
    </row>
    <row r="340" spans="2:46" s="644" customFormat="1" ht="24.95" customHeight="1" x14ac:dyDescent="0.25">
      <c r="B340" s="645"/>
      <c r="C340" s="652"/>
      <c r="D340" s="652"/>
      <c r="E340" s="652"/>
      <c r="F340" s="652"/>
      <c r="G340" s="647"/>
      <c r="H340" s="648"/>
      <c r="I340" s="648"/>
      <c r="J340" s="671"/>
      <c r="K340" s="822"/>
      <c r="L340" s="671"/>
      <c r="M340" s="671"/>
      <c r="N340" s="671"/>
      <c r="O340" s="671"/>
      <c r="P340" s="671"/>
      <c r="Q340" s="671"/>
      <c r="R340" s="653"/>
      <c r="S340" s="653"/>
      <c r="T340" s="653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652"/>
      <c r="AM340" s="652"/>
      <c r="AN340" s="652"/>
      <c r="AO340" s="652"/>
      <c r="AP340" s="652"/>
      <c r="AQ340" s="652"/>
      <c r="AR340" s="652"/>
      <c r="AS340" s="652"/>
      <c r="AT340" s="652"/>
    </row>
    <row r="341" spans="2:46" s="644" customFormat="1" ht="24.95" customHeight="1" x14ac:dyDescent="0.25">
      <c r="B341" s="645"/>
      <c r="C341" s="652"/>
      <c r="D341" s="652"/>
      <c r="E341" s="652"/>
      <c r="F341" s="652"/>
      <c r="G341" s="647"/>
      <c r="H341" s="648"/>
      <c r="I341" s="648"/>
      <c r="J341" s="671"/>
      <c r="K341" s="822"/>
      <c r="L341" s="671"/>
      <c r="M341" s="671"/>
      <c r="N341" s="671"/>
      <c r="O341" s="671"/>
      <c r="P341" s="671"/>
      <c r="Q341" s="671"/>
      <c r="R341" s="653"/>
      <c r="S341" s="653"/>
      <c r="T341" s="653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652"/>
      <c r="AM341" s="652"/>
      <c r="AN341" s="652"/>
      <c r="AO341" s="652"/>
      <c r="AP341" s="652"/>
      <c r="AQ341" s="652"/>
      <c r="AR341" s="652"/>
      <c r="AS341" s="652"/>
      <c r="AT341" s="652"/>
    </row>
    <row r="342" spans="2:46" s="644" customFormat="1" ht="24.95" customHeight="1" x14ac:dyDescent="0.25">
      <c r="B342" s="645"/>
      <c r="C342" s="652"/>
      <c r="D342" s="652"/>
      <c r="E342" s="652"/>
      <c r="F342" s="652"/>
      <c r="G342" s="647"/>
      <c r="H342" s="648"/>
      <c r="I342" s="648"/>
      <c r="J342" s="671"/>
      <c r="K342" s="822"/>
      <c r="L342" s="671"/>
      <c r="M342" s="671"/>
      <c r="N342" s="671"/>
      <c r="O342" s="671"/>
      <c r="P342" s="671"/>
      <c r="Q342" s="671"/>
      <c r="R342" s="653"/>
      <c r="S342" s="653"/>
      <c r="T342" s="653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652"/>
      <c r="AM342" s="652"/>
      <c r="AN342" s="652"/>
      <c r="AO342" s="652"/>
      <c r="AP342" s="652"/>
      <c r="AQ342" s="652"/>
      <c r="AR342" s="652"/>
      <c r="AS342" s="652"/>
      <c r="AT342" s="652"/>
    </row>
    <row r="343" spans="2:46" s="644" customFormat="1" ht="24.95" customHeight="1" x14ac:dyDescent="0.25">
      <c r="B343" s="645"/>
      <c r="C343" s="652"/>
      <c r="D343" s="652"/>
      <c r="E343" s="652"/>
      <c r="F343" s="652"/>
      <c r="G343" s="647"/>
      <c r="H343" s="648"/>
      <c r="I343" s="648"/>
      <c r="J343" s="671"/>
      <c r="K343" s="822"/>
      <c r="L343" s="671"/>
      <c r="M343" s="671"/>
      <c r="N343" s="671"/>
      <c r="O343" s="671"/>
      <c r="P343" s="671"/>
      <c r="Q343" s="671"/>
      <c r="R343" s="653"/>
      <c r="S343" s="653"/>
      <c r="T343" s="653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652"/>
      <c r="AM343" s="652"/>
      <c r="AN343" s="652"/>
      <c r="AO343" s="652"/>
      <c r="AP343" s="652"/>
      <c r="AQ343" s="652"/>
      <c r="AR343" s="652"/>
      <c r="AS343" s="652"/>
      <c r="AT343" s="652"/>
    </row>
    <row r="344" spans="2:46" s="644" customFormat="1" ht="24.95" customHeight="1" x14ac:dyDescent="0.25">
      <c r="B344" s="645"/>
      <c r="C344" s="652"/>
      <c r="D344" s="652"/>
      <c r="E344" s="652"/>
      <c r="F344" s="652"/>
      <c r="G344" s="647"/>
      <c r="H344" s="648"/>
      <c r="I344" s="648"/>
      <c r="J344" s="671"/>
      <c r="K344" s="822"/>
      <c r="L344" s="671"/>
      <c r="M344" s="671"/>
      <c r="N344" s="671"/>
      <c r="O344" s="671"/>
      <c r="P344" s="671"/>
      <c r="Q344" s="671"/>
      <c r="R344" s="653"/>
      <c r="S344" s="653"/>
      <c r="T344" s="653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652"/>
      <c r="AM344" s="652"/>
      <c r="AN344" s="652"/>
      <c r="AO344" s="652"/>
      <c r="AP344" s="652"/>
      <c r="AQ344" s="652"/>
      <c r="AR344" s="652"/>
      <c r="AS344" s="652"/>
      <c r="AT344" s="652"/>
    </row>
    <row r="345" spans="2:46" s="644" customFormat="1" ht="24.95" customHeight="1" x14ac:dyDescent="0.25">
      <c r="B345" s="645"/>
      <c r="C345" s="652"/>
      <c r="D345" s="652"/>
      <c r="E345" s="652"/>
      <c r="F345" s="652"/>
      <c r="G345" s="647"/>
      <c r="H345" s="648"/>
      <c r="I345" s="648"/>
      <c r="J345" s="671"/>
      <c r="K345" s="822"/>
      <c r="L345" s="671"/>
      <c r="M345" s="671"/>
      <c r="N345" s="671"/>
      <c r="O345" s="671"/>
      <c r="P345" s="671"/>
      <c r="Q345" s="671"/>
      <c r="R345" s="653"/>
      <c r="S345" s="653"/>
      <c r="T345" s="653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652"/>
      <c r="AM345" s="652"/>
      <c r="AN345" s="652"/>
      <c r="AO345" s="652"/>
      <c r="AP345" s="652"/>
      <c r="AQ345" s="652"/>
      <c r="AR345" s="652"/>
      <c r="AS345" s="652"/>
      <c r="AT345" s="652"/>
    </row>
    <row r="346" spans="2:46" s="644" customFormat="1" ht="24.95" customHeight="1" x14ac:dyDescent="0.25">
      <c r="B346" s="645"/>
      <c r="C346" s="652"/>
      <c r="D346" s="652"/>
      <c r="E346" s="652"/>
      <c r="F346" s="652"/>
      <c r="G346" s="647"/>
      <c r="H346" s="648"/>
      <c r="I346" s="648"/>
      <c r="J346" s="671"/>
      <c r="K346" s="822"/>
      <c r="L346" s="671"/>
      <c r="M346" s="671"/>
      <c r="N346" s="671"/>
      <c r="O346" s="671"/>
      <c r="P346" s="671"/>
      <c r="Q346" s="671"/>
      <c r="R346" s="653"/>
      <c r="S346" s="653"/>
      <c r="T346" s="653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652"/>
      <c r="AM346" s="652"/>
      <c r="AN346" s="652"/>
      <c r="AO346" s="652"/>
      <c r="AP346" s="652"/>
      <c r="AQ346" s="652"/>
      <c r="AR346" s="652"/>
      <c r="AS346" s="652"/>
      <c r="AT346" s="652"/>
    </row>
    <row r="347" spans="2:46" s="644" customFormat="1" ht="24.95" customHeight="1" x14ac:dyDescent="0.25">
      <c r="B347" s="645"/>
      <c r="C347" s="652"/>
      <c r="D347" s="652"/>
      <c r="E347" s="652"/>
      <c r="F347" s="652"/>
      <c r="G347" s="647"/>
      <c r="H347" s="648"/>
      <c r="I347" s="648"/>
      <c r="J347" s="671"/>
      <c r="K347" s="822"/>
      <c r="L347" s="671"/>
      <c r="M347" s="671"/>
      <c r="N347" s="671"/>
      <c r="O347" s="671"/>
      <c r="P347" s="671"/>
      <c r="Q347" s="671"/>
      <c r="R347" s="653"/>
      <c r="S347" s="653"/>
      <c r="T347" s="653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652"/>
      <c r="AM347" s="652"/>
      <c r="AN347" s="652"/>
      <c r="AO347" s="652"/>
      <c r="AP347" s="652"/>
      <c r="AQ347" s="652"/>
      <c r="AR347" s="652"/>
      <c r="AS347" s="652"/>
      <c r="AT347" s="652"/>
    </row>
    <row r="348" spans="2:46" s="644" customFormat="1" ht="24.95" customHeight="1" x14ac:dyDescent="0.25">
      <c r="B348" s="645"/>
      <c r="C348" s="652"/>
      <c r="D348" s="652"/>
      <c r="E348" s="652"/>
      <c r="F348" s="652"/>
      <c r="G348" s="647"/>
      <c r="H348" s="648"/>
      <c r="I348" s="648"/>
      <c r="J348" s="671"/>
      <c r="K348" s="822"/>
      <c r="L348" s="671"/>
      <c r="M348" s="671"/>
      <c r="N348" s="671"/>
      <c r="O348" s="671"/>
      <c r="P348" s="671"/>
      <c r="Q348" s="671"/>
      <c r="R348" s="653"/>
      <c r="S348" s="653"/>
      <c r="T348" s="653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652"/>
      <c r="AM348" s="652"/>
      <c r="AN348" s="652"/>
      <c r="AO348" s="652"/>
      <c r="AP348" s="652"/>
      <c r="AQ348" s="652"/>
      <c r="AR348" s="652"/>
      <c r="AS348" s="652"/>
      <c r="AT348" s="652"/>
    </row>
    <row r="349" spans="2:46" s="644" customFormat="1" ht="24.95" customHeight="1" x14ac:dyDescent="0.25">
      <c r="B349" s="645"/>
      <c r="C349" s="652"/>
      <c r="D349" s="652"/>
      <c r="E349" s="652"/>
      <c r="F349" s="652"/>
      <c r="G349" s="647"/>
      <c r="H349" s="648"/>
      <c r="I349" s="648"/>
      <c r="J349" s="671"/>
      <c r="K349" s="822"/>
      <c r="L349" s="671"/>
      <c r="M349" s="671"/>
      <c r="N349" s="671"/>
      <c r="O349" s="671"/>
      <c r="P349" s="671"/>
      <c r="Q349" s="671"/>
      <c r="R349" s="653"/>
      <c r="S349" s="653"/>
      <c r="T349" s="653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652"/>
      <c r="AM349" s="652"/>
      <c r="AN349" s="652"/>
      <c r="AO349" s="652"/>
      <c r="AP349" s="652"/>
      <c r="AQ349" s="652"/>
      <c r="AR349" s="652"/>
      <c r="AS349" s="652"/>
      <c r="AT349" s="652"/>
    </row>
    <row r="350" spans="2:46" s="644" customFormat="1" ht="24.95" customHeight="1" x14ac:dyDescent="0.25">
      <c r="B350" s="645"/>
      <c r="C350" s="652"/>
      <c r="D350" s="652"/>
      <c r="E350" s="652"/>
      <c r="F350" s="652"/>
      <c r="G350" s="647"/>
      <c r="H350" s="648"/>
      <c r="I350" s="648"/>
      <c r="J350" s="671"/>
      <c r="K350" s="822"/>
      <c r="L350" s="671"/>
      <c r="M350" s="671"/>
      <c r="N350" s="671"/>
      <c r="O350" s="671"/>
      <c r="P350" s="671"/>
      <c r="Q350" s="671"/>
      <c r="R350" s="653"/>
      <c r="S350" s="653"/>
      <c r="T350" s="653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652"/>
      <c r="AM350" s="652"/>
      <c r="AN350" s="652"/>
      <c r="AO350" s="652"/>
      <c r="AP350" s="652"/>
      <c r="AQ350" s="652"/>
      <c r="AR350" s="652"/>
      <c r="AS350" s="652"/>
      <c r="AT350" s="652"/>
    </row>
    <row r="351" spans="2:46" s="644" customFormat="1" ht="24.95" customHeight="1" x14ac:dyDescent="0.25">
      <c r="B351" s="645"/>
      <c r="C351" s="652"/>
      <c r="D351" s="652"/>
      <c r="E351" s="652"/>
      <c r="F351" s="652"/>
      <c r="G351" s="647"/>
      <c r="H351" s="648"/>
      <c r="I351" s="648"/>
      <c r="J351" s="671"/>
      <c r="K351" s="822"/>
      <c r="L351" s="671"/>
      <c r="M351" s="671"/>
      <c r="N351" s="671"/>
      <c r="O351" s="671"/>
      <c r="P351" s="671"/>
      <c r="Q351" s="671"/>
      <c r="R351" s="653"/>
      <c r="S351" s="653"/>
      <c r="T351" s="653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652"/>
      <c r="AM351" s="652"/>
      <c r="AN351" s="652"/>
      <c r="AO351" s="652"/>
      <c r="AP351" s="652"/>
      <c r="AQ351" s="652"/>
      <c r="AR351" s="652"/>
      <c r="AS351" s="652"/>
      <c r="AT351" s="652"/>
    </row>
    <row r="352" spans="2:46" s="644" customFormat="1" ht="24.95" customHeight="1" x14ac:dyDescent="0.25">
      <c r="B352" s="645"/>
      <c r="C352" s="652"/>
      <c r="D352" s="652"/>
      <c r="E352" s="652"/>
      <c r="F352" s="652"/>
      <c r="G352" s="647"/>
      <c r="H352" s="648"/>
      <c r="I352" s="648"/>
      <c r="J352" s="671"/>
      <c r="K352" s="822"/>
      <c r="L352" s="671"/>
      <c r="M352" s="671"/>
      <c r="N352" s="671"/>
      <c r="O352" s="671"/>
      <c r="P352" s="671"/>
      <c r="Q352" s="671"/>
      <c r="R352" s="653"/>
      <c r="S352" s="653"/>
      <c r="T352" s="653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652"/>
      <c r="AM352" s="652"/>
      <c r="AN352" s="652"/>
      <c r="AO352" s="652"/>
      <c r="AP352" s="652"/>
      <c r="AQ352" s="652"/>
      <c r="AR352" s="652"/>
      <c r="AS352" s="652"/>
      <c r="AT352" s="652"/>
    </row>
    <row r="353" spans="2:46" s="644" customFormat="1" ht="24.95" customHeight="1" x14ac:dyDescent="0.25">
      <c r="B353" s="645"/>
      <c r="C353" s="652"/>
      <c r="D353" s="652"/>
      <c r="E353" s="652"/>
      <c r="F353" s="652"/>
      <c r="G353" s="647"/>
      <c r="H353" s="648"/>
      <c r="I353" s="648"/>
      <c r="J353" s="671"/>
      <c r="K353" s="822"/>
      <c r="L353" s="671"/>
      <c r="M353" s="671"/>
      <c r="N353" s="671"/>
      <c r="O353" s="671"/>
      <c r="P353" s="671"/>
      <c r="Q353" s="671"/>
      <c r="R353" s="653"/>
      <c r="S353" s="653"/>
      <c r="T353" s="653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652"/>
      <c r="AM353" s="652"/>
      <c r="AN353" s="652"/>
      <c r="AO353" s="652"/>
      <c r="AP353" s="652"/>
      <c r="AQ353" s="652"/>
      <c r="AR353" s="652"/>
      <c r="AS353" s="652"/>
      <c r="AT353" s="652"/>
    </row>
    <row r="354" spans="2:46" s="644" customFormat="1" ht="24.95" customHeight="1" x14ac:dyDescent="0.25">
      <c r="B354" s="645"/>
      <c r="C354" s="652"/>
      <c r="D354" s="652"/>
      <c r="E354" s="652"/>
      <c r="F354" s="652"/>
      <c r="G354" s="647"/>
      <c r="H354" s="648"/>
      <c r="I354" s="648"/>
      <c r="J354" s="671"/>
      <c r="K354" s="822"/>
      <c r="L354" s="671"/>
      <c r="M354" s="671"/>
      <c r="N354" s="671"/>
      <c r="O354" s="671"/>
      <c r="P354" s="671"/>
      <c r="Q354" s="671"/>
      <c r="R354" s="653"/>
      <c r="S354" s="653"/>
      <c r="T354" s="653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652"/>
      <c r="AM354" s="652"/>
      <c r="AN354" s="652"/>
      <c r="AO354" s="652"/>
      <c r="AP354" s="652"/>
      <c r="AQ354" s="652"/>
      <c r="AR354" s="652"/>
      <c r="AS354" s="652"/>
      <c r="AT354" s="652"/>
    </row>
    <row r="355" spans="2:46" s="644" customFormat="1" ht="24.95" customHeight="1" x14ac:dyDescent="0.25">
      <c r="B355" s="645"/>
      <c r="C355" s="652"/>
      <c r="D355" s="652"/>
      <c r="E355" s="652"/>
      <c r="F355" s="652"/>
      <c r="G355" s="647"/>
      <c r="H355" s="648"/>
      <c r="I355" s="648"/>
      <c r="J355" s="671"/>
      <c r="K355" s="822"/>
      <c r="L355" s="671"/>
      <c r="M355" s="671"/>
      <c r="N355" s="671"/>
      <c r="O355" s="671"/>
      <c r="P355" s="671"/>
      <c r="Q355" s="671"/>
      <c r="R355" s="653"/>
      <c r="S355" s="653"/>
      <c r="T355" s="653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652"/>
      <c r="AM355" s="652"/>
      <c r="AN355" s="652"/>
      <c r="AO355" s="652"/>
      <c r="AP355" s="652"/>
      <c r="AQ355" s="652"/>
      <c r="AR355" s="652"/>
      <c r="AS355" s="652"/>
      <c r="AT355" s="652"/>
    </row>
    <row r="356" spans="2:46" s="644" customFormat="1" ht="24.95" customHeight="1" x14ac:dyDescent="0.25">
      <c r="B356" s="645"/>
      <c r="C356" s="652"/>
      <c r="D356" s="652"/>
      <c r="E356" s="652"/>
      <c r="F356" s="652"/>
      <c r="G356" s="647"/>
      <c r="H356" s="648"/>
      <c r="I356" s="648"/>
      <c r="J356" s="671"/>
      <c r="K356" s="822"/>
      <c r="L356" s="671"/>
      <c r="M356" s="671"/>
      <c r="N356" s="671"/>
      <c r="O356" s="671"/>
      <c r="P356" s="671"/>
      <c r="Q356" s="671"/>
      <c r="R356" s="653"/>
      <c r="S356" s="653"/>
      <c r="T356" s="653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652"/>
      <c r="AM356" s="652"/>
      <c r="AN356" s="652"/>
      <c r="AO356" s="652"/>
      <c r="AP356" s="652"/>
      <c r="AQ356" s="652"/>
      <c r="AR356" s="652"/>
      <c r="AS356" s="652"/>
      <c r="AT356" s="652"/>
    </row>
    <row r="357" spans="2:46" s="644" customFormat="1" ht="24.95" customHeight="1" x14ac:dyDescent="0.25">
      <c r="B357" s="645"/>
      <c r="C357" s="652"/>
      <c r="D357" s="652"/>
      <c r="E357" s="652"/>
      <c r="F357" s="652"/>
      <c r="G357" s="647"/>
      <c r="H357" s="648"/>
      <c r="I357" s="648"/>
      <c r="J357" s="671"/>
      <c r="K357" s="822"/>
      <c r="L357" s="671"/>
      <c r="M357" s="671"/>
      <c r="N357" s="671"/>
      <c r="O357" s="671"/>
      <c r="P357" s="671"/>
      <c r="Q357" s="671"/>
      <c r="R357" s="653"/>
      <c r="S357" s="653"/>
      <c r="T357" s="653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652"/>
      <c r="AM357" s="652"/>
      <c r="AN357" s="652"/>
      <c r="AO357" s="652"/>
      <c r="AP357" s="652"/>
      <c r="AQ357" s="652"/>
      <c r="AR357" s="652"/>
      <c r="AS357" s="652"/>
      <c r="AT357" s="652"/>
    </row>
    <row r="358" spans="2:46" s="644" customFormat="1" ht="24.95" customHeight="1" x14ac:dyDescent="0.25">
      <c r="B358" s="645"/>
      <c r="C358" s="652"/>
      <c r="D358" s="652"/>
      <c r="E358" s="652"/>
      <c r="F358" s="652"/>
      <c r="G358" s="647"/>
      <c r="H358" s="648"/>
      <c r="I358" s="648"/>
      <c r="J358" s="671"/>
      <c r="K358" s="822"/>
      <c r="L358" s="671"/>
      <c r="M358" s="671"/>
      <c r="N358" s="671"/>
      <c r="O358" s="671"/>
      <c r="P358" s="671"/>
      <c r="Q358" s="671"/>
      <c r="R358" s="653"/>
      <c r="S358" s="653"/>
      <c r="T358" s="653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652"/>
      <c r="AM358" s="652"/>
      <c r="AN358" s="652"/>
      <c r="AO358" s="652"/>
      <c r="AP358" s="652"/>
      <c r="AQ358" s="652"/>
      <c r="AR358" s="652"/>
      <c r="AS358" s="652"/>
      <c r="AT358" s="652"/>
    </row>
    <row r="359" spans="2:46" s="644" customFormat="1" ht="24.95" customHeight="1" x14ac:dyDescent="0.25">
      <c r="B359" s="645"/>
      <c r="C359" s="652"/>
      <c r="D359" s="652"/>
      <c r="E359" s="652"/>
      <c r="F359" s="652"/>
      <c r="G359" s="647"/>
      <c r="H359" s="648"/>
      <c r="I359" s="648"/>
      <c r="J359" s="671"/>
      <c r="K359" s="822"/>
      <c r="L359" s="671"/>
      <c r="M359" s="671"/>
      <c r="N359" s="671"/>
      <c r="O359" s="671"/>
      <c r="P359" s="671"/>
      <c r="Q359" s="671"/>
      <c r="R359" s="653"/>
      <c r="S359" s="653"/>
      <c r="T359" s="653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652"/>
      <c r="AM359" s="652"/>
      <c r="AN359" s="652"/>
      <c r="AO359" s="652"/>
      <c r="AP359" s="652"/>
      <c r="AQ359" s="652"/>
      <c r="AR359" s="652"/>
      <c r="AS359" s="652"/>
      <c r="AT359" s="652"/>
    </row>
    <row r="360" spans="2:46" s="644" customFormat="1" ht="24.95" customHeight="1" x14ac:dyDescent="0.25">
      <c r="B360" s="645"/>
      <c r="C360" s="652"/>
      <c r="D360" s="652"/>
      <c r="E360" s="652"/>
      <c r="F360" s="652"/>
      <c r="G360" s="647"/>
      <c r="H360" s="648"/>
      <c r="I360" s="648"/>
      <c r="J360" s="671"/>
      <c r="K360" s="822"/>
      <c r="L360" s="671"/>
      <c r="M360" s="671"/>
      <c r="N360" s="671"/>
      <c r="O360" s="671"/>
      <c r="P360" s="671"/>
      <c r="Q360" s="671"/>
      <c r="R360" s="653"/>
      <c r="S360" s="653"/>
      <c r="T360" s="653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652"/>
      <c r="AM360" s="652"/>
      <c r="AN360" s="652"/>
      <c r="AO360" s="652"/>
      <c r="AP360" s="652"/>
      <c r="AQ360" s="652"/>
      <c r="AR360" s="652"/>
      <c r="AS360" s="652"/>
      <c r="AT360" s="652"/>
    </row>
    <row r="361" spans="2:46" s="644" customFormat="1" ht="24.95" customHeight="1" x14ac:dyDescent="0.25">
      <c r="B361" s="645"/>
      <c r="C361" s="652"/>
      <c r="D361" s="652"/>
      <c r="E361" s="652"/>
      <c r="F361" s="652"/>
      <c r="G361" s="647"/>
      <c r="H361" s="648"/>
      <c r="I361" s="648"/>
      <c r="J361" s="671"/>
      <c r="K361" s="822"/>
      <c r="L361" s="671"/>
      <c r="M361" s="671"/>
      <c r="N361" s="671"/>
      <c r="O361" s="671"/>
      <c r="P361" s="671"/>
      <c r="Q361" s="671"/>
      <c r="R361" s="653"/>
      <c r="S361" s="653"/>
      <c r="T361" s="653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652"/>
      <c r="AM361" s="652"/>
      <c r="AN361" s="652"/>
      <c r="AO361" s="652"/>
      <c r="AP361" s="652"/>
      <c r="AQ361" s="652"/>
      <c r="AR361" s="652"/>
      <c r="AS361" s="652"/>
      <c r="AT361" s="652"/>
    </row>
    <row r="362" spans="2:46" s="644" customFormat="1" ht="24.95" customHeight="1" x14ac:dyDescent="0.25">
      <c r="B362" s="645"/>
      <c r="C362" s="652"/>
      <c r="D362" s="652"/>
      <c r="E362" s="652"/>
      <c r="F362" s="652"/>
      <c r="G362" s="647"/>
      <c r="H362" s="648"/>
      <c r="I362" s="648"/>
      <c r="J362" s="671"/>
      <c r="K362" s="822"/>
      <c r="L362" s="671"/>
      <c r="M362" s="671"/>
      <c r="N362" s="671"/>
      <c r="O362" s="671"/>
      <c r="P362" s="671"/>
      <c r="Q362" s="671"/>
      <c r="R362" s="653"/>
      <c r="S362" s="653"/>
      <c r="T362" s="653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652"/>
      <c r="AM362" s="652"/>
      <c r="AN362" s="652"/>
      <c r="AO362" s="652"/>
      <c r="AP362" s="652"/>
      <c r="AQ362" s="652"/>
      <c r="AR362" s="652"/>
      <c r="AS362" s="652"/>
      <c r="AT362" s="652"/>
    </row>
    <row r="363" spans="2:46" s="644" customFormat="1" ht="24.95" customHeight="1" x14ac:dyDescent="0.25">
      <c r="B363" s="645"/>
      <c r="C363" s="652"/>
      <c r="D363" s="652"/>
      <c r="E363" s="652"/>
      <c r="F363" s="652"/>
      <c r="G363" s="647"/>
      <c r="H363" s="648"/>
      <c r="I363" s="648"/>
      <c r="J363" s="671"/>
      <c r="K363" s="822"/>
      <c r="L363" s="671"/>
      <c r="M363" s="671"/>
      <c r="N363" s="671"/>
      <c r="O363" s="671"/>
      <c r="P363" s="671"/>
      <c r="Q363" s="671"/>
      <c r="R363" s="653"/>
      <c r="S363" s="653"/>
      <c r="T363" s="653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652"/>
      <c r="AM363" s="652"/>
      <c r="AN363" s="652"/>
      <c r="AO363" s="652"/>
      <c r="AP363" s="652"/>
      <c r="AQ363" s="652"/>
      <c r="AR363" s="652"/>
      <c r="AS363" s="652"/>
      <c r="AT363" s="652"/>
    </row>
    <row r="364" spans="2:46" s="644" customFormat="1" ht="24.95" customHeight="1" x14ac:dyDescent="0.25">
      <c r="B364" s="645"/>
      <c r="C364" s="652"/>
      <c r="D364" s="652"/>
      <c r="E364" s="652"/>
      <c r="F364" s="652"/>
      <c r="G364" s="647"/>
      <c r="H364" s="648"/>
      <c r="I364" s="648"/>
      <c r="J364" s="671"/>
      <c r="K364" s="822"/>
      <c r="L364" s="671"/>
      <c r="M364" s="671"/>
      <c r="N364" s="671"/>
      <c r="O364" s="671"/>
      <c r="P364" s="671"/>
      <c r="Q364" s="671"/>
      <c r="R364" s="653"/>
      <c r="S364" s="653"/>
      <c r="T364" s="653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652"/>
      <c r="AM364" s="652"/>
      <c r="AN364" s="652"/>
      <c r="AO364" s="652"/>
      <c r="AP364" s="652"/>
      <c r="AQ364" s="652"/>
      <c r="AR364" s="652"/>
      <c r="AS364" s="652"/>
      <c r="AT364" s="652"/>
    </row>
    <row r="365" spans="2:46" s="644" customFormat="1" ht="24.95" customHeight="1" x14ac:dyDescent="0.25">
      <c r="B365" s="645"/>
      <c r="C365" s="652"/>
      <c r="D365" s="652"/>
      <c r="E365" s="652"/>
      <c r="F365" s="652"/>
      <c r="G365" s="647"/>
      <c r="H365" s="648"/>
      <c r="I365" s="648"/>
      <c r="J365" s="671"/>
      <c r="K365" s="822"/>
      <c r="L365" s="671"/>
      <c r="M365" s="671"/>
      <c r="N365" s="671"/>
      <c r="O365" s="671"/>
      <c r="P365" s="671"/>
      <c r="Q365" s="671"/>
      <c r="R365" s="653"/>
      <c r="S365" s="653"/>
      <c r="T365" s="653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652"/>
      <c r="AM365" s="652"/>
      <c r="AN365" s="652"/>
      <c r="AO365" s="652"/>
      <c r="AP365" s="652"/>
      <c r="AQ365" s="652"/>
      <c r="AR365" s="652"/>
      <c r="AS365" s="652"/>
      <c r="AT365" s="652"/>
    </row>
    <row r="366" spans="2:46" s="644" customFormat="1" ht="24.95" customHeight="1" x14ac:dyDescent="0.25">
      <c r="B366" s="645"/>
      <c r="C366" s="652"/>
      <c r="D366" s="652"/>
      <c r="E366" s="652"/>
      <c r="F366" s="652"/>
      <c r="G366" s="647"/>
      <c r="H366" s="648"/>
      <c r="I366" s="648"/>
      <c r="J366" s="671"/>
      <c r="K366" s="822"/>
      <c r="L366" s="671"/>
      <c r="M366" s="671"/>
      <c r="N366" s="671"/>
      <c r="O366" s="671"/>
      <c r="P366" s="671"/>
      <c r="Q366" s="671"/>
      <c r="R366" s="653"/>
      <c r="S366" s="653"/>
      <c r="T366" s="653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652"/>
      <c r="AM366" s="652"/>
      <c r="AN366" s="652"/>
      <c r="AO366" s="652"/>
      <c r="AP366" s="652"/>
      <c r="AQ366" s="652"/>
      <c r="AR366" s="652"/>
      <c r="AS366" s="652"/>
      <c r="AT366" s="652"/>
    </row>
    <row r="367" spans="2:46" s="644" customFormat="1" ht="24.95" customHeight="1" x14ac:dyDescent="0.25">
      <c r="B367" s="645"/>
      <c r="C367" s="652"/>
      <c r="D367" s="652"/>
      <c r="E367" s="652"/>
      <c r="F367" s="652"/>
      <c r="G367" s="647"/>
      <c r="H367" s="648"/>
      <c r="I367" s="648"/>
      <c r="J367" s="671"/>
      <c r="K367" s="822"/>
      <c r="L367" s="671"/>
      <c r="M367" s="671"/>
      <c r="N367" s="671"/>
      <c r="O367" s="671"/>
      <c r="P367" s="671"/>
      <c r="Q367" s="671"/>
      <c r="R367" s="653"/>
      <c r="S367" s="653"/>
      <c r="T367" s="653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652"/>
      <c r="AM367" s="652"/>
      <c r="AN367" s="652"/>
      <c r="AO367" s="652"/>
      <c r="AP367" s="652"/>
      <c r="AQ367" s="652"/>
      <c r="AR367" s="652"/>
      <c r="AS367" s="652"/>
      <c r="AT367" s="652"/>
    </row>
    <row r="368" spans="2:46" s="644" customFormat="1" ht="24.95" customHeight="1" x14ac:dyDescent="0.25">
      <c r="B368" s="645"/>
      <c r="C368" s="652"/>
      <c r="D368" s="652"/>
      <c r="E368" s="652"/>
      <c r="F368" s="652"/>
      <c r="G368" s="647"/>
      <c r="H368" s="648"/>
      <c r="I368" s="648"/>
      <c r="J368" s="671"/>
      <c r="K368" s="822"/>
      <c r="L368" s="671"/>
      <c r="M368" s="671"/>
      <c r="N368" s="671"/>
      <c r="O368" s="671"/>
      <c r="P368" s="671"/>
      <c r="Q368" s="671"/>
      <c r="R368" s="653"/>
      <c r="S368" s="653"/>
      <c r="T368" s="653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652"/>
      <c r="AM368" s="652"/>
      <c r="AN368" s="652"/>
      <c r="AO368" s="652"/>
      <c r="AP368" s="652"/>
      <c r="AQ368" s="652"/>
      <c r="AR368" s="652"/>
      <c r="AS368" s="652"/>
      <c r="AT368" s="652"/>
    </row>
    <row r="369" spans="2:46" s="644" customFormat="1" ht="24.95" customHeight="1" x14ac:dyDescent="0.25">
      <c r="B369" s="645"/>
      <c r="C369" s="652"/>
      <c r="D369" s="652"/>
      <c r="E369" s="652"/>
      <c r="F369" s="652"/>
      <c r="G369" s="647"/>
      <c r="H369" s="648"/>
      <c r="I369" s="648"/>
      <c r="J369" s="671"/>
      <c r="K369" s="822"/>
      <c r="L369" s="671"/>
      <c r="M369" s="671"/>
      <c r="N369" s="671"/>
      <c r="O369" s="671"/>
      <c r="P369" s="671"/>
      <c r="Q369" s="671"/>
      <c r="R369" s="653"/>
      <c r="S369" s="653"/>
      <c r="T369" s="653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652"/>
      <c r="AM369" s="652"/>
      <c r="AN369" s="652"/>
      <c r="AO369" s="652"/>
      <c r="AP369" s="652"/>
      <c r="AQ369" s="652"/>
      <c r="AR369" s="652"/>
      <c r="AS369" s="652"/>
      <c r="AT369" s="652"/>
    </row>
    <row r="370" spans="2:46" s="644" customFormat="1" ht="24.95" customHeight="1" x14ac:dyDescent="0.25">
      <c r="B370" s="645"/>
      <c r="C370" s="652"/>
      <c r="D370" s="652"/>
      <c r="E370" s="652"/>
      <c r="F370" s="652"/>
      <c r="G370" s="647"/>
      <c r="H370" s="648"/>
      <c r="I370" s="648"/>
      <c r="J370" s="671"/>
      <c r="K370" s="822"/>
      <c r="L370" s="671"/>
      <c r="M370" s="671"/>
      <c r="N370" s="671"/>
      <c r="O370" s="671"/>
      <c r="P370" s="671"/>
      <c r="Q370" s="671"/>
      <c r="R370" s="653"/>
      <c r="S370" s="653"/>
      <c r="T370" s="653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652"/>
      <c r="AM370" s="652"/>
      <c r="AN370" s="652"/>
      <c r="AO370" s="652"/>
      <c r="AP370" s="652"/>
      <c r="AQ370" s="652"/>
      <c r="AR370" s="652"/>
      <c r="AS370" s="652"/>
      <c r="AT370" s="652"/>
    </row>
    <row r="371" spans="2:46" s="644" customFormat="1" ht="24.95" customHeight="1" x14ac:dyDescent="0.25">
      <c r="B371" s="645"/>
      <c r="C371" s="652"/>
      <c r="D371" s="652"/>
      <c r="E371" s="652"/>
      <c r="F371" s="652"/>
      <c r="G371" s="647"/>
      <c r="H371" s="648"/>
      <c r="I371" s="648"/>
      <c r="J371" s="671"/>
      <c r="K371" s="822"/>
      <c r="L371" s="671"/>
      <c r="M371" s="671"/>
      <c r="N371" s="671"/>
      <c r="O371" s="671"/>
      <c r="P371" s="671"/>
      <c r="Q371" s="671"/>
      <c r="R371" s="653"/>
      <c r="S371" s="653"/>
      <c r="T371" s="653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652"/>
      <c r="AM371" s="652"/>
      <c r="AN371" s="652"/>
      <c r="AO371" s="652"/>
      <c r="AP371" s="652"/>
      <c r="AQ371" s="652"/>
      <c r="AR371" s="652"/>
      <c r="AS371" s="652"/>
      <c r="AT371" s="652"/>
    </row>
    <row r="372" spans="2:46" s="644" customFormat="1" ht="24.95" customHeight="1" x14ac:dyDescent="0.25">
      <c r="B372" s="645"/>
      <c r="C372" s="652"/>
      <c r="D372" s="652"/>
      <c r="E372" s="652"/>
      <c r="F372" s="652"/>
      <c r="G372" s="647"/>
      <c r="H372" s="648"/>
      <c r="I372" s="648"/>
      <c r="J372" s="671"/>
      <c r="K372" s="822"/>
      <c r="L372" s="671"/>
      <c r="M372" s="671"/>
      <c r="N372" s="671"/>
      <c r="O372" s="671"/>
      <c r="P372" s="671"/>
      <c r="Q372" s="671"/>
      <c r="R372" s="653"/>
      <c r="S372" s="653"/>
      <c r="T372" s="653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652"/>
      <c r="AM372" s="652"/>
      <c r="AN372" s="652"/>
      <c r="AO372" s="652"/>
      <c r="AP372" s="652"/>
      <c r="AQ372" s="652"/>
      <c r="AR372" s="652"/>
      <c r="AS372" s="652"/>
      <c r="AT372" s="652"/>
    </row>
    <row r="373" spans="2:46" s="644" customFormat="1" ht="24.95" customHeight="1" x14ac:dyDescent="0.25">
      <c r="B373" s="645"/>
      <c r="C373" s="652"/>
      <c r="D373" s="652"/>
      <c r="E373" s="652"/>
      <c r="F373" s="652"/>
      <c r="G373" s="647"/>
      <c r="H373" s="648"/>
      <c r="I373" s="648"/>
      <c r="J373" s="671"/>
      <c r="K373" s="822"/>
      <c r="L373" s="671"/>
      <c r="M373" s="671"/>
      <c r="N373" s="671"/>
      <c r="O373" s="671"/>
      <c r="P373" s="671"/>
      <c r="Q373" s="671"/>
      <c r="R373" s="653"/>
      <c r="S373" s="653"/>
      <c r="T373" s="653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652"/>
      <c r="AM373" s="652"/>
      <c r="AN373" s="652"/>
      <c r="AO373" s="652"/>
      <c r="AP373" s="652"/>
      <c r="AQ373" s="652"/>
      <c r="AR373" s="652"/>
      <c r="AS373" s="652"/>
      <c r="AT373" s="652"/>
    </row>
    <row r="374" spans="2:46" s="644" customFormat="1" ht="24.95" customHeight="1" x14ac:dyDescent="0.25">
      <c r="B374" s="645"/>
      <c r="C374" s="652"/>
      <c r="D374" s="652"/>
      <c r="E374" s="652"/>
      <c r="F374" s="652"/>
      <c r="G374" s="647"/>
      <c r="H374" s="648"/>
      <c r="I374" s="648"/>
      <c r="J374" s="671"/>
      <c r="K374" s="822"/>
      <c r="L374" s="671"/>
      <c r="M374" s="671"/>
      <c r="N374" s="671"/>
      <c r="O374" s="671"/>
      <c r="P374" s="671"/>
      <c r="Q374" s="671"/>
      <c r="R374" s="653"/>
      <c r="S374" s="653"/>
      <c r="T374" s="653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652"/>
      <c r="AM374" s="652"/>
      <c r="AN374" s="652"/>
      <c r="AO374" s="652"/>
      <c r="AP374" s="652"/>
      <c r="AQ374" s="652"/>
      <c r="AR374" s="652"/>
      <c r="AS374" s="652"/>
      <c r="AT374" s="652"/>
    </row>
    <row r="375" spans="2:46" s="644" customFormat="1" ht="24.95" customHeight="1" x14ac:dyDescent="0.25">
      <c r="B375" s="645"/>
      <c r="C375" s="652"/>
      <c r="D375" s="652"/>
      <c r="E375" s="652"/>
      <c r="F375" s="652"/>
      <c r="G375" s="647"/>
      <c r="H375" s="648"/>
      <c r="I375" s="648"/>
      <c r="J375" s="671"/>
      <c r="K375" s="822"/>
      <c r="L375" s="671"/>
      <c r="M375" s="671"/>
      <c r="N375" s="671"/>
      <c r="O375" s="671"/>
      <c r="P375" s="671"/>
      <c r="Q375" s="671"/>
      <c r="R375" s="653"/>
      <c r="S375" s="653"/>
      <c r="T375" s="653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652"/>
      <c r="AM375" s="652"/>
      <c r="AN375" s="652"/>
      <c r="AO375" s="652"/>
      <c r="AP375" s="652"/>
      <c r="AQ375" s="652"/>
      <c r="AR375" s="652"/>
      <c r="AS375" s="652"/>
      <c r="AT375" s="652"/>
    </row>
    <row r="376" spans="2:46" s="644" customFormat="1" ht="24.95" customHeight="1" x14ac:dyDescent="0.25">
      <c r="B376" s="645"/>
      <c r="C376" s="652"/>
      <c r="D376" s="652"/>
      <c r="E376" s="652"/>
      <c r="F376" s="652"/>
      <c r="G376" s="647"/>
      <c r="H376" s="648"/>
      <c r="I376" s="648"/>
      <c r="J376" s="671"/>
      <c r="K376" s="822"/>
      <c r="L376" s="671"/>
      <c r="M376" s="671"/>
      <c r="N376" s="671"/>
      <c r="O376" s="671"/>
      <c r="P376" s="671"/>
      <c r="Q376" s="671"/>
      <c r="R376" s="653"/>
      <c r="S376" s="653"/>
      <c r="T376" s="653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652"/>
      <c r="AM376" s="652"/>
      <c r="AN376" s="652"/>
      <c r="AO376" s="652"/>
      <c r="AP376" s="652"/>
      <c r="AQ376" s="652"/>
      <c r="AR376" s="652"/>
      <c r="AS376" s="652"/>
      <c r="AT376" s="652"/>
    </row>
    <row r="377" spans="2:46" s="644" customFormat="1" ht="24.95" customHeight="1" x14ac:dyDescent="0.25">
      <c r="B377" s="645"/>
      <c r="C377" s="652"/>
      <c r="D377" s="652"/>
      <c r="E377" s="652"/>
      <c r="F377" s="652"/>
      <c r="G377" s="647"/>
      <c r="H377" s="648"/>
      <c r="I377" s="648"/>
      <c r="J377" s="671"/>
      <c r="K377" s="822"/>
      <c r="L377" s="671"/>
      <c r="M377" s="671"/>
      <c r="N377" s="671"/>
      <c r="O377" s="671"/>
      <c r="P377" s="671"/>
      <c r="Q377" s="671"/>
      <c r="R377" s="653"/>
      <c r="S377" s="653"/>
      <c r="T377" s="653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652"/>
      <c r="AM377" s="652"/>
      <c r="AN377" s="652"/>
      <c r="AO377" s="652"/>
      <c r="AP377" s="652"/>
      <c r="AQ377" s="652"/>
      <c r="AR377" s="652"/>
      <c r="AS377" s="652"/>
      <c r="AT377" s="652"/>
    </row>
    <row r="378" spans="2:46" s="644" customFormat="1" ht="24.95" customHeight="1" x14ac:dyDescent="0.25">
      <c r="B378" s="645"/>
      <c r="C378" s="652"/>
      <c r="D378" s="652"/>
      <c r="E378" s="652"/>
      <c r="F378" s="652"/>
      <c r="G378" s="647"/>
      <c r="H378" s="648"/>
      <c r="I378" s="648"/>
      <c r="J378" s="671"/>
      <c r="K378" s="822"/>
      <c r="L378" s="671"/>
      <c r="M378" s="671"/>
      <c r="N378" s="671"/>
      <c r="O378" s="671"/>
      <c r="P378" s="671"/>
      <c r="Q378" s="671"/>
      <c r="R378" s="653"/>
      <c r="S378" s="653"/>
      <c r="T378" s="653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652"/>
      <c r="AM378" s="652"/>
      <c r="AN378" s="652"/>
      <c r="AO378" s="652"/>
      <c r="AP378" s="652"/>
      <c r="AQ378" s="652"/>
      <c r="AR378" s="652"/>
      <c r="AS378" s="652"/>
      <c r="AT378" s="652"/>
    </row>
    <row r="379" spans="2:46" s="644" customFormat="1" ht="24.95" customHeight="1" x14ac:dyDescent="0.25">
      <c r="B379" s="645"/>
      <c r="C379" s="652"/>
      <c r="D379" s="652"/>
      <c r="E379" s="652"/>
      <c r="F379" s="652"/>
      <c r="G379" s="647"/>
      <c r="H379" s="648"/>
      <c r="I379" s="648"/>
      <c r="J379" s="671"/>
      <c r="K379" s="822"/>
      <c r="L379" s="671"/>
      <c r="M379" s="671"/>
      <c r="N379" s="671"/>
      <c r="O379" s="671"/>
      <c r="P379" s="671"/>
      <c r="Q379" s="671"/>
      <c r="R379" s="653"/>
      <c r="S379" s="653"/>
      <c r="T379" s="653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652"/>
      <c r="AM379" s="652"/>
      <c r="AN379" s="652"/>
      <c r="AO379" s="652"/>
      <c r="AP379" s="652"/>
      <c r="AQ379" s="652"/>
      <c r="AR379" s="652"/>
      <c r="AS379" s="652"/>
      <c r="AT379" s="652"/>
    </row>
    <row r="380" spans="2:46" s="644" customFormat="1" ht="24.95" customHeight="1" x14ac:dyDescent="0.25">
      <c r="B380" s="645"/>
      <c r="C380" s="652"/>
      <c r="D380" s="652"/>
      <c r="E380" s="652"/>
      <c r="F380" s="652"/>
      <c r="G380" s="647"/>
      <c r="H380" s="648"/>
      <c r="I380" s="648"/>
      <c r="J380" s="671"/>
      <c r="K380" s="822"/>
      <c r="L380" s="671"/>
      <c r="M380" s="671"/>
      <c r="N380" s="671"/>
      <c r="O380" s="671"/>
      <c r="P380" s="671"/>
      <c r="Q380" s="671"/>
      <c r="R380" s="653"/>
      <c r="S380" s="653"/>
      <c r="T380" s="653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652"/>
      <c r="AM380" s="652"/>
      <c r="AN380" s="652"/>
      <c r="AO380" s="652"/>
      <c r="AP380" s="652"/>
      <c r="AQ380" s="652"/>
      <c r="AR380" s="652"/>
      <c r="AS380" s="652"/>
      <c r="AT380" s="652"/>
    </row>
    <row r="381" spans="2:46" s="644" customFormat="1" ht="24.95" customHeight="1" x14ac:dyDescent="0.25">
      <c r="B381" s="645"/>
      <c r="C381" s="652"/>
      <c r="D381" s="652"/>
      <c r="E381" s="652"/>
      <c r="F381" s="652"/>
      <c r="G381" s="647"/>
      <c r="H381" s="648"/>
      <c r="I381" s="648"/>
      <c r="J381" s="671"/>
      <c r="K381" s="822"/>
      <c r="L381" s="671"/>
      <c r="M381" s="671"/>
      <c r="N381" s="671"/>
      <c r="O381" s="671"/>
      <c r="P381" s="671"/>
      <c r="Q381" s="671"/>
      <c r="R381" s="653"/>
      <c r="S381" s="653"/>
      <c r="T381" s="653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652"/>
      <c r="AM381" s="652"/>
      <c r="AN381" s="652"/>
      <c r="AO381" s="652"/>
      <c r="AP381" s="652"/>
      <c r="AQ381" s="652"/>
      <c r="AR381" s="652"/>
      <c r="AS381" s="652"/>
      <c r="AT381" s="652"/>
    </row>
    <row r="382" spans="2:46" s="644" customFormat="1" ht="24.95" customHeight="1" x14ac:dyDescent="0.25">
      <c r="B382" s="645"/>
      <c r="C382" s="652"/>
      <c r="D382" s="652"/>
      <c r="E382" s="652"/>
      <c r="F382" s="652"/>
      <c r="G382" s="647"/>
      <c r="H382" s="648"/>
      <c r="I382" s="648"/>
      <c r="J382" s="671"/>
      <c r="K382" s="822"/>
      <c r="L382" s="671"/>
      <c r="M382" s="671"/>
      <c r="N382" s="671"/>
      <c r="O382" s="671"/>
      <c r="P382" s="671"/>
      <c r="Q382" s="671"/>
      <c r="R382" s="653"/>
      <c r="S382" s="653"/>
      <c r="T382" s="653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652"/>
      <c r="AM382" s="652"/>
      <c r="AN382" s="652"/>
      <c r="AO382" s="652"/>
      <c r="AP382" s="652"/>
      <c r="AQ382" s="652"/>
      <c r="AR382" s="652"/>
      <c r="AS382" s="652"/>
      <c r="AT382" s="652"/>
    </row>
    <row r="383" spans="2:46" s="644" customFormat="1" ht="24.95" customHeight="1" x14ac:dyDescent="0.25">
      <c r="B383" s="645"/>
      <c r="C383" s="652"/>
      <c r="D383" s="652"/>
      <c r="E383" s="652"/>
      <c r="F383" s="652"/>
      <c r="G383" s="647"/>
      <c r="H383" s="648"/>
      <c r="I383" s="648"/>
      <c r="J383" s="671"/>
      <c r="K383" s="822"/>
      <c r="L383" s="671"/>
      <c r="M383" s="671"/>
      <c r="N383" s="671"/>
      <c r="O383" s="671"/>
      <c r="P383" s="671"/>
      <c r="Q383" s="671"/>
      <c r="R383" s="653"/>
      <c r="S383" s="653"/>
      <c r="T383" s="653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652"/>
      <c r="AM383" s="652"/>
      <c r="AN383" s="652"/>
      <c r="AO383" s="652"/>
      <c r="AP383" s="652"/>
      <c r="AQ383" s="652"/>
      <c r="AR383" s="652"/>
      <c r="AS383" s="652"/>
      <c r="AT383" s="652"/>
    </row>
    <row r="384" spans="2:46" s="644" customFormat="1" ht="24.95" customHeight="1" x14ac:dyDescent="0.25">
      <c r="B384" s="645"/>
      <c r="C384" s="652"/>
      <c r="D384" s="652"/>
      <c r="E384" s="652"/>
      <c r="F384" s="652"/>
      <c r="G384" s="647"/>
      <c r="H384" s="648"/>
      <c r="I384" s="648"/>
      <c r="J384" s="671"/>
      <c r="K384" s="822"/>
      <c r="L384" s="671"/>
      <c r="M384" s="671"/>
      <c r="N384" s="671"/>
      <c r="O384" s="671"/>
      <c r="P384" s="671"/>
      <c r="Q384" s="671"/>
      <c r="R384" s="653"/>
      <c r="S384" s="653"/>
      <c r="T384" s="653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652"/>
      <c r="AM384" s="652"/>
      <c r="AN384" s="652"/>
      <c r="AO384" s="652"/>
      <c r="AP384" s="652"/>
      <c r="AQ384" s="652"/>
      <c r="AR384" s="652"/>
      <c r="AS384" s="652"/>
      <c r="AT384" s="652"/>
    </row>
    <row r="385" spans="2:46" s="644" customFormat="1" ht="24.95" customHeight="1" x14ac:dyDescent="0.25">
      <c r="B385" s="645"/>
      <c r="C385" s="652"/>
      <c r="D385" s="652"/>
      <c r="E385" s="652"/>
      <c r="F385" s="652"/>
      <c r="G385" s="647"/>
      <c r="H385" s="648"/>
      <c r="I385" s="648"/>
      <c r="J385" s="671"/>
      <c r="K385" s="822"/>
      <c r="L385" s="671"/>
      <c r="M385" s="671"/>
      <c r="N385" s="671"/>
      <c r="O385" s="671"/>
      <c r="P385" s="671"/>
      <c r="Q385" s="671"/>
      <c r="R385" s="653"/>
      <c r="S385" s="653"/>
      <c r="T385" s="653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652"/>
      <c r="AM385" s="652"/>
      <c r="AN385" s="652"/>
      <c r="AO385" s="652"/>
      <c r="AP385" s="652"/>
      <c r="AQ385" s="652"/>
      <c r="AR385" s="652"/>
      <c r="AS385" s="652"/>
      <c r="AT385" s="652"/>
    </row>
    <row r="386" spans="2:46" s="644" customFormat="1" ht="24.95" customHeight="1" x14ac:dyDescent="0.25">
      <c r="B386" s="645"/>
      <c r="C386" s="652"/>
      <c r="D386" s="652"/>
      <c r="E386" s="652"/>
      <c r="F386" s="652"/>
      <c r="G386" s="647"/>
      <c r="H386" s="648"/>
      <c r="I386" s="648"/>
      <c r="J386" s="671"/>
      <c r="K386" s="822"/>
      <c r="L386" s="671"/>
      <c r="M386" s="671"/>
      <c r="N386" s="671"/>
      <c r="O386" s="671"/>
      <c r="P386" s="671"/>
      <c r="Q386" s="671"/>
      <c r="R386" s="653"/>
      <c r="S386" s="653"/>
      <c r="T386" s="653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652"/>
      <c r="AM386" s="652"/>
      <c r="AN386" s="652"/>
      <c r="AO386" s="652"/>
      <c r="AP386" s="652"/>
      <c r="AQ386" s="652"/>
      <c r="AR386" s="652"/>
      <c r="AS386" s="652"/>
      <c r="AT386" s="652"/>
    </row>
    <row r="387" spans="2:46" s="644" customFormat="1" ht="24.95" customHeight="1" x14ac:dyDescent="0.25">
      <c r="B387" s="645"/>
      <c r="C387" s="652"/>
      <c r="D387" s="652"/>
      <c r="E387" s="652"/>
      <c r="F387" s="652"/>
      <c r="G387" s="647"/>
      <c r="H387" s="648"/>
      <c r="I387" s="648"/>
      <c r="J387" s="671"/>
      <c r="K387" s="822"/>
      <c r="L387" s="671"/>
      <c r="M387" s="671"/>
      <c r="N387" s="671"/>
      <c r="O387" s="671"/>
      <c r="P387" s="671"/>
      <c r="Q387" s="671"/>
      <c r="R387" s="653"/>
      <c r="S387" s="653"/>
      <c r="T387" s="653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652"/>
      <c r="AM387" s="652"/>
      <c r="AN387" s="652"/>
      <c r="AO387" s="652"/>
      <c r="AP387" s="652"/>
      <c r="AQ387" s="652"/>
      <c r="AR387" s="652"/>
      <c r="AS387" s="652"/>
      <c r="AT387" s="652"/>
    </row>
    <row r="388" spans="2:46" s="644" customFormat="1" ht="24.95" customHeight="1" x14ac:dyDescent="0.25">
      <c r="B388" s="645"/>
      <c r="C388" s="652"/>
      <c r="D388" s="652"/>
      <c r="E388" s="652"/>
      <c r="F388" s="652"/>
      <c r="G388" s="647"/>
      <c r="H388" s="648"/>
      <c r="I388" s="648"/>
      <c r="J388" s="671"/>
      <c r="K388" s="822"/>
      <c r="L388" s="671"/>
      <c r="M388" s="671"/>
      <c r="N388" s="671"/>
      <c r="O388" s="671"/>
      <c r="P388" s="671"/>
      <c r="Q388" s="671"/>
      <c r="R388" s="653"/>
      <c r="S388" s="653"/>
      <c r="T388" s="653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652"/>
      <c r="AM388" s="652"/>
      <c r="AN388" s="652"/>
      <c r="AO388" s="652"/>
      <c r="AP388" s="652"/>
      <c r="AQ388" s="652"/>
      <c r="AR388" s="652"/>
      <c r="AS388" s="652"/>
      <c r="AT388" s="652"/>
    </row>
    <row r="389" spans="2:46" s="644" customFormat="1" ht="24.95" customHeight="1" x14ac:dyDescent="0.25">
      <c r="B389" s="645"/>
      <c r="C389" s="652"/>
      <c r="D389" s="652"/>
      <c r="E389" s="652"/>
      <c r="F389" s="652"/>
      <c r="G389" s="647"/>
      <c r="H389" s="648"/>
      <c r="I389" s="648"/>
      <c r="J389" s="671"/>
      <c r="K389" s="822"/>
      <c r="L389" s="671"/>
      <c r="M389" s="671"/>
      <c r="N389" s="671"/>
      <c r="O389" s="671"/>
      <c r="P389" s="671"/>
      <c r="Q389" s="671"/>
      <c r="R389" s="653"/>
      <c r="S389" s="653"/>
      <c r="T389" s="653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652"/>
      <c r="AM389" s="652"/>
      <c r="AN389" s="652"/>
      <c r="AO389" s="652"/>
      <c r="AP389" s="652"/>
      <c r="AQ389" s="652"/>
      <c r="AR389" s="652"/>
      <c r="AS389" s="652"/>
      <c r="AT389" s="652"/>
    </row>
    <row r="390" spans="2:46" s="644" customFormat="1" ht="24.95" customHeight="1" x14ac:dyDescent="0.25">
      <c r="B390" s="645"/>
      <c r="C390" s="652"/>
      <c r="D390" s="652"/>
      <c r="E390" s="652"/>
      <c r="F390" s="652"/>
      <c r="G390" s="647"/>
      <c r="H390" s="648"/>
      <c r="I390" s="648"/>
      <c r="J390" s="671"/>
      <c r="K390" s="822"/>
      <c r="L390" s="671"/>
      <c r="M390" s="671"/>
      <c r="N390" s="671"/>
      <c r="O390" s="671"/>
      <c r="P390" s="671"/>
      <c r="Q390" s="671"/>
      <c r="R390" s="653"/>
      <c r="S390" s="653"/>
      <c r="T390" s="653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652"/>
      <c r="AM390" s="652"/>
      <c r="AN390" s="652"/>
      <c r="AO390" s="652"/>
      <c r="AP390" s="652"/>
      <c r="AQ390" s="652"/>
      <c r="AR390" s="652"/>
      <c r="AS390" s="652"/>
      <c r="AT390" s="652"/>
    </row>
    <row r="391" spans="2:46" s="644" customFormat="1" ht="24.95" customHeight="1" x14ac:dyDescent="0.25">
      <c r="B391" s="645"/>
      <c r="C391" s="652"/>
      <c r="D391" s="652"/>
      <c r="E391" s="652"/>
      <c r="F391" s="652"/>
      <c r="G391" s="647"/>
      <c r="H391" s="648"/>
      <c r="I391" s="648"/>
      <c r="J391" s="671"/>
      <c r="K391" s="822"/>
      <c r="L391" s="671"/>
      <c r="M391" s="671"/>
      <c r="N391" s="671"/>
      <c r="O391" s="671"/>
      <c r="P391" s="671"/>
      <c r="Q391" s="671"/>
      <c r="R391" s="653"/>
      <c r="S391" s="653"/>
      <c r="T391" s="653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652"/>
      <c r="AM391" s="652"/>
      <c r="AN391" s="652"/>
      <c r="AO391" s="652"/>
      <c r="AP391" s="652"/>
      <c r="AQ391" s="652"/>
      <c r="AR391" s="652"/>
      <c r="AS391" s="652"/>
      <c r="AT391" s="652"/>
    </row>
    <row r="392" spans="2:46" s="644" customFormat="1" ht="24.95" customHeight="1" x14ac:dyDescent="0.25">
      <c r="B392" s="645"/>
      <c r="C392" s="652"/>
      <c r="D392" s="652"/>
      <c r="E392" s="652"/>
      <c r="F392" s="652"/>
      <c r="G392" s="647"/>
      <c r="H392" s="648"/>
      <c r="I392" s="648"/>
      <c r="J392" s="671"/>
      <c r="K392" s="822"/>
      <c r="L392" s="671"/>
      <c r="M392" s="671"/>
      <c r="N392" s="671"/>
      <c r="O392" s="671"/>
      <c r="P392" s="671"/>
      <c r="Q392" s="671"/>
      <c r="R392" s="653"/>
      <c r="S392" s="653"/>
      <c r="T392" s="653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652"/>
      <c r="AM392" s="652"/>
      <c r="AN392" s="652"/>
      <c r="AO392" s="652"/>
      <c r="AP392" s="652"/>
      <c r="AQ392" s="652"/>
      <c r="AR392" s="652"/>
      <c r="AS392" s="652"/>
      <c r="AT392" s="652"/>
    </row>
    <row r="393" spans="2:46" s="644" customFormat="1" ht="24.95" customHeight="1" x14ac:dyDescent="0.25">
      <c r="B393" s="645"/>
      <c r="C393" s="652"/>
      <c r="D393" s="652"/>
      <c r="E393" s="652"/>
      <c r="F393" s="652"/>
      <c r="G393" s="647"/>
      <c r="H393" s="648"/>
      <c r="I393" s="648"/>
      <c r="J393" s="671"/>
      <c r="K393" s="822"/>
      <c r="L393" s="671"/>
      <c r="M393" s="671"/>
      <c r="N393" s="671"/>
      <c r="O393" s="671"/>
      <c r="P393" s="671"/>
      <c r="Q393" s="671"/>
      <c r="R393" s="653"/>
      <c r="S393" s="653"/>
      <c r="T393" s="653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652"/>
      <c r="AM393" s="652"/>
      <c r="AN393" s="652"/>
      <c r="AO393" s="652"/>
      <c r="AP393" s="652"/>
      <c r="AQ393" s="652"/>
      <c r="AR393" s="652"/>
      <c r="AS393" s="652"/>
      <c r="AT393" s="652"/>
    </row>
    <row r="394" spans="2:46" s="644" customFormat="1" ht="24.95" customHeight="1" x14ac:dyDescent="0.25">
      <c r="B394" s="645"/>
      <c r="C394" s="652"/>
      <c r="D394" s="652"/>
      <c r="E394" s="652"/>
      <c r="F394" s="652"/>
      <c r="G394" s="647"/>
      <c r="H394" s="648"/>
      <c r="I394" s="648"/>
      <c r="J394" s="671"/>
      <c r="K394" s="822"/>
      <c r="L394" s="671"/>
      <c r="M394" s="671"/>
      <c r="N394" s="671"/>
      <c r="O394" s="671"/>
      <c r="P394" s="671"/>
      <c r="Q394" s="671"/>
      <c r="R394" s="653"/>
      <c r="S394" s="653"/>
      <c r="T394" s="653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652"/>
      <c r="AM394" s="652"/>
      <c r="AN394" s="652"/>
      <c r="AO394" s="652"/>
      <c r="AP394" s="652"/>
      <c r="AQ394" s="652"/>
      <c r="AR394" s="652"/>
      <c r="AS394" s="652"/>
      <c r="AT394" s="652"/>
    </row>
    <row r="395" spans="2:46" s="644" customFormat="1" ht="24.95" customHeight="1" x14ac:dyDescent="0.25">
      <c r="B395" s="645"/>
      <c r="C395" s="652"/>
      <c r="D395" s="652"/>
      <c r="E395" s="652"/>
      <c r="F395" s="652"/>
      <c r="G395" s="647"/>
      <c r="H395" s="648"/>
      <c r="I395" s="648"/>
      <c r="J395" s="671"/>
      <c r="K395" s="822"/>
      <c r="L395" s="671"/>
      <c r="M395" s="671"/>
      <c r="N395" s="671"/>
      <c r="O395" s="671"/>
      <c r="P395" s="671"/>
      <c r="Q395" s="671"/>
      <c r="R395" s="653"/>
      <c r="S395" s="653"/>
      <c r="T395" s="653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652"/>
      <c r="AM395" s="652"/>
      <c r="AN395" s="652"/>
      <c r="AO395" s="652"/>
      <c r="AP395" s="652"/>
      <c r="AQ395" s="652"/>
      <c r="AR395" s="652"/>
      <c r="AS395" s="652"/>
      <c r="AT395" s="652"/>
    </row>
    <row r="396" spans="2:46" s="644" customFormat="1" ht="24.95" customHeight="1" x14ac:dyDescent="0.25">
      <c r="B396" s="645"/>
      <c r="C396" s="652"/>
      <c r="D396" s="652"/>
      <c r="E396" s="652"/>
      <c r="F396" s="652"/>
      <c r="G396" s="647"/>
      <c r="H396" s="648"/>
      <c r="I396" s="648"/>
      <c r="J396" s="671"/>
      <c r="K396" s="822"/>
      <c r="L396" s="671"/>
      <c r="M396" s="671"/>
      <c r="N396" s="671"/>
      <c r="O396" s="671"/>
      <c r="P396" s="671"/>
      <c r="Q396" s="671"/>
      <c r="R396" s="653"/>
      <c r="S396" s="653"/>
      <c r="T396" s="653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652"/>
      <c r="AM396" s="652"/>
      <c r="AN396" s="652"/>
      <c r="AO396" s="652"/>
      <c r="AP396" s="652"/>
      <c r="AQ396" s="652"/>
      <c r="AR396" s="652"/>
      <c r="AS396" s="652"/>
      <c r="AT396" s="652"/>
    </row>
    <row r="397" spans="2:46" s="644" customFormat="1" ht="24.95" customHeight="1" x14ac:dyDescent="0.25">
      <c r="B397" s="645"/>
      <c r="C397" s="652"/>
      <c r="D397" s="652"/>
      <c r="E397" s="652"/>
      <c r="F397" s="652"/>
      <c r="G397" s="647"/>
      <c r="H397" s="648"/>
      <c r="I397" s="648"/>
      <c r="J397" s="671"/>
      <c r="K397" s="822"/>
      <c r="L397" s="671"/>
      <c r="M397" s="671"/>
      <c r="N397" s="671"/>
      <c r="O397" s="671"/>
      <c r="P397" s="671"/>
      <c r="Q397" s="671"/>
      <c r="R397" s="653"/>
      <c r="S397" s="653"/>
      <c r="T397" s="653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652"/>
      <c r="AM397" s="652"/>
      <c r="AN397" s="652"/>
      <c r="AO397" s="652"/>
      <c r="AP397" s="652"/>
      <c r="AQ397" s="652"/>
      <c r="AR397" s="652"/>
      <c r="AS397" s="652"/>
      <c r="AT397" s="652"/>
    </row>
    <row r="398" spans="2:46" s="644" customFormat="1" ht="24.95" customHeight="1" x14ac:dyDescent="0.25">
      <c r="B398" s="645"/>
      <c r="C398" s="652"/>
      <c r="D398" s="652"/>
      <c r="E398" s="652"/>
      <c r="F398" s="652"/>
      <c r="G398" s="647"/>
      <c r="H398" s="648"/>
      <c r="I398" s="648"/>
      <c r="J398" s="671"/>
      <c r="K398" s="822"/>
      <c r="L398" s="671"/>
      <c r="M398" s="671"/>
      <c r="N398" s="671"/>
      <c r="O398" s="671"/>
      <c r="P398" s="671"/>
      <c r="Q398" s="671"/>
      <c r="R398" s="653"/>
      <c r="S398" s="653"/>
      <c r="T398" s="653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652"/>
      <c r="AM398" s="652"/>
      <c r="AN398" s="652"/>
      <c r="AO398" s="652"/>
      <c r="AP398" s="652"/>
      <c r="AQ398" s="652"/>
      <c r="AR398" s="652"/>
      <c r="AS398" s="652"/>
      <c r="AT398" s="652"/>
    </row>
    <row r="399" spans="2:46" s="644" customFormat="1" ht="24.95" customHeight="1" x14ac:dyDescent="0.25">
      <c r="B399" s="645"/>
      <c r="C399" s="652"/>
      <c r="D399" s="652"/>
      <c r="E399" s="652"/>
      <c r="F399" s="652"/>
      <c r="G399" s="647"/>
      <c r="H399" s="648"/>
      <c r="I399" s="648"/>
      <c r="J399" s="671"/>
      <c r="K399" s="822"/>
      <c r="L399" s="671"/>
      <c r="M399" s="671"/>
      <c r="N399" s="671"/>
      <c r="O399" s="671"/>
      <c r="P399" s="671"/>
      <c r="Q399" s="671"/>
      <c r="R399" s="653"/>
      <c r="S399" s="653"/>
      <c r="T399" s="653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652"/>
      <c r="AM399" s="652"/>
      <c r="AN399" s="652"/>
      <c r="AO399" s="652"/>
      <c r="AP399" s="652"/>
      <c r="AQ399" s="652"/>
      <c r="AR399" s="652"/>
      <c r="AS399" s="652"/>
      <c r="AT399" s="652"/>
    </row>
    <row r="400" spans="2:46" s="644" customFormat="1" ht="24.95" customHeight="1" x14ac:dyDescent="0.25">
      <c r="B400" s="645"/>
      <c r="C400" s="652"/>
      <c r="D400" s="652"/>
      <c r="E400" s="652"/>
      <c r="F400" s="652"/>
      <c r="G400" s="647"/>
      <c r="H400" s="648"/>
      <c r="I400" s="648"/>
      <c r="J400" s="671"/>
      <c r="K400" s="822"/>
      <c r="L400" s="671"/>
      <c r="M400" s="671"/>
      <c r="N400" s="671"/>
      <c r="O400" s="671"/>
      <c r="P400" s="671"/>
      <c r="Q400" s="671"/>
      <c r="R400" s="653"/>
      <c r="S400" s="653"/>
      <c r="T400" s="653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652"/>
      <c r="AM400" s="652"/>
      <c r="AN400" s="652"/>
      <c r="AO400" s="652"/>
      <c r="AP400" s="652"/>
      <c r="AQ400" s="652"/>
      <c r="AR400" s="652"/>
      <c r="AS400" s="652"/>
      <c r="AT400" s="652"/>
    </row>
    <row r="401" spans="2:46" s="644" customFormat="1" ht="24.95" customHeight="1" x14ac:dyDescent="0.25">
      <c r="B401" s="645"/>
      <c r="C401" s="652"/>
      <c r="D401" s="652"/>
      <c r="E401" s="652"/>
      <c r="F401" s="652"/>
      <c r="G401" s="647"/>
      <c r="H401" s="648"/>
      <c r="I401" s="648"/>
      <c r="J401" s="671"/>
      <c r="K401" s="822"/>
      <c r="L401" s="671"/>
      <c r="M401" s="671"/>
      <c r="N401" s="671"/>
      <c r="O401" s="671"/>
      <c r="P401" s="671"/>
      <c r="Q401" s="671"/>
      <c r="R401" s="653"/>
      <c r="S401" s="653"/>
      <c r="T401" s="653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652"/>
      <c r="AM401" s="652"/>
      <c r="AN401" s="652"/>
      <c r="AO401" s="652"/>
      <c r="AP401" s="652"/>
      <c r="AQ401" s="652"/>
      <c r="AR401" s="652"/>
      <c r="AS401" s="652"/>
      <c r="AT401" s="652"/>
    </row>
    <row r="402" spans="2:46" s="644" customFormat="1" ht="24.95" customHeight="1" x14ac:dyDescent="0.25">
      <c r="B402" s="645"/>
      <c r="C402" s="652"/>
      <c r="D402" s="652"/>
      <c r="E402" s="652"/>
      <c r="F402" s="652"/>
      <c r="G402" s="647"/>
      <c r="H402" s="648"/>
      <c r="I402" s="648"/>
      <c r="J402" s="671"/>
      <c r="K402" s="822"/>
      <c r="L402" s="671"/>
      <c r="M402" s="671"/>
      <c r="N402" s="671"/>
      <c r="O402" s="671"/>
      <c r="P402" s="671"/>
      <c r="Q402" s="671"/>
      <c r="R402" s="653"/>
      <c r="S402" s="653"/>
      <c r="T402" s="653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652"/>
      <c r="AM402" s="652"/>
      <c r="AN402" s="652"/>
      <c r="AO402" s="652"/>
      <c r="AP402" s="652"/>
      <c r="AQ402" s="652"/>
      <c r="AR402" s="652"/>
      <c r="AS402" s="652"/>
      <c r="AT402" s="652"/>
    </row>
    <row r="403" spans="2:46" s="644" customFormat="1" ht="24.95" customHeight="1" x14ac:dyDescent="0.25">
      <c r="B403" s="645"/>
      <c r="C403" s="652"/>
      <c r="D403" s="652"/>
      <c r="E403" s="652"/>
      <c r="F403" s="652"/>
      <c r="G403" s="647"/>
      <c r="H403" s="648"/>
      <c r="I403" s="648"/>
      <c r="J403" s="671"/>
      <c r="K403" s="822"/>
      <c r="L403" s="671"/>
      <c r="M403" s="671"/>
      <c r="N403" s="671"/>
      <c r="O403" s="671"/>
      <c r="P403" s="671"/>
      <c r="Q403" s="671"/>
      <c r="R403" s="653"/>
      <c r="S403" s="653"/>
      <c r="T403" s="653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652"/>
      <c r="AM403" s="652"/>
      <c r="AN403" s="652"/>
      <c r="AO403" s="652"/>
      <c r="AP403" s="652"/>
      <c r="AQ403" s="652"/>
      <c r="AR403" s="652"/>
      <c r="AS403" s="652"/>
      <c r="AT403" s="652"/>
    </row>
    <row r="404" spans="2:46" s="644" customFormat="1" ht="24.95" customHeight="1" x14ac:dyDescent="0.25">
      <c r="B404" s="645"/>
      <c r="C404" s="652"/>
      <c r="D404" s="652"/>
      <c r="E404" s="652"/>
      <c r="F404" s="652"/>
      <c r="G404" s="647"/>
      <c r="H404" s="648"/>
      <c r="I404" s="648"/>
      <c r="J404" s="671"/>
      <c r="K404" s="822"/>
      <c r="L404" s="671"/>
      <c r="M404" s="671"/>
      <c r="N404" s="671"/>
      <c r="O404" s="671"/>
      <c r="P404" s="671"/>
      <c r="Q404" s="671"/>
      <c r="R404" s="653"/>
      <c r="S404" s="653"/>
      <c r="T404" s="653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652"/>
      <c r="AM404" s="652"/>
      <c r="AN404" s="652"/>
      <c r="AO404" s="652"/>
      <c r="AP404" s="652"/>
      <c r="AQ404" s="652"/>
      <c r="AR404" s="652"/>
      <c r="AS404" s="652"/>
      <c r="AT404" s="652"/>
    </row>
    <row r="405" spans="2:46" s="644" customFormat="1" ht="24.95" customHeight="1" x14ac:dyDescent="0.25">
      <c r="B405" s="645"/>
      <c r="C405" s="652"/>
      <c r="D405" s="652"/>
      <c r="E405" s="652"/>
      <c r="F405" s="652"/>
      <c r="G405" s="647"/>
      <c r="H405" s="648"/>
      <c r="I405" s="648"/>
      <c r="J405" s="671"/>
      <c r="K405" s="822"/>
      <c r="L405" s="671"/>
      <c r="M405" s="671"/>
      <c r="N405" s="671"/>
      <c r="O405" s="671"/>
      <c r="P405" s="671"/>
      <c r="Q405" s="671"/>
      <c r="R405" s="653"/>
      <c r="S405" s="653"/>
      <c r="T405" s="653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652"/>
      <c r="AM405" s="652"/>
      <c r="AN405" s="652"/>
      <c r="AO405" s="652"/>
      <c r="AP405" s="652"/>
      <c r="AQ405" s="652"/>
      <c r="AR405" s="652"/>
      <c r="AS405" s="652"/>
      <c r="AT405" s="652"/>
    </row>
    <row r="406" spans="2:46" s="644" customFormat="1" ht="24.95" customHeight="1" x14ac:dyDescent="0.25">
      <c r="B406" s="645"/>
      <c r="C406" s="652"/>
      <c r="D406" s="652"/>
      <c r="E406" s="652"/>
      <c r="F406" s="652"/>
      <c r="G406" s="647"/>
      <c r="H406" s="648"/>
      <c r="I406" s="648"/>
      <c r="J406" s="671"/>
      <c r="K406" s="822"/>
      <c r="L406" s="671"/>
      <c r="M406" s="671"/>
      <c r="N406" s="671"/>
      <c r="O406" s="671"/>
      <c r="P406" s="671"/>
      <c r="Q406" s="671"/>
      <c r="R406" s="653"/>
      <c r="S406" s="653"/>
      <c r="T406" s="653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652"/>
      <c r="AM406" s="652"/>
      <c r="AN406" s="652"/>
      <c r="AO406" s="652"/>
      <c r="AP406" s="652"/>
      <c r="AQ406" s="652"/>
      <c r="AR406" s="652"/>
      <c r="AS406" s="652"/>
      <c r="AT406" s="652"/>
    </row>
    <row r="407" spans="2:46" s="644" customFormat="1" ht="24.95" customHeight="1" x14ac:dyDescent="0.25">
      <c r="B407" s="645"/>
      <c r="C407" s="652"/>
      <c r="D407" s="652"/>
      <c r="E407" s="652"/>
      <c r="F407" s="652"/>
      <c r="G407" s="647"/>
      <c r="H407" s="648"/>
      <c r="I407" s="648"/>
      <c r="J407" s="671"/>
      <c r="K407" s="822"/>
      <c r="L407" s="671"/>
      <c r="M407" s="671"/>
      <c r="N407" s="671"/>
      <c r="O407" s="671"/>
      <c r="P407" s="671"/>
      <c r="Q407" s="671"/>
      <c r="R407" s="653"/>
      <c r="S407" s="653"/>
      <c r="T407" s="653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652"/>
      <c r="AM407" s="652"/>
      <c r="AN407" s="652"/>
      <c r="AO407" s="652"/>
      <c r="AP407" s="652"/>
      <c r="AQ407" s="652"/>
      <c r="AR407" s="652"/>
      <c r="AS407" s="652"/>
      <c r="AT407" s="652"/>
    </row>
    <row r="408" spans="2:46" s="644" customFormat="1" ht="24.95" customHeight="1" x14ac:dyDescent="0.25">
      <c r="B408" s="645"/>
      <c r="C408" s="652"/>
      <c r="D408" s="652"/>
      <c r="E408" s="652"/>
      <c r="F408" s="652"/>
      <c r="G408" s="647"/>
      <c r="H408" s="648"/>
      <c r="I408" s="648"/>
      <c r="J408" s="671"/>
      <c r="K408" s="822"/>
      <c r="L408" s="671"/>
      <c r="M408" s="671"/>
      <c r="N408" s="671"/>
      <c r="O408" s="671"/>
      <c r="P408" s="671"/>
      <c r="Q408" s="671"/>
      <c r="R408" s="653"/>
      <c r="S408" s="653"/>
      <c r="T408" s="653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652"/>
      <c r="AM408" s="652"/>
      <c r="AN408" s="652"/>
      <c r="AO408" s="652"/>
      <c r="AP408" s="652"/>
      <c r="AQ408" s="652"/>
      <c r="AR408" s="652"/>
      <c r="AS408" s="652"/>
      <c r="AT408" s="652"/>
    </row>
    <row r="409" spans="2:46" s="644" customFormat="1" ht="24.95" customHeight="1" x14ac:dyDescent="0.25">
      <c r="B409" s="645"/>
      <c r="C409" s="652"/>
      <c r="D409" s="652"/>
      <c r="E409" s="652"/>
      <c r="F409" s="652"/>
      <c r="G409" s="647"/>
      <c r="H409" s="648"/>
      <c r="I409" s="648"/>
      <c r="J409" s="671"/>
      <c r="K409" s="822"/>
      <c r="L409" s="671"/>
      <c r="M409" s="671"/>
      <c r="N409" s="671"/>
      <c r="O409" s="671"/>
      <c r="P409" s="671"/>
      <c r="Q409" s="671"/>
      <c r="R409" s="653"/>
      <c r="S409" s="653"/>
      <c r="T409" s="653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652"/>
      <c r="AM409" s="652"/>
      <c r="AN409" s="652"/>
      <c r="AO409" s="652"/>
      <c r="AP409" s="652"/>
      <c r="AQ409" s="652"/>
      <c r="AR409" s="652"/>
      <c r="AS409" s="652"/>
      <c r="AT409" s="652"/>
    </row>
    <row r="410" spans="2:46" s="644" customFormat="1" ht="24.95" customHeight="1" x14ac:dyDescent="0.25">
      <c r="B410" s="645"/>
      <c r="C410" s="652"/>
      <c r="D410" s="652"/>
      <c r="E410" s="652"/>
      <c r="F410" s="652"/>
      <c r="G410" s="647"/>
      <c r="H410" s="648"/>
      <c r="I410" s="648"/>
      <c r="J410" s="671"/>
      <c r="K410" s="822"/>
      <c r="L410" s="671"/>
      <c r="M410" s="671"/>
      <c r="N410" s="671"/>
      <c r="O410" s="671"/>
      <c r="P410" s="671"/>
      <c r="Q410" s="671"/>
      <c r="R410" s="653"/>
      <c r="S410" s="653"/>
      <c r="T410" s="653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652"/>
      <c r="AM410" s="652"/>
      <c r="AN410" s="652"/>
      <c r="AO410" s="652"/>
      <c r="AP410" s="652"/>
      <c r="AQ410" s="652"/>
      <c r="AR410" s="652"/>
      <c r="AS410" s="652"/>
      <c r="AT410" s="652"/>
    </row>
    <row r="411" spans="2:46" s="644" customFormat="1" ht="24.95" customHeight="1" x14ac:dyDescent="0.25">
      <c r="B411" s="645"/>
      <c r="C411" s="652"/>
      <c r="D411" s="652"/>
      <c r="E411" s="652"/>
      <c r="F411" s="652"/>
      <c r="G411" s="647"/>
      <c r="H411" s="648"/>
      <c r="I411" s="648"/>
      <c r="J411" s="671"/>
      <c r="K411" s="822"/>
      <c r="L411" s="671"/>
      <c r="M411" s="671"/>
      <c r="N411" s="671"/>
      <c r="O411" s="671"/>
      <c r="P411" s="671"/>
      <c r="Q411" s="671"/>
      <c r="R411" s="653"/>
      <c r="S411" s="653"/>
      <c r="T411" s="653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652"/>
      <c r="AM411" s="652"/>
      <c r="AN411" s="652"/>
      <c r="AO411" s="652"/>
      <c r="AP411" s="652"/>
      <c r="AQ411" s="652"/>
      <c r="AR411" s="652"/>
      <c r="AS411" s="652"/>
      <c r="AT411" s="652"/>
    </row>
    <row r="412" spans="2:46" s="644" customFormat="1" ht="24.95" customHeight="1" x14ac:dyDescent="0.25">
      <c r="B412" s="645"/>
      <c r="C412" s="652"/>
      <c r="D412" s="652"/>
      <c r="E412" s="652"/>
      <c r="F412" s="652"/>
      <c r="G412" s="647"/>
      <c r="H412" s="648"/>
      <c r="I412" s="648"/>
      <c r="J412" s="671"/>
      <c r="K412" s="822"/>
      <c r="L412" s="671"/>
      <c r="M412" s="671"/>
      <c r="N412" s="671"/>
      <c r="O412" s="671"/>
      <c r="P412" s="671"/>
      <c r="Q412" s="671"/>
      <c r="R412" s="653"/>
      <c r="S412" s="653"/>
      <c r="T412" s="653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652"/>
      <c r="AM412" s="652"/>
      <c r="AN412" s="652"/>
      <c r="AO412" s="652"/>
      <c r="AP412" s="652"/>
      <c r="AQ412" s="652"/>
      <c r="AR412" s="652"/>
      <c r="AS412" s="652"/>
      <c r="AT412" s="652"/>
    </row>
    <row r="413" spans="2:46" s="644" customFormat="1" ht="24.95" customHeight="1" x14ac:dyDescent="0.25">
      <c r="B413" s="645"/>
      <c r="C413" s="652"/>
      <c r="D413" s="652"/>
      <c r="E413" s="652"/>
      <c r="F413" s="652"/>
      <c r="G413" s="647"/>
      <c r="H413" s="648"/>
      <c r="I413" s="648"/>
      <c r="J413" s="671"/>
      <c r="K413" s="822"/>
      <c r="L413" s="671"/>
      <c r="M413" s="671"/>
      <c r="N413" s="671"/>
      <c r="O413" s="671"/>
      <c r="P413" s="671"/>
      <c r="Q413" s="671"/>
      <c r="R413" s="653"/>
      <c r="S413" s="653"/>
      <c r="T413" s="653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652"/>
      <c r="AM413" s="652"/>
      <c r="AN413" s="652"/>
      <c r="AO413" s="652"/>
      <c r="AP413" s="652"/>
      <c r="AQ413" s="652"/>
      <c r="AR413" s="652"/>
      <c r="AS413" s="652"/>
      <c r="AT413" s="652"/>
    </row>
    <row r="414" spans="2:46" s="644" customFormat="1" ht="24.95" customHeight="1" x14ac:dyDescent="0.25">
      <c r="B414" s="645"/>
      <c r="C414" s="652"/>
      <c r="D414" s="652"/>
      <c r="E414" s="652"/>
      <c r="F414" s="652"/>
      <c r="G414" s="647"/>
      <c r="H414" s="648"/>
      <c r="I414" s="648"/>
      <c r="J414" s="671"/>
      <c r="K414" s="822"/>
      <c r="L414" s="671"/>
      <c r="M414" s="671"/>
      <c r="N414" s="671"/>
      <c r="O414" s="671"/>
      <c r="P414" s="671"/>
      <c r="Q414" s="671"/>
      <c r="R414" s="653"/>
      <c r="S414" s="653"/>
      <c r="T414" s="653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652"/>
      <c r="AM414" s="652"/>
      <c r="AN414" s="652"/>
      <c r="AO414" s="652"/>
      <c r="AP414" s="652"/>
      <c r="AQ414" s="652"/>
      <c r="AR414" s="652"/>
      <c r="AS414" s="652"/>
      <c r="AT414" s="652"/>
    </row>
    <row r="415" spans="2:46" s="644" customFormat="1" ht="24.95" customHeight="1" x14ac:dyDescent="0.25">
      <c r="B415" s="645"/>
      <c r="C415" s="652"/>
      <c r="D415" s="652"/>
      <c r="E415" s="652"/>
      <c r="F415" s="652"/>
      <c r="G415" s="647"/>
      <c r="H415" s="648"/>
      <c r="I415" s="648"/>
      <c r="J415" s="671"/>
      <c r="K415" s="822"/>
      <c r="L415" s="671"/>
      <c r="M415" s="671"/>
      <c r="N415" s="671"/>
      <c r="O415" s="671"/>
      <c r="P415" s="671"/>
      <c r="Q415" s="671"/>
      <c r="R415" s="653"/>
      <c r="S415" s="653"/>
      <c r="T415" s="653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652"/>
      <c r="AM415" s="652"/>
      <c r="AN415" s="652"/>
      <c r="AO415" s="652"/>
      <c r="AP415" s="652"/>
      <c r="AQ415" s="652"/>
      <c r="AR415" s="652"/>
      <c r="AS415" s="652"/>
      <c r="AT415" s="652"/>
    </row>
    <row r="416" spans="2:46" s="644" customFormat="1" ht="24.95" customHeight="1" x14ac:dyDescent="0.25">
      <c r="B416" s="645"/>
      <c r="C416" s="652"/>
      <c r="D416" s="652"/>
      <c r="E416" s="652"/>
      <c r="F416" s="652"/>
      <c r="G416" s="647"/>
      <c r="H416" s="648"/>
      <c r="I416" s="648"/>
      <c r="J416" s="671"/>
      <c r="K416" s="822"/>
      <c r="L416" s="671"/>
      <c r="M416" s="671"/>
      <c r="N416" s="671"/>
      <c r="O416" s="671"/>
      <c r="P416" s="671"/>
      <c r="Q416" s="671"/>
      <c r="R416" s="653"/>
      <c r="S416" s="653"/>
      <c r="T416" s="653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652"/>
      <c r="AM416" s="652"/>
      <c r="AN416" s="652"/>
      <c r="AO416" s="652"/>
      <c r="AP416" s="652"/>
      <c r="AQ416" s="652"/>
      <c r="AR416" s="652"/>
      <c r="AS416" s="652"/>
      <c r="AT416" s="652"/>
    </row>
    <row r="417" spans="2:46" s="644" customFormat="1" ht="24.95" customHeight="1" x14ac:dyDescent="0.25">
      <c r="B417" s="645"/>
      <c r="C417" s="652"/>
      <c r="D417" s="652"/>
      <c r="E417" s="652"/>
      <c r="F417" s="652"/>
      <c r="G417" s="647"/>
      <c r="H417" s="648"/>
      <c r="I417" s="648"/>
      <c r="J417" s="671"/>
      <c r="K417" s="822"/>
      <c r="L417" s="671"/>
      <c r="M417" s="671"/>
      <c r="N417" s="671"/>
      <c r="O417" s="671"/>
      <c r="P417" s="671"/>
      <c r="Q417" s="671"/>
      <c r="R417" s="653"/>
      <c r="S417" s="653"/>
      <c r="T417" s="653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652"/>
      <c r="AM417" s="652"/>
      <c r="AN417" s="652"/>
      <c r="AO417" s="652"/>
      <c r="AP417" s="652"/>
      <c r="AQ417" s="652"/>
      <c r="AR417" s="652"/>
      <c r="AS417" s="652"/>
      <c r="AT417" s="652"/>
    </row>
    <row r="418" spans="2:46" s="644" customFormat="1" ht="24.95" customHeight="1" x14ac:dyDescent="0.25">
      <c r="B418" s="645"/>
      <c r="C418" s="652"/>
      <c r="D418" s="652"/>
      <c r="E418" s="652"/>
      <c r="F418" s="652"/>
      <c r="G418" s="647"/>
      <c r="H418" s="648"/>
      <c r="I418" s="648"/>
      <c r="J418" s="671"/>
      <c r="K418" s="822"/>
      <c r="L418" s="671"/>
      <c r="M418" s="671"/>
      <c r="N418" s="671"/>
      <c r="O418" s="671"/>
      <c r="P418" s="671"/>
      <c r="Q418" s="671"/>
      <c r="R418" s="653"/>
      <c r="S418" s="653"/>
      <c r="T418" s="653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652"/>
      <c r="AM418" s="652"/>
      <c r="AN418" s="652"/>
      <c r="AO418" s="652"/>
      <c r="AP418" s="652"/>
      <c r="AQ418" s="652"/>
      <c r="AR418" s="652"/>
      <c r="AS418" s="652"/>
      <c r="AT418" s="652"/>
    </row>
    <row r="419" spans="2:46" s="644" customFormat="1" ht="24.95" customHeight="1" x14ac:dyDescent="0.25">
      <c r="B419" s="645"/>
      <c r="C419" s="652"/>
      <c r="D419" s="652"/>
      <c r="E419" s="652"/>
      <c r="F419" s="652"/>
      <c r="G419" s="647"/>
      <c r="H419" s="648"/>
      <c r="I419" s="648"/>
      <c r="J419" s="671"/>
      <c r="K419" s="822"/>
      <c r="L419" s="671"/>
      <c r="M419" s="671"/>
      <c r="N419" s="671"/>
      <c r="O419" s="671"/>
      <c r="P419" s="671"/>
      <c r="Q419" s="671"/>
      <c r="R419" s="653"/>
      <c r="S419" s="653"/>
      <c r="T419" s="653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652"/>
      <c r="AM419" s="652"/>
      <c r="AN419" s="652"/>
      <c r="AO419" s="652"/>
      <c r="AP419" s="652"/>
      <c r="AQ419" s="652"/>
      <c r="AR419" s="652"/>
      <c r="AS419" s="652"/>
      <c r="AT419" s="652"/>
    </row>
    <row r="420" spans="2:46" s="644" customFormat="1" ht="24.95" customHeight="1" x14ac:dyDescent="0.25">
      <c r="B420" s="645"/>
      <c r="C420" s="652"/>
      <c r="D420" s="652"/>
      <c r="E420" s="652"/>
      <c r="F420" s="652"/>
      <c r="G420" s="647"/>
      <c r="H420" s="648"/>
      <c r="I420" s="648"/>
      <c r="J420" s="671"/>
      <c r="K420" s="822"/>
      <c r="L420" s="671"/>
      <c r="M420" s="671"/>
      <c r="N420" s="671"/>
      <c r="O420" s="671"/>
      <c r="P420" s="671"/>
      <c r="Q420" s="671"/>
      <c r="R420" s="653"/>
      <c r="S420" s="653"/>
      <c r="T420" s="653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652"/>
      <c r="AM420" s="652"/>
      <c r="AN420" s="652"/>
      <c r="AO420" s="652"/>
      <c r="AP420" s="652"/>
      <c r="AQ420" s="652"/>
      <c r="AR420" s="652"/>
      <c r="AS420" s="652"/>
      <c r="AT420" s="652"/>
    </row>
    <row r="421" spans="2:46" s="644" customFormat="1" ht="24.95" customHeight="1" x14ac:dyDescent="0.25">
      <c r="B421" s="645"/>
      <c r="C421" s="652"/>
      <c r="D421" s="652"/>
      <c r="E421" s="652"/>
      <c r="F421" s="652"/>
      <c r="G421" s="647"/>
      <c r="H421" s="648"/>
      <c r="I421" s="648"/>
      <c r="J421" s="671"/>
      <c r="K421" s="822"/>
      <c r="L421" s="671"/>
      <c r="M421" s="671"/>
      <c r="N421" s="671"/>
      <c r="O421" s="671"/>
      <c r="P421" s="671"/>
      <c r="Q421" s="671"/>
      <c r="R421" s="653"/>
      <c r="S421" s="653"/>
      <c r="T421" s="653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652"/>
      <c r="AM421" s="652"/>
      <c r="AN421" s="652"/>
      <c r="AO421" s="652"/>
      <c r="AP421" s="652"/>
      <c r="AQ421" s="652"/>
      <c r="AR421" s="652"/>
      <c r="AS421" s="652"/>
      <c r="AT421" s="652"/>
    </row>
    <row r="422" spans="2:46" s="644" customFormat="1" ht="24.95" customHeight="1" x14ac:dyDescent="0.25">
      <c r="B422" s="645"/>
      <c r="C422" s="652"/>
      <c r="D422" s="652"/>
      <c r="E422" s="652"/>
      <c r="F422" s="652"/>
      <c r="G422" s="647"/>
      <c r="H422" s="648"/>
      <c r="I422" s="648"/>
      <c r="J422" s="671"/>
      <c r="K422" s="822"/>
      <c r="L422" s="671"/>
      <c r="M422" s="671"/>
      <c r="N422" s="671"/>
      <c r="O422" s="671"/>
      <c r="P422" s="671"/>
      <c r="Q422" s="671"/>
      <c r="R422" s="653"/>
      <c r="S422" s="653"/>
      <c r="T422" s="653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652"/>
      <c r="AM422" s="652"/>
      <c r="AN422" s="652"/>
      <c r="AO422" s="652"/>
      <c r="AP422" s="652"/>
      <c r="AQ422" s="652"/>
      <c r="AR422" s="652"/>
      <c r="AS422" s="652"/>
      <c r="AT422" s="652"/>
    </row>
    <row r="423" spans="2:46" s="644" customFormat="1" ht="24.95" customHeight="1" x14ac:dyDescent="0.25">
      <c r="B423" s="645"/>
      <c r="C423" s="652"/>
      <c r="D423" s="652"/>
      <c r="E423" s="652"/>
      <c r="F423" s="652"/>
      <c r="G423" s="647"/>
      <c r="H423" s="648"/>
      <c r="I423" s="648"/>
      <c r="J423" s="671"/>
      <c r="K423" s="822"/>
      <c r="L423" s="671"/>
      <c r="M423" s="671"/>
      <c r="N423" s="671"/>
      <c r="O423" s="671"/>
      <c r="P423" s="671"/>
      <c r="Q423" s="671"/>
      <c r="R423" s="653"/>
      <c r="S423" s="653"/>
      <c r="T423" s="653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652"/>
      <c r="AM423" s="652"/>
      <c r="AN423" s="652"/>
      <c r="AO423" s="652"/>
      <c r="AP423" s="652"/>
      <c r="AQ423" s="652"/>
      <c r="AR423" s="652"/>
      <c r="AS423" s="652"/>
      <c r="AT423" s="652"/>
    </row>
    <row r="424" spans="2:46" s="644" customFormat="1" ht="24.95" customHeight="1" x14ac:dyDescent="0.25">
      <c r="B424" s="645"/>
      <c r="C424" s="652"/>
      <c r="D424" s="652"/>
      <c r="E424" s="652"/>
      <c r="F424" s="652"/>
      <c r="G424" s="647"/>
      <c r="H424" s="648"/>
      <c r="I424" s="648"/>
      <c r="J424" s="671"/>
      <c r="K424" s="822"/>
      <c r="L424" s="671"/>
      <c r="M424" s="671"/>
      <c r="N424" s="671"/>
      <c r="O424" s="671"/>
      <c r="P424" s="671"/>
      <c r="Q424" s="671"/>
      <c r="R424" s="653"/>
      <c r="S424" s="653"/>
      <c r="T424" s="653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652"/>
      <c r="AM424" s="652"/>
      <c r="AN424" s="652"/>
      <c r="AO424" s="652"/>
      <c r="AP424" s="652"/>
      <c r="AQ424" s="652"/>
      <c r="AR424" s="652"/>
      <c r="AS424" s="652"/>
      <c r="AT424" s="652"/>
    </row>
    <row r="425" spans="2:46" s="644" customFormat="1" ht="24.95" customHeight="1" x14ac:dyDescent="0.25">
      <c r="B425" s="645"/>
      <c r="C425" s="652"/>
      <c r="D425" s="652"/>
      <c r="E425" s="652"/>
      <c r="F425" s="652"/>
      <c r="G425" s="647"/>
      <c r="H425" s="648"/>
      <c r="I425" s="648"/>
      <c r="J425" s="671"/>
      <c r="K425" s="822"/>
      <c r="L425" s="671"/>
      <c r="M425" s="671"/>
      <c r="N425" s="671"/>
      <c r="O425" s="671"/>
      <c r="P425" s="671"/>
      <c r="Q425" s="671"/>
      <c r="R425" s="653"/>
      <c r="S425" s="653"/>
      <c r="T425" s="653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652"/>
      <c r="AM425" s="652"/>
      <c r="AN425" s="652"/>
      <c r="AO425" s="652"/>
      <c r="AP425" s="652"/>
      <c r="AQ425" s="652"/>
      <c r="AR425" s="652"/>
      <c r="AS425" s="652"/>
      <c r="AT425" s="652"/>
    </row>
    <row r="426" spans="2:46" s="644" customFormat="1" ht="24.95" customHeight="1" x14ac:dyDescent="0.25">
      <c r="B426" s="645"/>
      <c r="C426" s="652"/>
      <c r="D426" s="652"/>
      <c r="E426" s="652"/>
      <c r="F426" s="652"/>
      <c r="G426" s="647"/>
      <c r="H426" s="648"/>
      <c r="I426" s="648"/>
      <c r="J426" s="671"/>
      <c r="K426" s="822"/>
      <c r="L426" s="671"/>
      <c r="M426" s="671"/>
      <c r="N426" s="671"/>
      <c r="O426" s="671"/>
      <c r="P426" s="671"/>
      <c r="Q426" s="671"/>
      <c r="R426" s="653"/>
      <c r="S426" s="653"/>
      <c r="T426" s="653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652"/>
      <c r="AM426" s="652"/>
      <c r="AN426" s="652"/>
      <c r="AO426" s="652"/>
      <c r="AP426" s="652"/>
      <c r="AQ426" s="652"/>
      <c r="AR426" s="652"/>
      <c r="AS426" s="652"/>
      <c r="AT426" s="652"/>
    </row>
    <row r="427" spans="2:46" s="644" customFormat="1" ht="24.95" customHeight="1" x14ac:dyDescent="0.25">
      <c r="B427" s="645"/>
      <c r="C427" s="652"/>
      <c r="D427" s="652"/>
      <c r="E427" s="652"/>
      <c r="F427" s="652"/>
      <c r="G427" s="647"/>
      <c r="H427" s="648"/>
      <c r="I427" s="648"/>
      <c r="J427" s="671"/>
      <c r="K427" s="822"/>
      <c r="L427" s="671"/>
      <c r="M427" s="671"/>
      <c r="N427" s="671"/>
      <c r="O427" s="671"/>
      <c r="P427" s="671"/>
      <c r="Q427" s="671"/>
      <c r="R427" s="653"/>
      <c r="S427" s="653"/>
      <c r="T427" s="653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652"/>
      <c r="AM427" s="652"/>
      <c r="AN427" s="652"/>
      <c r="AO427" s="652"/>
      <c r="AP427" s="652"/>
      <c r="AQ427" s="652"/>
      <c r="AR427" s="652"/>
      <c r="AS427" s="652"/>
      <c r="AT427" s="652"/>
    </row>
    <row r="428" spans="2:46" s="644" customFormat="1" ht="24.95" customHeight="1" x14ac:dyDescent="0.25">
      <c r="B428" s="645"/>
      <c r="C428" s="652"/>
      <c r="D428" s="652"/>
      <c r="E428" s="652"/>
      <c r="F428" s="652"/>
      <c r="G428" s="647"/>
      <c r="H428" s="648"/>
      <c r="I428" s="648"/>
      <c r="J428" s="671"/>
      <c r="K428" s="822"/>
      <c r="L428" s="671"/>
      <c r="M428" s="671"/>
      <c r="N428" s="671"/>
      <c r="O428" s="671"/>
      <c r="P428" s="671"/>
      <c r="Q428" s="671"/>
      <c r="R428" s="653"/>
      <c r="S428" s="653"/>
      <c r="T428" s="653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652"/>
      <c r="AM428" s="652"/>
      <c r="AN428" s="652"/>
      <c r="AO428" s="652"/>
      <c r="AP428" s="652"/>
      <c r="AQ428" s="652"/>
      <c r="AR428" s="652"/>
      <c r="AS428" s="652"/>
      <c r="AT428" s="652"/>
    </row>
    <row r="429" spans="2:46" s="644" customFormat="1" ht="24.95" customHeight="1" x14ac:dyDescent="0.25">
      <c r="B429" s="645"/>
      <c r="C429" s="652"/>
      <c r="D429" s="652"/>
      <c r="E429" s="652"/>
      <c r="F429" s="652"/>
      <c r="G429" s="647"/>
      <c r="H429" s="648"/>
      <c r="I429" s="648"/>
      <c r="J429" s="671"/>
      <c r="K429" s="822"/>
      <c r="L429" s="671"/>
      <c r="M429" s="671"/>
      <c r="N429" s="671"/>
      <c r="O429" s="671"/>
      <c r="P429" s="671"/>
      <c r="Q429" s="671"/>
      <c r="R429" s="653"/>
      <c r="S429" s="653"/>
      <c r="T429" s="653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652"/>
      <c r="AM429" s="652"/>
      <c r="AN429" s="652"/>
      <c r="AO429" s="652"/>
      <c r="AP429" s="652"/>
      <c r="AQ429" s="652"/>
      <c r="AR429" s="652"/>
      <c r="AS429" s="652"/>
      <c r="AT429" s="652"/>
    </row>
    <row r="430" spans="2:46" s="644" customFormat="1" ht="24.95" customHeight="1" x14ac:dyDescent="0.25">
      <c r="B430" s="645"/>
      <c r="C430" s="652"/>
      <c r="D430" s="652"/>
      <c r="E430" s="652"/>
      <c r="F430" s="652"/>
      <c r="G430" s="647"/>
      <c r="H430" s="648"/>
      <c r="I430" s="648"/>
      <c r="J430" s="671"/>
      <c r="K430" s="822"/>
      <c r="L430" s="671"/>
      <c r="M430" s="671"/>
      <c r="N430" s="671"/>
      <c r="O430" s="671"/>
      <c r="P430" s="671"/>
      <c r="Q430" s="671"/>
      <c r="R430" s="653"/>
      <c r="S430" s="653"/>
      <c r="T430" s="653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652"/>
      <c r="AM430" s="652"/>
      <c r="AN430" s="652"/>
      <c r="AO430" s="652"/>
      <c r="AP430" s="652"/>
      <c r="AQ430" s="652"/>
      <c r="AR430" s="652"/>
      <c r="AS430" s="652"/>
      <c r="AT430" s="652"/>
    </row>
    <row r="431" spans="2:46" s="644" customFormat="1" ht="24.95" customHeight="1" x14ac:dyDescent="0.25">
      <c r="B431" s="645"/>
      <c r="C431" s="652"/>
      <c r="D431" s="652"/>
      <c r="E431" s="652"/>
      <c r="F431" s="652"/>
      <c r="G431" s="647"/>
      <c r="H431" s="648"/>
      <c r="I431" s="648"/>
      <c r="J431" s="671"/>
      <c r="K431" s="822"/>
      <c r="L431" s="671"/>
      <c r="M431" s="671"/>
      <c r="N431" s="671"/>
      <c r="O431" s="671"/>
      <c r="P431" s="671"/>
      <c r="Q431" s="671"/>
      <c r="R431" s="653"/>
      <c r="S431" s="653"/>
      <c r="T431" s="653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652"/>
      <c r="AM431" s="652"/>
      <c r="AN431" s="652"/>
      <c r="AO431" s="652"/>
      <c r="AP431" s="652"/>
      <c r="AQ431" s="652"/>
      <c r="AR431" s="652"/>
      <c r="AS431" s="652"/>
      <c r="AT431" s="652"/>
    </row>
    <row r="432" spans="2:46" s="644" customFormat="1" ht="24.95" customHeight="1" x14ac:dyDescent="0.25">
      <c r="B432" s="645"/>
      <c r="C432" s="652"/>
      <c r="D432" s="652"/>
      <c r="E432" s="652"/>
      <c r="F432" s="652"/>
      <c r="G432" s="647"/>
      <c r="H432" s="648"/>
      <c r="I432" s="648"/>
      <c r="J432" s="671"/>
      <c r="K432" s="822"/>
      <c r="L432" s="671"/>
      <c r="M432" s="671"/>
      <c r="N432" s="671"/>
      <c r="O432" s="671"/>
      <c r="P432" s="671"/>
      <c r="Q432" s="671"/>
      <c r="R432" s="653"/>
      <c r="S432" s="653"/>
      <c r="T432" s="653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652"/>
      <c r="AM432" s="652"/>
      <c r="AN432" s="652"/>
      <c r="AO432" s="652"/>
      <c r="AP432" s="652"/>
      <c r="AQ432" s="652"/>
      <c r="AR432" s="652"/>
      <c r="AS432" s="652"/>
      <c r="AT432" s="652"/>
    </row>
    <row r="433" spans="2:46" s="644" customFormat="1" ht="24.95" customHeight="1" x14ac:dyDescent="0.25">
      <c r="B433" s="645"/>
      <c r="C433" s="652"/>
      <c r="D433" s="652"/>
      <c r="E433" s="652"/>
      <c r="F433" s="652"/>
      <c r="G433" s="647"/>
      <c r="H433" s="648"/>
      <c r="I433" s="648"/>
      <c r="J433" s="671"/>
      <c r="K433" s="822"/>
      <c r="L433" s="671"/>
      <c r="M433" s="671"/>
      <c r="N433" s="671"/>
      <c r="O433" s="671"/>
      <c r="P433" s="671"/>
      <c r="Q433" s="671"/>
      <c r="R433" s="653"/>
      <c r="S433" s="653"/>
      <c r="T433" s="653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652"/>
      <c r="AM433" s="652"/>
      <c r="AN433" s="652"/>
      <c r="AO433" s="652"/>
      <c r="AP433" s="652"/>
      <c r="AQ433" s="652"/>
      <c r="AR433" s="652"/>
      <c r="AS433" s="652"/>
      <c r="AT433" s="652"/>
    </row>
    <row r="434" spans="2:46" s="644" customFormat="1" ht="24.95" customHeight="1" x14ac:dyDescent="0.25">
      <c r="B434" s="645"/>
      <c r="C434" s="652"/>
      <c r="D434" s="652"/>
      <c r="E434" s="652"/>
      <c r="F434" s="652"/>
      <c r="G434" s="647"/>
      <c r="H434" s="648"/>
      <c r="I434" s="648"/>
      <c r="J434" s="671"/>
      <c r="K434" s="822"/>
      <c r="L434" s="671"/>
      <c r="M434" s="671"/>
      <c r="N434" s="671"/>
      <c r="O434" s="671"/>
      <c r="P434" s="671"/>
      <c r="Q434" s="671"/>
      <c r="R434" s="653"/>
      <c r="S434" s="653"/>
      <c r="T434" s="653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652"/>
      <c r="AM434" s="652"/>
      <c r="AN434" s="652"/>
      <c r="AO434" s="652"/>
      <c r="AP434" s="652"/>
      <c r="AQ434" s="652"/>
      <c r="AR434" s="652"/>
      <c r="AS434" s="652"/>
      <c r="AT434" s="652"/>
    </row>
    <row r="435" spans="2:46" s="644" customFormat="1" ht="24.95" customHeight="1" x14ac:dyDescent="0.25">
      <c r="B435" s="645"/>
      <c r="C435" s="652"/>
      <c r="D435" s="652"/>
      <c r="E435" s="652"/>
      <c r="F435" s="652"/>
      <c r="G435" s="647"/>
      <c r="H435" s="648"/>
      <c r="I435" s="648"/>
      <c r="J435" s="671"/>
      <c r="K435" s="822"/>
      <c r="L435" s="671"/>
      <c r="M435" s="671"/>
      <c r="N435" s="671"/>
      <c r="O435" s="671"/>
      <c r="P435" s="671"/>
      <c r="Q435" s="671"/>
      <c r="R435" s="653"/>
      <c r="S435" s="653"/>
      <c r="T435" s="653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652"/>
      <c r="AM435" s="652"/>
      <c r="AN435" s="652"/>
      <c r="AO435" s="652"/>
      <c r="AP435" s="652"/>
      <c r="AQ435" s="652"/>
      <c r="AR435" s="652"/>
      <c r="AS435" s="652"/>
      <c r="AT435" s="652"/>
    </row>
    <row r="436" spans="2:46" s="644" customFormat="1" ht="24.95" customHeight="1" x14ac:dyDescent="0.25">
      <c r="B436" s="645"/>
      <c r="C436" s="652"/>
      <c r="D436" s="652"/>
      <c r="E436" s="652"/>
      <c r="F436" s="652"/>
      <c r="G436" s="647"/>
      <c r="H436" s="648"/>
      <c r="I436" s="648"/>
      <c r="J436" s="671"/>
      <c r="K436" s="822"/>
      <c r="L436" s="671"/>
      <c r="M436" s="671"/>
      <c r="N436" s="671"/>
      <c r="O436" s="671"/>
      <c r="P436" s="671"/>
      <c r="Q436" s="671"/>
      <c r="R436" s="653"/>
      <c r="S436" s="653"/>
      <c r="T436" s="653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652"/>
      <c r="AM436" s="652"/>
      <c r="AN436" s="652"/>
      <c r="AO436" s="652"/>
      <c r="AP436" s="652"/>
      <c r="AQ436" s="652"/>
      <c r="AR436" s="652"/>
      <c r="AS436" s="652"/>
      <c r="AT436" s="652"/>
    </row>
    <row r="437" spans="2:46" s="644" customFormat="1" ht="24.95" customHeight="1" x14ac:dyDescent="0.25">
      <c r="B437" s="645"/>
      <c r="C437" s="652"/>
      <c r="D437" s="652"/>
      <c r="E437" s="652"/>
      <c r="F437" s="652"/>
      <c r="G437" s="647"/>
      <c r="H437" s="648"/>
      <c r="I437" s="648"/>
      <c r="J437" s="671"/>
      <c r="K437" s="822"/>
      <c r="L437" s="671"/>
      <c r="M437" s="671"/>
      <c r="N437" s="671"/>
      <c r="O437" s="671"/>
      <c r="P437" s="671"/>
      <c r="Q437" s="671"/>
      <c r="R437" s="653"/>
      <c r="S437" s="653"/>
      <c r="T437" s="653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652"/>
      <c r="AM437" s="652"/>
      <c r="AN437" s="652"/>
      <c r="AO437" s="652"/>
      <c r="AP437" s="652"/>
      <c r="AQ437" s="652"/>
      <c r="AR437" s="652"/>
      <c r="AS437" s="652"/>
      <c r="AT437" s="652"/>
    </row>
    <row r="438" spans="2:46" s="644" customFormat="1" ht="24.95" customHeight="1" x14ac:dyDescent="0.25">
      <c r="B438" s="645"/>
      <c r="C438" s="652"/>
      <c r="D438" s="652"/>
      <c r="E438" s="652"/>
      <c r="F438" s="652"/>
      <c r="G438" s="647"/>
      <c r="H438" s="648"/>
      <c r="I438" s="648"/>
      <c r="J438" s="671"/>
      <c r="K438" s="822"/>
      <c r="L438" s="671"/>
      <c r="M438" s="671"/>
      <c r="N438" s="671"/>
      <c r="O438" s="671"/>
      <c r="P438" s="671"/>
      <c r="Q438" s="671"/>
      <c r="R438" s="653"/>
      <c r="S438" s="653"/>
      <c r="T438" s="653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652"/>
      <c r="AM438" s="652"/>
      <c r="AN438" s="652"/>
      <c r="AO438" s="652"/>
      <c r="AP438" s="652"/>
      <c r="AQ438" s="652"/>
      <c r="AR438" s="652"/>
      <c r="AS438" s="652"/>
      <c r="AT438" s="652"/>
    </row>
    <row r="439" spans="2:46" s="644" customFormat="1" ht="24.95" customHeight="1" x14ac:dyDescent="0.25">
      <c r="B439" s="645"/>
      <c r="C439" s="652"/>
      <c r="D439" s="652"/>
      <c r="E439" s="652"/>
      <c r="F439" s="652"/>
      <c r="G439" s="647"/>
      <c r="H439" s="648"/>
      <c r="I439" s="648"/>
      <c r="J439" s="671"/>
      <c r="K439" s="822"/>
      <c r="L439" s="671"/>
      <c r="M439" s="671"/>
      <c r="N439" s="671"/>
      <c r="O439" s="671"/>
      <c r="P439" s="671"/>
      <c r="Q439" s="671"/>
      <c r="R439" s="653"/>
      <c r="S439" s="653"/>
      <c r="T439" s="653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652"/>
      <c r="AM439" s="652"/>
      <c r="AN439" s="652"/>
      <c r="AO439" s="652"/>
      <c r="AP439" s="652"/>
      <c r="AQ439" s="652"/>
      <c r="AR439" s="652"/>
      <c r="AS439" s="652"/>
      <c r="AT439" s="652"/>
    </row>
    <row r="440" spans="2:46" s="644" customFormat="1" ht="24.95" customHeight="1" x14ac:dyDescent="0.25">
      <c r="B440" s="645"/>
      <c r="C440" s="652"/>
      <c r="D440" s="652"/>
      <c r="E440" s="652"/>
      <c r="F440" s="652"/>
      <c r="G440" s="647"/>
      <c r="H440" s="648"/>
      <c r="I440" s="648"/>
      <c r="J440" s="671"/>
      <c r="K440" s="822"/>
      <c r="L440" s="671"/>
      <c r="M440" s="671"/>
      <c r="N440" s="671"/>
      <c r="O440" s="671"/>
      <c r="P440" s="671"/>
      <c r="Q440" s="671"/>
      <c r="R440" s="653"/>
      <c r="S440" s="653"/>
      <c r="T440" s="653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652"/>
      <c r="AM440" s="652"/>
      <c r="AN440" s="652"/>
      <c r="AO440" s="652"/>
      <c r="AP440" s="652"/>
      <c r="AQ440" s="652"/>
      <c r="AR440" s="652"/>
      <c r="AS440" s="652"/>
      <c r="AT440" s="652"/>
    </row>
    <row r="441" spans="2:46" s="644" customFormat="1" ht="24.95" customHeight="1" x14ac:dyDescent="0.25">
      <c r="B441" s="645"/>
      <c r="C441" s="652"/>
      <c r="D441" s="652"/>
      <c r="E441" s="652"/>
      <c r="F441" s="652"/>
      <c r="G441" s="647"/>
      <c r="H441" s="648"/>
      <c r="I441" s="648"/>
      <c r="J441" s="671"/>
      <c r="K441" s="822"/>
      <c r="L441" s="671"/>
      <c r="M441" s="671"/>
      <c r="N441" s="671"/>
      <c r="O441" s="671"/>
      <c r="P441" s="671"/>
      <c r="Q441" s="671"/>
      <c r="R441" s="653"/>
      <c r="S441" s="653"/>
      <c r="T441" s="653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652"/>
      <c r="AM441" s="652"/>
      <c r="AN441" s="652"/>
      <c r="AO441" s="652"/>
      <c r="AP441" s="652"/>
      <c r="AQ441" s="652"/>
      <c r="AR441" s="652"/>
      <c r="AS441" s="652"/>
      <c r="AT441" s="652"/>
    </row>
    <row r="442" spans="2:46" s="644" customFormat="1" ht="24.95" customHeight="1" x14ac:dyDescent="0.25">
      <c r="B442" s="645"/>
      <c r="C442" s="652"/>
      <c r="D442" s="652"/>
      <c r="E442" s="652"/>
      <c r="F442" s="652"/>
      <c r="G442" s="647"/>
      <c r="H442" s="648"/>
      <c r="I442" s="648"/>
      <c r="J442" s="671"/>
      <c r="K442" s="822"/>
      <c r="L442" s="671"/>
      <c r="M442" s="671"/>
      <c r="N442" s="671"/>
      <c r="O442" s="671"/>
      <c r="P442" s="671"/>
      <c r="Q442" s="671"/>
      <c r="R442" s="653"/>
      <c r="S442" s="653"/>
      <c r="T442" s="653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652"/>
      <c r="AM442" s="652"/>
      <c r="AN442" s="652"/>
      <c r="AO442" s="652"/>
      <c r="AP442" s="652"/>
      <c r="AQ442" s="652"/>
      <c r="AR442" s="652"/>
      <c r="AS442" s="652"/>
      <c r="AT442" s="652"/>
    </row>
    <row r="443" spans="2:46" s="644" customFormat="1" ht="24.95" customHeight="1" x14ac:dyDescent="0.25">
      <c r="B443" s="645"/>
      <c r="C443" s="652"/>
      <c r="D443" s="652"/>
      <c r="E443" s="652"/>
      <c r="F443" s="652"/>
      <c r="G443" s="647"/>
      <c r="H443" s="648"/>
      <c r="I443" s="648"/>
      <c r="J443" s="671"/>
      <c r="K443" s="822"/>
      <c r="L443" s="671"/>
      <c r="M443" s="671"/>
      <c r="N443" s="671"/>
      <c r="O443" s="671"/>
      <c r="P443" s="671"/>
      <c r="Q443" s="671"/>
      <c r="R443" s="653"/>
      <c r="S443" s="653"/>
      <c r="T443" s="653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652"/>
      <c r="AM443" s="652"/>
      <c r="AN443" s="652"/>
      <c r="AO443" s="652"/>
      <c r="AP443" s="652"/>
      <c r="AQ443" s="652"/>
      <c r="AR443" s="652"/>
      <c r="AS443" s="652"/>
      <c r="AT443" s="652"/>
    </row>
    <row r="444" spans="2:46" s="644" customFormat="1" ht="24.95" customHeight="1" x14ac:dyDescent="0.25">
      <c r="B444" s="645"/>
      <c r="C444" s="652"/>
      <c r="D444" s="652"/>
      <c r="E444" s="652"/>
      <c r="F444" s="652"/>
      <c r="G444" s="647"/>
      <c r="H444" s="648"/>
      <c r="I444" s="648"/>
      <c r="J444" s="671"/>
      <c r="K444" s="822"/>
      <c r="L444" s="671"/>
      <c r="M444" s="671"/>
      <c r="N444" s="671"/>
      <c r="O444" s="671"/>
      <c r="P444" s="671"/>
      <c r="Q444" s="671"/>
      <c r="R444" s="653"/>
      <c r="S444" s="653"/>
      <c r="T444" s="653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652"/>
      <c r="AM444" s="652"/>
      <c r="AN444" s="652"/>
      <c r="AO444" s="652"/>
      <c r="AP444" s="652"/>
      <c r="AQ444" s="652"/>
      <c r="AR444" s="652"/>
      <c r="AS444" s="652"/>
      <c r="AT444" s="652"/>
    </row>
    <row r="445" spans="2:46" s="644" customFormat="1" ht="24.95" customHeight="1" x14ac:dyDescent="0.25">
      <c r="B445" s="645"/>
      <c r="C445" s="652"/>
      <c r="D445" s="652"/>
      <c r="E445" s="652"/>
      <c r="F445" s="652"/>
      <c r="G445" s="647"/>
      <c r="H445" s="648"/>
      <c r="I445" s="648"/>
      <c r="J445" s="671"/>
      <c r="K445" s="822"/>
      <c r="L445" s="671"/>
      <c r="M445" s="671"/>
      <c r="N445" s="671"/>
      <c r="O445" s="671"/>
      <c r="P445" s="671"/>
      <c r="Q445" s="671"/>
      <c r="R445" s="653"/>
      <c r="S445" s="653"/>
      <c r="T445" s="653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652"/>
      <c r="AM445" s="652"/>
      <c r="AN445" s="652"/>
      <c r="AO445" s="652"/>
      <c r="AP445" s="652"/>
      <c r="AQ445" s="652"/>
      <c r="AR445" s="652"/>
      <c r="AS445" s="652"/>
      <c r="AT445" s="652"/>
    </row>
    <row r="446" spans="2:46" s="644" customFormat="1" ht="24.95" customHeight="1" x14ac:dyDescent="0.25">
      <c r="B446" s="645"/>
      <c r="C446" s="652"/>
      <c r="D446" s="652"/>
      <c r="E446" s="652"/>
      <c r="F446" s="652"/>
      <c r="G446" s="647"/>
      <c r="H446" s="648"/>
      <c r="I446" s="648"/>
      <c r="J446" s="671"/>
      <c r="K446" s="822"/>
      <c r="L446" s="671"/>
      <c r="M446" s="671"/>
      <c r="N446" s="671"/>
      <c r="O446" s="671"/>
      <c r="P446" s="671"/>
      <c r="Q446" s="671"/>
      <c r="R446" s="653"/>
      <c r="S446" s="653"/>
      <c r="T446" s="653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652"/>
      <c r="AM446" s="652"/>
      <c r="AN446" s="652"/>
      <c r="AO446" s="652"/>
      <c r="AP446" s="652"/>
      <c r="AQ446" s="652"/>
      <c r="AR446" s="652"/>
      <c r="AS446" s="652"/>
      <c r="AT446" s="652"/>
    </row>
    <row r="447" spans="2:46" s="644" customFormat="1" ht="24.95" customHeight="1" x14ac:dyDescent="0.25">
      <c r="B447" s="645"/>
      <c r="C447" s="652"/>
      <c r="D447" s="652"/>
      <c r="E447" s="652"/>
      <c r="F447" s="652"/>
      <c r="G447" s="647"/>
      <c r="H447" s="648"/>
      <c r="I447" s="648"/>
      <c r="J447" s="671"/>
      <c r="K447" s="822"/>
      <c r="L447" s="671"/>
      <c r="M447" s="671"/>
      <c r="N447" s="671"/>
      <c r="O447" s="671"/>
      <c r="P447" s="671"/>
      <c r="Q447" s="671"/>
      <c r="R447" s="653"/>
      <c r="S447" s="653"/>
      <c r="T447" s="653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652"/>
      <c r="AM447" s="652"/>
      <c r="AN447" s="652"/>
      <c r="AO447" s="652"/>
      <c r="AP447" s="652"/>
      <c r="AQ447" s="652"/>
      <c r="AR447" s="652"/>
      <c r="AS447" s="652"/>
      <c r="AT447" s="652"/>
    </row>
    <row r="448" spans="2:46" s="644" customFormat="1" ht="24.95" customHeight="1" x14ac:dyDescent="0.25">
      <c r="B448" s="645"/>
      <c r="C448" s="652"/>
      <c r="D448" s="652"/>
      <c r="E448" s="652"/>
      <c r="F448" s="652"/>
      <c r="G448" s="647"/>
      <c r="H448" s="648"/>
      <c r="I448" s="648"/>
      <c r="J448" s="671"/>
      <c r="K448" s="822"/>
      <c r="L448" s="671"/>
      <c r="M448" s="671"/>
      <c r="N448" s="671"/>
      <c r="O448" s="671"/>
      <c r="P448" s="671"/>
      <c r="Q448" s="671"/>
      <c r="R448" s="653"/>
      <c r="S448" s="653"/>
      <c r="T448" s="653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652"/>
      <c r="AM448" s="652"/>
      <c r="AN448" s="652"/>
      <c r="AO448" s="652"/>
      <c r="AP448" s="652"/>
      <c r="AQ448" s="652"/>
      <c r="AR448" s="652"/>
      <c r="AS448" s="652"/>
      <c r="AT448" s="652"/>
    </row>
    <row r="449" spans="2:46" s="644" customFormat="1" ht="24.95" customHeight="1" x14ac:dyDescent="0.25">
      <c r="B449" s="645"/>
      <c r="C449" s="652"/>
      <c r="D449" s="652"/>
      <c r="E449" s="652"/>
      <c r="F449" s="652"/>
      <c r="G449" s="647"/>
      <c r="H449" s="648"/>
      <c r="I449" s="648"/>
      <c r="J449" s="671"/>
      <c r="K449" s="822"/>
      <c r="L449" s="671"/>
      <c r="M449" s="671"/>
      <c r="N449" s="671"/>
      <c r="O449" s="671"/>
      <c r="P449" s="671"/>
      <c r="Q449" s="671"/>
      <c r="R449" s="653"/>
      <c r="S449" s="653"/>
      <c r="T449" s="653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652"/>
      <c r="AM449" s="652"/>
      <c r="AN449" s="652"/>
      <c r="AO449" s="652"/>
      <c r="AP449" s="652"/>
      <c r="AQ449" s="652"/>
      <c r="AR449" s="652"/>
      <c r="AS449" s="652"/>
      <c r="AT449" s="652"/>
    </row>
    <row r="450" spans="2:46" s="644" customFormat="1" ht="24.95" customHeight="1" x14ac:dyDescent="0.25">
      <c r="B450" s="645"/>
      <c r="C450" s="652"/>
      <c r="D450" s="652"/>
      <c r="E450" s="652"/>
      <c r="F450" s="652"/>
      <c r="G450" s="647"/>
      <c r="H450" s="648"/>
      <c r="I450" s="648"/>
      <c r="J450" s="671"/>
      <c r="K450" s="822"/>
      <c r="L450" s="671"/>
      <c r="M450" s="671"/>
      <c r="N450" s="671"/>
      <c r="O450" s="671"/>
      <c r="P450" s="671"/>
      <c r="Q450" s="671"/>
      <c r="R450" s="653"/>
      <c r="S450" s="653"/>
      <c r="T450" s="653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652"/>
      <c r="AM450" s="652"/>
      <c r="AN450" s="652"/>
      <c r="AO450" s="652"/>
      <c r="AP450" s="652"/>
      <c r="AQ450" s="652"/>
      <c r="AR450" s="652"/>
      <c r="AS450" s="652"/>
      <c r="AT450" s="652"/>
    </row>
    <row r="451" spans="2:46" s="644" customFormat="1" ht="24.95" customHeight="1" x14ac:dyDescent="0.25">
      <c r="B451" s="645"/>
      <c r="C451" s="652"/>
      <c r="D451" s="652"/>
      <c r="E451" s="652"/>
      <c r="F451" s="652"/>
      <c r="G451" s="647"/>
      <c r="H451" s="648"/>
      <c r="I451" s="648"/>
      <c r="J451" s="671"/>
      <c r="K451" s="822"/>
      <c r="L451" s="671"/>
      <c r="M451" s="671"/>
      <c r="N451" s="671"/>
      <c r="O451" s="671"/>
      <c r="P451" s="671"/>
      <c r="Q451" s="671"/>
      <c r="R451" s="653"/>
      <c r="S451" s="653"/>
      <c r="T451" s="653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652"/>
      <c r="AM451" s="652"/>
      <c r="AN451" s="652"/>
      <c r="AO451" s="652"/>
      <c r="AP451" s="652"/>
      <c r="AQ451" s="652"/>
      <c r="AR451" s="652"/>
      <c r="AS451" s="652"/>
      <c r="AT451" s="652"/>
    </row>
    <row r="452" spans="2:46" s="644" customFormat="1" ht="24.95" customHeight="1" x14ac:dyDescent="0.25">
      <c r="B452" s="645"/>
      <c r="C452" s="652"/>
      <c r="D452" s="652"/>
      <c r="E452" s="652"/>
      <c r="F452" s="652"/>
      <c r="G452" s="647"/>
      <c r="H452" s="648"/>
      <c r="I452" s="648"/>
      <c r="J452" s="671"/>
      <c r="K452" s="822"/>
      <c r="L452" s="671"/>
      <c r="M452" s="671"/>
      <c r="N452" s="671"/>
      <c r="O452" s="671"/>
      <c r="P452" s="671"/>
      <c r="Q452" s="671"/>
      <c r="R452" s="653"/>
      <c r="S452" s="653"/>
      <c r="T452" s="653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652"/>
      <c r="AM452" s="652"/>
      <c r="AN452" s="652"/>
      <c r="AO452" s="652"/>
      <c r="AP452" s="652"/>
      <c r="AQ452" s="652"/>
      <c r="AR452" s="652"/>
      <c r="AS452" s="652"/>
      <c r="AT452" s="652"/>
    </row>
    <row r="453" spans="2:46" s="644" customFormat="1" ht="24.95" customHeight="1" x14ac:dyDescent="0.25">
      <c r="B453" s="645"/>
      <c r="C453" s="652"/>
      <c r="D453" s="652"/>
      <c r="E453" s="652"/>
      <c r="F453" s="652"/>
      <c r="G453" s="647"/>
      <c r="H453" s="648"/>
      <c r="I453" s="648"/>
      <c r="J453" s="671"/>
      <c r="K453" s="822"/>
      <c r="L453" s="671"/>
      <c r="M453" s="671"/>
      <c r="N453" s="671"/>
      <c r="O453" s="671"/>
      <c r="P453" s="671"/>
      <c r="Q453" s="671"/>
      <c r="R453" s="653"/>
      <c r="S453" s="653"/>
      <c r="T453" s="653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652"/>
      <c r="AM453" s="652"/>
      <c r="AN453" s="652"/>
      <c r="AO453" s="652"/>
      <c r="AP453" s="652"/>
      <c r="AQ453" s="652"/>
      <c r="AR453" s="652"/>
      <c r="AS453" s="652"/>
      <c r="AT453" s="652"/>
    </row>
    <row r="454" spans="2:46" s="644" customFormat="1" ht="24.95" customHeight="1" x14ac:dyDescent="0.25">
      <c r="B454" s="645"/>
      <c r="C454" s="652"/>
      <c r="D454" s="652"/>
      <c r="E454" s="652"/>
      <c r="F454" s="652"/>
      <c r="G454" s="647"/>
      <c r="H454" s="648"/>
      <c r="I454" s="648"/>
      <c r="J454" s="671"/>
      <c r="K454" s="822"/>
      <c r="L454" s="671"/>
      <c r="M454" s="671"/>
      <c r="N454" s="671"/>
      <c r="O454" s="671"/>
      <c r="P454" s="671"/>
      <c r="Q454" s="671"/>
      <c r="R454" s="653"/>
      <c r="S454" s="653"/>
      <c r="T454" s="653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652"/>
      <c r="AM454" s="652"/>
      <c r="AN454" s="652"/>
      <c r="AO454" s="652"/>
      <c r="AP454" s="652"/>
      <c r="AQ454" s="652"/>
      <c r="AR454" s="652"/>
      <c r="AS454" s="652"/>
      <c r="AT454" s="652"/>
    </row>
    <row r="455" spans="2:46" s="644" customFormat="1" ht="15.95" customHeight="1" x14ac:dyDescent="0.25">
      <c r="B455" s="645"/>
      <c r="C455" s="652"/>
      <c r="D455" s="652"/>
      <c r="E455" s="652"/>
      <c r="F455" s="652"/>
      <c r="G455" s="647"/>
      <c r="H455" s="648"/>
      <c r="I455" s="648"/>
      <c r="J455" s="671"/>
      <c r="K455" s="822"/>
      <c r="L455" s="671"/>
      <c r="M455" s="671"/>
      <c r="N455" s="671"/>
      <c r="O455" s="671"/>
      <c r="P455" s="671"/>
      <c r="Q455" s="671"/>
      <c r="R455" s="653"/>
      <c r="S455" s="653"/>
      <c r="T455" s="653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652"/>
      <c r="AM455" s="652"/>
      <c r="AN455" s="652"/>
      <c r="AO455" s="652"/>
      <c r="AP455" s="652"/>
      <c r="AQ455" s="652"/>
      <c r="AR455" s="652"/>
      <c r="AS455" s="652"/>
      <c r="AT455" s="652"/>
    </row>
    <row r="456" spans="2:46" s="644" customFormat="1" ht="15.95" customHeight="1" x14ac:dyDescent="0.25">
      <c r="B456" s="645"/>
      <c r="C456" s="652"/>
      <c r="D456" s="652"/>
      <c r="E456" s="652"/>
      <c r="F456" s="652"/>
      <c r="G456" s="647"/>
      <c r="H456" s="648"/>
      <c r="I456" s="648"/>
      <c r="J456" s="671"/>
      <c r="K456" s="822"/>
      <c r="L456" s="671"/>
      <c r="M456" s="671"/>
      <c r="N456" s="671"/>
      <c r="O456" s="671"/>
      <c r="P456" s="671"/>
      <c r="Q456" s="671"/>
      <c r="R456" s="653"/>
      <c r="S456" s="653"/>
      <c r="T456" s="653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652"/>
      <c r="AM456" s="652"/>
      <c r="AN456" s="652"/>
      <c r="AO456" s="652"/>
      <c r="AP456" s="652"/>
      <c r="AQ456" s="652"/>
      <c r="AR456" s="652"/>
      <c r="AS456" s="652"/>
      <c r="AT456" s="652"/>
    </row>
    <row r="457" spans="2:46" s="644" customFormat="1" ht="15.95" customHeight="1" x14ac:dyDescent="0.25">
      <c r="B457" s="645"/>
      <c r="C457" s="652"/>
      <c r="D457" s="652"/>
      <c r="E457" s="652"/>
      <c r="F457" s="652"/>
      <c r="G457" s="647"/>
      <c r="H457" s="648"/>
      <c r="I457" s="648"/>
      <c r="J457" s="671"/>
      <c r="K457" s="822"/>
      <c r="L457" s="671"/>
      <c r="M457" s="671"/>
      <c r="N457" s="671"/>
      <c r="O457" s="671"/>
      <c r="P457" s="671"/>
      <c r="Q457" s="671"/>
      <c r="R457" s="653"/>
      <c r="S457" s="653"/>
      <c r="T457" s="653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652"/>
      <c r="AM457" s="652"/>
      <c r="AN457" s="652"/>
      <c r="AO457" s="652"/>
      <c r="AP457" s="652"/>
      <c r="AQ457" s="652"/>
      <c r="AR457" s="652"/>
      <c r="AS457" s="652"/>
      <c r="AT457" s="652"/>
    </row>
    <row r="458" spans="2:46" s="644" customFormat="1" ht="15.95" customHeight="1" x14ac:dyDescent="0.25">
      <c r="B458" s="645"/>
      <c r="C458" s="652"/>
      <c r="D458" s="652"/>
      <c r="E458" s="652"/>
      <c r="F458" s="652"/>
      <c r="G458" s="647"/>
      <c r="H458" s="648"/>
      <c r="I458" s="648"/>
      <c r="J458" s="671"/>
      <c r="K458" s="822"/>
      <c r="L458" s="671"/>
      <c r="M458" s="671"/>
      <c r="N458" s="671"/>
      <c r="O458" s="671"/>
      <c r="P458" s="671"/>
      <c r="Q458" s="671"/>
      <c r="R458" s="653"/>
      <c r="S458" s="653"/>
      <c r="T458" s="653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652"/>
      <c r="AM458" s="652"/>
      <c r="AN458" s="652"/>
      <c r="AO458" s="652"/>
      <c r="AP458" s="652"/>
      <c r="AQ458" s="652"/>
      <c r="AR458" s="652"/>
      <c r="AS458" s="652"/>
      <c r="AT458" s="652"/>
    </row>
    <row r="459" spans="2:46" s="644" customFormat="1" ht="15.95" customHeight="1" x14ac:dyDescent="0.25">
      <c r="B459" s="645"/>
      <c r="C459" s="652"/>
      <c r="D459" s="652"/>
      <c r="E459" s="652"/>
      <c r="F459" s="652"/>
      <c r="G459" s="647"/>
      <c r="H459" s="648"/>
      <c r="I459" s="648"/>
      <c r="J459" s="671"/>
      <c r="K459" s="822"/>
      <c r="L459" s="671"/>
      <c r="M459" s="671"/>
      <c r="N459" s="671"/>
      <c r="O459" s="671"/>
      <c r="P459" s="671"/>
      <c r="Q459" s="671"/>
      <c r="R459" s="653"/>
      <c r="S459" s="653"/>
      <c r="T459" s="653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652"/>
      <c r="AM459" s="652"/>
      <c r="AN459" s="652"/>
      <c r="AO459" s="652"/>
      <c r="AP459" s="652"/>
      <c r="AQ459" s="652"/>
      <c r="AR459" s="652"/>
      <c r="AS459" s="652"/>
      <c r="AT459" s="652"/>
    </row>
    <row r="460" spans="2:46" s="644" customFormat="1" ht="15.95" customHeight="1" x14ac:dyDescent="0.25">
      <c r="B460" s="645"/>
      <c r="C460" s="652"/>
      <c r="D460" s="652"/>
      <c r="E460" s="652"/>
      <c r="F460" s="652"/>
      <c r="G460" s="647"/>
      <c r="H460" s="648"/>
      <c r="I460" s="648"/>
      <c r="J460" s="671"/>
      <c r="K460" s="822"/>
      <c r="L460" s="671"/>
      <c r="M460" s="671"/>
      <c r="N460" s="671"/>
      <c r="O460" s="671"/>
      <c r="P460" s="671"/>
      <c r="Q460" s="671"/>
      <c r="R460" s="653"/>
      <c r="S460" s="653"/>
      <c r="T460" s="653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652"/>
      <c r="AM460" s="652"/>
      <c r="AN460" s="652"/>
      <c r="AO460" s="652"/>
      <c r="AP460" s="652"/>
      <c r="AQ460" s="652"/>
      <c r="AR460" s="652"/>
      <c r="AS460" s="652"/>
      <c r="AT460" s="652"/>
    </row>
    <row r="461" spans="2:46" s="644" customFormat="1" ht="15.95" customHeight="1" x14ac:dyDescent="0.25">
      <c r="B461" s="645"/>
      <c r="C461" s="652"/>
      <c r="D461" s="652"/>
      <c r="E461" s="652"/>
      <c r="F461" s="652"/>
      <c r="G461" s="647"/>
      <c r="H461" s="648"/>
      <c r="I461" s="648"/>
      <c r="J461" s="671"/>
      <c r="K461" s="822"/>
      <c r="L461" s="671"/>
      <c r="M461" s="671"/>
      <c r="N461" s="671"/>
      <c r="O461" s="671"/>
      <c r="P461" s="671"/>
      <c r="Q461" s="671"/>
      <c r="R461" s="653"/>
      <c r="S461" s="653"/>
      <c r="T461" s="653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652"/>
      <c r="AM461" s="652"/>
      <c r="AN461" s="652"/>
      <c r="AO461" s="652"/>
      <c r="AP461" s="652"/>
      <c r="AQ461" s="652"/>
      <c r="AR461" s="652"/>
      <c r="AS461" s="652"/>
      <c r="AT461" s="652"/>
    </row>
    <row r="462" spans="2:46" s="644" customFormat="1" ht="15.95" customHeight="1" x14ac:dyDescent="0.25">
      <c r="B462" s="645"/>
      <c r="C462" s="652"/>
      <c r="D462" s="652"/>
      <c r="E462" s="652"/>
      <c r="F462" s="652"/>
      <c r="G462" s="647"/>
      <c r="H462" s="648"/>
      <c r="I462" s="648"/>
      <c r="J462" s="671"/>
      <c r="K462" s="822"/>
      <c r="L462" s="671"/>
      <c r="M462" s="671"/>
      <c r="N462" s="671"/>
      <c r="O462" s="671"/>
      <c r="P462" s="671"/>
      <c r="Q462" s="671"/>
      <c r="R462" s="653"/>
      <c r="S462" s="653"/>
      <c r="T462" s="653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652"/>
      <c r="AM462" s="652"/>
      <c r="AN462" s="652"/>
      <c r="AO462" s="652"/>
      <c r="AP462" s="652"/>
      <c r="AQ462" s="652"/>
      <c r="AR462" s="652"/>
      <c r="AS462" s="652"/>
      <c r="AT462" s="652"/>
    </row>
    <row r="463" spans="2:46" s="644" customFormat="1" ht="15.95" customHeight="1" x14ac:dyDescent="0.25">
      <c r="B463" s="645"/>
      <c r="C463" s="652"/>
      <c r="D463" s="652"/>
      <c r="E463" s="652"/>
      <c r="F463" s="652"/>
      <c r="G463" s="647"/>
      <c r="H463" s="648"/>
      <c r="I463" s="648"/>
      <c r="J463" s="671"/>
      <c r="K463" s="822"/>
      <c r="L463" s="671"/>
      <c r="M463" s="671"/>
      <c r="N463" s="671"/>
      <c r="O463" s="671"/>
      <c r="P463" s="671"/>
      <c r="Q463" s="671"/>
      <c r="R463" s="653"/>
      <c r="S463" s="653"/>
      <c r="T463" s="653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652"/>
      <c r="AM463" s="652"/>
      <c r="AN463" s="652"/>
      <c r="AO463" s="652"/>
      <c r="AP463" s="652"/>
      <c r="AQ463" s="652"/>
      <c r="AR463" s="652"/>
      <c r="AS463" s="652"/>
      <c r="AT463" s="652"/>
    </row>
    <row r="464" spans="2:46" s="644" customFormat="1" ht="15.95" customHeight="1" x14ac:dyDescent="0.25">
      <c r="B464" s="645"/>
      <c r="C464" s="652"/>
      <c r="D464" s="652"/>
      <c r="E464" s="652"/>
      <c r="F464" s="652"/>
      <c r="G464" s="647"/>
      <c r="H464" s="648"/>
      <c r="I464" s="648"/>
      <c r="J464" s="671"/>
      <c r="K464" s="822"/>
      <c r="L464" s="671"/>
      <c r="M464" s="671"/>
      <c r="N464" s="671"/>
      <c r="O464" s="671"/>
      <c r="P464" s="671"/>
      <c r="Q464" s="671"/>
      <c r="R464" s="653"/>
      <c r="S464" s="653"/>
      <c r="T464" s="653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652"/>
      <c r="AM464" s="652"/>
      <c r="AN464" s="652"/>
      <c r="AO464" s="652"/>
      <c r="AP464" s="652"/>
      <c r="AQ464" s="652"/>
      <c r="AR464" s="652"/>
      <c r="AS464" s="652"/>
      <c r="AT464" s="652"/>
    </row>
    <row r="465" spans="2:46" s="644" customFormat="1" ht="15.95" customHeight="1" x14ac:dyDescent="0.25">
      <c r="B465" s="645"/>
      <c r="C465" s="652"/>
      <c r="D465" s="652"/>
      <c r="E465" s="652"/>
      <c r="F465" s="652"/>
      <c r="G465" s="647"/>
      <c r="H465" s="648"/>
      <c r="I465" s="648"/>
      <c r="J465" s="671"/>
      <c r="K465" s="822"/>
      <c r="L465" s="671"/>
      <c r="M465" s="671"/>
      <c r="N465" s="671"/>
      <c r="O465" s="671"/>
      <c r="P465" s="671"/>
      <c r="Q465" s="671"/>
      <c r="R465" s="653"/>
      <c r="S465" s="653"/>
      <c r="T465" s="653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652"/>
      <c r="AM465" s="652"/>
      <c r="AN465" s="652"/>
      <c r="AO465" s="652"/>
      <c r="AP465" s="652"/>
      <c r="AQ465" s="652"/>
      <c r="AR465" s="652"/>
      <c r="AS465" s="652"/>
      <c r="AT465" s="652"/>
    </row>
    <row r="466" spans="2:46" s="644" customFormat="1" ht="15.95" customHeight="1" x14ac:dyDescent="0.25">
      <c r="B466" s="645"/>
      <c r="C466" s="652"/>
      <c r="D466" s="652"/>
      <c r="E466" s="652"/>
      <c r="F466" s="652"/>
      <c r="G466" s="647"/>
      <c r="H466" s="648"/>
      <c r="I466" s="648"/>
      <c r="J466" s="671"/>
      <c r="K466" s="822"/>
      <c r="L466" s="671"/>
      <c r="M466" s="671"/>
      <c r="N466" s="671"/>
      <c r="O466" s="671"/>
      <c r="P466" s="671"/>
      <c r="Q466" s="671"/>
      <c r="R466" s="653"/>
      <c r="S466" s="653"/>
      <c r="T466" s="653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652"/>
      <c r="AM466" s="652"/>
      <c r="AN466" s="652"/>
      <c r="AO466" s="652"/>
      <c r="AP466" s="652"/>
      <c r="AQ466" s="652"/>
      <c r="AR466" s="652"/>
      <c r="AS466" s="652"/>
      <c r="AT466" s="652"/>
    </row>
    <row r="467" spans="2:46" s="644" customFormat="1" ht="15.95" customHeight="1" x14ac:dyDescent="0.25">
      <c r="B467" s="645"/>
      <c r="C467" s="652"/>
      <c r="D467" s="652"/>
      <c r="E467" s="652"/>
      <c r="F467" s="652"/>
      <c r="G467" s="647"/>
      <c r="H467" s="648"/>
      <c r="I467" s="648"/>
      <c r="J467" s="671"/>
      <c r="K467" s="822"/>
      <c r="L467" s="671"/>
      <c r="M467" s="671"/>
      <c r="N467" s="671"/>
      <c r="O467" s="671"/>
      <c r="P467" s="671"/>
      <c r="Q467" s="671"/>
      <c r="R467" s="653"/>
      <c r="S467" s="653"/>
      <c r="T467" s="653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652"/>
      <c r="AM467" s="652"/>
      <c r="AN467" s="652"/>
      <c r="AO467" s="652"/>
      <c r="AP467" s="652"/>
      <c r="AQ467" s="652"/>
      <c r="AR467" s="652"/>
      <c r="AS467" s="652"/>
      <c r="AT467" s="652"/>
    </row>
    <row r="468" spans="2:46" s="644" customFormat="1" ht="15.95" customHeight="1" x14ac:dyDescent="0.25">
      <c r="B468" s="645"/>
      <c r="C468" s="652"/>
      <c r="D468" s="652"/>
      <c r="E468" s="652"/>
      <c r="F468" s="652"/>
      <c r="G468" s="647"/>
      <c r="H468" s="648"/>
      <c r="I468" s="648"/>
      <c r="J468" s="671"/>
      <c r="K468" s="822"/>
      <c r="L468" s="671"/>
      <c r="M468" s="671"/>
      <c r="N468" s="671"/>
      <c r="O468" s="671"/>
      <c r="P468" s="671"/>
      <c r="Q468" s="671"/>
      <c r="R468" s="653"/>
      <c r="S468" s="653"/>
      <c r="T468" s="653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652"/>
      <c r="AM468" s="652"/>
      <c r="AN468" s="652"/>
      <c r="AO468" s="652"/>
      <c r="AP468" s="652"/>
      <c r="AQ468" s="652"/>
      <c r="AR468" s="652"/>
      <c r="AS468" s="652"/>
      <c r="AT468" s="652"/>
    </row>
    <row r="469" spans="2:46" s="644" customFormat="1" ht="15.95" customHeight="1" x14ac:dyDescent="0.25">
      <c r="B469" s="645"/>
      <c r="C469" s="652"/>
      <c r="D469" s="652"/>
      <c r="E469" s="652"/>
      <c r="F469" s="652"/>
      <c r="G469" s="647"/>
      <c r="H469" s="648"/>
      <c r="I469" s="648"/>
      <c r="J469" s="671"/>
      <c r="K469" s="822"/>
      <c r="L469" s="671"/>
      <c r="M469" s="671"/>
      <c r="N469" s="671"/>
      <c r="O469" s="671"/>
      <c r="P469" s="671"/>
      <c r="Q469" s="671"/>
      <c r="R469" s="653"/>
      <c r="S469" s="653"/>
      <c r="T469" s="653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652"/>
      <c r="AM469" s="652"/>
      <c r="AN469" s="652"/>
      <c r="AO469" s="652"/>
      <c r="AP469" s="652"/>
      <c r="AQ469" s="652"/>
      <c r="AR469" s="652"/>
      <c r="AS469" s="652"/>
      <c r="AT469" s="652"/>
    </row>
    <row r="470" spans="2:46" s="644" customFormat="1" ht="15.95" customHeight="1" x14ac:dyDescent="0.25">
      <c r="B470" s="645"/>
      <c r="C470" s="652"/>
      <c r="D470" s="652"/>
      <c r="E470" s="652"/>
      <c r="F470" s="652"/>
      <c r="G470" s="647"/>
      <c r="H470" s="648"/>
      <c r="I470" s="648"/>
      <c r="J470" s="671"/>
      <c r="K470" s="822"/>
      <c r="L470" s="671"/>
      <c r="M470" s="671"/>
      <c r="N470" s="671"/>
      <c r="O470" s="671"/>
      <c r="P470" s="671"/>
      <c r="Q470" s="671"/>
      <c r="R470" s="653"/>
      <c r="S470" s="653"/>
      <c r="T470" s="653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652"/>
      <c r="AM470" s="652"/>
      <c r="AN470" s="652"/>
      <c r="AO470" s="652"/>
      <c r="AP470" s="652"/>
      <c r="AQ470" s="652"/>
      <c r="AR470" s="652"/>
      <c r="AS470" s="652"/>
      <c r="AT470" s="652"/>
    </row>
    <row r="471" spans="2:46" s="644" customFormat="1" ht="15.95" customHeight="1" x14ac:dyDescent="0.25">
      <c r="B471" s="645"/>
      <c r="C471" s="652"/>
      <c r="D471" s="652"/>
      <c r="E471" s="652"/>
      <c r="F471" s="652"/>
      <c r="G471" s="647"/>
      <c r="H471" s="648"/>
      <c r="I471" s="648"/>
      <c r="J471" s="671"/>
      <c r="K471" s="822"/>
      <c r="L471" s="671"/>
      <c r="M471" s="671"/>
      <c r="N471" s="671"/>
      <c r="O471" s="671"/>
      <c r="P471" s="671"/>
      <c r="Q471" s="671"/>
      <c r="R471" s="653"/>
      <c r="S471" s="653"/>
      <c r="T471" s="653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652"/>
      <c r="AM471" s="652"/>
      <c r="AN471" s="652"/>
      <c r="AO471" s="652"/>
      <c r="AP471" s="652"/>
      <c r="AQ471" s="652"/>
      <c r="AR471" s="652"/>
      <c r="AS471" s="652"/>
      <c r="AT471" s="652"/>
    </row>
    <row r="472" spans="2:46" s="644" customFormat="1" ht="15.95" customHeight="1" x14ac:dyDescent="0.25">
      <c r="B472" s="645"/>
      <c r="C472" s="652"/>
      <c r="D472" s="652"/>
      <c r="E472" s="652"/>
      <c r="F472" s="652"/>
      <c r="G472" s="647"/>
      <c r="H472" s="648"/>
      <c r="I472" s="648"/>
      <c r="J472" s="671"/>
      <c r="K472" s="822"/>
      <c r="L472" s="671"/>
      <c r="M472" s="671"/>
      <c r="N472" s="671"/>
      <c r="O472" s="671"/>
      <c r="P472" s="671"/>
      <c r="Q472" s="671"/>
      <c r="R472" s="653"/>
      <c r="S472" s="653"/>
      <c r="T472" s="653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652"/>
      <c r="AM472" s="652"/>
      <c r="AN472" s="652"/>
      <c r="AO472" s="652"/>
      <c r="AP472" s="652"/>
      <c r="AQ472" s="652"/>
      <c r="AR472" s="652"/>
      <c r="AS472" s="652"/>
      <c r="AT472" s="652"/>
    </row>
    <row r="473" spans="2:46" s="644" customFormat="1" ht="15.95" customHeight="1" x14ac:dyDescent="0.25">
      <c r="B473" s="645"/>
      <c r="C473" s="652"/>
      <c r="D473" s="652"/>
      <c r="E473" s="652"/>
      <c r="F473" s="652"/>
      <c r="G473" s="647"/>
      <c r="H473" s="648"/>
      <c r="I473" s="648"/>
      <c r="J473" s="671"/>
      <c r="K473" s="822"/>
      <c r="L473" s="671"/>
      <c r="M473" s="671"/>
      <c r="N473" s="671"/>
      <c r="O473" s="671"/>
      <c r="P473" s="671"/>
      <c r="Q473" s="671"/>
      <c r="R473" s="653"/>
      <c r="S473" s="653"/>
      <c r="T473" s="653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652"/>
      <c r="AM473" s="652"/>
      <c r="AN473" s="652"/>
      <c r="AO473" s="652"/>
      <c r="AP473" s="652"/>
      <c r="AQ473" s="652"/>
      <c r="AR473" s="652"/>
      <c r="AS473" s="652"/>
      <c r="AT473" s="652"/>
    </row>
    <row r="474" spans="2:46" s="644" customFormat="1" ht="15.95" customHeight="1" x14ac:dyDescent="0.25">
      <c r="B474" s="645"/>
      <c r="C474" s="652"/>
      <c r="D474" s="652"/>
      <c r="E474" s="652"/>
      <c r="F474" s="652"/>
      <c r="G474" s="647"/>
      <c r="H474" s="648"/>
      <c r="I474" s="648"/>
      <c r="J474" s="671"/>
      <c r="K474" s="822"/>
      <c r="L474" s="671"/>
      <c r="M474" s="671"/>
      <c r="N474" s="671"/>
      <c r="O474" s="671"/>
      <c r="P474" s="671"/>
      <c r="Q474" s="671"/>
      <c r="R474" s="653"/>
      <c r="S474" s="653"/>
      <c r="T474" s="653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652"/>
      <c r="AM474" s="652"/>
      <c r="AN474" s="652"/>
      <c r="AO474" s="652"/>
      <c r="AP474" s="652"/>
      <c r="AQ474" s="652"/>
      <c r="AR474" s="652"/>
      <c r="AS474" s="652"/>
      <c r="AT474" s="652"/>
    </row>
    <row r="475" spans="2:46" s="644" customFormat="1" ht="15.95" customHeight="1" x14ac:dyDescent="0.25">
      <c r="B475" s="645"/>
      <c r="C475" s="652"/>
      <c r="D475" s="652"/>
      <c r="E475" s="652"/>
      <c r="F475" s="652"/>
      <c r="G475" s="647"/>
      <c r="H475" s="648"/>
      <c r="I475" s="648"/>
      <c r="J475" s="671"/>
      <c r="K475" s="822"/>
      <c r="L475" s="671"/>
      <c r="M475" s="671"/>
      <c r="N475" s="671"/>
      <c r="O475" s="671"/>
      <c r="P475" s="671"/>
      <c r="Q475" s="671"/>
      <c r="R475" s="653"/>
      <c r="S475" s="653"/>
      <c r="T475" s="653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652"/>
      <c r="AM475" s="652"/>
      <c r="AN475" s="652"/>
      <c r="AO475" s="652"/>
      <c r="AP475" s="652"/>
      <c r="AQ475" s="652"/>
      <c r="AR475" s="652"/>
      <c r="AS475" s="652"/>
      <c r="AT475" s="652"/>
    </row>
    <row r="476" spans="2:46" s="644" customFormat="1" ht="15.95" customHeight="1" x14ac:dyDescent="0.25">
      <c r="B476" s="645"/>
      <c r="C476" s="652"/>
      <c r="D476" s="652"/>
      <c r="E476" s="652"/>
      <c r="F476" s="652"/>
      <c r="G476" s="647"/>
      <c r="H476" s="648"/>
      <c r="I476" s="648"/>
      <c r="J476" s="671"/>
      <c r="K476" s="822"/>
      <c r="L476" s="671"/>
      <c r="M476" s="671"/>
      <c r="N476" s="671"/>
      <c r="O476" s="671"/>
      <c r="P476" s="671"/>
      <c r="Q476" s="671"/>
      <c r="R476" s="653"/>
      <c r="S476" s="653"/>
      <c r="T476" s="653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652"/>
      <c r="AM476" s="652"/>
      <c r="AN476" s="652"/>
      <c r="AO476" s="652"/>
      <c r="AP476" s="652"/>
      <c r="AQ476" s="652"/>
      <c r="AR476" s="652"/>
      <c r="AS476" s="652"/>
      <c r="AT476" s="652"/>
    </row>
    <row r="477" spans="2:46" s="644" customFormat="1" ht="15.95" customHeight="1" x14ac:dyDescent="0.25">
      <c r="B477" s="645"/>
      <c r="C477" s="652"/>
      <c r="D477" s="652"/>
      <c r="E477" s="652"/>
      <c r="F477" s="652"/>
      <c r="G477" s="647"/>
      <c r="H477" s="648"/>
      <c r="I477" s="648"/>
      <c r="J477" s="671"/>
      <c r="K477" s="822"/>
      <c r="L477" s="671"/>
      <c r="M477" s="671"/>
      <c r="N477" s="671"/>
      <c r="O477" s="671"/>
      <c r="P477" s="671"/>
      <c r="Q477" s="671"/>
      <c r="R477" s="653"/>
      <c r="S477" s="653"/>
      <c r="T477" s="653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652"/>
      <c r="AM477" s="652"/>
      <c r="AN477" s="652"/>
      <c r="AO477" s="652"/>
      <c r="AP477" s="652"/>
      <c r="AQ477" s="652"/>
      <c r="AR477" s="652"/>
      <c r="AS477" s="652"/>
      <c r="AT477" s="652"/>
    </row>
    <row r="478" spans="2:46" s="644" customFormat="1" ht="15.95" customHeight="1" x14ac:dyDescent="0.25">
      <c r="B478" s="645"/>
      <c r="C478" s="652"/>
      <c r="D478" s="652"/>
      <c r="E478" s="652"/>
      <c r="F478" s="652"/>
      <c r="G478" s="647"/>
      <c r="H478" s="648"/>
      <c r="I478" s="648"/>
      <c r="J478" s="671"/>
      <c r="K478" s="822"/>
      <c r="L478" s="671"/>
      <c r="M478" s="671"/>
      <c r="N478" s="671"/>
      <c r="O478" s="671"/>
      <c r="P478" s="671"/>
      <c r="Q478" s="671"/>
      <c r="R478" s="653"/>
      <c r="S478" s="653"/>
      <c r="T478" s="653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652"/>
      <c r="AM478" s="652"/>
      <c r="AN478" s="652"/>
      <c r="AO478" s="652"/>
      <c r="AP478" s="652"/>
      <c r="AQ478" s="652"/>
      <c r="AR478" s="652"/>
      <c r="AS478" s="652"/>
      <c r="AT478" s="652"/>
    </row>
    <row r="479" spans="2:46" s="644" customFormat="1" ht="15.95" customHeight="1" x14ac:dyDescent="0.25">
      <c r="B479" s="645"/>
      <c r="C479" s="652"/>
      <c r="D479" s="652"/>
      <c r="E479" s="652"/>
      <c r="F479" s="652"/>
      <c r="G479" s="647"/>
      <c r="H479" s="648"/>
      <c r="I479" s="648"/>
      <c r="J479" s="671"/>
      <c r="K479" s="822"/>
      <c r="L479" s="671"/>
      <c r="M479" s="671"/>
      <c r="N479" s="671"/>
      <c r="O479" s="671"/>
      <c r="P479" s="671"/>
      <c r="Q479" s="671"/>
      <c r="R479" s="653"/>
      <c r="S479" s="653"/>
      <c r="T479" s="653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652"/>
      <c r="AM479" s="652"/>
      <c r="AN479" s="652"/>
      <c r="AO479" s="652"/>
      <c r="AP479" s="652"/>
      <c r="AQ479" s="652"/>
      <c r="AR479" s="652"/>
      <c r="AS479" s="652"/>
      <c r="AT479" s="652"/>
    </row>
    <row r="480" spans="2:46" s="644" customFormat="1" ht="15.95" customHeight="1" x14ac:dyDescent="0.25">
      <c r="B480" s="645"/>
      <c r="C480" s="652"/>
      <c r="D480" s="652"/>
      <c r="E480" s="652"/>
      <c r="F480" s="652"/>
      <c r="G480" s="647"/>
      <c r="H480" s="648"/>
      <c r="I480" s="648"/>
      <c r="J480" s="671"/>
      <c r="K480" s="822"/>
      <c r="L480" s="671"/>
      <c r="M480" s="671"/>
      <c r="N480" s="671"/>
      <c r="O480" s="671"/>
      <c r="P480" s="671"/>
      <c r="Q480" s="671"/>
      <c r="R480" s="653"/>
      <c r="S480" s="653"/>
      <c r="T480" s="653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652"/>
      <c r="AM480" s="652"/>
      <c r="AN480" s="652"/>
      <c r="AO480" s="652"/>
      <c r="AP480" s="652"/>
      <c r="AQ480" s="652"/>
      <c r="AR480" s="652"/>
      <c r="AS480" s="652"/>
      <c r="AT480" s="652"/>
    </row>
    <row r="481" spans="2:46" s="644" customFormat="1" ht="15.95" customHeight="1" x14ac:dyDescent="0.25">
      <c r="B481" s="645"/>
      <c r="C481" s="652"/>
      <c r="D481" s="652"/>
      <c r="E481" s="652"/>
      <c r="F481" s="652"/>
      <c r="G481" s="647"/>
      <c r="H481" s="648"/>
      <c r="I481" s="648"/>
      <c r="J481" s="671"/>
      <c r="K481" s="822"/>
      <c r="L481" s="671"/>
      <c r="M481" s="671"/>
      <c r="N481" s="671"/>
      <c r="O481" s="671"/>
      <c r="P481" s="671"/>
      <c r="Q481" s="671"/>
      <c r="R481" s="653"/>
      <c r="S481" s="653"/>
      <c r="T481" s="653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652"/>
      <c r="AM481" s="652"/>
      <c r="AN481" s="652"/>
      <c r="AO481" s="652"/>
      <c r="AP481" s="652"/>
      <c r="AQ481" s="652"/>
      <c r="AR481" s="652"/>
      <c r="AS481" s="652"/>
      <c r="AT481" s="652"/>
    </row>
    <row r="482" spans="2:46" s="644" customFormat="1" ht="15.95" customHeight="1" x14ac:dyDescent="0.25">
      <c r="B482" s="645"/>
      <c r="C482" s="652"/>
      <c r="D482" s="652"/>
      <c r="E482" s="652"/>
      <c r="F482" s="652"/>
      <c r="G482" s="647"/>
      <c r="H482" s="648"/>
      <c r="I482" s="648"/>
      <c r="J482" s="671"/>
      <c r="K482" s="822"/>
      <c r="L482" s="671"/>
      <c r="M482" s="671"/>
      <c r="N482" s="671"/>
      <c r="O482" s="671"/>
      <c r="P482" s="671"/>
      <c r="Q482" s="671"/>
      <c r="R482" s="653"/>
      <c r="S482" s="653"/>
      <c r="T482" s="653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652"/>
      <c r="AM482" s="652"/>
      <c r="AN482" s="652"/>
      <c r="AO482" s="652"/>
      <c r="AP482" s="652"/>
      <c r="AQ482" s="652"/>
      <c r="AR482" s="652"/>
      <c r="AS482" s="652"/>
      <c r="AT482" s="652"/>
    </row>
    <row r="483" spans="2:46" s="644" customFormat="1" ht="15.95" customHeight="1" x14ac:dyDescent="0.25">
      <c r="B483" s="645"/>
      <c r="C483" s="652"/>
      <c r="D483" s="652"/>
      <c r="E483" s="652"/>
      <c r="F483" s="652"/>
      <c r="G483" s="647"/>
      <c r="H483" s="648"/>
      <c r="I483" s="648"/>
      <c r="J483" s="671"/>
      <c r="K483" s="822"/>
      <c r="L483" s="671"/>
      <c r="M483" s="671"/>
      <c r="N483" s="671"/>
      <c r="O483" s="671"/>
      <c r="P483" s="671"/>
      <c r="Q483" s="671"/>
      <c r="R483" s="653"/>
      <c r="S483" s="653"/>
      <c r="T483" s="653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652"/>
      <c r="AM483" s="652"/>
      <c r="AN483" s="652"/>
      <c r="AO483" s="652"/>
      <c r="AP483" s="652"/>
      <c r="AQ483" s="652"/>
      <c r="AR483" s="652"/>
      <c r="AS483" s="652"/>
      <c r="AT483" s="652"/>
    </row>
    <row r="484" spans="2:46" s="644" customFormat="1" ht="15.95" customHeight="1" x14ac:dyDescent="0.25">
      <c r="B484" s="645"/>
      <c r="C484" s="652"/>
      <c r="D484" s="652"/>
      <c r="E484" s="652"/>
      <c r="F484" s="652"/>
      <c r="G484" s="647"/>
      <c r="H484" s="648"/>
      <c r="I484" s="648"/>
      <c r="J484" s="671"/>
      <c r="K484" s="822"/>
      <c r="L484" s="671"/>
      <c r="M484" s="671"/>
      <c r="N484" s="671"/>
      <c r="O484" s="671"/>
      <c r="P484" s="671"/>
      <c r="Q484" s="671"/>
      <c r="R484" s="653"/>
      <c r="S484" s="653"/>
      <c r="T484" s="653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652"/>
      <c r="AM484" s="652"/>
      <c r="AN484" s="652"/>
      <c r="AO484" s="652"/>
      <c r="AP484" s="652"/>
      <c r="AQ484" s="652"/>
      <c r="AR484" s="652"/>
      <c r="AS484" s="652"/>
      <c r="AT484" s="652"/>
    </row>
    <row r="485" spans="2:46" s="644" customFormat="1" ht="15.95" customHeight="1" x14ac:dyDescent="0.25">
      <c r="B485" s="645"/>
      <c r="C485" s="652"/>
      <c r="D485" s="652"/>
      <c r="E485" s="652"/>
      <c r="F485" s="652"/>
      <c r="G485" s="647"/>
      <c r="H485" s="648"/>
      <c r="I485" s="648"/>
      <c r="J485" s="671"/>
      <c r="K485" s="822"/>
      <c r="L485" s="671"/>
      <c r="M485" s="671"/>
      <c r="N485" s="671"/>
      <c r="O485" s="671"/>
      <c r="P485" s="671"/>
      <c r="Q485" s="671"/>
      <c r="R485" s="653"/>
      <c r="S485" s="653"/>
      <c r="T485" s="653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652"/>
      <c r="AM485" s="652"/>
      <c r="AN485" s="652"/>
      <c r="AO485" s="652"/>
      <c r="AP485" s="652"/>
      <c r="AQ485" s="652"/>
      <c r="AR485" s="652"/>
      <c r="AS485" s="652"/>
      <c r="AT485" s="652"/>
    </row>
    <row r="486" spans="2:46" s="644" customFormat="1" ht="15.95" customHeight="1" x14ac:dyDescent="0.25">
      <c r="B486" s="645"/>
      <c r="C486" s="652"/>
      <c r="D486" s="652"/>
      <c r="E486" s="652"/>
      <c r="F486" s="652"/>
      <c r="G486" s="647"/>
      <c r="H486" s="648"/>
      <c r="I486" s="648"/>
      <c r="J486" s="671"/>
      <c r="K486" s="822"/>
      <c r="L486" s="671"/>
      <c r="M486" s="671"/>
      <c r="N486" s="671"/>
      <c r="O486" s="671"/>
      <c r="P486" s="671"/>
      <c r="Q486" s="671"/>
      <c r="R486" s="653"/>
      <c r="S486" s="653"/>
      <c r="T486" s="653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652"/>
      <c r="AM486" s="652"/>
      <c r="AN486" s="652"/>
      <c r="AO486" s="652"/>
      <c r="AP486" s="652"/>
      <c r="AQ486" s="652"/>
      <c r="AR486" s="652"/>
      <c r="AS486" s="652"/>
      <c r="AT486" s="652"/>
    </row>
    <row r="487" spans="2:46" s="644" customFormat="1" ht="15.95" customHeight="1" x14ac:dyDescent="0.25">
      <c r="B487" s="645"/>
      <c r="C487" s="652"/>
      <c r="D487" s="652"/>
      <c r="E487" s="652"/>
      <c r="F487" s="652"/>
      <c r="G487" s="647"/>
      <c r="H487" s="648"/>
      <c r="I487" s="648"/>
      <c r="J487" s="671"/>
      <c r="K487" s="822"/>
      <c r="L487" s="671"/>
      <c r="M487" s="671"/>
      <c r="N487" s="671"/>
      <c r="O487" s="671"/>
      <c r="P487" s="671"/>
      <c r="Q487" s="671"/>
      <c r="R487" s="653"/>
      <c r="S487" s="653"/>
      <c r="T487" s="653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652"/>
      <c r="AM487" s="652"/>
      <c r="AN487" s="652"/>
      <c r="AO487" s="652"/>
      <c r="AP487" s="652"/>
      <c r="AQ487" s="652"/>
      <c r="AR487" s="652"/>
      <c r="AS487" s="652"/>
      <c r="AT487" s="652"/>
    </row>
    <row r="488" spans="2:46" s="644" customFormat="1" ht="15.95" customHeight="1" x14ac:dyDescent="0.25">
      <c r="B488" s="645"/>
      <c r="C488" s="652"/>
      <c r="D488" s="652"/>
      <c r="E488" s="652"/>
      <c r="F488" s="652"/>
      <c r="G488" s="647"/>
      <c r="H488" s="648"/>
      <c r="I488" s="648"/>
      <c r="J488" s="671"/>
      <c r="K488" s="822"/>
      <c r="L488" s="671"/>
      <c r="M488" s="671"/>
      <c r="N488" s="671"/>
      <c r="O488" s="671"/>
      <c r="P488" s="671"/>
      <c r="Q488" s="671"/>
      <c r="R488" s="653"/>
      <c r="S488" s="653"/>
      <c r="T488" s="653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652"/>
      <c r="AM488" s="652"/>
      <c r="AN488" s="652"/>
      <c r="AO488" s="652"/>
      <c r="AP488" s="652"/>
      <c r="AQ488" s="652"/>
      <c r="AR488" s="652"/>
      <c r="AS488" s="652"/>
      <c r="AT488" s="652"/>
    </row>
    <row r="489" spans="2:46" s="644" customFormat="1" ht="15.95" customHeight="1" x14ac:dyDescent="0.25">
      <c r="B489" s="645"/>
      <c r="C489" s="652"/>
      <c r="D489" s="652"/>
      <c r="E489" s="652"/>
      <c r="F489" s="652"/>
      <c r="G489" s="647"/>
      <c r="H489" s="648"/>
      <c r="I489" s="648"/>
      <c r="J489" s="671"/>
      <c r="K489" s="822"/>
      <c r="L489" s="671"/>
      <c r="M489" s="671"/>
      <c r="N489" s="671"/>
      <c r="O489" s="671"/>
      <c r="P489" s="671"/>
      <c r="Q489" s="671"/>
      <c r="R489" s="653"/>
      <c r="S489" s="653"/>
      <c r="T489" s="653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652"/>
      <c r="AM489" s="652"/>
      <c r="AN489" s="652"/>
      <c r="AO489" s="652"/>
      <c r="AP489" s="652"/>
      <c r="AQ489" s="652"/>
      <c r="AR489" s="652"/>
      <c r="AS489" s="652"/>
      <c r="AT489" s="652"/>
    </row>
    <row r="490" spans="2:46" s="644" customFormat="1" ht="15.95" customHeight="1" x14ac:dyDescent="0.25">
      <c r="B490" s="645"/>
      <c r="C490" s="652"/>
      <c r="D490" s="652"/>
      <c r="E490" s="652"/>
      <c r="F490" s="652"/>
      <c r="G490" s="647"/>
      <c r="H490" s="648"/>
      <c r="I490" s="648"/>
      <c r="J490" s="671"/>
      <c r="K490" s="822"/>
      <c r="L490" s="671"/>
      <c r="M490" s="671"/>
      <c r="N490" s="671"/>
      <c r="O490" s="671"/>
      <c r="P490" s="671"/>
      <c r="Q490" s="671"/>
      <c r="R490" s="653"/>
      <c r="S490" s="653"/>
      <c r="T490" s="653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652"/>
      <c r="AM490" s="652"/>
      <c r="AN490" s="652"/>
      <c r="AO490" s="652"/>
      <c r="AP490" s="652"/>
      <c r="AQ490" s="652"/>
      <c r="AR490" s="652"/>
      <c r="AS490" s="652"/>
      <c r="AT490" s="652"/>
    </row>
    <row r="491" spans="2:46" s="644" customFormat="1" ht="15.95" customHeight="1" x14ac:dyDescent="0.25">
      <c r="B491" s="645"/>
      <c r="C491" s="652"/>
      <c r="D491" s="652"/>
      <c r="E491" s="652"/>
      <c r="F491" s="652"/>
      <c r="G491" s="647"/>
      <c r="H491" s="648"/>
      <c r="I491" s="648"/>
      <c r="J491" s="671"/>
      <c r="K491" s="822"/>
      <c r="L491" s="671"/>
      <c r="M491" s="671"/>
      <c r="N491" s="671"/>
      <c r="O491" s="671"/>
      <c r="P491" s="671"/>
      <c r="Q491" s="671"/>
      <c r="R491" s="653"/>
      <c r="S491" s="653"/>
      <c r="T491" s="653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652"/>
      <c r="AM491" s="652"/>
      <c r="AN491" s="652"/>
      <c r="AO491" s="652"/>
      <c r="AP491" s="652"/>
      <c r="AQ491" s="652"/>
      <c r="AR491" s="652"/>
      <c r="AS491" s="652"/>
      <c r="AT491" s="652"/>
    </row>
    <row r="492" spans="2:46" s="644" customFormat="1" ht="15.95" customHeight="1" x14ac:dyDescent="0.25">
      <c r="B492" s="645"/>
      <c r="C492" s="652"/>
      <c r="D492" s="652"/>
      <c r="E492" s="652"/>
      <c r="F492" s="652"/>
      <c r="G492" s="647"/>
      <c r="H492" s="648"/>
      <c r="I492" s="648"/>
      <c r="J492" s="671"/>
      <c r="K492" s="822"/>
      <c r="L492" s="671"/>
      <c r="M492" s="671"/>
      <c r="N492" s="671"/>
      <c r="O492" s="671"/>
      <c r="P492" s="671"/>
      <c r="Q492" s="671"/>
      <c r="R492" s="653"/>
      <c r="S492" s="653"/>
      <c r="T492" s="653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652"/>
      <c r="AM492" s="652"/>
      <c r="AN492" s="652"/>
      <c r="AO492" s="652"/>
      <c r="AP492" s="652"/>
      <c r="AQ492" s="652"/>
      <c r="AR492" s="652"/>
      <c r="AS492" s="652"/>
      <c r="AT492" s="652"/>
    </row>
    <row r="493" spans="2:46" s="644" customFormat="1" ht="15.95" customHeight="1" x14ac:dyDescent="0.25">
      <c r="B493" s="645"/>
      <c r="C493" s="652"/>
      <c r="D493" s="652"/>
      <c r="E493" s="652"/>
      <c r="F493" s="652"/>
      <c r="G493" s="647"/>
      <c r="H493" s="648"/>
      <c r="I493" s="648"/>
      <c r="J493" s="671"/>
      <c r="K493" s="822"/>
      <c r="L493" s="671"/>
      <c r="M493" s="671"/>
      <c r="N493" s="671"/>
      <c r="O493" s="671"/>
      <c r="P493" s="671"/>
      <c r="Q493" s="671"/>
      <c r="R493" s="653"/>
      <c r="S493" s="653"/>
      <c r="T493" s="653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652"/>
      <c r="AM493" s="652"/>
      <c r="AN493" s="652"/>
      <c r="AO493" s="652"/>
      <c r="AP493" s="652"/>
      <c r="AQ493" s="652"/>
      <c r="AR493" s="652"/>
      <c r="AS493" s="652"/>
      <c r="AT493" s="652"/>
    </row>
    <row r="494" spans="2:46" s="644" customFormat="1" ht="15.95" customHeight="1" x14ac:dyDescent="0.25">
      <c r="B494" s="645"/>
      <c r="C494" s="652"/>
      <c r="D494" s="652"/>
      <c r="E494" s="652"/>
      <c r="F494" s="652"/>
      <c r="G494" s="647"/>
      <c r="H494" s="648"/>
      <c r="I494" s="648"/>
      <c r="J494" s="671"/>
      <c r="K494" s="822"/>
      <c r="L494" s="671"/>
      <c r="M494" s="671"/>
      <c r="N494" s="671"/>
      <c r="O494" s="671"/>
      <c r="P494" s="671"/>
      <c r="Q494" s="671"/>
      <c r="R494" s="653"/>
      <c r="S494" s="653"/>
      <c r="T494" s="653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652"/>
      <c r="AM494" s="652"/>
      <c r="AN494" s="652"/>
      <c r="AO494" s="652"/>
      <c r="AP494" s="652"/>
      <c r="AQ494" s="652"/>
      <c r="AR494" s="652"/>
      <c r="AS494" s="652"/>
      <c r="AT494" s="652"/>
    </row>
    <row r="495" spans="2:46" s="644" customFormat="1" ht="15.95" customHeight="1" x14ac:dyDescent="0.25">
      <c r="B495" s="645"/>
      <c r="C495" s="652"/>
      <c r="D495" s="652"/>
      <c r="E495" s="652"/>
      <c r="F495" s="652"/>
      <c r="G495" s="647"/>
      <c r="H495" s="648"/>
      <c r="I495" s="648"/>
      <c r="J495" s="671"/>
      <c r="K495" s="822"/>
      <c r="L495" s="671"/>
      <c r="M495" s="671"/>
      <c r="N495" s="671"/>
      <c r="O495" s="671"/>
      <c r="P495" s="671"/>
      <c r="Q495" s="671"/>
      <c r="R495" s="653"/>
      <c r="S495" s="653"/>
      <c r="T495" s="653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652"/>
      <c r="AM495" s="652"/>
      <c r="AN495" s="652"/>
      <c r="AO495" s="652"/>
      <c r="AP495" s="652"/>
      <c r="AQ495" s="652"/>
      <c r="AR495" s="652"/>
      <c r="AS495" s="652"/>
      <c r="AT495" s="652"/>
    </row>
    <row r="496" spans="2:46" s="644" customFormat="1" ht="15.95" customHeight="1" x14ac:dyDescent="0.25">
      <c r="B496" s="645"/>
      <c r="C496" s="652"/>
      <c r="D496" s="652"/>
      <c r="E496" s="652"/>
      <c r="F496" s="652"/>
      <c r="G496" s="647"/>
      <c r="H496" s="648"/>
      <c r="I496" s="648"/>
      <c r="J496" s="671"/>
      <c r="K496" s="822"/>
      <c r="L496" s="671"/>
      <c r="M496" s="671"/>
      <c r="N496" s="671"/>
      <c r="O496" s="671"/>
      <c r="P496" s="671"/>
      <c r="Q496" s="671"/>
      <c r="R496" s="653"/>
      <c r="S496" s="653"/>
      <c r="T496" s="653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652"/>
      <c r="AM496" s="652"/>
      <c r="AN496" s="652"/>
      <c r="AO496" s="652"/>
      <c r="AP496" s="652"/>
      <c r="AQ496" s="652"/>
      <c r="AR496" s="652"/>
      <c r="AS496" s="652"/>
      <c r="AT496" s="652"/>
    </row>
    <row r="497" spans="2:46" s="644" customFormat="1" ht="15.95" customHeight="1" x14ac:dyDescent="0.25">
      <c r="B497" s="645"/>
      <c r="C497" s="652"/>
      <c r="D497" s="652"/>
      <c r="E497" s="652"/>
      <c r="F497" s="652"/>
      <c r="G497" s="647"/>
      <c r="H497" s="648"/>
      <c r="I497" s="648"/>
      <c r="J497" s="671"/>
      <c r="K497" s="822"/>
      <c r="L497" s="671"/>
      <c r="M497" s="671"/>
      <c r="N497" s="671"/>
      <c r="O497" s="671"/>
      <c r="P497" s="671"/>
      <c r="Q497" s="671"/>
      <c r="R497" s="653"/>
      <c r="S497" s="653"/>
      <c r="T497" s="653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652"/>
      <c r="AM497" s="652"/>
      <c r="AN497" s="652"/>
      <c r="AO497" s="652"/>
      <c r="AP497" s="652"/>
      <c r="AQ497" s="652"/>
      <c r="AR497" s="652"/>
      <c r="AS497" s="652"/>
      <c r="AT497" s="652"/>
    </row>
    <row r="498" spans="2:46" s="644" customFormat="1" ht="15.95" customHeight="1" x14ac:dyDescent="0.25">
      <c r="B498" s="645"/>
      <c r="C498" s="652"/>
      <c r="D498" s="652"/>
      <c r="E498" s="652"/>
      <c r="F498" s="652"/>
      <c r="G498" s="647"/>
      <c r="H498" s="648"/>
      <c r="I498" s="648"/>
      <c r="J498" s="671"/>
      <c r="K498" s="822"/>
      <c r="L498" s="671"/>
      <c r="M498" s="671"/>
      <c r="N498" s="671"/>
      <c r="O498" s="671"/>
      <c r="P498" s="671"/>
      <c r="Q498" s="671"/>
      <c r="R498" s="653"/>
      <c r="S498" s="653"/>
      <c r="T498" s="653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652"/>
      <c r="AM498" s="652"/>
      <c r="AN498" s="652"/>
      <c r="AO498" s="652"/>
      <c r="AP498" s="652"/>
      <c r="AQ498" s="652"/>
      <c r="AR498" s="652"/>
      <c r="AS498" s="652"/>
      <c r="AT498" s="652"/>
    </row>
    <row r="499" spans="2:46" s="644" customFormat="1" ht="15.95" customHeight="1" x14ac:dyDescent="0.25">
      <c r="B499" s="645"/>
      <c r="C499" s="652"/>
      <c r="D499" s="652"/>
      <c r="E499" s="652"/>
      <c r="F499" s="652"/>
      <c r="G499" s="647"/>
      <c r="H499" s="648"/>
      <c r="I499" s="648"/>
      <c r="J499" s="671"/>
      <c r="K499" s="822"/>
      <c r="L499" s="671"/>
      <c r="M499" s="671"/>
      <c r="N499" s="671"/>
      <c r="O499" s="671"/>
      <c r="P499" s="671"/>
      <c r="Q499" s="671"/>
      <c r="R499" s="653"/>
      <c r="S499" s="653"/>
      <c r="T499" s="653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652"/>
      <c r="AM499" s="652"/>
      <c r="AN499" s="652"/>
      <c r="AO499" s="652"/>
      <c r="AP499" s="652"/>
      <c r="AQ499" s="652"/>
      <c r="AR499" s="652"/>
      <c r="AS499" s="652"/>
      <c r="AT499" s="652"/>
    </row>
    <row r="500" spans="2:46" s="644" customFormat="1" ht="15.95" customHeight="1" x14ac:dyDescent="0.25">
      <c r="B500" s="645"/>
      <c r="C500" s="652"/>
      <c r="D500" s="652"/>
      <c r="E500" s="652"/>
      <c r="F500" s="652"/>
      <c r="G500" s="647"/>
      <c r="H500" s="648"/>
      <c r="I500" s="648"/>
      <c r="J500" s="671"/>
      <c r="K500" s="822"/>
      <c r="L500" s="671"/>
      <c r="M500" s="671"/>
      <c r="N500" s="671"/>
      <c r="O500" s="671"/>
      <c r="P500" s="671"/>
      <c r="Q500" s="671"/>
      <c r="R500" s="653"/>
      <c r="S500" s="653"/>
      <c r="T500" s="653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652"/>
      <c r="AM500" s="652"/>
      <c r="AN500" s="652"/>
      <c r="AO500" s="652"/>
      <c r="AP500" s="652"/>
      <c r="AQ500" s="652"/>
      <c r="AR500" s="652"/>
      <c r="AS500" s="652"/>
      <c r="AT500" s="652"/>
    </row>
    <row r="501" spans="2:46" s="644" customFormat="1" ht="15.95" customHeight="1" x14ac:dyDescent="0.25">
      <c r="B501" s="645"/>
      <c r="C501" s="652"/>
      <c r="D501" s="652"/>
      <c r="E501" s="652"/>
      <c r="F501" s="652"/>
      <c r="G501" s="647"/>
      <c r="H501" s="648"/>
      <c r="I501" s="648"/>
      <c r="J501" s="671"/>
      <c r="K501" s="822"/>
      <c r="L501" s="671"/>
      <c r="M501" s="671"/>
      <c r="N501" s="671"/>
      <c r="O501" s="671"/>
      <c r="P501" s="671"/>
      <c r="Q501" s="671"/>
      <c r="R501" s="653"/>
      <c r="S501" s="653"/>
      <c r="T501" s="653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652"/>
      <c r="AM501" s="652"/>
      <c r="AN501" s="652"/>
      <c r="AO501" s="652"/>
      <c r="AP501" s="652"/>
      <c r="AQ501" s="652"/>
      <c r="AR501" s="652"/>
      <c r="AS501" s="652"/>
      <c r="AT501" s="652"/>
    </row>
    <row r="502" spans="2:46" s="644" customFormat="1" ht="15.95" customHeight="1" x14ac:dyDescent="0.25">
      <c r="B502" s="645"/>
      <c r="C502" s="652"/>
      <c r="D502" s="652"/>
      <c r="E502" s="652"/>
      <c r="F502" s="652"/>
      <c r="G502" s="647"/>
      <c r="H502" s="648"/>
      <c r="I502" s="648"/>
      <c r="J502" s="671"/>
      <c r="K502" s="822"/>
      <c r="L502" s="671"/>
      <c r="M502" s="671"/>
      <c r="N502" s="671"/>
      <c r="O502" s="671"/>
      <c r="P502" s="671"/>
      <c r="Q502" s="671"/>
      <c r="R502" s="653"/>
      <c r="S502" s="653"/>
      <c r="T502" s="653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652"/>
      <c r="AM502" s="652"/>
      <c r="AN502" s="652"/>
      <c r="AO502" s="652"/>
      <c r="AP502" s="652"/>
      <c r="AQ502" s="652"/>
      <c r="AR502" s="652"/>
      <c r="AS502" s="652"/>
      <c r="AT502" s="652"/>
    </row>
    <row r="503" spans="2:46" s="644" customFormat="1" ht="15.95" customHeight="1" x14ac:dyDescent="0.25">
      <c r="B503" s="645"/>
      <c r="C503" s="652"/>
      <c r="D503" s="652"/>
      <c r="E503" s="652"/>
      <c r="F503" s="652"/>
      <c r="G503" s="647"/>
      <c r="H503" s="648"/>
      <c r="I503" s="648"/>
      <c r="J503" s="671"/>
      <c r="K503" s="822"/>
      <c r="L503" s="671"/>
      <c r="M503" s="671"/>
      <c r="N503" s="671"/>
      <c r="O503" s="671"/>
      <c r="P503" s="671"/>
      <c r="Q503" s="671"/>
      <c r="R503" s="653"/>
      <c r="S503" s="653"/>
      <c r="T503" s="653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652"/>
      <c r="AM503" s="652"/>
      <c r="AN503" s="652"/>
      <c r="AO503" s="652"/>
      <c r="AP503" s="652"/>
      <c r="AQ503" s="652"/>
      <c r="AR503" s="652"/>
      <c r="AS503" s="652"/>
      <c r="AT503" s="652"/>
    </row>
    <row r="504" spans="2:46" s="644" customFormat="1" ht="15.95" customHeight="1" x14ac:dyDescent="0.25">
      <c r="B504" s="645"/>
      <c r="C504" s="652"/>
      <c r="D504" s="652"/>
      <c r="E504" s="652"/>
      <c r="F504" s="652"/>
      <c r="G504" s="647"/>
      <c r="H504" s="648"/>
      <c r="I504" s="648"/>
      <c r="J504" s="671"/>
      <c r="K504" s="822"/>
      <c r="L504" s="671"/>
      <c r="M504" s="671"/>
      <c r="N504" s="671"/>
      <c r="O504" s="671"/>
      <c r="P504" s="671"/>
      <c r="Q504" s="671"/>
      <c r="R504" s="653"/>
      <c r="S504" s="653"/>
      <c r="T504" s="653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652"/>
      <c r="AM504" s="652"/>
      <c r="AN504" s="652"/>
      <c r="AO504" s="652"/>
      <c r="AP504" s="652"/>
      <c r="AQ504" s="652"/>
      <c r="AR504" s="652"/>
      <c r="AS504" s="652"/>
      <c r="AT504" s="652"/>
    </row>
    <row r="505" spans="2:46" s="644" customFormat="1" ht="15.95" customHeight="1" x14ac:dyDescent="0.25">
      <c r="B505" s="645"/>
      <c r="C505" s="652"/>
      <c r="D505" s="652"/>
      <c r="E505" s="652"/>
      <c r="F505" s="652"/>
      <c r="G505" s="647"/>
      <c r="H505" s="648"/>
      <c r="I505" s="648"/>
      <c r="J505" s="671"/>
      <c r="K505" s="822"/>
      <c r="L505" s="671"/>
      <c r="M505" s="671"/>
      <c r="N505" s="671"/>
      <c r="O505" s="671"/>
      <c r="P505" s="671"/>
      <c r="Q505" s="671"/>
      <c r="R505" s="653"/>
      <c r="S505" s="653"/>
      <c r="T505" s="653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652"/>
      <c r="AM505" s="652"/>
      <c r="AN505" s="652"/>
      <c r="AO505" s="652"/>
      <c r="AP505" s="652"/>
      <c r="AQ505" s="652"/>
      <c r="AR505" s="652"/>
      <c r="AS505" s="652"/>
      <c r="AT505" s="652"/>
    </row>
    <row r="506" spans="2:46" s="644" customFormat="1" ht="15.95" customHeight="1" x14ac:dyDescent="0.25">
      <c r="B506" s="645"/>
      <c r="C506" s="652"/>
      <c r="D506" s="652"/>
      <c r="E506" s="652"/>
      <c r="F506" s="652"/>
      <c r="G506" s="647"/>
      <c r="H506" s="648"/>
      <c r="I506" s="648"/>
      <c r="J506" s="671"/>
      <c r="K506" s="822"/>
      <c r="L506" s="671"/>
      <c r="M506" s="671"/>
      <c r="N506" s="671"/>
      <c r="O506" s="671"/>
      <c r="P506" s="671"/>
      <c r="Q506" s="671"/>
      <c r="R506" s="653"/>
      <c r="S506" s="653"/>
      <c r="T506" s="653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652"/>
      <c r="AM506" s="652"/>
      <c r="AN506" s="652"/>
      <c r="AO506" s="652"/>
      <c r="AP506" s="652"/>
      <c r="AQ506" s="652"/>
      <c r="AR506" s="652"/>
      <c r="AS506" s="652"/>
      <c r="AT506" s="652"/>
    </row>
    <row r="507" spans="2:46" s="644" customFormat="1" ht="15.95" customHeight="1" x14ac:dyDescent="0.25">
      <c r="B507" s="645"/>
      <c r="C507" s="652"/>
      <c r="D507" s="652"/>
      <c r="E507" s="652"/>
      <c r="F507" s="652"/>
      <c r="G507" s="647"/>
      <c r="H507" s="648"/>
      <c r="I507" s="648"/>
      <c r="J507" s="671"/>
      <c r="K507" s="822"/>
      <c r="L507" s="671"/>
      <c r="M507" s="671"/>
      <c r="N507" s="671"/>
      <c r="O507" s="671"/>
      <c r="P507" s="671"/>
      <c r="Q507" s="671"/>
      <c r="R507" s="653"/>
      <c r="S507" s="653"/>
      <c r="T507" s="653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652"/>
      <c r="AM507" s="652"/>
      <c r="AN507" s="652"/>
      <c r="AO507" s="652"/>
      <c r="AP507" s="652"/>
      <c r="AQ507" s="652"/>
      <c r="AR507" s="652"/>
      <c r="AS507" s="652"/>
      <c r="AT507" s="652"/>
    </row>
    <row r="508" spans="2:46" s="644" customFormat="1" ht="15.95" customHeight="1" x14ac:dyDescent="0.25">
      <c r="B508" s="645"/>
      <c r="C508" s="652"/>
      <c r="D508" s="652"/>
      <c r="E508" s="652"/>
      <c r="F508" s="652"/>
      <c r="G508" s="647"/>
      <c r="H508" s="648"/>
      <c r="I508" s="648"/>
      <c r="J508" s="671"/>
      <c r="K508" s="822"/>
      <c r="L508" s="671"/>
      <c r="M508" s="671"/>
      <c r="N508" s="671"/>
      <c r="O508" s="671"/>
      <c r="P508" s="671"/>
      <c r="Q508" s="671"/>
      <c r="R508" s="653"/>
      <c r="S508" s="653"/>
      <c r="T508" s="653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652"/>
      <c r="AM508" s="652"/>
      <c r="AN508" s="652"/>
      <c r="AO508" s="652"/>
      <c r="AP508" s="652"/>
      <c r="AQ508" s="652"/>
      <c r="AR508" s="652"/>
      <c r="AS508" s="652"/>
      <c r="AT508" s="652"/>
    </row>
    <row r="509" spans="2:46" s="644" customFormat="1" ht="15.95" customHeight="1" x14ac:dyDescent="0.25">
      <c r="B509" s="645"/>
      <c r="C509" s="652"/>
      <c r="D509" s="652"/>
      <c r="E509" s="652"/>
      <c r="F509" s="652"/>
      <c r="G509" s="647"/>
      <c r="H509" s="648"/>
      <c r="I509" s="648"/>
      <c r="J509" s="671"/>
      <c r="K509" s="822"/>
      <c r="L509" s="671"/>
      <c r="M509" s="671"/>
      <c r="N509" s="671"/>
      <c r="O509" s="671"/>
      <c r="P509" s="671"/>
      <c r="Q509" s="671"/>
      <c r="R509" s="653"/>
      <c r="S509" s="653"/>
      <c r="T509" s="653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652"/>
      <c r="AM509" s="652"/>
      <c r="AN509" s="652"/>
      <c r="AO509" s="652"/>
      <c r="AP509" s="652"/>
      <c r="AQ509" s="652"/>
      <c r="AR509" s="652"/>
      <c r="AS509" s="652"/>
      <c r="AT509" s="652"/>
    </row>
    <row r="510" spans="2:46" s="644" customFormat="1" ht="15.95" customHeight="1" x14ac:dyDescent="0.25">
      <c r="B510" s="645"/>
      <c r="C510" s="652"/>
      <c r="D510" s="652"/>
      <c r="E510" s="652"/>
      <c r="F510" s="652"/>
      <c r="G510" s="647"/>
      <c r="H510" s="648"/>
      <c r="I510" s="648"/>
      <c r="J510" s="671"/>
      <c r="K510" s="822"/>
      <c r="L510" s="671"/>
      <c r="M510" s="671"/>
      <c r="N510" s="671"/>
      <c r="O510" s="671"/>
      <c r="P510" s="671"/>
      <c r="Q510" s="671"/>
      <c r="R510" s="653"/>
      <c r="S510" s="653"/>
      <c r="T510" s="653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652"/>
      <c r="AM510" s="652"/>
      <c r="AN510" s="652"/>
      <c r="AO510" s="652"/>
      <c r="AP510" s="652"/>
      <c r="AQ510" s="652"/>
      <c r="AR510" s="652"/>
      <c r="AS510" s="652"/>
      <c r="AT510" s="652"/>
    </row>
    <row r="511" spans="2:46" s="644" customFormat="1" ht="15.95" customHeight="1" x14ac:dyDescent="0.25">
      <c r="B511" s="645"/>
      <c r="C511" s="652"/>
      <c r="D511" s="652"/>
      <c r="E511" s="652"/>
      <c r="F511" s="652"/>
      <c r="G511" s="647"/>
      <c r="H511" s="648"/>
      <c r="I511" s="648"/>
      <c r="J511" s="671"/>
      <c r="K511" s="822"/>
      <c r="L511" s="671"/>
      <c r="M511" s="671"/>
      <c r="N511" s="671"/>
      <c r="O511" s="671"/>
      <c r="P511" s="671"/>
      <c r="Q511" s="671"/>
      <c r="R511" s="653"/>
      <c r="S511" s="653"/>
      <c r="T511" s="653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652"/>
      <c r="AM511" s="652"/>
      <c r="AN511" s="652"/>
      <c r="AO511" s="652"/>
      <c r="AP511" s="652"/>
      <c r="AQ511" s="652"/>
      <c r="AR511" s="652"/>
      <c r="AS511" s="652"/>
      <c r="AT511" s="652"/>
    </row>
    <row r="512" spans="2:46" s="644" customFormat="1" ht="15.95" customHeight="1" x14ac:dyDescent="0.25">
      <c r="B512" s="645"/>
      <c r="C512" s="652"/>
      <c r="D512" s="652"/>
      <c r="E512" s="652"/>
      <c r="F512" s="652"/>
      <c r="G512" s="647"/>
      <c r="H512" s="648"/>
      <c r="I512" s="648"/>
      <c r="J512" s="671"/>
      <c r="K512" s="822"/>
      <c r="L512" s="671"/>
      <c r="M512" s="671"/>
      <c r="N512" s="671"/>
      <c r="O512" s="671"/>
      <c r="P512" s="671"/>
      <c r="Q512" s="671"/>
      <c r="R512" s="653"/>
      <c r="S512" s="653"/>
      <c r="T512" s="653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652"/>
      <c r="AM512" s="652"/>
      <c r="AN512" s="652"/>
      <c r="AO512" s="652"/>
      <c r="AP512" s="652"/>
      <c r="AQ512" s="652"/>
      <c r="AR512" s="652"/>
      <c r="AS512" s="652"/>
      <c r="AT512" s="652"/>
    </row>
    <row r="513" spans="2:46" s="644" customFormat="1" ht="15.95" customHeight="1" x14ac:dyDescent="0.25">
      <c r="B513" s="645"/>
      <c r="C513" s="652"/>
      <c r="D513" s="652"/>
      <c r="E513" s="652"/>
      <c r="F513" s="652"/>
      <c r="G513" s="647"/>
      <c r="H513" s="648"/>
      <c r="I513" s="648"/>
      <c r="J513" s="671"/>
      <c r="K513" s="822"/>
      <c r="L513" s="671"/>
      <c r="M513" s="671"/>
      <c r="N513" s="671"/>
      <c r="O513" s="671"/>
      <c r="P513" s="671"/>
      <c r="Q513" s="671"/>
      <c r="R513" s="653"/>
      <c r="S513" s="653"/>
      <c r="T513" s="653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652"/>
      <c r="AM513" s="652"/>
      <c r="AN513" s="652"/>
      <c r="AO513" s="652"/>
      <c r="AP513" s="652"/>
      <c r="AQ513" s="652"/>
      <c r="AR513" s="652"/>
      <c r="AS513" s="652"/>
      <c r="AT513" s="652"/>
    </row>
    <row r="514" spans="2:46" s="644" customFormat="1" ht="15.95" customHeight="1" x14ac:dyDescent="0.25">
      <c r="B514" s="645"/>
      <c r="C514" s="652"/>
      <c r="D514" s="652"/>
      <c r="E514" s="652"/>
      <c r="F514" s="652"/>
      <c r="G514" s="647"/>
      <c r="H514" s="648"/>
      <c r="I514" s="648"/>
      <c r="J514" s="671"/>
      <c r="K514" s="822"/>
      <c r="L514" s="671"/>
      <c r="M514" s="671"/>
      <c r="N514" s="671"/>
      <c r="O514" s="671"/>
      <c r="P514" s="671"/>
      <c r="Q514" s="671"/>
      <c r="R514" s="653"/>
      <c r="S514" s="653"/>
      <c r="T514" s="653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652"/>
      <c r="AM514" s="652"/>
      <c r="AN514" s="652"/>
      <c r="AO514" s="652"/>
      <c r="AP514" s="652"/>
      <c r="AQ514" s="652"/>
      <c r="AR514" s="652"/>
      <c r="AS514" s="652"/>
      <c r="AT514" s="652"/>
    </row>
    <row r="515" spans="2:46" s="644" customFormat="1" ht="15.95" customHeight="1" x14ac:dyDescent="0.25">
      <c r="B515" s="645"/>
      <c r="C515" s="652"/>
      <c r="D515" s="652"/>
      <c r="E515" s="652"/>
      <c r="F515" s="652"/>
      <c r="G515" s="647"/>
      <c r="H515" s="648"/>
      <c r="I515" s="648"/>
      <c r="J515" s="671"/>
      <c r="K515" s="822"/>
      <c r="L515" s="671"/>
      <c r="M515" s="671"/>
      <c r="N515" s="671"/>
      <c r="O515" s="671"/>
      <c r="P515" s="671"/>
      <c r="Q515" s="671"/>
      <c r="R515" s="653"/>
      <c r="S515" s="653"/>
      <c r="T515" s="653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652"/>
      <c r="AM515" s="652"/>
      <c r="AN515" s="652"/>
      <c r="AO515" s="652"/>
      <c r="AP515" s="652"/>
      <c r="AQ515" s="652"/>
      <c r="AR515" s="652"/>
      <c r="AS515" s="652"/>
      <c r="AT515" s="652"/>
    </row>
    <row r="516" spans="2:46" s="644" customFormat="1" ht="15.95" customHeight="1" x14ac:dyDescent="0.25">
      <c r="B516" s="645"/>
      <c r="C516" s="652"/>
      <c r="D516" s="652"/>
      <c r="E516" s="652"/>
      <c r="F516" s="652"/>
      <c r="G516" s="647"/>
      <c r="H516" s="648"/>
      <c r="I516" s="648"/>
      <c r="J516" s="671"/>
      <c r="K516" s="822"/>
      <c r="L516" s="671"/>
      <c r="M516" s="671"/>
      <c r="N516" s="671"/>
      <c r="O516" s="671"/>
      <c r="P516" s="671"/>
      <c r="Q516" s="671"/>
      <c r="R516" s="653"/>
      <c r="S516" s="653"/>
      <c r="T516" s="653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652"/>
      <c r="AM516" s="652"/>
      <c r="AN516" s="652"/>
      <c r="AO516" s="652"/>
      <c r="AP516" s="652"/>
      <c r="AQ516" s="652"/>
      <c r="AR516" s="652"/>
      <c r="AS516" s="652"/>
      <c r="AT516" s="652"/>
    </row>
    <row r="517" spans="2:46" s="644" customFormat="1" ht="15.95" customHeight="1" x14ac:dyDescent="0.25">
      <c r="B517" s="645"/>
      <c r="C517" s="652"/>
      <c r="D517" s="652"/>
      <c r="E517" s="652"/>
      <c r="F517" s="652"/>
      <c r="G517" s="647"/>
      <c r="H517" s="648"/>
      <c r="I517" s="648"/>
      <c r="J517" s="671"/>
      <c r="K517" s="822"/>
      <c r="L517" s="671"/>
      <c r="M517" s="671"/>
      <c r="N517" s="671"/>
      <c r="O517" s="671"/>
      <c r="P517" s="671"/>
      <c r="Q517" s="671"/>
      <c r="R517" s="653"/>
      <c r="S517" s="653"/>
      <c r="T517" s="653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652"/>
      <c r="AM517" s="652"/>
      <c r="AN517" s="652"/>
      <c r="AO517" s="652"/>
      <c r="AP517" s="652"/>
      <c r="AQ517" s="652"/>
      <c r="AR517" s="652"/>
      <c r="AS517" s="652"/>
      <c r="AT517" s="652"/>
    </row>
    <row r="518" spans="2:46" s="644" customFormat="1" ht="15.95" customHeight="1" x14ac:dyDescent="0.25">
      <c r="B518" s="645"/>
      <c r="C518" s="652"/>
      <c r="D518" s="652"/>
      <c r="E518" s="652"/>
      <c r="F518" s="652"/>
      <c r="G518" s="647"/>
      <c r="H518" s="648"/>
      <c r="I518" s="648"/>
      <c r="J518" s="671"/>
      <c r="K518" s="822"/>
      <c r="L518" s="671"/>
      <c r="M518" s="671"/>
      <c r="N518" s="671"/>
      <c r="O518" s="671"/>
      <c r="P518" s="671"/>
      <c r="Q518" s="671"/>
      <c r="R518" s="653"/>
      <c r="S518" s="653"/>
      <c r="T518" s="653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652"/>
      <c r="AM518" s="652"/>
      <c r="AN518" s="652"/>
      <c r="AO518" s="652"/>
      <c r="AP518" s="652"/>
      <c r="AQ518" s="652"/>
      <c r="AR518" s="652"/>
      <c r="AS518" s="652"/>
      <c r="AT518" s="652"/>
    </row>
    <row r="519" spans="2:46" s="644" customFormat="1" ht="15.95" customHeight="1" x14ac:dyDescent="0.25">
      <c r="B519" s="645"/>
      <c r="C519" s="652"/>
      <c r="D519" s="652"/>
      <c r="E519" s="652"/>
      <c r="F519" s="652"/>
      <c r="G519" s="647"/>
      <c r="H519" s="648"/>
      <c r="I519" s="648"/>
      <c r="J519" s="671"/>
      <c r="K519" s="822"/>
      <c r="L519" s="671"/>
      <c r="M519" s="671"/>
      <c r="N519" s="671"/>
      <c r="O519" s="671"/>
      <c r="P519" s="671"/>
      <c r="Q519" s="671"/>
      <c r="R519" s="653"/>
      <c r="S519" s="653"/>
      <c r="T519" s="653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652"/>
      <c r="AM519" s="652"/>
      <c r="AN519" s="652"/>
      <c r="AO519" s="652"/>
      <c r="AP519" s="652"/>
      <c r="AQ519" s="652"/>
      <c r="AR519" s="652"/>
      <c r="AS519" s="652"/>
      <c r="AT519" s="652"/>
    </row>
    <row r="520" spans="2:46" s="644" customFormat="1" ht="15.95" customHeight="1" x14ac:dyDescent="0.25">
      <c r="B520" s="645"/>
      <c r="C520" s="652"/>
      <c r="D520" s="652"/>
      <c r="E520" s="652"/>
      <c r="F520" s="652"/>
      <c r="G520" s="647"/>
      <c r="H520" s="648"/>
      <c r="I520" s="648"/>
      <c r="J520" s="671"/>
      <c r="K520" s="822"/>
      <c r="L520" s="671"/>
      <c r="M520" s="671"/>
      <c r="N520" s="671"/>
      <c r="O520" s="671"/>
      <c r="P520" s="671"/>
      <c r="Q520" s="671"/>
      <c r="R520" s="653"/>
      <c r="S520" s="653"/>
      <c r="T520" s="653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652"/>
      <c r="AM520" s="652"/>
      <c r="AN520" s="652"/>
      <c r="AO520" s="652"/>
      <c r="AP520" s="652"/>
      <c r="AQ520" s="652"/>
      <c r="AR520" s="652"/>
      <c r="AS520" s="652"/>
      <c r="AT520" s="652"/>
    </row>
    <row r="521" spans="2:46" s="644" customFormat="1" ht="15.95" customHeight="1" x14ac:dyDescent="0.25">
      <c r="B521" s="645"/>
      <c r="C521" s="652"/>
      <c r="D521" s="652"/>
      <c r="E521" s="652"/>
      <c r="F521" s="652"/>
      <c r="G521" s="647"/>
      <c r="H521" s="648"/>
      <c r="I521" s="648"/>
      <c r="J521" s="671"/>
      <c r="K521" s="822"/>
      <c r="L521" s="671"/>
      <c r="M521" s="671"/>
      <c r="N521" s="671"/>
      <c r="O521" s="671"/>
      <c r="P521" s="671"/>
      <c r="Q521" s="671"/>
      <c r="R521" s="653"/>
      <c r="S521" s="653"/>
      <c r="T521" s="653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652"/>
      <c r="AM521" s="652"/>
      <c r="AN521" s="652"/>
      <c r="AO521" s="652"/>
      <c r="AP521" s="652"/>
      <c r="AQ521" s="652"/>
      <c r="AR521" s="652"/>
      <c r="AS521" s="652"/>
      <c r="AT521" s="652"/>
    </row>
    <row r="522" spans="2:46" s="644" customFormat="1" ht="15.95" customHeight="1" x14ac:dyDescent="0.25">
      <c r="B522" s="645"/>
      <c r="C522" s="652"/>
      <c r="D522" s="652"/>
      <c r="E522" s="652"/>
      <c r="F522" s="652"/>
      <c r="G522" s="647"/>
      <c r="H522" s="648"/>
      <c r="I522" s="648"/>
      <c r="J522" s="671"/>
      <c r="K522" s="822"/>
      <c r="L522" s="671"/>
      <c r="M522" s="671"/>
      <c r="N522" s="671"/>
      <c r="O522" s="671"/>
      <c r="P522" s="671"/>
      <c r="Q522" s="671"/>
      <c r="R522" s="653"/>
      <c r="S522" s="653"/>
      <c r="T522" s="653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652"/>
      <c r="AM522" s="652"/>
      <c r="AN522" s="652"/>
      <c r="AO522" s="652"/>
      <c r="AP522" s="652"/>
      <c r="AQ522" s="652"/>
      <c r="AR522" s="652"/>
      <c r="AS522" s="652"/>
      <c r="AT522" s="652"/>
    </row>
    <row r="523" spans="2:46" s="644" customFormat="1" ht="15.95" customHeight="1" x14ac:dyDescent="0.25">
      <c r="B523" s="645"/>
      <c r="C523" s="652"/>
      <c r="D523" s="652"/>
      <c r="E523" s="652"/>
      <c r="F523" s="652"/>
      <c r="G523" s="647"/>
      <c r="H523" s="648"/>
      <c r="I523" s="648"/>
      <c r="J523" s="671"/>
      <c r="K523" s="822"/>
      <c r="L523" s="671"/>
      <c r="M523" s="671"/>
      <c r="N523" s="671"/>
      <c r="O523" s="671"/>
      <c r="P523" s="671"/>
      <c r="Q523" s="671"/>
      <c r="R523" s="653"/>
      <c r="S523" s="653"/>
      <c r="T523" s="653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652"/>
      <c r="AM523" s="652"/>
      <c r="AN523" s="652"/>
      <c r="AO523" s="652"/>
      <c r="AP523" s="652"/>
      <c r="AQ523" s="652"/>
      <c r="AR523" s="652"/>
      <c r="AS523" s="652"/>
      <c r="AT523" s="652"/>
    </row>
    <row r="524" spans="2:46" s="644" customFormat="1" ht="15.95" customHeight="1" x14ac:dyDescent="0.25">
      <c r="B524" s="645"/>
      <c r="C524" s="652"/>
      <c r="D524" s="652"/>
      <c r="E524" s="652"/>
      <c r="F524" s="652"/>
      <c r="G524" s="647"/>
      <c r="H524" s="648"/>
      <c r="I524" s="648"/>
      <c r="J524" s="671"/>
      <c r="K524" s="822"/>
      <c r="L524" s="671"/>
      <c r="M524" s="671"/>
      <c r="N524" s="671"/>
      <c r="O524" s="671"/>
      <c r="P524" s="671"/>
      <c r="Q524" s="671"/>
      <c r="R524" s="653"/>
      <c r="S524" s="653"/>
      <c r="T524" s="653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652"/>
      <c r="AM524" s="652"/>
      <c r="AN524" s="652"/>
      <c r="AO524" s="652"/>
      <c r="AP524" s="652"/>
      <c r="AQ524" s="652"/>
      <c r="AR524" s="652"/>
      <c r="AS524" s="652"/>
      <c r="AT524" s="652"/>
    </row>
    <row r="525" spans="2:46" s="644" customFormat="1" ht="15.95" customHeight="1" x14ac:dyDescent="0.25">
      <c r="B525" s="645"/>
      <c r="C525" s="652"/>
      <c r="D525" s="652"/>
      <c r="E525" s="652"/>
      <c r="F525" s="652"/>
      <c r="G525" s="647"/>
      <c r="H525" s="648"/>
      <c r="I525" s="648"/>
      <c r="J525" s="671"/>
      <c r="K525" s="822"/>
      <c r="L525" s="671"/>
      <c r="M525" s="671"/>
      <c r="N525" s="671"/>
      <c r="O525" s="671"/>
      <c r="P525" s="671"/>
      <c r="Q525" s="671"/>
      <c r="R525" s="653"/>
      <c r="S525" s="653"/>
      <c r="T525" s="653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652"/>
      <c r="AM525" s="652"/>
      <c r="AN525" s="652"/>
      <c r="AO525" s="652"/>
      <c r="AP525" s="652"/>
      <c r="AQ525" s="652"/>
      <c r="AR525" s="652"/>
      <c r="AS525" s="652"/>
      <c r="AT525" s="652"/>
    </row>
    <row r="526" spans="2:46" s="644" customFormat="1" ht="15.95" customHeight="1" x14ac:dyDescent="0.25">
      <c r="B526" s="645"/>
      <c r="C526" s="652"/>
      <c r="D526" s="652"/>
      <c r="E526" s="652"/>
      <c r="F526" s="652"/>
      <c r="G526" s="647"/>
      <c r="H526" s="648"/>
      <c r="I526" s="648"/>
      <c r="J526" s="671"/>
      <c r="K526" s="822"/>
      <c r="L526" s="671"/>
      <c r="M526" s="671"/>
      <c r="N526" s="671"/>
      <c r="O526" s="671"/>
      <c r="P526" s="671"/>
      <c r="Q526" s="671"/>
      <c r="R526" s="653"/>
      <c r="S526" s="653"/>
      <c r="T526" s="653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652"/>
      <c r="AM526" s="652"/>
      <c r="AN526" s="652"/>
      <c r="AO526" s="652"/>
      <c r="AP526" s="652"/>
      <c r="AQ526" s="652"/>
      <c r="AR526" s="652"/>
      <c r="AS526" s="652"/>
      <c r="AT526" s="652"/>
    </row>
    <row r="527" spans="2:46" s="644" customFormat="1" ht="15.95" customHeight="1" x14ac:dyDescent="0.25">
      <c r="B527" s="645"/>
      <c r="C527" s="652"/>
      <c r="D527" s="652"/>
      <c r="E527" s="652"/>
      <c r="F527" s="652"/>
      <c r="G527" s="647"/>
      <c r="H527" s="648"/>
      <c r="I527" s="648"/>
      <c r="J527" s="671"/>
      <c r="K527" s="822"/>
      <c r="L527" s="671"/>
      <c r="M527" s="671"/>
      <c r="N527" s="671"/>
      <c r="O527" s="671"/>
      <c r="P527" s="671"/>
      <c r="Q527" s="671"/>
      <c r="R527" s="653"/>
      <c r="S527" s="653"/>
      <c r="T527" s="653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652"/>
      <c r="AM527" s="652"/>
      <c r="AN527" s="652"/>
      <c r="AO527" s="652"/>
      <c r="AP527" s="652"/>
      <c r="AQ527" s="652"/>
      <c r="AR527" s="652"/>
      <c r="AS527" s="652"/>
      <c r="AT527" s="652"/>
    </row>
    <row r="528" spans="2:46" s="644" customFormat="1" ht="15.95" customHeight="1" x14ac:dyDescent="0.25">
      <c r="B528" s="645"/>
      <c r="C528" s="652"/>
      <c r="D528" s="652"/>
      <c r="E528" s="652"/>
      <c r="F528" s="652"/>
      <c r="G528" s="647"/>
      <c r="H528" s="648"/>
      <c r="I528" s="648"/>
      <c r="J528" s="671"/>
      <c r="K528" s="822"/>
      <c r="L528" s="671"/>
      <c r="M528" s="671"/>
      <c r="N528" s="671"/>
      <c r="O528" s="671"/>
      <c r="P528" s="671"/>
      <c r="Q528" s="671"/>
      <c r="R528" s="653"/>
      <c r="S528" s="653"/>
      <c r="T528" s="653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652"/>
      <c r="AM528" s="652"/>
      <c r="AN528" s="652"/>
      <c r="AO528" s="652"/>
      <c r="AP528" s="652"/>
      <c r="AQ528" s="652"/>
      <c r="AR528" s="652"/>
      <c r="AS528" s="652"/>
      <c r="AT528" s="652"/>
    </row>
    <row r="529" spans="2:46" s="644" customFormat="1" ht="15.95" customHeight="1" x14ac:dyDescent="0.25">
      <c r="B529" s="645"/>
      <c r="C529" s="652"/>
      <c r="D529" s="652"/>
      <c r="E529" s="652"/>
      <c r="F529" s="652"/>
      <c r="G529" s="647"/>
      <c r="H529" s="648"/>
      <c r="I529" s="648"/>
      <c r="J529" s="671"/>
      <c r="K529" s="822"/>
      <c r="L529" s="671"/>
      <c r="M529" s="671"/>
      <c r="N529" s="671"/>
      <c r="O529" s="671"/>
      <c r="P529" s="671"/>
      <c r="Q529" s="671"/>
      <c r="R529" s="653"/>
      <c r="S529" s="653"/>
      <c r="T529" s="653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652"/>
      <c r="AM529" s="652"/>
      <c r="AN529" s="652"/>
      <c r="AO529" s="652"/>
      <c r="AP529" s="652"/>
      <c r="AQ529" s="652"/>
      <c r="AR529" s="652"/>
      <c r="AS529" s="652"/>
      <c r="AT529" s="652"/>
    </row>
    <row r="530" spans="2:46" s="644" customFormat="1" ht="15.95" customHeight="1" x14ac:dyDescent="0.25">
      <c r="B530" s="645"/>
      <c r="C530" s="652"/>
      <c r="D530" s="652"/>
      <c r="E530" s="652"/>
      <c r="F530" s="652"/>
      <c r="G530" s="647"/>
      <c r="H530" s="648"/>
      <c r="I530" s="648"/>
      <c r="J530" s="671"/>
      <c r="K530" s="822"/>
      <c r="L530" s="671"/>
      <c r="M530" s="671"/>
      <c r="N530" s="671"/>
      <c r="O530" s="671"/>
      <c r="P530" s="671"/>
      <c r="Q530" s="671"/>
      <c r="R530" s="653"/>
      <c r="S530" s="653"/>
      <c r="T530" s="653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652"/>
      <c r="AM530" s="652"/>
      <c r="AN530" s="652"/>
      <c r="AO530" s="652"/>
      <c r="AP530" s="652"/>
      <c r="AQ530" s="652"/>
      <c r="AR530" s="652"/>
      <c r="AS530" s="652"/>
      <c r="AT530" s="652"/>
    </row>
    <row r="531" spans="2:46" s="644" customFormat="1" ht="15.95" customHeight="1" x14ac:dyDescent="0.25">
      <c r="B531" s="645"/>
      <c r="C531" s="652"/>
      <c r="D531" s="652"/>
      <c r="E531" s="652"/>
      <c r="F531" s="652"/>
      <c r="G531" s="647"/>
      <c r="H531" s="648"/>
      <c r="I531" s="648"/>
      <c r="J531" s="671"/>
      <c r="K531" s="822"/>
      <c r="L531" s="671"/>
      <c r="M531" s="671"/>
      <c r="N531" s="671"/>
      <c r="O531" s="671"/>
      <c r="P531" s="671"/>
      <c r="Q531" s="671"/>
      <c r="R531" s="653"/>
      <c r="S531" s="653"/>
      <c r="T531" s="653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652"/>
      <c r="AM531" s="652"/>
      <c r="AN531" s="652"/>
      <c r="AO531" s="652"/>
      <c r="AP531" s="652"/>
      <c r="AQ531" s="652"/>
      <c r="AR531" s="652"/>
      <c r="AS531" s="652"/>
      <c r="AT531" s="652"/>
    </row>
    <row r="532" spans="2:46" s="644" customFormat="1" ht="15.95" customHeight="1" x14ac:dyDescent="0.25">
      <c r="B532" s="645"/>
      <c r="C532" s="652"/>
      <c r="D532" s="652"/>
      <c r="E532" s="652"/>
      <c r="F532" s="652"/>
      <c r="G532" s="647"/>
      <c r="H532" s="648"/>
      <c r="I532" s="648"/>
      <c r="J532" s="671"/>
      <c r="K532" s="822"/>
      <c r="L532" s="671"/>
      <c r="M532" s="671"/>
      <c r="N532" s="671"/>
      <c r="O532" s="671"/>
      <c r="P532" s="671"/>
      <c r="Q532" s="671"/>
      <c r="R532" s="653"/>
      <c r="S532" s="653"/>
      <c r="T532" s="653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652"/>
      <c r="AM532" s="652"/>
      <c r="AN532" s="652"/>
      <c r="AO532" s="652"/>
      <c r="AP532" s="652"/>
      <c r="AQ532" s="652"/>
      <c r="AR532" s="652"/>
      <c r="AS532" s="652"/>
      <c r="AT532" s="652"/>
    </row>
    <row r="533" spans="2:46" s="644" customFormat="1" ht="15.95" customHeight="1" x14ac:dyDescent="0.25">
      <c r="B533" s="645"/>
      <c r="C533" s="652"/>
      <c r="D533" s="652"/>
      <c r="E533" s="652"/>
      <c r="F533" s="652"/>
      <c r="G533" s="647"/>
      <c r="H533" s="648"/>
      <c r="I533" s="648"/>
      <c r="J533" s="671"/>
      <c r="K533" s="822"/>
      <c r="L533" s="671"/>
      <c r="M533" s="671"/>
      <c r="N533" s="671"/>
      <c r="O533" s="671"/>
      <c r="P533" s="671"/>
      <c r="Q533" s="671"/>
      <c r="R533" s="653"/>
      <c r="S533" s="653"/>
      <c r="T533" s="653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652"/>
      <c r="AM533" s="652"/>
      <c r="AN533" s="652"/>
      <c r="AO533" s="652"/>
      <c r="AP533" s="652"/>
      <c r="AQ533" s="652"/>
      <c r="AR533" s="652"/>
      <c r="AS533" s="652"/>
      <c r="AT533" s="652"/>
    </row>
    <row r="534" spans="2:46" s="644" customFormat="1" ht="15.95" customHeight="1" x14ac:dyDescent="0.25">
      <c r="B534" s="645"/>
      <c r="C534" s="652"/>
      <c r="D534" s="652"/>
      <c r="E534" s="652"/>
      <c r="F534" s="652"/>
      <c r="G534" s="647"/>
      <c r="H534" s="648"/>
      <c r="I534" s="648"/>
      <c r="J534" s="671"/>
      <c r="K534" s="822"/>
      <c r="L534" s="671"/>
      <c r="M534" s="671"/>
      <c r="N534" s="671"/>
      <c r="O534" s="671"/>
      <c r="P534" s="671"/>
      <c r="Q534" s="671"/>
      <c r="R534" s="653"/>
      <c r="S534" s="653"/>
      <c r="T534" s="653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652"/>
      <c r="AM534" s="652"/>
      <c r="AN534" s="652"/>
      <c r="AO534" s="652"/>
      <c r="AP534" s="652"/>
      <c r="AQ534" s="652"/>
      <c r="AR534" s="652"/>
      <c r="AS534" s="652"/>
      <c r="AT534" s="652"/>
    </row>
    <row r="535" spans="2:46" s="644" customFormat="1" ht="15.95" customHeight="1" x14ac:dyDescent="0.25">
      <c r="B535" s="645"/>
      <c r="C535" s="652"/>
      <c r="D535" s="652"/>
      <c r="E535" s="652"/>
      <c r="F535" s="652"/>
      <c r="G535" s="647"/>
      <c r="H535" s="648"/>
      <c r="I535" s="648"/>
      <c r="J535" s="671"/>
      <c r="K535" s="822"/>
      <c r="L535" s="671"/>
      <c r="M535" s="671"/>
      <c r="N535" s="671"/>
      <c r="O535" s="671"/>
      <c r="P535" s="671"/>
      <c r="Q535" s="671"/>
      <c r="R535" s="653"/>
      <c r="S535" s="653"/>
      <c r="T535" s="653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652"/>
      <c r="AM535" s="652"/>
      <c r="AN535" s="652"/>
      <c r="AO535" s="652"/>
      <c r="AP535" s="652"/>
      <c r="AQ535" s="652"/>
      <c r="AR535" s="652"/>
      <c r="AS535" s="652"/>
      <c r="AT535" s="652"/>
    </row>
    <row r="536" spans="2:46" s="644" customFormat="1" ht="15.95" customHeight="1" x14ac:dyDescent="0.25">
      <c r="B536" s="645"/>
      <c r="C536" s="652"/>
      <c r="D536" s="652"/>
      <c r="E536" s="652"/>
      <c r="F536" s="652"/>
      <c r="G536" s="647"/>
      <c r="H536" s="648"/>
      <c r="I536" s="648"/>
      <c r="J536" s="671"/>
      <c r="K536" s="822"/>
      <c r="L536" s="671"/>
      <c r="M536" s="671"/>
      <c r="N536" s="671"/>
      <c r="O536" s="671"/>
      <c r="P536" s="671"/>
      <c r="Q536" s="671"/>
      <c r="R536" s="653"/>
      <c r="S536" s="653"/>
      <c r="T536" s="653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652"/>
      <c r="AM536" s="652"/>
      <c r="AN536" s="652"/>
      <c r="AO536" s="652"/>
      <c r="AP536" s="652"/>
      <c r="AQ536" s="652"/>
      <c r="AR536" s="652"/>
      <c r="AS536" s="652"/>
      <c r="AT536" s="652"/>
    </row>
    <row r="537" spans="2:46" s="644" customFormat="1" ht="15.95" customHeight="1" x14ac:dyDescent="0.25">
      <c r="B537" s="645"/>
      <c r="C537" s="652"/>
      <c r="D537" s="652"/>
      <c r="E537" s="652"/>
      <c r="F537" s="652"/>
      <c r="G537" s="647"/>
      <c r="H537" s="648"/>
      <c r="I537" s="648"/>
      <c r="J537" s="671"/>
      <c r="K537" s="822"/>
      <c r="L537" s="671"/>
      <c r="M537" s="671"/>
      <c r="N537" s="671"/>
      <c r="O537" s="671"/>
      <c r="P537" s="671"/>
      <c r="Q537" s="671"/>
      <c r="R537" s="653"/>
      <c r="S537" s="653"/>
      <c r="T537" s="653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652"/>
      <c r="AM537" s="652"/>
      <c r="AN537" s="652"/>
      <c r="AO537" s="652"/>
      <c r="AP537" s="652"/>
      <c r="AQ537" s="652"/>
      <c r="AR537" s="652"/>
      <c r="AS537" s="652"/>
      <c r="AT537" s="652"/>
    </row>
    <row r="538" spans="2:46" s="644" customFormat="1" ht="15.95" customHeight="1" x14ac:dyDescent="0.25">
      <c r="B538" s="645"/>
      <c r="C538" s="652"/>
      <c r="D538" s="652"/>
      <c r="E538" s="652"/>
      <c r="F538" s="652"/>
      <c r="G538" s="647"/>
      <c r="H538" s="648"/>
      <c r="I538" s="648"/>
      <c r="J538" s="671"/>
      <c r="K538" s="822"/>
      <c r="L538" s="671"/>
      <c r="M538" s="671"/>
      <c r="N538" s="671"/>
      <c r="O538" s="671"/>
      <c r="P538" s="671"/>
      <c r="Q538" s="671"/>
      <c r="R538" s="653"/>
      <c r="S538" s="653"/>
      <c r="T538" s="653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652"/>
      <c r="AM538" s="652"/>
      <c r="AN538" s="652"/>
      <c r="AO538" s="652"/>
      <c r="AP538" s="652"/>
      <c r="AQ538" s="652"/>
      <c r="AR538" s="652"/>
      <c r="AS538" s="652"/>
      <c r="AT538" s="652"/>
    </row>
    <row r="539" spans="2:46" s="644" customFormat="1" ht="15.95" customHeight="1" x14ac:dyDescent="0.25">
      <c r="B539" s="645"/>
      <c r="C539" s="652"/>
      <c r="D539" s="652"/>
      <c r="E539" s="652"/>
      <c r="F539" s="652"/>
      <c r="G539" s="647"/>
      <c r="H539" s="648"/>
      <c r="I539" s="648"/>
      <c r="J539" s="671"/>
      <c r="K539" s="822"/>
      <c r="L539" s="671"/>
      <c r="M539" s="671"/>
      <c r="N539" s="671"/>
      <c r="O539" s="671"/>
      <c r="P539" s="671"/>
      <c r="Q539" s="671"/>
      <c r="R539" s="653"/>
      <c r="S539" s="653"/>
      <c r="T539" s="653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652"/>
      <c r="AM539" s="652"/>
      <c r="AN539" s="652"/>
      <c r="AO539" s="652"/>
      <c r="AP539" s="652"/>
      <c r="AQ539" s="652"/>
      <c r="AR539" s="652"/>
      <c r="AS539" s="652"/>
      <c r="AT539" s="652"/>
    </row>
    <row r="540" spans="2:46" s="644" customFormat="1" ht="15.95" customHeight="1" x14ac:dyDescent="0.25">
      <c r="B540" s="645"/>
      <c r="C540" s="652"/>
      <c r="D540" s="652"/>
      <c r="E540" s="652"/>
      <c r="F540" s="652"/>
      <c r="G540" s="647"/>
      <c r="H540" s="648"/>
      <c r="I540" s="648"/>
      <c r="J540" s="671"/>
      <c r="K540" s="822"/>
      <c r="L540" s="671"/>
      <c r="M540" s="671"/>
      <c r="N540" s="671"/>
      <c r="O540" s="671"/>
      <c r="P540" s="671"/>
      <c r="Q540" s="671"/>
      <c r="R540" s="653"/>
      <c r="S540" s="653"/>
      <c r="T540" s="653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652"/>
      <c r="AM540" s="652"/>
      <c r="AN540" s="652"/>
      <c r="AO540" s="652"/>
      <c r="AP540" s="652"/>
      <c r="AQ540" s="652"/>
      <c r="AR540" s="652"/>
      <c r="AS540" s="652"/>
      <c r="AT540" s="652"/>
    </row>
    <row r="541" spans="2:46" s="644" customFormat="1" ht="15.95" customHeight="1" x14ac:dyDescent="0.25">
      <c r="B541" s="645"/>
      <c r="C541" s="652"/>
      <c r="D541" s="652"/>
      <c r="E541" s="652"/>
      <c r="F541" s="652"/>
      <c r="G541" s="647"/>
      <c r="H541" s="648"/>
      <c r="I541" s="648"/>
      <c r="J541" s="671"/>
      <c r="K541" s="822"/>
      <c r="L541" s="671"/>
      <c r="M541" s="671"/>
      <c r="N541" s="671"/>
      <c r="O541" s="671"/>
      <c r="P541" s="671"/>
      <c r="Q541" s="671"/>
      <c r="R541" s="653"/>
      <c r="S541" s="653"/>
      <c r="T541" s="653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652"/>
      <c r="AM541" s="652"/>
      <c r="AN541" s="652"/>
      <c r="AO541" s="652"/>
      <c r="AP541" s="652"/>
      <c r="AQ541" s="652"/>
      <c r="AR541" s="652"/>
      <c r="AS541" s="652"/>
      <c r="AT541" s="652"/>
    </row>
    <row r="542" spans="2:46" s="644" customFormat="1" ht="15.95" customHeight="1" x14ac:dyDescent="0.25">
      <c r="B542" s="645"/>
      <c r="C542" s="652"/>
      <c r="D542" s="652"/>
      <c r="E542" s="652"/>
      <c r="F542" s="652"/>
      <c r="G542" s="647"/>
      <c r="H542" s="648"/>
      <c r="I542" s="648"/>
      <c r="J542" s="671"/>
      <c r="K542" s="822"/>
      <c r="L542" s="671"/>
      <c r="M542" s="671"/>
      <c r="N542" s="671"/>
      <c r="O542" s="671"/>
      <c r="P542" s="671"/>
      <c r="Q542" s="671"/>
      <c r="R542" s="653"/>
      <c r="S542" s="653"/>
      <c r="T542" s="653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652"/>
      <c r="AM542" s="652"/>
      <c r="AN542" s="652"/>
      <c r="AO542" s="652"/>
      <c r="AP542" s="652"/>
      <c r="AQ542" s="652"/>
      <c r="AR542" s="652"/>
      <c r="AS542" s="652"/>
      <c r="AT542" s="652"/>
    </row>
    <row r="543" spans="2:46" s="644" customFormat="1" ht="15.95" customHeight="1" x14ac:dyDescent="0.25">
      <c r="B543" s="645"/>
      <c r="C543" s="652"/>
      <c r="D543" s="652"/>
      <c r="E543" s="652"/>
      <c r="F543" s="652"/>
      <c r="G543" s="647"/>
      <c r="H543" s="648"/>
      <c r="I543" s="648"/>
      <c r="J543" s="671"/>
      <c r="K543" s="822"/>
      <c r="L543" s="671"/>
      <c r="M543" s="671"/>
      <c r="N543" s="671"/>
      <c r="O543" s="671"/>
      <c r="P543" s="671"/>
      <c r="Q543" s="671"/>
      <c r="R543" s="653"/>
      <c r="S543" s="653"/>
      <c r="T543" s="653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652"/>
      <c r="AM543" s="652"/>
      <c r="AN543" s="652"/>
      <c r="AO543" s="652"/>
      <c r="AP543" s="652"/>
      <c r="AQ543" s="652"/>
      <c r="AR543" s="652"/>
      <c r="AS543" s="652"/>
      <c r="AT543" s="652"/>
    </row>
    <row r="544" spans="2:46" s="644" customFormat="1" ht="15.95" customHeight="1" x14ac:dyDescent="0.25">
      <c r="B544" s="645"/>
      <c r="C544" s="652"/>
      <c r="D544" s="652"/>
      <c r="E544" s="652"/>
      <c r="F544" s="652"/>
      <c r="G544" s="647"/>
      <c r="H544" s="648"/>
      <c r="I544" s="648"/>
      <c r="J544" s="671"/>
      <c r="K544" s="822"/>
      <c r="L544" s="671"/>
      <c r="M544" s="671"/>
      <c r="N544" s="671"/>
      <c r="O544" s="671"/>
      <c r="P544" s="671"/>
      <c r="Q544" s="671"/>
      <c r="R544" s="653"/>
      <c r="S544" s="653"/>
      <c r="T544" s="653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652"/>
      <c r="AM544" s="652"/>
      <c r="AN544" s="652"/>
      <c r="AO544" s="652"/>
      <c r="AP544" s="652"/>
      <c r="AQ544" s="652"/>
      <c r="AR544" s="652"/>
      <c r="AS544" s="652"/>
      <c r="AT544" s="652"/>
    </row>
    <row r="545" spans="2:46" s="644" customFormat="1" ht="15.95" customHeight="1" x14ac:dyDescent="0.25">
      <c r="B545" s="645"/>
      <c r="C545" s="652"/>
      <c r="D545" s="652"/>
      <c r="E545" s="652"/>
      <c r="F545" s="652"/>
      <c r="G545" s="647"/>
      <c r="H545" s="648"/>
      <c r="I545" s="648"/>
      <c r="J545" s="671"/>
      <c r="K545" s="822"/>
      <c r="L545" s="671"/>
      <c r="M545" s="671"/>
      <c r="N545" s="671"/>
      <c r="O545" s="671"/>
      <c r="P545" s="671"/>
      <c r="Q545" s="671"/>
      <c r="R545" s="653"/>
      <c r="S545" s="653"/>
      <c r="T545" s="653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652"/>
      <c r="AM545" s="652"/>
      <c r="AN545" s="652"/>
      <c r="AO545" s="652"/>
      <c r="AP545" s="652"/>
      <c r="AQ545" s="652"/>
      <c r="AR545" s="652"/>
      <c r="AS545" s="652"/>
      <c r="AT545" s="652"/>
    </row>
    <row r="546" spans="2:46" s="644" customFormat="1" ht="15.95" customHeight="1" x14ac:dyDescent="0.25">
      <c r="B546" s="645"/>
      <c r="C546" s="652"/>
      <c r="D546" s="652"/>
      <c r="E546" s="652"/>
      <c r="F546" s="652"/>
      <c r="G546" s="647"/>
      <c r="H546" s="648"/>
      <c r="I546" s="648"/>
      <c r="J546" s="671"/>
      <c r="K546" s="822"/>
      <c r="L546" s="671"/>
      <c r="M546" s="671"/>
      <c r="N546" s="671"/>
      <c r="O546" s="671"/>
      <c r="P546" s="671"/>
      <c r="Q546" s="671"/>
      <c r="R546" s="653"/>
      <c r="S546" s="653"/>
      <c r="T546" s="653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652"/>
      <c r="AM546" s="652"/>
      <c r="AN546" s="652"/>
      <c r="AO546" s="652"/>
      <c r="AP546" s="652"/>
      <c r="AQ546" s="652"/>
      <c r="AR546" s="652"/>
      <c r="AS546" s="652"/>
      <c r="AT546" s="652"/>
    </row>
    <row r="547" spans="2:46" s="644" customFormat="1" ht="15.95" customHeight="1" x14ac:dyDescent="0.25">
      <c r="B547" s="645"/>
      <c r="C547" s="652"/>
      <c r="D547" s="652"/>
      <c r="E547" s="652"/>
      <c r="F547" s="652"/>
      <c r="G547" s="647"/>
      <c r="H547" s="648"/>
      <c r="I547" s="648"/>
      <c r="J547" s="671"/>
      <c r="K547" s="822"/>
      <c r="L547" s="671"/>
      <c r="M547" s="671"/>
      <c r="N547" s="671"/>
      <c r="O547" s="671"/>
      <c r="P547" s="671"/>
      <c r="Q547" s="671"/>
      <c r="R547" s="653"/>
      <c r="S547" s="653"/>
      <c r="T547" s="653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652"/>
      <c r="AM547" s="652"/>
      <c r="AN547" s="652"/>
      <c r="AO547" s="652"/>
      <c r="AP547" s="652"/>
      <c r="AQ547" s="652"/>
      <c r="AR547" s="652"/>
      <c r="AS547" s="652"/>
      <c r="AT547" s="652"/>
    </row>
    <row r="548" spans="2:46" s="644" customFormat="1" ht="15.95" customHeight="1" x14ac:dyDescent="0.25">
      <c r="B548" s="645"/>
      <c r="C548" s="652"/>
      <c r="D548" s="652"/>
      <c r="E548" s="652"/>
      <c r="F548" s="652"/>
      <c r="G548" s="647"/>
      <c r="H548" s="648"/>
      <c r="I548" s="648"/>
      <c r="J548" s="671"/>
      <c r="K548" s="822"/>
      <c r="L548" s="671"/>
      <c r="M548" s="671"/>
      <c r="N548" s="671"/>
      <c r="O548" s="671"/>
      <c r="P548" s="671"/>
      <c r="Q548" s="671"/>
      <c r="R548" s="653"/>
      <c r="S548" s="653"/>
      <c r="T548" s="653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652"/>
      <c r="AM548" s="652"/>
      <c r="AN548" s="652"/>
      <c r="AO548" s="652"/>
      <c r="AP548" s="652"/>
      <c r="AQ548" s="652"/>
      <c r="AR548" s="652"/>
      <c r="AS548" s="652"/>
      <c r="AT548" s="652"/>
    </row>
    <row r="549" spans="2:46" s="644" customFormat="1" ht="15.95" customHeight="1" x14ac:dyDescent="0.25">
      <c r="B549" s="645"/>
      <c r="C549" s="652"/>
      <c r="D549" s="652"/>
      <c r="E549" s="652"/>
      <c r="F549" s="652"/>
      <c r="G549" s="647"/>
      <c r="H549" s="648"/>
      <c r="I549" s="648"/>
      <c r="J549" s="671"/>
      <c r="K549" s="822"/>
      <c r="L549" s="671"/>
      <c r="M549" s="671"/>
      <c r="N549" s="671"/>
      <c r="O549" s="671"/>
      <c r="P549" s="671"/>
      <c r="Q549" s="671"/>
      <c r="R549" s="653"/>
      <c r="S549" s="653"/>
      <c r="T549" s="653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652"/>
      <c r="AM549" s="652"/>
      <c r="AN549" s="652"/>
      <c r="AO549" s="652"/>
      <c r="AP549" s="652"/>
      <c r="AQ549" s="652"/>
      <c r="AR549" s="652"/>
      <c r="AS549" s="652"/>
      <c r="AT549" s="652"/>
    </row>
    <row r="550" spans="2:46" s="644" customFormat="1" ht="15.95" customHeight="1" x14ac:dyDescent="0.25">
      <c r="B550" s="645"/>
      <c r="C550" s="652"/>
      <c r="D550" s="652"/>
      <c r="E550" s="652"/>
      <c r="F550" s="652"/>
      <c r="G550" s="647"/>
      <c r="H550" s="648"/>
      <c r="I550" s="648"/>
      <c r="J550" s="671"/>
      <c r="K550" s="822"/>
      <c r="L550" s="671"/>
      <c r="M550" s="671"/>
      <c r="N550" s="671"/>
      <c r="O550" s="671"/>
      <c r="P550" s="671"/>
      <c r="Q550" s="671"/>
      <c r="R550" s="653"/>
      <c r="S550" s="653"/>
      <c r="T550" s="653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652"/>
      <c r="AM550" s="652"/>
      <c r="AN550" s="652"/>
      <c r="AO550" s="652"/>
      <c r="AP550" s="652"/>
      <c r="AQ550" s="652"/>
      <c r="AR550" s="652"/>
      <c r="AS550" s="652"/>
      <c r="AT550" s="652"/>
    </row>
    <row r="551" spans="2:46" s="644" customFormat="1" ht="15.95" customHeight="1" x14ac:dyDescent="0.25">
      <c r="B551" s="645"/>
      <c r="C551" s="652"/>
      <c r="D551" s="652"/>
      <c r="E551" s="652"/>
      <c r="F551" s="652"/>
      <c r="G551" s="647"/>
      <c r="H551" s="648"/>
      <c r="I551" s="648"/>
      <c r="J551" s="671"/>
      <c r="K551" s="822"/>
      <c r="L551" s="671"/>
      <c r="M551" s="671"/>
      <c r="N551" s="671"/>
      <c r="O551" s="671"/>
      <c r="P551" s="671"/>
      <c r="Q551" s="671"/>
      <c r="R551" s="653"/>
      <c r="S551" s="653"/>
      <c r="T551" s="653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652"/>
      <c r="AM551" s="652"/>
      <c r="AN551" s="652"/>
      <c r="AO551" s="652"/>
      <c r="AP551" s="652"/>
      <c r="AQ551" s="652"/>
      <c r="AR551" s="652"/>
      <c r="AS551" s="652"/>
      <c r="AT551" s="652"/>
    </row>
    <row r="552" spans="2:46" s="644" customFormat="1" ht="15.95" customHeight="1" x14ac:dyDescent="0.25">
      <c r="B552" s="645"/>
      <c r="C552" s="652"/>
      <c r="D552" s="652"/>
      <c r="E552" s="652"/>
      <c r="F552" s="652"/>
      <c r="G552" s="647"/>
      <c r="H552" s="648"/>
      <c r="I552" s="648"/>
      <c r="J552" s="671"/>
      <c r="K552" s="822"/>
      <c r="L552" s="671"/>
      <c r="M552" s="671"/>
      <c r="N552" s="671"/>
      <c r="O552" s="671"/>
      <c r="P552" s="671"/>
      <c r="Q552" s="671"/>
      <c r="R552" s="653"/>
      <c r="S552" s="653"/>
      <c r="T552" s="653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652"/>
      <c r="AM552" s="652"/>
      <c r="AN552" s="652"/>
      <c r="AO552" s="652"/>
      <c r="AP552" s="652"/>
      <c r="AQ552" s="652"/>
      <c r="AR552" s="652"/>
      <c r="AS552" s="652"/>
      <c r="AT552" s="652"/>
    </row>
    <row r="553" spans="2:46" s="644" customFormat="1" ht="15.95" customHeight="1" x14ac:dyDescent="0.25">
      <c r="B553" s="645"/>
      <c r="C553" s="652"/>
      <c r="D553" s="652"/>
      <c r="E553" s="652"/>
      <c r="F553" s="652"/>
      <c r="G553" s="647"/>
      <c r="H553" s="648"/>
      <c r="I553" s="648"/>
      <c r="J553" s="671"/>
      <c r="K553" s="822"/>
      <c r="L553" s="671"/>
      <c r="M553" s="671"/>
      <c r="N553" s="671"/>
      <c r="O553" s="671"/>
      <c r="P553" s="671"/>
      <c r="Q553" s="671"/>
      <c r="R553" s="653"/>
      <c r="S553" s="653"/>
      <c r="T553" s="653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652"/>
      <c r="AM553" s="652"/>
      <c r="AN553" s="652"/>
      <c r="AO553" s="652"/>
      <c r="AP553" s="652"/>
      <c r="AQ553" s="652"/>
      <c r="AR553" s="652"/>
      <c r="AS553" s="652"/>
      <c r="AT553" s="652"/>
    </row>
    <row r="554" spans="2:46" s="644" customFormat="1" ht="15.95" customHeight="1" x14ac:dyDescent="0.25">
      <c r="B554" s="645"/>
      <c r="C554" s="652"/>
      <c r="D554" s="652"/>
      <c r="E554" s="652"/>
      <c r="F554" s="652"/>
      <c r="G554" s="647"/>
      <c r="H554" s="648"/>
      <c r="I554" s="648"/>
      <c r="J554" s="671"/>
      <c r="K554" s="822"/>
      <c r="L554" s="671"/>
      <c r="M554" s="671"/>
      <c r="N554" s="671"/>
      <c r="O554" s="671"/>
      <c r="P554" s="671"/>
      <c r="Q554" s="671"/>
      <c r="R554" s="653"/>
      <c r="S554" s="653"/>
      <c r="T554" s="653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652"/>
      <c r="AM554" s="652"/>
      <c r="AN554" s="652"/>
      <c r="AO554" s="652"/>
      <c r="AP554" s="652"/>
      <c r="AQ554" s="652"/>
      <c r="AR554" s="652"/>
      <c r="AS554" s="652"/>
      <c r="AT554" s="652"/>
    </row>
    <row r="555" spans="2:46" s="644" customFormat="1" ht="15.95" customHeight="1" x14ac:dyDescent="0.25">
      <c r="B555" s="645"/>
      <c r="C555" s="652"/>
      <c r="D555" s="652"/>
      <c r="E555" s="652"/>
      <c r="F555" s="652"/>
      <c r="G555" s="647"/>
      <c r="H555" s="648"/>
      <c r="I555" s="648"/>
      <c r="J555" s="671"/>
      <c r="K555" s="822"/>
      <c r="L555" s="671"/>
      <c r="M555" s="671"/>
      <c r="N555" s="671"/>
      <c r="O555" s="671"/>
      <c r="P555" s="671"/>
      <c r="Q555" s="671"/>
      <c r="R555" s="653"/>
      <c r="S555" s="653"/>
      <c r="T555" s="653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652"/>
      <c r="AM555" s="652"/>
      <c r="AN555" s="652"/>
      <c r="AO555" s="652"/>
      <c r="AP555" s="652"/>
      <c r="AQ555" s="652"/>
      <c r="AR555" s="652"/>
      <c r="AS555" s="652"/>
      <c r="AT555" s="652"/>
    </row>
    <row r="556" spans="2:46" s="644" customFormat="1" ht="15.95" customHeight="1" x14ac:dyDescent="0.25">
      <c r="B556" s="645"/>
      <c r="C556" s="652"/>
      <c r="D556" s="652"/>
      <c r="E556" s="652"/>
      <c r="F556" s="652"/>
      <c r="G556" s="647"/>
      <c r="H556" s="648"/>
      <c r="I556" s="648"/>
      <c r="J556" s="671"/>
      <c r="K556" s="822"/>
      <c r="L556" s="671"/>
      <c r="M556" s="671"/>
      <c r="N556" s="671"/>
      <c r="O556" s="671"/>
      <c r="P556" s="671"/>
      <c r="Q556" s="671"/>
      <c r="R556" s="653"/>
      <c r="S556" s="653"/>
      <c r="T556" s="653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652"/>
      <c r="AM556" s="652"/>
      <c r="AN556" s="652"/>
      <c r="AO556" s="652"/>
      <c r="AP556" s="652"/>
      <c r="AQ556" s="652"/>
      <c r="AR556" s="652"/>
      <c r="AS556" s="652"/>
      <c r="AT556" s="652"/>
    </row>
    <row r="557" spans="2:46" s="644" customFormat="1" ht="15.95" customHeight="1" x14ac:dyDescent="0.25">
      <c r="B557" s="645"/>
      <c r="C557" s="652"/>
      <c r="D557" s="652"/>
      <c r="E557" s="652"/>
      <c r="F557" s="652"/>
      <c r="G557" s="647"/>
      <c r="H557" s="648"/>
      <c r="I557" s="648"/>
      <c r="J557" s="671"/>
      <c r="K557" s="822"/>
      <c r="L557" s="671"/>
      <c r="M557" s="671"/>
      <c r="N557" s="671"/>
      <c r="O557" s="671"/>
      <c r="P557" s="671"/>
      <c r="Q557" s="671"/>
      <c r="R557" s="653"/>
      <c r="S557" s="653"/>
      <c r="T557" s="653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652"/>
      <c r="AM557" s="652"/>
      <c r="AN557" s="652"/>
      <c r="AO557" s="652"/>
      <c r="AP557" s="652"/>
      <c r="AQ557" s="652"/>
      <c r="AR557" s="652"/>
      <c r="AS557" s="652"/>
      <c r="AT557" s="652"/>
    </row>
    <row r="558" spans="2:46" s="644" customFormat="1" ht="15.95" customHeight="1" x14ac:dyDescent="0.25">
      <c r="B558" s="645"/>
      <c r="C558" s="652"/>
      <c r="D558" s="652"/>
      <c r="E558" s="652"/>
      <c r="F558" s="652"/>
      <c r="G558" s="647"/>
      <c r="H558" s="648"/>
      <c r="I558" s="648"/>
      <c r="J558" s="671"/>
      <c r="K558" s="822"/>
      <c r="L558" s="671"/>
      <c r="M558" s="671"/>
      <c r="N558" s="671"/>
      <c r="O558" s="671"/>
      <c r="P558" s="671"/>
      <c r="Q558" s="671"/>
      <c r="R558" s="653"/>
      <c r="S558" s="653"/>
      <c r="T558" s="653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652"/>
      <c r="AM558" s="652"/>
      <c r="AN558" s="652"/>
      <c r="AO558" s="652"/>
      <c r="AP558" s="652"/>
      <c r="AQ558" s="652"/>
      <c r="AR558" s="652"/>
      <c r="AS558" s="652"/>
      <c r="AT558" s="652"/>
    </row>
    <row r="559" spans="2:46" s="644" customFormat="1" ht="15.95" customHeight="1" x14ac:dyDescent="0.25">
      <c r="B559" s="645"/>
      <c r="C559" s="652"/>
      <c r="D559" s="652"/>
      <c r="E559" s="652"/>
      <c r="F559" s="652"/>
      <c r="G559" s="647"/>
      <c r="H559" s="648"/>
      <c r="I559" s="648"/>
      <c r="J559" s="671"/>
      <c r="K559" s="822"/>
      <c r="L559" s="671"/>
      <c r="M559" s="671"/>
      <c r="N559" s="671"/>
      <c r="O559" s="671"/>
      <c r="P559" s="671"/>
      <c r="Q559" s="671"/>
      <c r="R559" s="653"/>
      <c r="S559" s="653"/>
      <c r="T559" s="653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652"/>
      <c r="AM559" s="652"/>
      <c r="AN559" s="652"/>
      <c r="AO559" s="652"/>
      <c r="AP559" s="652"/>
      <c r="AQ559" s="652"/>
      <c r="AR559" s="652"/>
      <c r="AS559" s="652"/>
      <c r="AT559" s="652"/>
    </row>
    <row r="560" spans="2:46" s="644" customFormat="1" ht="15.95" customHeight="1" x14ac:dyDescent="0.25">
      <c r="B560" s="645"/>
      <c r="C560" s="652"/>
      <c r="D560" s="652"/>
      <c r="E560" s="652"/>
      <c r="F560" s="652"/>
      <c r="G560" s="647"/>
      <c r="H560" s="648"/>
      <c r="I560" s="648"/>
      <c r="J560" s="671"/>
      <c r="K560" s="822"/>
      <c r="L560" s="671"/>
      <c r="M560" s="671"/>
      <c r="N560" s="671"/>
      <c r="O560" s="671"/>
      <c r="P560" s="671"/>
      <c r="Q560" s="671"/>
      <c r="R560" s="653"/>
      <c r="S560" s="653"/>
      <c r="T560" s="653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652"/>
      <c r="AM560" s="652"/>
      <c r="AN560" s="652"/>
      <c r="AO560" s="652"/>
      <c r="AP560" s="652"/>
      <c r="AQ560" s="652"/>
      <c r="AR560" s="652"/>
      <c r="AS560" s="652"/>
      <c r="AT560" s="652"/>
    </row>
    <row r="561" spans="2:46" s="644" customFormat="1" ht="15.95" customHeight="1" x14ac:dyDescent="0.25">
      <c r="B561" s="645"/>
      <c r="C561" s="652"/>
      <c r="D561" s="652"/>
      <c r="E561" s="652"/>
      <c r="F561" s="652"/>
      <c r="G561" s="647"/>
      <c r="H561" s="648"/>
      <c r="I561" s="648"/>
      <c r="J561" s="671"/>
      <c r="K561" s="822"/>
      <c r="L561" s="671"/>
      <c r="M561" s="671"/>
      <c r="N561" s="671"/>
      <c r="O561" s="671"/>
      <c r="P561" s="671"/>
      <c r="Q561" s="671"/>
      <c r="R561" s="653"/>
      <c r="S561" s="653"/>
      <c r="T561" s="653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652"/>
      <c r="AM561" s="652"/>
      <c r="AN561" s="652"/>
      <c r="AO561" s="652"/>
      <c r="AP561" s="652"/>
      <c r="AQ561" s="652"/>
      <c r="AR561" s="652"/>
      <c r="AS561" s="652"/>
      <c r="AT561" s="652"/>
    </row>
    <row r="562" spans="2:46" s="644" customFormat="1" ht="15.95" customHeight="1" x14ac:dyDescent="0.25">
      <c r="B562" s="645"/>
      <c r="C562" s="652"/>
      <c r="D562" s="652"/>
      <c r="E562" s="652"/>
      <c r="F562" s="652"/>
      <c r="G562" s="647"/>
      <c r="H562" s="648"/>
      <c r="I562" s="648"/>
      <c r="J562" s="671"/>
      <c r="K562" s="822"/>
      <c r="L562" s="671"/>
      <c r="M562" s="671"/>
      <c r="N562" s="671"/>
      <c r="O562" s="671"/>
      <c r="P562" s="671"/>
      <c r="Q562" s="671"/>
      <c r="R562" s="653"/>
      <c r="S562" s="653"/>
      <c r="T562" s="653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652"/>
      <c r="AM562" s="652"/>
      <c r="AN562" s="652"/>
      <c r="AO562" s="652"/>
      <c r="AP562" s="652"/>
      <c r="AQ562" s="652"/>
      <c r="AR562" s="652"/>
      <c r="AS562" s="652"/>
      <c r="AT562" s="652"/>
    </row>
    <row r="563" spans="2:46" s="644" customFormat="1" ht="15.95" customHeight="1" x14ac:dyDescent="0.25">
      <c r="B563" s="645"/>
      <c r="C563" s="652"/>
      <c r="D563" s="652"/>
      <c r="E563" s="652"/>
      <c r="F563" s="652"/>
      <c r="G563" s="647"/>
      <c r="H563" s="648"/>
      <c r="I563" s="648"/>
      <c r="J563" s="671"/>
      <c r="K563" s="822"/>
      <c r="L563" s="671"/>
      <c r="M563" s="671"/>
      <c r="N563" s="671"/>
      <c r="O563" s="671"/>
      <c r="P563" s="671"/>
      <c r="Q563" s="671"/>
      <c r="R563" s="653"/>
      <c r="S563" s="653"/>
      <c r="T563" s="653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652"/>
      <c r="AM563" s="652"/>
      <c r="AN563" s="652"/>
      <c r="AO563" s="652"/>
      <c r="AP563" s="652"/>
      <c r="AQ563" s="652"/>
      <c r="AR563" s="652"/>
      <c r="AS563" s="652"/>
      <c r="AT563" s="652"/>
    </row>
    <row r="564" spans="2:46" s="644" customFormat="1" ht="15.95" customHeight="1" x14ac:dyDescent="0.25">
      <c r="B564" s="645"/>
      <c r="C564" s="652"/>
      <c r="D564" s="652"/>
      <c r="E564" s="652"/>
      <c r="F564" s="652"/>
      <c r="G564" s="647"/>
      <c r="H564" s="648"/>
      <c r="I564" s="648"/>
      <c r="J564" s="671"/>
      <c r="K564" s="822"/>
      <c r="L564" s="671"/>
      <c r="M564" s="671"/>
      <c r="N564" s="671"/>
      <c r="O564" s="671"/>
      <c r="P564" s="671"/>
      <c r="Q564" s="671"/>
      <c r="R564" s="653"/>
      <c r="S564" s="653"/>
      <c r="T564" s="653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652"/>
      <c r="AM564" s="652"/>
      <c r="AN564" s="652"/>
      <c r="AO564" s="652"/>
      <c r="AP564" s="652"/>
      <c r="AQ564" s="652"/>
      <c r="AR564" s="652"/>
      <c r="AS564" s="652"/>
      <c r="AT564" s="652"/>
    </row>
    <row r="565" spans="2:46" s="644" customFormat="1" ht="15.95" customHeight="1" x14ac:dyDescent="0.25">
      <c r="B565" s="645"/>
      <c r="C565" s="652"/>
      <c r="D565" s="652"/>
      <c r="E565" s="652"/>
      <c r="F565" s="652"/>
      <c r="G565" s="647"/>
      <c r="H565" s="648"/>
      <c r="I565" s="648"/>
      <c r="J565" s="671"/>
      <c r="K565" s="822"/>
      <c r="L565" s="671"/>
      <c r="M565" s="671"/>
      <c r="N565" s="671"/>
      <c r="O565" s="671"/>
      <c r="P565" s="671"/>
      <c r="Q565" s="671"/>
      <c r="R565" s="653"/>
      <c r="S565" s="653"/>
      <c r="T565" s="653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652"/>
      <c r="AM565" s="652"/>
      <c r="AN565" s="652"/>
      <c r="AO565" s="652"/>
      <c r="AP565" s="652"/>
      <c r="AQ565" s="652"/>
      <c r="AR565" s="652"/>
      <c r="AS565" s="652"/>
      <c r="AT565" s="652"/>
    </row>
    <row r="566" spans="2:46" s="644" customFormat="1" ht="15.95" customHeight="1" x14ac:dyDescent="0.25">
      <c r="B566" s="645"/>
      <c r="C566" s="652"/>
      <c r="D566" s="652"/>
      <c r="E566" s="652"/>
      <c r="F566" s="652"/>
      <c r="G566" s="647"/>
      <c r="H566" s="648"/>
      <c r="I566" s="648"/>
      <c r="J566" s="671"/>
      <c r="K566" s="822"/>
      <c r="L566" s="671"/>
      <c r="M566" s="671"/>
      <c r="N566" s="671"/>
      <c r="O566" s="671"/>
      <c r="P566" s="671"/>
      <c r="Q566" s="671"/>
      <c r="R566" s="653"/>
      <c r="S566" s="653"/>
      <c r="T566" s="653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652"/>
      <c r="AM566" s="652"/>
      <c r="AN566" s="652"/>
      <c r="AO566" s="652"/>
      <c r="AP566" s="652"/>
      <c r="AQ566" s="652"/>
      <c r="AR566" s="652"/>
      <c r="AS566" s="652"/>
      <c r="AT566" s="652"/>
    </row>
    <row r="567" spans="2:46" s="644" customFormat="1" ht="15.95" customHeight="1" x14ac:dyDescent="0.25">
      <c r="B567" s="645"/>
      <c r="C567" s="652"/>
      <c r="D567" s="652"/>
      <c r="E567" s="652"/>
      <c r="F567" s="652"/>
      <c r="G567" s="647"/>
      <c r="H567" s="648"/>
      <c r="I567" s="648"/>
      <c r="J567" s="671"/>
      <c r="K567" s="822"/>
      <c r="L567" s="671"/>
      <c r="M567" s="671"/>
      <c r="N567" s="671"/>
      <c r="O567" s="671"/>
      <c r="P567" s="671"/>
      <c r="Q567" s="671"/>
      <c r="R567" s="653"/>
      <c r="S567" s="653"/>
      <c r="T567" s="653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652"/>
      <c r="AM567" s="652"/>
      <c r="AN567" s="652"/>
      <c r="AO567" s="652"/>
      <c r="AP567" s="652"/>
      <c r="AQ567" s="652"/>
      <c r="AR567" s="652"/>
      <c r="AS567" s="652"/>
      <c r="AT567" s="652"/>
    </row>
    <row r="568" spans="2:46" s="644" customFormat="1" ht="15.95" customHeight="1" x14ac:dyDescent="0.25">
      <c r="B568" s="645"/>
      <c r="C568" s="652"/>
      <c r="D568" s="652"/>
      <c r="E568" s="652"/>
      <c r="F568" s="652"/>
      <c r="G568" s="647"/>
      <c r="H568" s="648"/>
      <c r="I568" s="648"/>
      <c r="J568" s="671"/>
      <c r="K568" s="822"/>
      <c r="L568" s="671"/>
      <c r="M568" s="671"/>
      <c r="N568" s="671"/>
      <c r="O568" s="671"/>
      <c r="P568" s="671"/>
      <c r="Q568" s="671"/>
      <c r="R568" s="653"/>
      <c r="S568" s="653"/>
      <c r="T568" s="653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652"/>
      <c r="AM568" s="652"/>
      <c r="AN568" s="652"/>
      <c r="AO568" s="652"/>
      <c r="AP568" s="652"/>
      <c r="AQ568" s="652"/>
      <c r="AR568" s="652"/>
      <c r="AS568" s="652"/>
      <c r="AT568" s="652"/>
    </row>
    <row r="569" spans="2:46" s="644" customFormat="1" ht="15.95" customHeight="1" x14ac:dyDescent="0.25">
      <c r="B569" s="645"/>
      <c r="C569" s="652"/>
      <c r="D569" s="652"/>
      <c r="E569" s="652"/>
      <c r="F569" s="652"/>
      <c r="G569" s="647"/>
      <c r="H569" s="648"/>
      <c r="I569" s="648"/>
      <c r="J569" s="671"/>
      <c r="K569" s="822"/>
      <c r="L569" s="671"/>
      <c r="M569" s="671"/>
      <c r="N569" s="671"/>
      <c r="O569" s="671"/>
      <c r="P569" s="671"/>
      <c r="Q569" s="671"/>
      <c r="R569" s="653"/>
      <c r="S569" s="653"/>
      <c r="T569" s="653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652"/>
      <c r="AM569" s="652"/>
      <c r="AN569" s="652"/>
      <c r="AO569" s="652"/>
      <c r="AP569" s="652"/>
      <c r="AQ569" s="652"/>
      <c r="AR569" s="652"/>
      <c r="AS569" s="652"/>
      <c r="AT569" s="652"/>
    </row>
    <row r="570" spans="2:46" s="644" customFormat="1" ht="15.95" customHeight="1" x14ac:dyDescent="0.25">
      <c r="B570" s="645"/>
      <c r="C570" s="652"/>
      <c r="D570" s="652"/>
      <c r="E570" s="652"/>
      <c r="F570" s="652"/>
      <c r="G570" s="647"/>
      <c r="H570" s="648"/>
      <c r="I570" s="648"/>
      <c r="J570" s="671"/>
      <c r="K570" s="822"/>
      <c r="L570" s="671"/>
      <c r="M570" s="671"/>
      <c r="N570" s="671"/>
      <c r="O570" s="671"/>
      <c r="P570" s="671"/>
      <c r="Q570" s="671"/>
      <c r="R570" s="653"/>
      <c r="S570" s="653"/>
      <c r="T570" s="653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652"/>
      <c r="AM570" s="652"/>
      <c r="AN570" s="652"/>
      <c r="AO570" s="652"/>
      <c r="AP570" s="652"/>
      <c r="AQ570" s="652"/>
      <c r="AR570" s="652"/>
      <c r="AS570" s="652"/>
      <c r="AT570" s="652"/>
    </row>
    <row r="571" spans="2:46" s="644" customFormat="1" ht="15.95" customHeight="1" x14ac:dyDescent="0.25">
      <c r="B571" s="645"/>
      <c r="C571" s="652"/>
      <c r="D571" s="652"/>
      <c r="E571" s="652"/>
      <c r="F571" s="652"/>
      <c r="G571" s="647"/>
      <c r="H571" s="648"/>
      <c r="I571" s="648"/>
      <c r="J571" s="671"/>
      <c r="K571" s="822"/>
      <c r="L571" s="671"/>
      <c r="M571" s="671"/>
      <c r="N571" s="671"/>
      <c r="O571" s="671"/>
      <c r="P571" s="671"/>
      <c r="Q571" s="671"/>
      <c r="R571" s="653"/>
      <c r="S571" s="653"/>
      <c r="T571" s="653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652"/>
      <c r="AM571" s="652"/>
      <c r="AN571" s="652"/>
      <c r="AO571" s="652"/>
      <c r="AP571" s="652"/>
      <c r="AQ571" s="652"/>
      <c r="AR571" s="652"/>
      <c r="AS571" s="652"/>
      <c r="AT571" s="652"/>
    </row>
    <row r="572" spans="2:46" s="644" customFormat="1" ht="15.95" customHeight="1" x14ac:dyDescent="0.25">
      <c r="B572" s="645"/>
      <c r="C572" s="652"/>
      <c r="D572" s="652"/>
      <c r="E572" s="652"/>
      <c r="F572" s="652"/>
      <c r="G572" s="647"/>
      <c r="H572" s="648"/>
      <c r="I572" s="648"/>
      <c r="J572" s="671"/>
      <c r="K572" s="822"/>
      <c r="L572" s="671"/>
      <c r="M572" s="671"/>
      <c r="N572" s="671"/>
      <c r="O572" s="671"/>
      <c r="P572" s="671"/>
      <c r="Q572" s="671"/>
      <c r="R572" s="653"/>
      <c r="S572" s="653"/>
      <c r="T572" s="653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652"/>
      <c r="AM572" s="652"/>
      <c r="AN572" s="652"/>
      <c r="AO572" s="652"/>
      <c r="AP572" s="652"/>
      <c r="AQ572" s="652"/>
      <c r="AR572" s="652"/>
      <c r="AS572" s="652"/>
      <c r="AT572" s="652"/>
    </row>
    <row r="573" spans="2:46" s="644" customFormat="1" ht="15.95" customHeight="1" x14ac:dyDescent="0.25">
      <c r="B573" s="645"/>
      <c r="C573" s="652"/>
      <c r="D573" s="652"/>
      <c r="E573" s="652"/>
      <c r="F573" s="652"/>
      <c r="G573" s="647"/>
      <c r="H573" s="648"/>
      <c r="I573" s="648"/>
      <c r="J573" s="671"/>
      <c r="K573" s="822"/>
      <c r="L573" s="671"/>
      <c r="M573" s="671"/>
      <c r="N573" s="671"/>
      <c r="O573" s="671"/>
      <c r="P573" s="671"/>
      <c r="Q573" s="671"/>
      <c r="R573" s="653"/>
      <c r="S573" s="653"/>
      <c r="T573" s="653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652"/>
      <c r="AM573" s="652"/>
      <c r="AN573" s="652"/>
      <c r="AO573" s="652"/>
      <c r="AP573" s="652"/>
      <c r="AQ573" s="652"/>
      <c r="AR573" s="652"/>
      <c r="AS573" s="652"/>
      <c r="AT573" s="652"/>
    </row>
    <row r="574" spans="2:46" s="644" customFormat="1" ht="15.95" customHeight="1" x14ac:dyDescent="0.25">
      <c r="B574" s="645"/>
      <c r="C574" s="652"/>
      <c r="D574" s="652"/>
      <c r="E574" s="652"/>
      <c r="F574" s="652"/>
      <c r="G574" s="647"/>
      <c r="H574" s="648"/>
      <c r="I574" s="648"/>
      <c r="J574" s="671"/>
      <c r="K574" s="822"/>
      <c r="L574" s="671"/>
      <c r="M574" s="671"/>
      <c r="N574" s="671"/>
      <c r="O574" s="671"/>
      <c r="P574" s="671"/>
      <c r="Q574" s="671"/>
      <c r="R574" s="653"/>
      <c r="S574" s="653"/>
      <c r="T574" s="653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652"/>
      <c r="AM574" s="652"/>
      <c r="AN574" s="652"/>
      <c r="AO574" s="652"/>
      <c r="AP574" s="652"/>
      <c r="AQ574" s="652"/>
      <c r="AR574" s="652"/>
      <c r="AS574" s="652"/>
      <c r="AT574" s="652"/>
    </row>
    <row r="575" spans="2:46" s="644" customFormat="1" ht="15.95" customHeight="1" x14ac:dyDescent="0.25">
      <c r="B575" s="645"/>
      <c r="C575" s="652"/>
      <c r="D575" s="652"/>
      <c r="E575" s="652"/>
      <c r="F575" s="652"/>
      <c r="G575" s="647"/>
      <c r="H575" s="648"/>
      <c r="I575" s="648"/>
      <c r="J575" s="671"/>
      <c r="K575" s="822"/>
      <c r="L575" s="671"/>
      <c r="M575" s="671"/>
      <c r="N575" s="671"/>
      <c r="O575" s="671"/>
      <c r="P575" s="671"/>
      <c r="Q575" s="671"/>
      <c r="R575" s="653"/>
      <c r="S575" s="653"/>
      <c r="T575" s="653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652"/>
      <c r="AM575" s="652"/>
      <c r="AN575" s="652"/>
      <c r="AO575" s="652"/>
      <c r="AP575" s="652"/>
      <c r="AQ575" s="652"/>
      <c r="AR575" s="652"/>
      <c r="AS575" s="652"/>
      <c r="AT575" s="652"/>
    </row>
    <row r="576" spans="2:46" s="644" customFormat="1" ht="15.95" customHeight="1" x14ac:dyDescent="0.25">
      <c r="B576" s="645"/>
      <c r="C576" s="652"/>
      <c r="D576" s="652"/>
      <c r="E576" s="652"/>
      <c r="F576" s="652"/>
      <c r="G576" s="647"/>
      <c r="H576" s="648"/>
      <c r="I576" s="648"/>
      <c r="J576" s="671"/>
      <c r="K576" s="822"/>
      <c r="L576" s="671"/>
      <c r="M576" s="671"/>
      <c r="N576" s="671"/>
      <c r="O576" s="671"/>
      <c r="P576" s="671"/>
      <c r="Q576" s="671"/>
      <c r="R576" s="653"/>
      <c r="S576" s="653"/>
      <c r="T576" s="653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652"/>
      <c r="AM576" s="652"/>
      <c r="AN576" s="652"/>
      <c r="AO576" s="652"/>
      <c r="AP576" s="652"/>
      <c r="AQ576" s="652"/>
      <c r="AR576" s="652"/>
      <c r="AS576" s="652"/>
      <c r="AT576" s="652"/>
    </row>
    <row r="577" spans="2:46" s="644" customFormat="1" ht="15.95" customHeight="1" x14ac:dyDescent="0.25">
      <c r="B577" s="645"/>
      <c r="C577" s="652"/>
      <c r="D577" s="652"/>
      <c r="E577" s="652"/>
      <c r="F577" s="652"/>
      <c r="G577" s="647"/>
      <c r="H577" s="648"/>
      <c r="I577" s="648"/>
      <c r="J577" s="671"/>
      <c r="K577" s="822"/>
      <c r="L577" s="671"/>
      <c r="M577" s="671"/>
      <c r="N577" s="671"/>
      <c r="O577" s="671"/>
      <c r="P577" s="671"/>
      <c r="Q577" s="671"/>
      <c r="R577" s="653"/>
      <c r="S577" s="653"/>
      <c r="T577" s="653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652"/>
      <c r="AM577" s="652"/>
      <c r="AN577" s="652"/>
      <c r="AO577" s="652"/>
      <c r="AP577" s="652"/>
      <c r="AQ577" s="652"/>
      <c r="AR577" s="652"/>
      <c r="AS577" s="652"/>
      <c r="AT577" s="652"/>
    </row>
    <row r="578" spans="2:46" s="644" customFormat="1" ht="15.95" customHeight="1" x14ac:dyDescent="0.25">
      <c r="B578" s="645"/>
      <c r="C578" s="652"/>
      <c r="D578" s="652"/>
      <c r="E578" s="652"/>
      <c r="F578" s="652"/>
      <c r="G578" s="647"/>
      <c r="H578" s="648"/>
      <c r="I578" s="648"/>
      <c r="J578" s="671"/>
      <c r="K578" s="822"/>
      <c r="L578" s="671"/>
      <c r="M578" s="671"/>
      <c r="N578" s="671"/>
      <c r="O578" s="671"/>
      <c r="P578" s="671"/>
      <c r="Q578" s="671"/>
      <c r="R578" s="653"/>
      <c r="S578" s="653"/>
      <c r="T578" s="653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652"/>
      <c r="AM578" s="652"/>
      <c r="AN578" s="652"/>
      <c r="AO578" s="652"/>
      <c r="AP578" s="652"/>
      <c r="AQ578" s="652"/>
      <c r="AR578" s="652"/>
      <c r="AS578" s="652"/>
      <c r="AT578" s="652"/>
    </row>
    <row r="579" spans="2:46" s="644" customFormat="1" ht="15.95" customHeight="1" x14ac:dyDescent="0.25">
      <c r="B579" s="645"/>
      <c r="C579" s="652"/>
      <c r="D579" s="652"/>
      <c r="E579" s="652"/>
      <c r="F579" s="652"/>
      <c r="G579" s="647"/>
      <c r="H579" s="648"/>
      <c r="I579" s="648"/>
      <c r="J579" s="671"/>
      <c r="K579" s="822"/>
      <c r="L579" s="671"/>
      <c r="M579" s="671"/>
      <c r="N579" s="671"/>
      <c r="O579" s="671"/>
      <c r="P579" s="671"/>
      <c r="Q579" s="671"/>
      <c r="R579" s="653"/>
      <c r="S579" s="653"/>
      <c r="T579" s="653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652"/>
      <c r="AM579" s="652"/>
      <c r="AN579" s="652"/>
      <c r="AO579" s="652"/>
      <c r="AP579" s="652"/>
      <c r="AQ579" s="652"/>
      <c r="AR579" s="652"/>
      <c r="AS579" s="652"/>
      <c r="AT579" s="652"/>
    </row>
    <row r="580" spans="2:46" s="644" customFormat="1" ht="15.95" customHeight="1" x14ac:dyDescent="0.25">
      <c r="B580" s="645"/>
      <c r="C580" s="652"/>
      <c r="D580" s="652"/>
      <c r="E580" s="652"/>
      <c r="F580" s="652"/>
      <c r="G580" s="647"/>
      <c r="H580" s="648"/>
      <c r="I580" s="648"/>
      <c r="J580" s="671"/>
      <c r="K580" s="822"/>
      <c r="L580" s="671"/>
      <c r="M580" s="671"/>
      <c r="N580" s="671"/>
      <c r="O580" s="671"/>
      <c r="P580" s="671"/>
      <c r="Q580" s="671"/>
      <c r="R580" s="653"/>
      <c r="S580" s="653"/>
      <c r="T580" s="653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652"/>
      <c r="AM580" s="652"/>
      <c r="AN580" s="652"/>
      <c r="AO580" s="652"/>
      <c r="AP580" s="652"/>
      <c r="AQ580" s="652"/>
      <c r="AR580" s="652"/>
      <c r="AS580" s="652"/>
      <c r="AT580" s="652"/>
    </row>
    <row r="581" spans="2:46" s="644" customFormat="1" ht="15.95" customHeight="1" x14ac:dyDescent="0.25">
      <c r="B581" s="645"/>
      <c r="C581" s="652"/>
      <c r="D581" s="652"/>
      <c r="E581" s="652"/>
      <c r="F581" s="652"/>
      <c r="G581" s="647"/>
      <c r="H581" s="648"/>
      <c r="I581" s="648"/>
      <c r="J581" s="671"/>
      <c r="K581" s="822"/>
      <c r="L581" s="671"/>
      <c r="M581" s="671"/>
      <c r="N581" s="671"/>
      <c r="O581" s="671"/>
      <c r="P581" s="671"/>
      <c r="Q581" s="671"/>
      <c r="R581" s="653"/>
      <c r="S581" s="653"/>
      <c r="T581" s="653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652"/>
      <c r="AM581" s="652"/>
      <c r="AN581" s="652"/>
      <c r="AO581" s="652"/>
      <c r="AP581" s="652"/>
      <c r="AQ581" s="652"/>
      <c r="AR581" s="652"/>
      <c r="AS581" s="652"/>
      <c r="AT581" s="652"/>
    </row>
    <row r="582" spans="2:46" s="644" customFormat="1" ht="15.95" customHeight="1" x14ac:dyDescent="0.25">
      <c r="B582" s="645"/>
      <c r="C582" s="652"/>
      <c r="D582" s="652"/>
      <c r="E582" s="652"/>
      <c r="F582" s="652"/>
      <c r="G582" s="647"/>
      <c r="H582" s="648"/>
      <c r="I582" s="648"/>
      <c r="J582" s="671"/>
      <c r="K582" s="822"/>
      <c r="L582" s="671"/>
      <c r="M582" s="671"/>
      <c r="N582" s="671"/>
      <c r="O582" s="671"/>
      <c r="P582" s="671"/>
      <c r="Q582" s="671"/>
      <c r="R582" s="653"/>
      <c r="S582" s="653"/>
      <c r="T582" s="653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652"/>
      <c r="AM582" s="652"/>
      <c r="AN582" s="652"/>
      <c r="AO582" s="652"/>
      <c r="AP582" s="652"/>
      <c r="AQ582" s="652"/>
      <c r="AR582" s="652"/>
      <c r="AS582" s="652"/>
      <c r="AT582" s="652"/>
    </row>
    <row r="583" spans="2:46" s="644" customFormat="1" ht="15.95" customHeight="1" x14ac:dyDescent="0.25">
      <c r="B583" s="645"/>
      <c r="C583" s="652"/>
      <c r="D583" s="652"/>
      <c r="E583" s="652"/>
      <c r="F583" s="652"/>
      <c r="G583" s="647"/>
      <c r="H583" s="648"/>
      <c r="I583" s="648"/>
      <c r="J583" s="671"/>
      <c r="K583" s="822"/>
      <c r="L583" s="671"/>
      <c r="M583" s="671"/>
      <c r="N583" s="671"/>
      <c r="O583" s="671"/>
      <c r="P583" s="671"/>
      <c r="Q583" s="671"/>
      <c r="R583" s="653"/>
      <c r="S583" s="653"/>
      <c r="T583" s="653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652"/>
      <c r="AM583" s="652"/>
      <c r="AN583" s="652"/>
      <c r="AO583" s="652"/>
      <c r="AP583" s="652"/>
      <c r="AQ583" s="652"/>
      <c r="AR583" s="652"/>
      <c r="AS583" s="652"/>
      <c r="AT583" s="652"/>
    </row>
    <row r="584" spans="2:46" s="644" customFormat="1" ht="15.95" customHeight="1" x14ac:dyDescent="0.25">
      <c r="B584" s="645"/>
      <c r="C584" s="652"/>
      <c r="D584" s="652"/>
      <c r="E584" s="652"/>
      <c r="F584" s="652"/>
      <c r="G584" s="647"/>
      <c r="H584" s="648"/>
      <c r="I584" s="648"/>
      <c r="J584" s="671"/>
      <c r="K584" s="822"/>
      <c r="L584" s="671"/>
      <c r="M584" s="671"/>
      <c r="N584" s="671"/>
      <c r="O584" s="671"/>
      <c r="P584" s="671"/>
      <c r="Q584" s="671"/>
      <c r="R584" s="653"/>
      <c r="S584" s="653"/>
      <c r="T584" s="653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652"/>
      <c r="AM584" s="652"/>
      <c r="AN584" s="652"/>
      <c r="AO584" s="652"/>
      <c r="AP584" s="652"/>
      <c r="AQ584" s="652"/>
      <c r="AR584" s="652"/>
      <c r="AS584" s="652"/>
      <c r="AT584" s="652"/>
    </row>
    <row r="585" spans="2:46" s="644" customFormat="1" ht="15.95" customHeight="1" x14ac:dyDescent="0.25">
      <c r="B585" s="645"/>
      <c r="C585" s="652"/>
      <c r="D585" s="652"/>
      <c r="E585" s="652"/>
      <c r="F585" s="652"/>
      <c r="G585" s="647"/>
      <c r="H585" s="648"/>
      <c r="I585" s="648"/>
      <c r="J585" s="671"/>
      <c r="K585" s="822"/>
      <c r="L585" s="671"/>
      <c r="M585" s="671"/>
      <c r="N585" s="671"/>
      <c r="O585" s="671"/>
      <c r="P585" s="671"/>
      <c r="Q585" s="671"/>
      <c r="R585" s="653"/>
      <c r="S585" s="653"/>
      <c r="T585" s="653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652"/>
      <c r="AM585" s="652"/>
      <c r="AN585" s="652"/>
      <c r="AO585" s="652"/>
      <c r="AP585" s="652"/>
      <c r="AQ585" s="652"/>
      <c r="AR585" s="652"/>
      <c r="AS585" s="652"/>
      <c r="AT585" s="652"/>
    </row>
    <row r="586" spans="2:46" s="644" customFormat="1" ht="15.95" customHeight="1" x14ac:dyDescent="0.25">
      <c r="B586" s="645"/>
      <c r="C586" s="652"/>
      <c r="D586" s="652"/>
      <c r="E586" s="652"/>
      <c r="F586" s="652"/>
      <c r="G586" s="647"/>
      <c r="H586" s="648"/>
      <c r="I586" s="648"/>
      <c r="J586" s="671"/>
      <c r="K586" s="822"/>
      <c r="L586" s="671"/>
      <c r="M586" s="671"/>
      <c r="N586" s="671"/>
      <c r="O586" s="671"/>
      <c r="P586" s="671"/>
      <c r="Q586" s="671"/>
      <c r="R586" s="653"/>
      <c r="S586" s="653"/>
      <c r="T586" s="653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652"/>
      <c r="AM586" s="652"/>
      <c r="AN586" s="652"/>
      <c r="AO586" s="652"/>
      <c r="AP586" s="652"/>
      <c r="AQ586" s="652"/>
      <c r="AR586" s="652"/>
      <c r="AS586" s="652"/>
      <c r="AT586" s="652"/>
    </row>
    <row r="587" spans="2:46" s="644" customFormat="1" ht="15.95" customHeight="1" x14ac:dyDescent="0.25">
      <c r="B587" s="645"/>
      <c r="C587" s="652"/>
      <c r="D587" s="652"/>
      <c r="E587" s="652"/>
      <c r="F587" s="652"/>
      <c r="G587" s="647"/>
      <c r="H587" s="648"/>
      <c r="I587" s="648"/>
      <c r="J587" s="671"/>
      <c r="K587" s="822"/>
      <c r="L587" s="671"/>
      <c r="M587" s="671"/>
      <c r="N587" s="671"/>
      <c r="O587" s="671"/>
      <c r="P587" s="671"/>
      <c r="Q587" s="671"/>
      <c r="R587" s="653"/>
      <c r="S587" s="653"/>
      <c r="T587" s="653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652"/>
      <c r="AM587" s="652"/>
      <c r="AN587" s="652"/>
      <c r="AO587" s="652"/>
      <c r="AP587" s="652"/>
      <c r="AQ587" s="652"/>
      <c r="AR587" s="652"/>
      <c r="AS587" s="652"/>
      <c r="AT587" s="652"/>
    </row>
    <row r="588" spans="2:46" s="644" customFormat="1" ht="15.95" customHeight="1" x14ac:dyDescent="0.25">
      <c r="B588" s="645"/>
      <c r="C588" s="652"/>
      <c r="D588" s="652"/>
      <c r="E588" s="652"/>
      <c r="F588" s="652"/>
      <c r="G588" s="647"/>
      <c r="H588" s="648"/>
      <c r="I588" s="648"/>
      <c r="J588" s="671"/>
      <c r="K588" s="822"/>
      <c r="L588" s="671"/>
      <c r="M588" s="671"/>
      <c r="N588" s="671"/>
      <c r="O588" s="671"/>
      <c r="P588" s="671"/>
      <c r="Q588" s="671"/>
      <c r="R588" s="653"/>
      <c r="S588" s="653"/>
      <c r="T588" s="653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652"/>
      <c r="AM588" s="652"/>
      <c r="AN588" s="652"/>
      <c r="AO588" s="652"/>
      <c r="AP588" s="652"/>
      <c r="AQ588" s="652"/>
      <c r="AR588" s="652"/>
      <c r="AS588" s="652"/>
      <c r="AT588" s="652"/>
    </row>
    <row r="589" spans="2:46" s="644" customFormat="1" ht="15.95" customHeight="1" x14ac:dyDescent="0.25">
      <c r="B589" s="645"/>
      <c r="C589" s="652"/>
      <c r="D589" s="652"/>
      <c r="E589" s="652"/>
      <c r="F589" s="652"/>
      <c r="G589" s="647"/>
      <c r="H589" s="648"/>
      <c r="I589" s="648"/>
      <c r="J589" s="671"/>
      <c r="K589" s="822"/>
      <c r="L589" s="671"/>
      <c r="M589" s="671"/>
      <c r="N589" s="671"/>
      <c r="O589" s="671"/>
      <c r="P589" s="671"/>
      <c r="Q589" s="671"/>
      <c r="R589" s="653"/>
      <c r="S589" s="653"/>
      <c r="T589" s="653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652"/>
      <c r="AM589" s="652"/>
      <c r="AN589" s="652"/>
      <c r="AO589" s="652"/>
      <c r="AP589" s="652"/>
      <c r="AQ589" s="652"/>
      <c r="AR589" s="652"/>
      <c r="AS589" s="652"/>
      <c r="AT589" s="652"/>
    </row>
    <row r="590" spans="2:46" s="644" customFormat="1" ht="15.95" customHeight="1" x14ac:dyDescent="0.25">
      <c r="B590" s="645"/>
      <c r="C590" s="652"/>
      <c r="D590" s="652"/>
      <c r="E590" s="652"/>
      <c r="F590" s="652"/>
      <c r="G590" s="647"/>
      <c r="H590" s="648"/>
      <c r="I590" s="648"/>
      <c r="J590" s="671"/>
      <c r="K590" s="822"/>
      <c r="L590" s="671"/>
      <c r="M590" s="671"/>
      <c r="N590" s="671"/>
      <c r="O590" s="671"/>
      <c r="P590" s="671"/>
      <c r="Q590" s="671"/>
      <c r="R590" s="653"/>
      <c r="S590" s="653"/>
      <c r="T590" s="653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652"/>
      <c r="AM590" s="652"/>
      <c r="AN590" s="652"/>
      <c r="AO590" s="652"/>
      <c r="AP590" s="652"/>
      <c r="AQ590" s="652"/>
      <c r="AR590" s="652"/>
      <c r="AS590" s="652"/>
      <c r="AT590" s="652"/>
    </row>
    <row r="591" spans="2:46" s="644" customFormat="1" ht="15.95" customHeight="1" x14ac:dyDescent="0.25">
      <c r="B591" s="645"/>
      <c r="C591" s="652"/>
      <c r="D591" s="652"/>
      <c r="E591" s="652"/>
      <c r="F591" s="652"/>
      <c r="G591" s="647"/>
      <c r="H591" s="648"/>
      <c r="I591" s="648"/>
      <c r="J591" s="671"/>
      <c r="K591" s="822"/>
      <c r="L591" s="671"/>
      <c r="M591" s="671"/>
      <c r="N591" s="671"/>
      <c r="O591" s="671"/>
      <c r="P591" s="671"/>
      <c r="Q591" s="671"/>
      <c r="R591" s="653"/>
      <c r="S591" s="653"/>
      <c r="T591" s="653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652"/>
      <c r="AM591" s="652"/>
      <c r="AN591" s="652"/>
      <c r="AO591" s="652"/>
      <c r="AP591" s="652"/>
      <c r="AQ591" s="652"/>
      <c r="AR591" s="652"/>
      <c r="AS591" s="652"/>
      <c r="AT591" s="652"/>
    </row>
    <row r="592" spans="2:46" s="644" customFormat="1" ht="15.95" customHeight="1" x14ac:dyDescent="0.25">
      <c r="B592" s="645"/>
      <c r="C592" s="652"/>
      <c r="D592" s="652"/>
      <c r="E592" s="652"/>
      <c r="F592" s="652"/>
      <c r="G592" s="647"/>
      <c r="H592" s="648"/>
      <c r="I592" s="648"/>
      <c r="J592" s="671"/>
      <c r="K592" s="822"/>
      <c r="L592" s="671"/>
      <c r="M592" s="671"/>
      <c r="N592" s="671"/>
      <c r="O592" s="671"/>
      <c r="P592" s="671"/>
      <c r="Q592" s="671"/>
      <c r="R592" s="653"/>
      <c r="S592" s="653"/>
      <c r="T592" s="653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652"/>
      <c r="AM592" s="652"/>
      <c r="AN592" s="652"/>
      <c r="AO592" s="652"/>
      <c r="AP592" s="652"/>
      <c r="AQ592" s="652"/>
      <c r="AR592" s="652"/>
      <c r="AS592" s="652"/>
      <c r="AT592" s="652"/>
    </row>
    <row r="593" spans="2:46" s="644" customFormat="1" ht="15.95" customHeight="1" x14ac:dyDescent="0.25">
      <c r="B593" s="645"/>
      <c r="C593" s="652"/>
      <c r="D593" s="652"/>
      <c r="E593" s="652"/>
      <c r="F593" s="652"/>
      <c r="G593" s="647"/>
      <c r="H593" s="648"/>
      <c r="I593" s="648"/>
      <c r="J593" s="671"/>
      <c r="K593" s="822"/>
      <c r="L593" s="671"/>
      <c r="M593" s="671"/>
      <c r="N593" s="671"/>
      <c r="O593" s="671"/>
      <c r="P593" s="671"/>
      <c r="Q593" s="671"/>
      <c r="R593" s="653"/>
      <c r="S593" s="653"/>
      <c r="T593" s="653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652"/>
      <c r="AM593" s="652"/>
      <c r="AN593" s="652"/>
      <c r="AO593" s="652"/>
      <c r="AP593" s="652"/>
      <c r="AQ593" s="652"/>
      <c r="AR593" s="652"/>
      <c r="AS593" s="652"/>
      <c r="AT593" s="652"/>
    </row>
    <row r="594" spans="2:46" s="644" customFormat="1" ht="15.95" customHeight="1" x14ac:dyDescent="0.25">
      <c r="B594" s="645"/>
      <c r="C594" s="652"/>
      <c r="D594" s="652"/>
      <c r="E594" s="652"/>
      <c r="F594" s="652"/>
      <c r="G594" s="647"/>
      <c r="H594" s="648"/>
      <c r="I594" s="648"/>
      <c r="J594" s="671"/>
      <c r="K594" s="822"/>
      <c r="L594" s="671"/>
      <c r="M594" s="671"/>
      <c r="N594" s="671"/>
      <c r="O594" s="671"/>
      <c r="P594" s="671"/>
      <c r="Q594" s="671"/>
      <c r="R594" s="653"/>
      <c r="S594" s="653"/>
      <c r="T594" s="653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652"/>
      <c r="AM594" s="652"/>
      <c r="AN594" s="652"/>
      <c r="AO594" s="652"/>
      <c r="AP594" s="652"/>
      <c r="AQ594" s="652"/>
      <c r="AR594" s="652"/>
      <c r="AS594" s="652"/>
      <c r="AT594" s="652"/>
    </row>
    <row r="595" spans="2:46" s="644" customFormat="1" ht="15.95" customHeight="1" x14ac:dyDescent="0.25">
      <c r="B595" s="645"/>
      <c r="C595" s="652"/>
      <c r="D595" s="652"/>
      <c r="E595" s="652"/>
      <c r="F595" s="652"/>
      <c r="G595" s="647"/>
      <c r="H595" s="648"/>
      <c r="I595" s="648"/>
      <c r="J595" s="671"/>
      <c r="K595" s="822"/>
      <c r="L595" s="671"/>
      <c r="M595" s="671"/>
      <c r="N595" s="671"/>
      <c r="O595" s="671"/>
      <c r="P595" s="671"/>
      <c r="Q595" s="671"/>
      <c r="R595" s="653"/>
      <c r="S595" s="653"/>
      <c r="T595" s="653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652"/>
      <c r="AM595" s="652"/>
      <c r="AN595" s="652"/>
      <c r="AO595" s="652"/>
      <c r="AP595" s="652"/>
      <c r="AQ595" s="652"/>
      <c r="AR595" s="652"/>
      <c r="AS595" s="652"/>
      <c r="AT595" s="652"/>
    </row>
    <row r="596" spans="2:46" s="644" customFormat="1" ht="15.95" customHeight="1" x14ac:dyDescent="0.25">
      <c r="B596" s="645"/>
      <c r="C596" s="652"/>
      <c r="D596" s="652"/>
      <c r="E596" s="652"/>
      <c r="F596" s="652"/>
      <c r="G596" s="647"/>
      <c r="H596" s="648"/>
      <c r="I596" s="648"/>
      <c r="J596" s="671"/>
      <c r="K596" s="822"/>
      <c r="L596" s="671"/>
      <c r="M596" s="671"/>
      <c r="N596" s="671"/>
      <c r="O596" s="671"/>
      <c r="P596" s="671"/>
      <c r="Q596" s="671"/>
      <c r="R596" s="653"/>
      <c r="S596" s="653"/>
      <c r="T596" s="653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652"/>
      <c r="AM596" s="652"/>
      <c r="AN596" s="652"/>
      <c r="AO596" s="652"/>
      <c r="AP596" s="652"/>
      <c r="AQ596" s="652"/>
      <c r="AR596" s="652"/>
      <c r="AS596" s="652"/>
      <c r="AT596" s="652"/>
    </row>
    <row r="597" spans="2:46" s="644" customFormat="1" ht="15.95" customHeight="1" x14ac:dyDescent="0.25">
      <c r="B597" s="645"/>
      <c r="C597" s="652"/>
      <c r="D597" s="652"/>
      <c r="E597" s="652"/>
      <c r="F597" s="652"/>
      <c r="G597" s="647"/>
      <c r="H597" s="648"/>
      <c r="I597" s="648"/>
      <c r="J597" s="671"/>
      <c r="K597" s="822"/>
      <c r="L597" s="671"/>
      <c r="M597" s="671"/>
      <c r="N597" s="671"/>
      <c r="O597" s="671"/>
      <c r="P597" s="671"/>
      <c r="Q597" s="671"/>
      <c r="R597" s="653"/>
      <c r="S597" s="653"/>
      <c r="T597" s="653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652"/>
      <c r="AM597" s="652"/>
      <c r="AN597" s="652"/>
      <c r="AO597" s="652"/>
      <c r="AP597" s="652"/>
      <c r="AQ597" s="652"/>
      <c r="AR597" s="652"/>
      <c r="AS597" s="652"/>
      <c r="AT597" s="652"/>
    </row>
    <row r="598" spans="2:46" s="644" customFormat="1" ht="15.95" customHeight="1" x14ac:dyDescent="0.25">
      <c r="B598" s="645"/>
      <c r="C598" s="652"/>
      <c r="D598" s="652"/>
      <c r="E598" s="652"/>
      <c r="F598" s="652"/>
      <c r="G598" s="647"/>
      <c r="H598" s="648"/>
      <c r="I598" s="648"/>
      <c r="J598" s="671"/>
      <c r="K598" s="822"/>
      <c r="L598" s="671"/>
      <c r="M598" s="671"/>
      <c r="N598" s="671"/>
      <c r="O598" s="671"/>
      <c r="P598" s="671"/>
      <c r="Q598" s="671"/>
      <c r="R598" s="653"/>
      <c r="S598" s="653"/>
      <c r="T598" s="653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652"/>
      <c r="AM598" s="652"/>
      <c r="AN598" s="652"/>
      <c r="AO598" s="652"/>
      <c r="AP598" s="652"/>
      <c r="AQ598" s="652"/>
      <c r="AR598" s="652"/>
      <c r="AS598" s="652"/>
      <c r="AT598" s="652"/>
    </row>
    <row r="599" spans="2:46" s="644" customFormat="1" ht="15.95" customHeight="1" x14ac:dyDescent="0.25">
      <c r="B599" s="645"/>
      <c r="C599" s="652"/>
      <c r="D599" s="652"/>
      <c r="E599" s="652"/>
      <c r="F599" s="652"/>
      <c r="G599" s="647"/>
      <c r="H599" s="648"/>
      <c r="I599" s="648"/>
      <c r="J599" s="671"/>
      <c r="K599" s="822"/>
      <c r="L599" s="671"/>
      <c r="M599" s="671"/>
      <c r="N599" s="671"/>
      <c r="O599" s="671"/>
      <c r="P599" s="671"/>
      <c r="Q599" s="671"/>
      <c r="R599" s="653"/>
      <c r="S599" s="653"/>
      <c r="T599" s="653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652"/>
      <c r="AM599" s="652"/>
      <c r="AN599" s="652"/>
      <c r="AO599" s="652"/>
      <c r="AP599" s="652"/>
      <c r="AQ599" s="652"/>
      <c r="AR599" s="652"/>
      <c r="AS599" s="652"/>
      <c r="AT599" s="652"/>
    </row>
    <row r="600" spans="2:46" s="644" customFormat="1" ht="15.95" customHeight="1" x14ac:dyDescent="0.25">
      <c r="B600" s="645"/>
      <c r="C600" s="652"/>
      <c r="D600" s="652"/>
      <c r="E600" s="652"/>
      <c r="F600" s="652"/>
      <c r="G600" s="647"/>
      <c r="H600" s="648"/>
      <c r="I600" s="648"/>
      <c r="J600" s="671"/>
      <c r="K600" s="822"/>
      <c r="L600" s="671"/>
      <c r="M600" s="671"/>
      <c r="N600" s="671"/>
      <c r="O600" s="671"/>
      <c r="P600" s="671"/>
      <c r="Q600" s="671"/>
      <c r="R600" s="653"/>
      <c r="S600" s="653"/>
      <c r="T600" s="653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652"/>
      <c r="AM600" s="652"/>
      <c r="AN600" s="652"/>
      <c r="AO600" s="652"/>
      <c r="AP600" s="652"/>
      <c r="AQ600" s="652"/>
      <c r="AR600" s="652"/>
      <c r="AS600" s="652"/>
      <c r="AT600" s="652"/>
    </row>
    <row r="601" spans="2:46" s="644" customFormat="1" ht="15.95" customHeight="1" x14ac:dyDescent="0.25">
      <c r="B601" s="645"/>
      <c r="C601" s="652"/>
      <c r="D601" s="652"/>
      <c r="E601" s="652"/>
      <c r="F601" s="652"/>
      <c r="G601" s="647"/>
      <c r="H601" s="648"/>
      <c r="I601" s="648"/>
      <c r="J601" s="671"/>
      <c r="K601" s="822"/>
      <c r="L601" s="671"/>
      <c r="M601" s="671"/>
      <c r="N601" s="671"/>
      <c r="O601" s="671"/>
      <c r="P601" s="671"/>
      <c r="Q601" s="671"/>
      <c r="R601" s="653"/>
      <c r="S601" s="653"/>
      <c r="T601" s="653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652"/>
      <c r="AM601" s="652"/>
      <c r="AN601" s="652"/>
      <c r="AO601" s="652"/>
      <c r="AP601" s="652"/>
      <c r="AQ601" s="652"/>
      <c r="AR601" s="652"/>
      <c r="AS601" s="652"/>
      <c r="AT601" s="652"/>
    </row>
    <row r="602" spans="2:46" s="644" customFormat="1" ht="15.95" customHeight="1" x14ac:dyDescent="0.25">
      <c r="B602" s="645"/>
      <c r="C602" s="652"/>
      <c r="D602" s="652"/>
      <c r="E602" s="652"/>
      <c r="F602" s="652"/>
      <c r="G602" s="647"/>
      <c r="H602" s="648"/>
      <c r="I602" s="648"/>
      <c r="J602" s="671"/>
      <c r="K602" s="822"/>
      <c r="L602" s="671"/>
      <c r="M602" s="671"/>
      <c r="N602" s="671"/>
      <c r="O602" s="671"/>
      <c r="P602" s="671"/>
      <c r="Q602" s="671"/>
      <c r="R602" s="653"/>
      <c r="S602" s="653"/>
      <c r="T602" s="653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652"/>
      <c r="AM602" s="652"/>
      <c r="AN602" s="652"/>
      <c r="AO602" s="652"/>
      <c r="AP602" s="652"/>
      <c r="AQ602" s="652"/>
      <c r="AR602" s="652"/>
      <c r="AS602" s="652"/>
      <c r="AT602" s="652"/>
    </row>
    <row r="603" spans="2:46" s="644" customFormat="1" ht="15.95" customHeight="1" x14ac:dyDescent="0.25">
      <c r="B603" s="645"/>
      <c r="C603" s="652"/>
      <c r="D603" s="652"/>
      <c r="E603" s="652"/>
      <c r="F603" s="652"/>
      <c r="G603" s="647"/>
      <c r="H603" s="648"/>
      <c r="I603" s="648"/>
      <c r="J603" s="671"/>
      <c r="K603" s="822"/>
      <c r="L603" s="671"/>
      <c r="M603" s="671"/>
      <c r="N603" s="671"/>
      <c r="O603" s="671"/>
      <c r="P603" s="671"/>
      <c r="Q603" s="671"/>
      <c r="R603" s="653"/>
      <c r="S603" s="653"/>
      <c r="T603" s="653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652"/>
      <c r="AM603" s="652"/>
      <c r="AN603" s="652"/>
      <c r="AO603" s="652"/>
      <c r="AP603" s="652"/>
      <c r="AQ603" s="652"/>
      <c r="AR603" s="652"/>
      <c r="AS603" s="652"/>
      <c r="AT603" s="652"/>
    </row>
    <row r="604" spans="2:46" s="644" customFormat="1" ht="15.95" customHeight="1" x14ac:dyDescent="0.25">
      <c r="B604" s="645"/>
      <c r="C604" s="652"/>
      <c r="D604" s="652"/>
      <c r="E604" s="652"/>
      <c r="F604" s="652"/>
      <c r="G604" s="647"/>
      <c r="H604" s="648"/>
      <c r="I604" s="648"/>
      <c r="J604" s="671"/>
      <c r="K604" s="822"/>
      <c r="L604" s="671"/>
      <c r="M604" s="671"/>
      <c r="N604" s="671"/>
      <c r="O604" s="671"/>
      <c r="P604" s="671"/>
      <c r="Q604" s="671"/>
      <c r="R604" s="653"/>
      <c r="S604" s="653"/>
      <c r="T604" s="653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652"/>
      <c r="AM604" s="652"/>
      <c r="AN604" s="652"/>
      <c r="AO604" s="652"/>
      <c r="AP604" s="652"/>
      <c r="AQ604" s="652"/>
      <c r="AR604" s="652"/>
      <c r="AS604" s="652"/>
      <c r="AT604" s="652"/>
    </row>
    <row r="605" spans="2:46" s="644" customFormat="1" ht="15.95" customHeight="1" x14ac:dyDescent="0.25">
      <c r="B605" s="645"/>
      <c r="C605" s="652"/>
      <c r="D605" s="652"/>
      <c r="E605" s="652"/>
      <c r="F605" s="652"/>
      <c r="G605" s="647"/>
      <c r="H605" s="648"/>
      <c r="I605" s="648"/>
      <c r="J605" s="671"/>
      <c r="K605" s="822"/>
      <c r="L605" s="671"/>
      <c r="M605" s="671"/>
      <c r="N605" s="671"/>
      <c r="O605" s="671"/>
      <c r="P605" s="671"/>
      <c r="Q605" s="671"/>
      <c r="R605" s="653"/>
      <c r="S605" s="653"/>
      <c r="T605" s="653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652"/>
      <c r="AM605" s="652"/>
      <c r="AN605" s="652"/>
      <c r="AO605" s="652"/>
      <c r="AP605" s="652"/>
      <c r="AQ605" s="652"/>
      <c r="AR605" s="652"/>
      <c r="AS605" s="652"/>
      <c r="AT605" s="652"/>
    </row>
    <row r="606" spans="2:46" s="644" customFormat="1" ht="15.95" customHeight="1" x14ac:dyDescent="0.25">
      <c r="B606" s="645"/>
      <c r="C606" s="652"/>
      <c r="D606" s="652"/>
      <c r="E606" s="652"/>
      <c r="F606" s="652"/>
      <c r="G606" s="647"/>
      <c r="H606" s="648"/>
      <c r="I606" s="648"/>
      <c r="J606" s="671"/>
      <c r="K606" s="822"/>
      <c r="L606" s="671"/>
      <c r="M606" s="671"/>
      <c r="N606" s="671"/>
      <c r="O606" s="671"/>
      <c r="P606" s="671"/>
      <c r="Q606" s="671"/>
      <c r="R606" s="653"/>
      <c r="S606" s="653"/>
      <c r="T606" s="653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652"/>
      <c r="AM606" s="652"/>
      <c r="AN606" s="652"/>
      <c r="AO606" s="652"/>
      <c r="AP606" s="652"/>
      <c r="AQ606" s="652"/>
      <c r="AR606" s="652"/>
      <c r="AS606" s="652"/>
      <c r="AT606" s="652"/>
    </row>
    <row r="607" spans="2:46" s="644" customFormat="1" ht="15.95" customHeight="1" x14ac:dyDescent="0.25">
      <c r="B607" s="645"/>
      <c r="C607" s="652"/>
      <c r="D607" s="652"/>
      <c r="E607" s="652"/>
      <c r="F607" s="652"/>
      <c r="G607" s="647"/>
      <c r="H607" s="648"/>
      <c r="I607" s="648"/>
      <c r="J607" s="671"/>
      <c r="K607" s="822"/>
      <c r="L607" s="671"/>
      <c r="M607" s="671"/>
      <c r="N607" s="671"/>
      <c r="O607" s="671"/>
      <c r="P607" s="671"/>
      <c r="Q607" s="671"/>
      <c r="R607" s="653"/>
      <c r="S607" s="653"/>
      <c r="T607" s="653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652"/>
      <c r="AM607" s="652"/>
      <c r="AN607" s="652"/>
      <c r="AO607" s="652"/>
      <c r="AP607" s="652"/>
      <c r="AQ607" s="652"/>
      <c r="AR607" s="652"/>
      <c r="AS607" s="652"/>
      <c r="AT607" s="652"/>
    </row>
    <row r="608" spans="2:46" s="644" customFormat="1" ht="15.95" customHeight="1" x14ac:dyDescent="0.25">
      <c r="B608" s="645"/>
      <c r="C608" s="652"/>
      <c r="D608" s="652"/>
      <c r="E608" s="652"/>
      <c r="F608" s="652"/>
      <c r="G608" s="647"/>
      <c r="H608" s="648"/>
      <c r="I608" s="648"/>
      <c r="J608" s="671"/>
      <c r="K608" s="822"/>
      <c r="L608" s="671"/>
      <c r="M608" s="671"/>
      <c r="N608" s="671"/>
      <c r="O608" s="671"/>
      <c r="P608" s="671"/>
      <c r="Q608" s="671"/>
      <c r="R608" s="653"/>
      <c r="S608" s="653"/>
      <c r="T608" s="653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652"/>
      <c r="AM608" s="652"/>
      <c r="AN608" s="652"/>
      <c r="AO608" s="652"/>
      <c r="AP608" s="652"/>
      <c r="AQ608" s="652"/>
      <c r="AR608" s="652"/>
      <c r="AS608" s="652"/>
      <c r="AT608" s="652"/>
    </row>
    <row r="609" spans="2:46" s="644" customFormat="1" ht="15.95" customHeight="1" x14ac:dyDescent="0.25">
      <c r="B609" s="645"/>
      <c r="C609" s="652"/>
      <c r="D609" s="652"/>
      <c r="E609" s="652"/>
      <c r="F609" s="652"/>
      <c r="G609" s="647"/>
      <c r="H609" s="648"/>
      <c r="I609" s="648"/>
      <c r="J609" s="671"/>
      <c r="K609" s="822"/>
      <c r="L609" s="671"/>
      <c r="M609" s="671"/>
      <c r="N609" s="671"/>
      <c r="O609" s="671"/>
      <c r="P609" s="671"/>
      <c r="Q609" s="671"/>
      <c r="R609" s="653"/>
      <c r="S609" s="653"/>
      <c r="T609" s="653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652"/>
      <c r="AM609" s="652"/>
      <c r="AN609" s="652"/>
      <c r="AO609" s="652"/>
      <c r="AP609" s="652"/>
      <c r="AQ609" s="652"/>
      <c r="AR609" s="652"/>
      <c r="AS609" s="652"/>
      <c r="AT609" s="652"/>
    </row>
    <row r="610" spans="2:46" s="644" customFormat="1" ht="15.95" customHeight="1" x14ac:dyDescent="0.25">
      <c r="B610" s="645"/>
      <c r="C610" s="652"/>
      <c r="D610" s="652"/>
      <c r="E610" s="652"/>
      <c r="F610" s="652"/>
      <c r="G610" s="647"/>
      <c r="H610" s="648"/>
      <c r="I610" s="648"/>
      <c r="J610" s="671"/>
      <c r="K610" s="822"/>
      <c r="L610" s="671"/>
      <c r="M610" s="671"/>
      <c r="N610" s="671"/>
      <c r="O610" s="671"/>
      <c r="P610" s="671"/>
      <c r="Q610" s="671"/>
      <c r="R610" s="653"/>
      <c r="S610" s="653"/>
      <c r="T610" s="653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652"/>
      <c r="AM610" s="652"/>
      <c r="AN610" s="652"/>
      <c r="AO610" s="652"/>
      <c r="AP610" s="652"/>
      <c r="AQ610" s="652"/>
      <c r="AR610" s="652"/>
      <c r="AS610" s="652"/>
      <c r="AT610" s="652"/>
    </row>
    <row r="611" spans="2:46" s="644" customFormat="1" ht="15.95" customHeight="1" x14ac:dyDescent="0.25">
      <c r="B611" s="645"/>
      <c r="C611" s="652"/>
      <c r="D611" s="652"/>
      <c r="E611" s="652"/>
      <c r="F611" s="652"/>
      <c r="G611" s="647"/>
      <c r="H611" s="648"/>
      <c r="I611" s="648"/>
      <c r="J611" s="671"/>
      <c r="K611" s="822"/>
      <c r="L611" s="671"/>
      <c r="M611" s="671"/>
      <c r="N611" s="671"/>
      <c r="O611" s="671"/>
      <c r="P611" s="671"/>
      <c r="Q611" s="671"/>
      <c r="R611" s="653"/>
      <c r="S611" s="653"/>
      <c r="T611" s="653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652"/>
      <c r="AM611" s="652"/>
      <c r="AN611" s="652"/>
      <c r="AO611" s="652"/>
      <c r="AP611" s="652"/>
      <c r="AQ611" s="652"/>
      <c r="AR611" s="652"/>
      <c r="AS611" s="652"/>
      <c r="AT611" s="652"/>
    </row>
    <row r="612" spans="2:46" s="644" customFormat="1" ht="15.95" customHeight="1" x14ac:dyDescent="0.25">
      <c r="B612" s="645"/>
      <c r="C612" s="652"/>
      <c r="D612" s="652"/>
      <c r="E612" s="652"/>
      <c r="F612" s="652"/>
      <c r="G612" s="647"/>
      <c r="H612" s="648"/>
      <c r="I612" s="648"/>
      <c r="J612" s="671"/>
      <c r="K612" s="822"/>
      <c r="L612" s="671"/>
      <c r="M612" s="671"/>
      <c r="N612" s="671"/>
      <c r="O612" s="671"/>
      <c r="P612" s="671"/>
      <c r="Q612" s="671"/>
      <c r="R612" s="653"/>
      <c r="S612" s="653"/>
      <c r="T612" s="653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652"/>
      <c r="AM612" s="652"/>
      <c r="AN612" s="652"/>
      <c r="AO612" s="652"/>
      <c r="AP612" s="652"/>
      <c r="AQ612" s="652"/>
      <c r="AR612" s="652"/>
      <c r="AS612" s="652"/>
      <c r="AT612" s="652"/>
    </row>
    <row r="613" spans="2:46" s="644" customFormat="1" ht="15.95" customHeight="1" x14ac:dyDescent="0.25">
      <c r="B613" s="645"/>
      <c r="C613" s="652"/>
      <c r="D613" s="652"/>
      <c r="E613" s="652"/>
      <c r="F613" s="652"/>
      <c r="G613" s="647"/>
      <c r="H613" s="648"/>
      <c r="I613" s="648"/>
      <c r="J613" s="671"/>
      <c r="K613" s="822"/>
      <c r="L613" s="671"/>
      <c r="M613" s="671"/>
      <c r="N613" s="671"/>
      <c r="O613" s="671"/>
      <c r="P613" s="671"/>
      <c r="Q613" s="671"/>
      <c r="R613" s="653"/>
      <c r="S613" s="653"/>
      <c r="T613" s="653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652"/>
      <c r="AM613" s="652"/>
      <c r="AN613" s="652"/>
      <c r="AO613" s="652"/>
      <c r="AP613" s="652"/>
      <c r="AQ613" s="652"/>
      <c r="AR613" s="652"/>
      <c r="AS613" s="652"/>
      <c r="AT613" s="652"/>
    </row>
    <row r="614" spans="2:46" s="644" customFormat="1" ht="15.95" customHeight="1" x14ac:dyDescent="0.25">
      <c r="B614" s="645"/>
      <c r="C614" s="652"/>
      <c r="D614" s="652"/>
      <c r="E614" s="652"/>
      <c r="F614" s="652"/>
      <c r="G614" s="647"/>
      <c r="H614" s="648"/>
      <c r="I614" s="648"/>
      <c r="J614" s="671"/>
      <c r="K614" s="822"/>
      <c r="L614" s="671"/>
      <c r="M614" s="671"/>
      <c r="N614" s="671"/>
      <c r="O614" s="671"/>
      <c r="P614" s="671"/>
      <c r="Q614" s="671"/>
      <c r="R614" s="653"/>
      <c r="S614" s="653"/>
      <c r="T614" s="653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652"/>
      <c r="AM614" s="652"/>
      <c r="AN614" s="652"/>
      <c r="AO614" s="652"/>
      <c r="AP614" s="652"/>
      <c r="AQ614" s="652"/>
      <c r="AR614" s="652"/>
      <c r="AS614" s="652"/>
      <c r="AT614" s="652"/>
    </row>
    <row r="615" spans="2:46" s="644" customFormat="1" ht="15.95" customHeight="1" x14ac:dyDescent="0.25">
      <c r="B615" s="645"/>
      <c r="C615" s="652"/>
      <c r="D615" s="652"/>
      <c r="E615" s="652"/>
      <c r="F615" s="652"/>
      <c r="G615" s="647"/>
      <c r="H615" s="648"/>
      <c r="I615" s="648"/>
      <c r="J615" s="671"/>
      <c r="K615" s="822"/>
      <c r="L615" s="671"/>
      <c r="M615" s="671"/>
      <c r="N615" s="671"/>
      <c r="O615" s="671"/>
      <c r="P615" s="671"/>
      <c r="Q615" s="671"/>
      <c r="R615" s="653"/>
      <c r="S615" s="653"/>
      <c r="T615" s="653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652"/>
      <c r="AM615" s="652"/>
      <c r="AN615" s="652"/>
      <c r="AO615" s="652"/>
      <c r="AP615" s="652"/>
      <c r="AQ615" s="652"/>
      <c r="AR615" s="652"/>
      <c r="AS615" s="652"/>
      <c r="AT615" s="652"/>
    </row>
    <row r="616" spans="2:46" s="644" customFormat="1" ht="15.95" customHeight="1" x14ac:dyDescent="0.25">
      <c r="B616" s="645"/>
      <c r="C616" s="652"/>
      <c r="D616" s="652"/>
      <c r="E616" s="652"/>
      <c r="F616" s="652"/>
      <c r="G616" s="647"/>
      <c r="H616" s="648"/>
      <c r="I616" s="648"/>
      <c r="J616" s="671"/>
      <c r="K616" s="822"/>
      <c r="L616" s="671"/>
      <c r="M616" s="671"/>
      <c r="N616" s="671"/>
      <c r="O616" s="671"/>
      <c r="P616" s="671"/>
      <c r="Q616" s="671"/>
      <c r="R616" s="653"/>
      <c r="S616" s="653"/>
      <c r="T616" s="653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652"/>
      <c r="AM616" s="652"/>
      <c r="AN616" s="652"/>
      <c r="AO616" s="652"/>
      <c r="AP616" s="652"/>
      <c r="AQ616" s="652"/>
      <c r="AR616" s="652"/>
      <c r="AS616" s="652"/>
      <c r="AT616" s="652"/>
    </row>
    <row r="617" spans="2:46" s="644" customFormat="1" ht="15.95" customHeight="1" x14ac:dyDescent="0.25">
      <c r="B617" s="645"/>
      <c r="C617" s="652"/>
      <c r="D617" s="652"/>
      <c r="E617" s="652"/>
      <c r="F617" s="652"/>
      <c r="G617" s="647"/>
      <c r="H617" s="648"/>
      <c r="I617" s="648"/>
      <c r="J617" s="671"/>
      <c r="K617" s="822"/>
      <c r="L617" s="671"/>
      <c r="M617" s="671"/>
      <c r="N617" s="671"/>
      <c r="O617" s="671"/>
      <c r="P617" s="671"/>
      <c r="Q617" s="671"/>
      <c r="R617" s="653"/>
      <c r="S617" s="653"/>
      <c r="T617" s="653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652"/>
      <c r="AM617" s="652"/>
      <c r="AN617" s="652"/>
      <c r="AO617" s="652"/>
      <c r="AP617" s="652"/>
      <c r="AQ617" s="652"/>
      <c r="AR617" s="652"/>
      <c r="AS617" s="652"/>
      <c r="AT617" s="652"/>
    </row>
    <row r="618" spans="2:46" s="644" customFormat="1" ht="15.95" customHeight="1" x14ac:dyDescent="0.25">
      <c r="B618" s="645"/>
      <c r="C618" s="652"/>
      <c r="D618" s="652"/>
      <c r="E618" s="652"/>
      <c r="F618" s="652"/>
      <c r="G618" s="647"/>
      <c r="H618" s="648"/>
      <c r="I618" s="648"/>
      <c r="J618" s="671"/>
      <c r="K618" s="822"/>
      <c r="L618" s="671"/>
      <c r="M618" s="671"/>
      <c r="N618" s="671"/>
      <c r="O618" s="671"/>
      <c r="P618" s="671"/>
      <c r="Q618" s="671"/>
      <c r="R618" s="653"/>
      <c r="S618" s="653"/>
      <c r="T618" s="653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652"/>
      <c r="AM618" s="652"/>
      <c r="AN618" s="652"/>
      <c r="AO618" s="652"/>
      <c r="AP618" s="652"/>
      <c r="AQ618" s="652"/>
      <c r="AR618" s="652"/>
      <c r="AS618" s="652"/>
      <c r="AT618" s="652"/>
    </row>
    <row r="619" spans="2:46" s="644" customFormat="1" ht="15.95" customHeight="1" x14ac:dyDescent="0.25">
      <c r="B619" s="645"/>
      <c r="C619" s="652"/>
      <c r="D619" s="652"/>
      <c r="E619" s="652"/>
      <c r="F619" s="652"/>
      <c r="G619" s="647"/>
      <c r="H619" s="648"/>
      <c r="I619" s="648"/>
      <c r="J619" s="671"/>
      <c r="K619" s="822"/>
      <c r="L619" s="671"/>
      <c r="M619" s="671"/>
      <c r="N619" s="671"/>
      <c r="O619" s="671"/>
      <c r="P619" s="671"/>
      <c r="Q619" s="671"/>
      <c r="R619" s="653"/>
      <c r="S619" s="653"/>
      <c r="T619" s="653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652"/>
      <c r="AM619" s="652"/>
      <c r="AN619" s="652"/>
      <c r="AO619" s="652"/>
      <c r="AP619" s="652"/>
      <c r="AQ619" s="652"/>
      <c r="AR619" s="652"/>
      <c r="AS619" s="652"/>
      <c r="AT619" s="652"/>
    </row>
    <row r="620" spans="2:46" s="644" customFormat="1" ht="15.95" customHeight="1" x14ac:dyDescent="0.25">
      <c r="B620" s="645"/>
      <c r="C620" s="652"/>
      <c r="D620" s="652"/>
      <c r="E620" s="652"/>
      <c r="F620" s="652"/>
      <c r="G620" s="647"/>
      <c r="H620" s="648"/>
      <c r="I620" s="648"/>
      <c r="J620" s="671"/>
      <c r="K620" s="822"/>
      <c r="L620" s="671"/>
      <c r="M620" s="671"/>
      <c r="N620" s="671"/>
      <c r="O620" s="671"/>
      <c r="P620" s="671"/>
      <c r="Q620" s="671"/>
      <c r="R620" s="653"/>
      <c r="S620" s="653"/>
      <c r="T620" s="653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652"/>
      <c r="AM620" s="652"/>
      <c r="AN620" s="652"/>
      <c r="AO620" s="652"/>
      <c r="AP620" s="652"/>
      <c r="AQ620" s="652"/>
      <c r="AR620" s="652"/>
      <c r="AS620" s="652"/>
      <c r="AT620" s="652"/>
    </row>
    <row r="621" spans="2:46" s="644" customFormat="1" ht="15.95" customHeight="1" x14ac:dyDescent="0.25">
      <c r="B621" s="645"/>
      <c r="C621" s="652"/>
      <c r="D621" s="652"/>
      <c r="E621" s="652"/>
      <c r="F621" s="652"/>
      <c r="G621" s="647"/>
      <c r="H621" s="648"/>
      <c r="I621" s="648"/>
      <c r="J621" s="671"/>
      <c r="K621" s="822"/>
      <c r="L621" s="671"/>
      <c r="M621" s="671"/>
      <c r="N621" s="671"/>
      <c r="O621" s="671"/>
      <c r="P621" s="671"/>
      <c r="Q621" s="671"/>
      <c r="R621" s="653"/>
      <c r="S621" s="653"/>
      <c r="T621" s="653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652"/>
      <c r="AM621" s="652"/>
      <c r="AN621" s="652"/>
      <c r="AO621" s="652"/>
      <c r="AP621" s="652"/>
      <c r="AQ621" s="652"/>
      <c r="AR621" s="652"/>
      <c r="AS621" s="652"/>
      <c r="AT621" s="652"/>
    </row>
    <row r="622" spans="2:46" s="644" customFormat="1" ht="15.95" customHeight="1" x14ac:dyDescent="0.25">
      <c r="B622" s="645"/>
      <c r="C622" s="652"/>
      <c r="D622" s="652"/>
      <c r="E622" s="652"/>
      <c r="F622" s="652"/>
      <c r="G622" s="647"/>
      <c r="H622" s="648"/>
      <c r="I622" s="648"/>
      <c r="J622" s="671"/>
      <c r="K622" s="822"/>
      <c r="L622" s="671"/>
      <c r="M622" s="671"/>
      <c r="N622" s="671"/>
      <c r="O622" s="671"/>
      <c r="P622" s="671"/>
      <c r="Q622" s="671"/>
      <c r="R622" s="653"/>
      <c r="S622" s="653"/>
      <c r="T622" s="653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652"/>
      <c r="AM622" s="652"/>
      <c r="AN622" s="652"/>
      <c r="AO622" s="652"/>
      <c r="AP622" s="652"/>
      <c r="AQ622" s="652"/>
      <c r="AR622" s="652"/>
      <c r="AS622" s="652"/>
      <c r="AT622" s="652"/>
    </row>
    <row r="623" spans="2:46" s="644" customFormat="1" ht="15.95" customHeight="1" x14ac:dyDescent="0.25">
      <c r="B623" s="645"/>
      <c r="C623" s="652"/>
      <c r="D623" s="652"/>
      <c r="E623" s="652"/>
      <c r="F623" s="652"/>
      <c r="G623" s="647"/>
      <c r="H623" s="648"/>
      <c r="I623" s="648"/>
      <c r="J623" s="671"/>
      <c r="K623" s="822"/>
      <c r="L623" s="671"/>
      <c r="M623" s="671"/>
      <c r="N623" s="671"/>
      <c r="O623" s="671"/>
      <c r="P623" s="671"/>
      <c r="Q623" s="671"/>
      <c r="R623" s="653"/>
      <c r="S623" s="653"/>
      <c r="T623" s="653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652"/>
      <c r="AM623" s="652"/>
      <c r="AN623" s="652"/>
      <c r="AO623" s="652"/>
      <c r="AP623" s="652"/>
      <c r="AQ623" s="652"/>
      <c r="AR623" s="652"/>
      <c r="AS623" s="652"/>
      <c r="AT623" s="652"/>
    </row>
    <row r="624" spans="2:46" s="644" customFormat="1" ht="15.95" customHeight="1" x14ac:dyDescent="0.25">
      <c r="B624" s="645"/>
      <c r="C624" s="652"/>
      <c r="D624" s="652"/>
      <c r="E624" s="652"/>
      <c r="F624" s="652"/>
      <c r="G624" s="647"/>
      <c r="H624" s="648"/>
      <c r="I624" s="648"/>
      <c r="J624" s="671"/>
      <c r="K624" s="822"/>
      <c r="L624" s="671"/>
      <c r="M624" s="671"/>
      <c r="N624" s="671"/>
      <c r="O624" s="671"/>
      <c r="P624" s="671"/>
      <c r="Q624" s="671"/>
      <c r="R624" s="653"/>
      <c r="S624" s="653"/>
      <c r="T624" s="653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652"/>
      <c r="AM624" s="652"/>
      <c r="AN624" s="652"/>
      <c r="AO624" s="652"/>
      <c r="AP624" s="652"/>
      <c r="AQ624" s="652"/>
      <c r="AR624" s="652"/>
      <c r="AS624" s="652"/>
      <c r="AT624" s="652"/>
    </row>
    <row r="625" spans="2:46" s="644" customFormat="1" ht="15.95" customHeight="1" x14ac:dyDescent="0.25">
      <c r="B625" s="645"/>
      <c r="C625" s="652"/>
      <c r="D625" s="652"/>
      <c r="E625" s="652"/>
      <c r="F625" s="652"/>
      <c r="G625" s="647"/>
      <c r="H625" s="648"/>
      <c r="I625" s="648"/>
      <c r="J625" s="671"/>
      <c r="K625" s="822"/>
      <c r="L625" s="671"/>
      <c r="M625" s="671"/>
      <c r="N625" s="671"/>
      <c r="O625" s="671"/>
      <c r="P625" s="671"/>
      <c r="Q625" s="671"/>
      <c r="R625" s="653"/>
      <c r="S625" s="653"/>
      <c r="T625" s="653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652"/>
      <c r="AM625" s="652"/>
      <c r="AN625" s="652"/>
      <c r="AO625" s="652"/>
      <c r="AP625" s="652"/>
      <c r="AQ625" s="652"/>
      <c r="AR625" s="652"/>
      <c r="AS625" s="652"/>
      <c r="AT625" s="652"/>
    </row>
    <row r="626" spans="2:46" s="644" customFormat="1" ht="15.95" customHeight="1" x14ac:dyDescent="0.25">
      <c r="B626" s="645"/>
      <c r="C626" s="652"/>
      <c r="D626" s="652"/>
      <c r="E626" s="652"/>
      <c r="F626" s="652"/>
      <c r="G626" s="647"/>
      <c r="H626" s="648"/>
      <c r="I626" s="648"/>
      <c r="J626" s="671"/>
      <c r="K626" s="822"/>
      <c r="L626" s="671"/>
      <c r="M626" s="671"/>
      <c r="N626" s="671"/>
      <c r="O626" s="671"/>
      <c r="P626" s="671"/>
      <c r="Q626" s="671"/>
      <c r="R626" s="653"/>
      <c r="S626" s="653"/>
      <c r="T626" s="653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652"/>
      <c r="AM626" s="652"/>
      <c r="AN626" s="652"/>
      <c r="AO626" s="652"/>
      <c r="AP626" s="652"/>
      <c r="AQ626" s="652"/>
      <c r="AR626" s="652"/>
      <c r="AS626" s="652"/>
      <c r="AT626" s="652"/>
    </row>
    <row r="627" spans="2:46" s="644" customFormat="1" ht="15.95" customHeight="1" x14ac:dyDescent="0.25">
      <c r="B627" s="645"/>
      <c r="C627" s="652"/>
      <c r="D627" s="652"/>
      <c r="E627" s="652"/>
      <c r="F627" s="652"/>
      <c r="G627" s="647"/>
      <c r="H627" s="648"/>
      <c r="I627" s="648"/>
      <c r="J627" s="671"/>
      <c r="K627" s="822"/>
      <c r="L627" s="671"/>
      <c r="M627" s="671"/>
      <c r="N627" s="671"/>
      <c r="O627" s="671"/>
      <c r="P627" s="671"/>
      <c r="Q627" s="671"/>
      <c r="R627" s="653"/>
      <c r="S627" s="653"/>
      <c r="T627" s="653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652"/>
      <c r="AM627" s="652"/>
      <c r="AN627" s="652"/>
      <c r="AO627" s="652"/>
      <c r="AP627" s="652"/>
      <c r="AQ627" s="652"/>
      <c r="AR627" s="652"/>
      <c r="AS627" s="652"/>
      <c r="AT627" s="652"/>
    </row>
    <row r="628" spans="2:46" s="644" customFormat="1" ht="15.95" customHeight="1" x14ac:dyDescent="0.25">
      <c r="B628" s="645"/>
      <c r="C628" s="652"/>
      <c r="D628" s="652"/>
      <c r="E628" s="652"/>
      <c r="F628" s="652"/>
      <c r="G628" s="647"/>
      <c r="H628" s="648"/>
      <c r="I628" s="648"/>
      <c r="J628" s="671"/>
      <c r="K628" s="822"/>
      <c r="L628" s="671"/>
      <c r="M628" s="671"/>
      <c r="N628" s="671"/>
      <c r="O628" s="671"/>
      <c r="P628" s="671"/>
      <c r="Q628" s="671"/>
      <c r="R628" s="653"/>
      <c r="S628" s="653"/>
      <c r="T628" s="653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652"/>
      <c r="AM628" s="652"/>
      <c r="AN628" s="652"/>
      <c r="AO628" s="652"/>
      <c r="AP628" s="652"/>
      <c r="AQ628" s="652"/>
      <c r="AR628" s="652"/>
      <c r="AS628" s="652"/>
      <c r="AT628" s="652"/>
    </row>
    <row r="629" spans="2:46" s="644" customFormat="1" ht="15.95" customHeight="1" x14ac:dyDescent="0.25">
      <c r="B629" s="645"/>
      <c r="C629" s="652"/>
      <c r="D629" s="652"/>
      <c r="E629" s="652"/>
      <c r="F629" s="652"/>
      <c r="G629" s="647"/>
      <c r="H629" s="648"/>
      <c r="I629" s="648"/>
      <c r="J629" s="671"/>
      <c r="K629" s="822"/>
      <c r="L629" s="671"/>
      <c r="M629" s="671"/>
      <c r="N629" s="671"/>
      <c r="O629" s="671"/>
      <c r="P629" s="671"/>
      <c r="Q629" s="671"/>
      <c r="R629" s="653"/>
      <c r="S629" s="653"/>
      <c r="T629" s="653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652"/>
      <c r="AM629" s="652"/>
      <c r="AN629" s="652"/>
      <c r="AO629" s="652"/>
      <c r="AP629" s="652"/>
      <c r="AQ629" s="652"/>
      <c r="AR629" s="652"/>
      <c r="AS629" s="652"/>
      <c r="AT629" s="652"/>
    </row>
    <row r="630" spans="2:46" s="644" customFormat="1" ht="15.95" customHeight="1" x14ac:dyDescent="0.25">
      <c r="B630" s="645"/>
      <c r="C630" s="652"/>
      <c r="D630" s="652"/>
      <c r="E630" s="652"/>
      <c r="F630" s="652"/>
      <c r="G630" s="647"/>
      <c r="H630" s="648"/>
      <c r="I630" s="648"/>
      <c r="J630" s="671"/>
      <c r="K630" s="822"/>
      <c r="L630" s="671"/>
      <c r="M630" s="671"/>
      <c r="N630" s="671"/>
      <c r="O630" s="671"/>
      <c r="P630" s="671"/>
      <c r="Q630" s="671"/>
      <c r="R630" s="653"/>
      <c r="S630" s="653"/>
      <c r="T630" s="653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652"/>
      <c r="AM630" s="652"/>
      <c r="AN630" s="652"/>
      <c r="AO630" s="652"/>
      <c r="AP630" s="652"/>
      <c r="AQ630" s="652"/>
      <c r="AR630" s="652"/>
      <c r="AS630" s="652"/>
      <c r="AT630" s="652"/>
    </row>
    <row r="631" spans="2:46" s="644" customFormat="1" ht="15.95" customHeight="1" x14ac:dyDescent="0.25">
      <c r="B631" s="645"/>
      <c r="C631" s="652"/>
      <c r="D631" s="652"/>
      <c r="E631" s="652"/>
      <c r="F631" s="652"/>
      <c r="G631" s="647"/>
      <c r="H631" s="648"/>
      <c r="I631" s="648"/>
      <c r="J631" s="671"/>
      <c r="K631" s="822"/>
      <c r="L631" s="671"/>
      <c r="M631" s="671"/>
      <c r="N631" s="671"/>
      <c r="O631" s="671"/>
      <c r="P631" s="671"/>
      <c r="Q631" s="671"/>
      <c r="R631" s="653"/>
      <c r="S631" s="653"/>
      <c r="T631" s="653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652"/>
      <c r="AM631" s="652"/>
      <c r="AN631" s="652"/>
      <c r="AO631" s="652"/>
      <c r="AP631" s="652"/>
      <c r="AQ631" s="652"/>
      <c r="AR631" s="652"/>
      <c r="AS631" s="652"/>
      <c r="AT631" s="652"/>
    </row>
    <row r="632" spans="2:46" s="644" customFormat="1" ht="15.95" customHeight="1" x14ac:dyDescent="0.25">
      <c r="B632" s="645"/>
      <c r="C632" s="652"/>
      <c r="D632" s="652"/>
      <c r="E632" s="652"/>
      <c r="F632" s="652"/>
      <c r="G632" s="647"/>
      <c r="H632" s="648"/>
      <c r="I632" s="648"/>
      <c r="J632" s="671"/>
      <c r="K632" s="822"/>
      <c r="L632" s="671"/>
      <c r="M632" s="671"/>
      <c r="N632" s="671"/>
      <c r="O632" s="671"/>
      <c r="P632" s="671"/>
      <c r="Q632" s="671"/>
      <c r="R632" s="653"/>
      <c r="S632" s="653"/>
      <c r="T632" s="653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652"/>
      <c r="AM632" s="652"/>
      <c r="AN632" s="652"/>
      <c r="AO632" s="652"/>
      <c r="AP632" s="652"/>
      <c r="AQ632" s="652"/>
      <c r="AR632" s="652"/>
      <c r="AS632" s="652"/>
      <c r="AT632" s="652"/>
    </row>
    <row r="633" spans="2:46" s="644" customFormat="1" ht="15.95" customHeight="1" x14ac:dyDescent="0.25">
      <c r="B633" s="645"/>
      <c r="C633" s="652"/>
      <c r="D633" s="652"/>
      <c r="E633" s="652"/>
      <c r="F633" s="652"/>
      <c r="G633" s="647"/>
      <c r="H633" s="648"/>
      <c r="I633" s="648"/>
      <c r="J633" s="671"/>
      <c r="K633" s="822"/>
      <c r="L633" s="671"/>
      <c r="M633" s="671"/>
      <c r="N633" s="671"/>
      <c r="O633" s="671"/>
      <c r="P633" s="671"/>
      <c r="Q633" s="671"/>
      <c r="R633" s="653"/>
      <c r="S633" s="653"/>
      <c r="T633" s="653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652"/>
      <c r="AM633" s="652"/>
      <c r="AN633" s="652"/>
      <c r="AO633" s="652"/>
      <c r="AP633" s="652"/>
      <c r="AQ633" s="652"/>
      <c r="AR633" s="652"/>
      <c r="AS633" s="652"/>
      <c r="AT633" s="652"/>
    </row>
    <row r="634" spans="2:46" s="644" customFormat="1" ht="15.95" customHeight="1" x14ac:dyDescent="0.25">
      <c r="B634" s="645"/>
      <c r="C634" s="652"/>
      <c r="D634" s="652"/>
      <c r="E634" s="652"/>
      <c r="F634" s="652"/>
      <c r="G634" s="647"/>
      <c r="H634" s="648"/>
      <c r="I634" s="648"/>
      <c r="J634" s="671"/>
      <c r="K634" s="822"/>
      <c r="L634" s="671"/>
      <c r="M634" s="671"/>
      <c r="N634" s="671"/>
      <c r="O634" s="671"/>
      <c r="P634" s="671"/>
      <c r="Q634" s="671"/>
      <c r="R634" s="653"/>
      <c r="S634" s="653"/>
      <c r="T634" s="653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652"/>
      <c r="AM634" s="652"/>
      <c r="AN634" s="652"/>
      <c r="AO634" s="652"/>
      <c r="AP634" s="652"/>
      <c r="AQ634" s="652"/>
      <c r="AR634" s="652"/>
      <c r="AS634" s="652"/>
      <c r="AT634" s="652"/>
    </row>
    <row r="635" spans="2:46" s="644" customFormat="1" ht="15.95" customHeight="1" x14ac:dyDescent="0.25">
      <c r="B635" s="645"/>
      <c r="C635" s="652"/>
      <c r="D635" s="652"/>
      <c r="E635" s="652"/>
      <c r="F635" s="652"/>
      <c r="G635" s="647"/>
      <c r="H635" s="648"/>
      <c r="I635" s="648"/>
      <c r="J635" s="671"/>
      <c r="K635" s="822"/>
      <c r="L635" s="671"/>
      <c r="M635" s="671"/>
      <c r="N635" s="671"/>
      <c r="O635" s="671"/>
      <c r="P635" s="671"/>
      <c r="Q635" s="671"/>
      <c r="R635" s="653"/>
      <c r="S635" s="653"/>
      <c r="T635" s="653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652"/>
      <c r="AM635" s="652"/>
      <c r="AN635" s="652"/>
      <c r="AO635" s="652"/>
      <c r="AP635" s="652"/>
      <c r="AQ635" s="652"/>
      <c r="AR635" s="652"/>
      <c r="AS635" s="652"/>
      <c r="AT635" s="652"/>
    </row>
    <row r="636" spans="2:46" s="644" customFormat="1" ht="15.95" customHeight="1" x14ac:dyDescent="0.25">
      <c r="B636" s="645"/>
      <c r="C636" s="652"/>
      <c r="D636" s="652"/>
      <c r="E636" s="652"/>
      <c r="F636" s="652"/>
      <c r="G636" s="647"/>
      <c r="H636" s="648"/>
      <c r="I636" s="648"/>
      <c r="J636" s="671"/>
      <c r="K636" s="822"/>
      <c r="L636" s="671"/>
      <c r="M636" s="671"/>
      <c r="N636" s="671"/>
      <c r="O636" s="671"/>
      <c r="P636" s="671"/>
      <c r="Q636" s="671"/>
      <c r="R636" s="653"/>
      <c r="S636" s="653"/>
      <c r="T636" s="653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652"/>
      <c r="AM636" s="652"/>
      <c r="AN636" s="652"/>
      <c r="AO636" s="652"/>
      <c r="AP636" s="652"/>
      <c r="AQ636" s="652"/>
      <c r="AR636" s="652"/>
      <c r="AS636" s="652"/>
      <c r="AT636" s="652"/>
    </row>
    <row r="637" spans="2:46" s="644" customFormat="1" ht="15.95" customHeight="1" x14ac:dyDescent="0.25">
      <c r="B637" s="645"/>
      <c r="C637" s="652"/>
      <c r="D637" s="652"/>
      <c r="E637" s="652"/>
      <c r="F637" s="652"/>
      <c r="G637" s="647"/>
      <c r="H637" s="648"/>
      <c r="I637" s="648"/>
      <c r="J637" s="671"/>
      <c r="K637" s="822"/>
      <c r="L637" s="671"/>
      <c r="M637" s="671"/>
      <c r="N637" s="671"/>
      <c r="O637" s="671"/>
      <c r="P637" s="671"/>
      <c r="Q637" s="671"/>
      <c r="R637" s="653"/>
      <c r="S637" s="653"/>
      <c r="T637" s="653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652"/>
      <c r="AM637" s="652"/>
      <c r="AN637" s="652"/>
      <c r="AO637" s="652"/>
      <c r="AP637" s="652"/>
      <c r="AQ637" s="652"/>
      <c r="AR637" s="652"/>
      <c r="AS637" s="652"/>
      <c r="AT637" s="652"/>
    </row>
    <row r="638" spans="2:46" s="644" customFormat="1" ht="15.95" customHeight="1" x14ac:dyDescent="0.25">
      <c r="B638" s="645"/>
      <c r="C638" s="652"/>
      <c r="D638" s="652"/>
      <c r="E638" s="652"/>
      <c r="F638" s="652"/>
      <c r="G638" s="647"/>
      <c r="H638" s="648"/>
      <c r="I638" s="648"/>
      <c r="J638" s="671"/>
      <c r="K638" s="822"/>
      <c r="L638" s="671"/>
      <c r="M638" s="671"/>
      <c r="N638" s="671"/>
      <c r="O638" s="671"/>
      <c r="P638" s="671"/>
      <c r="Q638" s="671"/>
      <c r="R638" s="653"/>
      <c r="S638" s="653"/>
      <c r="T638" s="653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652"/>
      <c r="AM638" s="652"/>
      <c r="AN638" s="652"/>
      <c r="AO638" s="652"/>
      <c r="AP638" s="652"/>
      <c r="AQ638" s="652"/>
      <c r="AR638" s="652"/>
      <c r="AS638" s="652"/>
      <c r="AT638" s="652"/>
    </row>
    <row r="639" spans="2:46" s="644" customFormat="1" ht="15.95" customHeight="1" x14ac:dyDescent="0.25">
      <c r="B639" s="645"/>
      <c r="C639" s="652"/>
      <c r="D639" s="652"/>
      <c r="E639" s="652"/>
      <c r="F639" s="652"/>
      <c r="G639" s="647"/>
      <c r="H639" s="648"/>
      <c r="I639" s="648"/>
      <c r="J639" s="671"/>
      <c r="K639" s="822"/>
      <c r="L639" s="671"/>
      <c r="M639" s="671"/>
      <c r="N639" s="671"/>
      <c r="O639" s="671"/>
      <c r="P639" s="671"/>
      <c r="Q639" s="671"/>
      <c r="R639" s="653"/>
      <c r="S639" s="653"/>
      <c r="T639" s="653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652"/>
      <c r="AM639" s="652"/>
      <c r="AN639" s="652"/>
      <c r="AO639" s="652"/>
      <c r="AP639" s="652"/>
      <c r="AQ639" s="652"/>
      <c r="AR639" s="652"/>
      <c r="AS639" s="652"/>
      <c r="AT639" s="652"/>
    </row>
    <row r="640" spans="2:46" s="644" customFormat="1" ht="15.95" customHeight="1" x14ac:dyDescent="0.25">
      <c r="B640" s="645"/>
      <c r="C640" s="652"/>
      <c r="D640" s="652"/>
      <c r="E640" s="652"/>
      <c r="F640" s="652"/>
      <c r="G640" s="647"/>
      <c r="H640" s="648"/>
      <c r="I640" s="648"/>
      <c r="J640" s="671"/>
      <c r="K640" s="822"/>
      <c r="L640" s="671"/>
      <c r="M640" s="671"/>
      <c r="N640" s="671"/>
      <c r="O640" s="671"/>
      <c r="P640" s="671"/>
      <c r="Q640" s="671"/>
      <c r="R640" s="653"/>
      <c r="S640" s="653"/>
      <c r="T640" s="653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652"/>
      <c r="AM640" s="652"/>
      <c r="AN640" s="652"/>
      <c r="AO640" s="652"/>
      <c r="AP640" s="652"/>
      <c r="AQ640" s="652"/>
      <c r="AR640" s="652"/>
      <c r="AS640" s="652"/>
      <c r="AT640" s="652"/>
    </row>
    <row r="641" spans="2:46" s="644" customFormat="1" ht="15.95" customHeight="1" x14ac:dyDescent="0.25">
      <c r="B641" s="645"/>
      <c r="C641" s="652"/>
      <c r="D641" s="652"/>
      <c r="E641" s="652"/>
      <c r="F641" s="652"/>
      <c r="G641" s="647"/>
      <c r="H641" s="648"/>
      <c r="I641" s="648"/>
      <c r="J641" s="671"/>
      <c r="K641" s="822"/>
      <c r="L641" s="671"/>
      <c r="M641" s="671"/>
      <c r="N641" s="671"/>
      <c r="O641" s="671"/>
      <c r="P641" s="671"/>
      <c r="Q641" s="671"/>
      <c r="R641" s="653"/>
      <c r="S641" s="653"/>
      <c r="T641" s="653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652"/>
      <c r="AM641" s="652"/>
      <c r="AN641" s="652"/>
      <c r="AO641" s="652"/>
      <c r="AP641" s="652"/>
      <c r="AQ641" s="652"/>
      <c r="AR641" s="652"/>
      <c r="AS641" s="652"/>
      <c r="AT641" s="652"/>
    </row>
    <row r="642" spans="2:46" s="644" customFormat="1" ht="15.95" customHeight="1" x14ac:dyDescent="0.25">
      <c r="B642" s="645"/>
      <c r="C642" s="652"/>
      <c r="D642" s="652"/>
      <c r="E642" s="652"/>
      <c r="F642" s="652"/>
      <c r="G642" s="647"/>
      <c r="H642" s="648"/>
      <c r="I642" s="648"/>
      <c r="J642" s="671"/>
      <c r="K642" s="822"/>
      <c r="L642" s="671"/>
      <c r="M642" s="671"/>
      <c r="N642" s="671"/>
      <c r="O642" s="671"/>
      <c r="P642" s="671"/>
      <c r="Q642" s="671"/>
      <c r="R642" s="653"/>
      <c r="S642" s="653"/>
      <c r="T642" s="653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652"/>
      <c r="AM642" s="652"/>
      <c r="AN642" s="652"/>
      <c r="AO642" s="652"/>
      <c r="AP642" s="652"/>
      <c r="AQ642" s="652"/>
      <c r="AR642" s="652"/>
      <c r="AS642" s="652"/>
      <c r="AT642" s="652"/>
    </row>
    <row r="643" spans="2:46" s="644" customFormat="1" ht="15.95" customHeight="1" x14ac:dyDescent="0.25">
      <c r="B643" s="645"/>
      <c r="C643" s="652"/>
      <c r="D643" s="652"/>
      <c r="E643" s="652"/>
      <c r="F643" s="652"/>
      <c r="G643" s="647"/>
      <c r="H643" s="648"/>
      <c r="I643" s="648"/>
      <c r="J643" s="671"/>
      <c r="K643" s="822"/>
      <c r="L643" s="671"/>
      <c r="M643" s="671"/>
      <c r="N643" s="671"/>
      <c r="O643" s="671"/>
      <c r="P643" s="671"/>
      <c r="Q643" s="671"/>
      <c r="R643" s="653"/>
      <c r="S643" s="653"/>
      <c r="T643" s="653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652"/>
      <c r="AM643" s="652"/>
      <c r="AN643" s="652"/>
      <c r="AO643" s="652"/>
      <c r="AP643" s="652"/>
      <c r="AQ643" s="652"/>
      <c r="AR643" s="652"/>
      <c r="AS643" s="652"/>
      <c r="AT643" s="652"/>
    </row>
    <row r="644" spans="2:46" s="644" customFormat="1" ht="15.95" customHeight="1" x14ac:dyDescent="0.25">
      <c r="B644" s="645"/>
      <c r="C644" s="652"/>
      <c r="D644" s="652"/>
      <c r="E644" s="652"/>
      <c r="F644" s="652"/>
      <c r="G644" s="647"/>
      <c r="H644" s="648"/>
      <c r="I644" s="648"/>
      <c r="J644" s="671"/>
      <c r="K644" s="822"/>
      <c r="L644" s="671"/>
      <c r="M644" s="671"/>
      <c r="N644" s="671"/>
      <c r="O644" s="671"/>
      <c r="P644" s="671"/>
      <c r="Q644" s="671"/>
      <c r="R644" s="653"/>
      <c r="S644" s="653"/>
      <c r="T644" s="653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652"/>
      <c r="AM644" s="652"/>
      <c r="AN644" s="652"/>
      <c r="AO644" s="652"/>
      <c r="AP644" s="652"/>
      <c r="AQ644" s="652"/>
      <c r="AR644" s="652"/>
      <c r="AS644" s="652"/>
      <c r="AT644" s="652"/>
    </row>
    <row r="645" spans="2:46" s="644" customFormat="1" ht="15.95" customHeight="1" x14ac:dyDescent="0.25">
      <c r="B645" s="645"/>
      <c r="C645" s="652"/>
      <c r="D645" s="652"/>
      <c r="E645" s="652"/>
      <c r="F645" s="652"/>
      <c r="G645" s="647"/>
      <c r="H645" s="648"/>
      <c r="I645" s="648"/>
      <c r="J645" s="671"/>
      <c r="K645" s="822"/>
      <c r="L645" s="671"/>
      <c r="M645" s="671"/>
      <c r="N645" s="671"/>
      <c r="O645" s="671"/>
      <c r="P645" s="671"/>
      <c r="Q645" s="671"/>
      <c r="R645" s="653"/>
      <c r="S645" s="653"/>
      <c r="T645" s="653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652"/>
      <c r="AM645" s="652"/>
      <c r="AN645" s="652"/>
      <c r="AO645" s="652"/>
      <c r="AP645" s="652"/>
      <c r="AQ645" s="652"/>
      <c r="AR645" s="652"/>
      <c r="AS645" s="652"/>
      <c r="AT645" s="652"/>
    </row>
    <row r="646" spans="2:46" s="644" customFormat="1" ht="15.95" customHeight="1" x14ac:dyDescent="0.25">
      <c r="B646" s="645"/>
      <c r="C646" s="652"/>
      <c r="D646" s="652"/>
      <c r="E646" s="652"/>
      <c r="F646" s="652"/>
      <c r="G646" s="647"/>
      <c r="H646" s="648"/>
      <c r="I646" s="648"/>
      <c r="J646" s="671"/>
      <c r="K646" s="822"/>
      <c r="L646" s="671"/>
      <c r="M646" s="671"/>
      <c r="N646" s="671"/>
      <c r="O646" s="671"/>
      <c r="P646" s="671"/>
      <c r="Q646" s="671"/>
      <c r="R646" s="653"/>
      <c r="S646" s="653"/>
      <c r="T646" s="653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652"/>
      <c r="AM646" s="652"/>
      <c r="AN646" s="652"/>
      <c r="AO646" s="652"/>
      <c r="AP646" s="652"/>
      <c r="AQ646" s="652"/>
      <c r="AR646" s="652"/>
      <c r="AS646" s="652"/>
      <c r="AT646" s="652"/>
    </row>
    <row r="647" spans="2:46" s="644" customFormat="1" ht="15.95" customHeight="1" x14ac:dyDescent="0.25">
      <c r="B647" s="645"/>
      <c r="C647" s="652"/>
      <c r="D647" s="652"/>
      <c r="E647" s="652"/>
      <c r="F647" s="652"/>
      <c r="G647" s="647"/>
      <c r="H647" s="648"/>
      <c r="I647" s="648"/>
      <c r="J647" s="671"/>
      <c r="K647" s="822"/>
      <c r="L647" s="671"/>
      <c r="M647" s="671"/>
      <c r="N647" s="671"/>
      <c r="O647" s="671"/>
      <c r="P647" s="671"/>
      <c r="Q647" s="671"/>
      <c r="R647" s="653"/>
      <c r="S647" s="653"/>
      <c r="T647" s="653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652"/>
      <c r="AM647" s="652"/>
      <c r="AN647" s="652"/>
      <c r="AO647" s="652"/>
      <c r="AP647" s="652"/>
      <c r="AQ647" s="652"/>
      <c r="AR647" s="652"/>
      <c r="AS647" s="652"/>
      <c r="AT647" s="652"/>
    </row>
    <row r="648" spans="2:46" s="644" customFormat="1" ht="15.95" customHeight="1" x14ac:dyDescent="0.25">
      <c r="B648" s="645"/>
      <c r="C648" s="652"/>
      <c r="D648" s="652"/>
      <c r="E648" s="652"/>
      <c r="F648" s="652"/>
      <c r="G648" s="647"/>
      <c r="H648" s="648"/>
      <c r="I648" s="648"/>
      <c r="J648" s="671"/>
      <c r="K648" s="822"/>
      <c r="L648" s="671"/>
      <c r="M648" s="671"/>
      <c r="N648" s="671"/>
      <c r="O648" s="671"/>
      <c r="P648" s="671"/>
      <c r="Q648" s="671"/>
      <c r="R648" s="653"/>
      <c r="S648" s="653"/>
      <c r="T648" s="653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652"/>
      <c r="AM648" s="652"/>
      <c r="AN648" s="652"/>
      <c r="AO648" s="652"/>
      <c r="AP648" s="652"/>
      <c r="AQ648" s="652"/>
      <c r="AR648" s="652"/>
      <c r="AS648" s="652"/>
      <c r="AT648" s="652"/>
    </row>
    <row r="649" spans="2:46" s="644" customFormat="1" ht="15.95" customHeight="1" x14ac:dyDescent="0.25">
      <c r="B649" s="645"/>
      <c r="C649" s="652"/>
      <c r="D649" s="652"/>
      <c r="E649" s="652"/>
      <c r="F649" s="652"/>
      <c r="G649" s="647"/>
      <c r="H649" s="648"/>
      <c r="I649" s="648"/>
      <c r="J649" s="671"/>
      <c r="K649" s="822"/>
      <c r="L649" s="671"/>
      <c r="M649" s="671"/>
      <c r="N649" s="671"/>
      <c r="O649" s="671"/>
      <c r="P649" s="671"/>
      <c r="Q649" s="671"/>
      <c r="R649" s="653"/>
      <c r="S649" s="653"/>
      <c r="T649" s="653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652"/>
      <c r="AM649" s="652"/>
      <c r="AN649" s="652"/>
      <c r="AO649" s="652"/>
      <c r="AP649" s="652"/>
      <c r="AQ649" s="652"/>
      <c r="AR649" s="652"/>
      <c r="AS649" s="652"/>
      <c r="AT649" s="652"/>
    </row>
    <row r="650" spans="2:46" s="644" customFormat="1" ht="15.95" customHeight="1" x14ac:dyDescent="0.25">
      <c r="B650" s="645"/>
      <c r="C650" s="652"/>
      <c r="D650" s="652"/>
      <c r="E650" s="652"/>
      <c r="F650" s="652"/>
      <c r="G650" s="647"/>
      <c r="H650" s="648"/>
      <c r="I650" s="648"/>
      <c r="J650" s="671"/>
      <c r="K650" s="822"/>
      <c r="L650" s="671"/>
      <c r="M650" s="671"/>
      <c r="N650" s="671"/>
      <c r="O650" s="671"/>
      <c r="P650" s="671"/>
      <c r="Q650" s="671"/>
      <c r="R650" s="653"/>
      <c r="S650" s="653"/>
      <c r="T650" s="653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652"/>
      <c r="AM650" s="652"/>
      <c r="AN650" s="652"/>
      <c r="AO650" s="652"/>
      <c r="AP650" s="652"/>
      <c r="AQ650" s="652"/>
      <c r="AR650" s="652"/>
      <c r="AS650" s="652"/>
      <c r="AT650" s="652"/>
    </row>
    <row r="651" spans="2:46" s="644" customFormat="1" ht="15.95" customHeight="1" x14ac:dyDescent="0.25">
      <c r="B651" s="645"/>
      <c r="C651" s="652"/>
      <c r="D651" s="652"/>
      <c r="E651" s="652"/>
      <c r="F651" s="652"/>
      <c r="G651" s="647"/>
      <c r="H651" s="648"/>
      <c r="I651" s="648"/>
      <c r="J651" s="671"/>
      <c r="K651" s="822"/>
      <c r="L651" s="671"/>
      <c r="M651" s="671"/>
      <c r="N651" s="671"/>
      <c r="O651" s="671"/>
      <c r="P651" s="671"/>
      <c r="Q651" s="671"/>
      <c r="R651" s="653"/>
      <c r="S651" s="653"/>
      <c r="T651" s="653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652"/>
      <c r="AM651" s="652"/>
      <c r="AN651" s="652"/>
      <c r="AO651" s="652"/>
      <c r="AP651" s="652"/>
      <c r="AQ651" s="652"/>
      <c r="AR651" s="652"/>
      <c r="AS651" s="652"/>
      <c r="AT651" s="652"/>
    </row>
    <row r="652" spans="2:46" s="644" customFormat="1" ht="15.95" customHeight="1" x14ac:dyDescent="0.25">
      <c r="B652" s="645"/>
      <c r="C652" s="652"/>
      <c r="D652" s="652"/>
      <c r="E652" s="652"/>
      <c r="F652" s="652"/>
      <c r="G652" s="647"/>
      <c r="H652" s="648"/>
      <c r="I652" s="648"/>
      <c r="J652" s="671"/>
      <c r="K652" s="822"/>
      <c r="L652" s="671"/>
      <c r="M652" s="671"/>
      <c r="N652" s="671"/>
      <c r="O652" s="671"/>
      <c r="P652" s="671"/>
      <c r="Q652" s="671"/>
      <c r="R652" s="653"/>
      <c r="S652" s="653"/>
      <c r="T652" s="653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652"/>
      <c r="AM652" s="652"/>
      <c r="AN652" s="652"/>
      <c r="AO652" s="652"/>
      <c r="AP652" s="652"/>
      <c r="AQ652" s="652"/>
      <c r="AR652" s="652"/>
      <c r="AS652" s="652"/>
      <c r="AT652" s="652"/>
    </row>
    <row r="653" spans="2:46" s="644" customFormat="1" ht="15.95" customHeight="1" x14ac:dyDescent="0.25">
      <c r="B653" s="645"/>
      <c r="C653" s="652"/>
      <c r="D653" s="652"/>
      <c r="E653" s="652"/>
      <c r="F653" s="652"/>
      <c r="G653" s="647"/>
      <c r="H653" s="648"/>
      <c r="I653" s="648"/>
      <c r="J653" s="671"/>
      <c r="K653" s="822"/>
      <c r="L653" s="671"/>
      <c r="M653" s="671"/>
      <c r="N653" s="671"/>
      <c r="O653" s="671"/>
      <c r="P653" s="671"/>
      <c r="Q653" s="671"/>
      <c r="R653" s="653"/>
      <c r="S653" s="653"/>
      <c r="T653" s="653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652"/>
      <c r="AM653" s="652"/>
      <c r="AN653" s="652"/>
      <c r="AO653" s="652"/>
      <c r="AP653" s="652"/>
      <c r="AQ653" s="652"/>
      <c r="AR653" s="652"/>
      <c r="AS653" s="652"/>
      <c r="AT653" s="652"/>
    </row>
    <row r="654" spans="2:46" s="644" customFormat="1" ht="15.95" customHeight="1" x14ac:dyDescent="0.25">
      <c r="B654" s="645"/>
      <c r="C654" s="652"/>
      <c r="D654" s="652"/>
      <c r="E654" s="652"/>
      <c r="F654" s="652"/>
      <c r="G654" s="647"/>
      <c r="H654" s="648"/>
      <c r="I654" s="648"/>
      <c r="J654" s="671"/>
      <c r="K654" s="822"/>
      <c r="L654" s="671"/>
      <c r="M654" s="671"/>
      <c r="N654" s="671"/>
      <c r="O654" s="671"/>
      <c r="P654" s="671"/>
      <c r="Q654" s="671"/>
      <c r="R654" s="653"/>
      <c r="S654" s="653"/>
      <c r="T654" s="653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652"/>
      <c r="AM654" s="652"/>
      <c r="AN654" s="652"/>
      <c r="AO654" s="652"/>
      <c r="AP654" s="652"/>
      <c r="AQ654" s="652"/>
      <c r="AR654" s="652"/>
      <c r="AS654" s="652"/>
      <c r="AT654" s="652"/>
    </row>
    <row r="655" spans="2:46" s="644" customFormat="1" ht="15.95" customHeight="1" x14ac:dyDescent="0.25">
      <c r="B655" s="645"/>
      <c r="C655" s="652"/>
      <c r="D655" s="652"/>
      <c r="E655" s="652"/>
      <c r="F655" s="652"/>
      <c r="G655" s="647"/>
      <c r="H655" s="648"/>
      <c r="I655" s="648"/>
      <c r="J655" s="671"/>
      <c r="K655" s="822"/>
      <c r="L655" s="671"/>
      <c r="M655" s="671"/>
      <c r="N655" s="671"/>
      <c r="O655" s="671"/>
      <c r="P655" s="671"/>
      <c r="Q655" s="671"/>
      <c r="R655" s="653"/>
      <c r="S655" s="653"/>
      <c r="T655" s="653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652"/>
      <c r="AM655" s="652"/>
      <c r="AN655" s="652"/>
      <c r="AO655" s="652"/>
      <c r="AP655" s="652"/>
      <c r="AQ655" s="652"/>
      <c r="AR655" s="652"/>
      <c r="AS655" s="652"/>
      <c r="AT655" s="652"/>
    </row>
    <row r="656" spans="2:46" s="644" customFormat="1" ht="15.95" customHeight="1" x14ac:dyDescent="0.25">
      <c r="B656" s="645"/>
      <c r="C656" s="652"/>
      <c r="D656" s="652"/>
      <c r="E656" s="652"/>
      <c r="F656" s="652"/>
      <c r="G656" s="647"/>
      <c r="H656" s="648"/>
      <c r="I656" s="648"/>
      <c r="J656" s="671"/>
      <c r="K656" s="822"/>
      <c r="L656" s="671"/>
      <c r="M656" s="671"/>
      <c r="N656" s="671"/>
      <c r="O656" s="671"/>
      <c r="P656" s="671"/>
      <c r="Q656" s="671"/>
      <c r="R656" s="653"/>
      <c r="S656" s="653"/>
      <c r="T656" s="653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652"/>
      <c r="AM656" s="652"/>
      <c r="AN656" s="652"/>
      <c r="AO656" s="652"/>
      <c r="AP656" s="652"/>
      <c r="AQ656" s="652"/>
      <c r="AR656" s="652"/>
      <c r="AS656" s="652"/>
      <c r="AT656" s="652"/>
    </row>
    <row r="657" spans="2:46" s="644" customFormat="1" ht="15.95" customHeight="1" x14ac:dyDescent="0.25">
      <c r="B657" s="645"/>
      <c r="C657" s="652"/>
      <c r="D657" s="652"/>
      <c r="E657" s="652"/>
      <c r="F657" s="652"/>
      <c r="G657" s="647"/>
      <c r="H657" s="648"/>
      <c r="I657" s="648"/>
      <c r="J657" s="671"/>
      <c r="K657" s="822"/>
      <c r="L657" s="671"/>
      <c r="M657" s="671"/>
      <c r="N657" s="671"/>
      <c r="O657" s="671"/>
      <c r="P657" s="671"/>
      <c r="Q657" s="671"/>
      <c r="R657" s="653"/>
      <c r="S657" s="653"/>
      <c r="T657" s="653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652"/>
      <c r="AM657" s="652"/>
      <c r="AN657" s="652"/>
      <c r="AO657" s="652"/>
      <c r="AP657" s="652"/>
      <c r="AQ657" s="652"/>
      <c r="AR657" s="652"/>
      <c r="AS657" s="652"/>
      <c r="AT657" s="652"/>
    </row>
    <row r="658" spans="2:46" s="644" customFormat="1" ht="15.95" customHeight="1" x14ac:dyDescent="0.25">
      <c r="B658" s="645"/>
      <c r="C658" s="652"/>
      <c r="D658" s="652"/>
      <c r="E658" s="652"/>
      <c r="F658" s="652"/>
      <c r="G658" s="647"/>
      <c r="H658" s="648"/>
      <c r="I658" s="648"/>
      <c r="J658" s="671"/>
      <c r="K658" s="822"/>
      <c r="L658" s="671"/>
      <c r="M658" s="671"/>
      <c r="N658" s="671"/>
      <c r="O658" s="671"/>
      <c r="P658" s="671"/>
      <c r="Q658" s="671"/>
      <c r="R658" s="653"/>
      <c r="S658" s="653"/>
      <c r="T658" s="653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652"/>
      <c r="AM658" s="652"/>
      <c r="AN658" s="652"/>
      <c r="AO658" s="652"/>
      <c r="AP658" s="652"/>
      <c r="AQ658" s="652"/>
      <c r="AR658" s="652"/>
      <c r="AS658" s="652"/>
      <c r="AT658" s="652"/>
    </row>
    <row r="659" spans="2:46" s="644" customFormat="1" ht="15.95" customHeight="1" x14ac:dyDescent="0.25">
      <c r="B659" s="645"/>
      <c r="C659" s="652"/>
      <c r="D659" s="652"/>
      <c r="E659" s="652"/>
      <c r="F659" s="652"/>
      <c r="G659" s="647"/>
      <c r="H659" s="648"/>
      <c r="I659" s="648"/>
      <c r="J659" s="671"/>
      <c r="K659" s="822"/>
      <c r="L659" s="671"/>
      <c r="M659" s="671"/>
      <c r="N659" s="671"/>
      <c r="O659" s="671"/>
      <c r="P659" s="671"/>
      <c r="Q659" s="671"/>
      <c r="R659" s="653"/>
      <c r="S659" s="653"/>
      <c r="T659" s="653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652"/>
      <c r="AM659" s="652"/>
      <c r="AN659" s="652"/>
      <c r="AO659" s="652"/>
      <c r="AP659" s="652"/>
      <c r="AQ659" s="652"/>
      <c r="AR659" s="652"/>
      <c r="AS659" s="652"/>
      <c r="AT659" s="652"/>
    </row>
    <row r="660" spans="2:46" s="644" customFormat="1" ht="15.95" customHeight="1" x14ac:dyDescent="0.25">
      <c r="B660" s="645"/>
      <c r="C660" s="652"/>
      <c r="D660" s="652"/>
      <c r="E660" s="652"/>
      <c r="F660" s="652"/>
      <c r="G660" s="647"/>
      <c r="H660" s="648"/>
      <c r="I660" s="648"/>
      <c r="J660" s="671"/>
      <c r="K660" s="822"/>
      <c r="L660" s="671"/>
      <c r="M660" s="671"/>
      <c r="N660" s="671"/>
      <c r="O660" s="671"/>
      <c r="P660" s="671"/>
      <c r="Q660" s="671"/>
      <c r="R660" s="653"/>
      <c r="S660" s="653"/>
      <c r="T660" s="653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652"/>
      <c r="AM660" s="652"/>
      <c r="AN660" s="652"/>
      <c r="AO660" s="652"/>
      <c r="AP660" s="652"/>
      <c r="AQ660" s="652"/>
      <c r="AR660" s="652"/>
      <c r="AS660" s="652"/>
      <c r="AT660" s="652"/>
    </row>
    <row r="661" spans="2:46" s="644" customFormat="1" ht="15.95" customHeight="1" x14ac:dyDescent="0.25">
      <c r="B661" s="645"/>
      <c r="C661" s="652"/>
      <c r="D661" s="652"/>
      <c r="E661" s="652"/>
      <c r="F661" s="652"/>
      <c r="G661" s="647"/>
      <c r="H661" s="648"/>
      <c r="I661" s="648"/>
      <c r="J661" s="671"/>
      <c r="K661" s="822"/>
      <c r="L661" s="671"/>
      <c r="M661" s="671"/>
      <c r="N661" s="671"/>
      <c r="O661" s="671"/>
      <c r="P661" s="671"/>
      <c r="Q661" s="671"/>
      <c r="R661" s="653"/>
      <c r="S661" s="653"/>
      <c r="T661" s="653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652"/>
      <c r="AM661" s="652"/>
      <c r="AN661" s="652"/>
      <c r="AO661" s="652"/>
      <c r="AP661" s="652"/>
      <c r="AQ661" s="652"/>
      <c r="AR661" s="652"/>
      <c r="AS661" s="652"/>
      <c r="AT661" s="652"/>
    </row>
    <row r="662" spans="2:46" s="644" customFormat="1" ht="15.95" customHeight="1" x14ac:dyDescent="0.25">
      <c r="B662" s="645"/>
      <c r="C662" s="652"/>
      <c r="D662" s="652"/>
      <c r="E662" s="652"/>
      <c r="F662" s="652"/>
      <c r="G662" s="647"/>
      <c r="H662" s="648"/>
      <c r="I662" s="648"/>
      <c r="J662" s="671"/>
      <c r="K662" s="822"/>
      <c r="L662" s="671"/>
      <c r="M662" s="671"/>
      <c r="N662" s="671"/>
      <c r="O662" s="671"/>
      <c r="P662" s="671"/>
      <c r="Q662" s="671"/>
      <c r="R662" s="653"/>
      <c r="S662" s="653"/>
      <c r="T662" s="653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652"/>
      <c r="AM662" s="652"/>
      <c r="AN662" s="652"/>
      <c r="AO662" s="652"/>
      <c r="AP662" s="652"/>
      <c r="AQ662" s="652"/>
      <c r="AR662" s="652"/>
      <c r="AS662" s="652"/>
      <c r="AT662" s="652"/>
    </row>
    <row r="663" spans="2:46" s="644" customFormat="1" ht="15.95" customHeight="1" x14ac:dyDescent="0.25">
      <c r="B663" s="645"/>
      <c r="C663" s="652"/>
      <c r="D663" s="652"/>
      <c r="E663" s="652"/>
      <c r="F663" s="652"/>
      <c r="G663" s="647"/>
      <c r="H663" s="648"/>
      <c r="I663" s="648"/>
      <c r="J663" s="671"/>
      <c r="K663" s="822"/>
      <c r="L663" s="671"/>
      <c r="M663" s="671"/>
      <c r="N663" s="671"/>
      <c r="O663" s="671"/>
      <c r="P663" s="671"/>
      <c r="Q663" s="671"/>
      <c r="R663" s="653"/>
      <c r="S663" s="653"/>
      <c r="T663" s="653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652"/>
      <c r="AM663" s="652"/>
      <c r="AN663" s="652"/>
      <c r="AO663" s="652"/>
      <c r="AP663" s="652"/>
      <c r="AQ663" s="652"/>
      <c r="AR663" s="652"/>
      <c r="AS663" s="652"/>
      <c r="AT663" s="652"/>
    </row>
    <row r="664" spans="2:46" s="644" customFormat="1" ht="15.95" customHeight="1" x14ac:dyDescent="0.25">
      <c r="B664" s="645"/>
      <c r="C664" s="652"/>
      <c r="D664" s="652"/>
      <c r="E664" s="652"/>
      <c r="F664" s="652"/>
      <c r="G664" s="647"/>
      <c r="H664" s="648"/>
      <c r="I664" s="648"/>
      <c r="J664" s="671"/>
      <c r="K664" s="822"/>
      <c r="L664" s="671"/>
      <c r="M664" s="671"/>
      <c r="N664" s="671"/>
      <c r="O664" s="671"/>
      <c r="P664" s="671"/>
      <c r="Q664" s="671"/>
      <c r="R664" s="653"/>
      <c r="S664" s="653"/>
      <c r="T664" s="653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652"/>
      <c r="AM664" s="652"/>
      <c r="AN664" s="652"/>
      <c r="AO664" s="652"/>
      <c r="AP664" s="652"/>
      <c r="AQ664" s="652"/>
      <c r="AR664" s="652"/>
      <c r="AS664" s="652"/>
      <c r="AT664" s="652"/>
    </row>
    <row r="665" spans="2:46" s="644" customFormat="1" ht="15.95" customHeight="1" x14ac:dyDescent="0.25">
      <c r="B665" s="645"/>
      <c r="C665" s="652"/>
      <c r="D665" s="652"/>
      <c r="E665" s="652"/>
      <c r="F665" s="652"/>
      <c r="G665" s="647"/>
      <c r="H665" s="648"/>
      <c r="I665" s="648"/>
      <c r="J665" s="671"/>
      <c r="K665" s="822"/>
      <c r="L665" s="671"/>
      <c r="M665" s="671"/>
      <c r="N665" s="671"/>
      <c r="O665" s="671"/>
      <c r="P665" s="671"/>
      <c r="Q665" s="671"/>
      <c r="R665" s="653"/>
      <c r="S665" s="653"/>
      <c r="T665" s="653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652"/>
      <c r="AM665" s="652"/>
      <c r="AN665" s="652"/>
      <c r="AO665" s="652"/>
      <c r="AP665" s="652"/>
      <c r="AQ665" s="652"/>
      <c r="AR665" s="652"/>
      <c r="AS665" s="652"/>
      <c r="AT665" s="652"/>
    </row>
    <row r="666" spans="2:46" s="644" customFormat="1" ht="15.95" customHeight="1" x14ac:dyDescent="0.25">
      <c r="B666" s="645"/>
      <c r="C666" s="652"/>
      <c r="D666" s="652"/>
      <c r="E666" s="652"/>
      <c r="F666" s="652"/>
      <c r="G666" s="647"/>
      <c r="H666" s="648"/>
      <c r="I666" s="648"/>
      <c r="J666" s="671"/>
      <c r="K666" s="822"/>
      <c r="L666" s="671"/>
      <c r="M666" s="671"/>
      <c r="N666" s="671"/>
      <c r="O666" s="671"/>
      <c r="P666" s="671"/>
      <c r="Q666" s="671"/>
      <c r="R666" s="653"/>
      <c r="S666" s="653"/>
      <c r="T666" s="653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652"/>
      <c r="AM666" s="652"/>
      <c r="AN666" s="652"/>
      <c r="AO666" s="652"/>
      <c r="AP666" s="652"/>
      <c r="AQ666" s="652"/>
      <c r="AR666" s="652"/>
      <c r="AS666" s="652"/>
      <c r="AT666" s="652"/>
    </row>
    <row r="667" spans="2:46" s="644" customFormat="1" ht="15.95" customHeight="1" x14ac:dyDescent="0.25">
      <c r="B667" s="645"/>
      <c r="C667" s="652"/>
      <c r="D667" s="652"/>
      <c r="E667" s="652"/>
      <c r="F667" s="652"/>
      <c r="G667" s="647"/>
      <c r="H667" s="648"/>
      <c r="I667" s="648"/>
      <c r="J667" s="671"/>
      <c r="K667" s="822"/>
      <c r="L667" s="671"/>
      <c r="M667" s="671"/>
      <c r="N667" s="671"/>
      <c r="O667" s="671"/>
      <c r="P667" s="671"/>
      <c r="Q667" s="671"/>
      <c r="R667" s="653"/>
      <c r="S667" s="653"/>
      <c r="T667" s="653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652"/>
      <c r="AM667" s="652"/>
      <c r="AN667" s="652"/>
      <c r="AO667" s="652"/>
      <c r="AP667" s="652"/>
      <c r="AQ667" s="652"/>
      <c r="AR667" s="652"/>
      <c r="AS667" s="652"/>
      <c r="AT667" s="652"/>
    </row>
    <row r="668" spans="2:46" s="644" customFormat="1" ht="15.95" customHeight="1" x14ac:dyDescent="0.25">
      <c r="B668" s="645"/>
      <c r="C668" s="652"/>
      <c r="D668" s="652"/>
      <c r="E668" s="652"/>
      <c r="F668" s="652"/>
      <c r="G668" s="647"/>
      <c r="H668" s="648"/>
      <c r="I668" s="648"/>
      <c r="J668" s="671"/>
      <c r="K668" s="822"/>
      <c r="L668" s="671"/>
      <c r="M668" s="671"/>
      <c r="N668" s="671"/>
      <c r="O668" s="671"/>
      <c r="P668" s="671"/>
      <c r="Q668" s="671"/>
      <c r="R668" s="653"/>
      <c r="S668" s="653"/>
      <c r="T668" s="653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652"/>
      <c r="AM668" s="652"/>
      <c r="AN668" s="652"/>
      <c r="AO668" s="652"/>
      <c r="AP668" s="652"/>
      <c r="AQ668" s="652"/>
      <c r="AR668" s="652"/>
      <c r="AS668" s="652"/>
      <c r="AT668" s="652"/>
    </row>
    <row r="669" spans="2:46" s="644" customFormat="1" ht="15.95" customHeight="1" x14ac:dyDescent="0.25">
      <c r="B669" s="645"/>
      <c r="C669" s="652"/>
      <c r="D669" s="652"/>
      <c r="E669" s="652"/>
      <c r="F669" s="652"/>
      <c r="G669" s="647"/>
      <c r="H669" s="648"/>
      <c r="I669" s="648"/>
      <c r="J669" s="671"/>
      <c r="K669" s="822"/>
      <c r="L669" s="671"/>
      <c r="M669" s="671"/>
      <c r="N669" s="671"/>
      <c r="O669" s="671"/>
      <c r="P669" s="671"/>
      <c r="Q669" s="671"/>
      <c r="R669" s="653"/>
      <c r="S669" s="653"/>
      <c r="T669" s="653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652"/>
      <c r="AM669" s="652"/>
      <c r="AN669" s="652"/>
      <c r="AO669" s="652"/>
      <c r="AP669" s="652"/>
      <c r="AQ669" s="652"/>
      <c r="AR669" s="652"/>
      <c r="AS669" s="652"/>
      <c r="AT669" s="652"/>
    </row>
    <row r="670" spans="2:46" s="644" customFormat="1" ht="15.95" customHeight="1" x14ac:dyDescent="0.25">
      <c r="B670" s="645"/>
      <c r="C670" s="652"/>
      <c r="D670" s="652"/>
      <c r="E670" s="652"/>
      <c r="F670" s="652"/>
      <c r="G670" s="647"/>
      <c r="H670" s="648"/>
      <c r="I670" s="648"/>
      <c r="J670" s="671"/>
      <c r="K670" s="822"/>
      <c r="L670" s="671"/>
      <c r="M670" s="671"/>
      <c r="N670" s="671"/>
      <c r="O670" s="671"/>
      <c r="P670" s="671"/>
      <c r="Q670" s="671"/>
      <c r="R670" s="653"/>
      <c r="S670" s="653"/>
      <c r="T670" s="653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652"/>
      <c r="AM670" s="652"/>
      <c r="AN670" s="652"/>
      <c r="AO670" s="652"/>
      <c r="AP670" s="652"/>
      <c r="AQ670" s="652"/>
      <c r="AR670" s="652"/>
      <c r="AS670" s="652"/>
      <c r="AT670" s="652"/>
    </row>
    <row r="671" spans="2:46" s="644" customFormat="1" ht="15.95" customHeight="1" x14ac:dyDescent="0.25">
      <c r="B671" s="645"/>
      <c r="C671" s="652"/>
      <c r="D671" s="652"/>
      <c r="E671" s="652"/>
      <c r="F671" s="652"/>
      <c r="G671" s="647"/>
      <c r="H671" s="648"/>
      <c r="I671" s="648"/>
      <c r="J671" s="671"/>
      <c r="K671" s="822"/>
      <c r="L671" s="671"/>
      <c r="M671" s="671"/>
      <c r="N671" s="671"/>
      <c r="O671" s="671"/>
      <c r="P671" s="671"/>
      <c r="Q671" s="671"/>
      <c r="R671" s="653"/>
      <c r="S671" s="653"/>
      <c r="T671" s="653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652"/>
      <c r="AM671" s="652"/>
      <c r="AN671" s="652"/>
      <c r="AO671" s="652"/>
      <c r="AP671" s="652"/>
      <c r="AQ671" s="652"/>
      <c r="AR671" s="652"/>
      <c r="AS671" s="652"/>
      <c r="AT671" s="652"/>
    </row>
    <row r="672" spans="2:46" s="644" customFormat="1" ht="15.95" customHeight="1" x14ac:dyDescent="0.25">
      <c r="B672" s="645"/>
      <c r="C672" s="652"/>
      <c r="D672" s="652"/>
      <c r="E672" s="652"/>
      <c r="F672" s="652"/>
      <c r="G672" s="647"/>
      <c r="H672" s="648"/>
      <c r="I672" s="648"/>
      <c r="J672" s="671"/>
      <c r="K672" s="822"/>
      <c r="L672" s="671"/>
      <c r="M672" s="671"/>
      <c r="N672" s="671"/>
      <c r="O672" s="671"/>
      <c r="P672" s="671"/>
      <c r="Q672" s="671"/>
      <c r="R672" s="653"/>
      <c r="S672" s="653"/>
      <c r="T672" s="653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652"/>
      <c r="AM672" s="652"/>
      <c r="AN672" s="652"/>
      <c r="AO672" s="652"/>
      <c r="AP672" s="652"/>
      <c r="AQ672" s="652"/>
      <c r="AR672" s="652"/>
      <c r="AS672" s="652"/>
      <c r="AT672" s="652"/>
    </row>
    <row r="673" spans="2:46" s="644" customFormat="1" ht="15.95" customHeight="1" x14ac:dyDescent="0.25">
      <c r="B673" s="645"/>
      <c r="C673" s="652"/>
      <c r="D673" s="652"/>
      <c r="E673" s="652"/>
      <c r="F673" s="652"/>
      <c r="G673" s="647"/>
      <c r="H673" s="648"/>
      <c r="I673" s="648"/>
      <c r="J673" s="671"/>
      <c r="K673" s="822"/>
      <c r="L673" s="671"/>
      <c r="M673" s="671"/>
      <c r="N673" s="671"/>
      <c r="O673" s="671"/>
      <c r="P673" s="671"/>
      <c r="Q673" s="671"/>
      <c r="R673" s="653"/>
      <c r="S673" s="653"/>
      <c r="T673" s="653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652"/>
      <c r="AM673" s="652"/>
      <c r="AN673" s="652"/>
      <c r="AO673" s="652"/>
      <c r="AP673" s="652"/>
      <c r="AQ673" s="652"/>
      <c r="AR673" s="652"/>
      <c r="AS673" s="652"/>
      <c r="AT673" s="652"/>
    </row>
    <row r="674" spans="2:46" s="644" customFormat="1" ht="15.95" customHeight="1" x14ac:dyDescent="0.25">
      <c r="B674" s="645"/>
      <c r="C674" s="652"/>
      <c r="D674" s="652"/>
      <c r="E674" s="652"/>
      <c r="F674" s="652"/>
      <c r="G674" s="647"/>
      <c r="H674" s="648"/>
      <c r="I674" s="648"/>
      <c r="J674" s="671"/>
      <c r="K674" s="822"/>
      <c r="L674" s="671"/>
      <c r="M674" s="671"/>
      <c r="N674" s="671"/>
      <c r="O674" s="671"/>
      <c r="P674" s="671"/>
      <c r="Q674" s="671"/>
      <c r="R674" s="653"/>
      <c r="S674" s="653"/>
      <c r="T674" s="653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652"/>
      <c r="AM674" s="652"/>
      <c r="AN674" s="652"/>
      <c r="AO674" s="652"/>
      <c r="AP674" s="652"/>
      <c r="AQ674" s="652"/>
      <c r="AR674" s="652"/>
      <c r="AS674" s="652"/>
      <c r="AT674" s="652"/>
    </row>
    <row r="675" spans="2:46" s="644" customFormat="1" ht="15.95" customHeight="1" x14ac:dyDescent="0.25">
      <c r="B675" s="645"/>
      <c r="C675" s="652"/>
      <c r="D675" s="652"/>
      <c r="E675" s="652"/>
      <c r="F675" s="652"/>
      <c r="G675" s="647"/>
      <c r="H675" s="648"/>
      <c r="I675" s="648"/>
      <c r="J675" s="671"/>
      <c r="K675" s="822"/>
      <c r="L675" s="671"/>
      <c r="M675" s="671"/>
      <c r="N675" s="671"/>
      <c r="O675" s="671"/>
      <c r="P675" s="671"/>
      <c r="Q675" s="671"/>
      <c r="R675" s="653"/>
      <c r="S675" s="653"/>
      <c r="T675" s="653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652"/>
      <c r="AM675" s="652"/>
      <c r="AN675" s="652"/>
      <c r="AO675" s="652"/>
      <c r="AP675" s="652"/>
      <c r="AQ675" s="652"/>
      <c r="AR675" s="652"/>
      <c r="AS675" s="652"/>
      <c r="AT675" s="652"/>
    </row>
    <row r="676" spans="2:46" s="644" customFormat="1" ht="15.95" customHeight="1" x14ac:dyDescent="0.25">
      <c r="B676" s="645"/>
      <c r="C676" s="652"/>
      <c r="D676" s="652"/>
      <c r="E676" s="652"/>
      <c r="F676" s="652"/>
      <c r="G676" s="647"/>
      <c r="H676" s="648"/>
      <c r="I676" s="648"/>
      <c r="J676" s="671"/>
      <c r="K676" s="822"/>
      <c r="L676" s="671"/>
      <c r="M676" s="671"/>
      <c r="N676" s="671"/>
      <c r="O676" s="671"/>
      <c r="P676" s="671"/>
      <c r="Q676" s="671"/>
      <c r="R676" s="653"/>
      <c r="S676" s="653"/>
      <c r="T676" s="653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652"/>
      <c r="AM676" s="652"/>
      <c r="AN676" s="652"/>
      <c r="AO676" s="652"/>
      <c r="AP676" s="652"/>
      <c r="AQ676" s="652"/>
      <c r="AR676" s="652"/>
      <c r="AS676" s="652"/>
      <c r="AT676" s="652"/>
    </row>
    <row r="677" spans="2:46" s="644" customFormat="1" ht="15.95" customHeight="1" x14ac:dyDescent="0.25">
      <c r="B677" s="645"/>
      <c r="C677" s="652"/>
      <c r="D677" s="652"/>
      <c r="E677" s="652"/>
      <c r="F677" s="652"/>
      <c r="G677" s="647"/>
      <c r="H677" s="648"/>
      <c r="I677" s="648"/>
      <c r="J677" s="671"/>
      <c r="K677" s="822"/>
      <c r="L677" s="671"/>
      <c r="M677" s="671"/>
      <c r="N677" s="671"/>
      <c r="O677" s="671"/>
      <c r="P677" s="671"/>
      <c r="Q677" s="671"/>
      <c r="R677" s="653"/>
      <c r="S677" s="653"/>
      <c r="T677" s="653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652"/>
      <c r="AM677" s="652"/>
      <c r="AN677" s="652"/>
      <c r="AO677" s="652"/>
      <c r="AP677" s="652"/>
      <c r="AQ677" s="652"/>
      <c r="AR677" s="652"/>
      <c r="AS677" s="652"/>
      <c r="AT677" s="652"/>
    </row>
    <row r="678" spans="2:46" s="644" customFormat="1" ht="15.95" customHeight="1" x14ac:dyDescent="0.25">
      <c r="B678" s="645"/>
      <c r="C678" s="652"/>
      <c r="D678" s="652"/>
      <c r="E678" s="652"/>
      <c r="F678" s="652"/>
      <c r="G678" s="647"/>
      <c r="H678" s="648"/>
      <c r="I678" s="648"/>
      <c r="J678" s="671"/>
      <c r="K678" s="822"/>
      <c r="L678" s="671"/>
      <c r="M678" s="671"/>
      <c r="N678" s="671"/>
      <c r="O678" s="671"/>
      <c r="P678" s="671"/>
      <c r="Q678" s="671"/>
      <c r="R678" s="653"/>
      <c r="S678" s="653"/>
      <c r="T678" s="653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652"/>
      <c r="AM678" s="652"/>
      <c r="AN678" s="652"/>
      <c r="AO678" s="652"/>
      <c r="AP678" s="652"/>
      <c r="AQ678" s="652"/>
      <c r="AR678" s="652"/>
      <c r="AS678" s="652"/>
      <c r="AT678" s="652"/>
    </row>
    <row r="679" spans="2:46" s="644" customFormat="1" ht="15.95" customHeight="1" x14ac:dyDescent="0.25">
      <c r="B679" s="645"/>
      <c r="C679" s="652"/>
      <c r="D679" s="652"/>
      <c r="E679" s="652"/>
      <c r="F679" s="652"/>
      <c r="G679" s="647"/>
      <c r="H679" s="648"/>
      <c r="I679" s="648"/>
      <c r="J679" s="671"/>
      <c r="K679" s="822"/>
      <c r="L679" s="671"/>
      <c r="M679" s="671"/>
      <c r="N679" s="671"/>
      <c r="O679" s="671"/>
      <c r="P679" s="671"/>
      <c r="Q679" s="671"/>
      <c r="R679" s="653"/>
      <c r="S679" s="653"/>
      <c r="T679" s="653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652"/>
      <c r="AM679" s="652"/>
      <c r="AN679" s="652"/>
      <c r="AO679" s="652"/>
      <c r="AP679" s="652"/>
      <c r="AQ679" s="652"/>
      <c r="AR679" s="652"/>
      <c r="AS679" s="652"/>
      <c r="AT679" s="652"/>
    </row>
    <row r="680" spans="2:46" s="644" customFormat="1" ht="15.95" customHeight="1" x14ac:dyDescent="0.25">
      <c r="B680" s="645"/>
      <c r="C680" s="652"/>
      <c r="D680" s="652"/>
      <c r="E680" s="652"/>
      <c r="F680" s="652"/>
      <c r="G680" s="647"/>
      <c r="H680" s="648"/>
      <c r="I680" s="648"/>
      <c r="J680" s="671"/>
      <c r="K680" s="822"/>
      <c r="L680" s="671"/>
      <c r="M680" s="671"/>
      <c r="N680" s="671"/>
      <c r="O680" s="671"/>
      <c r="P680" s="671"/>
      <c r="Q680" s="671"/>
      <c r="R680" s="653"/>
      <c r="S680" s="653"/>
      <c r="T680" s="653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652"/>
      <c r="AM680" s="652"/>
      <c r="AN680" s="652"/>
      <c r="AO680" s="652"/>
      <c r="AP680" s="652"/>
      <c r="AQ680" s="652"/>
      <c r="AR680" s="652"/>
      <c r="AS680" s="652"/>
      <c r="AT680" s="652"/>
    </row>
    <row r="681" spans="2:46" s="644" customFormat="1" ht="15.95" customHeight="1" x14ac:dyDescent="0.25">
      <c r="B681" s="645"/>
      <c r="C681" s="652"/>
      <c r="D681" s="652"/>
      <c r="E681" s="652"/>
      <c r="F681" s="652"/>
      <c r="G681" s="647"/>
      <c r="H681" s="648"/>
      <c r="I681" s="648"/>
      <c r="J681" s="671"/>
      <c r="K681" s="822"/>
      <c r="L681" s="671"/>
      <c r="M681" s="671"/>
      <c r="N681" s="671"/>
      <c r="O681" s="671"/>
      <c r="P681" s="671"/>
      <c r="Q681" s="671"/>
      <c r="R681" s="653"/>
      <c r="S681" s="653"/>
      <c r="T681" s="653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652"/>
      <c r="AM681" s="652"/>
      <c r="AN681" s="652"/>
      <c r="AO681" s="652"/>
      <c r="AP681" s="652"/>
      <c r="AQ681" s="652"/>
      <c r="AR681" s="652"/>
      <c r="AS681" s="652"/>
      <c r="AT681" s="652"/>
    </row>
    <row r="682" spans="2:46" s="644" customFormat="1" ht="15.95" customHeight="1" x14ac:dyDescent="0.25">
      <c r="B682" s="645"/>
      <c r="C682" s="652"/>
      <c r="D682" s="652"/>
      <c r="E682" s="652"/>
      <c r="F682" s="652"/>
      <c r="G682" s="647"/>
      <c r="H682" s="648"/>
      <c r="I682" s="648"/>
      <c r="J682" s="671"/>
      <c r="K682" s="822"/>
      <c r="L682" s="671"/>
      <c r="M682" s="671"/>
      <c r="N682" s="671"/>
      <c r="O682" s="671"/>
      <c r="P682" s="671"/>
      <c r="Q682" s="671"/>
      <c r="R682" s="653"/>
      <c r="S682" s="653"/>
      <c r="T682" s="653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652"/>
      <c r="AM682" s="652"/>
      <c r="AN682" s="652"/>
      <c r="AO682" s="652"/>
      <c r="AP682" s="652"/>
      <c r="AQ682" s="652"/>
      <c r="AR682" s="652"/>
      <c r="AS682" s="652"/>
      <c r="AT682" s="652"/>
    </row>
    <row r="683" spans="2:46" s="644" customFormat="1" ht="15.95" customHeight="1" x14ac:dyDescent="0.25">
      <c r="B683" s="645"/>
      <c r="C683" s="652"/>
      <c r="D683" s="652"/>
      <c r="E683" s="652"/>
      <c r="F683" s="652"/>
      <c r="G683" s="647"/>
      <c r="H683" s="648"/>
      <c r="I683" s="648"/>
      <c r="J683" s="671"/>
      <c r="K683" s="822"/>
      <c r="L683" s="671"/>
      <c r="M683" s="671"/>
      <c r="N683" s="671"/>
      <c r="O683" s="671"/>
      <c r="P683" s="671"/>
      <c r="Q683" s="671"/>
      <c r="R683" s="653"/>
      <c r="S683" s="653"/>
      <c r="T683" s="653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652"/>
      <c r="AM683" s="652"/>
      <c r="AN683" s="652"/>
      <c r="AO683" s="652"/>
      <c r="AP683" s="652"/>
      <c r="AQ683" s="652"/>
      <c r="AR683" s="652"/>
      <c r="AS683" s="652"/>
      <c r="AT683" s="652"/>
    </row>
    <row r="684" spans="2:46" s="644" customFormat="1" ht="15.95" customHeight="1" x14ac:dyDescent="0.25">
      <c r="B684" s="645"/>
      <c r="C684" s="652"/>
      <c r="D684" s="652"/>
      <c r="E684" s="652"/>
      <c r="F684" s="652"/>
      <c r="G684" s="647"/>
      <c r="H684" s="648"/>
      <c r="I684" s="648"/>
      <c r="J684" s="671"/>
      <c r="K684" s="822"/>
      <c r="L684" s="671"/>
      <c r="M684" s="671"/>
      <c r="N684" s="671"/>
      <c r="O684" s="671"/>
      <c r="P684" s="671"/>
      <c r="Q684" s="671"/>
      <c r="R684" s="653"/>
      <c r="S684" s="653"/>
      <c r="T684" s="653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652"/>
      <c r="AM684" s="652"/>
      <c r="AN684" s="652"/>
      <c r="AO684" s="652"/>
      <c r="AP684" s="652"/>
      <c r="AQ684" s="652"/>
      <c r="AR684" s="652"/>
      <c r="AS684" s="652"/>
      <c r="AT684" s="652"/>
    </row>
    <row r="685" spans="2:46" s="644" customFormat="1" ht="15.95" customHeight="1" x14ac:dyDescent="0.25">
      <c r="B685" s="645"/>
      <c r="C685" s="652"/>
      <c r="D685" s="652"/>
      <c r="E685" s="652"/>
      <c r="F685" s="652"/>
      <c r="G685" s="647"/>
      <c r="H685" s="648"/>
      <c r="I685" s="648"/>
      <c r="J685" s="671"/>
      <c r="K685" s="822"/>
      <c r="L685" s="671"/>
      <c r="M685" s="671"/>
      <c r="N685" s="671"/>
      <c r="O685" s="671"/>
      <c r="P685" s="671"/>
      <c r="Q685" s="671"/>
      <c r="R685" s="653"/>
      <c r="S685" s="653"/>
      <c r="T685" s="653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652"/>
      <c r="AM685" s="652"/>
      <c r="AN685" s="652"/>
      <c r="AO685" s="652"/>
      <c r="AP685" s="652"/>
      <c r="AQ685" s="652"/>
      <c r="AR685" s="652"/>
      <c r="AS685" s="652"/>
      <c r="AT685" s="652"/>
    </row>
    <row r="686" spans="2:46" s="644" customFormat="1" ht="15.95" customHeight="1" x14ac:dyDescent="0.25">
      <c r="B686" s="645"/>
      <c r="C686" s="652"/>
      <c r="D686" s="652"/>
      <c r="E686" s="652"/>
      <c r="F686" s="652"/>
      <c r="G686" s="647"/>
      <c r="H686" s="648"/>
      <c r="I686" s="648"/>
      <c r="J686" s="671"/>
      <c r="K686" s="822"/>
      <c r="L686" s="671"/>
      <c r="M686" s="671"/>
      <c r="N686" s="671"/>
      <c r="O686" s="671"/>
      <c r="P686" s="671"/>
      <c r="Q686" s="671"/>
      <c r="R686" s="653"/>
      <c r="S686" s="653"/>
      <c r="T686" s="653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652"/>
      <c r="AM686" s="652"/>
      <c r="AN686" s="652"/>
      <c r="AO686" s="652"/>
      <c r="AP686" s="652"/>
      <c r="AQ686" s="652"/>
      <c r="AR686" s="652"/>
      <c r="AS686" s="652"/>
      <c r="AT686" s="652"/>
    </row>
    <row r="687" spans="2:46" s="644" customFormat="1" ht="15.95" customHeight="1" x14ac:dyDescent="0.25">
      <c r="B687" s="645"/>
      <c r="C687" s="652"/>
      <c r="D687" s="652"/>
      <c r="E687" s="652"/>
      <c r="F687" s="652"/>
      <c r="G687" s="647"/>
      <c r="H687" s="648"/>
      <c r="I687" s="648"/>
      <c r="J687" s="671"/>
      <c r="K687" s="822"/>
      <c r="L687" s="671"/>
      <c r="M687" s="671"/>
      <c r="N687" s="671"/>
      <c r="O687" s="671"/>
      <c r="P687" s="671"/>
      <c r="Q687" s="671"/>
      <c r="R687" s="653"/>
      <c r="S687" s="653"/>
      <c r="T687" s="653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652"/>
      <c r="AM687" s="652"/>
      <c r="AN687" s="652"/>
      <c r="AO687" s="652"/>
      <c r="AP687" s="652"/>
      <c r="AQ687" s="652"/>
      <c r="AR687" s="652"/>
      <c r="AS687" s="652"/>
      <c r="AT687" s="652"/>
    </row>
    <row r="688" spans="2:46" s="644" customFormat="1" ht="15.95" customHeight="1" x14ac:dyDescent="0.25">
      <c r="B688" s="645"/>
      <c r="C688" s="652"/>
      <c r="D688" s="652"/>
      <c r="E688" s="652"/>
      <c r="F688" s="652"/>
      <c r="G688" s="647"/>
      <c r="H688" s="648"/>
      <c r="I688" s="648"/>
      <c r="J688" s="671"/>
      <c r="K688" s="822"/>
      <c r="L688" s="671"/>
      <c r="M688" s="671"/>
      <c r="N688" s="671"/>
      <c r="O688" s="671"/>
      <c r="P688" s="671"/>
      <c r="Q688" s="671"/>
      <c r="R688" s="653"/>
      <c r="S688" s="653"/>
      <c r="T688" s="653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652"/>
      <c r="AM688" s="652"/>
      <c r="AN688" s="652"/>
      <c r="AO688" s="652"/>
      <c r="AP688" s="652"/>
      <c r="AQ688" s="652"/>
      <c r="AR688" s="652"/>
      <c r="AS688" s="652"/>
      <c r="AT688" s="652"/>
    </row>
    <row r="689" spans="2:46" s="644" customFormat="1" ht="15.95" customHeight="1" x14ac:dyDescent="0.25">
      <c r="B689" s="645"/>
      <c r="C689" s="652"/>
      <c r="D689" s="652"/>
      <c r="E689" s="652"/>
      <c r="F689" s="652"/>
      <c r="G689" s="647"/>
      <c r="H689" s="648"/>
      <c r="I689" s="648"/>
      <c r="J689" s="671"/>
      <c r="K689" s="822"/>
      <c r="L689" s="671"/>
      <c r="M689" s="671"/>
      <c r="N689" s="671"/>
      <c r="O689" s="671"/>
      <c r="P689" s="671"/>
      <c r="Q689" s="671"/>
      <c r="R689" s="653"/>
      <c r="S689" s="653"/>
      <c r="T689" s="653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652"/>
      <c r="AM689" s="652"/>
      <c r="AN689" s="652"/>
      <c r="AO689" s="652"/>
      <c r="AP689" s="652"/>
      <c r="AQ689" s="652"/>
      <c r="AR689" s="652"/>
      <c r="AS689" s="652"/>
      <c r="AT689" s="652"/>
    </row>
    <row r="690" spans="2:46" s="644" customFormat="1" ht="15.95" customHeight="1" x14ac:dyDescent="0.25">
      <c r="B690" s="645"/>
      <c r="C690" s="652"/>
      <c r="D690" s="652"/>
      <c r="E690" s="652"/>
      <c r="F690" s="652"/>
      <c r="G690" s="647"/>
      <c r="H690" s="648"/>
      <c r="I690" s="648"/>
      <c r="J690" s="671"/>
      <c r="K690" s="822"/>
      <c r="L690" s="671"/>
      <c r="M690" s="671"/>
      <c r="N690" s="671"/>
      <c r="O690" s="671"/>
      <c r="P690" s="671"/>
      <c r="Q690" s="671"/>
      <c r="R690" s="653"/>
      <c r="S690" s="653"/>
      <c r="T690" s="653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652"/>
      <c r="AM690" s="652"/>
      <c r="AN690" s="652"/>
      <c r="AO690" s="652"/>
      <c r="AP690" s="652"/>
      <c r="AQ690" s="652"/>
      <c r="AR690" s="652"/>
      <c r="AS690" s="652"/>
      <c r="AT690" s="652"/>
    </row>
    <row r="691" spans="2:46" s="644" customFormat="1" ht="15.95" customHeight="1" x14ac:dyDescent="0.25">
      <c r="B691" s="645"/>
      <c r="C691" s="652"/>
      <c r="D691" s="652"/>
      <c r="E691" s="652"/>
      <c r="F691" s="652"/>
      <c r="G691" s="647"/>
      <c r="H691" s="648"/>
      <c r="I691" s="648"/>
      <c r="J691" s="671"/>
      <c r="K691" s="822"/>
      <c r="L691" s="671"/>
      <c r="M691" s="671"/>
      <c r="N691" s="671"/>
      <c r="O691" s="671"/>
      <c r="P691" s="671"/>
      <c r="Q691" s="671"/>
      <c r="R691" s="653"/>
      <c r="S691" s="653"/>
      <c r="T691" s="653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652"/>
      <c r="AM691" s="652"/>
      <c r="AN691" s="652"/>
      <c r="AO691" s="652"/>
      <c r="AP691" s="652"/>
      <c r="AQ691" s="652"/>
      <c r="AR691" s="652"/>
      <c r="AS691" s="652"/>
      <c r="AT691" s="652"/>
    </row>
    <row r="692" spans="2:46" s="644" customFormat="1" ht="15.95" customHeight="1" x14ac:dyDescent="0.25">
      <c r="B692" s="645"/>
      <c r="C692" s="652"/>
      <c r="D692" s="652"/>
      <c r="E692" s="652"/>
      <c r="F692" s="652"/>
      <c r="G692" s="647"/>
      <c r="H692" s="648"/>
      <c r="I692" s="648"/>
      <c r="J692" s="671"/>
      <c r="K692" s="822"/>
      <c r="L692" s="671"/>
      <c r="M692" s="671"/>
      <c r="N692" s="671"/>
      <c r="O692" s="671"/>
      <c r="P692" s="671"/>
      <c r="Q692" s="671"/>
      <c r="R692" s="653"/>
      <c r="S692" s="653"/>
      <c r="T692" s="653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652"/>
      <c r="AM692" s="652"/>
      <c r="AN692" s="652"/>
      <c r="AO692" s="652"/>
      <c r="AP692" s="652"/>
      <c r="AQ692" s="652"/>
      <c r="AR692" s="652"/>
      <c r="AS692" s="652"/>
      <c r="AT692" s="652"/>
    </row>
    <row r="693" spans="2:46" s="644" customFormat="1" ht="15.95" customHeight="1" x14ac:dyDescent="0.25">
      <c r="B693" s="645"/>
      <c r="C693" s="652"/>
      <c r="D693" s="652"/>
      <c r="E693" s="652"/>
      <c r="F693" s="652"/>
      <c r="G693" s="647"/>
      <c r="H693" s="648"/>
      <c r="I693" s="648"/>
      <c r="J693" s="671"/>
      <c r="K693" s="822"/>
      <c r="L693" s="671"/>
      <c r="M693" s="671"/>
      <c r="N693" s="671"/>
      <c r="O693" s="671"/>
      <c r="P693" s="671"/>
      <c r="Q693" s="671"/>
      <c r="R693" s="653"/>
      <c r="S693" s="653"/>
      <c r="T693" s="653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652"/>
      <c r="AM693" s="652"/>
      <c r="AN693" s="652"/>
      <c r="AO693" s="652"/>
      <c r="AP693" s="652"/>
      <c r="AQ693" s="652"/>
      <c r="AR693" s="652"/>
      <c r="AS693" s="652"/>
      <c r="AT693" s="652"/>
    </row>
    <row r="694" spans="2:46" s="644" customFormat="1" ht="15.95" customHeight="1" x14ac:dyDescent="0.25">
      <c r="B694" s="645"/>
      <c r="C694" s="652"/>
      <c r="D694" s="652"/>
      <c r="E694" s="652"/>
      <c r="F694" s="652"/>
      <c r="G694" s="647"/>
      <c r="H694" s="648"/>
      <c r="I694" s="648"/>
      <c r="J694" s="671"/>
      <c r="K694" s="822"/>
      <c r="L694" s="671"/>
      <c r="M694" s="671"/>
      <c r="N694" s="671"/>
      <c r="O694" s="671"/>
      <c r="P694" s="671"/>
      <c r="Q694" s="671"/>
      <c r="R694" s="653"/>
      <c r="S694" s="653"/>
      <c r="T694" s="653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652"/>
      <c r="AM694" s="652"/>
      <c r="AN694" s="652"/>
      <c r="AO694" s="652"/>
      <c r="AP694" s="652"/>
      <c r="AQ694" s="652"/>
      <c r="AR694" s="652"/>
      <c r="AS694" s="652"/>
      <c r="AT694" s="652"/>
    </row>
    <row r="695" spans="2:46" s="644" customFormat="1" ht="15.95" customHeight="1" x14ac:dyDescent="0.25">
      <c r="B695" s="645"/>
      <c r="C695" s="652"/>
      <c r="D695" s="652"/>
      <c r="E695" s="652"/>
      <c r="F695" s="652"/>
      <c r="G695" s="647"/>
      <c r="H695" s="648"/>
      <c r="I695" s="648"/>
      <c r="J695" s="671"/>
      <c r="K695" s="822"/>
      <c r="L695" s="671"/>
      <c r="M695" s="671"/>
      <c r="N695" s="671"/>
      <c r="O695" s="671"/>
      <c r="P695" s="671"/>
      <c r="Q695" s="671"/>
      <c r="R695" s="653"/>
      <c r="S695" s="653"/>
      <c r="T695" s="653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652"/>
      <c r="AM695" s="652"/>
      <c r="AN695" s="652"/>
      <c r="AO695" s="652"/>
      <c r="AP695" s="652"/>
      <c r="AQ695" s="652"/>
      <c r="AR695" s="652"/>
      <c r="AS695" s="652"/>
      <c r="AT695" s="652"/>
    </row>
    <row r="696" spans="2:46" s="644" customFormat="1" ht="15.95" customHeight="1" x14ac:dyDescent="0.25">
      <c r="B696" s="645"/>
      <c r="C696" s="652"/>
      <c r="D696" s="652"/>
      <c r="E696" s="652"/>
      <c r="F696" s="652"/>
      <c r="G696" s="647"/>
      <c r="H696" s="648"/>
      <c r="I696" s="648"/>
      <c r="J696" s="671"/>
      <c r="K696" s="822"/>
      <c r="L696" s="671"/>
      <c r="M696" s="671"/>
      <c r="N696" s="671"/>
      <c r="O696" s="671"/>
      <c r="P696" s="671"/>
      <c r="Q696" s="671"/>
      <c r="R696" s="653"/>
      <c r="S696" s="653"/>
      <c r="T696" s="653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652"/>
      <c r="AM696" s="652"/>
      <c r="AN696" s="652"/>
      <c r="AO696" s="652"/>
      <c r="AP696" s="652"/>
      <c r="AQ696" s="652"/>
      <c r="AR696" s="652"/>
      <c r="AS696" s="652"/>
      <c r="AT696" s="652"/>
    </row>
    <row r="697" spans="2:46" s="644" customFormat="1" ht="15.95" customHeight="1" x14ac:dyDescent="0.25">
      <c r="B697" s="645"/>
      <c r="C697" s="652"/>
      <c r="D697" s="652"/>
      <c r="E697" s="652"/>
      <c r="F697" s="652"/>
      <c r="G697" s="647"/>
      <c r="H697" s="648"/>
      <c r="I697" s="648"/>
      <c r="J697" s="671"/>
      <c r="K697" s="822"/>
      <c r="L697" s="671"/>
      <c r="M697" s="671"/>
      <c r="N697" s="671"/>
      <c r="O697" s="671"/>
      <c r="P697" s="671"/>
      <c r="Q697" s="671"/>
      <c r="R697" s="653"/>
      <c r="S697" s="653"/>
      <c r="T697" s="653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652"/>
      <c r="AM697" s="652"/>
      <c r="AN697" s="652"/>
      <c r="AO697" s="652"/>
      <c r="AP697" s="652"/>
      <c r="AQ697" s="652"/>
      <c r="AR697" s="652"/>
      <c r="AS697" s="652"/>
      <c r="AT697" s="652"/>
    </row>
    <row r="698" spans="2:46" s="644" customFormat="1" ht="15.95" customHeight="1" x14ac:dyDescent="0.25">
      <c r="B698" s="645"/>
      <c r="C698" s="652"/>
      <c r="D698" s="652"/>
      <c r="E698" s="652"/>
      <c r="F698" s="652"/>
      <c r="G698" s="647"/>
      <c r="H698" s="648"/>
      <c r="I698" s="648"/>
      <c r="J698" s="671"/>
      <c r="K698" s="822"/>
      <c r="L698" s="671"/>
      <c r="M698" s="671"/>
      <c r="N698" s="671"/>
      <c r="O698" s="671"/>
      <c r="P698" s="671"/>
      <c r="Q698" s="671"/>
      <c r="R698" s="653"/>
      <c r="S698" s="653"/>
      <c r="T698" s="653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652"/>
      <c r="AM698" s="652"/>
      <c r="AN698" s="652"/>
      <c r="AO698" s="652"/>
      <c r="AP698" s="652"/>
      <c r="AQ698" s="652"/>
      <c r="AR698" s="652"/>
      <c r="AS698" s="652"/>
      <c r="AT698" s="652"/>
    </row>
    <row r="699" spans="2:46" s="644" customFormat="1" ht="15.95" customHeight="1" x14ac:dyDescent="0.25">
      <c r="B699" s="645"/>
      <c r="C699" s="652"/>
      <c r="D699" s="652"/>
      <c r="E699" s="652"/>
      <c r="F699" s="652"/>
      <c r="G699" s="647"/>
      <c r="H699" s="648"/>
      <c r="I699" s="648"/>
      <c r="J699" s="671"/>
      <c r="K699" s="822"/>
      <c r="L699" s="671"/>
      <c r="M699" s="671"/>
      <c r="N699" s="671"/>
      <c r="O699" s="671"/>
      <c r="P699" s="671"/>
      <c r="Q699" s="671"/>
      <c r="R699" s="653"/>
      <c r="S699" s="653"/>
      <c r="T699" s="653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652"/>
      <c r="AM699" s="652"/>
      <c r="AN699" s="652"/>
      <c r="AO699" s="652"/>
      <c r="AP699" s="652"/>
      <c r="AQ699" s="652"/>
      <c r="AR699" s="652"/>
      <c r="AS699" s="652"/>
      <c r="AT699" s="652"/>
    </row>
    <row r="700" spans="2:46" s="644" customFormat="1" ht="15.95" customHeight="1" x14ac:dyDescent="0.25">
      <c r="B700" s="645"/>
      <c r="C700" s="652"/>
      <c r="D700" s="652"/>
      <c r="E700" s="652"/>
      <c r="F700" s="652"/>
      <c r="G700" s="647"/>
      <c r="H700" s="648"/>
      <c r="I700" s="648"/>
      <c r="J700" s="671"/>
      <c r="K700" s="822"/>
      <c r="L700" s="671"/>
      <c r="M700" s="671"/>
      <c r="N700" s="671"/>
      <c r="O700" s="671"/>
      <c r="P700" s="671"/>
      <c r="Q700" s="671"/>
      <c r="R700" s="653"/>
      <c r="S700" s="653"/>
      <c r="T700" s="653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652"/>
      <c r="AM700" s="652"/>
      <c r="AN700" s="652"/>
      <c r="AO700" s="652"/>
      <c r="AP700" s="652"/>
      <c r="AQ700" s="652"/>
      <c r="AR700" s="652"/>
      <c r="AS700" s="652"/>
      <c r="AT700" s="652"/>
    </row>
    <row r="701" spans="2:46" s="644" customFormat="1" ht="15.95" customHeight="1" x14ac:dyDescent="0.25">
      <c r="B701" s="645"/>
      <c r="C701" s="652"/>
      <c r="D701" s="652"/>
      <c r="E701" s="652"/>
      <c r="F701" s="652"/>
      <c r="G701" s="647"/>
      <c r="H701" s="648"/>
      <c r="I701" s="648"/>
      <c r="J701" s="671"/>
      <c r="K701" s="822"/>
      <c r="L701" s="671"/>
      <c r="M701" s="671"/>
      <c r="N701" s="671"/>
      <c r="O701" s="671"/>
      <c r="P701" s="671"/>
      <c r="Q701" s="671"/>
      <c r="R701" s="653"/>
      <c r="S701" s="653"/>
      <c r="T701" s="653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652"/>
      <c r="AM701" s="652"/>
      <c r="AN701" s="652"/>
      <c r="AO701" s="652"/>
      <c r="AP701" s="652"/>
      <c r="AQ701" s="652"/>
      <c r="AR701" s="652"/>
      <c r="AS701" s="652"/>
      <c r="AT701" s="652"/>
    </row>
    <row r="702" spans="2:46" s="644" customFormat="1" ht="15.95" customHeight="1" x14ac:dyDescent="0.25">
      <c r="B702" s="645"/>
      <c r="C702" s="652"/>
      <c r="D702" s="652"/>
      <c r="E702" s="652"/>
      <c r="F702" s="652"/>
      <c r="G702" s="647"/>
      <c r="H702" s="648"/>
      <c r="I702" s="648"/>
      <c r="J702" s="671"/>
      <c r="K702" s="822"/>
      <c r="L702" s="671"/>
      <c r="M702" s="671"/>
      <c r="N702" s="671"/>
      <c r="O702" s="671"/>
      <c r="P702" s="671"/>
      <c r="Q702" s="671"/>
      <c r="R702" s="653"/>
      <c r="S702" s="653"/>
      <c r="T702" s="653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652"/>
      <c r="AM702" s="652"/>
      <c r="AN702" s="652"/>
      <c r="AO702" s="652"/>
      <c r="AP702" s="652"/>
      <c r="AQ702" s="652"/>
      <c r="AR702" s="652"/>
      <c r="AS702" s="652"/>
      <c r="AT702" s="652"/>
    </row>
    <row r="703" spans="2:46" s="644" customFormat="1" ht="15.95" customHeight="1" x14ac:dyDescent="0.25">
      <c r="B703" s="645"/>
      <c r="C703" s="652"/>
      <c r="D703" s="652"/>
      <c r="E703" s="652"/>
      <c r="F703" s="652"/>
      <c r="G703" s="647"/>
      <c r="H703" s="648"/>
      <c r="I703" s="648"/>
      <c r="J703" s="671"/>
      <c r="K703" s="822"/>
      <c r="L703" s="671"/>
      <c r="M703" s="671"/>
      <c r="N703" s="671"/>
      <c r="O703" s="671"/>
      <c r="P703" s="671"/>
      <c r="Q703" s="671"/>
      <c r="R703" s="653"/>
      <c r="S703" s="653"/>
      <c r="T703" s="653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652"/>
      <c r="AM703" s="652"/>
      <c r="AN703" s="652"/>
      <c r="AO703" s="652"/>
      <c r="AP703" s="652"/>
      <c r="AQ703" s="652"/>
      <c r="AR703" s="652"/>
      <c r="AS703" s="652"/>
      <c r="AT703" s="652"/>
    </row>
    <row r="704" spans="2:46" s="644" customFormat="1" ht="15.95" customHeight="1" x14ac:dyDescent="0.25">
      <c r="B704" s="645"/>
      <c r="C704" s="652"/>
      <c r="D704" s="652"/>
      <c r="E704" s="652"/>
      <c r="F704" s="652"/>
      <c r="G704" s="647"/>
      <c r="H704" s="648"/>
      <c r="I704" s="648"/>
      <c r="J704" s="671"/>
      <c r="K704" s="822"/>
      <c r="L704" s="671"/>
      <c r="M704" s="671"/>
      <c r="N704" s="671"/>
      <c r="O704" s="671"/>
      <c r="P704" s="671"/>
      <c r="Q704" s="671"/>
      <c r="R704" s="653"/>
      <c r="S704" s="653"/>
      <c r="T704" s="653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652"/>
      <c r="AM704" s="652"/>
      <c r="AN704" s="652"/>
      <c r="AO704" s="652"/>
      <c r="AP704" s="652"/>
      <c r="AQ704" s="652"/>
      <c r="AR704" s="652"/>
      <c r="AS704" s="652"/>
      <c r="AT704" s="652"/>
    </row>
    <row r="705" spans="2:46" s="644" customFormat="1" ht="15.95" customHeight="1" x14ac:dyDescent="0.25">
      <c r="B705" s="645"/>
      <c r="C705" s="652"/>
      <c r="D705" s="652"/>
      <c r="E705" s="652"/>
      <c r="F705" s="652"/>
      <c r="G705" s="647"/>
      <c r="H705" s="648"/>
      <c r="I705" s="648"/>
      <c r="J705" s="671"/>
      <c r="K705" s="822"/>
      <c r="L705" s="671"/>
      <c r="M705" s="671"/>
      <c r="N705" s="671"/>
      <c r="O705" s="671"/>
      <c r="P705" s="671"/>
      <c r="Q705" s="671"/>
      <c r="R705" s="653"/>
      <c r="S705" s="653"/>
      <c r="T705" s="653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652"/>
      <c r="AM705" s="652"/>
      <c r="AN705" s="652"/>
      <c r="AO705" s="652"/>
      <c r="AP705" s="652"/>
      <c r="AQ705" s="652"/>
      <c r="AR705" s="652"/>
      <c r="AS705" s="652"/>
      <c r="AT705" s="652"/>
    </row>
    <row r="706" spans="2:46" s="644" customFormat="1" ht="15.95" customHeight="1" x14ac:dyDescent="0.25">
      <c r="B706" s="645"/>
      <c r="C706" s="652"/>
      <c r="D706" s="652"/>
      <c r="E706" s="652"/>
      <c r="F706" s="652"/>
      <c r="G706" s="647"/>
      <c r="H706" s="648"/>
      <c r="I706" s="648"/>
      <c r="J706" s="671"/>
      <c r="K706" s="822"/>
      <c r="L706" s="671"/>
      <c r="M706" s="671"/>
      <c r="N706" s="671"/>
      <c r="O706" s="671"/>
      <c r="P706" s="671"/>
      <c r="Q706" s="671"/>
      <c r="R706" s="653"/>
      <c r="S706" s="653"/>
      <c r="T706" s="653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652"/>
      <c r="AM706" s="652"/>
      <c r="AN706" s="652"/>
      <c r="AO706" s="652"/>
      <c r="AP706" s="652"/>
      <c r="AQ706" s="652"/>
      <c r="AR706" s="652"/>
      <c r="AS706" s="652"/>
      <c r="AT706" s="652"/>
    </row>
    <row r="707" spans="2:46" s="644" customFormat="1" ht="15.95" customHeight="1" x14ac:dyDescent="0.25">
      <c r="B707" s="645"/>
      <c r="C707" s="652"/>
      <c r="D707" s="652"/>
      <c r="E707" s="652"/>
      <c r="F707" s="652"/>
      <c r="G707" s="647"/>
      <c r="H707" s="648"/>
      <c r="I707" s="648"/>
      <c r="J707" s="671"/>
      <c r="K707" s="822"/>
      <c r="L707" s="671"/>
      <c r="M707" s="671"/>
      <c r="N707" s="671"/>
      <c r="O707" s="671"/>
      <c r="P707" s="671"/>
      <c r="Q707" s="671"/>
      <c r="R707" s="653"/>
      <c r="S707" s="653"/>
      <c r="T707" s="653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652"/>
      <c r="AM707" s="652"/>
      <c r="AN707" s="652"/>
      <c r="AO707" s="652"/>
      <c r="AP707" s="652"/>
      <c r="AQ707" s="652"/>
      <c r="AR707" s="652"/>
      <c r="AS707" s="652"/>
      <c r="AT707" s="652"/>
    </row>
    <row r="708" spans="2:46" s="644" customFormat="1" ht="15.95" customHeight="1" x14ac:dyDescent="0.25">
      <c r="B708" s="645"/>
      <c r="C708" s="652"/>
      <c r="D708" s="652"/>
      <c r="E708" s="652"/>
      <c r="F708" s="652"/>
      <c r="G708" s="647"/>
      <c r="H708" s="648"/>
      <c r="I708" s="648"/>
      <c r="J708" s="671"/>
      <c r="K708" s="822"/>
      <c r="L708" s="671"/>
      <c r="M708" s="671"/>
      <c r="N708" s="671"/>
      <c r="O708" s="671"/>
      <c r="P708" s="671"/>
      <c r="Q708" s="671"/>
      <c r="R708" s="653"/>
      <c r="S708" s="653"/>
      <c r="T708" s="653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652"/>
      <c r="AM708" s="652"/>
      <c r="AN708" s="652"/>
      <c r="AO708" s="652"/>
      <c r="AP708" s="652"/>
      <c r="AQ708" s="652"/>
      <c r="AR708" s="652"/>
      <c r="AS708" s="652"/>
      <c r="AT708" s="652"/>
    </row>
    <row r="709" spans="2:46" s="644" customFormat="1" ht="15.95" customHeight="1" x14ac:dyDescent="0.25">
      <c r="B709" s="645"/>
      <c r="C709" s="652"/>
      <c r="D709" s="652"/>
      <c r="E709" s="652"/>
      <c r="F709" s="652"/>
      <c r="G709" s="647"/>
      <c r="H709" s="648"/>
      <c r="I709" s="648"/>
      <c r="J709" s="671"/>
      <c r="K709" s="822"/>
      <c r="L709" s="671"/>
      <c r="M709" s="671"/>
      <c r="N709" s="671"/>
      <c r="O709" s="671"/>
      <c r="P709" s="671"/>
      <c r="Q709" s="671"/>
      <c r="R709" s="653"/>
      <c r="S709" s="653"/>
      <c r="T709" s="653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652"/>
      <c r="AM709" s="652"/>
      <c r="AN709" s="652"/>
      <c r="AO709" s="652"/>
      <c r="AP709" s="652"/>
      <c r="AQ709" s="652"/>
      <c r="AR709" s="652"/>
      <c r="AS709" s="652"/>
      <c r="AT709" s="652"/>
    </row>
    <row r="710" spans="2:46" s="644" customFormat="1" ht="15.95" customHeight="1" x14ac:dyDescent="0.25">
      <c r="B710" s="645"/>
      <c r="C710" s="652"/>
      <c r="D710" s="652"/>
      <c r="E710" s="652"/>
      <c r="F710" s="652"/>
      <c r="G710" s="647"/>
      <c r="H710" s="648"/>
      <c r="I710" s="648"/>
      <c r="J710" s="671"/>
      <c r="K710" s="822"/>
      <c r="L710" s="671"/>
      <c r="M710" s="671"/>
      <c r="N710" s="671"/>
      <c r="O710" s="671"/>
      <c r="P710" s="671"/>
      <c r="Q710" s="671"/>
      <c r="R710" s="653"/>
      <c r="S710" s="653"/>
      <c r="T710" s="653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652"/>
      <c r="AM710" s="652"/>
      <c r="AN710" s="652"/>
      <c r="AO710" s="652"/>
      <c r="AP710" s="652"/>
      <c r="AQ710" s="652"/>
      <c r="AR710" s="652"/>
      <c r="AS710" s="652"/>
      <c r="AT710" s="652"/>
    </row>
    <row r="711" spans="2:46" s="644" customFormat="1" ht="15.95" customHeight="1" x14ac:dyDescent="0.25">
      <c r="B711" s="645"/>
      <c r="C711" s="652"/>
      <c r="D711" s="652"/>
      <c r="E711" s="652"/>
      <c r="F711" s="652"/>
      <c r="G711" s="647"/>
      <c r="H711" s="648"/>
      <c r="I711" s="648"/>
      <c r="J711" s="671"/>
      <c r="K711" s="822"/>
      <c r="L711" s="671"/>
      <c r="M711" s="671"/>
      <c r="N711" s="671"/>
      <c r="O711" s="671"/>
      <c r="P711" s="671"/>
      <c r="Q711" s="671"/>
      <c r="R711" s="653"/>
      <c r="S711" s="653"/>
      <c r="T711" s="653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652"/>
      <c r="AM711" s="652"/>
      <c r="AN711" s="652"/>
      <c r="AO711" s="652"/>
      <c r="AP711" s="652"/>
      <c r="AQ711" s="652"/>
      <c r="AR711" s="652"/>
      <c r="AS711" s="652"/>
      <c r="AT711" s="652"/>
    </row>
    <row r="712" spans="2:46" s="644" customFormat="1" ht="15.95" customHeight="1" x14ac:dyDescent="0.25">
      <c r="B712" s="645"/>
      <c r="C712" s="652"/>
      <c r="D712" s="652"/>
      <c r="E712" s="652"/>
      <c r="F712" s="652"/>
      <c r="G712" s="647"/>
      <c r="H712" s="648"/>
      <c r="I712" s="648"/>
      <c r="J712" s="671"/>
      <c r="K712" s="822"/>
      <c r="L712" s="671"/>
      <c r="M712" s="671"/>
      <c r="N712" s="671"/>
      <c r="O712" s="671"/>
      <c r="P712" s="671"/>
      <c r="Q712" s="671"/>
      <c r="R712" s="653"/>
      <c r="S712" s="653"/>
      <c r="T712" s="653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652"/>
      <c r="AM712" s="652"/>
      <c r="AN712" s="652"/>
      <c r="AO712" s="652"/>
      <c r="AP712" s="652"/>
      <c r="AQ712" s="652"/>
      <c r="AR712" s="652"/>
      <c r="AS712" s="652"/>
      <c r="AT712" s="652"/>
    </row>
    <row r="713" spans="2:46" s="644" customFormat="1" ht="15.95" customHeight="1" x14ac:dyDescent="0.25">
      <c r="B713" s="645"/>
      <c r="C713" s="652"/>
      <c r="D713" s="652"/>
      <c r="E713" s="652"/>
      <c r="F713" s="652"/>
      <c r="G713" s="647"/>
      <c r="H713" s="648"/>
      <c r="I713" s="648"/>
      <c r="J713" s="671"/>
      <c r="K713" s="822"/>
      <c r="L713" s="671"/>
      <c r="M713" s="671"/>
      <c r="N713" s="671"/>
      <c r="O713" s="671"/>
      <c r="P713" s="671"/>
      <c r="Q713" s="671"/>
      <c r="R713" s="653"/>
      <c r="S713" s="653"/>
      <c r="T713" s="653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652"/>
      <c r="AM713" s="652"/>
      <c r="AN713" s="652"/>
      <c r="AO713" s="652"/>
      <c r="AP713" s="652"/>
      <c r="AQ713" s="652"/>
      <c r="AR713" s="652"/>
      <c r="AS713" s="652"/>
      <c r="AT713" s="652"/>
    </row>
    <row r="714" spans="2:46" s="644" customFormat="1" ht="15.95" customHeight="1" x14ac:dyDescent="0.25">
      <c r="B714" s="645"/>
      <c r="C714" s="652"/>
      <c r="D714" s="652"/>
      <c r="E714" s="652"/>
      <c r="F714" s="652"/>
      <c r="G714" s="647"/>
      <c r="H714" s="648"/>
      <c r="I714" s="648"/>
      <c r="J714" s="671"/>
      <c r="K714" s="822"/>
      <c r="L714" s="671"/>
      <c r="M714" s="671"/>
      <c r="N714" s="671"/>
      <c r="O714" s="671"/>
      <c r="P714" s="671"/>
      <c r="Q714" s="671"/>
      <c r="R714" s="653"/>
      <c r="S714" s="653"/>
      <c r="T714" s="653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652"/>
      <c r="AM714" s="652"/>
      <c r="AN714" s="652"/>
      <c r="AO714" s="652"/>
      <c r="AP714" s="652"/>
      <c r="AQ714" s="652"/>
      <c r="AR714" s="652"/>
      <c r="AS714" s="652"/>
      <c r="AT714" s="652"/>
    </row>
    <row r="715" spans="2:46" s="644" customFormat="1" ht="15.95" customHeight="1" x14ac:dyDescent="0.25">
      <c r="B715" s="645"/>
      <c r="C715" s="652"/>
      <c r="D715" s="652"/>
      <c r="E715" s="652"/>
      <c r="F715" s="652"/>
      <c r="G715" s="647"/>
      <c r="H715" s="648"/>
      <c r="I715" s="648"/>
      <c r="J715" s="671"/>
      <c r="K715" s="822"/>
      <c r="L715" s="671"/>
      <c r="M715" s="671"/>
      <c r="N715" s="671"/>
      <c r="O715" s="671"/>
      <c r="P715" s="671"/>
      <c r="Q715" s="671"/>
      <c r="R715" s="653"/>
      <c r="S715" s="653"/>
      <c r="T715" s="653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652"/>
      <c r="AM715" s="652"/>
      <c r="AN715" s="652"/>
      <c r="AO715" s="652"/>
      <c r="AP715" s="652"/>
      <c r="AQ715" s="652"/>
      <c r="AR715" s="652"/>
      <c r="AS715" s="652"/>
      <c r="AT715" s="652"/>
    </row>
    <row r="716" spans="2:46" s="644" customFormat="1" ht="15.95" customHeight="1" x14ac:dyDescent="0.25">
      <c r="B716" s="645"/>
      <c r="C716" s="652"/>
      <c r="D716" s="652"/>
      <c r="E716" s="652"/>
      <c r="F716" s="652"/>
      <c r="G716" s="647"/>
      <c r="H716" s="648"/>
      <c r="I716" s="648"/>
      <c r="J716" s="671"/>
      <c r="K716" s="822"/>
      <c r="L716" s="671"/>
      <c r="M716" s="671"/>
      <c r="N716" s="671"/>
      <c r="O716" s="671"/>
      <c r="P716" s="671"/>
      <c r="Q716" s="671"/>
      <c r="R716" s="653"/>
      <c r="S716" s="653"/>
      <c r="T716" s="653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652"/>
      <c r="AM716" s="652"/>
      <c r="AN716" s="652"/>
      <c r="AO716" s="652"/>
      <c r="AP716" s="652"/>
      <c r="AQ716" s="652"/>
      <c r="AR716" s="652"/>
      <c r="AS716" s="652"/>
      <c r="AT716" s="652"/>
    </row>
    <row r="717" spans="2:46" s="644" customFormat="1" ht="15.95" customHeight="1" x14ac:dyDescent="0.25">
      <c r="B717" s="645"/>
      <c r="C717" s="652"/>
      <c r="D717" s="652"/>
      <c r="E717" s="652"/>
      <c r="F717" s="652"/>
      <c r="G717" s="647"/>
      <c r="H717" s="648"/>
      <c r="I717" s="648"/>
      <c r="J717" s="671"/>
      <c r="K717" s="822"/>
      <c r="L717" s="671"/>
      <c r="M717" s="671"/>
      <c r="N717" s="671"/>
      <c r="O717" s="671"/>
      <c r="P717" s="671"/>
      <c r="Q717" s="671"/>
      <c r="R717" s="653"/>
      <c r="S717" s="653"/>
      <c r="T717" s="653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652"/>
      <c r="AM717" s="652"/>
      <c r="AN717" s="652"/>
      <c r="AO717" s="652"/>
      <c r="AP717" s="652"/>
      <c r="AQ717" s="652"/>
      <c r="AR717" s="652"/>
      <c r="AS717" s="652"/>
      <c r="AT717" s="652"/>
    </row>
    <row r="718" spans="2:46" s="644" customFormat="1" ht="15.95" customHeight="1" x14ac:dyDescent="0.25">
      <c r="B718" s="645"/>
      <c r="C718" s="652"/>
      <c r="D718" s="652"/>
      <c r="E718" s="652"/>
      <c r="F718" s="652"/>
      <c r="G718" s="647"/>
      <c r="H718" s="648"/>
      <c r="I718" s="648"/>
      <c r="J718" s="671"/>
      <c r="K718" s="822"/>
      <c r="L718" s="671"/>
      <c r="M718" s="671"/>
      <c r="N718" s="671"/>
      <c r="O718" s="671"/>
      <c r="P718" s="671"/>
      <c r="Q718" s="671"/>
      <c r="R718" s="653"/>
      <c r="S718" s="653"/>
      <c r="T718" s="653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652"/>
      <c r="AM718" s="652"/>
      <c r="AN718" s="652"/>
      <c r="AO718" s="652"/>
      <c r="AP718" s="652"/>
      <c r="AQ718" s="652"/>
      <c r="AR718" s="652"/>
      <c r="AS718" s="652"/>
      <c r="AT718" s="652"/>
    </row>
    <row r="719" spans="2:46" s="644" customFormat="1" ht="15.95" customHeight="1" x14ac:dyDescent="0.25">
      <c r="B719" s="645"/>
      <c r="C719" s="652"/>
      <c r="D719" s="652"/>
      <c r="E719" s="652"/>
      <c r="F719" s="652"/>
      <c r="G719" s="647"/>
      <c r="H719" s="648"/>
      <c r="I719" s="648"/>
      <c r="J719" s="671"/>
      <c r="K719" s="822"/>
      <c r="L719" s="671"/>
      <c r="M719" s="671"/>
      <c r="N719" s="671"/>
      <c r="O719" s="671"/>
      <c r="P719" s="671"/>
      <c r="Q719" s="671"/>
      <c r="R719" s="653"/>
      <c r="S719" s="653"/>
      <c r="T719" s="653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652"/>
      <c r="AM719" s="652"/>
      <c r="AN719" s="652"/>
      <c r="AO719" s="652"/>
      <c r="AP719" s="652"/>
      <c r="AQ719" s="652"/>
      <c r="AR719" s="652"/>
      <c r="AS719" s="652"/>
      <c r="AT719" s="652"/>
    </row>
    <row r="720" spans="2:46" s="644" customFormat="1" ht="15.95" customHeight="1" x14ac:dyDescent="0.25">
      <c r="B720" s="645"/>
      <c r="C720" s="652"/>
      <c r="D720" s="652"/>
      <c r="E720" s="652"/>
      <c r="F720" s="652"/>
      <c r="G720" s="647"/>
      <c r="H720" s="648"/>
      <c r="I720" s="648"/>
      <c r="J720" s="671"/>
      <c r="K720" s="822"/>
      <c r="L720" s="671"/>
      <c r="M720" s="671"/>
      <c r="N720" s="671"/>
      <c r="O720" s="671"/>
      <c r="P720" s="671"/>
      <c r="Q720" s="671"/>
      <c r="R720" s="653"/>
      <c r="S720" s="653"/>
      <c r="T720" s="653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652"/>
      <c r="AM720" s="652"/>
      <c r="AN720" s="652"/>
      <c r="AO720" s="652"/>
      <c r="AP720" s="652"/>
      <c r="AQ720" s="652"/>
      <c r="AR720" s="652"/>
      <c r="AS720" s="652"/>
      <c r="AT720" s="652"/>
    </row>
    <row r="721" spans="2:46" s="644" customFormat="1" ht="15.95" customHeight="1" x14ac:dyDescent="0.25">
      <c r="B721" s="645"/>
      <c r="C721" s="652"/>
      <c r="D721" s="652"/>
      <c r="E721" s="652"/>
      <c r="F721" s="652"/>
      <c r="G721" s="647"/>
      <c r="H721" s="648"/>
      <c r="I721" s="648"/>
      <c r="J721" s="671"/>
      <c r="K721" s="822"/>
      <c r="L721" s="671"/>
      <c r="M721" s="671"/>
      <c r="N721" s="671"/>
      <c r="O721" s="671"/>
      <c r="P721" s="671"/>
      <c r="Q721" s="671"/>
      <c r="R721" s="653"/>
      <c r="S721" s="653"/>
      <c r="T721" s="653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652"/>
      <c r="AM721" s="652"/>
      <c r="AN721" s="652"/>
      <c r="AO721" s="652"/>
      <c r="AP721" s="652"/>
      <c r="AQ721" s="652"/>
      <c r="AR721" s="652"/>
      <c r="AS721" s="652"/>
      <c r="AT721" s="652"/>
    </row>
    <row r="722" spans="2:46" s="644" customFormat="1" ht="15.95" customHeight="1" x14ac:dyDescent="0.25">
      <c r="B722" s="645"/>
      <c r="C722" s="652"/>
      <c r="D722" s="652"/>
      <c r="E722" s="652"/>
      <c r="F722" s="652"/>
      <c r="G722" s="647"/>
      <c r="H722" s="648"/>
      <c r="I722" s="648"/>
      <c r="J722" s="671"/>
      <c r="K722" s="822"/>
      <c r="L722" s="671"/>
      <c r="M722" s="671"/>
      <c r="N722" s="671"/>
      <c r="O722" s="671"/>
      <c r="P722" s="671"/>
      <c r="Q722" s="671"/>
      <c r="R722" s="653"/>
      <c r="S722" s="653"/>
      <c r="T722" s="653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652"/>
      <c r="AM722" s="652"/>
      <c r="AN722" s="652"/>
      <c r="AO722" s="652"/>
      <c r="AP722" s="652"/>
      <c r="AQ722" s="652"/>
      <c r="AR722" s="652"/>
      <c r="AS722" s="652"/>
      <c r="AT722" s="652"/>
    </row>
    <row r="723" spans="2:46" s="644" customFormat="1" ht="15.95" customHeight="1" x14ac:dyDescent="0.25">
      <c r="B723" s="645"/>
      <c r="C723" s="652"/>
      <c r="D723" s="652"/>
      <c r="E723" s="652"/>
      <c r="F723" s="652"/>
      <c r="G723" s="647"/>
      <c r="H723" s="648"/>
      <c r="I723" s="648"/>
      <c r="J723" s="671"/>
      <c r="K723" s="822"/>
      <c r="L723" s="671"/>
      <c r="M723" s="671"/>
      <c r="N723" s="671"/>
      <c r="O723" s="671"/>
      <c r="P723" s="671"/>
      <c r="Q723" s="671"/>
      <c r="R723" s="653"/>
      <c r="S723" s="653"/>
      <c r="T723" s="653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652"/>
      <c r="AM723" s="652"/>
      <c r="AN723" s="652"/>
      <c r="AO723" s="652"/>
      <c r="AP723" s="652"/>
      <c r="AQ723" s="652"/>
      <c r="AR723" s="652"/>
      <c r="AS723" s="652"/>
      <c r="AT723" s="652"/>
    </row>
    <row r="724" spans="2:46" s="644" customFormat="1" ht="15.95" customHeight="1" x14ac:dyDescent="0.25">
      <c r="B724" s="645"/>
      <c r="C724" s="652"/>
      <c r="D724" s="652"/>
      <c r="E724" s="652"/>
      <c r="F724" s="652"/>
      <c r="G724" s="647"/>
      <c r="H724" s="648"/>
      <c r="I724" s="648"/>
      <c r="J724" s="671"/>
      <c r="K724" s="822"/>
      <c r="L724" s="671"/>
      <c r="M724" s="671"/>
      <c r="N724" s="671"/>
      <c r="O724" s="671"/>
      <c r="P724" s="671"/>
      <c r="Q724" s="671"/>
      <c r="R724" s="653"/>
      <c r="S724" s="653"/>
      <c r="T724" s="653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652"/>
      <c r="AM724" s="652"/>
      <c r="AN724" s="652"/>
      <c r="AO724" s="652"/>
      <c r="AP724" s="652"/>
      <c r="AQ724" s="652"/>
      <c r="AR724" s="652"/>
      <c r="AS724" s="652"/>
      <c r="AT724" s="652"/>
    </row>
    <row r="725" spans="2:46" s="644" customFormat="1" ht="15.95" customHeight="1" x14ac:dyDescent="0.25">
      <c r="B725" s="645"/>
      <c r="C725" s="652"/>
      <c r="D725" s="652"/>
      <c r="E725" s="652"/>
      <c r="F725" s="652"/>
      <c r="G725" s="647"/>
      <c r="H725" s="648"/>
      <c r="I725" s="648"/>
      <c r="J725" s="671"/>
      <c r="K725" s="822"/>
      <c r="L725" s="671"/>
      <c r="M725" s="671"/>
      <c r="N725" s="671"/>
      <c r="O725" s="671"/>
      <c r="P725" s="671"/>
      <c r="Q725" s="671"/>
      <c r="R725" s="653"/>
      <c r="S725" s="653"/>
      <c r="T725" s="653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652"/>
      <c r="AM725" s="652"/>
      <c r="AN725" s="652"/>
      <c r="AO725" s="652"/>
      <c r="AP725" s="652"/>
      <c r="AQ725" s="652"/>
      <c r="AR725" s="652"/>
      <c r="AS725" s="652"/>
      <c r="AT725" s="652"/>
    </row>
    <row r="726" spans="2:46" s="644" customFormat="1" ht="15.95" customHeight="1" x14ac:dyDescent="0.25">
      <c r="B726" s="645"/>
      <c r="C726" s="652"/>
      <c r="D726" s="652"/>
      <c r="E726" s="652"/>
      <c r="F726" s="652"/>
      <c r="G726" s="647"/>
      <c r="H726" s="648"/>
      <c r="I726" s="648"/>
      <c r="J726" s="671"/>
      <c r="K726" s="822"/>
      <c r="L726" s="671"/>
      <c r="M726" s="671"/>
      <c r="N726" s="671"/>
      <c r="O726" s="671"/>
      <c r="P726" s="671"/>
      <c r="Q726" s="671"/>
      <c r="R726" s="653"/>
      <c r="S726" s="653"/>
      <c r="T726" s="653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652"/>
      <c r="AM726" s="652"/>
      <c r="AN726" s="652"/>
      <c r="AO726" s="652"/>
      <c r="AP726" s="652"/>
      <c r="AQ726" s="652"/>
      <c r="AR726" s="652"/>
      <c r="AS726" s="652"/>
      <c r="AT726" s="652"/>
    </row>
    <row r="727" spans="2:46" s="644" customFormat="1" ht="15.95" customHeight="1" x14ac:dyDescent="0.25">
      <c r="B727" s="645"/>
      <c r="C727" s="652"/>
      <c r="D727" s="652"/>
      <c r="E727" s="652"/>
      <c r="F727" s="652"/>
      <c r="G727" s="647"/>
      <c r="H727" s="648"/>
      <c r="I727" s="648"/>
      <c r="J727" s="671"/>
      <c r="K727" s="822"/>
      <c r="L727" s="671"/>
      <c r="M727" s="671"/>
      <c r="N727" s="671"/>
      <c r="O727" s="671"/>
      <c r="P727" s="671"/>
      <c r="Q727" s="671"/>
      <c r="R727" s="653"/>
      <c r="S727" s="653"/>
      <c r="T727" s="653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652"/>
      <c r="AM727" s="652"/>
      <c r="AN727" s="652"/>
      <c r="AO727" s="652"/>
      <c r="AP727" s="652"/>
      <c r="AQ727" s="652"/>
      <c r="AR727" s="652"/>
      <c r="AS727" s="652"/>
      <c r="AT727" s="652"/>
    </row>
    <row r="728" spans="2:46" s="644" customFormat="1" ht="15.95" customHeight="1" x14ac:dyDescent="0.25">
      <c r="B728" s="645"/>
      <c r="C728" s="652"/>
      <c r="D728" s="652"/>
      <c r="E728" s="652"/>
      <c r="F728" s="652"/>
      <c r="G728" s="647"/>
      <c r="H728" s="648"/>
      <c r="I728" s="648"/>
      <c r="J728" s="671"/>
      <c r="K728" s="822"/>
      <c r="L728" s="671"/>
      <c r="M728" s="671"/>
      <c r="N728" s="671"/>
      <c r="O728" s="671"/>
      <c r="P728" s="671"/>
      <c r="Q728" s="671"/>
      <c r="R728" s="653"/>
      <c r="S728" s="653"/>
      <c r="T728" s="653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652"/>
      <c r="AM728" s="652"/>
      <c r="AN728" s="652"/>
      <c r="AO728" s="652"/>
      <c r="AP728" s="652"/>
      <c r="AQ728" s="652"/>
      <c r="AR728" s="652"/>
      <c r="AS728" s="652"/>
      <c r="AT728" s="652"/>
    </row>
    <row r="729" spans="2:46" s="644" customFormat="1" ht="15.95" customHeight="1" x14ac:dyDescent="0.25">
      <c r="B729" s="645"/>
      <c r="C729" s="652"/>
      <c r="D729" s="652"/>
      <c r="E729" s="652"/>
      <c r="F729" s="652"/>
      <c r="G729" s="647"/>
      <c r="H729" s="648"/>
      <c r="I729" s="648"/>
      <c r="J729" s="671"/>
      <c r="K729" s="822"/>
      <c r="L729" s="671"/>
      <c r="M729" s="671"/>
      <c r="N729" s="671"/>
      <c r="O729" s="671"/>
      <c r="P729" s="671"/>
      <c r="Q729" s="671"/>
      <c r="R729" s="653"/>
      <c r="S729" s="653"/>
      <c r="T729" s="653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652"/>
      <c r="AM729" s="652"/>
      <c r="AN729" s="652"/>
      <c r="AO729" s="652"/>
      <c r="AP729" s="652"/>
      <c r="AQ729" s="652"/>
      <c r="AR729" s="652"/>
      <c r="AS729" s="652"/>
      <c r="AT729" s="652"/>
    </row>
    <row r="730" spans="2:46" s="644" customFormat="1" ht="15.95" customHeight="1" x14ac:dyDescent="0.25">
      <c r="B730" s="645"/>
      <c r="C730" s="652"/>
      <c r="D730" s="652"/>
      <c r="E730" s="652"/>
      <c r="F730" s="652"/>
      <c r="G730" s="647"/>
      <c r="H730" s="648"/>
      <c r="I730" s="648"/>
      <c r="J730" s="671"/>
      <c r="K730" s="822"/>
      <c r="L730" s="671"/>
      <c r="M730" s="671"/>
      <c r="N730" s="671"/>
      <c r="O730" s="671"/>
      <c r="P730" s="671"/>
      <c r="Q730" s="671"/>
      <c r="R730" s="653"/>
      <c r="S730" s="653"/>
      <c r="T730" s="653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652"/>
      <c r="AM730" s="652"/>
      <c r="AN730" s="652"/>
      <c r="AO730" s="652"/>
      <c r="AP730" s="652"/>
      <c r="AQ730" s="652"/>
      <c r="AR730" s="652"/>
      <c r="AS730" s="652"/>
      <c r="AT730" s="652"/>
    </row>
    <row r="731" spans="2:46" s="644" customFormat="1" ht="15.95" customHeight="1" x14ac:dyDescent="0.25">
      <c r="B731" s="645"/>
      <c r="C731" s="652"/>
      <c r="D731" s="652"/>
      <c r="E731" s="652"/>
      <c r="F731" s="652"/>
      <c r="G731" s="647"/>
      <c r="H731" s="648"/>
      <c r="I731" s="648"/>
      <c r="J731" s="671"/>
      <c r="K731" s="822"/>
      <c r="L731" s="671"/>
      <c r="M731" s="671"/>
      <c r="N731" s="671"/>
      <c r="O731" s="671"/>
      <c r="P731" s="671"/>
      <c r="Q731" s="671"/>
      <c r="R731" s="653"/>
      <c r="S731" s="653"/>
      <c r="T731" s="653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652"/>
      <c r="AM731" s="652"/>
      <c r="AN731" s="652"/>
      <c r="AO731" s="652"/>
      <c r="AP731" s="652"/>
      <c r="AQ731" s="652"/>
      <c r="AR731" s="652"/>
      <c r="AS731" s="652"/>
      <c r="AT731" s="652"/>
    </row>
    <row r="732" spans="2:46" s="644" customFormat="1" ht="15.95" customHeight="1" x14ac:dyDescent="0.25">
      <c r="B732" s="645"/>
      <c r="C732" s="652"/>
      <c r="D732" s="652"/>
      <c r="E732" s="652"/>
      <c r="F732" s="652"/>
      <c r="G732" s="647"/>
      <c r="H732" s="648"/>
      <c r="I732" s="648"/>
      <c r="J732" s="671"/>
      <c r="K732" s="822"/>
      <c r="L732" s="671"/>
      <c r="M732" s="671"/>
      <c r="N732" s="671"/>
      <c r="O732" s="671"/>
      <c r="P732" s="671"/>
      <c r="Q732" s="671"/>
      <c r="R732" s="653"/>
      <c r="S732" s="653"/>
      <c r="T732" s="653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652"/>
      <c r="AM732" s="652"/>
      <c r="AN732" s="652"/>
      <c r="AO732" s="652"/>
      <c r="AP732" s="652"/>
      <c r="AQ732" s="652"/>
      <c r="AR732" s="652"/>
      <c r="AS732" s="652"/>
      <c r="AT732" s="652"/>
    </row>
    <row r="733" spans="2:46" s="644" customFormat="1" ht="15.95" customHeight="1" x14ac:dyDescent="0.25">
      <c r="B733" s="645"/>
      <c r="C733" s="652"/>
      <c r="D733" s="652"/>
      <c r="E733" s="652"/>
      <c r="F733" s="652"/>
      <c r="G733" s="647"/>
      <c r="H733" s="648"/>
      <c r="I733" s="648"/>
      <c r="J733" s="671"/>
      <c r="K733" s="822"/>
      <c r="L733" s="671"/>
      <c r="M733" s="671"/>
      <c r="N733" s="671"/>
      <c r="O733" s="671"/>
      <c r="P733" s="671"/>
      <c r="Q733" s="671"/>
      <c r="R733" s="653"/>
      <c r="S733" s="653"/>
      <c r="T733" s="653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652"/>
      <c r="AM733" s="652"/>
      <c r="AN733" s="652"/>
      <c r="AO733" s="652"/>
      <c r="AP733" s="652"/>
      <c r="AQ733" s="652"/>
      <c r="AR733" s="652"/>
      <c r="AS733" s="652"/>
      <c r="AT733" s="652"/>
    </row>
    <row r="734" spans="2:46" s="644" customFormat="1" ht="15.95" customHeight="1" x14ac:dyDescent="0.25">
      <c r="B734" s="645"/>
      <c r="C734" s="652"/>
      <c r="D734" s="652"/>
      <c r="E734" s="652"/>
      <c r="F734" s="652"/>
      <c r="G734" s="647"/>
      <c r="H734" s="648"/>
      <c r="I734" s="648"/>
      <c r="J734" s="671"/>
      <c r="K734" s="822"/>
      <c r="L734" s="671"/>
      <c r="M734" s="671"/>
      <c r="N734" s="671"/>
      <c r="O734" s="671"/>
      <c r="P734" s="671"/>
      <c r="Q734" s="671"/>
      <c r="R734" s="653"/>
      <c r="S734" s="653"/>
      <c r="T734" s="653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652"/>
      <c r="AM734" s="652"/>
      <c r="AN734" s="652"/>
      <c r="AO734" s="652"/>
      <c r="AP734" s="652"/>
      <c r="AQ734" s="652"/>
      <c r="AR734" s="652"/>
      <c r="AS734" s="652"/>
      <c r="AT734" s="652"/>
    </row>
    <row r="735" spans="2:46" s="644" customFormat="1" ht="15.95" customHeight="1" x14ac:dyDescent="0.25">
      <c r="B735" s="645"/>
      <c r="C735" s="652"/>
      <c r="D735" s="652"/>
      <c r="E735" s="652"/>
      <c r="F735" s="652"/>
      <c r="G735" s="647"/>
      <c r="H735" s="648"/>
      <c r="I735" s="648"/>
      <c r="J735" s="671"/>
      <c r="K735" s="822"/>
      <c r="L735" s="671"/>
      <c r="M735" s="671"/>
      <c r="N735" s="671"/>
      <c r="O735" s="671"/>
      <c r="P735" s="671"/>
      <c r="Q735" s="671"/>
      <c r="R735" s="653"/>
      <c r="S735" s="653"/>
      <c r="T735" s="653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652"/>
      <c r="AM735" s="652"/>
      <c r="AN735" s="652"/>
      <c r="AO735" s="652"/>
      <c r="AP735" s="652"/>
      <c r="AQ735" s="652"/>
      <c r="AR735" s="652"/>
      <c r="AS735" s="652"/>
      <c r="AT735" s="652"/>
    </row>
    <row r="736" spans="2:46" s="644" customFormat="1" ht="15.95" customHeight="1" x14ac:dyDescent="0.25">
      <c r="B736" s="645"/>
      <c r="C736" s="652"/>
      <c r="D736" s="652"/>
      <c r="E736" s="652"/>
      <c r="F736" s="652"/>
      <c r="G736" s="647"/>
      <c r="H736" s="648"/>
      <c r="I736" s="648"/>
      <c r="J736" s="671"/>
      <c r="K736" s="822"/>
      <c r="L736" s="671"/>
      <c r="M736" s="671"/>
      <c r="N736" s="671"/>
      <c r="O736" s="671"/>
      <c r="P736" s="671"/>
      <c r="Q736" s="671"/>
      <c r="R736" s="653"/>
      <c r="S736" s="653"/>
      <c r="T736" s="653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652"/>
      <c r="AM736" s="652"/>
      <c r="AN736" s="652"/>
      <c r="AO736" s="652"/>
      <c r="AP736" s="652"/>
      <c r="AQ736" s="652"/>
      <c r="AR736" s="652"/>
      <c r="AS736" s="652"/>
      <c r="AT736" s="652"/>
    </row>
    <row r="737" spans="2:46" s="644" customFormat="1" ht="15.95" customHeight="1" x14ac:dyDescent="0.25">
      <c r="B737" s="645"/>
      <c r="C737" s="652"/>
      <c r="D737" s="652"/>
      <c r="E737" s="652"/>
      <c r="F737" s="652"/>
      <c r="G737" s="647"/>
      <c r="H737" s="648"/>
      <c r="I737" s="648"/>
      <c r="J737" s="671"/>
      <c r="K737" s="822"/>
      <c r="L737" s="671"/>
      <c r="M737" s="671"/>
      <c r="N737" s="671"/>
      <c r="O737" s="671"/>
      <c r="P737" s="671"/>
      <c r="Q737" s="671"/>
      <c r="R737" s="653"/>
      <c r="S737" s="653"/>
      <c r="T737" s="653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652"/>
      <c r="AM737" s="652"/>
      <c r="AN737" s="652"/>
      <c r="AO737" s="652"/>
      <c r="AP737" s="652"/>
      <c r="AQ737" s="652"/>
      <c r="AR737" s="652"/>
      <c r="AS737" s="652"/>
      <c r="AT737" s="652"/>
    </row>
    <row r="738" spans="2:46" s="644" customFormat="1" ht="15.95" customHeight="1" x14ac:dyDescent="0.25">
      <c r="B738" s="645"/>
      <c r="C738" s="652"/>
      <c r="D738" s="652"/>
      <c r="E738" s="652"/>
      <c r="F738" s="652"/>
      <c r="G738" s="647"/>
      <c r="H738" s="648"/>
      <c r="I738" s="648"/>
      <c r="J738" s="671"/>
      <c r="K738" s="822"/>
      <c r="L738" s="671"/>
      <c r="M738" s="671"/>
      <c r="N738" s="671"/>
      <c r="O738" s="671"/>
      <c r="P738" s="671"/>
      <c r="Q738" s="671"/>
      <c r="R738" s="653"/>
      <c r="S738" s="653"/>
      <c r="T738" s="653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652"/>
      <c r="AM738" s="652"/>
      <c r="AN738" s="652"/>
      <c r="AO738" s="652"/>
      <c r="AP738" s="652"/>
      <c r="AQ738" s="652"/>
      <c r="AR738" s="652"/>
      <c r="AS738" s="652"/>
      <c r="AT738" s="652"/>
    </row>
    <row r="739" spans="2:46" s="644" customFormat="1" ht="15.95" customHeight="1" x14ac:dyDescent="0.25">
      <c r="B739" s="645"/>
      <c r="C739" s="652"/>
      <c r="D739" s="652"/>
      <c r="E739" s="652"/>
      <c r="F739" s="652"/>
      <c r="G739" s="647"/>
      <c r="H739" s="648"/>
      <c r="I739" s="648"/>
      <c r="J739" s="671"/>
      <c r="K739" s="822"/>
      <c r="L739" s="671"/>
      <c r="M739" s="671"/>
      <c r="N739" s="671"/>
      <c r="O739" s="671"/>
      <c r="P739" s="671"/>
      <c r="Q739" s="671"/>
      <c r="R739" s="653"/>
      <c r="S739" s="653"/>
      <c r="T739" s="653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652"/>
      <c r="AM739" s="652"/>
      <c r="AN739" s="652"/>
      <c r="AO739" s="652"/>
      <c r="AP739" s="652"/>
      <c r="AQ739" s="652"/>
      <c r="AR739" s="652"/>
      <c r="AS739" s="652"/>
      <c r="AT739" s="652"/>
    </row>
    <row r="740" spans="2:46" s="644" customFormat="1" ht="15.95" customHeight="1" x14ac:dyDescent="0.25">
      <c r="B740" s="645"/>
      <c r="C740" s="652"/>
      <c r="D740" s="652"/>
      <c r="E740" s="652"/>
      <c r="F740" s="652"/>
      <c r="G740" s="647"/>
      <c r="H740" s="648"/>
      <c r="I740" s="648"/>
      <c r="J740" s="671"/>
      <c r="K740" s="822"/>
      <c r="L740" s="671"/>
      <c r="M740" s="671"/>
      <c r="N740" s="671"/>
      <c r="O740" s="671"/>
      <c r="P740" s="671"/>
      <c r="Q740" s="671"/>
      <c r="R740" s="653"/>
      <c r="S740" s="653"/>
      <c r="T740" s="653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652"/>
      <c r="AM740" s="652"/>
      <c r="AN740" s="652"/>
      <c r="AO740" s="652"/>
      <c r="AP740" s="652"/>
      <c r="AQ740" s="652"/>
      <c r="AR740" s="652"/>
      <c r="AS740" s="652"/>
      <c r="AT740" s="652"/>
    </row>
    <row r="741" spans="2:46" s="644" customFormat="1" ht="15.95" customHeight="1" x14ac:dyDescent="0.25">
      <c r="B741" s="645"/>
      <c r="C741" s="652"/>
      <c r="D741" s="652"/>
      <c r="E741" s="652"/>
      <c r="F741" s="652"/>
      <c r="G741" s="647"/>
      <c r="H741" s="648"/>
      <c r="I741" s="648"/>
      <c r="J741" s="671"/>
      <c r="K741" s="822"/>
      <c r="L741" s="671"/>
      <c r="M741" s="671"/>
      <c r="N741" s="671"/>
      <c r="O741" s="671"/>
      <c r="P741" s="671"/>
      <c r="Q741" s="671"/>
      <c r="R741" s="653"/>
      <c r="S741" s="653"/>
      <c r="T741" s="653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652"/>
      <c r="AM741" s="652"/>
      <c r="AN741" s="652"/>
      <c r="AO741" s="652"/>
      <c r="AP741" s="652"/>
      <c r="AQ741" s="652"/>
      <c r="AR741" s="652"/>
      <c r="AS741" s="652"/>
      <c r="AT741" s="652"/>
    </row>
    <row r="742" spans="2:46" s="644" customFormat="1" ht="15.95" customHeight="1" x14ac:dyDescent="0.25">
      <c r="B742" s="645"/>
      <c r="C742" s="652"/>
      <c r="D742" s="652"/>
      <c r="E742" s="652"/>
      <c r="F742" s="652"/>
      <c r="G742" s="647"/>
      <c r="H742" s="648"/>
      <c r="I742" s="648"/>
      <c r="J742" s="671"/>
      <c r="K742" s="822"/>
      <c r="L742" s="671"/>
      <c r="M742" s="671"/>
      <c r="N742" s="671"/>
      <c r="O742" s="671"/>
      <c r="P742" s="671"/>
      <c r="Q742" s="671"/>
      <c r="R742" s="653"/>
      <c r="S742" s="653"/>
      <c r="T742" s="653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652"/>
      <c r="AM742" s="652"/>
      <c r="AN742" s="652"/>
      <c r="AO742" s="652"/>
      <c r="AP742" s="652"/>
      <c r="AQ742" s="652"/>
      <c r="AR742" s="652"/>
      <c r="AS742" s="652"/>
      <c r="AT742" s="652"/>
    </row>
    <row r="743" spans="2:46" s="644" customFormat="1" ht="15.95" customHeight="1" x14ac:dyDescent="0.25">
      <c r="B743" s="645"/>
      <c r="C743" s="652"/>
      <c r="D743" s="652"/>
      <c r="E743" s="652"/>
      <c r="F743" s="652"/>
      <c r="G743" s="647"/>
      <c r="H743" s="648"/>
      <c r="I743" s="648"/>
      <c r="J743" s="671"/>
      <c r="K743" s="822"/>
      <c r="L743" s="671"/>
      <c r="M743" s="671"/>
      <c r="N743" s="671"/>
      <c r="O743" s="671"/>
      <c r="P743" s="671"/>
      <c r="Q743" s="671"/>
      <c r="R743" s="653"/>
      <c r="S743" s="653"/>
      <c r="T743" s="653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652"/>
      <c r="AM743" s="652"/>
      <c r="AN743" s="652"/>
      <c r="AO743" s="652"/>
      <c r="AP743" s="652"/>
      <c r="AQ743" s="652"/>
      <c r="AR743" s="652"/>
      <c r="AS743" s="652"/>
      <c r="AT743" s="652"/>
    </row>
    <row r="744" spans="2:46" s="644" customFormat="1" ht="15.95" customHeight="1" x14ac:dyDescent="0.25">
      <c r="B744" s="645"/>
      <c r="C744" s="652"/>
      <c r="D744" s="652"/>
      <c r="E744" s="652"/>
      <c r="F744" s="652"/>
      <c r="G744" s="647"/>
      <c r="H744" s="648"/>
      <c r="I744" s="648"/>
      <c r="J744" s="671"/>
      <c r="K744" s="822"/>
      <c r="L744" s="671"/>
      <c r="M744" s="671"/>
      <c r="N744" s="671"/>
      <c r="O744" s="671"/>
      <c r="P744" s="671"/>
      <c r="Q744" s="671"/>
      <c r="R744" s="653"/>
      <c r="S744" s="653"/>
      <c r="T744" s="653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652"/>
      <c r="AM744" s="652"/>
      <c r="AN744" s="652"/>
      <c r="AO744" s="652"/>
      <c r="AP744" s="652"/>
      <c r="AQ744" s="652"/>
      <c r="AR744" s="652"/>
      <c r="AS744" s="652"/>
      <c r="AT744" s="652"/>
    </row>
    <row r="745" spans="2:46" s="644" customFormat="1" ht="15.95" customHeight="1" x14ac:dyDescent="0.25">
      <c r="B745" s="645"/>
      <c r="C745" s="652"/>
      <c r="D745" s="652"/>
      <c r="E745" s="652"/>
      <c r="F745" s="652"/>
      <c r="G745" s="647"/>
      <c r="H745" s="648"/>
      <c r="I745" s="648"/>
      <c r="J745" s="671"/>
      <c r="K745" s="822"/>
      <c r="L745" s="671"/>
      <c r="M745" s="671"/>
      <c r="N745" s="671"/>
      <c r="O745" s="671"/>
      <c r="P745" s="671"/>
      <c r="Q745" s="671"/>
      <c r="R745" s="653"/>
      <c r="S745" s="653"/>
      <c r="T745" s="653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652"/>
      <c r="AM745" s="652"/>
      <c r="AN745" s="652"/>
      <c r="AO745" s="652"/>
      <c r="AP745" s="652"/>
      <c r="AQ745" s="652"/>
      <c r="AR745" s="652"/>
      <c r="AS745" s="652"/>
      <c r="AT745" s="652"/>
    </row>
    <row r="746" spans="2:46" s="644" customFormat="1" ht="15.95" customHeight="1" x14ac:dyDescent="0.25">
      <c r="B746" s="645"/>
      <c r="C746" s="652"/>
      <c r="D746" s="652"/>
      <c r="E746" s="652"/>
      <c r="F746" s="652"/>
      <c r="G746" s="647"/>
      <c r="H746" s="648"/>
      <c r="I746" s="648"/>
      <c r="J746" s="671"/>
      <c r="K746" s="822"/>
      <c r="L746" s="671"/>
      <c r="M746" s="671"/>
      <c r="N746" s="671"/>
      <c r="O746" s="671"/>
      <c r="P746" s="671"/>
      <c r="Q746" s="671"/>
      <c r="R746" s="653"/>
      <c r="S746" s="653"/>
      <c r="T746" s="653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652"/>
      <c r="AM746" s="652"/>
      <c r="AN746" s="652"/>
      <c r="AO746" s="652"/>
      <c r="AP746" s="652"/>
      <c r="AQ746" s="652"/>
      <c r="AR746" s="652"/>
      <c r="AS746" s="652"/>
      <c r="AT746" s="652"/>
    </row>
    <row r="747" spans="2:46" s="644" customFormat="1" ht="15.95" customHeight="1" x14ac:dyDescent="0.25">
      <c r="B747" s="645"/>
      <c r="C747" s="652"/>
      <c r="D747" s="652"/>
      <c r="E747" s="652"/>
      <c r="F747" s="652"/>
      <c r="G747" s="647"/>
      <c r="H747" s="648"/>
      <c r="I747" s="648"/>
      <c r="J747" s="671"/>
      <c r="K747" s="822"/>
      <c r="L747" s="671"/>
      <c r="M747" s="671"/>
      <c r="N747" s="671"/>
      <c r="O747" s="671"/>
      <c r="P747" s="671"/>
      <c r="Q747" s="671"/>
      <c r="R747" s="653"/>
      <c r="S747" s="653"/>
      <c r="T747" s="653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652"/>
      <c r="AM747" s="652"/>
      <c r="AN747" s="652"/>
      <c r="AO747" s="652"/>
      <c r="AP747" s="652"/>
      <c r="AQ747" s="652"/>
      <c r="AR747" s="652"/>
      <c r="AS747" s="652"/>
      <c r="AT747" s="652"/>
    </row>
    <row r="748" spans="2:46" s="644" customFormat="1" ht="15.95" customHeight="1" x14ac:dyDescent="0.25">
      <c r="B748" s="645"/>
      <c r="C748" s="652"/>
      <c r="D748" s="652"/>
      <c r="E748" s="652"/>
      <c r="F748" s="652"/>
      <c r="G748" s="647"/>
      <c r="H748" s="648"/>
      <c r="I748" s="648"/>
      <c r="J748" s="671"/>
      <c r="K748" s="822"/>
      <c r="L748" s="671"/>
      <c r="M748" s="671"/>
      <c r="N748" s="671"/>
      <c r="O748" s="671"/>
      <c r="P748" s="671"/>
      <c r="Q748" s="671"/>
      <c r="R748" s="653"/>
      <c r="S748" s="653"/>
      <c r="T748" s="653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652"/>
      <c r="AM748" s="652"/>
      <c r="AN748" s="652"/>
      <c r="AO748" s="652"/>
      <c r="AP748" s="652"/>
      <c r="AQ748" s="652"/>
      <c r="AR748" s="652"/>
      <c r="AS748" s="652"/>
      <c r="AT748" s="652"/>
    </row>
    <row r="749" spans="2:46" s="644" customFormat="1" ht="15.95" customHeight="1" x14ac:dyDescent="0.25">
      <c r="B749" s="645"/>
      <c r="C749" s="652"/>
      <c r="D749" s="652"/>
      <c r="E749" s="652"/>
      <c r="F749" s="652"/>
      <c r="G749" s="647"/>
      <c r="H749" s="648"/>
      <c r="I749" s="648"/>
      <c r="J749" s="671"/>
      <c r="K749" s="822"/>
      <c r="L749" s="671"/>
      <c r="M749" s="671"/>
      <c r="N749" s="671"/>
      <c r="O749" s="671"/>
      <c r="P749" s="671"/>
      <c r="Q749" s="671"/>
      <c r="R749" s="653"/>
      <c r="S749" s="653"/>
      <c r="T749" s="653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652"/>
      <c r="AM749" s="652"/>
      <c r="AN749" s="652"/>
      <c r="AO749" s="652"/>
      <c r="AP749" s="652"/>
      <c r="AQ749" s="652"/>
      <c r="AR749" s="652"/>
      <c r="AS749" s="652"/>
      <c r="AT749" s="652"/>
    </row>
    <row r="750" spans="2:46" s="644" customFormat="1" ht="15.95" customHeight="1" x14ac:dyDescent="0.25">
      <c r="B750" s="645"/>
      <c r="C750" s="652"/>
      <c r="D750" s="652"/>
      <c r="E750" s="652"/>
      <c r="F750" s="652"/>
      <c r="G750" s="647"/>
      <c r="H750" s="648"/>
      <c r="I750" s="648"/>
      <c r="J750" s="671"/>
      <c r="K750" s="822"/>
      <c r="L750" s="671"/>
      <c r="M750" s="671"/>
      <c r="N750" s="671"/>
      <c r="O750" s="671"/>
      <c r="P750" s="671"/>
      <c r="Q750" s="671"/>
      <c r="R750" s="653"/>
      <c r="S750" s="653"/>
      <c r="T750" s="653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652"/>
      <c r="AM750" s="652"/>
      <c r="AN750" s="652"/>
      <c r="AO750" s="652"/>
      <c r="AP750" s="652"/>
      <c r="AQ750" s="652"/>
      <c r="AR750" s="652"/>
      <c r="AS750" s="652"/>
      <c r="AT750" s="652"/>
    </row>
    <row r="751" spans="2:46" s="644" customFormat="1" ht="15.95" customHeight="1" x14ac:dyDescent="0.25">
      <c r="B751" s="645"/>
      <c r="C751" s="652"/>
      <c r="D751" s="652"/>
      <c r="E751" s="652"/>
      <c r="F751" s="652"/>
      <c r="G751" s="647"/>
      <c r="H751" s="648"/>
      <c r="I751" s="648"/>
      <c r="J751" s="671"/>
      <c r="K751" s="822"/>
      <c r="L751" s="671"/>
      <c r="M751" s="671"/>
      <c r="N751" s="671"/>
      <c r="O751" s="671"/>
      <c r="P751" s="671"/>
      <c r="Q751" s="671"/>
      <c r="R751" s="653"/>
      <c r="S751" s="653"/>
      <c r="T751" s="653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652"/>
      <c r="AM751" s="652"/>
      <c r="AN751" s="652"/>
      <c r="AO751" s="652"/>
      <c r="AP751" s="652"/>
      <c r="AQ751" s="652"/>
      <c r="AR751" s="652"/>
      <c r="AS751" s="652"/>
      <c r="AT751" s="652"/>
    </row>
    <row r="752" spans="2:46" s="644" customFormat="1" ht="15.95" customHeight="1" x14ac:dyDescent="0.25">
      <c r="B752" s="645"/>
      <c r="C752" s="652"/>
      <c r="D752" s="652"/>
      <c r="E752" s="652"/>
      <c r="F752" s="652"/>
      <c r="G752" s="647"/>
      <c r="H752" s="648"/>
      <c r="I752" s="648"/>
      <c r="J752" s="671"/>
      <c r="K752" s="822"/>
      <c r="L752" s="671"/>
      <c r="M752" s="671"/>
      <c r="N752" s="671"/>
      <c r="O752" s="671"/>
      <c r="P752" s="671"/>
      <c r="Q752" s="671"/>
      <c r="R752" s="653"/>
      <c r="S752" s="653"/>
      <c r="T752" s="653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652"/>
      <c r="AM752" s="652"/>
      <c r="AN752" s="652"/>
      <c r="AO752" s="652"/>
      <c r="AP752" s="652"/>
      <c r="AQ752" s="652"/>
      <c r="AR752" s="652"/>
      <c r="AS752" s="652"/>
      <c r="AT752" s="652"/>
    </row>
    <row r="753" spans="2:46" s="644" customFormat="1" ht="15.95" customHeight="1" x14ac:dyDescent="0.25">
      <c r="B753" s="645"/>
      <c r="C753" s="652"/>
      <c r="D753" s="652"/>
      <c r="E753" s="652"/>
      <c r="F753" s="652"/>
      <c r="G753" s="647"/>
      <c r="H753" s="648"/>
      <c r="I753" s="648"/>
      <c r="J753" s="671"/>
      <c r="K753" s="822"/>
      <c r="L753" s="671"/>
      <c r="M753" s="671"/>
      <c r="N753" s="671"/>
      <c r="O753" s="671"/>
      <c r="P753" s="671"/>
      <c r="Q753" s="671"/>
      <c r="R753" s="653"/>
      <c r="S753" s="653"/>
      <c r="T753" s="653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652"/>
      <c r="AM753" s="652"/>
      <c r="AN753" s="652"/>
      <c r="AO753" s="652"/>
      <c r="AP753" s="652"/>
      <c r="AQ753" s="652"/>
      <c r="AR753" s="652"/>
      <c r="AS753" s="652"/>
      <c r="AT753" s="652"/>
    </row>
    <row r="754" spans="2:46" s="644" customFormat="1" ht="15.95" customHeight="1" x14ac:dyDescent="0.25">
      <c r="B754" s="645"/>
      <c r="C754" s="652"/>
      <c r="D754" s="652"/>
      <c r="E754" s="652"/>
      <c r="F754" s="652"/>
      <c r="G754" s="647"/>
      <c r="H754" s="648"/>
      <c r="I754" s="648"/>
      <c r="J754" s="671"/>
      <c r="K754" s="822"/>
      <c r="L754" s="671"/>
      <c r="M754" s="671"/>
      <c r="N754" s="671"/>
      <c r="O754" s="671"/>
      <c r="P754" s="671"/>
      <c r="Q754" s="671"/>
      <c r="R754" s="653"/>
      <c r="S754" s="653"/>
      <c r="T754" s="653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652"/>
      <c r="AM754" s="652"/>
      <c r="AN754" s="652"/>
      <c r="AO754" s="652"/>
      <c r="AP754" s="652"/>
      <c r="AQ754" s="652"/>
      <c r="AR754" s="652"/>
      <c r="AS754" s="652"/>
      <c r="AT754" s="652"/>
    </row>
    <row r="755" spans="2:46" s="644" customFormat="1" ht="15.95" customHeight="1" x14ac:dyDescent="0.25">
      <c r="B755" s="645"/>
      <c r="C755" s="652"/>
      <c r="D755" s="652"/>
      <c r="E755" s="652"/>
      <c r="F755" s="652"/>
      <c r="G755" s="647"/>
      <c r="H755" s="648"/>
      <c r="I755" s="648"/>
      <c r="J755" s="671"/>
      <c r="K755" s="822"/>
      <c r="L755" s="671"/>
      <c r="M755" s="671"/>
      <c r="N755" s="671"/>
      <c r="O755" s="671"/>
      <c r="P755" s="671"/>
      <c r="Q755" s="671"/>
      <c r="R755" s="653"/>
      <c r="S755" s="653"/>
      <c r="T755" s="653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652"/>
      <c r="AM755" s="652"/>
      <c r="AN755" s="652"/>
      <c r="AO755" s="652"/>
      <c r="AP755" s="652"/>
      <c r="AQ755" s="652"/>
      <c r="AR755" s="652"/>
      <c r="AS755" s="652"/>
      <c r="AT755" s="652"/>
    </row>
    <row r="756" spans="2:46" s="644" customFormat="1" ht="15.95" customHeight="1" x14ac:dyDescent="0.25">
      <c r="B756" s="645"/>
      <c r="C756" s="652"/>
      <c r="D756" s="652"/>
      <c r="E756" s="652"/>
      <c r="F756" s="652"/>
      <c r="G756" s="647"/>
      <c r="H756" s="648"/>
      <c r="I756" s="648"/>
      <c r="J756" s="671"/>
      <c r="K756" s="822"/>
      <c r="L756" s="671"/>
      <c r="M756" s="671"/>
      <c r="N756" s="671"/>
      <c r="O756" s="671"/>
      <c r="P756" s="671"/>
      <c r="Q756" s="671"/>
      <c r="R756" s="653"/>
      <c r="S756" s="653"/>
      <c r="T756" s="653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652"/>
      <c r="AM756" s="652"/>
      <c r="AN756" s="652"/>
      <c r="AO756" s="652"/>
      <c r="AP756" s="652"/>
      <c r="AQ756" s="652"/>
      <c r="AR756" s="652"/>
      <c r="AS756" s="652"/>
      <c r="AT756" s="652"/>
    </row>
    <row r="757" spans="2:46" s="644" customFormat="1" ht="15.95" customHeight="1" x14ac:dyDescent="0.25">
      <c r="B757" s="645"/>
      <c r="C757" s="652"/>
      <c r="D757" s="652"/>
      <c r="E757" s="652"/>
      <c r="F757" s="652"/>
      <c r="G757" s="647"/>
      <c r="H757" s="648"/>
      <c r="I757" s="648"/>
      <c r="J757" s="671"/>
      <c r="K757" s="822"/>
      <c r="L757" s="671"/>
      <c r="M757" s="671"/>
      <c r="N757" s="671"/>
      <c r="O757" s="671"/>
      <c r="P757" s="671"/>
      <c r="Q757" s="671"/>
      <c r="R757" s="653"/>
      <c r="S757" s="653"/>
      <c r="T757" s="653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652"/>
      <c r="AM757" s="652"/>
      <c r="AN757" s="652"/>
      <c r="AO757" s="652"/>
      <c r="AP757" s="652"/>
      <c r="AQ757" s="652"/>
      <c r="AR757" s="652"/>
      <c r="AS757" s="652"/>
      <c r="AT757" s="652"/>
    </row>
    <row r="758" spans="2:46" s="644" customFormat="1" ht="15.95" customHeight="1" x14ac:dyDescent="0.25">
      <c r="B758" s="645"/>
      <c r="C758" s="652"/>
      <c r="D758" s="652"/>
      <c r="E758" s="652"/>
      <c r="F758" s="652"/>
      <c r="G758" s="647"/>
      <c r="H758" s="648"/>
      <c r="I758" s="648"/>
      <c r="J758" s="671"/>
      <c r="K758" s="822"/>
      <c r="L758" s="671"/>
      <c r="M758" s="671"/>
      <c r="N758" s="671"/>
      <c r="O758" s="671"/>
      <c r="P758" s="671"/>
      <c r="Q758" s="671"/>
      <c r="R758" s="653"/>
      <c r="S758" s="653"/>
      <c r="T758" s="653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652"/>
      <c r="AM758" s="652"/>
      <c r="AN758" s="652"/>
      <c r="AO758" s="652"/>
      <c r="AP758" s="652"/>
      <c r="AQ758" s="652"/>
      <c r="AR758" s="652"/>
      <c r="AS758" s="652"/>
      <c r="AT758" s="652"/>
    </row>
    <row r="759" spans="2:46" s="644" customFormat="1" ht="15.95" customHeight="1" x14ac:dyDescent="0.25">
      <c r="B759" s="645"/>
      <c r="C759" s="652"/>
      <c r="D759" s="652"/>
      <c r="E759" s="652"/>
      <c r="F759" s="652"/>
      <c r="G759" s="647"/>
      <c r="H759" s="648"/>
      <c r="I759" s="648"/>
      <c r="J759" s="671"/>
      <c r="K759" s="822"/>
      <c r="L759" s="671"/>
      <c r="M759" s="671"/>
      <c r="N759" s="671"/>
      <c r="O759" s="671"/>
      <c r="P759" s="671"/>
      <c r="Q759" s="671"/>
      <c r="R759" s="653"/>
      <c r="S759" s="653"/>
      <c r="T759" s="653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652"/>
      <c r="AM759" s="652"/>
      <c r="AN759" s="652"/>
      <c r="AO759" s="652"/>
      <c r="AP759" s="652"/>
      <c r="AQ759" s="652"/>
      <c r="AR759" s="652"/>
      <c r="AS759" s="652"/>
      <c r="AT759" s="652"/>
    </row>
    <row r="760" spans="2:46" s="644" customFormat="1" ht="15.95" customHeight="1" x14ac:dyDescent="0.25">
      <c r="B760" s="645"/>
      <c r="C760" s="652"/>
      <c r="D760" s="652"/>
      <c r="E760" s="652"/>
      <c r="F760" s="652"/>
      <c r="G760" s="647"/>
      <c r="H760" s="648"/>
      <c r="I760" s="648"/>
      <c r="J760" s="671"/>
      <c r="K760" s="822"/>
      <c r="L760" s="671"/>
      <c r="M760" s="671"/>
      <c r="N760" s="671"/>
      <c r="O760" s="671"/>
      <c r="P760" s="671"/>
      <c r="Q760" s="671"/>
      <c r="R760" s="653"/>
      <c r="S760" s="653"/>
      <c r="T760" s="653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652"/>
      <c r="AM760" s="652"/>
      <c r="AN760" s="652"/>
      <c r="AO760" s="652"/>
      <c r="AP760" s="652"/>
      <c r="AQ760" s="652"/>
      <c r="AR760" s="652"/>
      <c r="AS760" s="652"/>
      <c r="AT760" s="652"/>
    </row>
    <row r="761" spans="2:46" s="644" customFormat="1" ht="15.95" customHeight="1" x14ac:dyDescent="0.25">
      <c r="B761" s="645"/>
      <c r="C761" s="652"/>
      <c r="D761" s="652"/>
      <c r="E761" s="652"/>
      <c r="F761" s="652"/>
      <c r="G761" s="647"/>
      <c r="H761" s="648"/>
      <c r="I761" s="648"/>
      <c r="J761" s="671"/>
      <c r="K761" s="822"/>
      <c r="L761" s="671"/>
      <c r="M761" s="671"/>
      <c r="N761" s="671"/>
      <c r="O761" s="671"/>
      <c r="P761" s="671"/>
      <c r="Q761" s="671"/>
      <c r="R761" s="653"/>
      <c r="S761" s="653"/>
      <c r="T761" s="653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652"/>
      <c r="AM761" s="652"/>
      <c r="AN761" s="652"/>
      <c r="AO761" s="652"/>
      <c r="AP761" s="652"/>
      <c r="AQ761" s="652"/>
      <c r="AR761" s="652"/>
      <c r="AS761" s="652"/>
      <c r="AT761" s="652"/>
    </row>
    <row r="762" spans="2:46" s="644" customFormat="1" ht="15.95" customHeight="1" x14ac:dyDescent="0.25">
      <c r="B762" s="645"/>
      <c r="C762" s="652"/>
      <c r="D762" s="652"/>
      <c r="E762" s="652"/>
      <c r="F762" s="652"/>
      <c r="G762" s="647"/>
      <c r="H762" s="648"/>
      <c r="I762" s="648"/>
      <c r="J762" s="671"/>
      <c r="K762" s="822"/>
      <c r="L762" s="671"/>
      <c r="M762" s="671"/>
      <c r="N762" s="671"/>
      <c r="O762" s="671"/>
      <c r="P762" s="671"/>
      <c r="Q762" s="671"/>
      <c r="R762" s="653"/>
      <c r="S762" s="653"/>
      <c r="T762" s="653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652"/>
      <c r="AM762" s="652"/>
      <c r="AN762" s="652"/>
      <c r="AO762" s="652"/>
      <c r="AP762" s="652"/>
      <c r="AQ762" s="652"/>
      <c r="AR762" s="652"/>
      <c r="AS762" s="652"/>
      <c r="AT762" s="652"/>
    </row>
    <row r="763" spans="2:46" s="644" customFormat="1" ht="15.95" customHeight="1" x14ac:dyDescent="0.25">
      <c r="B763" s="645"/>
      <c r="C763" s="652"/>
      <c r="D763" s="652"/>
      <c r="E763" s="652"/>
      <c r="F763" s="652"/>
      <c r="G763" s="647"/>
      <c r="H763" s="648"/>
      <c r="I763" s="648"/>
      <c r="J763" s="671"/>
      <c r="K763" s="822"/>
      <c r="L763" s="671"/>
      <c r="M763" s="671"/>
      <c r="N763" s="671"/>
      <c r="O763" s="671"/>
      <c r="P763" s="671"/>
      <c r="Q763" s="671"/>
      <c r="R763" s="653"/>
      <c r="S763" s="653"/>
      <c r="T763" s="653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652"/>
      <c r="AM763" s="652"/>
      <c r="AN763" s="652"/>
      <c r="AO763" s="652"/>
      <c r="AP763" s="652"/>
      <c r="AQ763" s="652"/>
      <c r="AR763" s="652"/>
      <c r="AS763" s="652"/>
      <c r="AT763" s="652"/>
    </row>
    <row r="764" spans="2:46" s="644" customFormat="1" ht="15.95" customHeight="1" x14ac:dyDescent="0.25">
      <c r="B764" s="645"/>
      <c r="C764" s="652"/>
      <c r="D764" s="652"/>
      <c r="E764" s="652"/>
      <c r="F764" s="652"/>
      <c r="G764" s="647"/>
      <c r="H764" s="648"/>
      <c r="I764" s="648"/>
      <c r="J764" s="671"/>
      <c r="K764" s="822"/>
      <c r="L764" s="671"/>
      <c r="M764" s="671"/>
      <c r="N764" s="671"/>
      <c r="O764" s="671"/>
      <c r="P764" s="671"/>
      <c r="Q764" s="671"/>
      <c r="R764" s="653"/>
      <c r="S764" s="653"/>
      <c r="T764" s="653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652"/>
      <c r="AM764" s="652"/>
      <c r="AN764" s="652"/>
      <c r="AO764" s="652"/>
      <c r="AP764" s="652"/>
      <c r="AQ764" s="652"/>
      <c r="AR764" s="652"/>
      <c r="AS764" s="652"/>
      <c r="AT764" s="652"/>
    </row>
    <row r="765" spans="2:46" s="644" customFormat="1" ht="15.95" customHeight="1" x14ac:dyDescent="0.25">
      <c r="B765" s="645"/>
      <c r="C765" s="652"/>
      <c r="D765" s="652"/>
      <c r="E765" s="652"/>
      <c r="F765" s="652"/>
      <c r="G765" s="647"/>
      <c r="H765" s="648"/>
      <c r="I765" s="648"/>
      <c r="J765" s="671"/>
      <c r="K765" s="822"/>
      <c r="L765" s="671"/>
      <c r="M765" s="671"/>
      <c r="N765" s="671"/>
      <c r="O765" s="671"/>
      <c r="P765" s="671"/>
      <c r="Q765" s="671"/>
      <c r="R765" s="653"/>
      <c r="S765" s="653"/>
      <c r="T765" s="653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652"/>
      <c r="AM765" s="652"/>
      <c r="AN765" s="652"/>
      <c r="AO765" s="652"/>
      <c r="AP765" s="652"/>
      <c r="AQ765" s="652"/>
      <c r="AR765" s="652"/>
      <c r="AS765" s="652"/>
      <c r="AT765" s="652"/>
    </row>
    <row r="766" spans="2:46" s="644" customFormat="1" ht="15.95" customHeight="1" x14ac:dyDescent="0.25">
      <c r="B766" s="645"/>
      <c r="C766" s="652"/>
      <c r="D766" s="652"/>
      <c r="E766" s="652"/>
      <c r="F766" s="652"/>
      <c r="G766" s="647"/>
      <c r="H766" s="648"/>
      <c r="I766" s="648"/>
      <c r="J766" s="671"/>
      <c r="K766" s="822"/>
      <c r="L766" s="671"/>
      <c r="M766" s="671"/>
      <c r="N766" s="671"/>
      <c r="O766" s="671"/>
      <c r="P766" s="671"/>
      <c r="Q766" s="671"/>
      <c r="R766" s="653"/>
      <c r="S766" s="653"/>
      <c r="T766" s="653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652"/>
      <c r="AM766" s="652"/>
      <c r="AN766" s="652"/>
      <c r="AO766" s="652"/>
      <c r="AP766" s="652"/>
      <c r="AQ766" s="652"/>
      <c r="AR766" s="652"/>
      <c r="AS766" s="652"/>
      <c r="AT766" s="652"/>
    </row>
    <row r="767" spans="2:46" s="644" customFormat="1" ht="15.95" customHeight="1" x14ac:dyDescent="0.25">
      <c r="B767" s="645"/>
      <c r="C767" s="652"/>
      <c r="D767" s="652"/>
      <c r="E767" s="652"/>
      <c r="F767" s="652"/>
      <c r="G767" s="647"/>
      <c r="H767" s="648"/>
      <c r="I767" s="648"/>
      <c r="J767" s="671"/>
      <c r="K767" s="822"/>
      <c r="L767" s="671"/>
      <c r="M767" s="671"/>
      <c r="N767" s="671"/>
      <c r="O767" s="671"/>
      <c r="P767" s="671"/>
      <c r="Q767" s="671"/>
      <c r="R767" s="653"/>
      <c r="S767" s="653"/>
      <c r="T767" s="653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652"/>
      <c r="AM767" s="652"/>
      <c r="AN767" s="652"/>
      <c r="AO767" s="652"/>
      <c r="AP767" s="652"/>
      <c r="AQ767" s="652"/>
      <c r="AR767" s="652"/>
      <c r="AS767" s="652"/>
      <c r="AT767" s="652"/>
    </row>
    <row r="768" spans="2:46" s="644" customFormat="1" ht="15.95" customHeight="1" x14ac:dyDescent="0.25">
      <c r="B768" s="645"/>
      <c r="C768" s="652"/>
      <c r="D768" s="652"/>
      <c r="E768" s="652"/>
      <c r="F768" s="652"/>
      <c r="G768" s="647"/>
      <c r="H768" s="648"/>
      <c r="I768" s="648"/>
      <c r="J768" s="671"/>
      <c r="K768" s="822"/>
      <c r="L768" s="671"/>
      <c r="M768" s="671"/>
      <c r="N768" s="671"/>
      <c r="O768" s="671"/>
      <c r="P768" s="671"/>
      <c r="Q768" s="671"/>
      <c r="R768" s="653"/>
      <c r="S768" s="653"/>
      <c r="T768" s="653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652"/>
      <c r="AM768" s="652"/>
      <c r="AN768" s="652"/>
      <c r="AO768" s="652"/>
      <c r="AP768" s="652"/>
      <c r="AQ768" s="652"/>
      <c r="AR768" s="652"/>
      <c r="AS768" s="652"/>
      <c r="AT768" s="652"/>
    </row>
    <row r="769" spans="2:46" s="644" customFormat="1" ht="15.95" customHeight="1" x14ac:dyDescent="0.25">
      <c r="B769" s="645"/>
      <c r="C769" s="652"/>
      <c r="D769" s="652"/>
      <c r="E769" s="652"/>
      <c r="F769" s="652"/>
      <c r="G769" s="647"/>
      <c r="H769" s="648"/>
      <c r="I769" s="648"/>
      <c r="J769" s="671"/>
      <c r="K769" s="822"/>
      <c r="L769" s="671"/>
      <c r="M769" s="671"/>
      <c r="N769" s="671"/>
      <c r="O769" s="671"/>
      <c r="P769" s="671"/>
      <c r="Q769" s="671"/>
      <c r="R769" s="653"/>
      <c r="S769" s="653"/>
      <c r="T769" s="653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652"/>
      <c r="AM769" s="652"/>
      <c r="AN769" s="652"/>
      <c r="AO769" s="652"/>
      <c r="AP769" s="652"/>
      <c r="AQ769" s="652"/>
      <c r="AR769" s="652"/>
      <c r="AS769" s="652"/>
      <c r="AT769" s="652"/>
    </row>
    <row r="770" spans="2:46" s="644" customFormat="1" ht="15.95" customHeight="1" x14ac:dyDescent="0.25">
      <c r="B770" s="645"/>
      <c r="C770" s="652"/>
      <c r="D770" s="652"/>
      <c r="E770" s="652"/>
      <c r="F770" s="652"/>
      <c r="G770" s="647"/>
      <c r="H770" s="648"/>
      <c r="I770" s="648"/>
      <c r="J770" s="671"/>
      <c r="K770" s="822"/>
      <c r="L770" s="671"/>
      <c r="M770" s="671"/>
      <c r="N770" s="671"/>
      <c r="O770" s="671"/>
      <c r="P770" s="671"/>
      <c r="Q770" s="671"/>
      <c r="R770" s="653"/>
      <c r="S770" s="653"/>
      <c r="T770" s="653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652"/>
      <c r="AM770" s="652"/>
      <c r="AN770" s="652"/>
      <c r="AO770" s="652"/>
      <c r="AP770" s="652"/>
      <c r="AQ770" s="652"/>
      <c r="AR770" s="652"/>
      <c r="AS770" s="652"/>
      <c r="AT770" s="652"/>
    </row>
    <row r="771" spans="2:46" s="644" customFormat="1" ht="15.95" customHeight="1" x14ac:dyDescent="0.25">
      <c r="B771" s="645"/>
      <c r="C771" s="652"/>
      <c r="D771" s="652"/>
      <c r="E771" s="652"/>
      <c r="F771" s="652"/>
      <c r="G771" s="647"/>
      <c r="H771" s="648"/>
      <c r="I771" s="648"/>
      <c r="J771" s="671"/>
      <c r="K771" s="822"/>
      <c r="L771" s="671"/>
      <c r="M771" s="671"/>
      <c r="N771" s="671"/>
      <c r="O771" s="671"/>
      <c r="P771" s="671"/>
      <c r="Q771" s="671"/>
      <c r="R771" s="653"/>
      <c r="S771" s="653"/>
      <c r="T771" s="653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652"/>
      <c r="AM771" s="652"/>
      <c r="AN771" s="652"/>
      <c r="AO771" s="652"/>
      <c r="AP771" s="652"/>
      <c r="AQ771" s="652"/>
      <c r="AR771" s="652"/>
      <c r="AS771" s="652"/>
      <c r="AT771" s="652"/>
    </row>
    <row r="772" spans="2:46" s="644" customFormat="1" ht="15.95" customHeight="1" x14ac:dyDescent="0.25">
      <c r="B772" s="645"/>
      <c r="C772" s="652"/>
      <c r="D772" s="652"/>
      <c r="E772" s="652"/>
      <c r="F772" s="652"/>
      <c r="G772" s="647"/>
      <c r="H772" s="648"/>
      <c r="I772" s="648"/>
      <c r="J772" s="671"/>
      <c r="K772" s="822"/>
      <c r="L772" s="671"/>
      <c r="M772" s="671"/>
      <c r="N772" s="671"/>
      <c r="O772" s="671"/>
      <c r="P772" s="671"/>
      <c r="Q772" s="671"/>
      <c r="R772" s="653"/>
      <c r="S772" s="653"/>
      <c r="T772" s="653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652"/>
      <c r="AM772" s="652"/>
      <c r="AN772" s="652"/>
      <c r="AO772" s="652"/>
      <c r="AP772" s="652"/>
      <c r="AQ772" s="652"/>
      <c r="AR772" s="652"/>
      <c r="AS772" s="652"/>
      <c r="AT772" s="652"/>
    </row>
    <row r="773" spans="2:46" s="644" customFormat="1" ht="15.95" customHeight="1" x14ac:dyDescent="0.25">
      <c r="B773" s="645"/>
      <c r="C773" s="652"/>
      <c r="D773" s="652"/>
      <c r="E773" s="652"/>
      <c r="F773" s="652"/>
      <c r="G773" s="647"/>
      <c r="H773" s="648"/>
      <c r="I773" s="648"/>
      <c r="J773" s="671"/>
      <c r="K773" s="822"/>
      <c r="L773" s="671"/>
      <c r="M773" s="671"/>
      <c r="N773" s="671"/>
      <c r="O773" s="671"/>
      <c r="P773" s="671"/>
      <c r="Q773" s="671"/>
      <c r="R773" s="653"/>
      <c r="S773" s="653"/>
      <c r="T773" s="653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652"/>
      <c r="AM773" s="652"/>
      <c r="AN773" s="652"/>
      <c r="AO773" s="652"/>
      <c r="AP773" s="652"/>
      <c r="AQ773" s="652"/>
      <c r="AR773" s="652"/>
      <c r="AS773" s="652"/>
      <c r="AT773" s="652"/>
    </row>
    <row r="774" spans="2:46" s="644" customFormat="1" ht="15.95" customHeight="1" x14ac:dyDescent="0.25">
      <c r="B774" s="645"/>
      <c r="C774" s="652"/>
      <c r="D774" s="652"/>
      <c r="E774" s="652"/>
      <c r="F774" s="652"/>
      <c r="G774" s="647"/>
      <c r="H774" s="648"/>
      <c r="I774" s="648"/>
      <c r="J774" s="671"/>
      <c r="K774" s="822"/>
      <c r="L774" s="671"/>
      <c r="M774" s="671"/>
      <c r="N774" s="671"/>
      <c r="O774" s="671"/>
      <c r="P774" s="671"/>
      <c r="Q774" s="671"/>
      <c r="R774" s="653"/>
      <c r="S774" s="653"/>
      <c r="T774" s="653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652"/>
      <c r="AM774" s="652"/>
      <c r="AN774" s="652"/>
      <c r="AO774" s="652"/>
      <c r="AP774" s="652"/>
      <c r="AQ774" s="652"/>
      <c r="AR774" s="652"/>
      <c r="AS774" s="652"/>
      <c r="AT774" s="652"/>
    </row>
    <row r="775" spans="2:46" s="644" customFormat="1" ht="15.95" customHeight="1" x14ac:dyDescent="0.25">
      <c r="B775" s="645"/>
      <c r="C775" s="652"/>
      <c r="D775" s="652"/>
      <c r="E775" s="652"/>
      <c r="F775" s="652"/>
      <c r="G775" s="647"/>
      <c r="H775" s="648"/>
      <c r="I775" s="648"/>
      <c r="J775" s="671"/>
      <c r="K775" s="822"/>
      <c r="L775" s="671"/>
      <c r="M775" s="671"/>
      <c r="N775" s="671"/>
      <c r="O775" s="671"/>
      <c r="P775" s="671"/>
      <c r="Q775" s="671"/>
      <c r="R775" s="653"/>
      <c r="S775" s="653"/>
      <c r="T775" s="653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652"/>
      <c r="AM775" s="652"/>
      <c r="AN775" s="652"/>
      <c r="AO775" s="652"/>
      <c r="AP775" s="652"/>
      <c r="AQ775" s="652"/>
      <c r="AR775" s="652"/>
      <c r="AS775" s="652"/>
      <c r="AT775" s="652"/>
    </row>
    <row r="776" spans="2:46" s="644" customFormat="1" ht="15.95" customHeight="1" x14ac:dyDescent="0.25">
      <c r="B776" s="645"/>
      <c r="C776" s="652"/>
      <c r="D776" s="652"/>
      <c r="E776" s="652"/>
      <c r="F776" s="652"/>
      <c r="G776" s="647"/>
      <c r="H776" s="648"/>
      <c r="I776" s="648"/>
      <c r="J776" s="671"/>
      <c r="K776" s="822"/>
      <c r="L776" s="671"/>
      <c r="M776" s="671"/>
      <c r="N776" s="671"/>
      <c r="O776" s="671"/>
      <c r="P776" s="671"/>
      <c r="Q776" s="671"/>
      <c r="R776" s="653"/>
      <c r="S776" s="653"/>
      <c r="T776" s="653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652"/>
      <c r="AM776" s="652"/>
      <c r="AN776" s="652"/>
      <c r="AO776" s="652"/>
      <c r="AP776" s="652"/>
      <c r="AQ776" s="652"/>
      <c r="AR776" s="652"/>
      <c r="AS776" s="652"/>
      <c r="AT776" s="652"/>
    </row>
    <row r="777" spans="2:46" s="644" customFormat="1" ht="15.95" customHeight="1" x14ac:dyDescent="0.25">
      <c r="B777" s="645"/>
      <c r="C777" s="652"/>
      <c r="D777" s="652"/>
      <c r="E777" s="652"/>
      <c r="F777" s="652"/>
      <c r="G777" s="647"/>
      <c r="H777" s="648"/>
      <c r="I777" s="648"/>
      <c r="J777" s="671"/>
      <c r="K777" s="822"/>
      <c r="L777" s="671"/>
      <c r="M777" s="671"/>
      <c r="N777" s="671"/>
      <c r="O777" s="671"/>
      <c r="P777" s="671"/>
      <c r="Q777" s="671"/>
      <c r="R777" s="653"/>
      <c r="S777" s="653"/>
      <c r="T777" s="653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652"/>
      <c r="AM777" s="652"/>
      <c r="AN777" s="652"/>
      <c r="AO777" s="652"/>
      <c r="AP777" s="652"/>
      <c r="AQ777" s="652"/>
      <c r="AR777" s="652"/>
      <c r="AS777" s="652"/>
      <c r="AT777" s="652"/>
    </row>
    <row r="778" spans="2:46" s="644" customFormat="1" ht="15.95" customHeight="1" x14ac:dyDescent="0.25">
      <c r="B778" s="645"/>
      <c r="C778" s="652"/>
      <c r="D778" s="652"/>
      <c r="E778" s="652"/>
      <c r="F778" s="652"/>
      <c r="G778" s="647"/>
      <c r="H778" s="648"/>
      <c r="I778" s="648"/>
      <c r="J778" s="671"/>
      <c r="K778" s="822"/>
      <c r="L778" s="671"/>
      <c r="M778" s="671"/>
      <c r="N778" s="671"/>
      <c r="O778" s="671"/>
      <c r="P778" s="671"/>
      <c r="Q778" s="671"/>
      <c r="R778" s="653"/>
      <c r="S778" s="653"/>
      <c r="T778" s="653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652"/>
      <c r="AM778" s="652"/>
      <c r="AN778" s="652"/>
      <c r="AO778" s="652"/>
      <c r="AP778" s="652"/>
      <c r="AQ778" s="652"/>
      <c r="AR778" s="652"/>
      <c r="AS778" s="652"/>
      <c r="AT778" s="652"/>
    </row>
    <row r="779" spans="2:46" s="644" customFormat="1" ht="15.95" customHeight="1" x14ac:dyDescent="0.25">
      <c r="B779" s="645"/>
      <c r="C779" s="652"/>
      <c r="D779" s="652"/>
      <c r="E779" s="652"/>
      <c r="F779" s="652"/>
      <c r="G779" s="647"/>
      <c r="H779" s="648"/>
      <c r="I779" s="648"/>
      <c r="J779" s="671"/>
      <c r="K779" s="822"/>
      <c r="L779" s="671"/>
      <c r="M779" s="671"/>
      <c r="N779" s="671"/>
      <c r="O779" s="671"/>
      <c r="P779" s="671"/>
      <c r="Q779" s="671"/>
      <c r="R779" s="653"/>
      <c r="S779" s="653"/>
      <c r="T779" s="653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652"/>
      <c r="AM779" s="652"/>
      <c r="AN779" s="652"/>
      <c r="AO779" s="652"/>
      <c r="AP779" s="652"/>
      <c r="AQ779" s="652"/>
      <c r="AR779" s="652"/>
      <c r="AS779" s="652"/>
      <c r="AT779" s="652"/>
    </row>
    <row r="780" spans="2:46" s="644" customFormat="1" ht="15.95" customHeight="1" x14ac:dyDescent="0.25">
      <c r="B780" s="645"/>
      <c r="C780" s="652"/>
      <c r="D780" s="652"/>
      <c r="E780" s="652"/>
      <c r="F780" s="652"/>
      <c r="G780" s="647"/>
      <c r="H780" s="648"/>
      <c r="I780" s="648"/>
      <c r="J780" s="671"/>
      <c r="K780" s="822"/>
      <c r="L780" s="671"/>
      <c r="M780" s="671"/>
      <c r="N780" s="671"/>
      <c r="O780" s="671"/>
      <c r="P780" s="671"/>
      <c r="Q780" s="671"/>
      <c r="R780" s="653"/>
      <c r="S780" s="653"/>
      <c r="T780" s="653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652"/>
      <c r="AM780" s="652"/>
      <c r="AN780" s="652"/>
      <c r="AO780" s="652"/>
      <c r="AP780" s="652"/>
      <c r="AQ780" s="652"/>
      <c r="AR780" s="652"/>
      <c r="AS780" s="652"/>
      <c r="AT780" s="652"/>
    </row>
    <row r="781" spans="2:46" s="644" customFormat="1" ht="15.95" customHeight="1" x14ac:dyDescent="0.25">
      <c r="B781" s="645"/>
      <c r="C781" s="652"/>
      <c r="D781" s="652"/>
      <c r="E781" s="652"/>
      <c r="F781" s="652"/>
      <c r="G781" s="647"/>
      <c r="H781" s="648"/>
      <c r="I781" s="648"/>
      <c r="J781" s="671"/>
      <c r="K781" s="822"/>
      <c r="L781" s="671"/>
      <c r="M781" s="671"/>
      <c r="N781" s="671"/>
      <c r="O781" s="671"/>
      <c r="P781" s="671"/>
      <c r="Q781" s="671"/>
      <c r="R781" s="653"/>
      <c r="S781" s="653"/>
      <c r="T781" s="653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652"/>
      <c r="AM781" s="652"/>
      <c r="AN781" s="652"/>
      <c r="AO781" s="652"/>
      <c r="AP781" s="652"/>
      <c r="AQ781" s="652"/>
      <c r="AR781" s="652"/>
      <c r="AS781" s="652"/>
      <c r="AT781" s="652"/>
    </row>
    <row r="782" spans="2:46" s="644" customFormat="1" ht="15.95" customHeight="1" x14ac:dyDescent="0.25">
      <c r="B782" s="645"/>
      <c r="C782" s="652"/>
      <c r="D782" s="652"/>
      <c r="E782" s="652"/>
      <c r="F782" s="652"/>
      <c r="G782" s="647"/>
      <c r="H782" s="648"/>
      <c r="I782" s="648"/>
      <c r="J782" s="671"/>
      <c r="K782" s="822"/>
      <c r="L782" s="671"/>
      <c r="M782" s="671"/>
      <c r="N782" s="671"/>
      <c r="O782" s="671"/>
      <c r="P782" s="671"/>
      <c r="Q782" s="671"/>
      <c r="R782" s="653"/>
      <c r="S782" s="653"/>
      <c r="T782" s="653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652"/>
      <c r="AM782" s="652"/>
      <c r="AN782" s="652"/>
      <c r="AO782" s="652"/>
      <c r="AP782" s="652"/>
      <c r="AQ782" s="652"/>
      <c r="AR782" s="652"/>
      <c r="AS782" s="652"/>
      <c r="AT782" s="652"/>
    </row>
    <row r="783" spans="2:46" s="644" customFormat="1" ht="15.95" customHeight="1" x14ac:dyDescent="0.25">
      <c r="B783" s="645"/>
      <c r="C783" s="652"/>
      <c r="D783" s="652"/>
      <c r="E783" s="652"/>
      <c r="F783" s="652"/>
      <c r="G783" s="647"/>
      <c r="H783" s="648"/>
      <c r="I783" s="648"/>
      <c r="J783" s="671"/>
      <c r="K783" s="822"/>
      <c r="L783" s="671"/>
      <c r="M783" s="671"/>
      <c r="N783" s="671"/>
      <c r="O783" s="671"/>
      <c r="P783" s="671"/>
      <c r="Q783" s="671"/>
      <c r="R783" s="653"/>
      <c r="S783" s="653"/>
      <c r="T783" s="653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652"/>
      <c r="AM783" s="652"/>
      <c r="AN783" s="652"/>
      <c r="AO783" s="652"/>
      <c r="AP783" s="652"/>
      <c r="AQ783" s="652"/>
      <c r="AR783" s="652"/>
      <c r="AS783" s="652"/>
      <c r="AT783" s="652"/>
    </row>
    <row r="784" spans="2:46" s="644" customFormat="1" ht="15.95" customHeight="1" x14ac:dyDescent="0.25">
      <c r="B784" s="645"/>
      <c r="C784" s="652"/>
      <c r="D784" s="652"/>
      <c r="E784" s="652"/>
      <c r="F784" s="652"/>
      <c r="G784" s="647"/>
      <c r="H784" s="648"/>
      <c r="I784" s="648"/>
      <c r="J784" s="671"/>
      <c r="K784" s="822"/>
      <c r="L784" s="671"/>
      <c r="M784" s="671"/>
      <c r="N784" s="671"/>
      <c r="O784" s="671"/>
      <c r="P784" s="671"/>
      <c r="Q784" s="671"/>
      <c r="R784" s="653"/>
      <c r="S784" s="653"/>
      <c r="T784" s="653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652"/>
      <c r="AM784" s="652"/>
      <c r="AN784" s="652"/>
      <c r="AO784" s="652"/>
      <c r="AP784" s="652"/>
      <c r="AQ784" s="652"/>
      <c r="AR784" s="652"/>
      <c r="AS784" s="652"/>
      <c r="AT784" s="652"/>
    </row>
    <row r="785" spans="2:46" s="644" customFormat="1" ht="15.95" customHeight="1" x14ac:dyDescent="0.25">
      <c r="B785" s="645"/>
      <c r="C785" s="652"/>
      <c r="D785" s="652"/>
      <c r="E785" s="652"/>
      <c r="F785" s="652"/>
      <c r="G785" s="647"/>
      <c r="H785" s="648"/>
      <c r="I785" s="648"/>
      <c r="J785" s="671"/>
      <c r="K785" s="822"/>
      <c r="L785" s="671"/>
      <c r="M785" s="671"/>
      <c r="N785" s="671"/>
      <c r="O785" s="671"/>
      <c r="P785" s="671"/>
      <c r="Q785" s="671"/>
      <c r="R785" s="653"/>
      <c r="S785" s="653"/>
      <c r="T785" s="653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652"/>
      <c r="AM785" s="652"/>
      <c r="AN785" s="652"/>
      <c r="AO785" s="652"/>
      <c r="AP785" s="652"/>
      <c r="AQ785" s="652"/>
      <c r="AR785" s="652"/>
      <c r="AS785" s="652"/>
      <c r="AT785" s="652"/>
    </row>
    <row r="786" spans="2:46" s="644" customFormat="1" ht="15.95" customHeight="1" x14ac:dyDescent="0.25">
      <c r="B786" s="645"/>
      <c r="C786" s="652"/>
      <c r="D786" s="652"/>
      <c r="E786" s="652"/>
      <c r="F786" s="652"/>
      <c r="G786" s="647"/>
      <c r="H786" s="648"/>
      <c r="I786" s="648"/>
      <c r="J786" s="671"/>
      <c r="K786" s="822"/>
      <c r="L786" s="671"/>
      <c r="M786" s="671"/>
      <c r="N786" s="671"/>
      <c r="O786" s="671"/>
      <c r="P786" s="671"/>
      <c r="Q786" s="671"/>
      <c r="R786" s="653"/>
      <c r="S786" s="653"/>
      <c r="T786" s="653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652"/>
      <c r="AM786" s="652"/>
      <c r="AN786" s="652"/>
      <c r="AO786" s="652"/>
      <c r="AP786" s="652"/>
      <c r="AQ786" s="652"/>
      <c r="AR786" s="652"/>
      <c r="AS786" s="652"/>
      <c r="AT786" s="652"/>
    </row>
    <row r="787" spans="2:46" s="644" customFormat="1" ht="15.95" customHeight="1" x14ac:dyDescent="0.25">
      <c r="B787" s="645"/>
      <c r="C787" s="652"/>
      <c r="D787" s="652"/>
      <c r="E787" s="652"/>
      <c r="F787" s="652"/>
      <c r="G787" s="647"/>
      <c r="H787" s="648"/>
      <c r="I787" s="648"/>
      <c r="J787" s="671"/>
      <c r="K787" s="822"/>
      <c r="L787" s="671"/>
      <c r="M787" s="671"/>
      <c r="N787" s="671"/>
      <c r="O787" s="671"/>
      <c r="P787" s="671"/>
      <c r="Q787" s="671"/>
      <c r="R787" s="653"/>
      <c r="S787" s="653"/>
      <c r="T787" s="653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652"/>
      <c r="AM787" s="652"/>
      <c r="AN787" s="652"/>
      <c r="AO787" s="652"/>
      <c r="AP787" s="652"/>
      <c r="AQ787" s="652"/>
      <c r="AR787" s="652"/>
      <c r="AS787" s="652"/>
      <c r="AT787" s="652"/>
    </row>
    <row r="788" spans="2:46" s="644" customFormat="1" ht="15.95" customHeight="1" x14ac:dyDescent="0.25">
      <c r="B788" s="645"/>
      <c r="C788" s="652"/>
      <c r="D788" s="652"/>
      <c r="E788" s="652"/>
      <c r="F788" s="652"/>
      <c r="G788" s="647"/>
      <c r="H788" s="648"/>
      <c r="I788" s="648"/>
      <c r="J788" s="671"/>
      <c r="K788" s="822"/>
      <c r="L788" s="671"/>
      <c r="M788" s="671"/>
      <c r="N788" s="671"/>
      <c r="O788" s="671"/>
      <c r="P788" s="671"/>
      <c r="Q788" s="671"/>
      <c r="R788" s="653"/>
      <c r="S788" s="653"/>
      <c r="T788" s="653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652"/>
      <c r="AM788" s="652"/>
      <c r="AN788" s="652"/>
      <c r="AO788" s="652"/>
      <c r="AP788" s="652"/>
      <c r="AQ788" s="652"/>
      <c r="AR788" s="652"/>
      <c r="AS788" s="652"/>
      <c r="AT788" s="652"/>
    </row>
    <row r="789" spans="2:46" s="644" customFormat="1" ht="15.95" customHeight="1" x14ac:dyDescent="0.25">
      <c r="B789" s="645"/>
      <c r="C789" s="652"/>
      <c r="D789" s="652"/>
      <c r="E789" s="652"/>
      <c r="F789" s="652"/>
      <c r="G789" s="647"/>
      <c r="H789" s="648"/>
      <c r="I789" s="648"/>
      <c r="J789" s="671"/>
      <c r="K789" s="822"/>
      <c r="L789" s="671"/>
      <c r="M789" s="671"/>
      <c r="N789" s="671"/>
      <c r="O789" s="671"/>
      <c r="P789" s="671"/>
      <c r="Q789" s="671"/>
      <c r="R789" s="653"/>
      <c r="S789" s="653"/>
      <c r="T789" s="653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652"/>
      <c r="AM789" s="652"/>
      <c r="AN789" s="652"/>
      <c r="AO789" s="652"/>
      <c r="AP789" s="652"/>
      <c r="AQ789" s="652"/>
      <c r="AR789" s="652"/>
      <c r="AS789" s="652"/>
      <c r="AT789" s="652"/>
    </row>
    <row r="790" spans="2:46" s="644" customFormat="1" ht="15.95" customHeight="1" x14ac:dyDescent="0.25">
      <c r="B790" s="645"/>
      <c r="C790" s="652"/>
      <c r="D790" s="652"/>
      <c r="E790" s="652"/>
      <c r="F790" s="652"/>
      <c r="G790" s="647"/>
      <c r="H790" s="648"/>
      <c r="I790" s="648"/>
      <c r="J790" s="671"/>
      <c r="K790" s="822"/>
      <c r="L790" s="671"/>
      <c r="M790" s="671"/>
      <c r="N790" s="671"/>
      <c r="O790" s="671"/>
      <c r="P790" s="671"/>
      <c r="Q790" s="671"/>
      <c r="R790" s="653"/>
      <c r="S790" s="653"/>
      <c r="T790" s="653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652"/>
      <c r="AM790" s="652"/>
      <c r="AN790" s="652"/>
      <c r="AO790" s="652"/>
      <c r="AP790" s="652"/>
      <c r="AQ790" s="652"/>
      <c r="AR790" s="652"/>
      <c r="AS790" s="652"/>
      <c r="AT790" s="652"/>
    </row>
    <row r="791" spans="2:46" s="644" customFormat="1" ht="15.95" customHeight="1" x14ac:dyDescent="0.25">
      <c r="B791" s="645"/>
      <c r="C791" s="652"/>
      <c r="D791" s="652"/>
      <c r="E791" s="652"/>
      <c r="F791" s="652"/>
      <c r="G791" s="647"/>
      <c r="H791" s="648"/>
      <c r="I791" s="648"/>
      <c r="J791" s="671"/>
      <c r="K791" s="822"/>
      <c r="L791" s="671"/>
      <c r="M791" s="671"/>
      <c r="N791" s="671"/>
      <c r="O791" s="671"/>
      <c r="P791" s="671"/>
      <c r="Q791" s="671"/>
      <c r="R791" s="653"/>
      <c r="S791" s="653"/>
      <c r="T791" s="653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652"/>
      <c r="AM791" s="652"/>
      <c r="AN791" s="652"/>
      <c r="AO791" s="652"/>
      <c r="AP791" s="652"/>
      <c r="AQ791" s="652"/>
      <c r="AR791" s="652"/>
      <c r="AS791" s="652"/>
      <c r="AT791" s="652"/>
    </row>
    <row r="792" spans="2:46" s="644" customFormat="1" ht="15.95" customHeight="1" x14ac:dyDescent="0.25">
      <c r="B792" s="645"/>
      <c r="C792" s="652"/>
      <c r="D792" s="652"/>
      <c r="E792" s="652"/>
      <c r="F792" s="652"/>
      <c r="G792" s="647"/>
      <c r="H792" s="648"/>
      <c r="I792" s="648"/>
      <c r="J792" s="671"/>
      <c r="K792" s="822"/>
      <c r="L792" s="671"/>
      <c r="M792" s="671"/>
      <c r="N792" s="671"/>
      <c r="O792" s="671"/>
      <c r="P792" s="671"/>
      <c r="Q792" s="671"/>
      <c r="R792" s="653"/>
      <c r="S792" s="653"/>
      <c r="T792" s="653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652"/>
      <c r="AM792" s="652"/>
      <c r="AN792" s="652"/>
      <c r="AO792" s="652"/>
      <c r="AP792" s="652"/>
      <c r="AQ792" s="652"/>
      <c r="AR792" s="652"/>
      <c r="AS792" s="652"/>
      <c r="AT792" s="652"/>
    </row>
    <row r="793" spans="2:46" s="644" customFormat="1" ht="15.95" customHeight="1" x14ac:dyDescent="0.25">
      <c r="B793" s="645"/>
      <c r="C793" s="652"/>
      <c r="D793" s="652"/>
      <c r="E793" s="652"/>
      <c r="F793" s="652"/>
      <c r="G793" s="647"/>
      <c r="H793" s="648"/>
      <c r="I793" s="648"/>
      <c r="J793" s="671"/>
      <c r="K793" s="822"/>
      <c r="L793" s="671"/>
      <c r="M793" s="671"/>
      <c r="N793" s="671"/>
      <c r="O793" s="671"/>
      <c r="P793" s="671"/>
      <c r="Q793" s="671"/>
      <c r="R793" s="653"/>
      <c r="S793" s="653"/>
      <c r="T793" s="653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652"/>
      <c r="AM793" s="652"/>
      <c r="AN793" s="652"/>
      <c r="AO793" s="652"/>
      <c r="AP793" s="652"/>
      <c r="AQ793" s="652"/>
      <c r="AR793" s="652"/>
      <c r="AS793" s="652"/>
      <c r="AT793" s="652"/>
    </row>
    <row r="794" spans="2:46" s="644" customFormat="1" ht="15.95" customHeight="1" x14ac:dyDescent="0.25">
      <c r="B794" s="645"/>
      <c r="C794" s="652"/>
      <c r="D794" s="652"/>
      <c r="E794" s="652"/>
      <c r="F794" s="652"/>
      <c r="G794" s="647"/>
      <c r="H794" s="648"/>
      <c r="I794" s="648"/>
      <c r="J794" s="671"/>
      <c r="K794" s="822"/>
      <c r="L794" s="671"/>
      <c r="M794" s="671"/>
      <c r="N794" s="671"/>
      <c r="O794" s="671"/>
      <c r="P794" s="671"/>
      <c r="Q794" s="671"/>
      <c r="R794" s="653"/>
      <c r="S794" s="653"/>
      <c r="T794" s="653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652"/>
      <c r="AM794" s="652"/>
      <c r="AN794" s="652"/>
      <c r="AO794" s="652"/>
      <c r="AP794" s="652"/>
      <c r="AQ794" s="652"/>
      <c r="AR794" s="652"/>
      <c r="AS794" s="652"/>
      <c r="AT794" s="652"/>
    </row>
    <row r="795" spans="2:46" s="644" customFormat="1" ht="15.95" customHeight="1" x14ac:dyDescent="0.25">
      <c r="B795" s="645"/>
      <c r="C795" s="652"/>
      <c r="D795" s="652"/>
      <c r="E795" s="652"/>
      <c r="F795" s="652"/>
      <c r="G795" s="647"/>
      <c r="H795" s="648"/>
      <c r="I795" s="648"/>
      <c r="J795" s="671"/>
      <c r="K795" s="822"/>
      <c r="L795" s="671"/>
      <c r="M795" s="671"/>
      <c r="N795" s="671"/>
      <c r="O795" s="671"/>
      <c r="P795" s="671"/>
      <c r="Q795" s="671"/>
      <c r="R795" s="653"/>
      <c r="S795" s="653"/>
      <c r="T795" s="653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652"/>
      <c r="AM795" s="652"/>
      <c r="AN795" s="652"/>
      <c r="AO795" s="652"/>
      <c r="AP795" s="652"/>
      <c r="AQ795" s="652"/>
      <c r="AR795" s="652"/>
      <c r="AS795" s="652"/>
      <c r="AT795" s="652"/>
    </row>
    <row r="796" spans="2:46" s="644" customFormat="1" ht="15.95" customHeight="1" x14ac:dyDescent="0.25">
      <c r="B796" s="645"/>
      <c r="C796" s="652"/>
      <c r="D796" s="652"/>
      <c r="E796" s="652"/>
      <c r="F796" s="652"/>
      <c r="G796" s="647"/>
      <c r="H796" s="648"/>
      <c r="I796" s="648"/>
      <c r="J796" s="671"/>
      <c r="K796" s="822"/>
      <c r="L796" s="671"/>
      <c r="M796" s="671"/>
      <c r="N796" s="671"/>
      <c r="O796" s="671"/>
      <c r="P796" s="671"/>
      <c r="Q796" s="671"/>
      <c r="R796" s="653"/>
      <c r="S796" s="653"/>
      <c r="T796" s="653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652"/>
      <c r="AM796" s="652"/>
      <c r="AN796" s="652"/>
      <c r="AO796" s="652"/>
      <c r="AP796" s="652"/>
      <c r="AQ796" s="652"/>
      <c r="AR796" s="652"/>
      <c r="AS796" s="652"/>
      <c r="AT796" s="652"/>
    </row>
    <row r="797" spans="2:46" s="644" customFormat="1" ht="15.95" customHeight="1" x14ac:dyDescent="0.25">
      <c r="B797" s="645"/>
      <c r="C797" s="652"/>
      <c r="D797" s="652"/>
      <c r="E797" s="652"/>
      <c r="F797" s="652"/>
      <c r="G797" s="647"/>
      <c r="H797" s="648"/>
      <c r="I797" s="648"/>
      <c r="J797" s="671"/>
      <c r="K797" s="822"/>
      <c r="L797" s="671"/>
      <c r="M797" s="671"/>
      <c r="N797" s="671"/>
      <c r="O797" s="671"/>
      <c r="P797" s="671"/>
      <c r="Q797" s="671"/>
      <c r="R797" s="653"/>
      <c r="S797" s="653"/>
      <c r="T797" s="653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652"/>
      <c r="AM797" s="652"/>
      <c r="AN797" s="652"/>
      <c r="AO797" s="652"/>
      <c r="AP797" s="652"/>
      <c r="AQ797" s="652"/>
      <c r="AR797" s="652"/>
      <c r="AS797" s="652"/>
      <c r="AT797" s="652"/>
    </row>
    <row r="798" spans="2:46" s="644" customFormat="1" ht="15.95" customHeight="1" x14ac:dyDescent="0.25">
      <c r="B798" s="645"/>
      <c r="C798" s="652"/>
      <c r="D798" s="652"/>
      <c r="E798" s="652"/>
      <c r="F798" s="652"/>
      <c r="G798" s="647"/>
      <c r="H798" s="648"/>
      <c r="I798" s="648"/>
      <c r="J798" s="671"/>
      <c r="K798" s="822"/>
      <c r="L798" s="671"/>
      <c r="M798" s="671"/>
      <c r="N798" s="671"/>
      <c r="O798" s="671"/>
      <c r="P798" s="671"/>
      <c r="Q798" s="671"/>
      <c r="R798" s="653"/>
      <c r="S798" s="653"/>
      <c r="T798" s="653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652"/>
      <c r="AM798" s="652"/>
      <c r="AN798" s="652"/>
      <c r="AO798" s="652"/>
      <c r="AP798" s="652"/>
      <c r="AQ798" s="652"/>
      <c r="AR798" s="652"/>
      <c r="AS798" s="652"/>
      <c r="AT798" s="652"/>
    </row>
    <row r="799" spans="2:46" s="644" customFormat="1" ht="15.95" customHeight="1" x14ac:dyDescent="0.25">
      <c r="B799" s="645"/>
      <c r="C799" s="652"/>
      <c r="D799" s="652"/>
      <c r="E799" s="652"/>
      <c r="F799" s="652"/>
      <c r="G799" s="647"/>
      <c r="H799" s="648"/>
      <c r="I799" s="648"/>
      <c r="J799" s="671"/>
      <c r="K799" s="822"/>
      <c r="L799" s="671"/>
      <c r="M799" s="671"/>
      <c r="N799" s="671"/>
      <c r="O799" s="671"/>
      <c r="P799" s="671"/>
      <c r="Q799" s="671"/>
      <c r="R799" s="653"/>
      <c r="S799" s="653"/>
      <c r="T799" s="653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652"/>
      <c r="AM799" s="652"/>
      <c r="AN799" s="652"/>
      <c r="AO799" s="652"/>
      <c r="AP799" s="652"/>
      <c r="AQ799" s="652"/>
      <c r="AR799" s="652"/>
      <c r="AS799" s="652"/>
      <c r="AT799" s="652"/>
    </row>
    <row r="800" spans="2:46" s="644" customFormat="1" ht="15.95" customHeight="1" x14ac:dyDescent="0.25">
      <c r="B800" s="645"/>
      <c r="C800" s="652"/>
      <c r="D800" s="652"/>
      <c r="E800" s="652"/>
      <c r="F800" s="652"/>
      <c r="G800" s="647"/>
      <c r="H800" s="648"/>
      <c r="I800" s="648"/>
      <c r="J800" s="671"/>
      <c r="K800" s="822"/>
      <c r="L800" s="671"/>
      <c r="M800" s="671"/>
      <c r="N800" s="671"/>
      <c r="O800" s="671"/>
      <c r="P800" s="671"/>
      <c r="Q800" s="671"/>
      <c r="R800" s="653"/>
      <c r="S800" s="653"/>
      <c r="T800" s="653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652"/>
      <c r="AM800" s="652"/>
      <c r="AN800" s="652"/>
      <c r="AO800" s="652"/>
      <c r="AP800" s="652"/>
      <c r="AQ800" s="652"/>
      <c r="AR800" s="652"/>
      <c r="AS800" s="652"/>
      <c r="AT800" s="652"/>
    </row>
    <row r="801" spans="2:46" s="644" customFormat="1" ht="15.95" customHeight="1" x14ac:dyDescent="0.25">
      <c r="B801" s="645"/>
      <c r="C801" s="652"/>
      <c r="D801" s="652"/>
      <c r="E801" s="652"/>
      <c r="F801" s="652"/>
      <c r="G801" s="647"/>
      <c r="H801" s="648"/>
      <c r="I801" s="648"/>
      <c r="J801" s="671"/>
      <c r="K801" s="822"/>
      <c r="L801" s="671"/>
      <c r="M801" s="671"/>
      <c r="N801" s="671"/>
      <c r="O801" s="671"/>
      <c r="P801" s="671"/>
      <c r="Q801" s="671"/>
      <c r="R801" s="653"/>
      <c r="S801" s="653"/>
      <c r="T801" s="653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652"/>
      <c r="AM801" s="652"/>
      <c r="AN801" s="652"/>
      <c r="AO801" s="652"/>
      <c r="AP801" s="652"/>
      <c r="AQ801" s="652"/>
      <c r="AR801" s="652"/>
      <c r="AS801" s="652"/>
      <c r="AT801" s="652"/>
    </row>
    <row r="802" spans="2:46" s="644" customFormat="1" ht="15.95" customHeight="1" x14ac:dyDescent="0.25">
      <c r="B802" s="645"/>
      <c r="C802" s="652"/>
      <c r="D802" s="652"/>
      <c r="E802" s="652"/>
      <c r="F802" s="652"/>
      <c r="G802" s="647"/>
      <c r="H802" s="648"/>
      <c r="I802" s="648"/>
      <c r="J802" s="671"/>
      <c r="K802" s="822"/>
      <c r="L802" s="671"/>
      <c r="M802" s="671"/>
      <c r="N802" s="671"/>
      <c r="O802" s="671"/>
      <c r="P802" s="671"/>
      <c r="Q802" s="671"/>
      <c r="R802" s="653"/>
      <c r="S802" s="653"/>
      <c r="T802" s="653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652"/>
      <c r="AM802" s="652"/>
      <c r="AN802" s="652"/>
      <c r="AO802" s="652"/>
      <c r="AP802" s="652"/>
      <c r="AQ802" s="652"/>
      <c r="AR802" s="652"/>
      <c r="AS802" s="652"/>
      <c r="AT802" s="652"/>
    </row>
    <row r="803" spans="2:46" s="644" customFormat="1" ht="15.95" customHeight="1" x14ac:dyDescent="0.25">
      <c r="B803" s="645"/>
      <c r="C803" s="652"/>
      <c r="D803" s="652"/>
      <c r="E803" s="652"/>
      <c r="F803" s="652"/>
      <c r="G803" s="647"/>
      <c r="H803" s="648"/>
      <c r="I803" s="648"/>
      <c r="J803" s="671"/>
      <c r="K803" s="822"/>
      <c r="L803" s="671"/>
      <c r="M803" s="671"/>
      <c r="N803" s="671"/>
      <c r="O803" s="671"/>
      <c r="P803" s="671"/>
      <c r="Q803" s="671"/>
      <c r="R803" s="653"/>
      <c r="S803" s="653"/>
      <c r="T803" s="653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652"/>
      <c r="AM803" s="652"/>
      <c r="AN803" s="652"/>
      <c r="AO803" s="652"/>
      <c r="AP803" s="652"/>
      <c r="AQ803" s="652"/>
      <c r="AR803" s="652"/>
      <c r="AS803" s="652"/>
      <c r="AT803" s="652"/>
    </row>
    <row r="804" spans="2:46" s="644" customFormat="1" ht="15.95" customHeight="1" x14ac:dyDescent="0.25">
      <c r="B804" s="645"/>
      <c r="C804" s="652"/>
      <c r="D804" s="652"/>
      <c r="E804" s="652"/>
      <c r="F804" s="652"/>
      <c r="G804" s="647"/>
      <c r="H804" s="648"/>
      <c r="I804" s="648"/>
      <c r="J804" s="671"/>
      <c r="K804" s="822"/>
      <c r="L804" s="671"/>
      <c r="M804" s="671"/>
      <c r="N804" s="671"/>
      <c r="O804" s="671"/>
      <c r="P804" s="671"/>
      <c r="Q804" s="671"/>
      <c r="R804" s="653"/>
      <c r="S804" s="653"/>
      <c r="T804" s="653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652"/>
      <c r="AM804" s="652"/>
      <c r="AN804" s="652"/>
      <c r="AO804" s="652"/>
      <c r="AP804" s="652"/>
      <c r="AQ804" s="652"/>
      <c r="AR804" s="652"/>
      <c r="AS804" s="652"/>
      <c r="AT804" s="652"/>
    </row>
    <row r="805" spans="2:46" s="644" customFormat="1" ht="15.95" customHeight="1" x14ac:dyDescent="0.25">
      <c r="B805" s="645"/>
      <c r="C805" s="652"/>
      <c r="D805" s="652"/>
      <c r="E805" s="652"/>
      <c r="F805" s="652"/>
      <c r="G805" s="647"/>
      <c r="H805" s="648"/>
      <c r="I805" s="648"/>
      <c r="J805" s="671"/>
      <c r="K805" s="822"/>
      <c r="L805" s="671"/>
      <c r="M805" s="671"/>
      <c r="N805" s="671"/>
      <c r="O805" s="671"/>
      <c r="P805" s="671"/>
      <c r="Q805" s="671"/>
      <c r="R805" s="653"/>
      <c r="S805" s="653"/>
      <c r="T805" s="653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652"/>
      <c r="AM805" s="652"/>
      <c r="AN805" s="652"/>
      <c r="AO805" s="652"/>
      <c r="AP805" s="652"/>
      <c r="AQ805" s="652"/>
      <c r="AR805" s="652"/>
      <c r="AS805" s="652"/>
      <c r="AT805" s="652"/>
    </row>
    <row r="806" spans="2:46" s="644" customFormat="1" ht="15.95" customHeight="1" x14ac:dyDescent="0.25">
      <c r="B806" s="645"/>
      <c r="C806" s="652"/>
      <c r="D806" s="652"/>
      <c r="E806" s="652"/>
      <c r="F806" s="652"/>
      <c r="G806" s="647"/>
      <c r="H806" s="648"/>
      <c r="I806" s="648"/>
      <c r="J806" s="671"/>
      <c r="K806" s="822"/>
      <c r="L806" s="671"/>
      <c r="M806" s="671"/>
      <c r="N806" s="671"/>
      <c r="O806" s="671"/>
      <c r="P806" s="671"/>
      <c r="Q806" s="671"/>
      <c r="R806" s="653"/>
      <c r="S806" s="653"/>
      <c r="T806" s="653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652"/>
      <c r="AM806" s="652"/>
      <c r="AN806" s="652"/>
      <c r="AO806" s="652"/>
      <c r="AP806" s="652"/>
      <c r="AQ806" s="652"/>
      <c r="AR806" s="652"/>
      <c r="AS806" s="652"/>
      <c r="AT806" s="652"/>
    </row>
    <row r="807" spans="2:46" s="644" customFormat="1" ht="15.95" customHeight="1" x14ac:dyDescent="0.25">
      <c r="B807" s="645"/>
      <c r="C807" s="652"/>
      <c r="D807" s="652"/>
      <c r="E807" s="652"/>
      <c r="F807" s="652"/>
      <c r="G807" s="647"/>
      <c r="H807" s="648"/>
      <c r="I807" s="648"/>
      <c r="J807" s="671"/>
      <c r="K807" s="822"/>
      <c r="L807" s="671"/>
      <c r="M807" s="671"/>
      <c r="N807" s="671"/>
      <c r="O807" s="671"/>
      <c r="P807" s="671"/>
      <c r="Q807" s="671"/>
      <c r="R807" s="653"/>
      <c r="S807" s="653"/>
      <c r="T807" s="653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652"/>
      <c r="AM807" s="652"/>
      <c r="AN807" s="652"/>
      <c r="AO807" s="652"/>
      <c r="AP807" s="652"/>
      <c r="AQ807" s="652"/>
      <c r="AR807" s="652"/>
      <c r="AS807" s="652"/>
      <c r="AT807" s="652"/>
    </row>
    <row r="808" spans="2:46" s="644" customFormat="1" ht="15.95" customHeight="1" x14ac:dyDescent="0.25">
      <c r="B808" s="645"/>
      <c r="C808" s="652"/>
      <c r="D808" s="652"/>
      <c r="E808" s="652"/>
      <c r="F808" s="652"/>
      <c r="G808" s="647"/>
      <c r="H808" s="648"/>
      <c r="I808" s="648"/>
      <c r="J808" s="671"/>
      <c r="K808" s="822"/>
      <c r="L808" s="671"/>
      <c r="M808" s="671"/>
      <c r="N808" s="671"/>
      <c r="O808" s="671"/>
      <c r="P808" s="671"/>
      <c r="Q808" s="671"/>
      <c r="R808" s="653"/>
      <c r="S808" s="653"/>
      <c r="T808" s="653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652"/>
      <c r="AM808" s="652"/>
      <c r="AN808" s="652"/>
      <c r="AO808" s="652"/>
      <c r="AP808" s="652"/>
      <c r="AQ808" s="652"/>
      <c r="AR808" s="652"/>
      <c r="AS808" s="652"/>
      <c r="AT808" s="652"/>
    </row>
    <row r="809" spans="2:46" s="644" customFormat="1" ht="15.95" customHeight="1" x14ac:dyDescent="0.25">
      <c r="B809" s="645"/>
      <c r="C809" s="652"/>
      <c r="D809" s="652"/>
      <c r="E809" s="652"/>
      <c r="F809" s="652"/>
      <c r="G809" s="647"/>
      <c r="H809" s="648"/>
      <c r="I809" s="648"/>
      <c r="J809" s="671"/>
      <c r="K809" s="822"/>
      <c r="L809" s="671"/>
      <c r="M809" s="671"/>
      <c r="N809" s="671"/>
      <c r="O809" s="671"/>
      <c r="P809" s="671"/>
      <c r="Q809" s="671"/>
      <c r="R809" s="653"/>
      <c r="S809" s="653"/>
      <c r="T809" s="653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652"/>
      <c r="AM809" s="652"/>
      <c r="AN809" s="652"/>
      <c r="AO809" s="652"/>
      <c r="AP809" s="652"/>
      <c r="AQ809" s="652"/>
      <c r="AR809" s="652"/>
      <c r="AS809" s="652"/>
      <c r="AT809" s="652"/>
    </row>
    <row r="810" spans="2:46" s="644" customFormat="1" ht="15.95" customHeight="1" x14ac:dyDescent="0.25">
      <c r="B810" s="645"/>
      <c r="C810" s="652"/>
      <c r="D810" s="652"/>
      <c r="E810" s="652"/>
      <c r="F810" s="652"/>
      <c r="G810" s="647"/>
      <c r="H810" s="648"/>
      <c r="I810" s="648"/>
      <c r="J810" s="671"/>
      <c r="K810" s="822"/>
      <c r="L810" s="671"/>
      <c r="M810" s="671"/>
      <c r="N810" s="671"/>
      <c r="O810" s="671"/>
      <c r="P810" s="671"/>
      <c r="Q810" s="671"/>
      <c r="R810" s="653"/>
      <c r="S810" s="653"/>
      <c r="T810" s="653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652"/>
      <c r="AM810" s="652"/>
      <c r="AN810" s="652"/>
      <c r="AO810" s="652"/>
      <c r="AP810" s="652"/>
      <c r="AQ810" s="652"/>
      <c r="AR810" s="652"/>
      <c r="AS810" s="652"/>
      <c r="AT810" s="652"/>
    </row>
    <row r="811" spans="2:46" s="644" customFormat="1" ht="15.95" customHeight="1" x14ac:dyDescent="0.25">
      <c r="B811" s="645"/>
      <c r="C811" s="652"/>
      <c r="D811" s="652"/>
      <c r="E811" s="652"/>
      <c r="F811" s="652"/>
      <c r="G811" s="647"/>
      <c r="H811" s="648"/>
      <c r="I811" s="648"/>
      <c r="J811" s="671"/>
      <c r="K811" s="822"/>
      <c r="L811" s="671"/>
      <c r="M811" s="671"/>
      <c r="N811" s="671"/>
      <c r="O811" s="671"/>
      <c r="P811" s="671"/>
      <c r="Q811" s="671"/>
      <c r="R811" s="653"/>
      <c r="S811" s="653"/>
      <c r="T811" s="653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652"/>
      <c r="AM811" s="652"/>
      <c r="AN811" s="652"/>
      <c r="AO811" s="652"/>
      <c r="AP811" s="652"/>
      <c r="AQ811" s="652"/>
      <c r="AR811" s="652"/>
      <c r="AS811" s="652"/>
      <c r="AT811" s="652"/>
    </row>
    <row r="812" spans="2:46" s="644" customFormat="1" ht="15.95" customHeight="1" x14ac:dyDescent="0.25">
      <c r="B812" s="645"/>
      <c r="C812" s="652"/>
      <c r="D812" s="652"/>
      <c r="E812" s="652"/>
      <c r="F812" s="652"/>
      <c r="G812" s="647"/>
      <c r="H812" s="648"/>
      <c r="I812" s="648"/>
      <c r="J812" s="671"/>
      <c r="K812" s="822"/>
      <c r="L812" s="671"/>
      <c r="M812" s="671"/>
      <c r="N812" s="671"/>
      <c r="O812" s="671"/>
      <c r="P812" s="671"/>
      <c r="Q812" s="671"/>
      <c r="R812" s="653"/>
      <c r="S812" s="653"/>
      <c r="T812" s="653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652"/>
      <c r="AM812" s="652"/>
      <c r="AN812" s="652"/>
      <c r="AO812" s="652"/>
      <c r="AP812" s="652"/>
      <c r="AQ812" s="652"/>
      <c r="AR812" s="652"/>
      <c r="AS812" s="652"/>
      <c r="AT812" s="652"/>
    </row>
    <row r="813" spans="2:46" s="644" customFormat="1" ht="15.95" customHeight="1" x14ac:dyDescent="0.25">
      <c r="B813" s="645"/>
      <c r="C813" s="652"/>
      <c r="D813" s="652"/>
      <c r="E813" s="652"/>
      <c r="F813" s="652"/>
      <c r="G813" s="647"/>
      <c r="H813" s="648"/>
      <c r="I813" s="648"/>
      <c r="J813" s="671"/>
      <c r="K813" s="822"/>
      <c r="L813" s="671"/>
      <c r="M813" s="671"/>
      <c r="N813" s="671"/>
      <c r="O813" s="671"/>
      <c r="P813" s="671"/>
      <c r="Q813" s="671"/>
      <c r="R813" s="653"/>
      <c r="S813" s="653"/>
      <c r="T813" s="653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652"/>
      <c r="AM813" s="652"/>
      <c r="AN813" s="652"/>
      <c r="AO813" s="652"/>
      <c r="AP813" s="652"/>
      <c r="AQ813" s="652"/>
      <c r="AR813" s="652"/>
      <c r="AS813" s="652"/>
      <c r="AT813" s="652"/>
    </row>
    <row r="814" spans="2:46" s="644" customFormat="1" ht="15.95" customHeight="1" x14ac:dyDescent="0.25">
      <c r="B814" s="645"/>
      <c r="C814" s="652"/>
      <c r="D814" s="652"/>
      <c r="E814" s="652"/>
      <c r="F814" s="652"/>
      <c r="G814" s="647"/>
      <c r="H814" s="648"/>
      <c r="I814" s="648"/>
      <c r="J814" s="671"/>
      <c r="K814" s="822"/>
      <c r="L814" s="671"/>
      <c r="M814" s="671"/>
      <c r="N814" s="671"/>
      <c r="O814" s="671"/>
      <c r="P814" s="671"/>
      <c r="Q814" s="671"/>
      <c r="R814" s="653"/>
      <c r="S814" s="653"/>
      <c r="T814" s="653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652"/>
      <c r="AM814" s="652"/>
      <c r="AN814" s="652"/>
      <c r="AO814" s="652"/>
      <c r="AP814" s="652"/>
      <c r="AQ814" s="652"/>
      <c r="AR814" s="652"/>
      <c r="AS814" s="652"/>
      <c r="AT814" s="652"/>
    </row>
    <row r="815" spans="2:46" s="644" customFormat="1" ht="15.95" customHeight="1" x14ac:dyDescent="0.25">
      <c r="B815" s="645"/>
      <c r="C815" s="652"/>
      <c r="D815" s="652"/>
      <c r="E815" s="652"/>
      <c r="F815" s="652"/>
      <c r="G815" s="647"/>
      <c r="H815" s="648"/>
      <c r="I815" s="648"/>
      <c r="J815" s="671"/>
      <c r="K815" s="822"/>
      <c r="L815" s="671"/>
      <c r="M815" s="671"/>
      <c r="N815" s="671"/>
      <c r="O815" s="671"/>
      <c r="P815" s="671"/>
      <c r="Q815" s="671"/>
      <c r="R815" s="653"/>
      <c r="S815" s="653"/>
      <c r="T815" s="653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652"/>
      <c r="AM815" s="652"/>
      <c r="AN815" s="652"/>
      <c r="AO815" s="652"/>
      <c r="AP815" s="652"/>
      <c r="AQ815" s="652"/>
      <c r="AR815" s="652"/>
      <c r="AS815" s="652"/>
      <c r="AT815" s="652"/>
    </row>
    <row r="816" spans="2:46" s="644" customFormat="1" ht="15.95" customHeight="1" x14ac:dyDescent="0.25">
      <c r="B816" s="645"/>
      <c r="C816" s="652"/>
      <c r="D816" s="652"/>
      <c r="E816" s="652"/>
      <c r="F816" s="652"/>
      <c r="G816" s="647"/>
      <c r="H816" s="648"/>
      <c r="I816" s="648"/>
      <c r="J816" s="671"/>
      <c r="K816" s="822"/>
      <c r="L816" s="671"/>
      <c r="M816" s="671"/>
      <c r="N816" s="671"/>
      <c r="O816" s="671"/>
      <c r="P816" s="671"/>
      <c r="Q816" s="671"/>
      <c r="R816" s="653"/>
      <c r="S816" s="653"/>
      <c r="T816" s="653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652"/>
      <c r="AM816" s="652"/>
      <c r="AN816" s="652"/>
      <c r="AO816" s="652"/>
      <c r="AP816" s="652"/>
      <c r="AQ816" s="652"/>
      <c r="AR816" s="652"/>
      <c r="AS816" s="652"/>
      <c r="AT816" s="652"/>
    </row>
    <row r="817" spans="2:46" s="644" customFormat="1" ht="15.95" customHeight="1" x14ac:dyDescent="0.25">
      <c r="B817" s="645"/>
      <c r="C817" s="652"/>
      <c r="D817" s="652"/>
      <c r="E817" s="652"/>
      <c r="F817" s="652"/>
      <c r="G817" s="647"/>
      <c r="H817" s="648"/>
      <c r="I817" s="648"/>
      <c r="J817" s="671"/>
      <c r="K817" s="822"/>
      <c r="L817" s="671"/>
      <c r="M817" s="671"/>
      <c r="N817" s="671"/>
      <c r="O817" s="671"/>
      <c r="P817" s="671"/>
      <c r="Q817" s="671"/>
      <c r="R817" s="653"/>
      <c r="S817" s="653"/>
      <c r="T817" s="653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652"/>
      <c r="AM817" s="652"/>
      <c r="AN817" s="652"/>
      <c r="AO817" s="652"/>
      <c r="AP817" s="652"/>
      <c r="AQ817" s="652"/>
      <c r="AR817" s="652"/>
      <c r="AS817" s="652"/>
      <c r="AT817" s="652"/>
    </row>
    <row r="818" spans="2:46" s="644" customFormat="1" ht="15.95" customHeight="1" x14ac:dyDescent="0.25">
      <c r="B818" s="645"/>
      <c r="C818" s="652"/>
      <c r="D818" s="652"/>
      <c r="E818" s="652"/>
      <c r="F818" s="652"/>
      <c r="G818" s="647"/>
      <c r="H818" s="648"/>
      <c r="I818" s="648"/>
      <c r="J818" s="671"/>
      <c r="K818" s="822"/>
      <c r="L818" s="671"/>
      <c r="M818" s="671"/>
      <c r="N818" s="671"/>
      <c r="O818" s="671"/>
      <c r="P818" s="671"/>
      <c r="Q818" s="671"/>
      <c r="R818" s="653"/>
      <c r="S818" s="653"/>
      <c r="T818" s="653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652"/>
      <c r="AM818" s="652"/>
      <c r="AN818" s="652"/>
      <c r="AO818" s="652"/>
      <c r="AP818" s="652"/>
      <c r="AQ818" s="652"/>
      <c r="AR818" s="652"/>
      <c r="AS818" s="652"/>
      <c r="AT818" s="652"/>
    </row>
    <row r="819" spans="2:46" s="644" customFormat="1" ht="15.95" customHeight="1" x14ac:dyDescent="0.25">
      <c r="B819" s="645"/>
      <c r="C819" s="652"/>
      <c r="D819" s="652"/>
      <c r="E819" s="652"/>
      <c r="F819" s="652"/>
      <c r="G819" s="647"/>
      <c r="H819" s="648"/>
      <c r="I819" s="648"/>
      <c r="J819" s="671"/>
      <c r="K819" s="822"/>
      <c r="L819" s="671"/>
      <c r="M819" s="671"/>
      <c r="N819" s="671"/>
      <c r="O819" s="671"/>
      <c r="P819" s="671"/>
      <c r="Q819" s="671"/>
      <c r="R819" s="653"/>
      <c r="S819" s="653"/>
      <c r="T819" s="653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652"/>
      <c r="AM819" s="652"/>
      <c r="AN819" s="652"/>
      <c r="AO819" s="652"/>
      <c r="AP819" s="652"/>
      <c r="AQ819" s="652"/>
      <c r="AR819" s="652"/>
      <c r="AS819" s="652"/>
      <c r="AT819" s="652"/>
    </row>
    <row r="820" spans="2:46" s="644" customFormat="1" ht="15.95" customHeight="1" x14ac:dyDescent="0.25">
      <c r="B820" s="645"/>
      <c r="C820" s="652"/>
      <c r="D820" s="652"/>
      <c r="E820" s="652"/>
      <c r="F820" s="652"/>
      <c r="G820" s="647"/>
      <c r="H820" s="648"/>
      <c r="I820" s="648"/>
      <c r="J820" s="671"/>
      <c r="K820" s="822"/>
      <c r="L820" s="671"/>
      <c r="M820" s="671"/>
      <c r="N820" s="671"/>
      <c r="O820" s="671"/>
      <c r="P820" s="671"/>
      <c r="Q820" s="671"/>
      <c r="R820" s="653"/>
      <c r="S820" s="653"/>
      <c r="T820" s="653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652"/>
      <c r="AM820" s="652"/>
      <c r="AN820" s="652"/>
      <c r="AO820" s="652"/>
      <c r="AP820" s="652"/>
      <c r="AQ820" s="652"/>
      <c r="AR820" s="652"/>
      <c r="AS820" s="652"/>
      <c r="AT820" s="652"/>
    </row>
    <row r="821" spans="2:46" s="644" customFormat="1" ht="15.95" customHeight="1" x14ac:dyDescent="0.25">
      <c r="B821" s="645"/>
      <c r="C821" s="652"/>
      <c r="D821" s="652"/>
      <c r="E821" s="652"/>
      <c r="F821" s="652"/>
      <c r="G821" s="647"/>
      <c r="H821" s="648"/>
      <c r="I821" s="648"/>
      <c r="J821" s="671"/>
      <c r="K821" s="822"/>
      <c r="L821" s="671"/>
      <c r="M821" s="671"/>
      <c r="N821" s="671"/>
      <c r="O821" s="671"/>
      <c r="P821" s="671"/>
      <c r="Q821" s="671"/>
      <c r="R821" s="653"/>
      <c r="S821" s="653"/>
      <c r="T821" s="653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652"/>
      <c r="AM821" s="652"/>
      <c r="AN821" s="652"/>
      <c r="AO821" s="652"/>
      <c r="AP821" s="652"/>
      <c r="AQ821" s="652"/>
      <c r="AR821" s="652"/>
      <c r="AS821" s="652"/>
      <c r="AT821" s="652"/>
    </row>
    <row r="822" spans="2:46" s="644" customFormat="1" ht="15.95" customHeight="1" x14ac:dyDescent="0.25">
      <c r="B822" s="645"/>
      <c r="C822" s="652"/>
      <c r="D822" s="652"/>
      <c r="E822" s="652"/>
      <c r="F822" s="652"/>
      <c r="G822" s="647"/>
      <c r="H822" s="648"/>
      <c r="I822" s="648"/>
      <c r="J822" s="671"/>
      <c r="K822" s="822"/>
      <c r="L822" s="671"/>
      <c r="M822" s="671"/>
      <c r="N822" s="671"/>
      <c r="O822" s="671"/>
      <c r="P822" s="671"/>
      <c r="Q822" s="671"/>
      <c r="R822" s="653"/>
      <c r="S822" s="653"/>
      <c r="T822" s="653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652"/>
      <c r="AM822" s="652"/>
      <c r="AN822" s="652"/>
      <c r="AO822" s="652"/>
      <c r="AP822" s="652"/>
      <c r="AQ822" s="652"/>
      <c r="AR822" s="652"/>
      <c r="AS822" s="652"/>
      <c r="AT822" s="652"/>
    </row>
    <row r="823" spans="2:46" s="644" customFormat="1" ht="15.95" customHeight="1" x14ac:dyDescent="0.25">
      <c r="B823" s="645"/>
      <c r="C823" s="652"/>
      <c r="D823" s="652"/>
      <c r="E823" s="652"/>
      <c r="F823" s="652"/>
      <c r="G823" s="647"/>
      <c r="H823" s="648"/>
      <c r="I823" s="648"/>
      <c r="J823" s="671"/>
      <c r="K823" s="822"/>
      <c r="L823" s="671"/>
      <c r="M823" s="671"/>
      <c r="N823" s="671"/>
      <c r="O823" s="671"/>
      <c r="P823" s="671"/>
      <c r="Q823" s="671"/>
      <c r="R823" s="653"/>
      <c r="S823" s="653"/>
      <c r="T823" s="653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652"/>
      <c r="AM823" s="652"/>
      <c r="AN823" s="652"/>
      <c r="AO823" s="652"/>
      <c r="AP823" s="652"/>
      <c r="AQ823" s="652"/>
      <c r="AR823" s="652"/>
      <c r="AS823" s="652"/>
      <c r="AT823" s="652"/>
    </row>
    <row r="824" spans="2:46" s="644" customFormat="1" ht="15.95" customHeight="1" x14ac:dyDescent="0.25">
      <c r="B824" s="645"/>
      <c r="C824" s="652"/>
      <c r="D824" s="652"/>
      <c r="E824" s="652"/>
      <c r="F824" s="652"/>
      <c r="G824" s="647"/>
      <c r="H824" s="648"/>
      <c r="I824" s="648"/>
      <c r="J824" s="671"/>
      <c r="K824" s="822"/>
      <c r="L824" s="671"/>
      <c r="M824" s="671"/>
      <c r="N824" s="671"/>
      <c r="O824" s="671"/>
      <c r="P824" s="671"/>
      <c r="Q824" s="671"/>
      <c r="R824" s="653"/>
      <c r="S824" s="653"/>
      <c r="T824" s="653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652"/>
      <c r="AM824" s="652"/>
      <c r="AN824" s="652"/>
      <c r="AO824" s="652"/>
      <c r="AP824" s="652"/>
      <c r="AQ824" s="652"/>
      <c r="AR824" s="652"/>
      <c r="AS824" s="652"/>
      <c r="AT824" s="652"/>
    </row>
    <row r="825" spans="2:46" s="644" customFormat="1" ht="15.95" customHeight="1" x14ac:dyDescent="0.25">
      <c r="B825" s="645"/>
      <c r="C825" s="652"/>
      <c r="D825" s="652"/>
      <c r="E825" s="652"/>
      <c r="F825" s="652"/>
      <c r="G825" s="647"/>
      <c r="H825" s="648"/>
      <c r="I825" s="648"/>
      <c r="J825" s="671"/>
      <c r="K825" s="822"/>
      <c r="L825" s="671"/>
      <c r="M825" s="671"/>
      <c r="N825" s="671"/>
      <c r="O825" s="671"/>
      <c r="P825" s="671"/>
      <c r="Q825" s="671"/>
      <c r="R825" s="653"/>
      <c r="S825" s="653"/>
      <c r="T825" s="653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652"/>
      <c r="AM825" s="652"/>
      <c r="AN825" s="652"/>
      <c r="AO825" s="652"/>
      <c r="AP825" s="652"/>
      <c r="AQ825" s="652"/>
      <c r="AR825" s="652"/>
      <c r="AS825" s="652"/>
      <c r="AT825" s="652"/>
    </row>
    <row r="826" spans="2:46" s="644" customFormat="1" ht="15.95" customHeight="1" x14ac:dyDescent="0.25">
      <c r="B826" s="645"/>
      <c r="C826" s="652"/>
      <c r="D826" s="652"/>
      <c r="E826" s="652"/>
      <c r="F826" s="652"/>
      <c r="G826" s="647"/>
      <c r="H826" s="648"/>
      <c r="I826" s="648"/>
      <c r="J826" s="671"/>
      <c r="K826" s="822"/>
      <c r="L826" s="671"/>
      <c r="M826" s="671"/>
      <c r="N826" s="671"/>
      <c r="O826" s="671"/>
      <c r="P826" s="671"/>
      <c r="Q826" s="671"/>
      <c r="R826" s="653"/>
      <c r="S826" s="653"/>
      <c r="T826" s="653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652"/>
      <c r="AM826" s="652"/>
      <c r="AN826" s="652"/>
      <c r="AO826" s="652"/>
      <c r="AP826" s="652"/>
      <c r="AQ826" s="652"/>
      <c r="AR826" s="652"/>
      <c r="AS826" s="652"/>
      <c r="AT826" s="652"/>
    </row>
    <row r="827" spans="2:46" s="644" customFormat="1" ht="15.95" customHeight="1" x14ac:dyDescent="0.25">
      <c r="B827" s="645"/>
      <c r="C827" s="652"/>
      <c r="D827" s="652"/>
      <c r="E827" s="652"/>
      <c r="F827" s="652"/>
      <c r="G827" s="647"/>
      <c r="H827" s="648"/>
      <c r="I827" s="648"/>
      <c r="J827" s="671"/>
      <c r="K827" s="822"/>
      <c r="L827" s="671"/>
      <c r="M827" s="671"/>
      <c r="N827" s="671"/>
      <c r="O827" s="671"/>
      <c r="P827" s="671"/>
      <c r="Q827" s="671"/>
      <c r="R827" s="653"/>
      <c r="S827" s="653"/>
      <c r="T827" s="653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652"/>
      <c r="AM827" s="652"/>
      <c r="AN827" s="652"/>
      <c r="AO827" s="652"/>
      <c r="AP827" s="652"/>
      <c r="AQ827" s="652"/>
      <c r="AR827" s="652"/>
      <c r="AS827" s="652"/>
      <c r="AT827" s="652"/>
    </row>
    <row r="828" spans="2:46" s="644" customFormat="1" ht="15.95" customHeight="1" x14ac:dyDescent="0.25">
      <c r="B828" s="645"/>
      <c r="C828" s="652"/>
      <c r="D828" s="652"/>
      <c r="E828" s="652"/>
      <c r="F828" s="652"/>
      <c r="G828" s="647"/>
      <c r="H828" s="648"/>
      <c r="I828" s="648"/>
      <c r="J828" s="671"/>
      <c r="K828" s="822"/>
      <c r="L828" s="671"/>
      <c r="M828" s="671"/>
      <c r="N828" s="671"/>
      <c r="O828" s="671"/>
      <c r="P828" s="671"/>
      <c r="Q828" s="671"/>
      <c r="R828" s="653"/>
      <c r="S828" s="653"/>
      <c r="T828" s="653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652"/>
      <c r="AM828" s="652"/>
      <c r="AN828" s="652"/>
      <c r="AO828" s="652"/>
      <c r="AP828" s="652"/>
      <c r="AQ828" s="652"/>
      <c r="AR828" s="652"/>
      <c r="AS828" s="652"/>
      <c r="AT828" s="652"/>
    </row>
    <row r="829" spans="2:46" s="644" customFormat="1" ht="15.95" customHeight="1" x14ac:dyDescent="0.25">
      <c r="B829" s="645"/>
      <c r="C829" s="652"/>
      <c r="D829" s="652"/>
      <c r="E829" s="652"/>
      <c r="F829" s="652"/>
      <c r="G829" s="647"/>
      <c r="H829" s="648"/>
      <c r="I829" s="648"/>
      <c r="J829" s="671"/>
      <c r="K829" s="822"/>
      <c r="L829" s="671"/>
      <c r="M829" s="671"/>
      <c r="N829" s="671"/>
      <c r="O829" s="671"/>
      <c r="P829" s="671"/>
      <c r="Q829" s="671"/>
      <c r="R829" s="653"/>
      <c r="S829" s="653"/>
      <c r="T829" s="653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652"/>
      <c r="AM829" s="652"/>
      <c r="AN829" s="652"/>
      <c r="AO829" s="652"/>
      <c r="AP829" s="652"/>
      <c r="AQ829" s="652"/>
      <c r="AR829" s="652"/>
      <c r="AS829" s="652"/>
      <c r="AT829" s="652"/>
    </row>
    <row r="830" spans="2:46" s="644" customFormat="1" ht="15.95" customHeight="1" x14ac:dyDescent="0.25">
      <c r="B830" s="645"/>
      <c r="C830" s="652"/>
      <c r="D830" s="652"/>
      <c r="E830" s="652"/>
      <c r="F830" s="652"/>
      <c r="G830" s="647"/>
      <c r="H830" s="648"/>
      <c r="I830" s="648"/>
      <c r="J830" s="671"/>
      <c r="K830" s="822"/>
      <c r="L830" s="671"/>
      <c r="M830" s="671"/>
      <c r="N830" s="671"/>
      <c r="O830" s="671"/>
      <c r="P830" s="671"/>
      <c r="Q830" s="671"/>
      <c r="R830" s="653"/>
      <c r="S830" s="653"/>
      <c r="T830" s="653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652"/>
      <c r="AM830" s="652"/>
      <c r="AN830" s="652"/>
      <c r="AO830" s="652"/>
      <c r="AP830" s="652"/>
      <c r="AQ830" s="652"/>
      <c r="AR830" s="652"/>
      <c r="AS830" s="652"/>
      <c r="AT830" s="652"/>
    </row>
    <row r="831" spans="2:46" s="644" customFormat="1" ht="15.95" customHeight="1" x14ac:dyDescent="0.25">
      <c r="B831" s="645"/>
      <c r="C831" s="652"/>
      <c r="D831" s="652"/>
      <c r="E831" s="652"/>
      <c r="F831" s="652"/>
      <c r="G831" s="647"/>
      <c r="H831" s="648"/>
      <c r="I831" s="648"/>
      <c r="J831" s="671"/>
      <c r="K831" s="822"/>
      <c r="L831" s="671"/>
      <c r="M831" s="671"/>
      <c r="N831" s="671"/>
      <c r="O831" s="671"/>
      <c r="P831" s="671"/>
      <c r="Q831" s="671"/>
      <c r="R831" s="653"/>
      <c r="S831" s="653"/>
      <c r="T831" s="653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652"/>
      <c r="AM831" s="652"/>
      <c r="AN831" s="652"/>
      <c r="AO831" s="652"/>
      <c r="AP831" s="652"/>
      <c r="AQ831" s="652"/>
      <c r="AR831" s="652"/>
      <c r="AS831" s="652"/>
      <c r="AT831" s="652"/>
    </row>
    <row r="832" spans="2:46" s="644" customFormat="1" ht="15.95" customHeight="1" x14ac:dyDescent="0.25">
      <c r="B832" s="645"/>
      <c r="C832" s="652"/>
      <c r="D832" s="652"/>
      <c r="E832" s="652"/>
      <c r="F832" s="652"/>
      <c r="G832" s="647"/>
      <c r="H832" s="648"/>
      <c r="I832" s="648"/>
      <c r="J832" s="671"/>
      <c r="K832" s="822"/>
      <c r="L832" s="671"/>
      <c r="M832" s="671"/>
      <c r="N832" s="671"/>
      <c r="O832" s="671"/>
      <c r="P832" s="671"/>
      <c r="Q832" s="671"/>
      <c r="R832" s="653"/>
      <c r="S832" s="653"/>
      <c r="T832" s="653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652"/>
      <c r="AM832" s="652"/>
      <c r="AN832" s="652"/>
      <c r="AO832" s="652"/>
      <c r="AP832" s="652"/>
      <c r="AQ832" s="652"/>
      <c r="AR832" s="652"/>
      <c r="AS832" s="652"/>
      <c r="AT832" s="652"/>
    </row>
    <row r="833" spans="2:46" s="644" customFormat="1" ht="15.95" customHeight="1" x14ac:dyDescent="0.25">
      <c r="B833" s="645"/>
      <c r="C833" s="652"/>
      <c r="D833" s="652"/>
      <c r="E833" s="652"/>
      <c r="F833" s="652"/>
      <c r="G833" s="647"/>
      <c r="H833" s="648"/>
      <c r="I833" s="648"/>
      <c r="J833" s="671"/>
      <c r="K833" s="822"/>
      <c r="L833" s="671"/>
      <c r="M833" s="671"/>
      <c r="N833" s="671"/>
      <c r="O833" s="671"/>
      <c r="P833" s="671"/>
      <c r="Q833" s="671"/>
      <c r="R833" s="653"/>
      <c r="S833" s="653"/>
      <c r="T833" s="653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652"/>
      <c r="AM833" s="652"/>
      <c r="AN833" s="652"/>
      <c r="AO833" s="652"/>
      <c r="AP833" s="652"/>
      <c r="AQ833" s="652"/>
      <c r="AR833" s="652"/>
      <c r="AS833" s="652"/>
      <c r="AT833" s="652"/>
    </row>
    <row r="834" spans="2:46" s="644" customFormat="1" ht="15.95" customHeight="1" x14ac:dyDescent="0.25">
      <c r="B834" s="645"/>
      <c r="C834" s="652"/>
      <c r="D834" s="652"/>
      <c r="E834" s="652"/>
      <c r="F834" s="652"/>
      <c r="G834" s="647"/>
      <c r="H834" s="648"/>
      <c r="I834" s="648"/>
      <c r="J834" s="671"/>
      <c r="K834" s="822"/>
      <c r="L834" s="671"/>
      <c r="M834" s="671"/>
      <c r="N834" s="671"/>
      <c r="O834" s="671"/>
      <c r="P834" s="671"/>
      <c r="Q834" s="671"/>
      <c r="R834" s="653"/>
      <c r="S834" s="653"/>
      <c r="T834" s="653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652"/>
      <c r="AM834" s="652"/>
      <c r="AN834" s="652"/>
      <c r="AO834" s="652"/>
      <c r="AP834" s="652"/>
      <c r="AQ834" s="652"/>
      <c r="AR834" s="652"/>
      <c r="AS834" s="652"/>
      <c r="AT834" s="652"/>
    </row>
    <row r="835" spans="2:46" s="644" customFormat="1" ht="15.95" customHeight="1" x14ac:dyDescent="0.25">
      <c r="B835" s="645"/>
      <c r="C835" s="652"/>
      <c r="D835" s="652"/>
      <c r="E835" s="652"/>
      <c r="F835" s="652"/>
      <c r="G835" s="647"/>
      <c r="H835" s="648"/>
      <c r="I835" s="648"/>
      <c r="J835" s="671"/>
      <c r="K835" s="822"/>
      <c r="L835" s="671"/>
      <c r="M835" s="671"/>
      <c r="N835" s="671"/>
      <c r="O835" s="671"/>
      <c r="P835" s="671"/>
      <c r="Q835" s="671"/>
      <c r="R835" s="653"/>
      <c r="S835" s="653"/>
      <c r="T835" s="653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652"/>
      <c r="AM835" s="652"/>
      <c r="AN835" s="652"/>
      <c r="AO835" s="652"/>
      <c r="AP835" s="652"/>
      <c r="AQ835" s="652"/>
      <c r="AR835" s="652"/>
      <c r="AS835" s="652"/>
      <c r="AT835" s="652"/>
    </row>
    <row r="836" spans="2:46" s="644" customFormat="1" ht="15.95" customHeight="1" x14ac:dyDescent="0.25">
      <c r="B836" s="645"/>
      <c r="C836" s="652"/>
      <c r="D836" s="652"/>
      <c r="E836" s="652"/>
      <c r="F836" s="652"/>
      <c r="G836" s="647"/>
      <c r="H836" s="648"/>
      <c r="I836" s="648"/>
      <c r="J836" s="671"/>
      <c r="K836" s="822"/>
      <c r="L836" s="671"/>
      <c r="M836" s="671"/>
      <c r="N836" s="671"/>
      <c r="O836" s="671"/>
      <c r="P836" s="671"/>
      <c r="Q836" s="671"/>
      <c r="R836" s="653"/>
      <c r="S836" s="653"/>
      <c r="T836" s="653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652"/>
      <c r="AM836" s="652"/>
      <c r="AN836" s="652"/>
      <c r="AO836" s="652"/>
      <c r="AP836" s="652"/>
      <c r="AQ836" s="652"/>
      <c r="AR836" s="652"/>
      <c r="AS836" s="652"/>
      <c r="AT836" s="652"/>
    </row>
    <row r="837" spans="2:46" s="644" customFormat="1" ht="15.95" customHeight="1" x14ac:dyDescent="0.25">
      <c r="B837" s="645"/>
      <c r="C837" s="652"/>
      <c r="D837" s="652"/>
      <c r="E837" s="652"/>
      <c r="F837" s="652"/>
      <c r="G837" s="647"/>
      <c r="H837" s="648"/>
      <c r="I837" s="648"/>
      <c r="J837" s="671"/>
      <c r="K837" s="822"/>
      <c r="L837" s="671"/>
      <c r="M837" s="671"/>
      <c r="N837" s="671"/>
      <c r="O837" s="671"/>
      <c r="P837" s="671"/>
      <c r="Q837" s="671"/>
      <c r="R837" s="653"/>
      <c r="S837" s="653"/>
      <c r="T837" s="653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652"/>
      <c r="AM837" s="652"/>
      <c r="AN837" s="652"/>
      <c r="AO837" s="652"/>
      <c r="AP837" s="652"/>
      <c r="AQ837" s="652"/>
      <c r="AR837" s="652"/>
      <c r="AS837" s="652"/>
      <c r="AT837" s="652"/>
    </row>
    <row r="838" spans="2:46" s="644" customFormat="1" ht="15.95" customHeight="1" x14ac:dyDescent="0.25">
      <c r="B838" s="645"/>
      <c r="C838" s="652"/>
      <c r="D838" s="652"/>
      <c r="E838" s="652"/>
      <c r="F838" s="652"/>
      <c r="G838" s="647"/>
      <c r="H838" s="648"/>
      <c r="I838" s="648"/>
      <c r="J838" s="671"/>
      <c r="K838" s="822"/>
      <c r="L838" s="671"/>
      <c r="M838" s="671"/>
      <c r="N838" s="671"/>
      <c r="O838" s="671"/>
      <c r="P838" s="671"/>
      <c r="Q838" s="671"/>
      <c r="R838" s="653"/>
      <c r="S838" s="653"/>
      <c r="T838" s="653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652"/>
      <c r="AM838" s="652"/>
      <c r="AN838" s="652"/>
      <c r="AO838" s="652"/>
      <c r="AP838" s="652"/>
      <c r="AQ838" s="652"/>
      <c r="AR838" s="652"/>
      <c r="AS838" s="652"/>
      <c r="AT838" s="652"/>
    </row>
    <row r="839" spans="2:46" s="644" customFormat="1" ht="15.95" customHeight="1" x14ac:dyDescent="0.25">
      <c r="B839" s="645"/>
      <c r="C839" s="652"/>
      <c r="D839" s="652"/>
      <c r="E839" s="652"/>
      <c r="F839" s="652"/>
      <c r="G839" s="647"/>
      <c r="H839" s="648"/>
      <c r="I839" s="648"/>
      <c r="J839" s="671"/>
      <c r="K839" s="822"/>
      <c r="L839" s="671"/>
      <c r="M839" s="671"/>
      <c r="N839" s="671"/>
      <c r="O839" s="671"/>
      <c r="P839" s="671"/>
      <c r="Q839" s="671"/>
      <c r="R839" s="653"/>
      <c r="S839" s="653"/>
      <c r="T839" s="653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652"/>
      <c r="AM839" s="652"/>
      <c r="AN839" s="652"/>
      <c r="AO839" s="652"/>
      <c r="AP839" s="652"/>
      <c r="AQ839" s="652"/>
      <c r="AR839" s="652"/>
      <c r="AS839" s="652"/>
      <c r="AT839" s="652"/>
    </row>
    <row r="840" spans="2:46" s="644" customFormat="1" ht="15.95" customHeight="1" x14ac:dyDescent="0.25">
      <c r="B840" s="645"/>
      <c r="C840" s="652"/>
      <c r="D840" s="652"/>
      <c r="E840" s="652"/>
      <c r="F840" s="652"/>
      <c r="G840" s="647"/>
      <c r="H840" s="648"/>
      <c r="I840" s="648"/>
      <c r="J840" s="671"/>
      <c r="K840" s="822"/>
      <c r="L840" s="671"/>
      <c r="M840" s="671"/>
      <c r="N840" s="671"/>
      <c r="O840" s="671"/>
      <c r="P840" s="671"/>
      <c r="Q840" s="671"/>
      <c r="R840" s="653"/>
      <c r="S840" s="653"/>
      <c r="T840" s="653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652"/>
      <c r="AM840" s="652"/>
      <c r="AN840" s="652"/>
      <c r="AO840" s="652"/>
      <c r="AP840" s="652"/>
      <c r="AQ840" s="652"/>
      <c r="AR840" s="652"/>
      <c r="AS840" s="652"/>
      <c r="AT840" s="652"/>
    </row>
    <row r="841" spans="2:46" s="644" customFormat="1" ht="15.95" customHeight="1" x14ac:dyDescent="0.25">
      <c r="B841" s="645"/>
      <c r="C841" s="652"/>
      <c r="D841" s="652"/>
      <c r="E841" s="652"/>
      <c r="F841" s="652"/>
      <c r="G841" s="647"/>
      <c r="H841" s="648"/>
      <c r="I841" s="648"/>
      <c r="J841" s="671"/>
      <c r="K841" s="822"/>
      <c r="L841" s="671"/>
      <c r="M841" s="671"/>
      <c r="N841" s="671"/>
      <c r="O841" s="671"/>
      <c r="P841" s="671"/>
      <c r="Q841" s="671"/>
      <c r="R841" s="653"/>
      <c r="S841" s="653"/>
      <c r="T841" s="653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652"/>
      <c r="AM841" s="652"/>
      <c r="AN841" s="652"/>
      <c r="AO841" s="652"/>
      <c r="AP841" s="652"/>
      <c r="AQ841" s="652"/>
      <c r="AR841" s="652"/>
      <c r="AS841" s="652"/>
      <c r="AT841" s="652"/>
    </row>
    <row r="842" spans="2:46" s="644" customFormat="1" ht="15.95" customHeight="1" x14ac:dyDescent="0.25">
      <c r="B842" s="645"/>
      <c r="C842" s="652"/>
      <c r="D842" s="652"/>
      <c r="E842" s="652"/>
      <c r="F842" s="652"/>
      <c r="G842" s="647"/>
      <c r="H842" s="648"/>
      <c r="I842" s="648"/>
      <c r="J842" s="671"/>
      <c r="K842" s="822"/>
      <c r="L842" s="671"/>
      <c r="M842" s="671"/>
      <c r="N842" s="671"/>
      <c r="O842" s="671"/>
      <c r="P842" s="671"/>
      <c r="Q842" s="671"/>
      <c r="R842" s="653"/>
      <c r="S842" s="653"/>
      <c r="T842" s="653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652"/>
      <c r="AM842" s="652"/>
      <c r="AN842" s="652"/>
      <c r="AO842" s="652"/>
      <c r="AP842" s="652"/>
      <c r="AQ842" s="652"/>
      <c r="AR842" s="652"/>
      <c r="AS842" s="652"/>
      <c r="AT842" s="652"/>
    </row>
    <row r="843" spans="2:46" s="644" customFormat="1" ht="15.95" customHeight="1" x14ac:dyDescent="0.25">
      <c r="B843" s="645"/>
      <c r="C843" s="652"/>
      <c r="D843" s="652"/>
      <c r="E843" s="652"/>
      <c r="F843" s="652"/>
      <c r="G843" s="647"/>
      <c r="H843" s="648"/>
      <c r="I843" s="648"/>
      <c r="J843" s="671"/>
      <c r="K843" s="822"/>
      <c r="L843" s="671"/>
      <c r="M843" s="671"/>
      <c r="N843" s="671"/>
      <c r="O843" s="671"/>
      <c r="P843" s="671"/>
      <c r="Q843" s="671"/>
      <c r="R843" s="653"/>
      <c r="S843" s="653"/>
      <c r="T843" s="653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652"/>
      <c r="AM843" s="652"/>
      <c r="AN843" s="652"/>
      <c r="AO843" s="652"/>
      <c r="AP843" s="652"/>
      <c r="AQ843" s="652"/>
      <c r="AR843" s="652"/>
      <c r="AS843" s="652"/>
      <c r="AT843" s="652"/>
    </row>
    <row r="844" spans="2:46" s="644" customFormat="1" ht="15.95" customHeight="1" x14ac:dyDescent="0.25">
      <c r="B844" s="645"/>
      <c r="C844" s="652"/>
      <c r="D844" s="652"/>
      <c r="E844" s="652"/>
      <c r="F844" s="652"/>
      <c r="G844" s="647"/>
      <c r="H844" s="648"/>
      <c r="I844" s="648"/>
      <c r="J844" s="671"/>
      <c r="K844" s="822"/>
      <c r="L844" s="671"/>
      <c r="M844" s="671"/>
      <c r="N844" s="671"/>
      <c r="O844" s="671"/>
      <c r="P844" s="671"/>
      <c r="Q844" s="671"/>
      <c r="R844" s="653"/>
      <c r="S844" s="653"/>
      <c r="T844" s="653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652"/>
      <c r="AM844" s="652"/>
      <c r="AN844" s="652"/>
      <c r="AO844" s="652"/>
      <c r="AP844" s="652"/>
      <c r="AQ844" s="652"/>
      <c r="AR844" s="652"/>
      <c r="AS844" s="652"/>
      <c r="AT844" s="652"/>
    </row>
    <row r="845" spans="2:46" s="644" customFormat="1" ht="15.95" customHeight="1" x14ac:dyDescent="0.25">
      <c r="B845" s="645"/>
      <c r="C845" s="652"/>
      <c r="D845" s="652"/>
      <c r="E845" s="652"/>
      <c r="F845" s="652"/>
      <c r="G845" s="647"/>
      <c r="H845" s="648"/>
      <c r="I845" s="648"/>
      <c r="J845" s="671"/>
      <c r="K845" s="822"/>
      <c r="L845" s="671"/>
      <c r="M845" s="671"/>
      <c r="N845" s="671"/>
      <c r="O845" s="671"/>
      <c r="P845" s="671"/>
      <c r="Q845" s="671"/>
      <c r="R845" s="653"/>
      <c r="S845" s="653"/>
      <c r="T845" s="653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652"/>
      <c r="AM845" s="652"/>
      <c r="AN845" s="652"/>
      <c r="AO845" s="652"/>
      <c r="AP845" s="652"/>
      <c r="AQ845" s="652"/>
      <c r="AR845" s="652"/>
      <c r="AS845" s="652"/>
      <c r="AT845" s="652"/>
    </row>
    <row r="846" spans="2:46" s="644" customFormat="1" ht="15.95" customHeight="1" x14ac:dyDescent="0.25">
      <c r="B846" s="645"/>
      <c r="C846" s="652"/>
      <c r="D846" s="652"/>
      <c r="E846" s="652"/>
      <c r="F846" s="652"/>
      <c r="G846" s="647"/>
      <c r="H846" s="648"/>
      <c r="I846" s="648"/>
      <c r="J846" s="671"/>
      <c r="K846" s="822"/>
      <c r="L846" s="671"/>
      <c r="M846" s="671"/>
      <c r="N846" s="671"/>
      <c r="O846" s="671"/>
      <c r="P846" s="671"/>
      <c r="Q846" s="671"/>
      <c r="R846" s="653"/>
      <c r="S846" s="653"/>
      <c r="T846" s="653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652"/>
      <c r="AM846" s="652"/>
      <c r="AN846" s="652"/>
      <c r="AO846" s="652"/>
      <c r="AP846" s="652"/>
      <c r="AQ846" s="652"/>
      <c r="AR846" s="652"/>
      <c r="AS846" s="652"/>
      <c r="AT846" s="652"/>
    </row>
    <row r="847" spans="2:46" s="644" customFormat="1" ht="15.95" customHeight="1" x14ac:dyDescent="0.25">
      <c r="B847" s="645"/>
      <c r="C847" s="652"/>
      <c r="D847" s="652"/>
      <c r="E847" s="652"/>
      <c r="F847" s="652"/>
      <c r="G847" s="647"/>
      <c r="H847" s="648"/>
      <c r="I847" s="648"/>
      <c r="J847" s="671"/>
      <c r="K847" s="822"/>
      <c r="L847" s="671"/>
      <c r="M847" s="671"/>
      <c r="N847" s="671"/>
      <c r="O847" s="671"/>
      <c r="P847" s="671"/>
      <c r="Q847" s="671"/>
      <c r="R847" s="653"/>
      <c r="S847" s="653"/>
      <c r="T847" s="653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652"/>
      <c r="AM847" s="652"/>
      <c r="AN847" s="652"/>
      <c r="AO847" s="652"/>
      <c r="AP847" s="652"/>
      <c r="AQ847" s="652"/>
      <c r="AR847" s="652"/>
      <c r="AS847" s="652"/>
      <c r="AT847" s="652"/>
    </row>
    <row r="848" spans="2:46" s="644" customFormat="1" ht="15.95" customHeight="1" x14ac:dyDescent="0.25">
      <c r="B848" s="645"/>
      <c r="C848" s="652"/>
      <c r="D848" s="652"/>
      <c r="E848" s="652"/>
      <c r="F848" s="652"/>
      <c r="G848" s="647"/>
      <c r="H848" s="648"/>
      <c r="I848" s="648"/>
      <c r="J848" s="671"/>
      <c r="K848" s="822"/>
      <c r="L848" s="671"/>
      <c r="M848" s="671"/>
      <c r="N848" s="671"/>
      <c r="O848" s="671"/>
      <c r="P848" s="671"/>
      <c r="Q848" s="671"/>
      <c r="R848" s="653"/>
      <c r="S848" s="653"/>
      <c r="T848" s="653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652"/>
      <c r="AM848" s="652"/>
      <c r="AN848" s="652"/>
      <c r="AO848" s="652"/>
      <c r="AP848" s="652"/>
      <c r="AQ848" s="652"/>
      <c r="AR848" s="652"/>
      <c r="AS848" s="652"/>
      <c r="AT848" s="652"/>
    </row>
    <row r="849" spans="2:46" s="644" customFormat="1" ht="15.95" customHeight="1" x14ac:dyDescent="0.25">
      <c r="B849" s="645"/>
      <c r="C849" s="652"/>
      <c r="D849" s="652"/>
      <c r="E849" s="652"/>
      <c r="F849" s="652"/>
      <c r="G849" s="647"/>
      <c r="H849" s="648"/>
      <c r="I849" s="648"/>
      <c r="J849" s="671"/>
      <c r="K849" s="822"/>
      <c r="L849" s="671"/>
      <c r="M849" s="671"/>
      <c r="N849" s="671"/>
      <c r="O849" s="671"/>
      <c r="P849" s="671"/>
      <c r="Q849" s="671"/>
      <c r="R849" s="653"/>
      <c r="S849" s="653"/>
      <c r="T849" s="653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652"/>
      <c r="AM849" s="652"/>
      <c r="AN849" s="652"/>
      <c r="AO849" s="652"/>
      <c r="AP849" s="652"/>
      <c r="AQ849" s="652"/>
      <c r="AR849" s="652"/>
      <c r="AS849" s="652"/>
      <c r="AT849" s="652"/>
    </row>
    <row r="850" spans="2:46" s="644" customFormat="1" ht="15.95" customHeight="1" x14ac:dyDescent="0.25">
      <c r="B850" s="645"/>
      <c r="C850" s="652"/>
      <c r="D850" s="652"/>
      <c r="E850" s="652"/>
      <c r="F850" s="652"/>
      <c r="G850" s="647"/>
      <c r="H850" s="648"/>
      <c r="I850" s="648"/>
      <c r="J850" s="671"/>
      <c r="K850" s="822"/>
      <c r="L850" s="671"/>
      <c r="M850" s="671"/>
      <c r="N850" s="671"/>
      <c r="O850" s="671"/>
      <c r="P850" s="671"/>
      <c r="Q850" s="671"/>
      <c r="R850" s="653"/>
      <c r="S850" s="653"/>
      <c r="T850" s="653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652"/>
      <c r="AM850" s="652"/>
      <c r="AN850" s="652"/>
      <c r="AO850" s="652"/>
      <c r="AP850" s="652"/>
      <c r="AQ850" s="652"/>
      <c r="AR850" s="652"/>
      <c r="AS850" s="652"/>
      <c r="AT850" s="652"/>
    </row>
    <row r="851" spans="2:46" s="644" customFormat="1" ht="15.95" customHeight="1" x14ac:dyDescent="0.25">
      <c r="B851" s="645"/>
      <c r="C851" s="652"/>
      <c r="D851" s="652"/>
      <c r="E851" s="652"/>
      <c r="F851" s="652"/>
      <c r="G851" s="647"/>
      <c r="H851" s="648"/>
      <c r="I851" s="648"/>
      <c r="J851" s="671"/>
      <c r="K851" s="822"/>
      <c r="L851" s="671"/>
      <c r="M851" s="671"/>
      <c r="N851" s="671"/>
      <c r="O851" s="671"/>
      <c r="P851" s="671"/>
      <c r="Q851" s="671"/>
      <c r="R851" s="653"/>
      <c r="S851" s="653"/>
      <c r="T851" s="653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652"/>
      <c r="AM851" s="652"/>
      <c r="AN851" s="652"/>
      <c r="AO851" s="652"/>
      <c r="AP851" s="652"/>
      <c r="AQ851" s="652"/>
      <c r="AR851" s="652"/>
      <c r="AS851" s="652"/>
      <c r="AT851" s="652"/>
    </row>
    <row r="852" spans="2:46" s="644" customFormat="1" ht="15.95" customHeight="1" x14ac:dyDescent="0.25">
      <c r="B852" s="645"/>
      <c r="C852" s="652"/>
      <c r="D852" s="652"/>
      <c r="E852" s="652"/>
      <c r="F852" s="652"/>
      <c r="G852" s="647"/>
      <c r="H852" s="648"/>
      <c r="I852" s="648"/>
      <c r="J852" s="671"/>
      <c r="K852" s="822"/>
      <c r="L852" s="671"/>
      <c r="M852" s="671"/>
      <c r="N852" s="671"/>
      <c r="O852" s="671"/>
      <c r="P852" s="671"/>
      <c r="Q852" s="671"/>
      <c r="R852" s="653"/>
      <c r="S852" s="653"/>
      <c r="T852" s="653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652"/>
      <c r="AM852" s="652"/>
      <c r="AN852" s="652"/>
      <c r="AO852" s="652"/>
      <c r="AP852" s="652"/>
      <c r="AQ852" s="652"/>
      <c r="AR852" s="652"/>
      <c r="AS852" s="652"/>
      <c r="AT852" s="652"/>
    </row>
    <row r="853" spans="2:46" s="644" customFormat="1" ht="15.95" customHeight="1" x14ac:dyDescent="0.25">
      <c r="B853" s="645"/>
      <c r="C853" s="652"/>
      <c r="D853" s="652"/>
      <c r="E853" s="652"/>
      <c r="F853" s="652"/>
      <c r="G853" s="647"/>
      <c r="H853" s="648"/>
      <c r="I853" s="648"/>
      <c r="J853" s="671"/>
      <c r="K853" s="822"/>
      <c r="L853" s="671"/>
      <c r="M853" s="671"/>
      <c r="N853" s="671"/>
      <c r="O853" s="671"/>
      <c r="P853" s="671"/>
      <c r="Q853" s="671"/>
      <c r="R853" s="653"/>
      <c r="S853" s="653"/>
      <c r="T853" s="653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652"/>
      <c r="AM853" s="652"/>
      <c r="AN853" s="652"/>
      <c r="AO853" s="652"/>
      <c r="AP853" s="652"/>
      <c r="AQ853" s="652"/>
      <c r="AR853" s="652"/>
      <c r="AS853" s="652"/>
      <c r="AT853" s="652"/>
    </row>
    <row r="854" spans="2:46" s="644" customFormat="1" ht="15.95" customHeight="1" x14ac:dyDescent="0.25">
      <c r="B854" s="645"/>
      <c r="C854" s="652"/>
      <c r="D854" s="652"/>
      <c r="E854" s="652"/>
      <c r="F854" s="652"/>
      <c r="G854" s="647"/>
      <c r="H854" s="648"/>
      <c r="I854" s="648"/>
      <c r="J854" s="671"/>
      <c r="K854" s="822"/>
      <c r="L854" s="671"/>
      <c r="M854" s="671"/>
      <c r="N854" s="671"/>
      <c r="O854" s="671"/>
      <c r="P854" s="671"/>
      <c r="Q854" s="671"/>
      <c r="R854" s="653"/>
      <c r="S854" s="653"/>
      <c r="T854" s="653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652"/>
      <c r="AM854" s="652"/>
      <c r="AN854" s="652"/>
      <c r="AO854" s="652"/>
      <c r="AP854" s="652"/>
      <c r="AQ854" s="652"/>
      <c r="AR854" s="652"/>
      <c r="AS854" s="652"/>
      <c r="AT854" s="652"/>
    </row>
    <row r="855" spans="2:46" s="644" customFormat="1" ht="15.95" customHeight="1" x14ac:dyDescent="0.25">
      <c r="B855" s="645"/>
      <c r="C855" s="652"/>
      <c r="D855" s="652"/>
      <c r="E855" s="652"/>
      <c r="F855" s="652"/>
      <c r="G855" s="647"/>
      <c r="H855" s="648"/>
      <c r="I855" s="648"/>
      <c r="J855" s="671"/>
      <c r="K855" s="822"/>
      <c r="L855" s="671"/>
      <c r="M855" s="671"/>
      <c r="N855" s="671"/>
      <c r="O855" s="671"/>
      <c r="P855" s="671"/>
      <c r="Q855" s="671"/>
      <c r="R855" s="653"/>
      <c r="S855" s="653"/>
      <c r="T855" s="653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652"/>
      <c r="AM855" s="652"/>
      <c r="AN855" s="652"/>
      <c r="AO855" s="652"/>
      <c r="AP855" s="652"/>
      <c r="AQ855" s="652"/>
      <c r="AR855" s="652"/>
      <c r="AS855" s="652"/>
      <c r="AT855" s="652"/>
    </row>
    <row r="856" spans="2:46" s="644" customFormat="1" ht="15.95" customHeight="1" x14ac:dyDescent="0.25">
      <c r="B856" s="645"/>
      <c r="C856" s="652"/>
      <c r="D856" s="652"/>
      <c r="E856" s="652"/>
      <c r="F856" s="652"/>
      <c r="G856" s="647"/>
      <c r="H856" s="648"/>
      <c r="I856" s="648"/>
      <c r="J856" s="671"/>
      <c r="K856" s="822"/>
      <c r="L856" s="671"/>
      <c r="M856" s="671"/>
      <c r="N856" s="671"/>
      <c r="O856" s="671"/>
      <c r="P856" s="671"/>
      <c r="Q856" s="671"/>
      <c r="R856" s="653"/>
      <c r="S856" s="653"/>
      <c r="T856" s="653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652"/>
      <c r="AM856" s="652"/>
      <c r="AN856" s="652"/>
      <c r="AO856" s="652"/>
      <c r="AP856" s="652"/>
      <c r="AQ856" s="652"/>
      <c r="AR856" s="652"/>
      <c r="AS856" s="652"/>
      <c r="AT856" s="652"/>
    </row>
    <row r="857" spans="2:46" s="644" customFormat="1" ht="15.95" customHeight="1" x14ac:dyDescent="0.25">
      <c r="B857" s="645"/>
      <c r="C857" s="652"/>
      <c r="D857" s="652"/>
      <c r="E857" s="652"/>
      <c r="F857" s="652"/>
      <c r="G857" s="647"/>
      <c r="H857" s="648"/>
      <c r="I857" s="648"/>
      <c r="J857" s="671"/>
      <c r="K857" s="822"/>
      <c r="L857" s="671"/>
      <c r="M857" s="671"/>
      <c r="N857" s="671"/>
      <c r="O857" s="671"/>
      <c r="P857" s="671"/>
      <c r="Q857" s="671"/>
      <c r="R857" s="653"/>
      <c r="S857" s="653"/>
      <c r="T857" s="653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652"/>
      <c r="AM857" s="652"/>
      <c r="AN857" s="652"/>
      <c r="AO857" s="652"/>
      <c r="AP857" s="652"/>
      <c r="AQ857" s="652"/>
      <c r="AR857" s="652"/>
      <c r="AS857" s="652"/>
      <c r="AT857" s="652"/>
    </row>
    <row r="858" spans="2:46" s="644" customFormat="1" ht="15.95" customHeight="1" x14ac:dyDescent="0.25">
      <c r="B858" s="645"/>
      <c r="C858" s="652"/>
      <c r="D858" s="652"/>
      <c r="E858" s="652"/>
      <c r="F858" s="652"/>
      <c r="G858" s="647"/>
      <c r="H858" s="648"/>
      <c r="I858" s="648"/>
      <c r="J858" s="671"/>
      <c r="K858" s="822"/>
      <c r="L858" s="671"/>
      <c r="M858" s="671"/>
      <c r="N858" s="671"/>
      <c r="O858" s="671"/>
      <c r="P858" s="671"/>
      <c r="Q858" s="671"/>
      <c r="R858" s="653"/>
      <c r="S858" s="653"/>
      <c r="T858" s="653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652"/>
      <c r="AM858" s="652"/>
      <c r="AN858" s="652"/>
      <c r="AO858" s="652"/>
      <c r="AP858" s="652"/>
      <c r="AQ858" s="652"/>
      <c r="AR858" s="652"/>
      <c r="AS858" s="652"/>
      <c r="AT858" s="652"/>
    </row>
    <row r="859" spans="2:46" s="644" customFormat="1" ht="15.95" customHeight="1" x14ac:dyDescent="0.25">
      <c r="B859" s="645"/>
      <c r="C859" s="652"/>
      <c r="D859" s="652"/>
      <c r="E859" s="652"/>
      <c r="F859" s="652"/>
      <c r="G859" s="647"/>
      <c r="H859" s="648"/>
      <c r="I859" s="648"/>
      <c r="J859" s="671"/>
      <c r="K859" s="822"/>
      <c r="L859" s="671"/>
      <c r="M859" s="671"/>
      <c r="N859" s="671"/>
      <c r="O859" s="671"/>
      <c r="P859" s="671"/>
      <c r="Q859" s="671"/>
      <c r="R859" s="653"/>
      <c r="S859" s="653"/>
      <c r="T859" s="653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652"/>
      <c r="AM859" s="652"/>
      <c r="AN859" s="652"/>
      <c r="AO859" s="652"/>
      <c r="AP859" s="652"/>
      <c r="AQ859" s="652"/>
      <c r="AR859" s="652"/>
      <c r="AS859" s="652"/>
      <c r="AT859" s="652"/>
    </row>
    <row r="860" spans="2:46" s="644" customFormat="1" ht="15.95" customHeight="1" x14ac:dyDescent="0.25">
      <c r="B860" s="645"/>
      <c r="C860" s="652"/>
      <c r="D860" s="652"/>
      <c r="E860" s="652"/>
      <c r="F860" s="652"/>
      <c r="G860" s="647"/>
      <c r="H860" s="648"/>
      <c r="I860" s="648"/>
      <c r="J860" s="671"/>
      <c r="K860" s="822"/>
      <c r="L860" s="671"/>
      <c r="M860" s="671"/>
      <c r="N860" s="671"/>
      <c r="O860" s="671"/>
      <c r="P860" s="671"/>
      <c r="Q860" s="671"/>
      <c r="R860" s="653"/>
      <c r="S860" s="653"/>
      <c r="T860" s="653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652"/>
      <c r="AM860" s="652"/>
      <c r="AN860" s="652"/>
      <c r="AO860" s="652"/>
      <c r="AP860" s="652"/>
      <c r="AQ860" s="652"/>
      <c r="AR860" s="652"/>
      <c r="AS860" s="652"/>
      <c r="AT860" s="652"/>
    </row>
    <row r="861" spans="2:46" s="644" customFormat="1" ht="15.95" customHeight="1" x14ac:dyDescent="0.25">
      <c r="B861" s="645"/>
      <c r="C861" s="652"/>
      <c r="D861" s="652"/>
      <c r="E861" s="652"/>
      <c r="F861" s="652"/>
      <c r="G861" s="647"/>
      <c r="H861" s="648"/>
      <c r="I861" s="648"/>
      <c r="J861" s="671"/>
      <c r="K861" s="822"/>
      <c r="L861" s="671"/>
      <c r="M861" s="671"/>
      <c r="N861" s="671"/>
      <c r="O861" s="671"/>
      <c r="P861" s="671"/>
      <c r="Q861" s="671"/>
      <c r="R861" s="653"/>
      <c r="S861" s="653"/>
      <c r="T861" s="653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652"/>
      <c r="AM861" s="652"/>
      <c r="AN861" s="652"/>
      <c r="AO861" s="652"/>
      <c r="AP861" s="652"/>
      <c r="AQ861" s="652"/>
      <c r="AR861" s="652"/>
      <c r="AS861" s="652"/>
      <c r="AT861" s="652"/>
    </row>
    <row r="862" spans="2:46" s="644" customFormat="1" ht="15.95" customHeight="1" x14ac:dyDescent="0.25">
      <c r="B862" s="645"/>
      <c r="C862" s="652"/>
      <c r="D862" s="652"/>
      <c r="E862" s="652"/>
      <c r="F862" s="652"/>
      <c r="G862" s="647"/>
      <c r="H862" s="648"/>
      <c r="I862" s="648"/>
      <c r="J862" s="671"/>
      <c r="K862" s="822"/>
      <c r="L862" s="671"/>
      <c r="M862" s="671"/>
      <c r="N862" s="671"/>
      <c r="O862" s="671"/>
      <c r="P862" s="671"/>
      <c r="Q862" s="671"/>
      <c r="R862" s="653"/>
      <c r="S862" s="653"/>
      <c r="T862" s="653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652"/>
      <c r="AM862" s="652"/>
      <c r="AN862" s="652"/>
      <c r="AO862" s="652"/>
      <c r="AP862" s="652"/>
      <c r="AQ862" s="652"/>
      <c r="AR862" s="652"/>
      <c r="AS862" s="652"/>
      <c r="AT862" s="652"/>
    </row>
    <row r="863" spans="2:46" s="644" customFormat="1" ht="15.95" customHeight="1" x14ac:dyDescent="0.25">
      <c r="B863" s="645"/>
      <c r="C863" s="652"/>
      <c r="D863" s="652"/>
      <c r="E863" s="652"/>
      <c r="F863" s="652"/>
      <c r="G863" s="647"/>
      <c r="H863" s="648"/>
      <c r="I863" s="648"/>
      <c r="J863" s="671"/>
      <c r="K863" s="822"/>
      <c r="L863" s="671"/>
      <c r="M863" s="671"/>
      <c r="N863" s="671"/>
      <c r="O863" s="671"/>
      <c r="P863" s="671"/>
      <c r="Q863" s="671"/>
      <c r="R863" s="653"/>
      <c r="S863" s="653"/>
      <c r="T863" s="653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652"/>
      <c r="AM863" s="652"/>
      <c r="AN863" s="652"/>
      <c r="AO863" s="652"/>
      <c r="AP863" s="652"/>
      <c r="AQ863" s="652"/>
      <c r="AR863" s="652"/>
      <c r="AS863" s="652"/>
      <c r="AT863" s="652"/>
    </row>
    <row r="864" spans="2:46" s="644" customFormat="1" ht="15.95" customHeight="1" x14ac:dyDescent="0.25">
      <c r="B864" s="645"/>
      <c r="C864" s="652"/>
      <c r="D864" s="652"/>
      <c r="E864" s="652"/>
      <c r="F864" s="652"/>
      <c r="G864" s="647"/>
      <c r="H864" s="648"/>
      <c r="I864" s="648"/>
      <c r="J864" s="671"/>
      <c r="K864" s="822"/>
      <c r="L864" s="671"/>
      <c r="M864" s="671"/>
      <c r="N864" s="671"/>
      <c r="O864" s="671"/>
      <c r="P864" s="671"/>
      <c r="Q864" s="671"/>
      <c r="R864" s="653"/>
      <c r="S864" s="653"/>
      <c r="T864" s="653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652"/>
      <c r="AM864" s="652"/>
      <c r="AN864" s="652"/>
      <c r="AO864" s="652"/>
      <c r="AP864" s="652"/>
      <c r="AQ864" s="652"/>
      <c r="AR864" s="652"/>
      <c r="AS864" s="652"/>
      <c r="AT864" s="652"/>
    </row>
    <row r="865" spans="2:46" s="644" customFormat="1" ht="15.95" customHeight="1" x14ac:dyDescent="0.25">
      <c r="B865" s="645"/>
      <c r="C865" s="652"/>
      <c r="D865" s="652"/>
      <c r="E865" s="652"/>
      <c r="F865" s="652"/>
      <c r="G865" s="647"/>
      <c r="H865" s="648"/>
      <c r="I865" s="648"/>
      <c r="J865" s="671"/>
      <c r="K865" s="822"/>
      <c r="L865" s="671"/>
      <c r="M865" s="671"/>
      <c r="N865" s="671"/>
      <c r="O865" s="671"/>
      <c r="P865" s="671"/>
      <c r="Q865" s="671"/>
      <c r="R865" s="653"/>
      <c r="S865" s="653"/>
      <c r="T865" s="653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652"/>
      <c r="AM865" s="652"/>
      <c r="AN865" s="652"/>
      <c r="AO865" s="652"/>
      <c r="AP865" s="652"/>
      <c r="AQ865" s="652"/>
      <c r="AR865" s="652"/>
      <c r="AS865" s="652"/>
      <c r="AT865" s="652"/>
    </row>
    <row r="866" spans="2:46" s="644" customFormat="1" ht="15.95" customHeight="1" x14ac:dyDescent="0.25">
      <c r="B866" s="645"/>
      <c r="C866" s="652"/>
      <c r="D866" s="652"/>
      <c r="E866" s="652"/>
      <c r="F866" s="652"/>
      <c r="G866" s="647"/>
      <c r="H866" s="648"/>
      <c r="I866" s="648"/>
      <c r="J866" s="671"/>
      <c r="K866" s="822"/>
      <c r="L866" s="671"/>
      <c r="M866" s="671"/>
      <c r="N866" s="671"/>
      <c r="O866" s="671"/>
      <c r="P866" s="671"/>
      <c r="Q866" s="671"/>
      <c r="R866" s="653"/>
      <c r="S866" s="653"/>
      <c r="T866" s="653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652"/>
      <c r="AM866" s="652"/>
      <c r="AN866" s="652"/>
      <c r="AO866" s="652"/>
      <c r="AP866" s="652"/>
      <c r="AQ866" s="652"/>
      <c r="AR866" s="652"/>
      <c r="AS866" s="652"/>
      <c r="AT866" s="652"/>
    </row>
    <row r="867" spans="2:46" s="644" customFormat="1" ht="15.95" customHeight="1" x14ac:dyDescent="0.25">
      <c r="B867" s="645"/>
      <c r="C867" s="652"/>
      <c r="D867" s="652"/>
      <c r="E867" s="652"/>
      <c r="F867" s="652"/>
      <c r="G867" s="647"/>
      <c r="H867" s="648"/>
      <c r="I867" s="648"/>
      <c r="J867" s="671"/>
      <c r="K867" s="822"/>
      <c r="L867" s="671"/>
      <c r="M867" s="671"/>
      <c r="N867" s="671"/>
      <c r="O867" s="671"/>
      <c r="P867" s="671"/>
      <c r="Q867" s="671"/>
      <c r="R867" s="653"/>
      <c r="S867" s="653"/>
      <c r="T867" s="653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652"/>
      <c r="AM867" s="652"/>
      <c r="AN867" s="652"/>
      <c r="AO867" s="652"/>
      <c r="AP867" s="652"/>
      <c r="AQ867" s="652"/>
      <c r="AR867" s="652"/>
      <c r="AS867" s="652"/>
      <c r="AT867" s="652"/>
    </row>
    <row r="868" spans="2:46" s="644" customFormat="1" ht="15.95" customHeight="1" x14ac:dyDescent="0.25">
      <c r="B868" s="645"/>
      <c r="C868" s="652"/>
      <c r="D868" s="652"/>
      <c r="E868" s="652"/>
      <c r="F868" s="652"/>
      <c r="G868" s="647"/>
      <c r="H868" s="648"/>
      <c r="I868" s="648"/>
      <c r="J868" s="671"/>
      <c r="K868" s="822"/>
      <c r="L868" s="671"/>
      <c r="M868" s="671"/>
      <c r="N868" s="671"/>
      <c r="O868" s="671"/>
      <c r="P868" s="671"/>
      <c r="Q868" s="671"/>
      <c r="R868" s="653"/>
      <c r="S868" s="653"/>
      <c r="T868" s="653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652"/>
      <c r="AM868" s="652"/>
      <c r="AN868" s="652"/>
      <c r="AO868" s="652"/>
      <c r="AP868" s="652"/>
      <c r="AQ868" s="652"/>
      <c r="AR868" s="652"/>
      <c r="AS868" s="652"/>
      <c r="AT868" s="652"/>
    </row>
    <row r="869" spans="2:46" s="644" customFormat="1" ht="15.95" customHeight="1" x14ac:dyDescent="0.25">
      <c r="B869" s="645"/>
      <c r="C869" s="652"/>
      <c r="D869" s="652"/>
      <c r="E869" s="652"/>
      <c r="F869" s="652"/>
      <c r="G869" s="647"/>
      <c r="H869" s="648"/>
      <c r="I869" s="648"/>
      <c r="J869" s="671"/>
      <c r="K869" s="822"/>
      <c r="L869" s="671"/>
      <c r="M869" s="671"/>
      <c r="N869" s="671"/>
      <c r="O869" s="671"/>
      <c r="P869" s="671"/>
      <c r="Q869" s="671"/>
      <c r="R869" s="653"/>
      <c r="S869" s="653"/>
      <c r="T869" s="653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652"/>
      <c r="AM869" s="652"/>
      <c r="AN869" s="652"/>
      <c r="AO869" s="652"/>
      <c r="AP869" s="652"/>
      <c r="AQ869" s="652"/>
      <c r="AR869" s="652"/>
      <c r="AS869" s="652"/>
      <c r="AT869" s="652"/>
    </row>
    <row r="870" spans="2:46" s="644" customFormat="1" ht="15.95" customHeight="1" x14ac:dyDescent="0.25">
      <c r="B870" s="645"/>
      <c r="C870" s="652"/>
      <c r="D870" s="652"/>
      <c r="E870" s="652"/>
      <c r="F870" s="652"/>
      <c r="G870" s="647"/>
      <c r="H870" s="648"/>
      <c r="I870" s="648"/>
      <c r="J870" s="671"/>
      <c r="K870" s="822"/>
      <c r="L870" s="671"/>
      <c r="M870" s="671"/>
      <c r="N870" s="671"/>
      <c r="O870" s="671"/>
      <c r="P870" s="671"/>
      <c r="Q870" s="671"/>
      <c r="R870" s="653"/>
      <c r="S870" s="653"/>
      <c r="T870" s="653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652"/>
      <c r="AM870" s="652"/>
      <c r="AN870" s="652"/>
      <c r="AO870" s="652"/>
      <c r="AP870" s="652"/>
      <c r="AQ870" s="652"/>
      <c r="AR870" s="652"/>
      <c r="AS870" s="652"/>
      <c r="AT870" s="652"/>
    </row>
    <row r="871" spans="2:46" s="644" customFormat="1" ht="15.95" customHeight="1" x14ac:dyDescent="0.25">
      <c r="B871" s="645"/>
      <c r="C871" s="652"/>
      <c r="D871" s="652"/>
      <c r="E871" s="652"/>
      <c r="F871" s="652"/>
      <c r="G871" s="647"/>
      <c r="H871" s="648"/>
      <c r="I871" s="648"/>
      <c r="J871" s="671"/>
      <c r="K871" s="822"/>
      <c r="L871" s="671"/>
      <c r="M871" s="671"/>
      <c r="N871" s="671"/>
      <c r="O871" s="671"/>
      <c r="P871" s="671"/>
      <c r="Q871" s="671"/>
      <c r="R871" s="653"/>
      <c r="S871" s="653"/>
      <c r="T871" s="653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652"/>
      <c r="AM871" s="652"/>
      <c r="AN871" s="652"/>
      <c r="AO871" s="652"/>
      <c r="AP871" s="652"/>
      <c r="AQ871" s="652"/>
      <c r="AR871" s="652"/>
      <c r="AS871" s="652"/>
      <c r="AT871" s="652"/>
    </row>
    <row r="872" spans="2:46" s="644" customFormat="1" ht="15.95" customHeight="1" x14ac:dyDescent="0.25">
      <c r="B872" s="645"/>
      <c r="C872" s="652"/>
      <c r="D872" s="652"/>
      <c r="E872" s="652"/>
      <c r="F872" s="652"/>
      <c r="G872" s="647"/>
      <c r="H872" s="648"/>
      <c r="I872" s="648"/>
      <c r="J872" s="671"/>
      <c r="K872" s="822"/>
      <c r="L872" s="671"/>
      <c r="M872" s="671"/>
      <c r="N872" s="671"/>
      <c r="O872" s="671"/>
      <c r="P872" s="671"/>
      <c r="Q872" s="671"/>
      <c r="R872" s="653"/>
      <c r="S872" s="653"/>
      <c r="T872" s="653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652"/>
      <c r="AM872" s="652"/>
      <c r="AN872" s="652"/>
      <c r="AO872" s="652"/>
      <c r="AP872" s="652"/>
      <c r="AQ872" s="652"/>
      <c r="AR872" s="652"/>
      <c r="AS872" s="652"/>
      <c r="AT872" s="652"/>
    </row>
    <row r="873" spans="2:46" s="644" customFormat="1" ht="15.95" customHeight="1" x14ac:dyDescent="0.25">
      <c r="B873" s="645"/>
      <c r="C873" s="652"/>
      <c r="D873" s="652"/>
      <c r="E873" s="652"/>
      <c r="F873" s="652"/>
      <c r="G873" s="647"/>
      <c r="H873" s="648"/>
      <c r="I873" s="648"/>
      <c r="J873" s="671"/>
      <c r="K873" s="822"/>
      <c r="L873" s="671"/>
      <c r="M873" s="671"/>
      <c r="N873" s="671"/>
      <c r="O873" s="671"/>
      <c r="P873" s="671"/>
      <c r="Q873" s="671"/>
      <c r="R873" s="653"/>
      <c r="S873" s="653"/>
      <c r="T873" s="653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652"/>
      <c r="AM873" s="652"/>
      <c r="AN873" s="652"/>
      <c r="AO873" s="652"/>
      <c r="AP873" s="652"/>
      <c r="AQ873" s="652"/>
      <c r="AR873" s="652"/>
      <c r="AS873" s="652"/>
      <c r="AT873" s="652"/>
    </row>
    <row r="874" spans="2:46" s="644" customFormat="1" ht="15.95" customHeight="1" x14ac:dyDescent="0.25">
      <c r="B874" s="645"/>
      <c r="C874" s="652"/>
      <c r="D874" s="652"/>
      <c r="E874" s="652"/>
      <c r="F874" s="652"/>
      <c r="G874" s="647"/>
      <c r="H874" s="648"/>
      <c r="I874" s="648"/>
      <c r="J874" s="671"/>
      <c r="K874" s="822"/>
      <c r="L874" s="671"/>
      <c r="M874" s="671"/>
      <c r="N874" s="671"/>
      <c r="O874" s="671"/>
      <c r="P874" s="671"/>
      <c r="Q874" s="671"/>
      <c r="R874" s="653"/>
      <c r="S874" s="653"/>
      <c r="T874" s="653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652"/>
      <c r="AM874" s="652"/>
      <c r="AN874" s="652"/>
      <c r="AO874" s="652"/>
      <c r="AP874" s="652"/>
      <c r="AQ874" s="652"/>
      <c r="AR874" s="652"/>
      <c r="AS874" s="652"/>
      <c r="AT874" s="652"/>
    </row>
    <row r="875" spans="2:46" s="644" customFormat="1" ht="15.95" customHeight="1" x14ac:dyDescent="0.25">
      <c r="B875" s="645"/>
      <c r="C875" s="652"/>
      <c r="D875" s="652"/>
      <c r="E875" s="652"/>
      <c r="F875" s="652"/>
      <c r="G875" s="647"/>
      <c r="H875" s="648"/>
      <c r="I875" s="648"/>
      <c r="J875" s="671"/>
      <c r="K875" s="822"/>
      <c r="L875" s="671"/>
      <c r="M875" s="671"/>
      <c r="N875" s="671"/>
      <c r="O875" s="671"/>
      <c r="P875" s="671"/>
      <c r="Q875" s="671"/>
      <c r="R875" s="653"/>
      <c r="S875" s="653"/>
      <c r="T875" s="653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652"/>
      <c r="AM875" s="652"/>
      <c r="AN875" s="652"/>
      <c r="AO875" s="652"/>
      <c r="AP875" s="652"/>
      <c r="AQ875" s="652"/>
      <c r="AR875" s="652"/>
      <c r="AS875" s="652"/>
      <c r="AT875" s="652"/>
    </row>
    <row r="876" spans="2:46" s="644" customFormat="1" ht="15.95" customHeight="1" x14ac:dyDescent="0.25">
      <c r="B876" s="645"/>
      <c r="C876" s="652"/>
      <c r="D876" s="652"/>
      <c r="E876" s="652"/>
      <c r="F876" s="652"/>
      <c r="G876" s="647"/>
      <c r="H876" s="648"/>
      <c r="I876" s="648"/>
      <c r="J876" s="671"/>
      <c r="K876" s="822"/>
      <c r="L876" s="671"/>
      <c r="M876" s="671"/>
      <c r="N876" s="671"/>
      <c r="O876" s="671"/>
      <c r="P876" s="671"/>
      <c r="Q876" s="671"/>
      <c r="R876" s="653"/>
      <c r="S876" s="653"/>
      <c r="T876" s="653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652"/>
      <c r="AM876" s="652"/>
      <c r="AN876" s="652"/>
      <c r="AO876" s="652"/>
      <c r="AP876" s="652"/>
      <c r="AQ876" s="652"/>
      <c r="AR876" s="652"/>
      <c r="AS876" s="652"/>
      <c r="AT876" s="652"/>
    </row>
    <row r="877" spans="2:46" s="644" customFormat="1" ht="15.95" customHeight="1" x14ac:dyDescent="0.25">
      <c r="B877" s="645"/>
      <c r="C877" s="652"/>
      <c r="D877" s="652"/>
      <c r="E877" s="652"/>
      <c r="F877" s="652"/>
      <c r="G877" s="647"/>
      <c r="H877" s="648"/>
      <c r="I877" s="648"/>
      <c r="J877" s="671"/>
      <c r="K877" s="822"/>
      <c r="L877" s="671"/>
      <c r="M877" s="671"/>
      <c r="N877" s="671"/>
      <c r="O877" s="671"/>
      <c r="P877" s="671"/>
      <c r="Q877" s="671"/>
      <c r="R877" s="653"/>
      <c r="S877" s="653"/>
      <c r="T877" s="653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652"/>
      <c r="AM877" s="652"/>
      <c r="AN877" s="652"/>
      <c r="AO877" s="652"/>
      <c r="AP877" s="652"/>
      <c r="AQ877" s="652"/>
      <c r="AR877" s="652"/>
      <c r="AS877" s="652"/>
      <c r="AT877" s="652"/>
    </row>
    <row r="878" spans="2:46" s="644" customFormat="1" ht="15.95" customHeight="1" x14ac:dyDescent="0.25">
      <c r="B878" s="645"/>
      <c r="C878" s="652"/>
      <c r="D878" s="652"/>
      <c r="E878" s="652"/>
      <c r="F878" s="652"/>
      <c r="G878" s="647"/>
      <c r="H878" s="648"/>
      <c r="I878" s="648"/>
      <c r="J878" s="671"/>
      <c r="K878" s="822"/>
      <c r="L878" s="671"/>
      <c r="M878" s="671"/>
      <c r="N878" s="671"/>
      <c r="O878" s="671"/>
      <c r="P878" s="671"/>
      <c r="Q878" s="671"/>
      <c r="R878" s="653"/>
      <c r="S878" s="653"/>
      <c r="T878" s="653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652"/>
      <c r="AM878" s="652"/>
      <c r="AN878" s="652"/>
      <c r="AO878" s="652"/>
      <c r="AP878" s="652"/>
      <c r="AQ878" s="652"/>
      <c r="AR878" s="652"/>
      <c r="AS878" s="652"/>
      <c r="AT878" s="652"/>
    </row>
    <row r="879" spans="2:46" s="644" customFormat="1" ht="15.95" customHeight="1" x14ac:dyDescent="0.25">
      <c r="B879" s="645"/>
      <c r="C879" s="652"/>
      <c r="D879" s="652"/>
      <c r="E879" s="652"/>
      <c r="F879" s="652"/>
      <c r="G879" s="647"/>
      <c r="H879" s="648"/>
      <c r="I879" s="648"/>
      <c r="J879" s="671"/>
      <c r="K879" s="822"/>
      <c r="L879" s="671"/>
      <c r="M879" s="671"/>
      <c r="N879" s="671"/>
      <c r="O879" s="671"/>
      <c r="P879" s="671"/>
      <c r="Q879" s="671"/>
      <c r="R879" s="653"/>
      <c r="S879" s="653"/>
      <c r="T879" s="653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652"/>
      <c r="AM879" s="652"/>
      <c r="AN879" s="652"/>
      <c r="AO879" s="652"/>
      <c r="AP879" s="652"/>
      <c r="AQ879" s="652"/>
      <c r="AR879" s="652"/>
      <c r="AS879" s="652"/>
      <c r="AT879" s="652"/>
    </row>
    <row r="880" spans="2:46" s="644" customFormat="1" ht="15.95" customHeight="1" x14ac:dyDescent="0.25">
      <c r="B880" s="645"/>
      <c r="C880" s="652"/>
      <c r="D880" s="652"/>
      <c r="E880" s="652"/>
      <c r="F880" s="652"/>
      <c r="G880" s="647"/>
      <c r="H880" s="648"/>
      <c r="I880" s="648"/>
      <c r="J880" s="671"/>
      <c r="K880" s="822"/>
      <c r="L880" s="671"/>
      <c r="M880" s="671"/>
      <c r="N880" s="671"/>
      <c r="O880" s="671"/>
      <c r="P880" s="671"/>
      <c r="Q880" s="671"/>
      <c r="R880" s="653"/>
      <c r="S880" s="653"/>
      <c r="T880" s="653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652"/>
      <c r="AM880" s="652"/>
      <c r="AN880" s="652"/>
      <c r="AO880" s="652"/>
      <c r="AP880" s="652"/>
      <c r="AQ880" s="652"/>
      <c r="AR880" s="652"/>
      <c r="AS880" s="652"/>
      <c r="AT880" s="652"/>
    </row>
    <row r="881" spans="2:46" s="644" customFormat="1" ht="15.95" customHeight="1" x14ac:dyDescent="0.25">
      <c r="B881" s="645"/>
      <c r="C881" s="652"/>
      <c r="D881" s="652"/>
      <c r="E881" s="652"/>
      <c r="F881" s="652"/>
      <c r="G881" s="647"/>
      <c r="H881" s="648"/>
      <c r="I881" s="648"/>
      <c r="J881" s="671"/>
      <c r="K881" s="822"/>
      <c r="L881" s="671"/>
      <c r="M881" s="671"/>
      <c r="N881" s="671"/>
      <c r="O881" s="671"/>
      <c r="P881" s="671"/>
      <c r="Q881" s="671"/>
      <c r="R881" s="653"/>
      <c r="S881" s="653"/>
      <c r="T881" s="653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652"/>
      <c r="AM881" s="652"/>
      <c r="AN881" s="652"/>
      <c r="AO881" s="652"/>
      <c r="AP881" s="652"/>
      <c r="AQ881" s="652"/>
      <c r="AR881" s="652"/>
      <c r="AS881" s="652"/>
      <c r="AT881" s="652"/>
    </row>
    <row r="882" spans="2:46" s="644" customFormat="1" ht="15.95" customHeight="1" x14ac:dyDescent="0.25">
      <c r="B882" s="645"/>
      <c r="C882" s="652"/>
      <c r="D882" s="652"/>
      <c r="E882" s="652"/>
      <c r="F882" s="652"/>
      <c r="G882" s="647"/>
      <c r="H882" s="648"/>
      <c r="I882" s="648"/>
      <c r="J882" s="671"/>
      <c r="K882" s="822"/>
      <c r="L882" s="671"/>
      <c r="M882" s="671"/>
      <c r="N882" s="671"/>
      <c r="O882" s="671"/>
      <c r="P882" s="671"/>
      <c r="Q882" s="671"/>
      <c r="R882" s="653"/>
      <c r="S882" s="653"/>
      <c r="T882" s="653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652"/>
      <c r="AM882" s="652"/>
      <c r="AN882" s="652"/>
      <c r="AO882" s="652"/>
      <c r="AP882" s="652"/>
      <c r="AQ882" s="652"/>
      <c r="AR882" s="652"/>
      <c r="AS882" s="652"/>
      <c r="AT882" s="652"/>
    </row>
    <row r="883" spans="2:46" s="644" customFormat="1" ht="15.95" customHeight="1" x14ac:dyDescent="0.25">
      <c r="B883" s="645"/>
      <c r="C883" s="652"/>
      <c r="D883" s="652"/>
      <c r="E883" s="652"/>
      <c r="F883" s="652"/>
      <c r="G883" s="647"/>
      <c r="H883" s="648"/>
      <c r="I883" s="648"/>
      <c r="J883" s="671"/>
      <c r="K883" s="822"/>
      <c r="L883" s="671"/>
      <c r="M883" s="671"/>
      <c r="N883" s="671"/>
      <c r="O883" s="671"/>
      <c r="P883" s="671"/>
      <c r="Q883" s="671"/>
      <c r="R883" s="653"/>
      <c r="S883" s="653"/>
      <c r="T883" s="653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652"/>
      <c r="AM883" s="652"/>
      <c r="AN883" s="652"/>
      <c r="AO883" s="652"/>
      <c r="AP883" s="652"/>
      <c r="AQ883" s="652"/>
      <c r="AR883" s="652"/>
      <c r="AS883" s="652"/>
      <c r="AT883" s="652"/>
    </row>
    <row r="884" spans="2:46" s="644" customFormat="1" ht="15.95" customHeight="1" x14ac:dyDescent="0.25">
      <c r="B884" s="645"/>
      <c r="C884" s="652"/>
      <c r="D884" s="652"/>
      <c r="E884" s="652"/>
      <c r="F884" s="652"/>
      <c r="G884" s="647"/>
      <c r="H884" s="648"/>
      <c r="I884" s="648"/>
      <c r="J884" s="671"/>
      <c r="K884" s="822"/>
      <c r="L884" s="671"/>
      <c r="M884" s="671"/>
      <c r="N884" s="671"/>
      <c r="O884" s="671"/>
      <c r="P884" s="671"/>
      <c r="Q884" s="671"/>
      <c r="R884" s="653"/>
      <c r="S884" s="653"/>
      <c r="T884" s="653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652"/>
      <c r="AM884" s="652"/>
      <c r="AN884" s="652"/>
      <c r="AO884" s="652"/>
      <c r="AP884" s="652"/>
      <c r="AQ884" s="652"/>
      <c r="AR884" s="652"/>
      <c r="AS884" s="652"/>
      <c r="AT884" s="652"/>
    </row>
    <row r="885" spans="2:46" s="644" customFormat="1" ht="15.95" customHeight="1" x14ac:dyDescent="0.25">
      <c r="B885" s="645"/>
      <c r="C885" s="652"/>
      <c r="D885" s="652"/>
      <c r="E885" s="652"/>
      <c r="F885" s="652"/>
      <c r="G885" s="647"/>
      <c r="H885" s="648"/>
      <c r="I885" s="648"/>
      <c r="J885" s="671"/>
      <c r="K885" s="822"/>
      <c r="L885" s="671"/>
      <c r="M885" s="671"/>
      <c r="N885" s="671"/>
      <c r="O885" s="671"/>
      <c r="P885" s="671"/>
      <c r="Q885" s="671"/>
      <c r="R885" s="653"/>
      <c r="S885" s="653"/>
      <c r="T885" s="653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652"/>
      <c r="AM885" s="652"/>
      <c r="AN885" s="652"/>
      <c r="AO885" s="652"/>
      <c r="AP885" s="652"/>
      <c r="AQ885" s="652"/>
      <c r="AR885" s="652"/>
      <c r="AS885" s="652"/>
      <c r="AT885" s="652"/>
    </row>
    <row r="886" spans="2:46" s="644" customFormat="1" ht="15.95" customHeight="1" x14ac:dyDescent="0.25">
      <c r="B886" s="645"/>
      <c r="C886" s="652"/>
      <c r="D886" s="652"/>
      <c r="E886" s="652"/>
      <c r="F886" s="652"/>
      <c r="G886" s="647"/>
      <c r="H886" s="648"/>
      <c r="I886" s="648"/>
      <c r="J886" s="671"/>
      <c r="K886" s="822"/>
      <c r="L886" s="671"/>
      <c r="M886" s="671"/>
      <c r="N886" s="671"/>
      <c r="O886" s="671"/>
      <c r="P886" s="671"/>
      <c r="Q886" s="671"/>
      <c r="R886" s="653"/>
      <c r="S886" s="653"/>
      <c r="T886" s="653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652"/>
      <c r="AM886" s="652"/>
      <c r="AN886" s="652"/>
      <c r="AO886" s="652"/>
      <c r="AP886" s="652"/>
      <c r="AQ886" s="652"/>
      <c r="AR886" s="652"/>
      <c r="AS886" s="652"/>
      <c r="AT886" s="652"/>
    </row>
    <row r="887" spans="2:46" s="644" customFormat="1" ht="15.95" customHeight="1" x14ac:dyDescent="0.25">
      <c r="B887" s="645"/>
      <c r="C887" s="652"/>
      <c r="D887" s="652"/>
      <c r="E887" s="652"/>
      <c r="F887" s="652"/>
      <c r="G887" s="647"/>
      <c r="H887" s="648"/>
      <c r="I887" s="648"/>
      <c r="J887" s="671"/>
      <c r="K887" s="822"/>
      <c r="L887" s="671"/>
      <c r="M887" s="671"/>
      <c r="N887" s="671"/>
      <c r="O887" s="671"/>
      <c r="P887" s="671"/>
      <c r="Q887" s="671"/>
      <c r="R887" s="653"/>
      <c r="S887" s="653"/>
      <c r="T887" s="653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652"/>
      <c r="AM887" s="652"/>
      <c r="AN887" s="652"/>
      <c r="AO887" s="652"/>
      <c r="AP887" s="652"/>
      <c r="AQ887" s="652"/>
      <c r="AR887" s="652"/>
      <c r="AS887" s="652"/>
      <c r="AT887" s="652"/>
    </row>
    <row r="888" spans="2:46" s="644" customFormat="1" ht="15.95" customHeight="1" x14ac:dyDescent="0.25">
      <c r="B888" s="645"/>
      <c r="C888" s="652"/>
      <c r="D888" s="652"/>
      <c r="E888" s="652"/>
      <c r="F888" s="652"/>
      <c r="G888" s="647"/>
      <c r="H888" s="648"/>
      <c r="I888" s="648"/>
      <c r="J888" s="671"/>
      <c r="K888" s="822"/>
      <c r="L888" s="671"/>
      <c r="M888" s="671"/>
      <c r="N888" s="671"/>
      <c r="O888" s="671"/>
      <c r="P888" s="671"/>
      <c r="Q888" s="671"/>
      <c r="R888" s="653"/>
      <c r="S888" s="653"/>
      <c r="T888" s="653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652"/>
      <c r="AM888" s="652"/>
      <c r="AN888" s="652"/>
      <c r="AO888" s="652"/>
      <c r="AP888" s="652"/>
      <c r="AQ888" s="652"/>
      <c r="AR888" s="652"/>
      <c r="AS888" s="652"/>
      <c r="AT888" s="652"/>
    </row>
    <row r="889" spans="2:46" s="644" customFormat="1" ht="15.95" customHeight="1" x14ac:dyDescent="0.25">
      <c r="B889" s="645"/>
      <c r="C889" s="652"/>
      <c r="D889" s="652"/>
      <c r="E889" s="652"/>
      <c r="F889" s="652"/>
      <c r="G889" s="647"/>
      <c r="H889" s="648"/>
      <c r="I889" s="648"/>
      <c r="J889" s="671"/>
      <c r="K889" s="822"/>
      <c r="L889" s="671"/>
      <c r="M889" s="671"/>
      <c r="N889" s="671"/>
      <c r="O889" s="671"/>
      <c r="P889" s="671"/>
      <c r="Q889" s="671"/>
      <c r="R889" s="653"/>
      <c r="S889" s="653"/>
      <c r="T889" s="653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652"/>
      <c r="AM889" s="652"/>
      <c r="AN889" s="652"/>
      <c r="AO889" s="652"/>
      <c r="AP889" s="652"/>
      <c r="AQ889" s="652"/>
      <c r="AR889" s="652"/>
      <c r="AS889" s="652"/>
      <c r="AT889" s="652"/>
    </row>
    <row r="890" spans="2:46" s="644" customFormat="1" ht="15.95" customHeight="1" x14ac:dyDescent="0.25">
      <c r="B890" s="645"/>
      <c r="C890" s="652"/>
      <c r="D890" s="652"/>
      <c r="E890" s="652"/>
      <c r="F890" s="652"/>
      <c r="G890" s="647"/>
      <c r="H890" s="648"/>
      <c r="I890" s="648"/>
      <c r="J890" s="671"/>
      <c r="K890" s="822"/>
      <c r="L890" s="671"/>
      <c r="M890" s="671"/>
      <c r="N890" s="671"/>
      <c r="O890" s="671"/>
      <c r="P890" s="671"/>
      <c r="Q890" s="671"/>
      <c r="R890" s="653"/>
      <c r="S890" s="653"/>
      <c r="T890" s="653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652"/>
      <c r="AM890" s="652"/>
      <c r="AN890" s="652"/>
      <c r="AO890" s="652"/>
      <c r="AP890" s="652"/>
      <c r="AQ890" s="652"/>
      <c r="AR890" s="652"/>
      <c r="AS890" s="652"/>
      <c r="AT890" s="652"/>
    </row>
    <row r="891" spans="2:46" s="644" customFormat="1" ht="15.95" customHeight="1" x14ac:dyDescent="0.25">
      <c r="B891" s="645"/>
      <c r="C891" s="652"/>
      <c r="D891" s="652"/>
      <c r="E891" s="652"/>
      <c r="F891" s="652"/>
      <c r="G891" s="647"/>
      <c r="H891" s="648"/>
      <c r="I891" s="648"/>
      <c r="J891" s="671"/>
      <c r="K891" s="822"/>
      <c r="L891" s="671"/>
      <c r="M891" s="671"/>
      <c r="N891" s="671"/>
      <c r="O891" s="671"/>
      <c r="P891" s="671"/>
      <c r="Q891" s="671"/>
      <c r="R891" s="653"/>
      <c r="S891" s="653"/>
      <c r="T891" s="653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652"/>
      <c r="AM891" s="652"/>
      <c r="AN891" s="652"/>
      <c r="AO891" s="652"/>
      <c r="AP891" s="652"/>
      <c r="AQ891" s="652"/>
      <c r="AR891" s="652"/>
      <c r="AS891" s="652"/>
      <c r="AT891" s="652"/>
    </row>
    <row r="892" spans="2:46" s="644" customFormat="1" ht="15.95" customHeight="1" x14ac:dyDescent="0.25">
      <c r="B892" s="645"/>
      <c r="C892" s="652"/>
      <c r="D892" s="652"/>
      <c r="E892" s="652"/>
      <c r="F892" s="652"/>
      <c r="G892" s="647"/>
      <c r="H892" s="648"/>
      <c r="I892" s="648"/>
      <c r="J892" s="671"/>
      <c r="K892" s="822"/>
      <c r="L892" s="671"/>
      <c r="M892" s="671"/>
      <c r="N892" s="671"/>
      <c r="O892" s="671"/>
      <c r="P892" s="671"/>
      <c r="Q892" s="671"/>
      <c r="R892" s="653"/>
      <c r="S892" s="653"/>
      <c r="T892" s="653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652"/>
      <c r="AM892" s="652"/>
      <c r="AN892" s="652"/>
      <c r="AO892" s="652"/>
      <c r="AP892" s="652"/>
      <c r="AQ892" s="652"/>
      <c r="AR892" s="652"/>
      <c r="AS892" s="652"/>
      <c r="AT892" s="652"/>
    </row>
    <row r="893" spans="2:46" s="644" customFormat="1" ht="15.95" customHeight="1" x14ac:dyDescent="0.25">
      <c r="B893" s="645"/>
      <c r="C893" s="652"/>
      <c r="D893" s="652"/>
      <c r="E893" s="652"/>
      <c r="F893" s="652"/>
      <c r="G893" s="647"/>
      <c r="H893" s="648"/>
      <c r="I893" s="648"/>
      <c r="J893" s="671"/>
      <c r="K893" s="822"/>
      <c r="L893" s="671"/>
      <c r="M893" s="671"/>
      <c r="N893" s="671"/>
      <c r="O893" s="671"/>
      <c r="P893" s="671"/>
      <c r="Q893" s="671"/>
      <c r="R893" s="653"/>
      <c r="S893" s="653"/>
      <c r="T893" s="653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652"/>
      <c r="AM893" s="652"/>
      <c r="AN893" s="652"/>
      <c r="AO893" s="652"/>
      <c r="AP893" s="652"/>
      <c r="AQ893" s="652"/>
      <c r="AR893" s="652"/>
      <c r="AS893" s="652"/>
      <c r="AT893" s="652"/>
    </row>
    <row r="894" spans="2:46" s="644" customFormat="1" ht="15.95" customHeight="1" x14ac:dyDescent="0.25">
      <c r="B894" s="645"/>
      <c r="C894" s="652"/>
      <c r="D894" s="652"/>
      <c r="E894" s="652"/>
      <c r="F894" s="652"/>
      <c r="G894" s="647"/>
      <c r="H894" s="648"/>
      <c r="I894" s="648"/>
      <c r="J894" s="671"/>
      <c r="K894" s="822"/>
      <c r="L894" s="671"/>
      <c r="M894" s="671"/>
      <c r="N894" s="671"/>
      <c r="O894" s="671"/>
      <c r="P894" s="671"/>
      <c r="Q894" s="671"/>
      <c r="R894" s="653"/>
      <c r="S894" s="653"/>
      <c r="T894" s="653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652"/>
      <c r="AM894" s="652"/>
      <c r="AN894" s="652"/>
      <c r="AO894" s="652"/>
      <c r="AP894" s="652"/>
      <c r="AQ894" s="652"/>
      <c r="AR894" s="652"/>
      <c r="AS894" s="652"/>
      <c r="AT894" s="652"/>
    </row>
    <row r="895" spans="2:46" s="644" customFormat="1" ht="15.95" customHeight="1" x14ac:dyDescent="0.25">
      <c r="B895" s="645"/>
      <c r="C895" s="652"/>
      <c r="D895" s="652"/>
      <c r="E895" s="652"/>
      <c r="F895" s="652"/>
      <c r="G895" s="647"/>
      <c r="H895" s="648"/>
      <c r="I895" s="648"/>
      <c r="J895" s="671"/>
      <c r="K895" s="822"/>
      <c r="L895" s="671"/>
      <c r="M895" s="671"/>
      <c r="N895" s="671"/>
      <c r="O895" s="671"/>
      <c r="P895" s="671"/>
      <c r="Q895" s="671"/>
      <c r="R895" s="653"/>
      <c r="S895" s="653"/>
      <c r="T895" s="653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652"/>
      <c r="AM895" s="652"/>
      <c r="AN895" s="652"/>
      <c r="AO895" s="652"/>
      <c r="AP895" s="652"/>
      <c r="AQ895" s="652"/>
      <c r="AR895" s="652"/>
      <c r="AS895" s="652"/>
      <c r="AT895" s="652"/>
    </row>
    <row r="896" spans="2:46" s="644" customFormat="1" ht="15.95" customHeight="1" x14ac:dyDescent="0.25">
      <c r="B896" s="645"/>
      <c r="C896" s="652"/>
      <c r="D896" s="652"/>
      <c r="E896" s="652"/>
      <c r="F896" s="652"/>
      <c r="G896" s="647"/>
      <c r="H896" s="648"/>
      <c r="I896" s="648"/>
      <c r="J896" s="671"/>
      <c r="K896" s="822"/>
      <c r="L896" s="671"/>
      <c r="M896" s="671"/>
      <c r="N896" s="671"/>
      <c r="O896" s="671"/>
      <c r="P896" s="671"/>
      <c r="Q896" s="671"/>
      <c r="R896" s="653"/>
      <c r="S896" s="653"/>
      <c r="T896" s="653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652"/>
      <c r="AM896" s="652"/>
      <c r="AN896" s="652"/>
      <c r="AO896" s="652"/>
      <c r="AP896" s="652"/>
      <c r="AQ896" s="652"/>
      <c r="AR896" s="652"/>
      <c r="AS896" s="652"/>
      <c r="AT896" s="652"/>
    </row>
    <row r="897" spans="2:46" s="644" customFormat="1" ht="15.95" customHeight="1" x14ac:dyDescent="0.25">
      <c r="B897" s="645"/>
      <c r="C897" s="652"/>
      <c r="D897" s="652"/>
      <c r="E897" s="652"/>
      <c r="F897" s="652"/>
      <c r="G897" s="647"/>
      <c r="H897" s="648"/>
      <c r="I897" s="648"/>
      <c r="J897" s="671"/>
      <c r="K897" s="822"/>
      <c r="L897" s="671"/>
      <c r="M897" s="671"/>
      <c r="N897" s="671"/>
      <c r="O897" s="671"/>
      <c r="P897" s="671"/>
      <c r="Q897" s="671"/>
      <c r="R897" s="653"/>
      <c r="S897" s="653"/>
      <c r="T897" s="653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652"/>
      <c r="AM897" s="652"/>
      <c r="AN897" s="652"/>
      <c r="AO897" s="652"/>
      <c r="AP897" s="652"/>
      <c r="AQ897" s="652"/>
      <c r="AR897" s="652"/>
      <c r="AS897" s="652"/>
      <c r="AT897" s="652"/>
    </row>
    <row r="898" spans="2:46" s="644" customFormat="1" ht="15.95" customHeight="1" x14ac:dyDescent="0.25">
      <c r="B898" s="645"/>
      <c r="C898" s="652"/>
      <c r="D898" s="652"/>
      <c r="E898" s="652"/>
      <c r="F898" s="652"/>
      <c r="G898" s="647"/>
      <c r="H898" s="648"/>
      <c r="I898" s="648"/>
      <c r="J898" s="671"/>
      <c r="K898" s="822"/>
      <c r="L898" s="671"/>
      <c r="M898" s="671"/>
      <c r="N898" s="671"/>
      <c r="O898" s="671"/>
      <c r="P898" s="671"/>
      <c r="Q898" s="671"/>
      <c r="R898" s="653"/>
      <c r="S898" s="653"/>
      <c r="T898" s="653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652"/>
      <c r="AM898" s="652"/>
      <c r="AN898" s="652"/>
      <c r="AO898" s="652"/>
      <c r="AP898" s="652"/>
      <c r="AQ898" s="652"/>
      <c r="AR898" s="652"/>
      <c r="AS898" s="652"/>
      <c r="AT898" s="652"/>
    </row>
    <row r="899" spans="2:46" s="644" customFormat="1" ht="15.95" customHeight="1" x14ac:dyDescent="0.25">
      <c r="B899" s="645"/>
      <c r="C899" s="652"/>
      <c r="D899" s="652"/>
      <c r="E899" s="652"/>
      <c r="F899" s="652"/>
      <c r="G899" s="647"/>
      <c r="H899" s="648"/>
      <c r="I899" s="648"/>
      <c r="J899" s="671"/>
      <c r="K899" s="822"/>
      <c r="L899" s="671"/>
      <c r="M899" s="671"/>
      <c r="N899" s="671"/>
      <c r="O899" s="671"/>
      <c r="P899" s="671"/>
      <c r="Q899" s="671"/>
      <c r="R899" s="653"/>
      <c r="S899" s="653"/>
      <c r="T899" s="653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652"/>
      <c r="AM899" s="652"/>
      <c r="AN899" s="652"/>
      <c r="AO899" s="652"/>
      <c r="AP899" s="652"/>
      <c r="AQ899" s="652"/>
      <c r="AR899" s="652"/>
      <c r="AS899" s="652"/>
      <c r="AT899" s="652"/>
    </row>
    <row r="900" spans="2:46" s="644" customFormat="1" ht="15.95" customHeight="1" x14ac:dyDescent="0.25">
      <c r="B900" s="645"/>
      <c r="C900" s="652"/>
      <c r="D900" s="652"/>
      <c r="E900" s="652"/>
      <c r="F900" s="652"/>
      <c r="G900" s="647"/>
      <c r="H900" s="648"/>
      <c r="I900" s="648"/>
      <c r="J900" s="671"/>
      <c r="K900" s="822"/>
      <c r="L900" s="671"/>
      <c r="M900" s="671"/>
      <c r="N900" s="671"/>
      <c r="O900" s="671"/>
      <c r="P900" s="671"/>
      <c r="Q900" s="671"/>
      <c r="R900" s="653"/>
      <c r="S900" s="653"/>
      <c r="T900" s="653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652"/>
      <c r="AM900" s="652"/>
      <c r="AN900" s="652"/>
      <c r="AO900" s="652"/>
      <c r="AP900" s="652"/>
      <c r="AQ900" s="652"/>
      <c r="AR900" s="652"/>
      <c r="AS900" s="652"/>
      <c r="AT900" s="652"/>
    </row>
    <row r="901" spans="2:46" s="644" customFormat="1" ht="15.95" customHeight="1" x14ac:dyDescent="0.25">
      <c r="B901" s="645"/>
      <c r="C901" s="652"/>
      <c r="D901" s="652"/>
      <c r="E901" s="652"/>
      <c r="F901" s="652"/>
      <c r="G901" s="647"/>
      <c r="H901" s="648"/>
      <c r="I901" s="648"/>
      <c r="J901" s="671"/>
      <c r="K901" s="822"/>
      <c r="L901" s="671"/>
      <c r="M901" s="671"/>
      <c r="N901" s="671"/>
      <c r="O901" s="671"/>
      <c r="P901" s="671"/>
      <c r="Q901" s="671"/>
      <c r="R901" s="653"/>
      <c r="S901" s="653"/>
      <c r="T901" s="653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652"/>
      <c r="AM901" s="652"/>
      <c r="AN901" s="652"/>
      <c r="AO901" s="652"/>
      <c r="AP901" s="652"/>
      <c r="AQ901" s="652"/>
      <c r="AR901" s="652"/>
      <c r="AS901" s="652"/>
      <c r="AT901" s="652"/>
    </row>
    <row r="902" spans="2:46" s="644" customFormat="1" ht="15.95" customHeight="1" x14ac:dyDescent="0.25">
      <c r="B902" s="645"/>
      <c r="C902" s="652"/>
      <c r="D902" s="652"/>
      <c r="E902" s="652"/>
      <c r="F902" s="652"/>
      <c r="G902" s="647"/>
      <c r="H902" s="648"/>
      <c r="I902" s="648"/>
      <c r="J902" s="671"/>
      <c r="K902" s="822"/>
      <c r="L902" s="671"/>
      <c r="M902" s="671"/>
      <c r="N902" s="671"/>
      <c r="O902" s="671"/>
      <c r="P902" s="671"/>
      <c r="Q902" s="671"/>
      <c r="R902" s="653"/>
      <c r="S902" s="653"/>
      <c r="T902" s="653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652"/>
      <c r="AM902" s="652"/>
      <c r="AN902" s="652"/>
      <c r="AO902" s="652"/>
      <c r="AP902" s="652"/>
      <c r="AQ902" s="652"/>
      <c r="AR902" s="652"/>
      <c r="AS902" s="652"/>
      <c r="AT902" s="652"/>
    </row>
    <row r="903" spans="2:46" s="644" customFormat="1" ht="15.95" customHeight="1" x14ac:dyDescent="0.25">
      <c r="B903" s="645"/>
      <c r="C903" s="652"/>
      <c r="D903" s="652"/>
      <c r="E903" s="652"/>
      <c r="F903" s="652"/>
      <c r="G903" s="647"/>
      <c r="H903" s="648"/>
      <c r="I903" s="648"/>
      <c r="J903" s="671"/>
      <c r="K903" s="822"/>
      <c r="L903" s="671"/>
      <c r="M903" s="671"/>
      <c r="N903" s="671"/>
      <c r="O903" s="671"/>
      <c r="P903" s="671"/>
      <c r="Q903" s="671"/>
      <c r="R903" s="653"/>
      <c r="S903" s="653"/>
      <c r="T903" s="653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652"/>
      <c r="AM903" s="652"/>
      <c r="AN903" s="652"/>
      <c r="AO903" s="652"/>
      <c r="AP903" s="652"/>
      <c r="AQ903" s="652"/>
      <c r="AR903" s="652"/>
      <c r="AS903" s="652"/>
      <c r="AT903" s="652"/>
    </row>
    <row r="904" spans="2:46" s="644" customFormat="1" ht="15.95" customHeight="1" x14ac:dyDescent="0.25">
      <c r="B904" s="645"/>
      <c r="C904" s="652"/>
      <c r="D904" s="652"/>
      <c r="E904" s="652"/>
      <c r="F904" s="652"/>
      <c r="G904" s="647"/>
      <c r="H904" s="648"/>
      <c r="I904" s="648"/>
      <c r="J904" s="671"/>
      <c r="K904" s="822"/>
      <c r="L904" s="671"/>
      <c r="M904" s="671"/>
      <c r="N904" s="671"/>
      <c r="O904" s="671"/>
      <c r="P904" s="671"/>
      <c r="Q904" s="671"/>
      <c r="R904" s="653"/>
      <c r="S904" s="653"/>
      <c r="T904" s="653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652"/>
      <c r="AM904" s="652"/>
      <c r="AN904" s="652"/>
      <c r="AO904" s="652"/>
      <c r="AP904" s="652"/>
      <c r="AQ904" s="652"/>
      <c r="AR904" s="652"/>
      <c r="AS904" s="652"/>
      <c r="AT904" s="652"/>
    </row>
    <row r="905" spans="2:46" s="644" customFormat="1" ht="15.95" customHeight="1" x14ac:dyDescent="0.25">
      <c r="B905" s="645"/>
      <c r="C905" s="652"/>
      <c r="D905" s="652"/>
      <c r="E905" s="652"/>
      <c r="F905" s="652"/>
      <c r="G905" s="647"/>
      <c r="H905" s="648"/>
      <c r="I905" s="648"/>
      <c r="J905" s="671"/>
      <c r="K905" s="822"/>
      <c r="L905" s="671"/>
      <c r="M905" s="671"/>
      <c r="N905" s="671"/>
      <c r="O905" s="671"/>
      <c r="P905" s="671"/>
      <c r="Q905" s="671"/>
      <c r="R905" s="653"/>
      <c r="S905" s="653"/>
      <c r="T905" s="653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652"/>
      <c r="AM905" s="652"/>
      <c r="AN905" s="652"/>
      <c r="AO905" s="652"/>
      <c r="AP905" s="652"/>
      <c r="AQ905" s="652"/>
      <c r="AR905" s="652"/>
      <c r="AS905" s="652"/>
      <c r="AT905" s="652"/>
    </row>
    <row r="906" spans="2:46" s="644" customFormat="1" ht="15.95" customHeight="1" x14ac:dyDescent="0.25">
      <c r="B906" s="645"/>
      <c r="C906" s="652"/>
      <c r="D906" s="652"/>
      <c r="E906" s="652"/>
      <c r="F906" s="652"/>
      <c r="G906" s="647"/>
      <c r="H906" s="648"/>
      <c r="I906" s="648"/>
      <c r="J906" s="671"/>
      <c r="K906" s="822"/>
      <c r="L906" s="671"/>
      <c r="M906" s="671"/>
      <c r="N906" s="671"/>
      <c r="O906" s="671"/>
      <c r="P906" s="671"/>
      <c r="Q906" s="671"/>
      <c r="R906" s="653"/>
      <c r="S906" s="653"/>
      <c r="T906" s="653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652"/>
      <c r="AM906" s="652"/>
      <c r="AN906" s="652"/>
      <c r="AO906" s="652"/>
      <c r="AP906" s="652"/>
      <c r="AQ906" s="652"/>
      <c r="AR906" s="652"/>
      <c r="AS906" s="652"/>
      <c r="AT906" s="652"/>
    </row>
    <row r="907" spans="2:46" s="644" customFormat="1" ht="15.95" customHeight="1" x14ac:dyDescent="0.25">
      <c r="B907" s="645"/>
      <c r="C907" s="652"/>
      <c r="D907" s="652"/>
      <c r="E907" s="652"/>
      <c r="F907" s="652"/>
      <c r="G907" s="647"/>
      <c r="H907" s="648"/>
      <c r="I907" s="648"/>
      <c r="J907" s="671"/>
      <c r="K907" s="822"/>
      <c r="L907" s="671"/>
      <c r="M907" s="671"/>
      <c r="N907" s="671"/>
      <c r="O907" s="671"/>
      <c r="P907" s="671"/>
      <c r="Q907" s="671"/>
      <c r="R907" s="653"/>
      <c r="S907" s="653"/>
      <c r="T907" s="653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652"/>
      <c r="AM907" s="652"/>
      <c r="AN907" s="652"/>
      <c r="AO907" s="652"/>
      <c r="AP907" s="652"/>
      <c r="AQ907" s="652"/>
      <c r="AR907" s="652"/>
      <c r="AS907" s="652"/>
      <c r="AT907" s="652"/>
    </row>
    <row r="908" spans="2:46" s="644" customFormat="1" ht="15.95" customHeight="1" x14ac:dyDescent="0.25">
      <c r="B908" s="645"/>
      <c r="C908" s="652"/>
      <c r="D908" s="652"/>
      <c r="E908" s="652"/>
      <c r="F908" s="652"/>
      <c r="G908" s="647"/>
      <c r="H908" s="648"/>
      <c r="I908" s="648"/>
      <c r="J908" s="671"/>
      <c r="K908" s="822"/>
      <c r="L908" s="671"/>
      <c r="M908" s="671"/>
      <c r="N908" s="671"/>
      <c r="O908" s="671"/>
      <c r="P908" s="671"/>
      <c r="Q908" s="671"/>
      <c r="R908" s="653"/>
      <c r="S908" s="653"/>
      <c r="T908" s="653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652"/>
      <c r="AM908" s="652"/>
      <c r="AN908" s="652"/>
      <c r="AO908" s="652"/>
      <c r="AP908" s="652"/>
      <c r="AQ908" s="652"/>
      <c r="AR908" s="652"/>
      <c r="AS908" s="652"/>
      <c r="AT908" s="652"/>
    </row>
    <row r="909" spans="2:46" s="644" customFormat="1" ht="15.95" customHeight="1" x14ac:dyDescent="0.25">
      <c r="B909" s="645"/>
      <c r="C909" s="652"/>
      <c r="D909" s="652"/>
      <c r="E909" s="652"/>
      <c r="F909" s="652"/>
      <c r="G909" s="647"/>
      <c r="H909" s="648"/>
      <c r="I909" s="648"/>
      <c r="J909" s="671"/>
      <c r="K909" s="822"/>
      <c r="L909" s="671"/>
      <c r="M909" s="671"/>
      <c r="N909" s="671"/>
      <c r="O909" s="671"/>
      <c r="P909" s="671"/>
      <c r="Q909" s="671"/>
      <c r="R909" s="653"/>
      <c r="S909" s="653"/>
      <c r="T909" s="653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652"/>
      <c r="AM909" s="652"/>
      <c r="AN909" s="652"/>
      <c r="AO909" s="652"/>
      <c r="AP909" s="652"/>
      <c r="AQ909" s="652"/>
      <c r="AR909" s="652"/>
      <c r="AS909" s="652"/>
      <c r="AT909" s="652"/>
    </row>
    <row r="910" spans="2:46" s="644" customFormat="1" ht="15.95" customHeight="1" x14ac:dyDescent="0.25">
      <c r="B910" s="645"/>
      <c r="C910" s="652"/>
      <c r="D910" s="652"/>
      <c r="E910" s="652"/>
      <c r="F910" s="652"/>
      <c r="G910" s="647"/>
      <c r="H910" s="648"/>
      <c r="I910" s="648"/>
      <c r="J910" s="671"/>
      <c r="K910" s="822"/>
      <c r="L910" s="671"/>
      <c r="M910" s="671"/>
      <c r="N910" s="671"/>
      <c r="O910" s="671"/>
      <c r="P910" s="671"/>
      <c r="Q910" s="671"/>
      <c r="R910" s="653"/>
      <c r="S910" s="653"/>
      <c r="T910" s="653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652"/>
      <c r="AM910" s="652"/>
      <c r="AN910" s="652"/>
      <c r="AO910" s="652"/>
      <c r="AP910" s="652"/>
      <c r="AQ910" s="652"/>
      <c r="AR910" s="652"/>
      <c r="AS910" s="652"/>
      <c r="AT910" s="652"/>
    </row>
    <row r="911" spans="2:46" s="644" customFormat="1" ht="15.95" customHeight="1" x14ac:dyDescent="0.25">
      <c r="B911" s="645"/>
      <c r="C911" s="652"/>
      <c r="D911" s="652"/>
      <c r="E911" s="652"/>
      <c r="F911" s="652"/>
      <c r="G911" s="647"/>
      <c r="H911" s="648"/>
      <c r="I911" s="648"/>
      <c r="J911" s="671"/>
      <c r="K911" s="822"/>
      <c r="L911" s="671"/>
      <c r="M911" s="671"/>
      <c r="N911" s="671"/>
      <c r="O911" s="671"/>
      <c r="P911" s="671"/>
      <c r="Q911" s="671"/>
      <c r="R911" s="653"/>
      <c r="S911" s="653"/>
      <c r="T911" s="653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652"/>
      <c r="AM911" s="652"/>
      <c r="AN911" s="652"/>
      <c r="AO911" s="652"/>
      <c r="AP911" s="652"/>
      <c r="AQ911" s="652"/>
      <c r="AR911" s="652"/>
      <c r="AS911" s="652"/>
      <c r="AT911" s="652"/>
    </row>
    <row r="912" spans="2:46" s="644" customFormat="1" ht="15.95" customHeight="1" x14ac:dyDescent="0.25">
      <c r="B912" s="645"/>
      <c r="C912" s="652"/>
      <c r="D912" s="652"/>
      <c r="E912" s="652"/>
      <c r="F912" s="652"/>
      <c r="G912" s="647"/>
      <c r="H912" s="648"/>
      <c r="I912" s="648"/>
      <c r="J912" s="671"/>
      <c r="K912" s="822"/>
      <c r="L912" s="671"/>
      <c r="M912" s="671"/>
      <c r="N912" s="671"/>
      <c r="O912" s="671"/>
      <c r="P912" s="671"/>
      <c r="Q912" s="671"/>
      <c r="R912" s="653"/>
      <c r="S912" s="653"/>
      <c r="T912" s="653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652"/>
      <c r="AM912" s="652"/>
      <c r="AN912" s="652"/>
      <c r="AO912" s="652"/>
      <c r="AP912" s="652"/>
      <c r="AQ912" s="652"/>
      <c r="AR912" s="652"/>
      <c r="AS912" s="652"/>
      <c r="AT912" s="652"/>
    </row>
    <row r="913" spans="2:46" s="644" customFormat="1" ht="15.95" customHeight="1" x14ac:dyDescent="0.25">
      <c r="B913" s="645"/>
      <c r="C913" s="652"/>
      <c r="D913" s="652"/>
      <c r="E913" s="652"/>
      <c r="F913" s="652"/>
      <c r="G913" s="647"/>
      <c r="H913" s="648"/>
      <c r="I913" s="648"/>
      <c r="J913" s="671"/>
      <c r="K913" s="822"/>
      <c r="L913" s="671"/>
      <c r="M913" s="671"/>
      <c r="N913" s="671"/>
      <c r="O913" s="671"/>
      <c r="P913" s="671"/>
      <c r="Q913" s="671"/>
      <c r="R913" s="653"/>
      <c r="S913" s="653"/>
      <c r="T913" s="653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652"/>
      <c r="AM913" s="652"/>
      <c r="AN913" s="652"/>
      <c r="AO913" s="652"/>
      <c r="AP913" s="652"/>
      <c r="AQ913" s="652"/>
      <c r="AR913" s="652"/>
      <c r="AS913" s="652"/>
      <c r="AT913" s="652"/>
    </row>
    <row r="914" spans="2:46" s="644" customFormat="1" ht="15.95" customHeight="1" x14ac:dyDescent="0.25">
      <c r="B914" s="645"/>
      <c r="C914" s="652"/>
      <c r="D914" s="652"/>
      <c r="E914" s="652"/>
      <c r="F914" s="652"/>
      <c r="G914" s="647"/>
      <c r="H914" s="648"/>
      <c r="I914" s="648"/>
      <c r="J914" s="671"/>
      <c r="K914" s="822"/>
      <c r="L914" s="671"/>
      <c r="M914" s="671"/>
      <c r="N914" s="671"/>
      <c r="O914" s="671"/>
      <c r="P914" s="671"/>
      <c r="Q914" s="671"/>
      <c r="R914" s="653"/>
      <c r="S914" s="653"/>
      <c r="T914" s="653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652"/>
      <c r="AM914" s="652"/>
      <c r="AN914" s="652"/>
      <c r="AO914" s="652"/>
      <c r="AP914" s="652"/>
      <c r="AQ914" s="652"/>
      <c r="AR914" s="652"/>
      <c r="AS914" s="652"/>
      <c r="AT914" s="652"/>
    </row>
    <row r="915" spans="2:46" s="644" customFormat="1" ht="15.95" customHeight="1" x14ac:dyDescent="0.25">
      <c r="B915" s="645"/>
      <c r="C915" s="652"/>
      <c r="D915" s="652"/>
      <c r="E915" s="652"/>
      <c r="F915" s="652"/>
      <c r="G915" s="647"/>
      <c r="H915" s="648"/>
      <c r="I915" s="648"/>
      <c r="J915" s="671"/>
      <c r="K915" s="822"/>
      <c r="L915" s="671"/>
      <c r="M915" s="671"/>
      <c r="N915" s="671"/>
      <c r="O915" s="671"/>
      <c r="P915" s="671"/>
      <c r="Q915" s="671"/>
      <c r="R915" s="653"/>
      <c r="S915" s="653"/>
      <c r="T915" s="653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652"/>
      <c r="AM915" s="652"/>
      <c r="AN915" s="652"/>
      <c r="AO915" s="652"/>
      <c r="AP915" s="652"/>
      <c r="AQ915" s="652"/>
      <c r="AR915" s="652"/>
      <c r="AS915" s="652"/>
      <c r="AT915" s="652"/>
    </row>
    <row r="916" spans="2:46" s="644" customFormat="1" ht="15.95" customHeight="1" x14ac:dyDescent="0.25">
      <c r="B916" s="645"/>
      <c r="C916" s="652"/>
      <c r="D916" s="652"/>
      <c r="E916" s="652"/>
      <c r="F916" s="652"/>
      <c r="G916" s="647"/>
      <c r="H916" s="648"/>
      <c r="I916" s="648"/>
      <c r="J916" s="671"/>
      <c r="K916" s="822"/>
      <c r="L916" s="671"/>
      <c r="M916" s="671"/>
      <c r="N916" s="671"/>
      <c r="O916" s="671"/>
      <c r="P916" s="671"/>
      <c r="Q916" s="671"/>
      <c r="R916" s="653"/>
      <c r="S916" s="653"/>
      <c r="T916" s="653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652"/>
      <c r="AM916" s="652"/>
      <c r="AN916" s="652"/>
      <c r="AO916" s="652"/>
      <c r="AP916" s="652"/>
      <c r="AQ916" s="652"/>
      <c r="AR916" s="652"/>
      <c r="AS916" s="652"/>
      <c r="AT916" s="652"/>
    </row>
    <row r="917" spans="2:46" s="644" customFormat="1" ht="15.95" customHeight="1" x14ac:dyDescent="0.25">
      <c r="B917" s="645"/>
      <c r="C917" s="652"/>
      <c r="D917" s="652"/>
      <c r="E917" s="652"/>
      <c r="F917" s="652"/>
      <c r="G917" s="647"/>
      <c r="H917" s="648"/>
      <c r="I917" s="648"/>
      <c r="J917" s="671"/>
      <c r="K917" s="822"/>
      <c r="L917" s="671"/>
      <c r="M917" s="671"/>
      <c r="N917" s="671"/>
      <c r="O917" s="671"/>
      <c r="P917" s="671"/>
      <c r="Q917" s="671"/>
      <c r="R917" s="653"/>
      <c r="S917" s="653"/>
      <c r="T917" s="653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652"/>
      <c r="AM917" s="652"/>
      <c r="AN917" s="652"/>
      <c r="AO917" s="652"/>
      <c r="AP917" s="652"/>
      <c r="AQ917" s="652"/>
      <c r="AR917" s="652"/>
      <c r="AS917" s="652"/>
      <c r="AT917" s="652"/>
    </row>
    <row r="918" spans="2:46" s="644" customFormat="1" ht="15.95" customHeight="1" x14ac:dyDescent="0.25">
      <c r="B918" s="645"/>
      <c r="C918" s="652"/>
      <c r="D918" s="652"/>
      <c r="E918" s="652"/>
      <c r="F918" s="652"/>
      <c r="G918" s="647"/>
      <c r="H918" s="648"/>
      <c r="I918" s="648"/>
      <c r="J918" s="671"/>
      <c r="K918" s="822"/>
      <c r="L918" s="671"/>
      <c r="M918" s="671"/>
      <c r="N918" s="671"/>
      <c r="O918" s="671"/>
      <c r="P918" s="671"/>
      <c r="Q918" s="671"/>
      <c r="R918" s="653"/>
      <c r="S918" s="653"/>
      <c r="T918" s="653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652"/>
      <c r="AM918" s="652"/>
      <c r="AN918" s="652"/>
      <c r="AO918" s="652"/>
      <c r="AP918" s="652"/>
      <c r="AQ918" s="652"/>
      <c r="AR918" s="652"/>
      <c r="AS918" s="652"/>
      <c r="AT918" s="652"/>
    </row>
    <row r="919" spans="2:46" s="644" customFormat="1" ht="15.95" customHeight="1" x14ac:dyDescent="0.25">
      <c r="B919" s="645"/>
      <c r="C919" s="652"/>
      <c r="D919" s="652"/>
      <c r="E919" s="652"/>
      <c r="F919" s="652"/>
      <c r="G919" s="647"/>
      <c r="H919" s="648"/>
      <c r="I919" s="648"/>
      <c r="J919" s="671"/>
      <c r="K919" s="822"/>
      <c r="L919" s="671"/>
      <c r="M919" s="671"/>
      <c r="N919" s="671"/>
      <c r="O919" s="671"/>
      <c r="P919" s="671"/>
      <c r="Q919" s="671"/>
      <c r="R919" s="653"/>
      <c r="S919" s="653"/>
      <c r="T919" s="653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652"/>
      <c r="AM919" s="652"/>
      <c r="AN919" s="652"/>
      <c r="AO919" s="652"/>
      <c r="AP919" s="652"/>
      <c r="AQ919" s="652"/>
      <c r="AR919" s="652"/>
      <c r="AS919" s="652"/>
      <c r="AT919" s="652"/>
    </row>
    <row r="920" spans="2:46" s="644" customFormat="1" ht="15.95" customHeight="1" x14ac:dyDescent="0.25">
      <c r="B920" s="645"/>
      <c r="C920" s="652"/>
      <c r="D920" s="652"/>
      <c r="E920" s="652"/>
      <c r="F920" s="652"/>
      <c r="G920" s="647"/>
      <c r="H920" s="648"/>
      <c r="I920" s="648"/>
      <c r="J920" s="671"/>
      <c r="K920" s="822"/>
      <c r="L920" s="671"/>
      <c r="M920" s="671"/>
      <c r="N920" s="671"/>
      <c r="O920" s="671"/>
      <c r="P920" s="671"/>
      <c r="Q920" s="671"/>
      <c r="R920" s="653"/>
      <c r="S920" s="653"/>
      <c r="T920" s="653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652"/>
      <c r="AM920" s="652"/>
      <c r="AN920" s="652"/>
      <c r="AO920" s="652"/>
      <c r="AP920" s="652"/>
      <c r="AQ920" s="652"/>
      <c r="AR920" s="652"/>
      <c r="AS920" s="652"/>
      <c r="AT920" s="652"/>
    </row>
    <row r="921" spans="2:46" s="644" customFormat="1" ht="15.95" customHeight="1" x14ac:dyDescent="0.25">
      <c r="B921" s="645"/>
      <c r="C921" s="652"/>
      <c r="D921" s="652"/>
      <c r="E921" s="652"/>
      <c r="F921" s="652"/>
      <c r="G921" s="647"/>
      <c r="H921" s="648"/>
      <c r="I921" s="648"/>
      <c r="J921" s="671"/>
      <c r="K921" s="822"/>
      <c r="L921" s="671"/>
      <c r="M921" s="671"/>
      <c r="N921" s="671"/>
      <c r="O921" s="671"/>
      <c r="P921" s="671"/>
      <c r="Q921" s="671"/>
      <c r="R921" s="653"/>
      <c r="S921" s="653"/>
      <c r="T921" s="653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652"/>
      <c r="AM921" s="652"/>
      <c r="AN921" s="652"/>
      <c r="AO921" s="652"/>
      <c r="AP921" s="652"/>
      <c r="AQ921" s="652"/>
      <c r="AR921" s="652"/>
      <c r="AS921" s="652"/>
      <c r="AT921" s="652"/>
    </row>
    <row r="922" spans="2:46" s="644" customFormat="1" ht="15.95" customHeight="1" x14ac:dyDescent="0.25">
      <c r="B922" s="645"/>
      <c r="C922" s="652"/>
      <c r="D922" s="652"/>
      <c r="E922" s="652"/>
      <c r="F922" s="652"/>
      <c r="G922" s="647"/>
      <c r="H922" s="648"/>
      <c r="I922" s="648"/>
      <c r="J922" s="671"/>
      <c r="K922" s="822"/>
      <c r="L922" s="671"/>
      <c r="M922" s="671"/>
      <c r="N922" s="671"/>
      <c r="O922" s="671"/>
      <c r="P922" s="671"/>
      <c r="Q922" s="671"/>
      <c r="R922" s="653"/>
      <c r="S922" s="653"/>
      <c r="T922" s="653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652"/>
      <c r="AM922" s="652"/>
      <c r="AN922" s="652"/>
      <c r="AO922" s="652"/>
      <c r="AP922" s="652"/>
      <c r="AQ922" s="652"/>
      <c r="AR922" s="652"/>
      <c r="AS922" s="652"/>
      <c r="AT922" s="652"/>
    </row>
    <row r="923" spans="2:46" s="644" customFormat="1" ht="15.95" customHeight="1" x14ac:dyDescent="0.25">
      <c r="B923" s="645"/>
      <c r="C923" s="652"/>
      <c r="D923" s="652"/>
      <c r="E923" s="652"/>
      <c r="F923" s="652"/>
      <c r="G923" s="647"/>
      <c r="H923" s="648"/>
      <c r="I923" s="648"/>
      <c r="J923" s="671"/>
      <c r="K923" s="822"/>
      <c r="L923" s="671"/>
      <c r="M923" s="671"/>
      <c r="N923" s="671"/>
      <c r="O923" s="671"/>
      <c r="P923" s="671"/>
      <c r="Q923" s="671"/>
      <c r="R923" s="653"/>
      <c r="S923" s="653"/>
      <c r="T923" s="653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652"/>
      <c r="AM923" s="652"/>
      <c r="AN923" s="652"/>
      <c r="AO923" s="652"/>
      <c r="AP923" s="652"/>
      <c r="AQ923" s="652"/>
      <c r="AR923" s="652"/>
      <c r="AS923" s="652"/>
      <c r="AT923" s="652"/>
    </row>
    <row r="924" spans="2:46" s="644" customFormat="1" ht="15.95" customHeight="1" x14ac:dyDescent="0.25">
      <c r="B924" s="645"/>
      <c r="C924" s="652"/>
      <c r="D924" s="652"/>
      <c r="E924" s="652"/>
      <c r="F924" s="652"/>
      <c r="G924" s="647"/>
      <c r="H924" s="648"/>
      <c r="I924" s="648"/>
      <c r="J924" s="671"/>
      <c r="K924" s="822"/>
      <c r="L924" s="671"/>
      <c r="M924" s="671"/>
      <c r="N924" s="671"/>
      <c r="O924" s="671"/>
      <c r="P924" s="671"/>
      <c r="Q924" s="671"/>
      <c r="R924" s="653"/>
      <c r="S924" s="653"/>
      <c r="T924" s="653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652"/>
      <c r="AM924" s="652"/>
      <c r="AN924" s="652"/>
      <c r="AO924" s="652"/>
      <c r="AP924" s="652"/>
      <c r="AQ924" s="652"/>
      <c r="AR924" s="652"/>
      <c r="AS924" s="652"/>
      <c r="AT924" s="652"/>
    </row>
    <row r="925" spans="2:46" s="644" customFormat="1" ht="15.95" customHeight="1" x14ac:dyDescent="0.25">
      <c r="B925" s="645"/>
      <c r="C925" s="652"/>
      <c r="D925" s="652"/>
      <c r="E925" s="652"/>
      <c r="F925" s="652"/>
      <c r="G925" s="647"/>
      <c r="H925" s="648"/>
      <c r="I925" s="648"/>
      <c r="J925" s="671"/>
      <c r="K925" s="822"/>
      <c r="L925" s="671"/>
      <c r="M925" s="671"/>
      <c r="N925" s="671"/>
      <c r="O925" s="671"/>
      <c r="P925" s="671"/>
      <c r="Q925" s="671"/>
      <c r="R925" s="653"/>
      <c r="S925" s="653"/>
      <c r="T925" s="653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652"/>
      <c r="AM925" s="652"/>
      <c r="AN925" s="652"/>
      <c r="AO925" s="652"/>
      <c r="AP925" s="652"/>
      <c r="AQ925" s="652"/>
      <c r="AR925" s="652"/>
      <c r="AS925" s="652"/>
      <c r="AT925" s="652"/>
    </row>
    <row r="926" spans="2:46" s="644" customFormat="1" ht="15.95" customHeight="1" x14ac:dyDescent="0.25">
      <c r="B926" s="645"/>
      <c r="C926" s="652"/>
      <c r="D926" s="652"/>
      <c r="E926" s="652"/>
      <c r="F926" s="652"/>
      <c r="G926" s="647"/>
      <c r="H926" s="648"/>
      <c r="I926" s="648"/>
      <c r="J926" s="671"/>
      <c r="K926" s="822"/>
      <c r="L926" s="671"/>
      <c r="M926" s="671"/>
      <c r="N926" s="671"/>
      <c r="O926" s="671"/>
      <c r="P926" s="671"/>
      <c r="Q926" s="671"/>
      <c r="R926" s="653"/>
      <c r="S926" s="653"/>
      <c r="T926" s="653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652"/>
      <c r="AM926" s="652"/>
      <c r="AN926" s="652"/>
      <c r="AO926" s="652"/>
      <c r="AP926" s="652"/>
      <c r="AQ926" s="652"/>
      <c r="AR926" s="652"/>
      <c r="AS926" s="652"/>
      <c r="AT926" s="652"/>
    </row>
    <row r="927" spans="2:46" s="644" customFormat="1" ht="15.95" customHeight="1" x14ac:dyDescent="0.25">
      <c r="B927" s="645"/>
      <c r="C927" s="652"/>
      <c r="D927" s="652"/>
      <c r="E927" s="652"/>
      <c r="F927" s="652"/>
      <c r="G927" s="647"/>
      <c r="H927" s="648"/>
      <c r="I927" s="648"/>
      <c r="J927" s="671"/>
      <c r="K927" s="822"/>
      <c r="L927" s="671"/>
      <c r="M927" s="671"/>
      <c r="N927" s="671"/>
      <c r="O927" s="671"/>
      <c r="P927" s="671"/>
      <c r="Q927" s="671"/>
      <c r="R927" s="653"/>
      <c r="S927" s="653"/>
      <c r="T927" s="653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652"/>
      <c r="AM927" s="652"/>
      <c r="AN927" s="652"/>
      <c r="AO927" s="652"/>
      <c r="AP927" s="652"/>
      <c r="AQ927" s="652"/>
      <c r="AR927" s="652"/>
      <c r="AS927" s="652"/>
      <c r="AT927" s="652"/>
    </row>
    <row r="928" spans="2:46" s="644" customFormat="1" ht="15.95" customHeight="1" x14ac:dyDescent="0.25">
      <c r="B928" s="645"/>
      <c r="C928" s="652"/>
      <c r="D928" s="652"/>
      <c r="E928" s="652"/>
      <c r="F928" s="652"/>
      <c r="G928" s="647"/>
      <c r="H928" s="648"/>
      <c r="I928" s="648"/>
      <c r="J928" s="671"/>
      <c r="K928" s="822"/>
      <c r="L928" s="671"/>
      <c r="M928" s="671"/>
      <c r="N928" s="671"/>
      <c r="O928" s="671"/>
      <c r="P928" s="671"/>
      <c r="Q928" s="671"/>
      <c r="R928" s="653"/>
      <c r="S928" s="653"/>
      <c r="T928" s="653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652"/>
      <c r="AM928" s="652"/>
      <c r="AN928" s="652"/>
      <c r="AO928" s="652"/>
      <c r="AP928" s="652"/>
      <c r="AQ928" s="652"/>
      <c r="AR928" s="652"/>
      <c r="AS928" s="652"/>
      <c r="AT928" s="652"/>
    </row>
    <row r="929" spans="2:46" s="644" customFormat="1" ht="15.95" customHeight="1" x14ac:dyDescent="0.25">
      <c r="B929" s="645"/>
      <c r="C929" s="652"/>
      <c r="D929" s="652"/>
      <c r="E929" s="652"/>
      <c r="F929" s="652"/>
      <c r="G929" s="647"/>
      <c r="H929" s="648"/>
      <c r="I929" s="648"/>
      <c r="J929" s="671"/>
      <c r="K929" s="822"/>
      <c r="L929" s="671"/>
      <c r="M929" s="671"/>
      <c r="N929" s="671"/>
      <c r="O929" s="671"/>
      <c r="P929" s="671"/>
      <c r="Q929" s="671"/>
      <c r="R929" s="653"/>
      <c r="S929" s="653"/>
      <c r="T929" s="653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652"/>
      <c r="AM929" s="652"/>
      <c r="AN929" s="652"/>
      <c r="AO929" s="652"/>
      <c r="AP929" s="652"/>
      <c r="AQ929" s="652"/>
      <c r="AR929" s="652"/>
      <c r="AS929" s="652"/>
      <c r="AT929" s="652"/>
    </row>
    <row r="930" spans="2:46" s="644" customFormat="1" ht="15.95" customHeight="1" x14ac:dyDescent="0.25">
      <c r="B930" s="645"/>
      <c r="C930" s="652"/>
      <c r="D930" s="652"/>
      <c r="E930" s="652"/>
      <c r="F930" s="652"/>
      <c r="G930" s="647"/>
      <c r="H930" s="648"/>
      <c r="I930" s="648"/>
      <c r="J930" s="671"/>
      <c r="K930" s="822"/>
      <c r="L930" s="671"/>
      <c r="M930" s="671"/>
      <c r="N930" s="671"/>
      <c r="O930" s="671"/>
      <c r="P930" s="671"/>
      <c r="Q930" s="671"/>
      <c r="R930" s="653"/>
      <c r="S930" s="653"/>
      <c r="T930" s="653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652"/>
      <c r="AM930" s="652"/>
      <c r="AN930" s="652"/>
      <c r="AO930" s="652"/>
      <c r="AP930" s="652"/>
      <c r="AQ930" s="652"/>
      <c r="AR930" s="652"/>
      <c r="AS930" s="652"/>
      <c r="AT930" s="652"/>
    </row>
    <row r="931" spans="2:46" s="644" customFormat="1" ht="15.95" customHeight="1" x14ac:dyDescent="0.25">
      <c r="B931" s="645"/>
      <c r="C931" s="652"/>
      <c r="D931" s="652"/>
      <c r="E931" s="652"/>
      <c r="F931" s="652"/>
      <c r="G931" s="647"/>
      <c r="H931" s="648"/>
      <c r="I931" s="648"/>
      <c r="J931" s="671"/>
      <c r="K931" s="822"/>
      <c r="L931" s="671"/>
      <c r="M931" s="671"/>
      <c r="N931" s="671"/>
      <c r="O931" s="671"/>
      <c r="P931" s="671"/>
      <c r="Q931" s="671"/>
      <c r="R931" s="653"/>
      <c r="S931" s="653"/>
      <c r="T931" s="653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652"/>
      <c r="AM931" s="652"/>
      <c r="AN931" s="652"/>
      <c r="AO931" s="652"/>
      <c r="AP931" s="652"/>
      <c r="AQ931" s="652"/>
      <c r="AR931" s="652"/>
      <c r="AS931" s="652"/>
      <c r="AT931" s="652"/>
    </row>
    <row r="932" spans="2:46" s="644" customFormat="1" ht="15.95" customHeight="1" x14ac:dyDescent="0.25">
      <c r="B932" s="645"/>
      <c r="C932" s="652"/>
      <c r="D932" s="652"/>
      <c r="E932" s="652"/>
      <c r="F932" s="652"/>
      <c r="G932" s="647"/>
      <c r="H932" s="648"/>
      <c r="I932" s="648"/>
      <c r="J932" s="671"/>
      <c r="K932" s="822"/>
      <c r="L932" s="671"/>
      <c r="M932" s="671"/>
      <c r="N932" s="671"/>
      <c r="O932" s="671"/>
      <c r="P932" s="671"/>
      <c r="Q932" s="671"/>
      <c r="R932" s="653"/>
      <c r="S932" s="653"/>
      <c r="T932" s="653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652"/>
      <c r="AM932" s="652"/>
      <c r="AN932" s="652"/>
      <c r="AO932" s="652"/>
      <c r="AP932" s="652"/>
      <c r="AQ932" s="652"/>
      <c r="AR932" s="652"/>
      <c r="AS932" s="652"/>
      <c r="AT932" s="652"/>
    </row>
    <row r="933" spans="2:46" s="644" customFormat="1" ht="15.95" customHeight="1" x14ac:dyDescent="0.25">
      <c r="B933" s="645"/>
      <c r="C933" s="652"/>
      <c r="D933" s="652"/>
      <c r="E933" s="652"/>
      <c r="F933" s="652"/>
      <c r="G933" s="647"/>
      <c r="H933" s="648"/>
      <c r="I933" s="648"/>
      <c r="J933" s="671"/>
      <c r="K933" s="822"/>
      <c r="L933" s="671"/>
      <c r="M933" s="671"/>
      <c r="N933" s="671"/>
      <c r="O933" s="671"/>
      <c r="P933" s="671"/>
      <c r="Q933" s="671"/>
      <c r="R933" s="653"/>
      <c r="S933" s="653"/>
      <c r="T933" s="653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652"/>
      <c r="AM933" s="652"/>
      <c r="AN933" s="652"/>
      <c r="AO933" s="652"/>
      <c r="AP933" s="652"/>
      <c r="AQ933" s="652"/>
      <c r="AR933" s="652"/>
      <c r="AS933" s="652"/>
      <c r="AT933" s="652"/>
    </row>
    <row r="934" spans="2:46" s="644" customFormat="1" ht="15.95" customHeight="1" x14ac:dyDescent="0.25">
      <c r="B934" s="645"/>
      <c r="C934" s="652"/>
      <c r="D934" s="652"/>
      <c r="E934" s="652"/>
      <c r="F934" s="652"/>
      <c r="G934" s="647"/>
      <c r="H934" s="648"/>
      <c r="I934" s="648"/>
      <c r="J934" s="671"/>
      <c r="K934" s="822"/>
      <c r="L934" s="671"/>
      <c r="M934" s="671"/>
      <c r="N934" s="671"/>
      <c r="O934" s="671"/>
      <c r="P934" s="671"/>
      <c r="Q934" s="671"/>
      <c r="R934" s="653"/>
      <c r="S934" s="653"/>
      <c r="T934" s="653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652"/>
      <c r="AM934" s="652"/>
      <c r="AN934" s="652"/>
      <c r="AO934" s="652"/>
      <c r="AP934" s="652"/>
      <c r="AQ934" s="652"/>
      <c r="AR934" s="652"/>
      <c r="AS934" s="652"/>
      <c r="AT934" s="652"/>
    </row>
    <row r="935" spans="2:46" s="644" customFormat="1" ht="15.95" customHeight="1" x14ac:dyDescent="0.25">
      <c r="B935" s="645"/>
      <c r="C935" s="652"/>
      <c r="D935" s="652"/>
      <c r="E935" s="652"/>
      <c r="F935" s="652"/>
      <c r="G935" s="647"/>
      <c r="H935" s="648"/>
      <c r="I935" s="648"/>
      <c r="J935" s="671"/>
      <c r="K935" s="822"/>
      <c r="L935" s="671"/>
      <c r="M935" s="671"/>
      <c r="N935" s="671"/>
      <c r="O935" s="671"/>
      <c r="P935" s="671"/>
      <c r="Q935" s="671"/>
      <c r="R935" s="653"/>
      <c r="S935" s="653"/>
      <c r="T935" s="653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652"/>
      <c r="AM935" s="652"/>
      <c r="AN935" s="652"/>
      <c r="AO935" s="652"/>
      <c r="AP935" s="652"/>
      <c r="AQ935" s="652"/>
      <c r="AR935" s="652"/>
      <c r="AS935" s="652"/>
      <c r="AT935" s="652"/>
    </row>
    <row r="936" spans="2:46" s="644" customFormat="1" ht="15.95" customHeight="1" x14ac:dyDescent="0.25">
      <c r="B936" s="645"/>
      <c r="C936" s="652"/>
      <c r="D936" s="652"/>
      <c r="E936" s="652"/>
      <c r="F936" s="652"/>
      <c r="G936" s="647"/>
      <c r="H936" s="648"/>
      <c r="I936" s="648"/>
      <c r="J936" s="671"/>
      <c r="K936" s="822"/>
      <c r="L936" s="671"/>
      <c r="M936" s="671"/>
      <c r="N936" s="671"/>
      <c r="O936" s="671"/>
      <c r="P936" s="671"/>
      <c r="Q936" s="671"/>
      <c r="R936" s="653"/>
      <c r="S936" s="653"/>
      <c r="T936" s="653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652"/>
      <c r="AM936" s="652"/>
      <c r="AN936" s="652"/>
      <c r="AO936" s="652"/>
      <c r="AP936" s="652"/>
      <c r="AQ936" s="652"/>
      <c r="AR936" s="652"/>
      <c r="AS936" s="652"/>
      <c r="AT936" s="652"/>
    </row>
    <row r="937" spans="2:46" s="644" customFormat="1" ht="15.95" customHeight="1" x14ac:dyDescent="0.25">
      <c r="B937" s="645"/>
      <c r="C937" s="652"/>
      <c r="D937" s="652"/>
      <c r="E937" s="652"/>
      <c r="F937" s="652"/>
      <c r="G937" s="647"/>
      <c r="H937" s="648"/>
      <c r="I937" s="648"/>
      <c r="J937" s="671"/>
      <c r="K937" s="822"/>
      <c r="L937" s="671"/>
      <c r="M937" s="671"/>
      <c r="N937" s="671"/>
      <c r="O937" s="671"/>
      <c r="P937" s="671"/>
      <c r="Q937" s="671"/>
      <c r="R937" s="653"/>
      <c r="S937" s="653"/>
      <c r="T937" s="653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652"/>
      <c r="AM937" s="652"/>
      <c r="AN937" s="652"/>
      <c r="AO937" s="652"/>
      <c r="AP937" s="652"/>
      <c r="AQ937" s="652"/>
      <c r="AR937" s="652"/>
      <c r="AS937" s="652"/>
      <c r="AT937" s="652"/>
    </row>
    <row r="938" spans="2:46" s="644" customFormat="1" ht="15.95" customHeight="1" x14ac:dyDescent="0.25">
      <c r="B938" s="645"/>
      <c r="C938" s="652"/>
      <c r="D938" s="652"/>
      <c r="E938" s="652"/>
      <c r="F938" s="652"/>
      <c r="G938" s="647"/>
      <c r="H938" s="648"/>
      <c r="I938" s="648"/>
      <c r="J938" s="671"/>
      <c r="K938" s="822"/>
      <c r="L938" s="671"/>
      <c r="M938" s="671"/>
      <c r="N938" s="671"/>
      <c r="O938" s="671"/>
      <c r="P938" s="671"/>
      <c r="Q938" s="671"/>
      <c r="R938" s="653"/>
      <c r="S938" s="653"/>
      <c r="T938" s="653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652"/>
      <c r="AM938" s="652"/>
      <c r="AN938" s="652"/>
      <c r="AO938" s="652"/>
      <c r="AP938" s="652"/>
      <c r="AQ938" s="652"/>
      <c r="AR938" s="652"/>
      <c r="AS938" s="652"/>
      <c r="AT938" s="652"/>
    </row>
    <row r="939" spans="2:46" s="644" customFormat="1" ht="15.95" customHeight="1" x14ac:dyDescent="0.25">
      <c r="B939" s="645"/>
      <c r="C939" s="652"/>
      <c r="D939" s="652"/>
      <c r="E939" s="652"/>
      <c r="F939" s="652"/>
      <c r="G939" s="647"/>
      <c r="H939" s="648"/>
      <c r="I939" s="648"/>
      <c r="J939" s="671"/>
      <c r="K939" s="822"/>
      <c r="L939" s="671"/>
      <c r="M939" s="671"/>
      <c r="N939" s="671"/>
      <c r="O939" s="671"/>
      <c r="P939" s="671"/>
      <c r="Q939" s="671"/>
      <c r="R939" s="653"/>
      <c r="S939" s="653"/>
      <c r="T939" s="653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652"/>
      <c r="AM939" s="652"/>
      <c r="AN939" s="652"/>
      <c r="AO939" s="652"/>
      <c r="AP939" s="652"/>
      <c r="AQ939" s="652"/>
      <c r="AR939" s="652"/>
      <c r="AS939" s="652"/>
      <c r="AT939" s="652"/>
    </row>
    <row r="940" spans="2:46" s="644" customFormat="1" ht="15.95" customHeight="1" x14ac:dyDescent="0.25">
      <c r="B940" s="645"/>
      <c r="C940" s="652"/>
      <c r="D940" s="652"/>
      <c r="E940" s="652"/>
      <c r="F940" s="652"/>
      <c r="G940" s="647"/>
      <c r="H940" s="648"/>
      <c r="I940" s="648"/>
      <c r="J940" s="671"/>
      <c r="K940" s="822"/>
      <c r="L940" s="671"/>
      <c r="M940" s="671"/>
      <c r="N940" s="671"/>
      <c r="O940" s="671"/>
      <c r="P940" s="671"/>
      <c r="Q940" s="671"/>
      <c r="R940" s="653"/>
      <c r="S940" s="653"/>
      <c r="T940" s="653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652"/>
      <c r="AM940" s="652"/>
      <c r="AN940" s="652"/>
      <c r="AO940" s="652"/>
      <c r="AP940" s="652"/>
      <c r="AQ940" s="652"/>
      <c r="AR940" s="652"/>
      <c r="AS940" s="652"/>
      <c r="AT940" s="652"/>
    </row>
    <row r="941" spans="2:46" s="644" customFormat="1" ht="15.95" customHeight="1" x14ac:dyDescent="0.25">
      <c r="B941" s="645"/>
      <c r="C941" s="652"/>
      <c r="D941" s="652"/>
      <c r="E941" s="652"/>
      <c r="F941" s="652"/>
      <c r="G941" s="647"/>
      <c r="H941" s="648"/>
      <c r="I941" s="648"/>
      <c r="J941" s="671"/>
      <c r="K941" s="822"/>
      <c r="L941" s="671"/>
      <c r="M941" s="671"/>
      <c r="N941" s="671"/>
      <c r="O941" s="671"/>
      <c r="P941" s="671"/>
      <c r="Q941" s="671"/>
      <c r="R941" s="653"/>
      <c r="S941" s="653"/>
      <c r="T941" s="653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652"/>
      <c r="AM941" s="652"/>
      <c r="AN941" s="652"/>
      <c r="AO941" s="652"/>
      <c r="AP941" s="652"/>
      <c r="AQ941" s="652"/>
      <c r="AR941" s="652"/>
      <c r="AS941" s="652"/>
      <c r="AT941" s="652"/>
    </row>
    <row r="942" spans="2:46" s="644" customFormat="1" ht="15.95" customHeight="1" x14ac:dyDescent="0.25">
      <c r="B942" s="645"/>
      <c r="C942" s="652"/>
      <c r="D942" s="652"/>
      <c r="E942" s="652"/>
      <c r="F942" s="652"/>
      <c r="G942" s="647"/>
      <c r="H942" s="648"/>
      <c r="I942" s="648"/>
      <c r="J942" s="671"/>
      <c r="K942" s="822"/>
      <c r="L942" s="671"/>
      <c r="M942" s="671"/>
      <c r="N942" s="671"/>
      <c r="O942" s="671"/>
      <c r="P942" s="671"/>
      <c r="Q942" s="671"/>
      <c r="R942" s="653"/>
      <c r="S942" s="653"/>
      <c r="T942" s="653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652"/>
      <c r="AM942" s="652"/>
      <c r="AN942" s="652"/>
      <c r="AO942" s="652"/>
      <c r="AP942" s="652"/>
      <c r="AQ942" s="652"/>
      <c r="AR942" s="652"/>
      <c r="AS942" s="652"/>
      <c r="AT942" s="652"/>
    </row>
    <row r="943" spans="2:46" s="644" customFormat="1" ht="15.95" customHeight="1" x14ac:dyDescent="0.25">
      <c r="B943" s="645"/>
      <c r="C943" s="652"/>
      <c r="D943" s="652"/>
      <c r="E943" s="652"/>
      <c r="F943" s="652"/>
      <c r="G943" s="647"/>
      <c r="H943" s="648"/>
      <c r="I943" s="648"/>
      <c r="J943" s="671"/>
      <c r="K943" s="822"/>
      <c r="L943" s="671"/>
      <c r="M943" s="671"/>
      <c r="N943" s="671"/>
      <c r="O943" s="671"/>
      <c r="P943" s="671"/>
      <c r="Q943" s="671"/>
      <c r="R943" s="653"/>
      <c r="S943" s="653"/>
      <c r="T943" s="653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652"/>
      <c r="AM943" s="652"/>
      <c r="AN943" s="652"/>
      <c r="AO943" s="652"/>
      <c r="AP943" s="652"/>
      <c r="AQ943" s="652"/>
      <c r="AR943" s="652"/>
      <c r="AS943" s="652"/>
      <c r="AT943" s="652"/>
    </row>
    <row r="944" spans="2:46" s="644" customFormat="1" ht="15.95" customHeight="1" x14ac:dyDescent="0.25">
      <c r="B944" s="645"/>
      <c r="C944" s="652"/>
      <c r="D944" s="652"/>
      <c r="E944" s="652"/>
      <c r="F944" s="652"/>
      <c r="G944" s="647"/>
      <c r="H944" s="648"/>
      <c r="I944" s="648"/>
      <c r="J944" s="671"/>
      <c r="K944" s="822"/>
      <c r="L944" s="671"/>
      <c r="M944" s="671"/>
      <c r="N944" s="671"/>
      <c r="O944" s="671"/>
      <c r="P944" s="671"/>
      <c r="Q944" s="671"/>
      <c r="R944" s="653"/>
      <c r="S944" s="653"/>
      <c r="T944" s="653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652"/>
      <c r="AM944" s="652"/>
      <c r="AN944" s="652"/>
      <c r="AO944" s="652"/>
      <c r="AP944" s="652"/>
      <c r="AQ944" s="652"/>
      <c r="AR944" s="652"/>
      <c r="AS944" s="652"/>
      <c r="AT944" s="652"/>
    </row>
    <row r="945" spans="2:46" s="644" customFormat="1" ht="15.95" customHeight="1" x14ac:dyDescent="0.25">
      <c r="B945" s="645"/>
      <c r="C945" s="652"/>
      <c r="D945" s="652"/>
      <c r="E945" s="652"/>
      <c r="F945" s="652"/>
      <c r="G945" s="647"/>
      <c r="H945" s="648"/>
      <c r="I945" s="648"/>
      <c r="J945" s="671"/>
      <c r="K945" s="822"/>
      <c r="L945" s="671"/>
      <c r="M945" s="671"/>
      <c r="N945" s="671"/>
      <c r="O945" s="671"/>
      <c r="P945" s="671"/>
      <c r="Q945" s="671"/>
      <c r="R945" s="653"/>
      <c r="S945" s="653"/>
      <c r="T945" s="653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652"/>
      <c r="AM945" s="652"/>
      <c r="AN945" s="652"/>
      <c r="AO945" s="652"/>
      <c r="AP945" s="652"/>
      <c r="AQ945" s="652"/>
      <c r="AR945" s="652"/>
      <c r="AS945" s="652"/>
      <c r="AT945" s="652"/>
    </row>
    <row r="946" spans="2:46" s="644" customFormat="1" ht="15.95" customHeight="1" x14ac:dyDescent="0.25">
      <c r="B946" s="645"/>
      <c r="C946" s="652"/>
      <c r="D946" s="652"/>
      <c r="E946" s="652"/>
      <c r="F946" s="652"/>
      <c r="G946" s="647"/>
      <c r="H946" s="648"/>
      <c r="I946" s="648"/>
      <c r="J946" s="671"/>
      <c r="K946" s="822"/>
      <c r="L946" s="671"/>
      <c r="M946" s="671"/>
      <c r="N946" s="671"/>
      <c r="O946" s="671"/>
      <c r="P946" s="671"/>
      <c r="Q946" s="671"/>
      <c r="R946" s="653"/>
      <c r="S946" s="653"/>
      <c r="T946" s="653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652"/>
      <c r="AM946" s="652"/>
      <c r="AN946" s="652"/>
      <c r="AO946" s="652"/>
      <c r="AP946" s="652"/>
      <c r="AQ946" s="652"/>
      <c r="AR946" s="652"/>
      <c r="AS946" s="652"/>
      <c r="AT946" s="652"/>
    </row>
    <row r="947" spans="2:46" s="644" customFormat="1" ht="15.95" customHeight="1" x14ac:dyDescent="0.25">
      <c r="B947" s="645"/>
      <c r="C947" s="652"/>
      <c r="D947" s="652"/>
      <c r="E947" s="652"/>
      <c r="F947" s="652"/>
      <c r="G947" s="647"/>
      <c r="H947" s="648"/>
      <c r="I947" s="648"/>
      <c r="J947" s="671"/>
      <c r="K947" s="822"/>
      <c r="L947" s="671"/>
      <c r="M947" s="671"/>
      <c r="N947" s="671"/>
      <c r="O947" s="671"/>
      <c r="P947" s="671"/>
      <c r="Q947" s="671"/>
      <c r="R947" s="653"/>
      <c r="S947" s="653"/>
      <c r="T947" s="653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652"/>
      <c r="AM947" s="652"/>
      <c r="AN947" s="652"/>
      <c r="AO947" s="652"/>
      <c r="AP947" s="652"/>
      <c r="AQ947" s="652"/>
      <c r="AR947" s="652"/>
      <c r="AS947" s="652"/>
      <c r="AT947" s="652"/>
    </row>
    <row r="948" spans="2:46" s="644" customFormat="1" ht="15.95" customHeight="1" x14ac:dyDescent="0.25">
      <c r="B948" s="645"/>
      <c r="C948" s="652"/>
      <c r="D948" s="652"/>
      <c r="E948" s="652"/>
      <c r="F948" s="652"/>
      <c r="G948" s="647"/>
      <c r="H948" s="648"/>
      <c r="I948" s="648"/>
      <c r="J948" s="671"/>
      <c r="K948" s="822"/>
      <c r="L948" s="671"/>
      <c r="M948" s="671"/>
      <c r="N948" s="671"/>
      <c r="O948" s="671"/>
      <c r="P948" s="671"/>
      <c r="Q948" s="671"/>
      <c r="R948" s="653"/>
      <c r="S948" s="653"/>
      <c r="T948" s="653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652"/>
      <c r="AM948" s="652"/>
      <c r="AN948" s="652"/>
      <c r="AO948" s="652"/>
      <c r="AP948" s="652"/>
      <c r="AQ948" s="652"/>
      <c r="AR948" s="652"/>
      <c r="AS948" s="652"/>
      <c r="AT948" s="652"/>
    </row>
    <row r="949" spans="2:46" s="644" customFormat="1" ht="15.95" customHeight="1" x14ac:dyDescent="0.25">
      <c r="B949" s="645"/>
      <c r="C949" s="652"/>
      <c r="D949" s="652"/>
      <c r="E949" s="652"/>
      <c r="F949" s="652"/>
      <c r="G949" s="647"/>
      <c r="H949" s="648"/>
      <c r="I949" s="648"/>
      <c r="J949" s="671"/>
      <c r="K949" s="822"/>
      <c r="L949" s="671"/>
      <c r="M949" s="671"/>
      <c r="N949" s="671"/>
      <c r="O949" s="671"/>
      <c r="P949" s="671"/>
      <c r="Q949" s="671"/>
      <c r="R949" s="653"/>
      <c r="S949" s="653"/>
      <c r="T949" s="653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652"/>
      <c r="AM949" s="652"/>
      <c r="AN949" s="652"/>
      <c r="AO949" s="652"/>
      <c r="AP949" s="652"/>
      <c r="AQ949" s="652"/>
      <c r="AR949" s="652"/>
      <c r="AS949" s="652"/>
      <c r="AT949" s="652"/>
    </row>
    <row r="950" spans="2:46" s="644" customFormat="1" ht="15.95" customHeight="1" x14ac:dyDescent="0.25">
      <c r="B950" s="645"/>
      <c r="C950" s="652"/>
      <c r="D950" s="652"/>
      <c r="E950" s="652"/>
      <c r="F950" s="652"/>
      <c r="G950" s="647"/>
      <c r="H950" s="648"/>
      <c r="I950" s="648"/>
      <c r="J950" s="671"/>
      <c r="K950" s="822"/>
      <c r="L950" s="671"/>
      <c r="M950" s="671"/>
      <c r="N950" s="671"/>
      <c r="O950" s="671"/>
      <c r="P950" s="671"/>
      <c r="Q950" s="671"/>
      <c r="R950" s="653"/>
      <c r="S950" s="653"/>
      <c r="T950" s="653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652"/>
      <c r="AM950" s="652"/>
      <c r="AN950" s="652"/>
      <c r="AO950" s="652"/>
      <c r="AP950" s="652"/>
      <c r="AQ950" s="652"/>
      <c r="AR950" s="652"/>
      <c r="AS950" s="652"/>
      <c r="AT950" s="652"/>
    </row>
    <row r="951" spans="2:46" s="644" customFormat="1" ht="15.95" customHeight="1" x14ac:dyDescent="0.25">
      <c r="B951" s="645"/>
      <c r="C951" s="652"/>
      <c r="D951" s="652"/>
      <c r="E951" s="652"/>
      <c r="F951" s="652"/>
      <c r="G951" s="647"/>
      <c r="H951" s="648"/>
      <c r="I951" s="648"/>
      <c r="J951" s="671"/>
      <c r="K951" s="822"/>
      <c r="L951" s="671"/>
      <c r="M951" s="671"/>
      <c r="N951" s="671"/>
      <c r="O951" s="671"/>
      <c r="P951" s="671"/>
      <c r="Q951" s="671"/>
      <c r="R951" s="653"/>
      <c r="S951" s="653"/>
      <c r="T951" s="653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652"/>
      <c r="AM951" s="652"/>
      <c r="AN951" s="652"/>
      <c r="AO951" s="652"/>
      <c r="AP951" s="652"/>
      <c r="AQ951" s="652"/>
      <c r="AR951" s="652"/>
      <c r="AS951" s="652"/>
      <c r="AT951" s="652"/>
    </row>
    <row r="952" spans="2:46" s="644" customFormat="1" ht="15.95" customHeight="1" x14ac:dyDescent="0.25">
      <c r="B952" s="645"/>
      <c r="C952" s="652"/>
      <c r="D952" s="652"/>
      <c r="E952" s="652"/>
      <c r="F952" s="652"/>
      <c r="G952" s="647"/>
      <c r="H952" s="648"/>
      <c r="I952" s="648"/>
      <c r="J952" s="671"/>
      <c r="K952" s="822"/>
      <c r="L952" s="671"/>
      <c r="M952" s="671"/>
      <c r="N952" s="671"/>
      <c r="O952" s="671"/>
      <c r="P952" s="671"/>
      <c r="Q952" s="671"/>
      <c r="R952" s="653"/>
      <c r="S952" s="653"/>
      <c r="T952" s="653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652"/>
      <c r="AM952" s="652"/>
      <c r="AN952" s="652"/>
      <c r="AO952" s="652"/>
      <c r="AP952" s="652"/>
      <c r="AQ952" s="652"/>
      <c r="AR952" s="652"/>
      <c r="AS952" s="652"/>
      <c r="AT952" s="652"/>
    </row>
    <row r="953" spans="2:46" s="644" customFormat="1" ht="15.95" customHeight="1" x14ac:dyDescent="0.25">
      <c r="B953" s="645"/>
      <c r="C953" s="652"/>
      <c r="D953" s="652"/>
      <c r="E953" s="652"/>
      <c r="F953" s="652"/>
      <c r="G953" s="647"/>
      <c r="H953" s="648"/>
      <c r="I953" s="648"/>
      <c r="J953" s="671"/>
      <c r="K953" s="822"/>
      <c r="L953" s="671"/>
      <c r="M953" s="671"/>
      <c r="N953" s="671"/>
      <c r="O953" s="671"/>
      <c r="P953" s="671"/>
      <c r="Q953" s="671"/>
      <c r="R953" s="653"/>
      <c r="S953" s="653"/>
      <c r="T953" s="653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652"/>
      <c r="AM953" s="652"/>
      <c r="AN953" s="652"/>
      <c r="AO953" s="652"/>
      <c r="AP953" s="652"/>
      <c r="AQ953" s="652"/>
      <c r="AR953" s="652"/>
      <c r="AS953" s="652"/>
      <c r="AT953" s="652"/>
    </row>
    <row r="954" spans="2:46" s="644" customFormat="1" ht="15.95" customHeight="1" x14ac:dyDescent="0.25">
      <c r="B954" s="645"/>
      <c r="C954" s="652"/>
      <c r="D954" s="652"/>
      <c r="E954" s="652"/>
      <c r="F954" s="652"/>
      <c r="G954" s="647"/>
      <c r="H954" s="648"/>
      <c r="I954" s="648"/>
      <c r="J954" s="671"/>
      <c r="K954" s="822"/>
      <c r="L954" s="671"/>
      <c r="M954" s="671"/>
      <c r="N954" s="671"/>
      <c r="O954" s="671"/>
      <c r="P954" s="671"/>
      <c r="Q954" s="671"/>
      <c r="R954" s="653"/>
      <c r="S954" s="653"/>
      <c r="T954" s="653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652"/>
      <c r="AM954" s="652"/>
      <c r="AN954" s="652"/>
      <c r="AO954" s="652"/>
      <c r="AP954" s="652"/>
      <c r="AQ954" s="652"/>
      <c r="AR954" s="652"/>
      <c r="AS954" s="652"/>
      <c r="AT954" s="652"/>
    </row>
    <row r="955" spans="2:46" s="644" customFormat="1" ht="15.95" customHeight="1" x14ac:dyDescent="0.25">
      <c r="B955" s="645"/>
      <c r="C955" s="652"/>
      <c r="D955" s="652"/>
      <c r="E955" s="652"/>
      <c r="F955" s="652"/>
      <c r="G955" s="647"/>
      <c r="H955" s="648"/>
      <c r="I955" s="648"/>
      <c r="J955" s="671"/>
      <c r="K955" s="822"/>
      <c r="L955" s="671"/>
      <c r="M955" s="671"/>
      <c r="N955" s="671"/>
      <c r="O955" s="671"/>
      <c r="P955" s="671"/>
      <c r="Q955" s="671"/>
      <c r="R955" s="653"/>
      <c r="S955" s="653"/>
      <c r="T955" s="653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652"/>
      <c r="AM955" s="652"/>
      <c r="AN955" s="652"/>
      <c r="AO955" s="652"/>
      <c r="AP955" s="652"/>
      <c r="AQ955" s="652"/>
      <c r="AR955" s="652"/>
      <c r="AS955" s="652"/>
      <c r="AT955" s="652"/>
    </row>
    <row r="956" spans="2:46" s="644" customFormat="1" ht="15.95" customHeight="1" x14ac:dyDescent="0.25">
      <c r="B956" s="645"/>
      <c r="C956" s="652"/>
      <c r="D956" s="652"/>
      <c r="E956" s="652"/>
      <c r="F956" s="652"/>
      <c r="G956" s="647"/>
      <c r="H956" s="648"/>
      <c r="I956" s="648"/>
      <c r="J956" s="671"/>
      <c r="K956" s="822"/>
      <c r="L956" s="671"/>
      <c r="M956" s="671"/>
      <c r="N956" s="671"/>
      <c r="O956" s="671"/>
      <c r="P956" s="671"/>
      <c r="Q956" s="671"/>
      <c r="R956" s="653"/>
      <c r="S956" s="653"/>
      <c r="T956" s="653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652"/>
      <c r="AM956" s="652"/>
      <c r="AN956" s="652"/>
      <c r="AO956" s="652"/>
      <c r="AP956" s="652"/>
      <c r="AQ956" s="652"/>
      <c r="AR956" s="652"/>
      <c r="AS956" s="652"/>
      <c r="AT956" s="652"/>
    </row>
    <row r="957" spans="2:46" s="644" customFormat="1" ht="15.95" customHeight="1" x14ac:dyDescent="0.25">
      <c r="B957" s="645"/>
      <c r="C957" s="652"/>
      <c r="D957" s="652"/>
      <c r="E957" s="652"/>
      <c r="F957" s="652"/>
      <c r="G957" s="647"/>
      <c r="H957" s="648"/>
      <c r="I957" s="648"/>
      <c r="J957" s="671"/>
      <c r="K957" s="822"/>
      <c r="L957" s="671"/>
      <c r="M957" s="671"/>
      <c r="N957" s="671"/>
      <c r="O957" s="671"/>
      <c r="P957" s="671"/>
      <c r="Q957" s="671"/>
      <c r="R957" s="653"/>
      <c r="S957" s="653"/>
      <c r="T957" s="653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652"/>
      <c r="AM957" s="652"/>
      <c r="AN957" s="652"/>
      <c r="AO957" s="652"/>
      <c r="AP957" s="652"/>
      <c r="AQ957" s="652"/>
      <c r="AR957" s="652"/>
      <c r="AS957" s="652"/>
      <c r="AT957" s="652"/>
    </row>
    <row r="958" spans="2:46" s="644" customFormat="1" ht="15.95" customHeight="1" x14ac:dyDescent="0.25">
      <c r="B958" s="645"/>
      <c r="C958" s="652"/>
      <c r="D958" s="652"/>
      <c r="E958" s="652"/>
      <c r="F958" s="652"/>
      <c r="G958" s="647"/>
      <c r="H958" s="648"/>
      <c r="I958" s="648"/>
      <c r="J958" s="671"/>
      <c r="K958" s="822"/>
      <c r="L958" s="671"/>
      <c r="M958" s="671"/>
      <c r="N958" s="671"/>
      <c r="O958" s="671"/>
      <c r="P958" s="671"/>
      <c r="Q958" s="671"/>
      <c r="R958" s="653"/>
      <c r="S958" s="653"/>
      <c r="T958" s="653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652"/>
      <c r="AM958" s="652"/>
      <c r="AN958" s="652"/>
      <c r="AO958" s="652"/>
      <c r="AP958" s="652"/>
      <c r="AQ958" s="652"/>
      <c r="AR958" s="652"/>
      <c r="AS958" s="652"/>
      <c r="AT958" s="652"/>
    </row>
    <row r="959" spans="2:46" s="644" customFormat="1" ht="15.95" customHeight="1" x14ac:dyDescent="0.25">
      <c r="B959" s="645"/>
      <c r="C959" s="652"/>
      <c r="D959" s="652"/>
      <c r="E959" s="652"/>
      <c r="F959" s="652"/>
      <c r="G959" s="647"/>
      <c r="H959" s="648"/>
      <c r="I959" s="648"/>
      <c r="J959" s="671"/>
      <c r="K959" s="822"/>
      <c r="L959" s="671"/>
      <c r="M959" s="671"/>
      <c r="N959" s="671"/>
      <c r="O959" s="671"/>
      <c r="P959" s="671"/>
      <c r="Q959" s="671"/>
      <c r="R959" s="653"/>
      <c r="S959" s="653"/>
      <c r="T959" s="653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652"/>
      <c r="AM959" s="652"/>
      <c r="AN959" s="652"/>
      <c r="AO959" s="652"/>
      <c r="AP959" s="652"/>
      <c r="AQ959" s="652"/>
      <c r="AR959" s="652"/>
      <c r="AS959" s="652"/>
      <c r="AT959" s="652"/>
    </row>
    <row r="960" spans="2:46" s="644" customFormat="1" ht="15.95" customHeight="1" x14ac:dyDescent="0.25">
      <c r="B960" s="645"/>
      <c r="C960" s="652"/>
      <c r="D960" s="652"/>
      <c r="E960" s="652"/>
      <c r="F960" s="652"/>
      <c r="G960" s="647"/>
      <c r="H960" s="648"/>
      <c r="I960" s="648"/>
      <c r="J960" s="671"/>
      <c r="K960" s="822"/>
      <c r="L960" s="671"/>
      <c r="M960" s="671"/>
      <c r="N960" s="671"/>
      <c r="O960" s="671"/>
      <c r="P960" s="671"/>
      <c r="Q960" s="671"/>
      <c r="R960" s="653"/>
      <c r="S960" s="653"/>
      <c r="T960" s="653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652"/>
      <c r="AM960" s="652"/>
      <c r="AN960" s="652"/>
      <c r="AO960" s="652"/>
      <c r="AP960" s="652"/>
      <c r="AQ960" s="652"/>
      <c r="AR960" s="652"/>
      <c r="AS960" s="652"/>
      <c r="AT960" s="652"/>
    </row>
    <row r="961" spans="2:46" s="644" customFormat="1" ht="15.95" customHeight="1" x14ac:dyDescent="0.25">
      <c r="B961" s="645"/>
      <c r="C961" s="652"/>
      <c r="D961" s="652"/>
      <c r="E961" s="652"/>
      <c r="F961" s="652"/>
      <c r="G961" s="647"/>
      <c r="H961" s="648"/>
      <c r="I961" s="648"/>
      <c r="J961" s="671"/>
      <c r="K961" s="822"/>
      <c r="L961" s="671"/>
      <c r="M961" s="671"/>
      <c r="N961" s="671"/>
      <c r="O961" s="671"/>
      <c r="P961" s="671"/>
      <c r="Q961" s="671"/>
      <c r="R961" s="653"/>
      <c r="S961" s="653"/>
      <c r="T961" s="653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652"/>
      <c r="AM961" s="652"/>
      <c r="AN961" s="652"/>
      <c r="AO961" s="652"/>
      <c r="AP961" s="652"/>
      <c r="AQ961" s="652"/>
      <c r="AR961" s="652"/>
      <c r="AS961" s="652"/>
      <c r="AT961" s="652"/>
    </row>
    <row r="962" spans="2:46" s="644" customFormat="1" ht="15.95" customHeight="1" x14ac:dyDescent="0.25">
      <c r="B962" s="645"/>
      <c r="C962" s="652"/>
      <c r="D962" s="652"/>
      <c r="E962" s="652"/>
      <c r="F962" s="652"/>
      <c r="G962" s="647"/>
      <c r="H962" s="648"/>
      <c r="I962" s="648"/>
      <c r="J962" s="671"/>
      <c r="K962" s="822"/>
      <c r="L962" s="671"/>
      <c r="M962" s="671"/>
      <c r="N962" s="671"/>
      <c r="O962" s="671"/>
      <c r="P962" s="671"/>
      <c r="Q962" s="671"/>
      <c r="R962" s="653"/>
      <c r="S962" s="653"/>
      <c r="T962" s="653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652"/>
      <c r="AM962" s="652"/>
      <c r="AN962" s="652"/>
      <c r="AO962" s="652"/>
      <c r="AP962" s="652"/>
      <c r="AQ962" s="652"/>
      <c r="AR962" s="652"/>
      <c r="AS962" s="652"/>
      <c r="AT962" s="652"/>
    </row>
    <row r="963" spans="2:46" s="644" customFormat="1" ht="15.95" customHeight="1" x14ac:dyDescent="0.25">
      <c r="B963" s="645"/>
      <c r="C963" s="652"/>
      <c r="D963" s="652"/>
      <c r="E963" s="652"/>
      <c r="F963" s="652"/>
      <c r="G963" s="647"/>
      <c r="H963" s="648"/>
      <c r="I963" s="648"/>
      <c r="J963" s="671"/>
      <c r="K963" s="822"/>
      <c r="L963" s="671"/>
      <c r="M963" s="671"/>
      <c r="N963" s="671"/>
      <c r="O963" s="671"/>
      <c r="P963" s="671"/>
      <c r="Q963" s="671"/>
      <c r="R963" s="653"/>
      <c r="S963" s="653"/>
      <c r="T963" s="653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652"/>
      <c r="AM963" s="652"/>
      <c r="AN963" s="652"/>
      <c r="AO963" s="652"/>
      <c r="AP963" s="652"/>
      <c r="AQ963" s="652"/>
      <c r="AR963" s="652"/>
      <c r="AS963" s="652"/>
      <c r="AT963" s="652"/>
    </row>
    <row r="964" spans="2:46" s="644" customFormat="1" ht="15.95" customHeight="1" x14ac:dyDescent="0.25">
      <c r="B964" s="645"/>
      <c r="C964" s="652"/>
      <c r="D964" s="652"/>
      <c r="E964" s="652"/>
      <c r="F964" s="652"/>
      <c r="G964" s="647"/>
      <c r="H964" s="648"/>
      <c r="I964" s="648"/>
      <c r="J964" s="671"/>
      <c r="K964" s="822"/>
      <c r="L964" s="671"/>
      <c r="M964" s="671"/>
      <c r="N964" s="671"/>
      <c r="O964" s="671"/>
      <c r="P964" s="671"/>
      <c r="Q964" s="671"/>
      <c r="R964" s="653"/>
      <c r="S964" s="653"/>
      <c r="T964" s="653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652"/>
      <c r="AM964" s="652"/>
      <c r="AN964" s="652"/>
      <c r="AO964" s="652"/>
      <c r="AP964" s="652"/>
      <c r="AQ964" s="652"/>
      <c r="AR964" s="652"/>
      <c r="AS964" s="652"/>
      <c r="AT964" s="652"/>
    </row>
    <row r="965" spans="2:46" s="644" customFormat="1" ht="15.95" customHeight="1" x14ac:dyDescent="0.25">
      <c r="B965" s="645"/>
      <c r="C965" s="652"/>
      <c r="D965" s="652"/>
      <c r="E965" s="652"/>
      <c r="F965" s="652"/>
      <c r="G965" s="647"/>
      <c r="H965" s="648"/>
      <c r="I965" s="648"/>
      <c r="J965" s="671"/>
      <c r="K965" s="822"/>
      <c r="L965" s="671"/>
      <c r="M965" s="671"/>
      <c r="N965" s="671"/>
      <c r="O965" s="671"/>
      <c r="P965" s="671"/>
      <c r="Q965" s="671"/>
      <c r="R965" s="653"/>
      <c r="S965" s="653"/>
      <c r="T965" s="653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652"/>
      <c r="AM965" s="652"/>
      <c r="AN965" s="652"/>
      <c r="AO965" s="652"/>
      <c r="AP965" s="652"/>
      <c r="AQ965" s="652"/>
      <c r="AR965" s="652"/>
      <c r="AS965" s="652"/>
      <c r="AT965" s="652"/>
    </row>
    <row r="966" spans="2:46" s="644" customFormat="1" ht="15.95" customHeight="1" x14ac:dyDescent="0.25">
      <c r="B966" s="645"/>
      <c r="C966" s="652"/>
      <c r="D966" s="652"/>
      <c r="E966" s="652"/>
      <c r="F966" s="652"/>
      <c r="G966" s="647"/>
      <c r="H966" s="648"/>
      <c r="I966" s="648"/>
      <c r="J966" s="671"/>
      <c r="K966" s="822"/>
      <c r="L966" s="671"/>
      <c r="M966" s="671"/>
      <c r="N966" s="671"/>
      <c r="O966" s="671"/>
      <c r="P966" s="671"/>
      <c r="Q966" s="671"/>
      <c r="R966" s="653"/>
      <c r="S966" s="653"/>
      <c r="T966" s="653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652"/>
      <c r="AM966" s="652"/>
      <c r="AN966" s="652"/>
      <c r="AO966" s="652"/>
      <c r="AP966" s="652"/>
      <c r="AQ966" s="652"/>
      <c r="AR966" s="652"/>
      <c r="AS966" s="652"/>
      <c r="AT966" s="652"/>
    </row>
    <row r="967" spans="2:46" s="644" customFormat="1" ht="15.95" customHeight="1" x14ac:dyDescent="0.25">
      <c r="B967" s="645"/>
      <c r="C967" s="652"/>
      <c r="D967" s="652"/>
      <c r="E967" s="652"/>
      <c r="F967" s="652"/>
      <c r="G967" s="647"/>
      <c r="H967" s="648"/>
      <c r="I967" s="648"/>
      <c r="J967" s="671"/>
      <c r="K967" s="822"/>
      <c r="L967" s="671"/>
      <c r="M967" s="671"/>
      <c r="N967" s="671"/>
      <c r="O967" s="671"/>
      <c r="P967" s="671"/>
      <c r="Q967" s="671"/>
      <c r="R967" s="653"/>
      <c r="S967" s="653"/>
      <c r="T967" s="653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652"/>
      <c r="AM967" s="652"/>
      <c r="AN967" s="652"/>
      <c r="AO967" s="652"/>
      <c r="AP967" s="652"/>
      <c r="AQ967" s="652"/>
      <c r="AR967" s="652"/>
      <c r="AS967" s="652"/>
      <c r="AT967" s="652"/>
    </row>
    <row r="968" spans="2:46" s="644" customFormat="1" ht="15.95" customHeight="1" x14ac:dyDescent="0.25">
      <c r="B968" s="645"/>
      <c r="C968" s="652"/>
      <c r="D968" s="652"/>
      <c r="E968" s="652"/>
      <c r="F968" s="652"/>
      <c r="G968" s="647"/>
      <c r="H968" s="648"/>
      <c r="I968" s="648"/>
      <c r="J968" s="671"/>
      <c r="K968" s="822"/>
      <c r="L968" s="671"/>
      <c r="M968" s="671"/>
      <c r="N968" s="671"/>
      <c r="O968" s="671"/>
      <c r="P968" s="671"/>
      <c r="Q968" s="671"/>
      <c r="R968" s="653"/>
      <c r="S968" s="653"/>
      <c r="T968" s="653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652"/>
      <c r="AM968" s="652"/>
      <c r="AN968" s="652"/>
      <c r="AO968" s="652"/>
      <c r="AP968" s="652"/>
      <c r="AQ968" s="652"/>
      <c r="AR968" s="652"/>
      <c r="AS968" s="652"/>
      <c r="AT968" s="652"/>
    </row>
    <row r="969" spans="2:46" s="644" customFormat="1" ht="15.95" customHeight="1" x14ac:dyDescent="0.25">
      <c r="B969" s="645"/>
      <c r="C969" s="652"/>
      <c r="D969" s="652"/>
      <c r="E969" s="652"/>
      <c r="F969" s="652"/>
      <c r="G969" s="647"/>
      <c r="H969" s="648"/>
      <c r="I969" s="648"/>
      <c r="J969" s="671"/>
      <c r="K969" s="822"/>
      <c r="L969" s="671"/>
      <c r="M969" s="671"/>
      <c r="N969" s="671"/>
      <c r="O969" s="671"/>
      <c r="P969" s="671"/>
      <c r="Q969" s="671"/>
      <c r="R969" s="653"/>
      <c r="S969" s="653"/>
      <c r="T969" s="653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652"/>
      <c r="AM969" s="652"/>
      <c r="AN969" s="652"/>
      <c r="AO969" s="652"/>
      <c r="AP969" s="652"/>
      <c r="AQ969" s="652"/>
      <c r="AR969" s="652"/>
      <c r="AS969" s="652"/>
      <c r="AT969" s="652"/>
    </row>
    <row r="970" spans="2:46" s="644" customFormat="1" ht="15.95" customHeight="1" x14ac:dyDescent="0.25">
      <c r="B970" s="645"/>
      <c r="C970" s="652"/>
      <c r="D970" s="652"/>
      <c r="E970" s="652"/>
      <c r="F970" s="652"/>
      <c r="G970" s="647"/>
      <c r="H970" s="648"/>
      <c r="I970" s="648"/>
      <c r="J970" s="671"/>
      <c r="K970" s="822"/>
      <c r="L970" s="671"/>
      <c r="M970" s="671"/>
      <c r="N970" s="671"/>
      <c r="O970" s="671"/>
      <c r="P970" s="671"/>
      <c r="Q970" s="671"/>
      <c r="R970" s="653"/>
      <c r="S970" s="653"/>
      <c r="T970" s="653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652"/>
      <c r="AM970" s="652"/>
      <c r="AN970" s="652"/>
      <c r="AO970" s="652"/>
      <c r="AP970" s="652"/>
      <c r="AQ970" s="652"/>
      <c r="AR970" s="652"/>
      <c r="AS970" s="652"/>
      <c r="AT970" s="652"/>
    </row>
    <row r="971" spans="2:46" s="644" customFormat="1" ht="15.95" customHeight="1" x14ac:dyDescent="0.25">
      <c r="B971" s="645"/>
      <c r="C971" s="652"/>
      <c r="D971" s="652"/>
      <c r="E971" s="652"/>
      <c r="F971" s="652"/>
      <c r="G971" s="647"/>
      <c r="H971" s="648"/>
      <c r="I971" s="648"/>
      <c r="J971" s="671"/>
      <c r="K971" s="822"/>
      <c r="L971" s="671"/>
      <c r="M971" s="671"/>
      <c r="N971" s="671"/>
      <c r="O971" s="671"/>
      <c r="P971" s="671"/>
      <c r="Q971" s="671"/>
      <c r="R971" s="653"/>
      <c r="S971" s="653"/>
      <c r="T971" s="653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652"/>
      <c r="AM971" s="652"/>
      <c r="AN971" s="652"/>
      <c r="AO971" s="652"/>
      <c r="AP971" s="652"/>
      <c r="AQ971" s="652"/>
      <c r="AR971" s="652"/>
      <c r="AS971" s="652"/>
      <c r="AT971" s="652"/>
    </row>
    <row r="972" spans="2:46" s="644" customFormat="1" ht="15.95" customHeight="1" x14ac:dyDescent="0.25">
      <c r="B972" s="645"/>
      <c r="C972" s="652"/>
      <c r="D972" s="652"/>
      <c r="E972" s="652"/>
      <c r="F972" s="652"/>
      <c r="G972" s="647"/>
      <c r="H972" s="648"/>
      <c r="I972" s="648"/>
      <c r="J972" s="671"/>
      <c r="K972" s="822"/>
      <c r="L972" s="671"/>
      <c r="M972" s="671"/>
      <c r="N972" s="671"/>
      <c r="O972" s="671"/>
      <c r="P972" s="671"/>
      <c r="Q972" s="671"/>
      <c r="R972" s="653"/>
      <c r="S972" s="653"/>
      <c r="T972" s="653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652"/>
      <c r="AM972" s="652"/>
      <c r="AN972" s="652"/>
      <c r="AO972" s="652"/>
      <c r="AP972" s="652"/>
      <c r="AQ972" s="652"/>
      <c r="AR972" s="652"/>
      <c r="AS972" s="652"/>
      <c r="AT972" s="652"/>
    </row>
    <row r="973" spans="2:46" s="644" customFormat="1" ht="15.95" customHeight="1" x14ac:dyDescent="0.25">
      <c r="B973" s="645"/>
      <c r="C973" s="652"/>
      <c r="D973" s="652"/>
      <c r="E973" s="652"/>
      <c r="F973" s="652"/>
      <c r="G973" s="647"/>
      <c r="H973" s="648"/>
      <c r="I973" s="648"/>
      <c r="J973" s="671"/>
      <c r="K973" s="822"/>
      <c r="L973" s="671"/>
      <c r="M973" s="671"/>
      <c r="N973" s="671"/>
      <c r="O973" s="671"/>
      <c r="P973" s="671"/>
      <c r="Q973" s="671"/>
      <c r="R973" s="653"/>
      <c r="S973" s="653"/>
      <c r="T973" s="653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652"/>
      <c r="AM973" s="652"/>
      <c r="AN973" s="652"/>
      <c r="AO973" s="652"/>
      <c r="AP973" s="652"/>
      <c r="AQ973" s="652"/>
      <c r="AR973" s="652"/>
      <c r="AS973" s="652"/>
      <c r="AT973" s="652"/>
    </row>
    <row r="974" spans="2:46" s="644" customFormat="1" ht="15.95" customHeight="1" x14ac:dyDescent="0.25">
      <c r="B974" s="645"/>
      <c r="C974" s="652"/>
      <c r="D974" s="652"/>
      <c r="E974" s="652"/>
      <c r="F974" s="652"/>
      <c r="G974" s="647"/>
      <c r="H974" s="648"/>
      <c r="I974" s="648"/>
      <c r="J974" s="671"/>
      <c r="K974" s="822"/>
      <c r="L974" s="671"/>
      <c r="M974" s="671"/>
      <c r="N974" s="671"/>
      <c r="O974" s="671"/>
      <c r="P974" s="671"/>
      <c r="Q974" s="671"/>
      <c r="R974" s="653"/>
      <c r="S974" s="653"/>
      <c r="T974" s="653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652"/>
      <c r="AM974" s="652"/>
      <c r="AN974" s="652"/>
      <c r="AO974" s="652"/>
      <c r="AP974" s="652"/>
      <c r="AQ974" s="652"/>
      <c r="AR974" s="652"/>
      <c r="AS974" s="652"/>
      <c r="AT974" s="652"/>
    </row>
    <row r="975" spans="2:46" s="644" customFormat="1" ht="15.95" customHeight="1" x14ac:dyDescent="0.25">
      <c r="B975" s="645"/>
      <c r="C975" s="652"/>
      <c r="D975" s="652"/>
      <c r="E975" s="652"/>
      <c r="F975" s="652"/>
      <c r="G975" s="647"/>
      <c r="H975" s="648"/>
      <c r="I975" s="648"/>
      <c r="J975" s="671"/>
      <c r="K975" s="822"/>
      <c r="L975" s="671"/>
      <c r="M975" s="671"/>
      <c r="N975" s="671"/>
      <c r="O975" s="671"/>
      <c r="P975" s="671"/>
      <c r="Q975" s="671"/>
      <c r="R975" s="653"/>
      <c r="S975" s="653"/>
      <c r="T975" s="653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652"/>
      <c r="AM975" s="652"/>
      <c r="AN975" s="652"/>
      <c r="AO975" s="652"/>
      <c r="AP975" s="652"/>
      <c r="AQ975" s="652"/>
      <c r="AR975" s="652"/>
      <c r="AS975" s="652"/>
      <c r="AT975" s="652"/>
    </row>
    <row r="976" spans="2:46" s="644" customFormat="1" ht="15.95" customHeight="1" x14ac:dyDescent="0.25">
      <c r="B976" s="645"/>
      <c r="C976" s="652"/>
      <c r="D976" s="652"/>
      <c r="E976" s="652"/>
      <c r="F976" s="652"/>
      <c r="G976" s="647"/>
      <c r="H976" s="648"/>
      <c r="I976" s="648"/>
      <c r="J976" s="671"/>
      <c r="K976" s="822"/>
      <c r="L976" s="671"/>
      <c r="M976" s="671"/>
      <c r="N976" s="671"/>
      <c r="O976" s="671"/>
      <c r="P976" s="671"/>
      <c r="Q976" s="671"/>
      <c r="R976" s="653"/>
      <c r="S976" s="653"/>
      <c r="T976" s="653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652"/>
      <c r="AM976" s="652"/>
      <c r="AN976" s="652"/>
      <c r="AO976" s="652"/>
      <c r="AP976" s="652"/>
      <c r="AQ976" s="652"/>
      <c r="AR976" s="652"/>
      <c r="AS976" s="652"/>
      <c r="AT976" s="652"/>
    </row>
    <row r="977" spans="2:46" s="644" customFormat="1" ht="15.95" customHeight="1" x14ac:dyDescent="0.25">
      <c r="B977" s="645"/>
      <c r="C977" s="652"/>
      <c r="D977" s="652"/>
      <c r="E977" s="652"/>
      <c r="F977" s="652"/>
      <c r="G977" s="647"/>
      <c r="H977" s="648"/>
      <c r="I977" s="648"/>
      <c r="J977" s="671"/>
      <c r="K977" s="822"/>
      <c r="L977" s="671"/>
      <c r="M977" s="671"/>
      <c r="N977" s="671"/>
      <c r="O977" s="671"/>
      <c r="P977" s="671"/>
      <c r="Q977" s="671"/>
      <c r="R977" s="653"/>
      <c r="S977" s="653"/>
      <c r="T977" s="653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652"/>
      <c r="AM977" s="652"/>
      <c r="AN977" s="652"/>
      <c r="AO977" s="652"/>
      <c r="AP977" s="652"/>
      <c r="AQ977" s="652"/>
      <c r="AR977" s="652"/>
      <c r="AS977" s="652"/>
      <c r="AT977" s="652"/>
    </row>
    <row r="978" spans="2:46" s="644" customFormat="1" ht="15.95" customHeight="1" x14ac:dyDescent="0.25">
      <c r="B978" s="645"/>
      <c r="C978" s="652"/>
      <c r="D978" s="652"/>
      <c r="E978" s="652"/>
      <c r="F978" s="652"/>
      <c r="G978" s="647"/>
      <c r="H978" s="648"/>
      <c r="I978" s="648"/>
      <c r="J978" s="671"/>
      <c r="K978" s="822"/>
      <c r="L978" s="671"/>
      <c r="M978" s="671"/>
      <c r="N978" s="671"/>
      <c r="O978" s="671"/>
      <c r="P978" s="671"/>
      <c r="Q978" s="671"/>
      <c r="R978" s="653"/>
      <c r="S978" s="653"/>
      <c r="T978" s="653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652"/>
      <c r="AM978" s="652"/>
      <c r="AN978" s="652"/>
      <c r="AO978" s="652"/>
      <c r="AP978" s="652"/>
      <c r="AQ978" s="652"/>
      <c r="AR978" s="652"/>
      <c r="AS978" s="652"/>
      <c r="AT978" s="652"/>
    </row>
    <row r="979" spans="2:46" s="644" customFormat="1" ht="15.95" customHeight="1" x14ac:dyDescent="0.25">
      <c r="B979" s="645"/>
      <c r="C979" s="652"/>
      <c r="D979" s="652"/>
      <c r="E979" s="652"/>
      <c r="F979" s="652"/>
      <c r="G979" s="647"/>
      <c r="H979" s="648"/>
      <c r="I979" s="648"/>
      <c r="J979" s="671"/>
      <c r="K979" s="822"/>
      <c r="L979" s="671"/>
      <c r="M979" s="671"/>
      <c r="N979" s="671"/>
      <c r="O979" s="671"/>
      <c r="P979" s="671"/>
      <c r="Q979" s="671"/>
      <c r="R979" s="653"/>
      <c r="S979" s="653"/>
      <c r="T979" s="653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652"/>
      <c r="AM979" s="652"/>
      <c r="AN979" s="652"/>
      <c r="AO979" s="652"/>
      <c r="AP979" s="652"/>
      <c r="AQ979" s="652"/>
      <c r="AR979" s="652"/>
      <c r="AS979" s="652"/>
      <c r="AT979" s="652"/>
    </row>
    <row r="980" spans="2:46" s="644" customFormat="1" ht="15.95" customHeight="1" x14ac:dyDescent="0.25">
      <c r="B980" s="645"/>
      <c r="C980" s="652"/>
      <c r="D980" s="652"/>
      <c r="E980" s="652"/>
      <c r="F980" s="652"/>
      <c r="G980" s="647"/>
      <c r="H980" s="648"/>
      <c r="I980" s="648"/>
      <c r="J980" s="671"/>
      <c r="K980" s="822"/>
      <c r="L980" s="671"/>
      <c r="M980" s="671"/>
      <c r="N980" s="671"/>
      <c r="O980" s="671"/>
      <c r="P980" s="671"/>
      <c r="Q980" s="671"/>
      <c r="R980" s="653"/>
      <c r="S980" s="653"/>
      <c r="T980" s="653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652"/>
      <c r="AM980" s="652"/>
      <c r="AN980" s="652"/>
      <c r="AO980" s="652"/>
      <c r="AP980" s="652"/>
      <c r="AQ980" s="652"/>
      <c r="AR980" s="652"/>
      <c r="AS980" s="652"/>
      <c r="AT980" s="652"/>
    </row>
    <row r="981" spans="2:46" s="644" customFormat="1" ht="15.95" customHeight="1" x14ac:dyDescent="0.25">
      <c r="B981" s="645"/>
      <c r="C981" s="652"/>
      <c r="D981" s="652"/>
      <c r="E981" s="652"/>
      <c r="F981" s="652"/>
      <c r="G981" s="647"/>
      <c r="H981" s="648"/>
      <c r="I981" s="648"/>
      <c r="J981" s="671"/>
      <c r="K981" s="822"/>
      <c r="L981" s="671"/>
      <c r="M981" s="671"/>
      <c r="N981" s="671"/>
      <c r="O981" s="671"/>
      <c r="P981" s="671"/>
      <c r="Q981" s="671"/>
      <c r="R981" s="653"/>
      <c r="S981" s="653"/>
      <c r="T981" s="653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652"/>
      <c r="AM981" s="652"/>
      <c r="AN981" s="652"/>
      <c r="AO981" s="652"/>
      <c r="AP981" s="652"/>
      <c r="AQ981" s="652"/>
      <c r="AR981" s="652"/>
      <c r="AS981" s="652"/>
      <c r="AT981" s="652"/>
    </row>
    <row r="982" spans="2:46" s="644" customFormat="1" ht="15.95" customHeight="1" x14ac:dyDescent="0.25">
      <c r="B982" s="645"/>
      <c r="C982" s="652"/>
      <c r="D982" s="652"/>
      <c r="E982" s="652"/>
      <c r="F982" s="652"/>
      <c r="G982" s="647"/>
      <c r="H982" s="648"/>
      <c r="I982" s="648"/>
      <c r="J982" s="671"/>
      <c r="K982" s="822"/>
      <c r="L982" s="671"/>
      <c r="M982" s="671"/>
      <c r="N982" s="671"/>
      <c r="O982" s="671"/>
      <c r="P982" s="671"/>
      <c r="Q982" s="671"/>
      <c r="R982" s="653"/>
      <c r="S982" s="653"/>
      <c r="T982" s="653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652"/>
      <c r="AM982" s="652"/>
      <c r="AN982" s="652"/>
      <c r="AO982" s="652"/>
      <c r="AP982" s="652"/>
      <c r="AQ982" s="652"/>
      <c r="AR982" s="652"/>
      <c r="AS982" s="652"/>
      <c r="AT982" s="652"/>
    </row>
    <row r="983" spans="2:46" s="644" customFormat="1" ht="15.95" customHeight="1" x14ac:dyDescent="0.25">
      <c r="B983" s="645"/>
      <c r="C983" s="652"/>
      <c r="D983" s="652"/>
      <c r="E983" s="652"/>
      <c r="F983" s="652"/>
      <c r="G983" s="647"/>
      <c r="H983" s="648"/>
      <c r="I983" s="648"/>
      <c r="J983" s="671"/>
      <c r="K983" s="822"/>
      <c r="L983" s="671"/>
      <c r="M983" s="671"/>
      <c r="N983" s="671"/>
      <c r="O983" s="671"/>
      <c r="P983" s="671"/>
      <c r="Q983" s="671"/>
      <c r="R983" s="653"/>
      <c r="S983" s="653"/>
      <c r="T983" s="653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652"/>
      <c r="AM983" s="652"/>
      <c r="AN983" s="652"/>
      <c r="AO983" s="652"/>
      <c r="AP983" s="652"/>
      <c r="AQ983" s="652"/>
      <c r="AR983" s="652"/>
      <c r="AS983" s="652"/>
      <c r="AT983" s="652"/>
    </row>
    <row r="984" spans="2:46" s="644" customFormat="1" ht="15.95" customHeight="1" x14ac:dyDescent="0.25">
      <c r="B984" s="645"/>
      <c r="C984" s="652"/>
      <c r="D984" s="652"/>
      <c r="E984" s="652"/>
      <c r="F984" s="652"/>
      <c r="G984" s="647"/>
      <c r="H984" s="648"/>
      <c r="I984" s="648"/>
      <c r="J984" s="671"/>
      <c r="K984" s="822"/>
      <c r="L984" s="671"/>
      <c r="M984" s="671"/>
      <c r="N984" s="671"/>
      <c r="O984" s="671"/>
      <c r="P984" s="671"/>
      <c r="Q984" s="671"/>
      <c r="R984" s="653"/>
      <c r="S984" s="653"/>
      <c r="T984" s="653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652"/>
      <c r="AM984" s="652"/>
      <c r="AN984" s="652"/>
      <c r="AO984" s="652"/>
      <c r="AP984" s="652"/>
      <c r="AQ984" s="652"/>
      <c r="AR984" s="652"/>
      <c r="AS984" s="652"/>
      <c r="AT984" s="652"/>
    </row>
    <row r="985" spans="2:46" s="644" customFormat="1" ht="15.95" customHeight="1" x14ac:dyDescent="0.25">
      <c r="B985" s="645"/>
      <c r="C985" s="652"/>
      <c r="D985" s="652"/>
      <c r="E985" s="652"/>
      <c r="F985" s="652"/>
      <c r="G985" s="647"/>
      <c r="H985" s="648"/>
      <c r="I985" s="648"/>
      <c r="J985" s="671"/>
      <c r="K985" s="822"/>
      <c r="L985" s="671"/>
      <c r="M985" s="671"/>
      <c r="N985" s="671"/>
      <c r="O985" s="671"/>
      <c r="P985" s="671"/>
      <c r="Q985" s="671"/>
      <c r="R985" s="653"/>
      <c r="S985" s="653"/>
      <c r="T985" s="653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652"/>
      <c r="AM985" s="652"/>
      <c r="AN985" s="652"/>
      <c r="AO985" s="652"/>
      <c r="AP985" s="652"/>
      <c r="AQ985" s="652"/>
      <c r="AR985" s="652"/>
      <c r="AS985" s="652"/>
      <c r="AT985" s="652"/>
    </row>
    <row r="986" spans="2:46" s="644" customFormat="1" ht="15.95" customHeight="1" x14ac:dyDescent="0.25">
      <c r="B986" s="645"/>
      <c r="C986" s="652"/>
      <c r="D986" s="652"/>
      <c r="E986" s="652"/>
      <c r="F986" s="652"/>
      <c r="G986" s="647"/>
      <c r="H986" s="648"/>
      <c r="I986" s="648"/>
      <c r="J986" s="671"/>
      <c r="K986" s="822"/>
      <c r="L986" s="671"/>
      <c r="M986" s="671"/>
      <c r="N986" s="671"/>
      <c r="O986" s="671"/>
      <c r="P986" s="671"/>
      <c r="Q986" s="671"/>
      <c r="R986" s="653"/>
      <c r="S986" s="653"/>
      <c r="T986" s="653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652"/>
      <c r="AM986" s="652"/>
      <c r="AN986" s="652"/>
      <c r="AO986" s="652"/>
      <c r="AP986" s="652"/>
      <c r="AQ986" s="652"/>
      <c r="AR986" s="652"/>
      <c r="AS986" s="652"/>
      <c r="AT986" s="652"/>
    </row>
    <row r="987" spans="2:46" s="644" customFormat="1" ht="15.95" customHeight="1" x14ac:dyDescent="0.25">
      <c r="B987" s="645"/>
      <c r="C987" s="652"/>
      <c r="D987" s="652"/>
      <c r="E987" s="652"/>
      <c r="F987" s="652"/>
      <c r="G987" s="647"/>
      <c r="H987" s="648"/>
      <c r="I987" s="648"/>
      <c r="J987" s="671"/>
      <c r="K987" s="822"/>
      <c r="L987" s="671"/>
      <c r="M987" s="671"/>
      <c r="N987" s="671"/>
      <c r="O987" s="671"/>
      <c r="P987" s="671"/>
      <c r="Q987" s="671"/>
      <c r="R987" s="653"/>
      <c r="S987" s="653"/>
      <c r="T987" s="653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652"/>
      <c r="AM987" s="652"/>
      <c r="AN987" s="652"/>
      <c r="AO987" s="652"/>
      <c r="AP987" s="652"/>
      <c r="AQ987" s="652"/>
      <c r="AR987" s="652"/>
      <c r="AS987" s="652"/>
      <c r="AT987" s="652"/>
    </row>
    <row r="988" spans="2:46" s="644" customFormat="1" ht="15.95" customHeight="1" x14ac:dyDescent="0.25">
      <c r="B988" s="645"/>
      <c r="C988" s="652"/>
      <c r="D988" s="652"/>
      <c r="E988" s="652"/>
      <c r="F988" s="652"/>
      <c r="G988" s="647"/>
      <c r="H988" s="648"/>
      <c r="I988" s="648"/>
      <c r="J988" s="671"/>
      <c r="K988" s="822"/>
      <c r="L988" s="671"/>
      <c r="M988" s="671"/>
      <c r="N988" s="671"/>
      <c r="O988" s="671"/>
      <c r="P988" s="671"/>
      <c r="Q988" s="671"/>
      <c r="R988" s="653"/>
      <c r="S988" s="653"/>
      <c r="T988" s="653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652"/>
      <c r="AM988" s="652"/>
      <c r="AN988" s="652"/>
      <c r="AO988" s="652"/>
      <c r="AP988" s="652"/>
      <c r="AQ988" s="652"/>
      <c r="AR988" s="652"/>
      <c r="AS988" s="652"/>
      <c r="AT988" s="652"/>
    </row>
    <row r="989" spans="2:46" s="644" customFormat="1" ht="15.95" customHeight="1" x14ac:dyDescent="0.25">
      <c r="B989" s="645"/>
      <c r="C989" s="652"/>
      <c r="D989" s="652"/>
      <c r="E989" s="652"/>
      <c r="F989" s="652"/>
      <c r="G989" s="647"/>
      <c r="H989" s="648"/>
      <c r="I989" s="648"/>
      <c r="J989" s="671"/>
      <c r="K989" s="822"/>
      <c r="L989" s="671"/>
      <c r="M989" s="671"/>
      <c r="N989" s="671"/>
      <c r="O989" s="671"/>
      <c r="P989" s="671"/>
      <c r="Q989" s="671"/>
      <c r="R989" s="653"/>
      <c r="S989" s="653"/>
      <c r="T989" s="653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652"/>
      <c r="AM989" s="652"/>
      <c r="AN989" s="652"/>
      <c r="AO989" s="652"/>
      <c r="AP989" s="652"/>
      <c r="AQ989" s="652"/>
      <c r="AR989" s="652"/>
      <c r="AS989" s="652"/>
      <c r="AT989" s="652"/>
    </row>
    <row r="990" spans="2:46" s="644" customFormat="1" ht="15.95" customHeight="1" x14ac:dyDescent="0.25">
      <c r="B990" s="645"/>
      <c r="C990" s="652"/>
      <c r="D990" s="652"/>
      <c r="E990" s="652"/>
      <c r="F990" s="652"/>
      <c r="G990" s="647"/>
      <c r="H990" s="648"/>
      <c r="I990" s="648"/>
      <c r="J990" s="671"/>
      <c r="K990" s="822"/>
      <c r="L990" s="671"/>
      <c r="M990" s="671"/>
      <c r="N990" s="671"/>
      <c r="O990" s="671"/>
      <c r="P990" s="671"/>
      <c r="Q990" s="671"/>
      <c r="R990" s="653"/>
      <c r="S990" s="653"/>
      <c r="T990" s="653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652"/>
      <c r="AM990" s="652"/>
      <c r="AN990" s="652"/>
      <c r="AO990" s="652"/>
      <c r="AP990" s="652"/>
      <c r="AQ990" s="652"/>
      <c r="AR990" s="652"/>
      <c r="AS990" s="652"/>
      <c r="AT990" s="652"/>
    </row>
    <row r="991" spans="2:46" s="644" customFormat="1" ht="15.95" customHeight="1" x14ac:dyDescent="0.25">
      <c r="B991" s="645"/>
      <c r="C991" s="652"/>
      <c r="D991" s="652"/>
      <c r="E991" s="652"/>
      <c r="F991" s="652"/>
      <c r="G991" s="647"/>
      <c r="H991" s="648"/>
      <c r="I991" s="648"/>
      <c r="J991" s="671"/>
      <c r="K991" s="822"/>
      <c r="L991" s="671"/>
      <c r="M991" s="671"/>
      <c r="N991" s="671"/>
      <c r="O991" s="671"/>
      <c r="P991" s="671"/>
      <c r="Q991" s="671"/>
      <c r="R991" s="653"/>
      <c r="S991" s="653"/>
      <c r="T991" s="653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652"/>
      <c r="AM991" s="652"/>
      <c r="AN991" s="652"/>
      <c r="AO991" s="652"/>
      <c r="AP991" s="652"/>
      <c r="AQ991" s="652"/>
      <c r="AR991" s="652"/>
      <c r="AS991" s="652"/>
      <c r="AT991" s="652"/>
    </row>
    <row r="992" spans="2:46" s="644" customFormat="1" ht="15.95" customHeight="1" x14ac:dyDescent="0.25">
      <c r="B992" s="645"/>
      <c r="C992" s="652"/>
      <c r="D992" s="652"/>
      <c r="E992" s="652"/>
      <c r="F992" s="652"/>
      <c r="G992" s="647"/>
      <c r="H992" s="648"/>
      <c r="I992" s="648"/>
      <c r="J992" s="671"/>
      <c r="K992" s="822"/>
      <c r="L992" s="671"/>
      <c r="M992" s="671"/>
      <c r="N992" s="671"/>
      <c r="O992" s="671"/>
      <c r="P992" s="671"/>
      <c r="Q992" s="671"/>
      <c r="R992" s="653"/>
      <c r="S992" s="653"/>
      <c r="T992" s="653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652"/>
      <c r="AM992" s="652"/>
      <c r="AN992" s="652"/>
      <c r="AO992" s="652"/>
      <c r="AP992" s="652"/>
      <c r="AQ992" s="652"/>
      <c r="AR992" s="652"/>
      <c r="AS992" s="652"/>
      <c r="AT992" s="652"/>
    </row>
    <row r="993" spans="2:46" s="644" customFormat="1" ht="15.95" customHeight="1" x14ac:dyDescent="0.25">
      <c r="B993" s="645"/>
      <c r="C993" s="652"/>
      <c r="D993" s="652"/>
      <c r="E993" s="652"/>
      <c r="F993" s="652"/>
      <c r="G993" s="647"/>
      <c r="H993" s="648"/>
      <c r="I993" s="648"/>
      <c r="J993" s="671"/>
      <c r="K993" s="822"/>
      <c r="L993" s="671"/>
      <c r="M993" s="671"/>
      <c r="N993" s="671"/>
      <c r="O993" s="671"/>
      <c r="P993" s="671"/>
      <c r="Q993" s="671"/>
      <c r="R993" s="653"/>
      <c r="S993" s="653"/>
      <c r="T993" s="653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652"/>
      <c r="AM993" s="652"/>
      <c r="AN993" s="652"/>
      <c r="AO993" s="652"/>
      <c r="AP993" s="652"/>
      <c r="AQ993" s="652"/>
      <c r="AR993" s="652"/>
      <c r="AS993" s="652"/>
      <c r="AT993" s="652"/>
    </row>
    <row r="994" spans="2:46" s="644" customFormat="1" ht="15.95" customHeight="1" x14ac:dyDescent="0.25">
      <c r="B994" s="645"/>
      <c r="C994" s="652"/>
      <c r="D994" s="652"/>
      <c r="E994" s="652"/>
      <c r="F994" s="652"/>
      <c r="G994" s="647"/>
      <c r="H994" s="648"/>
      <c r="I994" s="648"/>
      <c r="J994" s="671"/>
      <c r="K994" s="822"/>
      <c r="L994" s="671"/>
      <c r="M994" s="671"/>
      <c r="N994" s="671"/>
      <c r="O994" s="671"/>
      <c r="P994" s="671"/>
      <c r="Q994" s="671"/>
      <c r="R994" s="653"/>
      <c r="S994" s="653"/>
      <c r="T994" s="653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652"/>
      <c r="AM994" s="652"/>
      <c r="AN994" s="652"/>
      <c r="AO994" s="652"/>
      <c r="AP994" s="652"/>
      <c r="AQ994" s="652"/>
      <c r="AR994" s="652"/>
      <c r="AS994" s="652"/>
      <c r="AT994" s="652"/>
    </row>
    <row r="995" spans="2:46" s="644" customFormat="1" ht="15.95" customHeight="1" x14ac:dyDescent="0.25">
      <c r="B995" s="645"/>
      <c r="C995" s="652"/>
      <c r="D995" s="652"/>
      <c r="E995" s="652"/>
      <c r="F995" s="652"/>
      <c r="G995" s="647"/>
      <c r="H995" s="648"/>
      <c r="I995" s="648"/>
      <c r="J995" s="671"/>
      <c r="K995" s="822"/>
      <c r="L995" s="671"/>
      <c r="M995" s="671"/>
      <c r="N995" s="671"/>
      <c r="O995" s="671"/>
      <c r="P995" s="671"/>
      <c r="Q995" s="671"/>
      <c r="R995" s="653"/>
      <c r="S995" s="653"/>
      <c r="T995" s="653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652"/>
      <c r="AM995" s="652"/>
      <c r="AN995" s="652"/>
      <c r="AO995" s="652"/>
      <c r="AP995" s="652"/>
      <c r="AQ995" s="652"/>
      <c r="AR995" s="652"/>
      <c r="AS995" s="652"/>
      <c r="AT995" s="652"/>
    </row>
    <row r="996" spans="2:46" s="644" customFormat="1" ht="15.95" customHeight="1" x14ac:dyDescent="0.25">
      <c r="B996" s="645"/>
      <c r="C996" s="652"/>
      <c r="D996" s="652"/>
      <c r="E996" s="652"/>
      <c r="F996" s="652"/>
      <c r="G996" s="647"/>
      <c r="H996" s="648"/>
      <c r="I996" s="648"/>
      <c r="J996" s="671"/>
      <c r="K996" s="822"/>
      <c r="L996" s="671"/>
      <c r="M996" s="671"/>
      <c r="N996" s="671"/>
      <c r="O996" s="671"/>
      <c r="P996" s="671"/>
      <c r="Q996" s="671"/>
      <c r="R996" s="653"/>
      <c r="S996" s="653"/>
      <c r="T996" s="653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652"/>
      <c r="AM996" s="652"/>
      <c r="AN996" s="652"/>
      <c r="AO996" s="652"/>
      <c r="AP996" s="652"/>
      <c r="AQ996" s="652"/>
      <c r="AR996" s="652"/>
      <c r="AS996" s="652"/>
      <c r="AT996" s="652"/>
    </row>
    <row r="997" spans="2:46" s="644" customFormat="1" ht="15.95" customHeight="1" x14ac:dyDescent="0.25">
      <c r="B997" s="645"/>
      <c r="C997" s="652"/>
      <c r="D997" s="652"/>
      <c r="E997" s="652"/>
      <c r="F997" s="652"/>
      <c r="G997" s="647"/>
      <c r="H997" s="648"/>
      <c r="I997" s="648"/>
      <c r="J997" s="671"/>
      <c r="K997" s="822"/>
      <c r="L997" s="671"/>
      <c r="M997" s="671"/>
      <c r="N997" s="671"/>
      <c r="O997" s="671"/>
      <c r="P997" s="671"/>
      <c r="Q997" s="671"/>
      <c r="R997" s="653"/>
      <c r="S997" s="653"/>
      <c r="T997" s="653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652"/>
      <c r="AM997" s="652"/>
      <c r="AN997" s="652"/>
      <c r="AO997" s="652"/>
      <c r="AP997" s="652"/>
      <c r="AQ997" s="652"/>
      <c r="AR997" s="652"/>
      <c r="AS997" s="652"/>
      <c r="AT997" s="652"/>
    </row>
    <row r="998" spans="2:46" s="644" customFormat="1" ht="15.95" customHeight="1" x14ac:dyDescent="0.25">
      <c r="B998" s="645"/>
      <c r="C998" s="652"/>
      <c r="D998" s="652"/>
      <c r="E998" s="652"/>
      <c r="F998" s="652"/>
      <c r="G998" s="647"/>
      <c r="H998" s="648"/>
      <c r="I998" s="648"/>
      <c r="J998" s="671"/>
      <c r="K998" s="822"/>
      <c r="L998" s="671"/>
      <c r="M998" s="671"/>
      <c r="N998" s="671"/>
      <c r="O998" s="671"/>
      <c r="P998" s="671"/>
      <c r="Q998" s="671"/>
      <c r="R998" s="653"/>
      <c r="S998" s="653"/>
      <c r="T998" s="653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652"/>
      <c r="AM998" s="652"/>
      <c r="AN998" s="652"/>
      <c r="AO998" s="652"/>
      <c r="AP998" s="652"/>
      <c r="AQ998" s="652"/>
      <c r="AR998" s="652"/>
      <c r="AS998" s="652"/>
      <c r="AT998" s="652"/>
    </row>
    <row r="999" spans="2:46" s="644" customFormat="1" ht="15.95" customHeight="1" x14ac:dyDescent="0.25">
      <c r="B999" s="645"/>
      <c r="C999" s="652"/>
      <c r="D999" s="652"/>
      <c r="E999" s="652"/>
      <c r="F999" s="652"/>
      <c r="G999" s="647"/>
      <c r="H999" s="648"/>
      <c r="I999" s="648"/>
      <c r="J999" s="671"/>
      <c r="K999" s="822"/>
      <c r="L999" s="671"/>
      <c r="M999" s="671"/>
      <c r="N999" s="671"/>
      <c r="O999" s="671"/>
      <c r="P999" s="671"/>
      <c r="Q999" s="671"/>
      <c r="R999" s="653"/>
      <c r="S999" s="653"/>
      <c r="T999" s="653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652"/>
      <c r="AM999" s="652"/>
      <c r="AN999" s="652"/>
      <c r="AO999" s="652"/>
      <c r="AP999" s="652"/>
      <c r="AQ999" s="652"/>
      <c r="AR999" s="652"/>
      <c r="AS999" s="652"/>
      <c r="AT999" s="652"/>
    </row>
    <row r="1000" spans="2:46" s="644" customFormat="1" ht="15.95" customHeight="1" x14ac:dyDescent="0.25">
      <c r="B1000" s="645"/>
      <c r="C1000" s="652"/>
      <c r="D1000" s="652"/>
      <c r="E1000" s="652"/>
      <c r="F1000" s="652"/>
      <c r="G1000" s="647"/>
      <c r="H1000" s="648"/>
      <c r="I1000" s="648"/>
      <c r="J1000" s="671"/>
      <c r="K1000" s="822"/>
      <c r="L1000" s="671"/>
      <c r="M1000" s="671"/>
      <c r="N1000" s="671"/>
      <c r="O1000" s="671"/>
      <c r="P1000" s="671"/>
      <c r="Q1000" s="671"/>
      <c r="R1000" s="653"/>
      <c r="S1000" s="653"/>
      <c r="T1000" s="653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652"/>
      <c r="AM1000" s="652"/>
      <c r="AN1000" s="652"/>
      <c r="AO1000" s="652"/>
      <c r="AP1000" s="652"/>
      <c r="AQ1000" s="652"/>
      <c r="AR1000" s="652"/>
      <c r="AS1000" s="652"/>
      <c r="AT1000" s="652"/>
    </row>
    <row r="1001" spans="2:46" s="644" customFormat="1" ht="15.95" customHeight="1" x14ac:dyDescent="0.25">
      <c r="B1001" s="645"/>
      <c r="C1001" s="652"/>
      <c r="D1001" s="652"/>
      <c r="E1001" s="652"/>
      <c r="F1001" s="652"/>
      <c r="G1001" s="647"/>
      <c r="H1001" s="648"/>
      <c r="I1001" s="648"/>
      <c r="J1001" s="671"/>
      <c r="K1001" s="822"/>
      <c r="L1001" s="671"/>
      <c r="M1001" s="671"/>
      <c r="N1001" s="671"/>
      <c r="O1001" s="671"/>
      <c r="P1001" s="671"/>
      <c r="Q1001" s="671"/>
      <c r="R1001" s="653"/>
      <c r="S1001" s="653"/>
      <c r="T1001" s="653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652"/>
      <c r="AM1001" s="652"/>
      <c r="AN1001" s="652"/>
      <c r="AO1001" s="652"/>
      <c r="AP1001" s="652"/>
      <c r="AQ1001" s="652"/>
      <c r="AR1001" s="652"/>
      <c r="AS1001" s="652"/>
      <c r="AT1001" s="652"/>
    </row>
    <row r="1002" spans="2:46" s="644" customFormat="1" ht="15.95" customHeight="1" x14ac:dyDescent="0.25">
      <c r="B1002" s="645"/>
      <c r="C1002" s="652"/>
      <c r="D1002" s="652"/>
      <c r="E1002" s="652"/>
      <c r="F1002" s="652"/>
      <c r="G1002" s="647"/>
      <c r="H1002" s="648"/>
      <c r="I1002" s="648"/>
      <c r="J1002" s="671"/>
      <c r="K1002" s="822"/>
      <c r="L1002" s="671"/>
      <c r="M1002" s="671"/>
      <c r="N1002" s="671"/>
      <c r="O1002" s="671"/>
      <c r="P1002" s="671"/>
      <c r="Q1002" s="671"/>
      <c r="R1002" s="653"/>
      <c r="S1002" s="653"/>
      <c r="T1002" s="653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652"/>
      <c r="AM1002" s="652"/>
      <c r="AN1002" s="652"/>
      <c r="AO1002" s="652"/>
      <c r="AP1002" s="652"/>
      <c r="AQ1002" s="652"/>
      <c r="AR1002" s="652"/>
      <c r="AS1002" s="652"/>
      <c r="AT1002" s="652"/>
    </row>
    <row r="1003" spans="2:46" s="644" customFormat="1" ht="15.95" customHeight="1" x14ac:dyDescent="0.25">
      <c r="B1003" s="645"/>
      <c r="C1003" s="652"/>
      <c r="D1003" s="652"/>
      <c r="E1003" s="652"/>
      <c r="F1003" s="652"/>
      <c r="G1003" s="647"/>
      <c r="H1003" s="648"/>
      <c r="I1003" s="648"/>
      <c r="J1003" s="671"/>
      <c r="K1003" s="822"/>
      <c r="L1003" s="671"/>
      <c r="M1003" s="671"/>
      <c r="N1003" s="671"/>
      <c r="O1003" s="671"/>
      <c r="P1003" s="671"/>
      <c r="Q1003" s="671"/>
      <c r="R1003" s="653"/>
      <c r="S1003" s="653"/>
      <c r="T1003" s="653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652"/>
      <c r="AM1003" s="652"/>
      <c r="AN1003" s="652"/>
      <c r="AO1003" s="652"/>
      <c r="AP1003" s="652"/>
      <c r="AQ1003" s="652"/>
      <c r="AR1003" s="652"/>
      <c r="AS1003" s="652"/>
      <c r="AT1003" s="652"/>
    </row>
    <row r="1004" spans="2:46" s="644" customFormat="1" ht="15.95" customHeight="1" x14ac:dyDescent="0.25">
      <c r="B1004" s="645"/>
      <c r="C1004" s="652"/>
      <c r="D1004" s="652"/>
      <c r="E1004" s="652"/>
      <c r="F1004" s="652"/>
      <c r="G1004" s="647"/>
      <c r="H1004" s="648"/>
      <c r="I1004" s="648"/>
      <c r="J1004" s="671"/>
      <c r="K1004" s="822"/>
      <c r="L1004" s="671"/>
      <c r="M1004" s="671"/>
      <c r="N1004" s="671"/>
      <c r="O1004" s="671"/>
      <c r="P1004" s="671"/>
      <c r="Q1004" s="671"/>
      <c r="R1004" s="653"/>
      <c r="S1004" s="653"/>
      <c r="T1004" s="653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652"/>
      <c r="AM1004" s="652"/>
      <c r="AN1004" s="652"/>
      <c r="AO1004" s="652"/>
      <c r="AP1004" s="652"/>
      <c r="AQ1004" s="652"/>
      <c r="AR1004" s="652"/>
      <c r="AS1004" s="652"/>
      <c r="AT1004" s="652"/>
    </row>
    <row r="1005" spans="2:46" s="644" customFormat="1" ht="15.95" customHeight="1" x14ac:dyDescent="0.25">
      <c r="B1005" s="645"/>
      <c r="C1005" s="652"/>
      <c r="D1005" s="652"/>
      <c r="E1005" s="652"/>
      <c r="F1005" s="652"/>
      <c r="G1005" s="647"/>
      <c r="H1005" s="648"/>
      <c r="I1005" s="648"/>
      <c r="J1005" s="671"/>
      <c r="K1005" s="822"/>
      <c r="L1005" s="671"/>
      <c r="M1005" s="671"/>
      <c r="N1005" s="671"/>
      <c r="O1005" s="671"/>
      <c r="P1005" s="671"/>
      <c r="Q1005" s="671"/>
      <c r="R1005" s="653"/>
      <c r="S1005" s="653"/>
      <c r="T1005" s="653"/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F1005" s="37"/>
      <c r="AG1005" s="37"/>
      <c r="AH1005" s="37"/>
      <c r="AI1005" s="37"/>
      <c r="AJ1005" s="37"/>
      <c r="AK1005" s="37"/>
      <c r="AL1005" s="652"/>
      <c r="AM1005" s="652"/>
      <c r="AN1005" s="652"/>
      <c r="AO1005" s="652"/>
      <c r="AP1005" s="652"/>
      <c r="AQ1005" s="652"/>
      <c r="AR1005" s="652"/>
      <c r="AS1005" s="652"/>
      <c r="AT1005" s="652"/>
    </row>
    <row r="1006" spans="2:46" s="644" customFormat="1" ht="15.95" customHeight="1" x14ac:dyDescent="0.25">
      <c r="B1006" s="645"/>
      <c r="C1006" s="652"/>
      <c r="D1006" s="652"/>
      <c r="E1006" s="652"/>
      <c r="F1006" s="652"/>
      <c r="G1006" s="647"/>
      <c r="H1006" s="648"/>
      <c r="I1006" s="648"/>
      <c r="J1006" s="671"/>
      <c r="K1006" s="822"/>
      <c r="L1006" s="671"/>
      <c r="M1006" s="671"/>
      <c r="N1006" s="671"/>
      <c r="O1006" s="671"/>
      <c r="P1006" s="671"/>
      <c r="Q1006" s="671"/>
      <c r="R1006" s="653"/>
      <c r="S1006" s="653"/>
      <c r="T1006" s="653"/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F1006" s="37"/>
      <c r="AG1006" s="37"/>
      <c r="AH1006" s="37"/>
      <c r="AI1006" s="37"/>
      <c r="AJ1006" s="37"/>
      <c r="AK1006" s="37"/>
      <c r="AL1006" s="652"/>
      <c r="AM1006" s="652"/>
      <c r="AN1006" s="652"/>
      <c r="AO1006" s="652"/>
      <c r="AP1006" s="652"/>
      <c r="AQ1006" s="652"/>
      <c r="AR1006" s="652"/>
      <c r="AS1006" s="652"/>
      <c r="AT1006" s="652"/>
    </row>
    <row r="1007" spans="2:46" s="644" customFormat="1" ht="15.95" customHeight="1" x14ac:dyDescent="0.25">
      <c r="B1007" s="645"/>
      <c r="C1007" s="652"/>
      <c r="D1007" s="652"/>
      <c r="E1007" s="652"/>
      <c r="F1007" s="652"/>
      <c r="G1007" s="647"/>
      <c r="H1007" s="648"/>
      <c r="I1007" s="648"/>
      <c r="J1007" s="671"/>
      <c r="K1007" s="822"/>
      <c r="L1007" s="671"/>
      <c r="M1007" s="671"/>
      <c r="N1007" s="671"/>
      <c r="O1007" s="671"/>
      <c r="P1007" s="671"/>
      <c r="Q1007" s="671"/>
      <c r="R1007" s="653"/>
      <c r="S1007" s="653"/>
      <c r="T1007" s="653"/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F1007" s="37"/>
      <c r="AG1007" s="37"/>
      <c r="AH1007" s="37"/>
      <c r="AI1007" s="37"/>
      <c r="AJ1007" s="37"/>
      <c r="AK1007" s="37"/>
      <c r="AL1007" s="652"/>
      <c r="AM1007" s="652"/>
      <c r="AN1007" s="652"/>
      <c r="AO1007" s="652"/>
      <c r="AP1007" s="652"/>
      <c r="AQ1007" s="652"/>
      <c r="AR1007" s="652"/>
      <c r="AS1007" s="652"/>
      <c r="AT1007" s="652"/>
    </row>
    <row r="1008" spans="2:46" s="644" customFormat="1" ht="15.95" customHeight="1" x14ac:dyDescent="0.25">
      <c r="B1008" s="645"/>
      <c r="C1008" s="652"/>
      <c r="D1008" s="652"/>
      <c r="E1008" s="652"/>
      <c r="F1008" s="652"/>
      <c r="G1008" s="647"/>
      <c r="H1008" s="648"/>
      <c r="I1008" s="648"/>
      <c r="J1008" s="671"/>
      <c r="K1008" s="822"/>
      <c r="L1008" s="671"/>
      <c r="M1008" s="671"/>
      <c r="N1008" s="671"/>
      <c r="O1008" s="671"/>
      <c r="P1008" s="671"/>
      <c r="Q1008" s="671"/>
      <c r="R1008" s="653"/>
      <c r="S1008" s="653"/>
      <c r="T1008" s="653"/>
      <c r="U1008" s="37"/>
      <c r="V1008" s="37"/>
      <c r="W1008" s="37"/>
      <c r="X1008" s="37"/>
      <c r="Y1008" s="37"/>
      <c r="Z1008" s="37"/>
      <c r="AA1008" s="37"/>
      <c r="AB1008" s="37"/>
      <c r="AC1008" s="37"/>
      <c r="AD1008" s="37"/>
      <c r="AE1008" s="37"/>
      <c r="AF1008" s="37"/>
      <c r="AG1008" s="37"/>
      <c r="AH1008" s="37"/>
      <c r="AI1008" s="37"/>
      <c r="AJ1008" s="37"/>
      <c r="AK1008" s="37"/>
      <c r="AL1008" s="652"/>
      <c r="AM1008" s="652"/>
      <c r="AN1008" s="652"/>
      <c r="AO1008" s="652"/>
      <c r="AP1008" s="652"/>
      <c r="AQ1008" s="652"/>
      <c r="AR1008" s="652"/>
      <c r="AS1008" s="652"/>
      <c r="AT1008" s="652"/>
    </row>
    <row r="1009" spans="2:46" s="644" customFormat="1" ht="15.95" customHeight="1" x14ac:dyDescent="0.25">
      <c r="B1009" s="645"/>
      <c r="C1009" s="652"/>
      <c r="D1009" s="652"/>
      <c r="E1009" s="652"/>
      <c r="F1009" s="652"/>
      <c r="G1009" s="647"/>
      <c r="H1009" s="648"/>
      <c r="I1009" s="648"/>
      <c r="J1009" s="671"/>
      <c r="K1009" s="822"/>
      <c r="L1009" s="671"/>
      <c r="M1009" s="671"/>
      <c r="N1009" s="671"/>
      <c r="O1009" s="671"/>
      <c r="P1009" s="671"/>
      <c r="Q1009" s="671"/>
      <c r="R1009" s="653"/>
      <c r="S1009" s="653"/>
      <c r="T1009" s="653"/>
      <c r="U1009" s="37"/>
      <c r="V1009" s="37"/>
      <c r="W1009" s="37"/>
      <c r="X1009" s="37"/>
      <c r="Y1009" s="37"/>
      <c r="Z1009" s="37"/>
      <c r="AA1009" s="37"/>
      <c r="AB1009" s="37"/>
      <c r="AC1009" s="37"/>
      <c r="AD1009" s="37"/>
      <c r="AE1009" s="37"/>
      <c r="AF1009" s="37"/>
      <c r="AG1009" s="37"/>
      <c r="AH1009" s="37"/>
      <c r="AI1009" s="37"/>
      <c r="AJ1009" s="37"/>
      <c r="AK1009" s="37"/>
      <c r="AL1009" s="652"/>
      <c r="AM1009" s="652"/>
      <c r="AN1009" s="652"/>
      <c r="AO1009" s="652"/>
      <c r="AP1009" s="652"/>
      <c r="AQ1009" s="652"/>
      <c r="AR1009" s="652"/>
      <c r="AS1009" s="652"/>
      <c r="AT1009" s="652"/>
    </row>
    <row r="1010" spans="2:46" s="644" customFormat="1" ht="15.95" customHeight="1" x14ac:dyDescent="0.25">
      <c r="B1010" s="645"/>
      <c r="C1010" s="652"/>
      <c r="D1010" s="652"/>
      <c r="E1010" s="652"/>
      <c r="F1010" s="652"/>
      <c r="G1010" s="647"/>
      <c r="H1010" s="648"/>
      <c r="I1010" s="648"/>
      <c r="J1010" s="671"/>
      <c r="K1010" s="822"/>
      <c r="L1010" s="671"/>
      <c r="M1010" s="671"/>
      <c r="N1010" s="671"/>
      <c r="O1010" s="671"/>
      <c r="P1010" s="671"/>
      <c r="Q1010" s="671"/>
      <c r="R1010" s="653"/>
      <c r="S1010" s="653"/>
      <c r="T1010" s="653"/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  <c r="AE1010" s="37"/>
      <c r="AF1010" s="37"/>
      <c r="AG1010" s="37"/>
      <c r="AH1010" s="37"/>
      <c r="AI1010" s="37"/>
      <c r="AJ1010" s="37"/>
      <c r="AK1010" s="37"/>
      <c r="AL1010" s="652"/>
      <c r="AM1010" s="652"/>
      <c r="AN1010" s="652"/>
      <c r="AO1010" s="652"/>
      <c r="AP1010" s="652"/>
      <c r="AQ1010" s="652"/>
      <c r="AR1010" s="652"/>
      <c r="AS1010" s="652"/>
      <c r="AT1010" s="652"/>
    </row>
    <row r="1011" spans="2:46" s="644" customFormat="1" ht="15.95" customHeight="1" x14ac:dyDescent="0.25">
      <c r="B1011" s="645"/>
      <c r="C1011" s="652"/>
      <c r="D1011" s="652"/>
      <c r="E1011" s="652"/>
      <c r="F1011" s="652"/>
      <c r="G1011" s="647"/>
      <c r="H1011" s="648"/>
      <c r="I1011" s="648"/>
      <c r="J1011" s="671"/>
      <c r="K1011" s="822"/>
      <c r="L1011" s="671"/>
      <c r="M1011" s="671"/>
      <c r="N1011" s="671"/>
      <c r="O1011" s="671"/>
      <c r="P1011" s="671"/>
      <c r="Q1011" s="671"/>
      <c r="R1011" s="653"/>
      <c r="S1011" s="653"/>
      <c r="T1011" s="653"/>
      <c r="U1011" s="37"/>
      <c r="V1011" s="37"/>
      <c r="W1011" s="37"/>
      <c r="X1011" s="37"/>
      <c r="Y1011" s="37"/>
      <c r="Z1011" s="37"/>
      <c r="AA1011" s="37"/>
      <c r="AB1011" s="37"/>
      <c r="AC1011" s="37"/>
      <c r="AD1011" s="37"/>
      <c r="AE1011" s="37"/>
      <c r="AF1011" s="37"/>
      <c r="AG1011" s="37"/>
      <c r="AH1011" s="37"/>
      <c r="AI1011" s="37"/>
      <c r="AJ1011" s="37"/>
      <c r="AK1011" s="37"/>
      <c r="AL1011" s="652"/>
      <c r="AM1011" s="652"/>
      <c r="AN1011" s="652"/>
      <c r="AO1011" s="652"/>
      <c r="AP1011" s="652"/>
      <c r="AQ1011" s="652"/>
      <c r="AR1011" s="652"/>
      <c r="AS1011" s="652"/>
      <c r="AT1011" s="652"/>
    </row>
    <row r="1012" spans="2:46" s="644" customFormat="1" ht="15.95" customHeight="1" x14ac:dyDescent="0.25">
      <c r="B1012" s="645"/>
      <c r="C1012" s="652"/>
      <c r="D1012" s="652"/>
      <c r="E1012" s="652"/>
      <c r="F1012" s="652"/>
      <c r="G1012" s="647"/>
      <c r="H1012" s="648"/>
      <c r="I1012" s="648"/>
      <c r="J1012" s="671"/>
      <c r="K1012" s="822"/>
      <c r="L1012" s="671"/>
      <c r="M1012" s="671"/>
      <c r="N1012" s="671"/>
      <c r="O1012" s="671"/>
      <c r="P1012" s="671"/>
      <c r="Q1012" s="671"/>
      <c r="R1012" s="653"/>
      <c r="S1012" s="653"/>
      <c r="T1012" s="653"/>
      <c r="U1012" s="37"/>
      <c r="V1012" s="37"/>
      <c r="W1012" s="37"/>
      <c r="X1012" s="37"/>
      <c r="Y1012" s="37"/>
      <c r="Z1012" s="37"/>
      <c r="AA1012" s="37"/>
      <c r="AB1012" s="37"/>
      <c r="AC1012" s="37"/>
      <c r="AD1012" s="37"/>
      <c r="AE1012" s="37"/>
      <c r="AF1012" s="37"/>
      <c r="AG1012" s="37"/>
      <c r="AH1012" s="37"/>
      <c r="AI1012" s="37"/>
      <c r="AJ1012" s="37"/>
      <c r="AK1012" s="37"/>
      <c r="AL1012" s="652"/>
      <c r="AM1012" s="652"/>
      <c r="AN1012" s="652"/>
      <c r="AO1012" s="652"/>
      <c r="AP1012" s="652"/>
      <c r="AQ1012" s="652"/>
      <c r="AR1012" s="652"/>
      <c r="AS1012" s="652"/>
      <c r="AT1012" s="652"/>
    </row>
    <row r="1013" spans="2:46" s="644" customFormat="1" ht="15.95" customHeight="1" x14ac:dyDescent="0.25">
      <c r="B1013" s="645"/>
      <c r="C1013" s="652"/>
      <c r="D1013" s="652"/>
      <c r="E1013" s="652"/>
      <c r="F1013" s="652"/>
      <c r="G1013" s="647"/>
      <c r="H1013" s="648"/>
      <c r="I1013" s="648"/>
      <c r="J1013" s="671"/>
      <c r="K1013" s="822"/>
      <c r="L1013" s="671"/>
      <c r="M1013" s="671"/>
      <c r="N1013" s="671"/>
      <c r="O1013" s="671"/>
      <c r="P1013" s="671"/>
      <c r="Q1013" s="671"/>
      <c r="R1013" s="653"/>
      <c r="S1013" s="653"/>
      <c r="T1013" s="653"/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F1013" s="37"/>
      <c r="AG1013" s="37"/>
      <c r="AH1013" s="37"/>
      <c r="AI1013" s="37"/>
      <c r="AJ1013" s="37"/>
      <c r="AK1013" s="37"/>
      <c r="AL1013" s="652"/>
      <c r="AM1013" s="652"/>
      <c r="AN1013" s="652"/>
      <c r="AO1013" s="652"/>
      <c r="AP1013" s="652"/>
      <c r="AQ1013" s="652"/>
      <c r="AR1013" s="652"/>
      <c r="AS1013" s="652"/>
      <c r="AT1013" s="652"/>
    </row>
    <row r="1014" spans="2:46" s="644" customFormat="1" ht="15.95" customHeight="1" x14ac:dyDescent="0.25">
      <c r="B1014" s="645"/>
      <c r="C1014" s="652"/>
      <c r="D1014" s="652"/>
      <c r="E1014" s="652"/>
      <c r="F1014" s="652"/>
      <c r="G1014" s="647"/>
      <c r="H1014" s="648"/>
      <c r="I1014" s="648"/>
      <c r="J1014" s="671"/>
      <c r="K1014" s="822"/>
      <c r="L1014" s="671"/>
      <c r="M1014" s="671"/>
      <c r="N1014" s="671"/>
      <c r="O1014" s="671"/>
      <c r="P1014" s="671"/>
      <c r="Q1014" s="671"/>
      <c r="R1014" s="653"/>
      <c r="S1014" s="653"/>
      <c r="T1014" s="653"/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F1014" s="37"/>
      <c r="AG1014" s="37"/>
      <c r="AH1014" s="37"/>
      <c r="AI1014" s="37"/>
      <c r="AJ1014" s="37"/>
      <c r="AK1014" s="37"/>
      <c r="AL1014" s="652"/>
      <c r="AM1014" s="652"/>
      <c r="AN1014" s="652"/>
      <c r="AO1014" s="652"/>
      <c r="AP1014" s="652"/>
      <c r="AQ1014" s="652"/>
      <c r="AR1014" s="652"/>
      <c r="AS1014" s="652"/>
      <c r="AT1014" s="652"/>
    </row>
    <row r="1015" spans="2:46" s="644" customFormat="1" ht="15.95" customHeight="1" x14ac:dyDescent="0.25">
      <c r="B1015" s="645"/>
      <c r="C1015" s="652"/>
      <c r="D1015" s="652"/>
      <c r="E1015" s="652"/>
      <c r="F1015" s="652"/>
      <c r="G1015" s="647"/>
      <c r="H1015" s="648"/>
      <c r="I1015" s="648"/>
      <c r="J1015" s="671"/>
      <c r="K1015" s="822"/>
      <c r="L1015" s="671"/>
      <c r="M1015" s="671"/>
      <c r="N1015" s="671"/>
      <c r="O1015" s="671"/>
      <c r="P1015" s="671"/>
      <c r="Q1015" s="671"/>
      <c r="R1015" s="653"/>
      <c r="S1015" s="653"/>
      <c r="T1015" s="653"/>
      <c r="U1015" s="37"/>
      <c r="V1015" s="37"/>
      <c r="W1015" s="37"/>
      <c r="X1015" s="37"/>
      <c r="Y1015" s="37"/>
      <c r="Z1015" s="37"/>
      <c r="AA1015" s="37"/>
      <c r="AB1015" s="37"/>
      <c r="AC1015" s="37"/>
      <c r="AD1015" s="37"/>
      <c r="AE1015" s="37"/>
      <c r="AF1015" s="37"/>
      <c r="AG1015" s="37"/>
      <c r="AH1015" s="37"/>
      <c r="AI1015" s="37"/>
      <c r="AJ1015" s="37"/>
      <c r="AK1015" s="37"/>
      <c r="AL1015" s="652"/>
      <c r="AM1015" s="652"/>
      <c r="AN1015" s="652"/>
      <c r="AO1015" s="652"/>
      <c r="AP1015" s="652"/>
      <c r="AQ1015" s="652"/>
      <c r="AR1015" s="652"/>
      <c r="AS1015" s="652"/>
      <c r="AT1015" s="652"/>
    </row>
    <row r="1016" spans="2:46" s="644" customFormat="1" ht="15.95" customHeight="1" x14ac:dyDescent="0.25">
      <c r="B1016" s="645"/>
      <c r="C1016" s="652"/>
      <c r="D1016" s="652"/>
      <c r="E1016" s="652"/>
      <c r="F1016" s="652"/>
      <c r="G1016" s="647"/>
      <c r="H1016" s="648"/>
      <c r="I1016" s="648"/>
      <c r="J1016" s="671"/>
      <c r="K1016" s="822"/>
      <c r="L1016" s="671"/>
      <c r="M1016" s="671"/>
      <c r="N1016" s="671"/>
      <c r="O1016" s="671"/>
      <c r="P1016" s="671"/>
      <c r="Q1016" s="671"/>
      <c r="R1016" s="653"/>
      <c r="S1016" s="653"/>
      <c r="T1016" s="653"/>
      <c r="U1016" s="37"/>
      <c r="V1016" s="37"/>
      <c r="W1016" s="37"/>
      <c r="X1016" s="37"/>
      <c r="Y1016" s="37"/>
      <c r="Z1016" s="37"/>
      <c r="AA1016" s="37"/>
      <c r="AB1016" s="37"/>
      <c r="AC1016" s="37"/>
      <c r="AD1016" s="37"/>
      <c r="AE1016" s="37"/>
      <c r="AF1016" s="37"/>
      <c r="AG1016" s="37"/>
      <c r="AH1016" s="37"/>
      <c r="AI1016" s="37"/>
      <c r="AJ1016" s="37"/>
      <c r="AK1016" s="37"/>
      <c r="AL1016" s="652"/>
      <c r="AM1016" s="652"/>
      <c r="AN1016" s="652"/>
      <c r="AO1016" s="652"/>
      <c r="AP1016" s="652"/>
      <c r="AQ1016" s="652"/>
      <c r="AR1016" s="652"/>
      <c r="AS1016" s="652"/>
      <c r="AT1016" s="652"/>
    </row>
    <row r="1017" spans="2:46" s="644" customFormat="1" ht="15.95" customHeight="1" x14ac:dyDescent="0.25">
      <c r="B1017" s="645"/>
      <c r="C1017" s="652"/>
      <c r="D1017" s="652"/>
      <c r="E1017" s="652"/>
      <c r="F1017" s="652"/>
      <c r="G1017" s="647"/>
      <c r="H1017" s="648"/>
      <c r="I1017" s="648"/>
      <c r="J1017" s="671"/>
      <c r="K1017" s="822"/>
      <c r="L1017" s="671"/>
      <c r="M1017" s="671"/>
      <c r="N1017" s="671"/>
      <c r="O1017" s="671"/>
      <c r="P1017" s="671"/>
      <c r="Q1017" s="671"/>
      <c r="R1017" s="653"/>
      <c r="S1017" s="653"/>
      <c r="T1017" s="653"/>
      <c r="U1017" s="37"/>
      <c r="V1017" s="37"/>
      <c r="W1017" s="37"/>
      <c r="X1017" s="37"/>
      <c r="Y1017" s="37"/>
      <c r="Z1017" s="37"/>
      <c r="AA1017" s="37"/>
      <c r="AB1017" s="37"/>
      <c r="AC1017" s="37"/>
      <c r="AD1017" s="37"/>
      <c r="AE1017" s="37"/>
      <c r="AF1017" s="37"/>
      <c r="AG1017" s="37"/>
      <c r="AH1017" s="37"/>
      <c r="AI1017" s="37"/>
      <c r="AJ1017" s="37"/>
      <c r="AK1017" s="37"/>
      <c r="AL1017" s="652"/>
      <c r="AM1017" s="652"/>
      <c r="AN1017" s="652"/>
      <c r="AO1017" s="652"/>
      <c r="AP1017" s="652"/>
      <c r="AQ1017" s="652"/>
      <c r="AR1017" s="652"/>
      <c r="AS1017" s="652"/>
      <c r="AT1017" s="652"/>
    </row>
    <row r="1018" spans="2:46" s="644" customFormat="1" ht="15.95" customHeight="1" x14ac:dyDescent="0.25">
      <c r="B1018" s="645"/>
      <c r="C1018" s="652"/>
      <c r="D1018" s="652"/>
      <c r="E1018" s="652"/>
      <c r="F1018" s="652"/>
      <c r="G1018" s="647"/>
      <c r="H1018" s="648"/>
      <c r="I1018" s="648"/>
      <c r="J1018" s="671"/>
      <c r="K1018" s="822"/>
      <c r="L1018" s="671"/>
      <c r="M1018" s="671"/>
      <c r="N1018" s="671"/>
      <c r="O1018" s="671"/>
      <c r="P1018" s="671"/>
      <c r="Q1018" s="671"/>
      <c r="R1018" s="653"/>
      <c r="S1018" s="653"/>
      <c r="T1018" s="653"/>
      <c r="U1018" s="37"/>
      <c r="V1018" s="37"/>
      <c r="W1018" s="37"/>
      <c r="X1018" s="37"/>
      <c r="Y1018" s="37"/>
      <c r="Z1018" s="37"/>
      <c r="AA1018" s="37"/>
      <c r="AB1018" s="37"/>
      <c r="AC1018" s="37"/>
      <c r="AD1018" s="37"/>
      <c r="AE1018" s="37"/>
      <c r="AF1018" s="37"/>
      <c r="AG1018" s="37"/>
      <c r="AH1018" s="37"/>
      <c r="AI1018" s="37"/>
      <c r="AJ1018" s="37"/>
      <c r="AK1018" s="37"/>
      <c r="AL1018" s="652"/>
      <c r="AM1018" s="652"/>
      <c r="AN1018" s="652"/>
      <c r="AO1018" s="652"/>
      <c r="AP1018" s="652"/>
      <c r="AQ1018" s="652"/>
      <c r="AR1018" s="652"/>
      <c r="AS1018" s="652"/>
      <c r="AT1018" s="652"/>
    </row>
    <row r="1019" spans="2:46" s="644" customFormat="1" ht="15.95" customHeight="1" x14ac:dyDescent="0.25">
      <c r="B1019" s="645"/>
      <c r="C1019" s="652"/>
      <c r="D1019" s="652"/>
      <c r="E1019" s="652"/>
      <c r="F1019" s="652"/>
      <c r="G1019" s="647"/>
      <c r="H1019" s="648"/>
      <c r="I1019" s="648"/>
      <c r="J1019" s="671"/>
      <c r="K1019" s="822"/>
      <c r="L1019" s="671"/>
      <c r="M1019" s="671"/>
      <c r="N1019" s="671"/>
      <c r="O1019" s="671"/>
      <c r="P1019" s="671"/>
      <c r="Q1019" s="671"/>
      <c r="R1019" s="653"/>
      <c r="S1019" s="653"/>
      <c r="T1019" s="653"/>
      <c r="U1019" s="37"/>
      <c r="V1019" s="37"/>
      <c r="W1019" s="37"/>
      <c r="X1019" s="37"/>
      <c r="Y1019" s="37"/>
      <c r="Z1019" s="37"/>
      <c r="AA1019" s="37"/>
      <c r="AB1019" s="37"/>
      <c r="AC1019" s="37"/>
      <c r="AD1019" s="37"/>
      <c r="AE1019" s="37"/>
      <c r="AF1019" s="37"/>
      <c r="AG1019" s="37"/>
      <c r="AH1019" s="37"/>
      <c r="AI1019" s="37"/>
      <c r="AJ1019" s="37"/>
      <c r="AK1019" s="37"/>
      <c r="AL1019" s="652"/>
      <c r="AM1019" s="652"/>
      <c r="AN1019" s="652"/>
      <c r="AO1019" s="652"/>
      <c r="AP1019" s="652"/>
      <c r="AQ1019" s="652"/>
      <c r="AR1019" s="652"/>
      <c r="AS1019" s="652"/>
      <c r="AT1019" s="652"/>
    </row>
    <row r="1020" spans="2:46" s="644" customFormat="1" ht="15.95" customHeight="1" x14ac:dyDescent="0.25">
      <c r="B1020" s="645"/>
      <c r="C1020" s="652"/>
      <c r="D1020" s="652"/>
      <c r="E1020" s="652"/>
      <c r="F1020" s="652"/>
      <c r="G1020" s="647"/>
      <c r="H1020" s="648"/>
      <c r="I1020" s="648"/>
      <c r="J1020" s="671"/>
      <c r="K1020" s="822"/>
      <c r="L1020" s="671"/>
      <c r="M1020" s="671"/>
      <c r="N1020" s="671"/>
      <c r="O1020" s="671"/>
      <c r="P1020" s="671"/>
      <c r="Q1020" s="671"/>
      <c r="R1020" s="653"/>
      <c r="S1020" s="653"/>
      <c r="T1020" s="653"/>
      <c r="U1020" s="37"/>
      <c r="V1020" s="37"/>
      <c r="W1020" s="37"/>
      <c r="X1020" s="37"/>
      <c r="Y1020" s="37"/>
      <c r="Z1020" s="37"/>
      <c r="AA1020" s="37"/>
      <c r="AB1020" s="37"/>
      <c r="AC1020" s="37"/>
      <c r="AD1020" s="37"/>
      <c r="AE1020" s="37"/>
      <c r="AF1020" s="37"/>
      <c r="AG1020" s="37"/>
      <c r="AH1020" s="37"/>
      <c r="AI1020" s="37"/>
      <c r="AJ1020" s="37"/>
      <c r="AK1020" s="37"/>
      <c r="AL1020" s="652"/>
      <c r="AM1020" s="652"/>
      <c r="AN1020" s="652"/>
      <c r="AO1020" s="652"/>
      <c r="AP1020" s="652"/>
      <c r="AQ1020" s="652"/>
      <c r="AR1020" s="652"/>
      <c r="AS1020" s="652"/>
      <c r="AT1020" s="652"/>
    </row>
    <row r="1021" spans="2:46" s="644" customFormat="1" ht="15.95" customHeight="1" x14ac:dyDescent="0.25">
      <c r="B1021" s="645"/>
      <c r="C1021" s="652"/>
      <c r="D1021" s="652"/>
      <c r="E1021" s="652"/>
      <c r="F1021" s="652"/>
      <c r="G1021" s="647"/>
      <c r="H1021" s="648"/>
      <c r="I1021" s="648"/>
      <c r="J1021" s="671"/>
      <c r="K1021" s="822"/>
      <c r="L1021" s="671"/>
      <c r="M1021" s="671"/>
      <c r="N1021" s="671"/>
      <c r="O1021" s="671"/>
      <c r="P1021" s="671"/>
      <c r="Q1021" s="671"/>
      <c r="R1021" s="653"/>
      <c r="S1021" s="653"/>
      <c r="T1021" s="653"/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F1021" s="37"/>
      <c r="AG1021" s="37"/>
      <c r="AH1021" s="37"/>
      <c r="AI1021" s="37"/>
      <c r="AJ1021" s="37"/>
      <c r="AK1021" s="37"/>
      <c r="AL1021" s="652"/>
      <c r="AM1021" s="652"/>
      <c r="AN1021" s="652"/>
      <c r="AO1021" s="652"/>
      <c r="AP1021" s="652"/>
      <c r="AQ1021" s="652"/>
      <c r="AR1021" s="652"/>
      <c r="AS1021" s="652"/>
      <c r="AT1021" s="652"/>
    </row>
    <row r="1022" spans="2:46" s="644" customFormat="1" ht="15.95" customHeight="1" x14ac:dyDescent="0.25">
      <c r="B1022" s="645"/>
      <c r="C1022" s="652"/>
      <c r="D1022" s="652"/>
      <c r="E1022" s="652"/>
      <c r="F1022" s="652"/>
      <c r="G1022" s="647"/>
      <c r="H1022" s="648"/>
      <c r="I1022" s="648"/>
      <c r="J1022" s="671"/>
      <c r="K1022" s="822"/>
      <c r="L1022" s="671"/>
      <c r="M1022" s="671"/>
      <c r="N1022" s="671"/>
      <c r="O1022" s="671"/>
      <c r="P1022" s="671"/>
      <c r="Q1022" s="671"/>
      <c r="R1022" s="653"/>
      <c r="S1022" s="653"/>
      <c r="T1022" s="653"/>
      <c r="U1022" s="37"/>
      <c r="V1022" s="37"/>
      <c r="W1022" s="37"/>
      <c r="X1022" s="37"/>
      <c r="Y1022" s="37"/>
      <c r="Z1022" s="37"/>
      <c r="AA1022" s="37"/>
      <c r="AB1022" s="37"/>
      <c r="AC1022" s="37"/>
      <c r="AD1022" s="37"/>
      <c r="AE1022" s="37"/>
      <c r="AF1022" s="37"/>
      <c r="AG1022" s="37"/>
      <c r="AH1022" s="37"/>
      <c r="AI1022" s="37"/>
      <c r="AJ1022" s="37"/>
      <c r="AK1022" s="37"/>
      <c r="AL1022" s="652"/>
      <c r="AM1022" s="652"/>
      <c r="AN1022" s="652"/>
      <c r="AO1022" s="652"/>
      <c r="AP1022" s="652"/>
      <c r="AQ1022" s="652"/>
      <c r="AR1022" s="652"/>
      <c r="AS1022" s="652"/>
      <c r="AT1022" s="652"/>
    </row>
    <row r="1023" spans="2:46" s="644" customFormat="1" ht="15.95" customHeight="1" x14ac:dyDescent="0.25">
      <c r="B1023" s="645"/>
      <c r="C1023" s="652"/>
      <c r="D1023" s="652"/>
      <c r="E1023" s="652"/>
      <c r="F1023" s="652"/>
      <c r="G1023" s="647"/>
      <c r="H1023" s="648"/>
      <c r="I1023" s="648"/>
      <c r="J1023" s="671"/>
      <c r="K1023" s="822"/>
      <c r="L1023" s="671"/>
      <c r="M1023" s="671"/>
      <c r="N1023" s="671"/>
      <c r="O1023" s="671"/>
      <c r="P1023" s="671"/>
      <c r="Q1023" s="671"/>
      <c r="R1023" s="653"/>
      <c r="S1023" s="653"/>
      <c r="T1023" s="653"/>
      <c r="U1023" s="37"/>
      <c r="V1023" s="37"/>
      <c r="W1023" s="37"/>
      <c r="X1023" s="37"/>
      <c r="Y1023" s="37"/>
      <c r="Z1023" s="37"/>
      <c r="AA1023" s="37"/>
      <c r="AB1023" s="37"/>
      <c r="AC1023" s="37"/>
      <c r="AD1023" s="37"/>
      <c r="AE1023" s="37"/>
      <c r="AF1023" s="37"/>
      <c r="AG1023" s="37"/>
      <c r="AH1023" s="37"/>
      <c r="AI1023" s="37"/>
      <c r="AJ1023" s="37"/>
      <c r="AK1023" s="37"/>
      <c r="AL1023" s="652"/>
      <c r="AM1023" s="652"/>
      <c r="AN1023" s="652"/>
      <c r="AO1023" s="652"/>
      <c r="AP1023" s="652"/>
      <c r="AQ1023" s="652"/>
      <c r="AR1023" s="652"/>
      <c r="AS1023" s="652"/>
      <c r="AT1023" s="652"/>
    </row>
    <row r="1024" spans="2:46" s="644" customFormat="1" ht="15.95" customHeight="1" x14ac:dyDescent="0.25">
      <c r="B1024" s="645"/>
      <c r="C1024" s="652"/>
      <c r="D1024" s="652"/>
      <c r="E1024" s="652"/>
      <c r="F1024" s="652"/>
      <c r="G1024" s="647"/>
      <c r="H1024" s="648"/>
      <c r="I1024" s="648"/>
      <c r="J1024" s="671"/>
      <c r="K1024" s="822"/>
      <c r="L1024" s="671"/>
      <c r="M1024" s="671"/>
      <c r="N1024" s="671"/>
      <c r="O1024" s="671"/>
      <c r="P1024" s="671"/>
      <c r="Q1024" s="671"/>
      <c r="R1024" s="653"/>
      <c r="S1024" s="653"/>
      <c r="T1024" s="653"/>
      <c r="U1024" s="37"/>
      <c r="V1024" s="37"/>
      <c r="W1024" s="37"/>
      <c r="X1024" s="37"/>
      <c r="Y1024" s="37"/>
      <c r="Z1024" s="37"/>
      <c r="AA1024" s="37"/>
      <c r="AB1024" s="37"/>
      <c r="AC1024" s="37"/>
      <c r="AD1024" s="37"/>
      <c r="AE1024" s="37"/>
      <c r="AF1024" s="37"/>
      <c r="AG1024" s="37"/>
      <c r="AH1024" s="37"/>
      <c r="AI1024" s="37"/>
      <c r="AJ1024" s="37"/>
      <c r="AK1024" s="37"/>
      <c r="AL1024" s="652"/>
      <c r="AM1024" s="652"/>
      <c r="AN1024" s="652"/>
      <c r="AO1024" s="652"/>
      <c r="AP1024" s="652"/>
      <c r="AQ1024" s="652"/>
      <c r="AR1024" s="652"/>
      <c r="AS1024" s="652"/>
      <c r="AT1024" s="652"/>
    </row>
    <row r="1025" spans="2:46" s="644" customFormat="1" ht="15.95" customHeight="1" x14ac:dyDescent="0.25">
      <c r="B1025" s="645"/>
      <c r="C1025" s="652"/>
      <c r="D1025" s="652"/>
      <c r="E1025" s="652"/>
      <c r="F1025" s="652"/>
      <c r="G1025" s="647"/>
      <c r="H1025" s="648"/>
      <c r="I1025" s="648"/>
      <c r="J1025" s="671"/>
      <c r="K1025" s="822"/>
      <c r="L1025" s="671"/>
      <c r="M1025" s="671"/>
      <c r="N1025" s="671"/>
      <c r="O1025" s="671"/>
      <c r="P1025" s="671"/>
      <c r="Q1025" s="671"/>
      <c r="R1025" s="653"/>
      <c r="S1025" s="653"/>
      <c r="T1025" s="653"/>
      <c r="U1025" s="37"/>
      <c r="V1025" s="37"/>
      <c r="W1025" s="37"/>
      <c r="X1025" s="37"/>
      <c r="Y1025" s="37"/>
      <c r="Z1025" s="37"/>
      <c r="AA1025" s="37"/>
      <c r="AB1025" s="37"/>
      <c r="AC1025" s="37"/>
      <c r="AD1025" s="37"/>
      <c r="AE1025" s="37"/>
      <c r="AF1025" s="37"/>
      <c r="AG1025" s="37"/>
      <c r="AH1025" s="37"/>
      <c r="AI1025" s="37"/>
      <c r="AJ1025" s="37"/>
      <c r="AK1025" s="37"/>
      <c r="AL1025" s="652"/>
      <c r="AM1025" s="652"/>
      <c r="AN1025" s="652"/>
      <c r="AO1025" s="652"/>
      <c r="AP1025" s="652"/>
      <c r="AQ1025" s="652"/>
      <c r="AR1025" s="652"/>
      <c r="AS1025" s="652"/>
      <c r="AT1025" s="652"/>
    </row>
    <row r="1026" spans="2:46" s="644" customFormat="1" ht="15.95" customHeight="1" x14ac:dyDescent="0.25">
      <c r="B1026" s="645"/>
      <c r="C1026" s="652"/>
      <c r="D1026" s="652"/>
      <c r="E1026" s="652"/>
      <c r="F1026" s="652"/>
      <c r="G1026" s="647"/>
      <c r="H1026" s="648"/>
      <c r="I1026" s="648"/>
      <c r="J1026" s="671"/>
      <c r="K1026" s="822"/>
      <c r="L1026" s="671"/>
      <c r="M1026" s="671"/>
      <c r="N1026" s="671"/>
      <c r="O1026" s="671"/>
      <c r="P1026" s="671"/>
      <c r="Q1026" s="671"/>
      <c r="R1026" s="653"/>
      <c r="S1026" s="653"/>
      <c r="T1026" s="653"/>
      <c r="U1026" s="37"/>
      <c r="V1026" s="37"/>
      <c r="W1026" s="37"/>
      <c r="X1026" s="37"/>
      <c r="Y1026" s="37"/>
      <c r="Z1026" s="37"/>
      <c r="AA1026" s="37"/>
      <c r="AB1026" s="37"/>
      <c r="AC1026" s="37"/>
      <c r="AD1026" s="37"/>
      <c r="AE1026" s="37"/>
      <c r="AF1026" s="37"/>
      <c r="AG1026" s="37"/>
      <c r="AH1026" s="37"/>
      <c r="AI1026" s="37"/>
      <c r="AJ1026" s="37"/>
      <c r="AK1026" s="37"/>
      <c r="AL1026" s="652"/>
      <c r="AM1026" s="652"/>
      <c r="AN1026" s="652"/>
      <c r="AO1026" s="652"/>
      <c r="AP1026" s="652"/>
      <c r="AQ1026" s="652"/>
      <c r="AR1026" s="652"/>
      <c r="AS1026" s="652"/>
      <c r="AT1026" s="652"/>
    </row>
    <row r="1027" spans="2:46" s="644" customFormat="1" ht="15.95" customHeight="1" x14ac:dyDescent="0.25">
      <c r="B1027" s="645"/>
      <c r="C1027" s="652"/>
      <c r="D1027" s="652"/>
      <c r="E1027" s="652"/>
      <c r="F1027" s="652"/>
      <c r="G1027" s="647"/>
      <c r="H1027" s="648"/>
      <c r="I1027" s="648"/>
      <c r="J1027" s="671"/>
      <c r="K1027" s="822"/>
      <c r="L1027" s="671"/>
      <c r="M1027" s="671"/>
      <c r="N1027" s="671"/>
      <c r="O1027" s="671"/>
      <c r="P1027" s="671"/>
      <c r="Q1027" s="671"/>
      <c r="R1027" s="653"/>
      <c r="S1027" s="653"/>
      <c r="T1027" s="653"/>
      <c r="U1027" s="37"/>
      <c r="V1027" s="37"/>
      <c r="W1027" s="37"/>
      <c r="X1027" s="37"/>
      <c r="Y1027" s="37"/>
      <c r="Z1027" s="37"/>
      <c r="AA1027" s="37"/>
      <c r="AB1027" s="37"/>
      <c r="AC1027" s="37"/>
      <c r="AD1027" s="37"/>
      <c r="AE1027" s="37"/>
      <c r="AF1027" s="37"/>
      <c r="AG1027" s="37"/>
      <c r="AH1027" s="37"/>
      <c r="AI1027" s="37"/>
      <c r="AJ1027" s="37"/>
      <c r="AK1027" s="37"/>
      <c r="AL1027" s="652"/>
      <c r="AM1027" s="652"/>
      <c r="AN1027" s="652"/>
      <c r="AO1027" s="652"/>
      <c r="AP1027" s="652"/>
      <c r="AQ1027" s="652"/>
      <c r="AR1027" s="652"/>
      <c r="AS1027" s="652"/>
      <c r="AT1027" s="652"/>
    </row>
    <row r="1028" spans="2:46" s="644" customFormat="1" ht="15.95" customHeight="1" x14ac:dyDescent="0.25">
      <c r="B1028" s="645"/>
      <c r="C1028" s="652"/>
      <c r="D1028" s="652"/>
      <c r="E1028" s="652"/>
      <c r="F1028" s="652"/>
      <c r="G1028" s="647"/>
      <c r="H1028" s="648"/>
      <c r="I1028" s="648"/>
      <c r="J1028" s="671"/>
      <c r="K1028" s="822"/>
      <c r="L1028" s="671"/>
      <c r="M1028" s="671"/>
      <c r="N1028" s="671"/>
      <c r="O1028" s="671"/>
      <c r="P1028" s="671"/>
      <c r="Q1028" s="671"/>
      <c r="R1028" s="653"/>
      <c r="S1028" s="653"/>
      <c r="T1028" s="653"/>
      <c r="U1028" s="37"/>
      <c r="V1028" s="37"/>
      <c r="W1028" s="37"/>
      <c r="X1028" s="37"/>
      <c r="Y1028" s="37"/>
      <c r="Z1028" s="37"/>
      <c r="AA1028" s="37"/>
      <c r="AB1028" s="37"/>
      <c r="AC1028" s="37"/>
      <c r="AD1028" s="37"/>
      <c r="AE1028" s="37"/>
      <c r="AF1028" s="37"/>
      <c r="AG1028" s="37"/>
      <c r="AH1028" s="37"/>
      <c r="AI1028" s="37"/>
      <c r="AJ1028" s="37"/>
      <c r="AK1028" s="37"/>
      <c r="AL1028" s="652"/>
      <c r="AM1028" s="652"/>
      <c r="AN1028" s="652"/>
      <c r="AO1028" s="652"/>
      <c r="AP1028" s="652"/>
      <c r="AQ1028" s="652"/>
      <c r="AR1028" s="652"/>
      <c r="AS1028" s="652"/>
      <c r="AT1028" s="652"/>
    </row>
    <row r="1029" spans="2:46" s="644" customFormat="1" ht="15.95" customHeight="1" x14ac:dyDescent="0.25">
      <c r="B1029" s="645"/>
      <c r="C1029" s="652"/>
      <c r="D1029" s="652"/>
      <c r="E1029" s="652"/>
      <c r="F1029" s="652"/>
      <c r="G1029" s="647"/>
      <c r="H1029" s="648"/>
      <c r="I1029" s="648"/>
      <c r="J1029" s="671"/>
      <c r="K1029" s="822"/>
      <c r="L1029" s="671"/>
      <c r="M1029" s="671"/>
      <c r="N1029" s="671"/>
      <c r="O1029" s="671"/>
      <c r="P1029" s="671"/>
      <c r="Q1029" s="671"/>
      <c r="R1029" s="653"/>
      <c r="S1029" s="653"/>
      <c r="T1029" s="653"/>
      <c r="U1029" s="37"/>
      <c r="V1029" s="37"/>
      <c r="W1029" s="37"/>
      <c r="X1029" s="37"/>
      <c r="Y1029" s="37"/>
      <c r="Z1029" s="37"/>
      <c r="AA1029" s="37"/>
      <c r="AB1029" s="37"/>
      <c r="AC1029" s="37"/>
      <c r="AD1029" s="37"/>
      <c r="AE1029" s="37"/>
      <c r="AF1029" s="37"/>
      <c r="AG1029" s="37"/>
      <c r="AH1029" s="37"/>
      <c r="AI1029" s="37"/>
      <c r="AJ1029" s="37"/>
      <c r="AK1029" s="37"/>
      <c r="AL1029" s="652"/>
      <c r="AM1029" s="652"/>
      <c r="AN1029" s="652"/>
      <c r="AO1029" s="652"/>
      <c r="AP1029" s="652"/>
      <c r="AQ1029" s="652"/>
      <c r="AR1029" s="652"/>
      <c r="AS1029" s="652"/>
      <c r="AT1029" s="652"/>
    </row>
    <row r="1030" spans="2:46" s="644" customFormat="1" ht="15.95" customHeight="1" x14ac:dyDescent="0.25">
      <c r="B1030" s="645"/>
      <c r="C1030" s="652"/>
      <c r="D1030" s="652"/>
      <c r="E1030" s="652"/>
      <c r="F1030" s="652"/>
      <c r="G1030" s="647"/>
      <c r="H1030" s="648"/>
      <c r="I1030" s="648"/>
      <c r="J1030" s="671"/>
      <c r="K1030" s="822"/>
      <c r="L1030" s="671"/>
      <c r="M1030" s="671"/>
      <c r="N1030" s="671"/>
      <c r="O1030" s="671"/>
      <c r="P1030" s="671"/>
      <c r="Q1030" s="671"/>
      <c r="R1030" s="653"/>
      <c r="S1030" s="653"/>
      <c r="T1030" s="653"/>
      <c r="U1030" s="37"/>
      <c r="V1030" s="37"/>
      <c r="W1030" s="37"/>
      <c r="X1030" s="37"/>
      <c r="Y1030" s="37"/>
      <c r="Z1030" s="37"/>
      <c r="AA1030" s="37"/>
      <c r="AB1030" s="37"/>
      <c r="AC1030" s="37"/>
      <c r="AD1030" s="37"/>
      <c r="AE1030" s="37"/>
      <c r="AF1030" s="37"/>
      <c r="AG1030" s="37"/>
      <c r="AH1030" s="37"/>
      <c r="AI1030" s="37"/>
      <c r="AJ1030" s="37"/>
      <c r="AK1030" s="37"/>
      <c r="AL1030" s="652"/>
      <c r="AM1030" s="652"/>
      <c r="AN1030" s="652"/>
      <c r="AO1030" s="652"/>
      <c r="AP1030" s="652"/>
      <c r="AQ1030" s="652"/>
      <c r="AR1030" s="652"/>
      <c r="AS1030" s="652"/>
      <c r="AT1030" s="652"/>
    </row>
    <row r="1031" spans="2:46" s="644" customFormat="1" ht="15.95" customHeight="1" x14ac:dyDescent="0.25">
      <c r="B1031" s="645"/>
      <c r="C1031" s="652"/>
      <c r="D1031" s="652"/>
      <c r="E1031" s="652"/>
      <c r="F1031" s="652"/>
      <c r="G1031" s="647"/>
      <c r="H1031" s="648"/>
      <c r="I1031" s="648"/>
      <c r="J1031" s="671"/>
      <c r="K1031" s="822"/>
      <c r="L1031" s="671"/>
      <c r="M1031" s="671"/>
      <c r="N1031" s="671"/>
      <c r="O1031" s="671"/>
      <c r="P1031" s="671"/>
      <c r="Q1031" s="671"/>
      <c r="R1031" s="653"/>
      <c r="S1031" s="653"/>
      <c r="T1031" s="653"/>
      <c r="U1031" s="37"/>
      <c r="V1031" s="37"/>
      <c r="W1031" s="37"/>
      <c r="X1031" s="37"/>
      <c r="Y1031" s="37"/>
      <c r="Z1031" s="37"/>
      <c r="AA1031" s="37"/>
      <c r="AB1031" s="37"/>
      <c r="AC1031" s="37"/>
      <c r="AD1031" s="37"/>
      <c r="AE1031" s="37"/>
      <c r="AF1031" s="37"/>
      <c r="AG1031" s="37"/>
      <c r="AH1031" s="37"/>
      <c r="AI1031" s="37"/>
      <c r="AJ1031" s="37"/>
      <c r="AK1031" s="37"/>
      <c r="AL1031" s="652"/>
      <c r="AM1031" s="652"/>
      <c r="AN1031" s="652"/>
      <c r="AO1031" s="652"/>
      <c r="AP1031" s="652"/>
      <c r="AQ1031" s="652"/>
      <c r="AR1031" s="652"/>
      <c r="AS1031" s="652"/>
      <c r="AT1031" s="652"/>
    </row>
    <row r="1032" spans="2:46" s="644" customFormat="1" ht="15.95" customHeight="1" x14ac:dyDescent="0.25">
      <c r="B1032" s="645"/>
      <c r="C1032" s="652"/>
      <c r="D1032" s="652"/>
      <c r="E1032" s="652"/>
      <c r="F1032" s="652"/>
      <c r="G1032" s="647"/>
      <c r="H1032" s="648"/>
      <c r="I1032" s="648"/>
      <c r="J1032" s="671"/>
      <c r="K1032" s="822"/>
      <c r="L1032" s="671"/>
      <c r="M1032" s="671"/>
      <c r="N1032" s="671"/>
      <c r="O1032" s="671"/>
      <c r="P1032" s="671"/>
      <c r="Q1032" s="671"/>
      <c r="R1032" s="653"/>
      <c r="S1032" s="653"/>
      <c r="T1032" s="653"/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F1032" s="37"/>
      <c r="AG1032" s="37"/>
      <c r="AH1032" s="37"/>
      <c r="AI1032" s="37"/>
      <c r="AJ1032" s="37"/>
      <c r="AK1032" s="37"/>
      <c r="AL1032" s="652"/>
      <c r="AM1032" s="652"/>
      <c r="AN1032" s="652"/>
      <c r="AO1032" s="652"/>
      <c r="AP1032" s="652"/>
      <c r="AQ1032" s="652"/>
      <c r="AR1032" s="652"/>
      <c r="AS1032" s="652"/>
      <c r="AT1032" s="652"/>
    </row>
    <row r="1033" spans="2:46" s="644" customFormat="1" ht="15.95" customHeight="1" x14ac:dyDescent="0.25">
      <c r="B1033" s="645"/>
      <c r="C1033" s="652"/>
      <c r="D1033" s="652"/>
      <c r="E1033" s="652"/>
      <c r="F1033" s="652"/>
      <c r="G1033" s="647"/>
      <c r="H1033" s="648"/>
      <c r="I1033" s="648"/>
      <c r="J1033" s="671"/>
      <c r="K1033" s="822"/>
      <c r="L1033" s="671"/>
      <c r="M1033" s="671"/>
      <c r="N1033" s="671"/>
      <c r="O1033" s="671"/>
      <c r="P1033" s="671"/>
      <c r="Q1033" s="671"/>
      <c r="R1033" s="653"/>
      <c r="S1033" s="653"/>
      <c r="T1033" s="653"/>
      <c r="U1033" s="37"/>
      <c r="V1033" s="37"/>
      <c r="W1033" s="37"/>
      <c r="X1033" s="37"/>
      <c r="Y1033" s="37"/>
      <c r="Z1033" s="37"/>
      <c r="AA1033" s="37"/>
      <c r="AB1033" s="37"/>
      <c r="AC1033" s="37"/>
      <c r="AD1033" s="37"/>
      <c r="AE1033" s="37"/>
      <c r="AF1033" s="37"/>
      <c r="AG1033" s="37"/>
      <c r="AH1033" s="37"/>
      <c r="AI1033" s="37"/>
      <c r="AJ1033" s="37"/>
      <c r="AK1033" s="37"/>
      <c r="AL1033" s="652"/>
      <c r="AM1033" s="652"/>
      <c r="AN1033" s="652"/>
      <c r="AO1033" s="652"/>
      <c r="AP1033" s="652"/>
      <c r="AQ1033" s="652"/>
      <c r="AR1033" s="652"/>
      <c r="AS1033" s="652"/>
      <c r="AT1033" s="652"/>
    </row>
    <row r="1034" spans="2:46" s="644" customFormat="1" ht="15.95" customHeight="1" x14ac:dyDescent="0.25">
      <c r="B1034" s="645"/>
      <c r="C1034" s="652"/>
      <c r="D1034" s="652"/>
      <c r="E1034" s="652"/>
      <c r="F1034" s="652"/>
      <c r="G1034" s="647"/>
      <c r="H1034" s="648"/>
      <c r="I1034" s="648"/>
      <c r="J1034" s="671"/>
      <c r="K1034" s="822"/>
      <c r="L1034" s="671"/>
      <c r="M1034" s="671"/>
      <c r="N1034" s="671"/>
      <c r="O1034" s="671"/>
      <c r="P1034" s="671"/>
      <c r="Q1034" s="671"/>
      <c r="R1034" s="653"/>
      <c r="S1034" s="653"/>
      <c r="T1034" s="653"/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F1034" s="37"/>
      <c r="AG1034" s="37"/>
      <c r="AH1034" s="37"/>
      <c r="AI1034" s="37"/>
      <c r="AJ1034" s="37"/>
      <c r="AK1034" s="37"/>
      <c r="AL1034" s="652"/>
      <c r="AM1034" s="652"/>
      <c r="AN1034" s="652"/>
      <c r="AO1034" s="652"/>
      <c r="AP1034" s="652"/>
      <c r="AQ1034" s="652"/>
      <c r="AR1034" s="652"/>
      <c r="AS1034" s="652"/>
      <c r="AT1034" s="652"/>
    </row>
    <row r="1035" spans="2:46" s="644" customFormat="1" ht="15.95" customHeight="1" x14ac:dyDescent="0.25">
      <c r="B1035" s="645"/>
      <c r="C1035" s="652"/>
      <c r="D1035" s="652"/>
      <c r="E1035" s="652"/>
      <c r="F1035" s="652"/>
      <c r="G1035" s="647"/>
      <c r="H1035" s="648"/>
      <c r="I1035" s="648"/>
      <c r="J1035" s="671"/>
      <c r="K1035" s="822"/>
      <c r="L1035" s="671"/>
      <c r="M1035" s="671"/>
      <c r="N1035" s="671"/>
      <c r="O1035" s="671"/>
      <c r="P1035" s="671"/>
      <c r="Q1035" s="671"/>
      <c r="R1035" s="653"/>
      <c r="S1035" s="653"/>
      <c r="T1035" s="653"/>
      <c r="U1035" s="37"/>
      <c r="V1035" s="37"/>
      <c r="W1035" s="37"/>
      <c r="X1035" s="37"/>
      <c r="Y1035" s="37"/>
      <c r="Z1035" s="37"/>
      <c r="AA1035" s="37"/>
      <c r="AB1035" s="37"/>
      <c r="AC1035" s="37"/>
      <c r="AD1035" s="37"/>
      <c r="AE1035" s="37"/>
      <c r="AF1035" s="37"/>
      <c r="AG1035" s="37"/>
      <c r="AH1035" s="37"/>
      <c r="AI1035" s="37"/>
      <c r="AJ1035" s="37"/>
      <c r="AK1035" s="37"/>
      <c r="AL1035" s="652"/>
      <c r="AM1035" s="652"/>
      <c r="AN1035" s="652"/>
      <c r="AO1035" s="652"/>
      <c r="AP1035" s="652"/>
      <c r="AQ1035" s="652"/>
      <c r="AR1035" s="652"/>
      <c r="AS1035" s="652"/>
      <c r="AT1035" s="652"/>
    </row>
    <row r="1036" spans="2:46" s="644" customFormat="1" ht="15.95" customHeight="1" x14ac:dyDescent="0.25">
      <c r="B1036" s="645"/>
      <c r="C1036" s="652"/>
      <c r="D1036" s="652"/>
      <c r="E1036" s="652"/>
      <c r="F1036" s="652"/>
      <c r="G1036" s="647"/>
      <c r="H1036" s="648"/>
      <c r="I1036" s="648"/>
      <c r="J1036" s="671"/>
      <c r="K1036" s="822"/>
      <c r="L1036" s="671"/>
      <c r="M1036" s="671"/>
      <c r="N1036" s="671"/>
      <c r="O1036" s="671"/>
      <c r="P1036" s="671"/>
      <c r="Q1036" s="671"/>
      <c r="R1036" s="653"/>
      <c r="S1036" s="653"/>
      <c r="T1036" s="653"/>
      <c r="U1036" s="37"/>
      <c r="V1036" s="37"/>
      <c r="W1036" s="37"/>
      <c r="X1036" s="37"/>
      <c r="Y1036" s="37"/>
      <c r="Z1036" s="37"/>
      <c r="AA1036" s="37"/>
      <c r="AB1036" s="37"/>
      <c r="AC1036" s="37"/>
      <c r="AD1036" s="37"/>
      <c r="AE1036" s="37"/>
      <c r="AF1036" s="37"/>
      <c r="AG1036" s="37"/>
      <c r="AH1036" s="37"/>
      <c r="AI1036" s="37"/>
      <c r="AJ1036" s="37"/>
      <c r="AK1036" s="37"/>
      <c r="AL1036" s="652"/>
      <c r="AM1036" s="652"/>
      <c r="AN1036" s="652"/>
      <c r="AO1036" s="652"/>
      <c r="AP1036" s="652"/>
      <c r="AQ1036" s="652"/>
      <c r="AR1036" s="652"/>
      <c r="AS1036" s="652"/>
      <c r="AT1036" s="652"/>
    </row>
    <row r="1037" spans="2:46" s="644" customFormat="1" ht="15.95" customHeight="1" x14ac:dyDescent="0.25">
      <c r="B1037" s="645"/>
      <c r="C1037" s="652"/>
      <c r="D1037" s="652"/>
      <c r="E1037" s="652"/>
      <c r="F1037" s="652"/>
      <c r="G1037" s="647"/>
      <c r="H1037" s="648"/>
      <c r="I1037" s="648"/>
      <c r="J1037" s="671"/>
      <c r="K1037" s="822"/>
      <c r="L1037" s="671"/>
      <c r="M1037" s="671"/>
      <c r="N1037" s="671"/>
      <c r="O1037" s="671"/>
      <c r="P1037" s="671"/>
      <c r="Q1037" s="671"/>
      <c r="R1037" s="653"/>
      <c r="S1037" s="653"/>
      <c r="T1037" s="653"/>
      <c r="U1037" s="37"/>
      <c r="V1037" s="37"/>
      <c r="W1037" s="37"/>
      <c r="X1037" s="37"/>
      <c r="Y1037" s="37"/>
      <c r="Z1037" s="37"/>
      <c r="AA1037" s="37"/>
      <c r="AB1037" s="37"/>
      <c r="AC1037" s="37"/>
      <c r="AD1037" s="37"/>
      <c r="AE1037" s="37"/>
      <c r="AF1037" s="37"/>
      <c r="AG1037" s="37"/>
      <c r="AH1037" s="37"/>
      <c r="AI1037" s="37"/>
      <c r="AJ1037" s="37"/>
      <c r="AK1037" s="37"/>
      <c r="AL1037" s="652"/>
      <c r="AM1037" s="652"/>
      <c r="AN1037" s="652"/>
      <c r="AO1037" s="652"/>
      <c r="AP1037" s="652"/>
      <c r="AQ1037" s="652"/>
      <c r="AR1037" s="652"/>
      <c r="AS1037" s="652"/>
      <c r="AT1037" s="652"/>
    </row>
    <row r="1038" spans="2:46" s="644" customFormat="1" ht="15.95" customHeight="1" x14ac:dyDescent="0.25">
      <c r="B1038" s="645"/>
      <c r="C1038" s="652"/>
      <c r="D1038" s="652"/>
      <c r="E1038" s="652"/>
      <c r="F1038" s="652"/>
      <c r="G1038" s="647"/>
      <c r="H1038" s="648"/>
      <c r="I1038" s="648"/>
      <c r="J1038" s="671"/>
      <c r="K1038" s="822"/>
      <c r="L1038" s="671"/>
      <c r="M1038" s="671"/>
      <c r="N1038" s="671"/>
      <c r="O1038" s="671"/>
      <c r="P1038" s="671"/>
      <c r="Q1038" s="671"/>
      <c r="R1038" s="653"/>
      <c r="S1038" s="653"/>
      <c r="T1038" s="653"/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F1038" s="37"/>
      <c r="AG1038" s="37"/>
      <c r="AH1038" s="37"/>
      <c r="AI1038" s="37"/>
      <c r="AJ1038" s="37"/>
      <c r="AK1038" s="37"/>
      <c r="AL1038" s="652"/>
      <c r="AM1038" s="652"/>
      <c r="AN1038" s="652"/>
      <c r="AO1038" s="652"/>
      <c r="AP1038" s="652"/>
      <c r="AQ1038" s="652"/>
      <c r="AR1038" s="652"/>
      <c r="AS1038" s="652"/>
      <c r="AT1038" s="652"/>
    </row>
    <row r="1039" spans="2:46" s="644" customFormat="1" ht="15.95" customHeight="1" x14ac:dyDescent="0.25">
      <c r="B1039" s="645"/>
      <c r="C1039" s="652"/>
      <c r="D1039" s="652"/>
      <c r="E1039" s="652"/>
      <c r="F1039" s="652"/>
      <c r="G1039" s="647"/>
      <c r="H1039" s="648"/>
      <c r="I1039" s="648"/>
      <c r="J1039" s="671"/>
      <c r="K1039" s="822"/>
      <c r="L1039" s="671"/>
      <c r="M1039" s="671"/>
      <c r="N1039" s="671"/>
      <c r="O1039" s="671"/>
      <c r="P1039" s="671"/>
      <c r="Q1039" s="671"/>
      <c r="R1039" s="653"/>
      <c r="S1039" s="653"/>
      <c r="T1039" s="653"/>
      <c r="U1039" s="37"/>
      <c r="V1039" s="37"/>
      <c r="W1039" s="37"/>
      <c r="X1039" s="37"/>
      <c r="Y1039" s="37"/>
      <c r="Z1039" s="37"/>
      <c r="AA1039" s="37"/>
      <c r="AB1039" s="37"/>
      <c r="AC1039" s="37"/>
      <c r="AD1039" s="37"/>
      <c r="AE1039" s="37"/>
      <c r="AF1039" s="37"/>
      <c r="AG1039" s="37"/>
      <c r="AH1039" s="37"/>
      <c r="AI1039" s="37"/>
      <c r="AJ1039" s="37"/>
      <c r="AK1039" s="37"/>
      <c r="AL1039" s="652"/>
      <c r="AM1039" s="652"/>
      <c r="AN1039" s="652"/>
      <c r="AO1039" s="652"/>
      <c r="AP1039" s="652"/>
      <c r="AQ1039" s="652"/>
      <c r="AR1039" s="652"/>
      <c r="AS1039" s="652"/>
      <c r="AT1039" s="652"/>
    </row>
    <row r="1040" spans="2:46" s="644" customFormat="1" ht="15.95" customHeight="1" x14ac:dyDescent="0.25">
      <c r="B1040" s="645"/>
      <c r="C1040" s="652"/>
      <c r="D1040" s="652"/>
      <c r="E1040" s="652"/>
      <c r="F1040" s="652"/>
      <c r="G1040" s="647"/>
      <c r="H1040" s="648"/>
      <c r="I1040" s="648"/>
      <c r="J1040" s="671"/>
      <c r="K1040" s="822"/>
      <c r="L1040" s="671"/>
      <c r="M1040" s="671"/>
      <c r="N1040" s="671"/>
      <c r="O1040" s="671"/>
      <c r="P1040" s="671"/>
      <c r="Q1040" s="671"/>
      <c r="R1040" s="653"/>
      <c r="S1040" s="653"/>
      <c r="T1040" s="653"/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F1040" s="37"/>
      <c r="AG1040" s="37"/>
      <c r="AH1040" s="37"/>
      <c r="AI1040" s="37"/>
      <c r="AJ1040" s="37"/>
      <c r="AK1040" s="37"/>
      <c r="AL1040" s="652"/>
      <c r="AM1040" s="652"/>
      <c r="AN1040" s="652"/>
      <c r="AO1040" s="652"/>
      <c r="AP1040" s="652"/>
      <c r="AQ1040" s="652"/>
      <c r="AR1040" s="652"/>
      <c r="AS1040" s="652"/>
      <c r="AT1040" s="652"/>
    </row>
    <row r="1041" spans="2:46" s="644" customFormat="1" ht="15.95" customHeight="1" x14ac:dyDescent="0.25">
      <c r="B1041" s="645"/>
      <c r="C1041" s="652"/>
      <c r="D1041" s="652"/>
      <c r="E1041" s="652"/>
      <c r="F1041" s="652"/>
      <c r="G1041" s="647"/>
      <c r="H1041" s="648"/>
      <c r="I1041" s="648"/>
      <c r="J1041" s="671"/>
      <c r="K1041" s="822"/>
      <c r="L1041" s="671"/>
      <c r="M1041" s="671"/>
      <c r="N1041" s="671"/>
      <c r="O1041" s="671"/>
      <c r="P1041" s="671"/>
      <c r="Q1041" s="671"/>
      <c r="R1041" s="653"/>
      <c r="S1041" s="653"/>
      <c r="T1041" s="653"/>
      <c r="U1041" s="37"/>
      <c r="V1041" s="37"/>
      <c r="W1041" s="37"/>
      <c r="X1041" s="37"/>
      <c r="Y1041" s="37"/>
      <c r="Z1041" s="37"/>
      <c r="AA1041" s="37"/>
      <c r="AB1041" s="37"/>
      <c r="AC1041" s="37"/>
      <c r="AD1041" s="37"/>
      <c r="AE1041" s="37"/>
      <c r="AF1041" s="37"/>
      <c r="AG1041" s="37"/>
      <c r="AH1041" s="37"/>
      <c r="AI1041" s="37"/>
      <c r="AJ1041" s="37"/>
      <c r="AK1041" s="37"/>
      <c r="AL1041" s="652"/>
      <c r="AM1041" s="652"/>
      <c r="AN1041" s="652"/>
      <c r="AO1041" s="652"/>
      <c r="AP1041" s="652"/>
      <c r="AQ1041" s="652"/>
      <c r="AR1041" s="652"/>
      <c r="AS1041" s="652"/>
      <c r="AT1041" s="652"/>
    </row>
    <row r="1042" spans="2:46" s="644" customFormat="1" ht="15.95" customHeight="1" x14ac:dyDescent="0.25">
      <c r="B1042" s="645"/>
      <c r="C1042" s="652"/>
      <c r="D1042" s="652"/>
      <c r="E1042" s="652"/>
      <c r="F1042" s="652"/>
      <c r="G1042" s="647"/>
      <c r="H1042" s="648"/>
      <c r="I1042" s="648"/>
      <c r="J1042" s="671"/>
      <c r="K1042" s="822"/>
      <c r="L1042" s="671"/>
      <c r="M1042" s="671"/>
      <c r="N1042" s="671"/>
      <c r="O1042" s="671"/>
      <c r="P1042" s="671"/>
      <c r="Q1042" s="671"/>
      <c r="R1042" s="653"/>
      <c r="S1042" s="653"/>
      <c r="T1042" s="653"/>
      <c r="U1042" s="37"/>
      <c r="V1042" s="37"/>
      <c r="W1042" s="37"/>
      <c r="X1042" s="37"/>
      <c r="Y1042" s="37"/>
      <c r="Z1042" s="37"/>
      <c r="AA1042" s="37"/>
      <c r="AB1042" s="37"/>
      <c r="AC1042" s="37"/>
      <c r="AD1042" s="37"/>
      <c r="AE1042" s="37"/>
      <c r="AF1042" s="37"/>
      <c r="AG1042" s="37"/>
      <c r="AH1042" s="37"/>
      <c r="AI1042" s="37"/>
      <c r="AJ1042" s="37"/>
      <c r="AK1042" s="37"/>
      <c r="AL1042" s="652"/>
      <c r="AM1042" s="652"/>
      <c r="AN1042" s="652"/>
      <c r="AO1042" s="652"/>
      <c r="AP1042" s="652"/>
      <c r="AQ1042" s="652"/>
      <c r="AR1042" s="652"/>
      <c r="AS1042" s="652"/>
      <c r="AT1042" s="652"/>
    </row>
    <row r="1043" spans="2:46" s="644" customFormat="1" ht="15.95" customHeight="1" x14ac:dyDescent="0.25">
      <c r="B1043" s="645"/>
      <c r="C1043" s="652"/>
      <c r="D1043" s="652"/>
      <c r="E1043" s="652"/>
      <c r="F1043" s="652"/>
      <c r="G1043" s="647"/>
      <c r="H1043" s="648"/>
      <c r="I1043" s="648"/>
      <c r="J1043" s="671"/>
      <c r="K1043" s="822"/>
      <c r="L1043" s="671"/>
      <c r="M1043" s="671"/>
      <c r="N1043" s="671"/>
      <c r="O1043" s="671"/>
      <c r="P1043" s="671"/>
      <c r="Q1043" s="671"/>
      <c r="R1043" s="653"/>
      <c r="S1043" s="653"/>
      <c r="T1043" s="653"/>
      <c r="U1043" s="37"/>
      <c r="V1043" s="37"/>
      <c r="W1043" s="37"/>
      <c r="X1043" s="37"/>
      <c r="Y1043" s="37"/>
      <c r="Z1043" s="37"/>
      <c r="AA1043" s="37"/>
      <c r="AB1043" s="37"/>
      <c r="AC1043" s="37"/>
      <c r="AD1043" s="37"/>
      <c r="AE1043" s="37"/>
      <c r="AF1043" s="37"/>
      <c r="AG1043" s="37"/>
      <c r="AH1043" s="37"/>
      <c r="AI1043" s="37"/>
      <c r="AJ1043" s="37"/>
      <c r="AK1043" s="37"/>
      <c r="AL1043" s="652"/>
      <c r="AM1043" s="652"/>
      <c r="AN1043" s="652"/>
      <c r="AO1043" s="652"/>
      <c r="AP1043" s="652"/>
      <c r="AQ1043" s="652"/>
      <c r="AR1043" s="652"/>
      <c r="AS1043" s="652"/>
      <c r="AT1043" s="652"/>
    </row>
    <row r="1044" spans="2:46" s="644" customFormat="1" ht="15.95" customHeight="1" x14ac:dyDescent="0.25">
      <c r="B1044" s="645"/>
      <c r="C1044" s="652"/>
      <c r="D1044" s="652"/>
      <c r="E1044" s="652"/>
      <c r="F1044" s="652"/>
      <c r="G1044" s="647"/>
      <c r="H1044" s="648"/>
      <c r="I1044" s="648"/>
      <c r="J1044" s="671"/>
      <c r="K1044" s="822"/>
      <c r="L1044" s="671"/>
      <c r="M1044" s="671"/>
      <c r="N1044" s="671"/>
      <c r="O1044" s="671"/>
      <c r="P1044" s="671"/>
      <c r="Q1044" s="671"/>
      <c r="R1044" s="653"/>
      <c r="S1044" s="653"/>
      <c r="T1044" s="653"/>
      <c r="U1044" s="37"/>
      <c r="V1044" s="37"/>
      <c r="W1044" s="37"/>
      <c r="X1044" s="37"/>
      <c r="Y1044" s="37"/>
      <c r="Z1044" s="37"/>
      <c r="AA1044" s="37"/>
      <c r="AB1044" s="37"/>
      <c r="AC1044" s="37"/>
      <c r="AD1044" s="37"/>
      <c r="AE1044" s="37"/>
      <c r="AF1044" s="37"/>
      <c r="AG1044" s="37"/>
      <c r="AH1044" s="37"/>
      <c r="AI1044" s="37"/>
      <c r="AJ1044" s="37"/>
      <c r="AK1044" s="37"/>
      <c r="AL1044" s="652"/>
      <c r="AM1044" s="652"/>
      <c r="AN1044" s="652"/>
      <c r="AO1044" s="652"/>
      <c r="AP1044" s="652"/>
      <c r="AQ1044" s="652"/>
      <c r="AR1044" s="652"/>
      <c r="AS1044" s="652"/>
      <c r="AT1044" s="652"/>
    </row>
    <row r="1045" spans="2:46" s="644" customFormat="1" ht="15.95" customHeight="1" x14ac:dyDescent="0.25">
      <c r="B1045" s="645"/>
      <c r="C1045" s="652"/>
      <c r="D1045" s="652"/>
      <c r="E1045" s="652"/>
      <c r="F1045" s="652"/>
      <c r="G1045" s="647"/>
      <c r="H1045" s="648"/>
      <c r="I1045" s="648"/>
      <c r="J1045" s="671"/>
      <c r="K1045" s="822"/>
      <c r="L1045" s="671"/>
      <c r="M1045" s="671"/>
      <c r="N1045" s="671"/>
      <c r="O1045" s="671"/>
      <c r="P1045" s="671"/>
      <c r="Q1045" s="671"/>
      <c r="R1045" s="653"/>
      <c r="S1045" s="653"/>
      <c r="T1045" s="653"/>
      <c r="U1045" s="37"/>
      <c r="V1045" s="37"/>
      <c r="W1045" s="37"/>
      <c r="X1045" s="37"/>
      <c r="Y1045" s="37"/>
      <c r="Z1045" s="37"/>
      <c r="AA1045" s="37"/>
      <c r="AB1045" s="37"/>
      <c r="AC1045" s="37"/>
      <c r="AD1045" s="37"/>
      <c r="AE1045" s="37"/>
      <c r="AF1045" s="37"/>
      <c r="AG1045" s="37"/>
      <c r="AH1045" s="37"/>
      <c r="AI1045" s="37"/>
      <c r="AJ1045" s="37"/>
      <c r="AK1045" s="37"/>
      <c r="AL1045" s="652"/>
      <c r="AM1045" s="652"/>
      <c r="AN1045" s="652"/>
      <c r="AO1045" s="652"/>
      <c r="AP1045" s="652"/>
      <c r="AQ1045" s="652"/>
      <c r="AR1045" s="652"/>
      <c r="AS1045" s="652"/>
      <c r="AT1045" s="652"/>
    </row>
    <row r="1046" spans="2:46" s="644" customFormat="1" ht="15.95" customHeight="1" x14ac:dyDescent="0.25">
      <c r="B1046" s="645"/>
      <c r="C1046" s="652"/>
      <c r="D1046" s="652"/>
      <c r="E1046" s="652"/>
      <c r="F1046" s="652"/>
      <c r="G1046" s="647"/>
      <c r="H1046" s="648"/>
      <c r="I1046" s="648"/>
      <c r="J1046" s="671"/>
      <c r="K1046" s="822"/>
      <c r="L1046" s="671"/>
      <c r="M1046" s="671"/>
      <c r="N1046" s="671"/>
      <c r="O1046" s="671"/>
      <c r="P1046" s="671"/>
      <c r="Q1046" s="671"/>
      <c r="R1046" s="653"/>
      <c r="S1046" s="653"/>
      <c r="T1046" s="653"/>
      <c r="U1046" s="37"/>
      <c r="V1046" s="37"/>
      <c r="W1046" s="37"/>
      <c r="X1046" s="37"/>
      <c r="Y1046" s="37"/>
      <c r="Z1046" s="37"/>
      <c r="AA1046" s="37"/>
      <c r="AB1046" s="37"/>
      <c r="AC1046" s="37"/>
      <c r="AD1046" s="37"/>
      <c r="AE1046" s="37"/>
      <c r="AF1046" s="37"/>
      <c r="AG1046" s="37"/>
      <c r="AH1046" s="37"/>
      <c r="AI1046" s="37"/>
      <c r="AJ1046" s="37"/>
      <c r="AK1046" s="37"/>
      <c r="AL1046" s="652"/>
      <c r="AM1046" s="652"/>
      <c r="AN1046" s="652"/>
      <c r="AO1046" s="652"/>
      <c r="AP1046" s="652"/>
      <c r="AQ1046" s="652"/>
      <c r="AR1046" s="652"/>
      <c r="AS1046" s="652"/>
      <c r="AT1046" s="652"/>
    </row>
    <row r="1047" spans="2:46" s="644" customFormat="1" ht="15.95" customHeight="1" x14ac:dyDescent="0.25">
      <c r="B1047" s="645"/>
      <c r="C1047" s="652"/>
      <c r="D1047" s="652"/>
      <c r="E1047" s="652"/>
      <c r="F1047" s="652"/>
      <c r="G1047" s="647"/>
      <c r="H1047" s="648"/>
      <c r="I1047" s="648"/>
      <c r="J1047" s="671"/>
      <c r="K1047" s="822"/>
      <c r="L1047" s="671"/>
      <c r="M1047" s="671"/>
      <c r="N1047" s="671"/>
      <c r="O1047" s="671"/>
      <c r="P1047" s="671"/>
      <c r="Q1047" s="671"/>
      <c r="R1047" s="653"/>
      <c r="S1047" s="653"/>
      <c r="T1047" s="653"/>
      <c r="U1047" s="37"/>
      <c r="V1047" s="37"/>
      <c r="W1047" s="37"/>
      <c r="X1047" s="37"/>
      <c r="Y1047" s="37"/>
      <c r="Z1047" s="37"/>
      <c r="AA1047" s="37"/>
      <c r="AB1047" s="37"/>
      <c r="AC1047" s="37"/>
      <c r="AD1047" s="37"/>
      <c r="AE1047" s="37"/>
      <c r="AF1047" s="37"/>
      <c r="AG1047" s="37"/>
      <c r="AH1047" s="37"/>
      <c r="AI1047" s="37"/>
      <c r="AJ1047" s="37"/>
      <c r="AK1047" s="37"/>
      <c r="AL1047" s="652"/>
      <c r="AM1047" s="652"/>
      <c r="AN1047" s="652"/>
      <c r="AO1047" s="652"/>
      <c r="AP1047" s="652"/>
      <c r="AQ1047" s="652"/>
      <c r="AR1047" s="652"/>
      <c r="AS1047" s="652"/>
      <c r="AT1047" s="652"/>
    </row>
    <row r="1048" spans="2:46" s="644" customFormat="1" ht="15.95" customHeight="1" x14ac:dyDescent="0.25">
      <c r="B1048" s="645"/>
      <c r="C1048" s="652"/>
      <c r="D1048" s="652"/>
      <c r="E1048" s="652"/>
      <c r="F1048" s="652"/>
      <c r="G1048" s="647"/>
      <c r="H1048" s="648"/>
      <c r="I1048" s="648"/>
      <c r="J1048" s="671"/>
      <c r="K1048" s="822"/>
      <c r="L1048" s="671"/>
      <c r="M1048" s="671"/>
      <c r="N1048" s="671"/>
      <c r="O1048" s="671"/>
      <c r="P1048" s="671"/>
      <c r="Q1048" s="671"/>
      <c r="R1048" s="653"/>
      <c r="S1048" s="653"/>
      <c r="T1048" s="653"/>
      <c r="U1048" s="37"/>
      <c r="V1048" s="37"/>
      <c r="W1048" s="37"/>
      <c r="X1048" s="37"/>
      <c r="Y1048" s="37"/>
      <c r="Z1048" s="37"/>
      <c r="AA1048" s="37"/>
      <c r="AB1048" s="37"/>
      <c r="AC1048" s="37"/>
      <c r="AD1048" s="37"/>
      <c r="AE1048" s="37"/>
      <c r="AF1048" s="37"/>
      <c r="AG1048" s="37"/>
      <c r="AH1048" s="37"/>
      <c r="AI1048" s="37"/>
      <c r="AJ1048" s="37"/>
      <c r="AK1048" s="37"/>
      <c r="AL1048" s="652"/>
      <c r="AM1048" s="652"/>
      <c r="AN1048" s="652"/>
      <c r="AO1048" s="652"/>
      <c r="AP1048" s="652"/>
      <c r="AQ1048" s="652"/>
      <c r="AR1048" s="652"/>
      <c r="AS1048" s="652"/>
      <c r="AT1048" s="652"/>
    </row>
    <row r="1049" spans="2:46" s="644" customFormat="1" ht="15.95" customHeight="1" x14ac:dyDescent="0.25">
      <c r="B1049" s="645"/>
      <c r="C1049" s="652"/>
      <c r="D1049" s="652"/>
      <c r="E1049" s="652"/>
      <c r="F1049" s="652"/>
      <c r="G1049" s="647"/>
      <c r="H1049" s="648"/>
      <c r="I1049" s="648"/>
      <c r="J1049" s="671"/>
      <c r="K1049" s="822"/>
      <c r="L1049" s="671"/>
      <c r="M1049" s="671"/>
      <c r="N1049" s="671"/>
      <c r="O1049" s="671"/>
      <c r="P1049" s="671"/>
      <c r="Q1049" s="671"/>
      <c r="R1049" s="653"/>
      <c r="S1049" s="653"/>
      <c r="T1049" s="653"/>
      <c r="U1049" s="37"/>
      <c r="V1049" s="37"/>
      <c r="W1049" s="37"/>
      <c r="X1049" s="37"/>
      <c r="Y1049" s="37"/>
      <c r="Z1049" s="37"/>
      <c r="AA1049" s="37"/>
      <c r="AB1049" s="37"/>
      <c r="AC1049" s="37"/>
      <c r="AD1049" s="37"/>
      <c r="AE1049" s="37"/>
      <c r="AF1049" s="37"/>
      <c r="AG1049" s="37"/>
      <c r="AH1049" s="37"/>
      <c r="AI1049" s="37"/>
      <c r="AJ1049" s="37"/>
      <c r="AK1049" s="37"/>
      <c r="AL1049" s="652"/>
      <c r="AM1049" s="652"/>
      <c r="AN1049" s="652"/>
      <c r="AO1049" s="652"/>
      <c r="AP1049" s="652"/>
      <c r="AQ1049" s="652"/>
      <c r="AR1049" s="652"/>
      <c r="AS1049" s="652"/>
      <c r="AT1049" s="652"/>
    </row>
    <row r="1050" spans="2:46" s="644" customFormat="1" ht="15.95" customHeight="1" x14ac:dyDescent="0.25">
      <c r="B1050" s="645"/>
      <c r="C1050" s="652"/>
      <c r="D1050" s="652"/>
      <c r="E1050" s="652"/>
      <c r="F1050" s="652"/>
      <c r="G1050" s="647"/>
      <c r="H1050" s="648"/>
      <c r="I1050" s="648"/>
      <c r="J1050" s="671"/>
      <c r="K1050" s="822"/>
      <c r="L1050" s="671"/>
      <c r="M1050" s="671"/>
      <c r="N1050" s="671"/>
      <c r="O1050" s="671"/>
      <c r="P1050" s="671"/>
      <c r="Q1050" s="671"/>
      <c r="R1050" s="653"/>
      <c r="S1050" s="653"/>
      <c r="T1050" s="653"/>
      <c r="U1050" s="37"/>
      <c r="V1050" s="37"/>
      <c r="W1050" s="37"/>
      <c r="X1050" s="37"/>
      <c r="Y1050" s="37"/>
      <c r="Z1050" s="37"/>
      <c r="AA1050" s="37"/>
      <c r="AB1050" s="37"/>
      <c r="AC1050" s="37"/>
      <c r="AD1050" s="37"/>
      <c r="AE1050" s="37"/>
      <c r="AF1050" s="37"/>
      <c r="AG1050" s="37"/>
      <c r="AH1050" s="37"/>
      <c r="AI1050" s="37"/>
      <c r="AJ1050" s="37"/>
      <c r="AK1050" s="37"/>
      <c r="AL1050" s="652"/>
      <c r="AM1050" s="652"/>
      <c r="AN1050" s="652"/>
      <c r="AO1050" s="652"/>
      <c r="AP1050" s="652"/>
      <c r="AQ1050" s="652"/>
      <c r="AR1050" s="652"/>
      <c r="AS1050" s="652"/>
      <c r="AT1050" s="652"/>
    </row>
    <row r="1051" spans="2:46" s="644" customFormat="1" ht="15.95" customHeight="1" x14ac:dyDescent="0.25">
      <c r="B1051" s="645"/>
      <c r="C1051" s="652"/>
      <c r="D1051" s="652"/>
      <c r="E1051" s="652"/>
      <c r="F1051" s="652"/>
      <c r="G1051" s="647"/>
      <c r="H1051" s="648"/>
      <c r="I1051" s="648"/>
      <c r="J1051" s="671"/>
      <c r="K1051" s="822"/>
      <c r="L1051" s="671"/>
      <c r="M1051" s="671"/>
      <c r="N1051" s="671"/>
      <c r="O1051" s="671"/>
      <c r="P1051" s="671"/>
      <c r="Q1051" s="671"/>
      <c r="R1051" s="653"/>
      <c r="S1051" s="653"/>
      <c r="T1051" s="653"/>
      <c r="U1051" s="37"/>
      <c r="V1051" s="37"/>
      <c r="W1051" s="37"/>
      <c r="X1051" s="37"/>
      <c r="Y1051" s="37"/>
      <c r="Z1051" s="37"/>
      <c r="AA1051" s="37"/>
      <c r="AB1051" s="37"/>
      <c r="AC1051" s="37"/>
      <c r="AD1051" s="37"/>
      <c r="AE1051" s="37"/>
      <c r="AF1051" s="37"/>
      <c r="AG1051" s="37"/>
      <c r="AH1051" s="37"/>
      <c r="AI1051" s="37"/>
      <c r="AJ1051" s="37"/>
      <c r="AK1051" s="37"/>
      <c r="AL1051" s="652"/>
      <c r="AM1051" s="652"/>
      <c r="AN1051" s="652"/>
      <c r="AO1051" s="652"/>
      <c r="AP1051" s="652"/>
      <c r="AQ1051" s="652"/>
      <c r="AR1051" s="652"/>
      <c r="AS1051" s="652"/>
      <c r="AT1051" s="652"/>
    </row>
    <row r="1052" spans="2:46" s="644" customFormat="1" ht="15.95" customHeight="1" x14ac:dyDescent="0.25">
      <c r="B1052" s="645"/>
      <c r="C1052" s="652"/>
      <c r="D1052" s="652"/>
      <c r="E1052" s="652"/>
      <c r="F1052" s="652"/>
      <c r="G1052" s="647"/>
      <c r="H1052" s="648"/>
      <c r="I1052" s="648"/>
      <c r="J1052" s="671"/>
      <c r="K1052" s="822"/>
      <c r="L1052" s="671"/>
      <c r="M1052" s="671"/>
      <c r="N1052" s="671"/>
      <c r="O1052" s="671"/>
      <c r="P1052" s="671"/>
      <c r="Q1052" s="671"/>
      <c r="R1052" s="653"/>
      <c r="S1052" s="653"/>
      <c r="T1052" s="653"/>
      <c r="U1052" s="37"/>
      <c r="V1052" s="37"/>
      <c r="W1052" s="37"/>
      <c r="X1052" s="37"/>
      <c r="Y1052" s="37"/>
      <c r="Z1052" s="37"/>
      <c r="AA1052" s="37"/>
      <c r="AB1052" s="37"/>
      <c r="AC1052" s="37"/>
      <c r="AD1052" s="37"/>
      <c r="AE1052" s="37"/>
      <c r="AF1052" s="37"/>
      <c r="AG1052" s="37"/>
      <c r="AH1052" s="37"/>
      <c r="AI1052" s="37"/>
      <c r="AJ1052" s="37"/>
      <c r="AK1052" s="37"/>
      <c r="AL1052" s="652"/>
      <c r="AM1052" s="652"/>
      <c r="AN1052" s="652"/>
      <c r="AO1052" s="652"/>
      <c r="AP1052" s="652"/>
      <c r="AQ1052" s="652"/>
      <c r="AR1052" s="652"/>
      <c r="AS1052" s="652"/>
      <c r="AT1052" s="652"/>
    </row>
    <row r="1053" spans="2:46" s="644" customFormat="1" ht="15.95" customHeight="1" x14ac:dyDescent="0.25">
      <c r="B1053" s="645"/>
      <c r="C1053" s="652"/>
      <c r="D1053" s="652"/>
      <c r="E1053" s="652"/>
      <c r="F1053" s="652"/>
      <c r="G1053" s="647"/>
      <c r="H1053" s="648"/>
      <c r="I1053" s="648"/>
      <c r="J1053" s="671"/>
      <c r="K1053" s="822"/>
      <c r="L1053" s="671"/>
      <c r="M1053" s="671"/>
      <c r="N1053" s="671"/>
      <c r="O1053" s="671"/>
      <c r="P1053" s="671"/>
      <c r="Q1053" s="671"/>
      <c r="R1053" s="653"/>
      <c r="S1053" s="653"/>
      <c r="T1053" s="653"/>
      <c r="U1053" s="37"/>
      <c r="V1053" s="37"/>
      <c r="W1053" s="37"/>
      <c r="X1053" s="37"/>
      <c r="Y1053" s="37"/>
      <c r="Z1053" s="37"/>
      <c r="AA1053" s="37"/>
      <c r="AB1053" s="37"/>
      <c r="AC1053" s="37"/>
      <c r="AD1053" s="37"/>
      <c r="AE1053" s="37"/>
      <c r="AF1053" s="37"/>
      <c r="AG1053" s="37"/>
      <c r="AH1053" s="37"/>
      <c r="AI1053" s="37"/>
      <c r="AJ1053" s="37"/>
      <c r="AK1053" s="37"/>
      <c r="AL1053" s="652"/>
      <c r="AM1053" s="652"/>
      <c r="AN1053" s="652"/>
      <c r="AO1053" s="652"/>
      <c r="AP1053" s="652"/>
      <c r="AQ1053" s="652"/>
      <c r="AR1053" s="652"/>
      <c r="AS1053" s="652"/>
      <c r="AT1053" s="652"/>
    </row>
    <row r="1054" spans="2:46" s="644" customFormat="1" ht="15.95" customHeight="1" x14ac:dyDescent="0.25">
      <c r="B1054" s="645"/>
      <c r="C1054" s="652"/>
      <c r="D1054" s="652"/>
      <c r="E1054" s="652"/>
      <c r="F1054" s="652"/>
      <c r="G1054" s="647"/>
      <c r="H1054" s="648"/>
      <c r="I1054" s="648"/>
      <c r="J1054" s="671"/>
      <c r="K1054" s="822"/>
      <c r="L1054" s="671"/>
      <c r="M1054" s="671"/>
      <c r="N1054" s="671"/>
      <c r="O1054" s="671"/>
      <c r="P1054" s="671"/>
      <c r="Q1054" s="671"/>
      <c r="R1054" s="653"/>
      <c r="S1054" s="653"/>
      <c r="T1054" s="653"/>
      <c r="U1054" s="37"/>
      <c r="V1054" s="37"/>
      <c r="W1054" s="37"/>
      <c r="X1054" s="37"/>
      <c r="Y1054" s="37"/>
      <c r="Z1054" s="37"/>
      <c r="AA1054" s="37"/>
      <c r="AB1054" s="37"/>
      <c r="AC1054" s="37"/>
      <c r="AD1054" s="37"/>
      <c r="AE1054" s="37"/>
      <c r="AF1054" s="37"/>
      <c r="AG1054" s="37"/>
      <c r="AH1054" s="37"/>
      <c r="AI1054" s="37"/>
      <c r="AJ1054" s="37"/>
      <c r="AK1054" s="37"/>
      <c r="AL1054" s="652"/>
      <c r="AM1054" s="652"/>
      <c r="AN1054" s="652"/>
      <c r="AO1054" s="652"/>
      <c r="AP1054" s="652"/>
      <c r="AQ1054" s="652"/>
      <c r="AR1054" s="652"/>
      <c r="AS1054" s="652"/>
      <c r="AT1054" s="652"/>
    </row>
    <row r="1055" spans="2:46" s="644" customFormat="1" ht="15.95" customHeight="1" x14ac:dyDescent="0.25">
      <c r="B1055" s="645"/>
      <c r="C1055" s="652"/>
      <c r="D1055" s="652"/>
      <c r="E1055" s="652"/>
      <c r="F1055" s="652"/>
      <c r="G1055" s="647"/>
      <c r="H1055" s="648"/>
      <c r="I1055" s="648"/>
      <c r="J1055" s="671"/>
      <c r="K1055" s="822"/>
      <c r="L1055" s="671"/>
      <c r="M1055" s="671"/>
      <c r="N1055" s="671"/>
      <c r="O1055" s="671"/>
      <c r="P1055" s="671"/>
      <c r="Q1055" s="671"/>
      <c r="R1055" s="653"/>
      <c r="S1055" s="653"/>
      <c r="T1055" s="653"/>
      <c r="U1055" s="37"/>
      <c r="V1055" s="37"/>
      <c r="W1055" s="37"/>
      <c r="X1055" s="37"/>
      <c r="Y1055" s="37"/>
      <c r="Z1055" s="37"/>
      <c r="AA1055" s="37"/>
      <c r="AB1055" s="37"/>
      <c r="AC1055" s="37"/>
      <c r="AD1055" s="37"/>
      <c r="AE1055" s="37"/>
      <c r="AF1055" s="37"/>
      <c r="AG1055" s="37"/>
      <c r="AH1055" s="37"/>
      <c r="AI1055" s="37"/>
      <c r="AJ1055" s="37"/>
      <c r="AK1055" s="37"/>
      <c r="AL1055" s="652"/>
      <c r="AM1055" s="652"/>
      <c r="AN1055" s="652"/>
      <c r="AO1055" s="652"/>
      <c r="AP1055" s="652"/>
      <c r="AQ1055" s="652"/>
      <c r="AR1055" s="652"/>
      <c r="AS1055" s="652"/>
      <c r="AT1055" s="652"/>
    </row>
    <row r="1056" spans="2:46" s="644" customFormat="1" ht="15.95" customHeight="1" x14ac:dyDescent="0.25">
      <c r="B1056" s="645"/>
      <c r="C1056" s="652"/>
      <c r="D1056" s="652"/>
      <c r="E1056" s="652"/>
      <c r="F1056" s="652"/>
      <c r="G1056" s="647"/>
      <c r="H1056" s="648"/>
      <c r="I1056" s="648"/>
      <c r="J1056" s="671"/>
      <c r="K1056" s="822"/>
      <c r="L1056" s="671"/>
      <c r="M1056" s="671"/>
      <c r="N1056" s="671"/>
      <c r="O1056" s="671"/>
      <c r="P1056" s="671"/>
      <c r="Q1056" s="671"/>
      <c r="R1056" s="653"/>
      <c r="S1056" s="653"/>
      <c r="T1056" s="653"/>
      <c r="U1056" s="37"/>
      <c r="V1056" s="37"/>
      <c r="W1056" s="37"/>
      <c r="X1056" s="37"/>
      <c r="Y1056" s="37"/>
      <c r="Z1056" s="37"/>
      <c r="AA1056" s="37"/>
      <c r="AB1056" s="37"/>
      <c r="AC1056" s="37"/>
      <c r="AD1056" s="37"/>
      <c r="AE1056" s="37"/>
      <c r="AF1056" s="37"/>
      <c r="AG1056" s="37"/>
      <c r="AH1056" s="37"/>
      <c r="AI1056" s="37"/>
      <c r="AJ1056" s="37"/>
      <c r="AK1056" s="37"/>
      <c r="AL1056" s="652"/>
      <c r="AM1056" s="652"/>
      <c r="AN1056" s="652"/>
      <c r="AO1056" s="652"/>
      <c r="AP1056" s="652"/>
      <c r="AQ1056" s="652"/>
      <c r="AR1056" s="652"/>
      <c r="AS1056" s="652"/>
      <c r="AT1056" s="652"/>
    </row>
    <row r="1057" spans="2:46" s="644" customFormat="1" ht="15.95" customHeight="1" x14ac:dyDescent="0.25">
      <c r="B1057" s="645"/>
      <c r="C1057" s="652"/>
      <c r="D1057" s="652"/>
      <c r="E1057" s="652"/>
      <c r="F1057" s="652"/>
      <c r="G1057" s="647"/>
      <c r="H1057" s="648"/>
      <c r="I1057" s="648"/>
      <c r="J1057" s="671"/>
      <c r="K1057" s="822"/>
      <c r="L1057" s="671"/>
      <c r="M1057" s="671"/>
      <c r="N1057" s="671"/>
      <c r="O1057" s="671"/>
      <c r="P1057" s="671"/>
      <c r="Q1057" s="671"/>
      <c r="R1057" s="653"/>
      <c r="S1057" s="653"/>
      <c r="T1057" s="653"/>
      <c r="U1057" s="37"/>
      <c r="V1057" s="37"/>
      <c r="W1057" s="37"/>
      <c r="X1057" s="37"/>
      <c r="Y1057" s="37"/>
      <c r="Z1057" s="37"/>
      <c r="AA1057" s="37"/>
      <c r="AB1057" s="37"/>
      <c r="AC1057" s="37"/>
      <c r="AD1057" s="37"/>
      <c r="AE1057" s="37"/>
      <c r="AF1057" s="37"/>
      <c r="AG1057" s="37"/>
      <c r="AH1057" s="37"/>
      <c r="AI1057" s="37"/>
      <c r="AJ1057" s="37"/>
      <c r="AK1057" s="37"/>
      <c r="AL1057" s="652"/>
      <c r="AM1057" s="652"/>
      <c r="AN1057" s="652"/>
      <c r="AO1057" s="652"/>
      <c r="AP1057" s="652"/>
      <c r="AQ1057" s="652"/>
      <c r="AR1057" s="652"/>
      <c r="AS1057" s="652"/>
      <c r="AT1057" s="652"/>
    </row>
    <row r="1058" spans="2:46" s="644" customFormat="1" ht="15.95" customHeight="1" x14ac:dyDescent="0.25">
      <c r="B1058" s="645"/>
      <c r="C1058" s="652"/>
      <c r="D1058" s="652"/>
      <c r="E1058" s="652"/>
      <c r="F1058" s="652"/>
      <c r="G1058" s="647"/>
      <c r="H1058" s="648"/>
      <c r="I1058" s="648"/>
      <c r="J1058" s="671"/>
      <c r="K1058" s="822"/>
      <c r="L1058" s="671"/>
      <c r="M1058" s="671"/>
      <c r="N1058" s="671"/>
      <c r="O1058" s="671"/>
      <c r="P1058" s="671"/>
      <c r="Q1058" s="671"/>
      <c r="R1058" s="653"/>
      <c r="S1058" s="653"/>
      <c r="T1058" s="653"/>
      <c r="U1058" s="37"/>
      <c r="V1058" s="37"/>
      <c r="W1058" s="37"/>
      <c r="X1058" s="37"/>
      <c r="Y1058" s="37"/>
      <c r="Z1058" s="37"/>
      <c r="AA1058" s="37"/>
      <c r="AB1058" s="37"/>
      <c r="AC1058" s="37"/>
      <c r="AD1058" s="37"/>
      <c r="AE1058" s="37"/>
      <c r="AF1058" s="37"/>
      <c r="AG1058" s="37"/>
      <c r="AH1058" s="37"/>
      <c r="AI1058" s="37"/>
      <c r="AJ1058" s="37"/>
      <c r="AK1058" s="37"/>
      <c r="AL1058" s="652"/>
      <c r="AM1058" s="652"/>
      <c r="AN1058" s="652"/>
      <c r="AO1058" s="652"/>
      <c r="AP1058" s="652"/>
      <c r="AQ1058" s="652"/>
      <c r="AR1058" s="652"/>
      <c r="AS1058" s="652"/>
      <c r="AT1058" s="652"/>
    </row>
    <row r="1059" spans="2:46" s="644" customFormat="1" ht="15.95" customHeight="1" x14ac:dyDescent="0.25">
      <c r="B1059" s="645"/>
      <c r="C1059" s="652"/>
      <c r="D1059" s="652"/>
      <c r="E1059" s="652"/>
      <c r="F1059" s="652"/>
      <c r="G1059" s="647"/>
      <c r="H1059" s="648"/>
      <c r="I1059" s="648"/>
      <c r="J1059" s="671"/>
      <c r="K1059" s="822"/>
      <c r="L1059" s="671"/>
      <c r="M1059" s="671"/>
      <c r="N1059" s="671"/>
      <c r="O1059" s="671"/>
      <c r="P1059" s="671"/>
      <c r="Q1059" s="671"/>
      <c r="R1059" s="653"/>
      <c r="S1059" s="653"/>
      <c r="T1059" s="653"/>
      <c r="U1059" s="37"/>
      <c r="V1059" s="37"/>
      <c r="W1059" s="37"/>
      <c r="X1059" s="37"/>
      <c r="Y1059" s="37"/>
      <c r="Z1059" s="37"/>
      <c r="AA1059" s="37"/>
      <c r="AB1059" s="37"/>
      <c r="AC1059" s="37"/>
      <c r="AD1059" s="37"/>
      <c r="AE1059" s="37"/>
      <c r="AF1059" s="37"/>
      <c r="AG1059" s="37"/>
      <c r="AH1059" s="37"/>
      <c r="AI1059" s="37"/>
      <c r="AJ1059" s="37"/>
      <c r="AK1059" s="37"/>
      <c r="AL1059" s="652"/>
      <c r="AM1059" s="652"/>
      <c r="AN1059" s="652"/>
      <c r="AO1059" s="652"/>
      <c r="AP1059" s="652"/>
      <c r="AQ1059" s="652"/>
      <c r="AR1059" s="652"/>
      <c r="AS1059" s="652"/>
      <c r="AT1059" s="652"/>
    </row>
    <row r="1060" spans="2:46" s="644" customFormat="1" ht="15.95" customHeight="1" x14ac:dyDescent="0.25">
      <c r="B1060" s="645"/>
      <c r="C1060" s="652"/>
      <c r="D1060" s="652"/>
      <c r="E1060" s="652"/>
      <c r="F1060" s="652"/>
      <c r="G1060" s="647"/>
      <c r="H1060" s="648"/>
      <c r="I1060" s="648"/>
      <c r="J1060" s="671"/>
      <c r="K1060" s="822"/>
      <c r="L1060" s="671"/>
      <c r="M1060" s="671"/>
      <c r="N1060" s="671"/>
      <c r="O1060" s="671"/>
      <c r="P1060" s="671"/>
      <c r="Q1060" s="671"/>
      <c r="R1060" s="653"/>
      <c r="S1060" s="653"/>
      <c r="T1060" s="653"/>
      <c r="U1060" s="37"/>
      <c r="V1060" s="37"/>
      <c r="W1060" s="37"/>
      <c r="X1060" s="37"/>
      <c r="Y1060" s="37"/>
      <c r="Z1060" s="37"/>
      <c r="AA1060" s="37"/>
      <c r="AB1060" s="37"/>
      <c r="AC1060" s="37"/>
      <c r="AD1060" s="37"/>
      <c r="AE1060" s="37"/>
      <c r="AF1060" s="37"/>
      <c r="AG1060" s="37"/>
      <c r="AH1060" s="37"/>
      <c r="AI1060" s="37"/>
      <c r="AJ1060" s="37"/>
      <c r="AK1060" s="37"/>
      <c r="AL1060" s="652"/>
      <c r="AM1060" s="652"/>
      <c r="AN1060" s="652"/>
      <c r="AO1060" s="652"/>
      <c r="AP1060" s="652"/>
      <c r="AQ1060" s="652"/>
      <c r="AR1060" s="652"/>
      <c r="AS1060" s="652"/>
      <c r="AT1060" s="652"/>
    </row>
    <row r="1061" spans="2:46" s="644" customFormat="1" ht="15.95" customHeight="1" x14ac:dyDescent="0.25">
      <c r="B1061" s="645"/>
      <c r="C1061" s="652"/>
      <c r="D1061" s="652"/>
      <c r="E1061" s="652"/>
      <c r="F1061" s="652"/>
      <c r="G1061" s="647"/>
      <c r="H1061" s="648"/>
      <c r="I1061" s="648"/>
      <c r="J1061" s="671"/>
      <c r="K1061" s="822"/>
      <c r="L1061" s="671"/>
      <c r="M1061" s="671"/>
      <c r="N1061" s="671"/>
      <c r="O1061" s="671"/>
      <c r="P1061" s="671"/>
      <c r="Q1061" s="671"/>
      <c r="R1061" s="653"/>
      <c r="S1061" s="653"/>
      <c r="T1061" s="653"/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F1061" s="37"/>
      <c r="AG1061" s="37"/>
      <c r="AH1061" s="37"/>
      <c r="AI1061" s="37"/>
      <c r="AJ1061" s="37"/>
      <c r="AK1061" s="37"/>
      <c r="AL1061" s="652"/>
      <c r="AM1061" s="652"/>
      <c r="AN1061" s="652"/>
      <c r="AO1061" s="652"/>
      <c r="AP1061" s="652"/>
      <c r="AQ1061" s="652"/>
      <c r="AR1061" s="652"/>
      <c r="AS1061" s="652"/>
      <c r="AT1061" s="652"/>
    </row>
    <row r="1062" spans="2:46" s="644" customFormat="1" ht="15.95" customHeight="1" x14ac:dyDescent="0.25">
      <c r="B1062" s="645"/>
      <c r="C1062" s="652"/>
      <c r="D1062" s="652"/>
      <c r="E1062" s="652"/>
      <c r="F1062" s="652"/>
      <c r="G1062" s="647"/>
      <c r="H1062" s="648"/>
      <c r="I1062" s="648"/>
      <c r="J1062" s="671"/>
      <c r="K1062" s="822"/>
      <c r="L1062" s="671"/>
      <c r="M1062" s="671"/>
      <c r="N1062" s="671"/>
      <c r="O1062" s="671"/>
      <c r="P1062" s="671"/>
      <c r="Q1062" s="671"/>
      <c r="R1062" s="653"/>
      <c r="S1062" s="653"/>
      <c r="T1062" s="653"/>
      <c r="U1062" s="37"/>
      <c r="V1062" s="37"/>
      <c r="W1062" s="37"/>
      <c r="X1062" s="37"/>
      <c r="Y1062" s="37"/>
      <c r="Z1062" s="37"/>
      <c r="AA1062" s="37"/>
      <c r="AB1062" s="37"/>
      <c r="AC1062" s="37"/>
      <c r="AD1062" s="37"/>
      <c r="AE1062" s="37"/>
      <c r="AF1062" s="37"/>
      <c r="AG1062" s="37"/>
      <c r="AH1062" s="37"/>
      <c r="AI1062" s="37"/>
      <c r="AJ1062" s="37"/>
      <c r="AK1062" s="37"/>
      <c r="AL1062" s="652"/>
      <c r="AM1062" s="652"/>
      <c r="AN1062" s="652"/>
      <c r="AO1062" s="652"/>
      <c r="AP1062" s="652"/>
      <c r="AQ1062" s="652"/>
      <c r="AR1062" s="652"/>
      <c r="AS1062" s="652"/>
      <c r="AT1062" s="652"/>
    </row>
    <row r="1063" spans="2:46" s="644" customFormat="1" ht="15.95" customHeight="1" x14ac:dyDescent="0.25">
      <c r="B1063" s="645"/>
      <c r="C1063" s="652"/>
      <c r="D1063" s="652"/>
      <c r="E1063" s="652"/>
      <c r="F1063" s="652"/>
      <c r="G1063" s="647"/>
      <c r="H1063" s="648"/>
      <c r="I1063" s="648"/>
      <c r="J1063" s="671"/>
      <c r="K1063" s="822"/>
      <c r="L1063" s="671"/>
      <c r="M1063" s="671"/>
      <c r="N1063" s="671"/>
      <c r="O1063" s="671"/>
      <c r="P1063" s="671"/>
      <c r="Q1063" s="671"/>
      <c r="R1063" s="653"/>
      <c r="S1063" s="653"/>
      <c r="T1063" s="653"/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F1063" s="37"/>
      <c r="AG1063" s="37"/>
      <c r="AH1063" s="37"/>
      <c r="AI1063" s="37"/>
      <c r="AJ1063" s="37"/>
      <c r="AK1063" s="37"/>
      <c r="AL1063" s="652"/>
      <c r="AM1063" s="652"/>
      <c r="AN1063" s="652"/>
      <c r="AO1063" s="652"/>
      <c r="AP1063" s="652"/>
      <c r="AQ1063" s="652"/>
      <c r="AR1063" s="652"/>
      <c r="AS1063" s="652"/>
      <c r="AT1063" s="652"/>
    </row>
    <row r="1064" spans="2:46" s="644" customFormat="1" ht="15.95" customHeight="1" x14ac:dyDescent="0.25">
      <c r="B1064" s="645"/>
      <c r="C1064" s="652"/>
      <c r="D1064" s="652"/>
      <c r="E1064" s="652"/>
      <c r="F1064" s="652"/>
      <c r="G1064" s="647"/>
      <c r="H1064" s="648"/>
      <c r="I1064" s="648"/>
      <c r="J1064" s="671"/>
      <c r="K1064" s="822"/>
      <c r="L1064" s="671"/>
      <c r="M1064" s="671"/>
      <c r="N1064" s="671"/>
      <c r="O1064" s="671"/>
      <c r="P1064" s="671"/>
      <c r="Q1064" s="671"/>
      <c r="R1064" s="653"/>
      <c r="S1064" s="653"/>
      <c r="T1064" s="653"/>
      <c r="U1064" s="37"/>
      <c r="V1064" s="37"/>
      <c r="W1064" s="37"/>
      <c r="X1064" s="37"/>
      <c r="Y1064" s="37"/>
      <c r="Z1064" s="37"/>
      <c r="AA1064" s="37"/>
      <c r="AB1064" s="37"/>
      <c r="AC1064" s="37"/>
      <c r="AD1064" s="37"/>
      <c r="AE1064" s="37"/>
      <c r="AF1064" s="37"/>
      <c r="AG1064" s="37"/>
      <c r="AH1064" s="37"/>
      <c r="AI1064" s="37"/>
      <c r="AJ1064" s="37"/>
      <c r="AK1064" s="37"/>
      <c r="AL1064" s="652"/>
      <c r="AM1064" s="652"/>
      <c r="AN1064" s="652"/>
      <c r="AO1064" s="652"/>
      <c r="AP1064" s="652"/>
      <c r="AQ1064" s="652"/>
      <c r="AR1064" s="652"/>
      <c r="AS1064" s="652"/>
      <c r="AT1064" s="652"/>
    </row>
    <row r="1065" spans="2:46" s="644" customFormat="1" ht="15.95" customHeight="1" x14ac:dyDescent="0.25">
      <c r="B1065" s="645"/>
      <c r="C1065" s="652"/>
      <c r="D1065" s="652"/>
      <c r="E1065" s="652"/>
      <c r="F1065" s="652"/>
      <c r="G1065" s="647"/>
      <c r="H1065" s="648"/>
      <c r="I1065" s="648"/>
      <c r="J1065" s="671"/>
      <c r="K1065" s="822"/>
      <c r="L1065" s="671"/>
      <c r="M1065" s="671"/>
      <c r="N1065" s="671"/>
      <c r="O1065" s="671"/>
      <c r="P1065" s="671"/>
      <c r="Q1065" s="671"/>
      <c r="R1065" s="653"/>
      <c r="S1065" s="653"/>
      <c r="T1065" s="653"/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F1065" s="37"/>
      <c r="AG1065" s="37"/>
      <c r="AH1065" s="37"/>
      <c r="AI1065" s="37"/>
      <c r="AJ1065" s="37"/>
      <c r="AK1065" s="37"/>
      <c r="AL1065" s="652"/>
      <c r="AM1065" s="652"/>
      <c r="AN1065" s="652"/>
      <c r="AO1065" s="652"/>
      <c r="AP1065" s="652"/>
      <c r="AQ1065" s="652"/>
      <c r="AR1065" s="652"/>
      <c r="AS1065" s="652"/>
      <c r="AT1065" s="652"/>
    </row>
    <row r="1066" spans="2:46" s="644" customFormat="1" ht="15.95" customHeight="1" x14ac:dyDescent="0.25">
      <c r="B1066" s="645"/>
      <c r="C1066" s="652"/>
      <c r="D1066" s="652"/>
      <c r="E1066" s="652"/>
      <c r="F1066" s="652"/>
      <c r="G1066" s="647"/>
      <c r="H1066" s="648"/>
      <c r="I1066" s="648"/>
      <c r="J1066" s="671"/>
      <c r="K1066" s="822"/>
      <c r="L1066" s="671"/>
      <c r="M1066" s="671"/>
      <c r="N1066" s="671"/>
      <c r="O1066" s="671"/>
      <c r="P1066" s="671"/>
      <c r="Q1066" s="671"/>
      <c r="R1066" s="653"/>
      <c r="S1066" s="653"/>
      <c r="T1066" s="653"/>
      <c r="U1066" s="37"/>
      <c r="V1066" s="37"/>
      <c r="W1066" s="37"/>
      <c r="X1066" s="37"/>
      <c r="Y1066" s="37"/>
      <c r="Z1066" s="37"/>
      <c r="AA1066" s="37"/>
      <c r="AB1066" s="37"/>
      <c r="AC1066" s="37"/>
      <c r="AD1066" s="37"/>
      <c r="AE1066" s="37"/>
      <c r="AF1066" s="37"/>
      <c r="AG1066" s="37"/>
      <c r="AH1066" s="37"/>
      <c r="AI1066" s="37"/>
      <c r="AJ1066" s="37"/>
      <c r="AK1066" s="37"/>
      <c r="AL1066" s="652"/>
      <c r="AM1066" s="652"/>
      <c r="AN1066" s="652"/>
      <c r="AO1066" s="652"/>
      <c r="AP1066" s="652"/>
      <c r="AQ1066" s="652"/>
      <c r="AR1066" s="652"/>
      <c r="AS1066" s="652"/>
      <c r="AT1066" s="652"/>
    </row>
    <row r="1067" spans="2:46" s="644" customFormat="1" ht="15.95" customHeight="1" x14ac:dyDescent="0.25">
      <c r="B1067" s="645"/>
      <c r="C1067" s="652"/>
      <c r="D1067" s="652"/>
      <c r="E1067" s="652"/>
      <c r="F1067" s="652"/>
      <c r="G1067" s="647"/>
      <c r="H1067" s="648"/>
      <c r="I1067" s="648"/>
      <c r="J1067" s="671"/>
      <c r="K1067" s="822"/>
      <c r="L1067" s="671"/>
      <c r="M1067" s="671"/>
      <c r="N1067" s="671"/>
      <c r="O1067" s="671"/>
      <c r="P1067" s="671"/>
      <c r="Q1067" s="671"/>
      <c r="R1067" s="653"/>
      <c r="S1067" s="653"/>
      <c r="T1067" s="653"/>
      <c r="U1067" s="37"/>
      <c r="V1067" s="37"/>
      <c r="W1067" s="37"/>
      <c r="X1067" s="37"/>
      <c r="Y1067" s="37"/>
      <c r="Z1067" s="37"/>
      <c r="AA1067" s="37"/>
      <c r="AB1067" s="37"/>
      <c r="AC1067" s="37"/>
      <c r="AD1067" s="37"/>
      <c r="AE1067" s="37"/>
      <c r="AF1067" s="37"/>
      <c r="AG1067" s="37"/>
      <c r="AH1067" s="37"/>
      <c r="AI1067" s="37"/>
      <c r="AJ1067" s="37"/>
      <c r="AK1067" s="37"/>
      <c r="AL1067" s="652"/>
      <c r="AM1067" s="652"/>
      <c r="AN1067" s="652"/>
      <c r="AO1067" s="652"/>
      <c r="AP1067" s="652"/>
      <c r="AQ1067" s="652"/>
      <c r="AR1067" s="652"/>
      <c r="AS1067" s="652"/>
      <c r="AT1067" s="652"/>
    </row>
    <row r="1068" spans="2:46" s="644" customFormat="1" ht="15.95" customHeight="1" x14ac:dyDescent="0.25">
      <c r="B1068" s="645"/>
      <c r="C1068" s="652"/>
      <c r="D1068" s="652"/>
      <c r="E1068" s="652"/>
      <c r="F1068" s="652"/>
      <c r="G1068" s="647"/>
      <c r="H1068" s="648"/>
      <c r="I1068" s="648"/>
      <c r="J1068" s="671"/>
      <c r="K1068" s="822"/>
      <c r="L1068" s="671"/>
      <c r="M1068" s="671"/>
      <c r="N1068" s="671"/>
      <c r="O1068" s="671"/>
      <c r="P1068" s="671"/>
      <c r="Q1068" s="671"/>
      <c r="R1068" s="653"/>
      <c r="S1068" s="653"/>
      <c r="T1068" s="653"/>
      <c r="U1068" s="37"/>
      <c r="V1068" s="37"/>
      <c r="W1068" s="37"/>
      <c r="X1068" s="37"/>
      <c r="Y1068" s="37"/>
      <c r="Z1068" s="37"/>
      <c r="AA1068" s="37"/>
      <c r="AB1068" s="37"/>
      <c r="AC1068" s="37"/>
      <c r="AD1068" s="37"/>
      <c r="AE1068" s="37"/>
      <c r="AF1068" s="37"/>
      <c r="AG1068" s="37"/>
      <c r="AH1068" s="37"/>
      <c r="AI1068" s="37"/>
      <c r="AJ1068" s="37"/>
      <c r="AK1068" s="37"/>
      <c r="AL1068" s="652"/>
      <c r="AM1068" s="652"/>
      <c r="AN1068" s="652"/>
      <c r="AO1068" s="652"/>
      <c r="AP1068" s="652"/>
      <c r="AQ1068" s="652"/>
      <c r="AR1068" s="652"/>
      <c r="AS1068" s="652"/>
      <c r="AT1068" s="652"/>
    </row>
    <row r="1069" spans="2:46" s="644" customFormat="1" ht="15.95" customHeight="1" x14ac:dyDescent="0.25">
      <c r="B1069" s="645"/>
      <c r="C1069" s="652"/>
      <c r="D1069" s="652"/>
      <c r="E1069" s="652"/>
      <c r="F1069" s="652"/>
      <c r="G1069" s="647"/>
      <c r="H1069" s="648"/>
      <c r="I1069" s="648"/>
      <c r="J1069" s="671"/>
      <c r="K1069" s="822"/>
      <c r="L1069" s="671"/>
      <c r="M1069" s="671"/>
      <c r="N1069" s="671"/>
      <c r="O1069" s="671"/>
      <c r="P1069" s="671"/>
      <c r="Q1069" s="671"/>
      <c r="R1069" s="653"/>
      <c r="S1069" s="653"/>
      <c r="T1069" s="653"/>
      <c r="U1069" s="37"/>
      <c r="V1069" s="37"/>
      <c r="W1069" s="37"/>
      <c r="X1069" s="37"/>
      <c r="Y1069" s="37"/>
      <c r="Z1069" s="37"/>
      <c r="AA1069" s="37"/>
      <c r="AB1069" s="37"/>
      <c r="AC1069" s="37"/>
      <c r="AD1069" s="37"/>
      <c r="AE1069" s="37"/>
      <c r="AF1069" s="37"/>
      <c r="AG1069" s="37"/>
      <c r="AH1069" s="37"/>
      <c r="AI1069" s="37"/>
      <c r="AJ1069" s="37"/>
      <c r="AK1069" s="37"/>
      <c r="AL1069" s="652"/>
      <c r="AM1069" s="652"/>
      <c r="AN1069" s="652"/>
      <c r="AO1069" s="652"/>
      <c r="AP1069" s="652"/>
      <c r="AQ1069" s="652"/>
      <c r="AR1069" s="652"/>
      <c r="AS1069" s="652"/>
      <c r="AT1069" s="652"/>
    </row>
    <row r="1070" spans="2:46" s="644" customFormat="1" ht="15.95" customHeight="1" x14ac:dyDescent="0.25">
      <c r="B1070" s="645"/>
      <c r="C1070" s="652"/>
      <c r="D1070" s="652"/>
      <c r="E1070" s="652"/>
      <c r="F1070" s="652"/>
      <c r="G1070" s="647"/>
      <c r="H1070" s="648"/>
      <c r="I1070" s="648"/>
      <c r="J1070" s="671"/>
      <c r="K1070" s="822"/>
      <c r="L1070" s="671"/>
      <c r="M1070" s="671"/>
      <c r="N1070" s="671"/>
      <c r="O1070" s="671"/>
      <c r="P1070" s="671"/>
      <c r="Q1070" s="671"/>
      <c r="R1070" s="653"/>
      <c r="S1070" s="653"/>
      <c r="T1070" s="653"/>
      <c r="U1070" s="37"/>
      <c r="V1070" s="37"/>
      <c r="W1070" s="37"/>
      <c r="X1070" s="37"/>
      <c r="Y1070" s="37"/>
      <c r="Z1070" s="37"/>
      <c r="AA1070" s="37"/>
      <c r="AB1070" s="37"/>
      <c r="AC1070" s="37"/>
      <c r="AD1070" s="37"/>
      <c r="AE1070" s="37"/>
      <c r="AF1070" s="37"/>
      <c r="AG1070" s="37"/>
      <c r="AH1070" s="37"/>
      <c r="AI1070" s="37"/>
      <c r="AJ1070" s="37"/>
      <c r="AK1070" s="37"/>
      <c r="AL1070" s="652"/>
      <c r="AM1070" s="652"/>
      <c r="AN1070" s="652"/>
      <c r="AO1070" s="652"/>
      <c r="AP1070" s="652"/>
      <c r="AQ1070" s="652"/>
      <c r="AR1070" s="652"/>
      <c r="AS1070" s="652"/>
      <c r="AT1070" s="652"/>
    </row>
    <row r="1071" spans="2:46" s="644" customFormat="1" ht="15.95" customHeight="1" x14ac:dyDescent="0.25">
      <c r="B1071" s="645"/>
      <c r="C1071" s="652"/>
      <c r="D1071" s="652"/>
      <c r="E1071" s="652"/>
      <c r="F1071" s="652"/>
      <c r="G1071" s="647"/>
      <c r="H1071" s="648"/>
      <c r="I1071" s="648"/>
      <c r="J1071" s="671"/>
      <c r="K1071" s="822"/>
      <c r="L1071" s="671"/>
      <c r="M1071" s="671"/>
      <c r="N1071" s="671"/>
      <c r="O1071" s="671"/>
      <c r="P1071" s="671"/>
      <c r="Q1071" s="671"/>
      <c r="R1071" s="653"/>
      <c r="S1071" s="653"/>
      <c r="T1071" s="653"/>
      <c r="U1071" s="37"/>
      <c r="V1071" s="37"/>
      <c r="W1071" s="37"/>
      <c r="X1071" s="37"/>
      <c r="Y1071" s="37"/>
      <c r="Z1071" s="37"/>
      <c r="AA1071" s="37"/>
      <c r="AB1071" s="37"/>
      <c r="AC1071" s="37"/>
      <c r="AD1071" s="37"/>
      <c r="AE1071" s="37"/>
      <c r="AF1071" s="37"/>
      <c r="AG1071" s="37"/>
      <c r="AH1071" s="37"/>
      <c r="AI1071" s="37"/>
      <c r="AJ1071" s="37"/>
      <c r="AK1071" s="37"/>
      <c r="AL1071" s="652"/>
      <c r="AM1071" s="652"/>
      <c r="AN1071" s="652"/>
      <c r="AO1071" s="652"/>
      <c r="AP1071" s="652"/>
      <c r="AQ1071" s="652"/>
      <c r="AR1071" s="652"/>
      <c r="AS1071" s="652"/>
      <c r="AT1071" s="652"/>
    </row>
    <row r="1072" spans="2:46" s="644" customFormat="1" ht="15.95" customHeight="1" x14ac:dyDescent="0.25">
      <c r="B1072" s="645"/>
      <c r="C1072" s="652"/>
      <c r="D1072" s="652"/>
      <c r="E1072" s="652"/>
      <c r="F1072" s="652"/>
      <c r="G1072" s="647"/>
      <c r="H1072" s="648"/>
      <c r="I1072" s="648"/>
      <c r="J1072" s="671"/>
      <c r="K1072" s="822"/>
      <c r="L1072" s="671"/>
      <c r="M1072" s="671"/>
      <c r="N1072" s="671"/>
      <c r="O1072" s="671"/>
      <c r="P1072" s="671"/>
      <c r="Q1072" s="671"/>
      <c r="R1072" s="653"/>
      <c r="S1072" s="653"/>
      <c r="T1072" s="653"/>
      <c r="U1072" s="37"/>
      <c r="V1072" s="37"/>
      <c r="W1072" s="37"/>
      <c r="X1072" s="37"/>
      <c r="Y1072" s="37"/>
      <c r="Z1072" s="37"/>
      <c r="AA1072" s="37"/>
      <c r="AB1072" s="37"/>
      <c r="AC1072" s="37"/>
      <c r="AD1072" s="37"/>
      <c r="AE1072" s="37"/>
      <c r="AF1072" s="37"/>
      <c r="AG1072" s="37"/>
      <c r="AH1072" s="37"/>
      <c r="AI1072" s="37"/>
      <c r="AJ1072" s="37"/>
      <c r="AK1072" s="37"/>
      <c r="AL1072" s="652"/>
      <c r="AM1072" s="652"/>
      <c r="AN1072" s="652"/>
      <c r="AO1072" s="652"/>
      <c r="AP1072" s="652"/>
      <c r="AQ1072" s="652"/>
      <c r="AR1072" s="652"/>
      <c r="AS1072" s="652"/>
      <c r="AT1072" s="652"/>
    </row>
    <row r="1073" spans="2:46" s="644" customFormat="1" ht="15.95" customHeight="1" x14ac:dyDescent="0.25">
      <c r="B1073" s="645"/>
      <c r="C1073" s="652"/>
      <c r="D1073" s="652"/>
      <c r="E1073" s="652"/>
      <c r="F1073" s="652"/>
      <c r="G1073" s="647"/>
      <c r="H1073" s="648"/>
      <c r="I1073" s="648"/>
      <c r="J1073" s="671"/>
      <c r="K1073" s="822"/>
      <c r="L1073" s="671"/>
      <c r="M1073" s="671"/>
      <c r="N1073" s="671"/>
      <c r="O1073" s="671"/>
      <c r="P1073" s="671"/>
      <c r="Q1073" s="671"/>
      <c r="R1073" s="653"/>
      <c r="S1073" s="653"/>
      <c r="T1073" s="653"/>
      <c r="U1073" s="37"/>
      <c r="V1073" s="37"/>
      <c r="W1073" s="37"/>
      <c r="X1073" s="37"/>
      <c r="Y1073" s="37"/>
      <c r="Z1073" s="37"/>
      <c r="AA1073" s="37"/>
      <c r="AB1073" s="37"/>
      <c r="AC1073" s="37"/>
      <c r="AD1073" s="37"/>
      <c r="AE1073" s="37"/>
      <c r="AF1073" s="37"/>
      <c r="AG1073" s="37"/>
      <c r="AH1073" s="37"/>
      <c r="AI1073" s="37"/>
      <c r="AJ1073" s="37"/>
      <c r="AK1073" s="37"/>
      <c r="AL1073" s="652"/>
      <c r="AM1073" s="652"/>
      <c r="AN1073" s="652"/>
      <c r="AO1073" s="652"/>
      <c r="AP1073" s="652"/>
      <c r="AQ1073" s="652"/>
      <c r="AR1073" s="652"/>
      <c r="AS1073" s="652"/>
      <c r="AT1073" s="652"/>
    </row>
    <row r="1074" spans="2:46" s="644" customFormat="1" ht="15.95" customHeight="1" x14ac:dyDescent="0.25">
      <c r="B1074" s="645"/>
      <c r="C1074" s="652"/>
      <c r="D1074" s="652"/>
      <c r="E1074" s="652"/>
      <c r="F1074" s="652"/>
      <c r="G1074" s="647"/>
      <c r="H1074" s="648"/>
      <c r="I1074" s="648"/>
      <c r="J1074" s="671"/>
      <c r="K1074" s="822"/>
      <c r="L1074" s="671"/>
      <c r="M1074" s="671"/>
      <c r="N1074" s="671"/>
      <c r="O1074" s="671"/>
      <c r="P1074" s="671"/>
      <c r="Q1074" s="671"/>
      <c r="R1074" s="653"/>
      <c r="S1074" s="653"/>
      <c r="T1074" s="653"/>
      <c r="U1074" s="37"/>
      <c r="V1074" s="37"/>
      <c r="W1074" s="37"/>
      <c r="X1074" s="37"/>
      <c r="Y1074" s="37"/>
      <c r="Z1074" s="37"/>
      <c r="AA1074" s="37"/>
      <c r="AB1074" s="37"/>
      <c r="AC1074" s="37"/>
      <c r="AD1074" s="37"/>
      <c r="AE1074" s="37"/>
      <c r="AF1074" s="37"/>
      <c r="AG1074" s="37"/>
      <c r="AH1074" s="37"/>
      <c r="AI1074" s="37"/>
      <c r="AJ1074" s="37"/>
      <c r="AK1074" s="37"/>
      <c r="AL1074" s="652"/>
      <c r="AM1074" s="652"/>
      <c r="AN1074" s="652"/>
      <c r="AO1074" s="652"/>
      <c r="AP1074" s="652"/>
      <c r="AQ1074" s="652"/>
      <c r="AR1074" s="652"/>
      <c r="AS1074" s="652"/>
      <c r="AT1074" s="652"/>
    </row>
    <row r="1075" spans="2:46" s="644" customFormat="1" ht="15.95" customHeight="1" x14ac:dyDescent="0.25">
      <c r="B1075" s="645"/>
      <c r="C1075" s="652"/>
      <c r="D1075" s="652"/>
      <c r="E1075" s="652"/>
      <c r="F1075" s="652"/>
      <c r="G1075" s="647"/>
      <c r="H1075" s="648"/>
      <c r="I1075" s="648"/>
      <c r="J1075" s="671"/>
      <c r="K1075" s="822"/>
      <c r="L1075" s="671"/>
      <c r="M1075" s="671"/>
      <c r="N1075" s="671"/>
      <c r="O1075" s="671"/>
      <c r="P1075" s="671"/>
      <c r="Q1075" s="671"/>
      <c r="R1075" s="653"/>
      <c r="S1075" s="653"/>
      <c r="T1075" s="653"/>
      <c r="U1075" s="37"/>
      <c r="V1075" s="37"/>
      <c r="W1075" s="37"/>
      <c r="X1075" s="37"/>
      <c r="Y1075" s="37"/>
      <c r="Z1075" s="37"/>
      <c r="AA1075" s="37"/>
      <c r="AB1075" s="37"/>
      <c r="AC1075" s="37"/>
      <c r="AD1075" s="37"/>
      <c r="AE1075" s="37"/>
      <c r="AF1075" s="37"/>
      <c r="AG1075" s="37"/>
      <c r="AH1075" s="37"/>
      <c r="AI1075" s="37"/>
      <c r="AJ1075" s="37"/>
      <c r="AK1075" s="37"/>
      <c r="AL1075" s="652"/>
      <c r="AM1075" s="652"/>
      <c r="AN1075" s="652"/>
      <c r="AO1075" s="652"/>
      <c r="AP1075" s="652"/>
      <c r="AQ1075" s="652"/>
      <c r="AR1075" s="652"/>
      <c r="AS1075" s="652"/>
      <c r="AT1075" s="652"/>
    </row>
    <row r="1076" spans="2:46" s="644" customFormat="1" ht="15.95" customHeight="1" x14ac:dyDescent="0.25">
      <c r="B1076" s="645"/>
      <c r="C1076" s="652"/>
      <c r="D1076" s="652"/>
      <c r="E1076" s="652"/>
      <c r="F1076" s="652"/>
      <c r="G1076" s="647"/>
      <c r="H1076" s="648"/>
      <c r="I1076" s="648"/>
      <c r="J1076" s="671"/>
      <c r="K1076" s="822"/>
      <c r="L1076" s="671"/>
      <c r="M1076" s="671"/>
      <c r="N1076" s="671"/>
      <c r="O1076" s="671"/>
      <c r="P1076" s="671"/>
      <c r="Q1076" s="671"/>
      <c r="R1076" s="653"/>
      <c r="S1076" s="653"/>
      <c r="T1076" s="653"/>
      <c r="U1076" s="37"/>
      <c r="V1076" s="37"/>
      <c r="W1076" s="37"/>
      <c r="X1076" s="37"/>
      <c r="Y1076" s="37"/>
      <c r="Z1076" s="37"/>
      <c r="AA1076" s="37"/>
      <c r="AB1076" s="37"/>
      <c r="AC1076" s="37"/>
      <c r="AD1076" s="37"/>
      <c r="AE1076" s="37"/>
      <c r="AF1076" s="37"/>
      <c r="AG1076" s="37"/>
      <c r="AH1076" s="37"/>
      <c r="AI1076" s="37"/>
      <c r="AJ1076" s="37"/>
      <c r="AK1076" s="37"/>
      <c r="AL1076" s="652"/>
      <c r="AM1076" s="652"/>
      <c r="AN1076" s="652"/>
      <c r="AO1076" s="652"/>
      <c r="AP1076" s="652"/>
      <c r="AQ1076" s="652"/>
      <c r="AR1076" s="652"/>
      <c r="AS1076" s="652"/>
      <c r="AT1076" s="652"/>
    </row>
    <row r="1077" spans="2:46" s="644" customFormat="1" ht="15.95" customHeight="1" x14ac:dyDescent="0.25">
      <c r="B1077" s="645"/>
      <c r="C1077" s="652"/>
      <c r="D1077" s="652"/>
      <c r="E1077" s="652"/>
      <c r="F1077" s="652"/>
      <c r="G1077" s="647"/>
      <c r="H1077" s="648"/>
      <c r="I1077" s="648"/>
      <c r="J1077" s="671"/>
      <c r="K1077" s="822"/>
      <c r="L1077" s="671"/>
      <c r="M1077" s="671"/>
      <c r="N1077" s="671"/>
      <c r="O1077" s="671"/>
      <c r="P1077" s="671"/>
      <c r="Q1077" s="671"/>
      <c r="R1077" s="653"/>
      <c r="S1077" s="653"/>
      <c r="T1077" s="653"/>
      <c r="U1077" s="37"/>
      <c r="V1077" s="37"/>
      <c r="W1077" s="37"/>
      <c r="X1077" s="37"/>
      <c r="Y1077" s="37"/>
      <c r="Z1077" s="37"/>
      <c r="AA1077" s="37"/>
      <c r="AB1077" s="37"/>
      <c r="AC1077" s="37"/>
      <c r="AD1077" s="37"/>
      <c r="AE1077" s="37"/>
      <c r="AF1077" s="37"/>
      <c r="AG1077" s="37"/>
      <c r="AH1077" s="37"/>
      <c r="AI1077" s="37"/>
      <c r="AJ1077" s="37"/>
      <c r="AK1077" s="37"/>
      <c r="AL1077" s="652"/>
      <c r="AM1077" s="652"/>
      <c r="AN1077" s="652"/>
      <c r="AO1077" s="652"/>
      <c r="AP1077" s="652"/>
      <c r="AQ1077" s="652"/>
      <c r="AR1077" s="652"/>
      <c r="AS1077" s="652"/>
      <c r="AT1077" s="652"/>
    </row>
    <row r="1078" spans="2:46" s="644" customFormat="1" ht="15.95" customHeight="1" x14ac:dyDescent="0.25">
      <c r="B1078" s="645"/>
      <c r="C1078" s="652"/>
      <c r="D1078" s="652"/>
      <c r="E1078" s="652"/>
      <c r="F1078" s="652"/>
      <c r="G1078" s="647"/>
      <c r="H1078" s="648"/>
      <c r="I1078" s="648"/>
      <c r="J1078" s="671"/>
      <c r="K1078" s="822"/>
      <c r="L1078" s="671"/>
      <c r="M1078" s="671"/>
      <c r="N1078" s="671"/>
      <c r="O1078" s="671"/>
      <c r="P1078" s="671"/>
      <c r="Q1078" s="671"/>
      <c r="R1078" s="653"/>
      <c r="S1078" s="653"/>
      <c r="T1078" s="653"/>
      <c r="U1078" s="37"/>
      <c r="V1078" s="37"/>
      <c r="W1078" s="37"/>
      <c r="X1078" s="37"/>
      <c r="Y1078" s="37"/>
      <c r="Z1078" s="37"/>
      <c r="AA1078" s="37"/>
      <c r="AB1078" s="37"/>
      <c r="AC1078" s="37"/>
      <c r="AD1078" s="37"/>
      <c r="AE1078" s="37"/>
      <c r="AF1078" s="37"/>
      <c r="AG1078" s="37"/>
      <c r="AH1078" s="37"/>
      <c r="AI1078" s="37"/>
      <c r="AJ1078" s="37"/>
      <c r="AK1078" s="37"/>
      <c r="AL1078" s="652"/>
      <c r="AM1078" s="652"/>
      <c r="AN1078" s="652"/>
      <c r="AO1078" s="652"/>
      <c r="AP1078" s="652"/>
      <c r="AQ1078" s="652"/>
      <c r="AR1078" s="652"/>
      <c r="AS1078" s="652"/>
      <c r="AT1078" s="652"/>
    </row>
    <row r="1079" spans="2:46" s="644" customFormat="1" ht="15.95" customHeight="1" x14ac:dyDescent="0.25">
      <c r="B1079" s="645"/>
      <c r="C1079" s="652"/>
      <c r="D1079" s="652"/>
      <c r="E1079" s="652"/>
      <c r="F1079" s="652"/>
      <c r="G1079" s="647"/>
      <c r="H1079" s="648"/>
      <c r="I1079" s="648"/>
      <c r="J1079" s="671"/>
      <c r="K1079" s="822"/>
      <c r="L1079" s="671"/>
      <c r="M1079" s="671"/>
      <c r="N1079" s="671"/>
      <c r="O1079" s="671"/>
      <c r="P1079" s="671"/>
      <c r="Q1079" s="671"/>
      <c r="R1079" s="653"/>
      <c r="S1079" s="653"/>
      <c r="T1079" s="653"/>
      <c r="U1079" s="37"/>
      <c r="V1079" s="37"/>
      <c r="W1079" s="37"/>
      <c r="X1079" s="37"/>
      <c r="Y1079" s="37"/>
      <c r="Z1079" s="37"/>
      <c r="AA1079" s="37"/>
      <c r="AB1079" s="37"/>
      <c r="AC1079" s="37"/>
      <c r="AD1079" s="37"/>
      <c r="AE1079" s="37"/>
      <c r="AF1079" s="37"/>
      <c r="AG1079" s="37"/>
      <c r="AH1079" s="37"/>
      <c r="AI1079" s="37"/>
      <c r="AJ1079" s="37"/>
      <c r="AK1079" s="37"/>
      <c r="AL1079" s="652"/>
      <c r="AM1079" s="652"/>
      <c r="AN1079" s="652"/>
      <c r="AO1079" s="652"/>
      <c r="AP1079" s="652"/>
      <c r="AQ1079" s="652"/>
      <c r="AR1079" s="652"/>
      <c r="AS1079" s="652"/>
      <c r="AT1079" s="652"/>
    </row>
    <row r="1080" spans="2:46" s="644" customFormat="1" ht="15.95" customHeight="1" x14ac:dyDescent="0.25">
      <c r="B1080" s="645"/>
      <c r="C1080" s="652"/>
      <c r="D1080" s="652"/>
      <c r="E1080" s="652"/>
      <c r="F1080" s="652"/>
      <c r="G1080" s="647"/>
      <c r="H1080" s="648"/>
      <c r="I1080" s="648"/>
      <c r="J1080" s="671"/>
      <c r="K1080" s="822"/>
      <c r="L1080" s="671"/>
      <c r="M1080" s="671"/>
      <c r="N1080" s="671"/>
      <c r="O1080" s="671"/>
      <c r="P1080" s="671"/>
      <c r="Q1080" s="671"/>
      <c r="R1080" s="653"/>
      <c r="S1080" s="653"/>
      <c r="T1080" s="653"/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F1080" s="37"/>
      <c r="AG1080" s="37"/>
      <c r="AH1080" s="37"/>
      <c r="AI1080" s="37"/>
      <c r="AJ1080" s="37"/>
      <c r="AK1080" s="37"/>
      <c r="AL1080" s="652"/>
      <c r="AM1080" s="652"/>
      <c r="AN1080" s="652"/>
      <c r="AO1080" s="652"/>
      <c r="AP1080" s="652"/>
      <c r="AQ1080" s="652"/>
      <c r="AR1080" s="652"/>
      <c r="AS1080" s="652"/>
      <c r="AT1080" s="652"/>
    </row>
    <row r="1081" spans="2:46" s="644" customFormat="1" ht="15.95" customHeight="1" x14ac:dyDescent="0.25">
      <c r="B1081" s="645"/>
      <c r="C1081" s="652"/>
      <c r="D1081" s="652"/>
      <c r="E1081" s="652"/>
      <c r="F1081" s="652"/>
      <c r="G1081" s="647"/>
      <c r="H1081" s="648"/>
      <c r="I1081" s="648"/>
      <c r="J1081" s="671"/>
      <c r="K1081" s="822"/>
      <c r="L1081" s="671"/>
      <c r="M1081" s="671"/>
      <c r="N1081" s="671"/>
      <c r="O1081" s="671"/>
      <c r="P1081" s="671"/>
      <c r="Q1081" s="671"/>
      <c r="R1081" s="653"/>
      <c r="S1081" s="653"/>
      <c r="T1081" s="653"/>
      <c r="U1081" s="37"/>
      <c r="V1081" s="37"/>
      <c r="W1081" s="37"/>
      <c r="X1081" s="37"/>
      <c r="Y1081" s="37"/>
      <c r="Z1081" s="37"/>
      <c r="AA1081" s="37"/>
      <c r="AB1081" s="37"/>
      <c r="AC1081" s="37"/>
      <c r="AD1081" s="37"/>
      <c r="AE1081" s="37"/>
      <c r="AF1081" s="37"/>
      <c r="AG1081" s="37"/>
      <c r="AH1081" s="37"/>
      <c r="AI1081" s="37"/>
      <c r="AJ1081" s="37"/>
      <c r="AK1081" s="37"/>
      <c r="AL1081" s="652"/>
      <c r="AM1081" s="652"/>
      <c r="AN1081" s="652"/>
      <c r="AO1081" s="652"/>
      <c r="AP1081" s="652"/>
      <c r="AQ1081" s="652"/>
      <c r="AR1081" s="652"/>
      <c r="AS1081" s="652"/>
      <c r="AT1081" s="652"/>
    </row>
    <row r="1082" spans="2:46" s="644" customFormat="1" ht="15.95" customHeight="1" x14ac:dyDescent="0.25">
      <c r="B1082" s="645"/>
      <c r="C1082" s="652"/>
      <c r="D1082" s="652"/>
      <c r="E1082" s="652"/>
      <c r="F1082" s="652"/>
      <c r="G1082" s="647"/>
      <c r="H1082" s="648"/>
      <c r="I1082" s="648"/>
      <c r="J1082" s="671"/>
      <c r="K1082" s="822"/>
      <c r="L1082" s="671"/>
      <c r="M1082" s="671"/>
      <c r="N1082" s="671"/>
      <c r="O1082" s="671"/>
      <c r="P1082" s="671"/>
      <c r="Q1082" s="671"/>
      <c r="R1082" s="653"/>
      <c r="S1082" s="653"/>
      <c r="T1082" s="653"/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F1082" s="37"/>
      <c r="AG1082" s="37"/>
      <c r="AH1082" s="37"/>
      <c r="AI1082" s="37"/>
      <c r="AJ1082" s="37"/>
      <c r="AK1082" s="37"/>
      <c r="AL1082" s="652"/>
      <c r="AM1082" s="652"/>
      <c r="AN1082" s="652"/>
      <c r="AO1082" s="652"/>
      <c r="AP1082" s="652"/>
      <c r="AQ1082" s="652"/>
      <c r="AR1082" s="652"/>
      <c r="AS1082" s="652"/>
      <c r="AT1082" s="652"/>
    </row>
    <row r="1083" spans="2:46" s="644" customFormat="1" ht="15.95" customHeight="1" x14ac:dyDescent="0.25">
      <c r="B1083" s="645"/>
      <c r="C1083" s="652"/>
      <c r="D1083" s="652"/>
      <c r="E1083" s="652"/>
      <c r="F1083" s="652"/>
      <c r="G1083" s="647"/>
      <c r="H1083" s="648"/>
      <c r="I1083" s="648"/>
      <c r="J1083" s="671"/>
      <c r="K1083" s="822"/>
      <c r="L1083" s="671"/>
      <c r="M1083" s="671"/>
      <c r="N1083" s="671"/>
      <c r="O1083" s="671"/>
      <c r="P1083" s="671"/>
      <c r="Q1083" s="671"/>
      <c r="R1083" s="653"/>
      <c r="S1083" s="653"/>
      <c r="T1083" s="653"/>
      <c r="U1083" s="37"/>
      <c r="V1083" s="37"/>
      <c r="W1083" s="37"/>
      <c r="X1083" s="37"/>
      <c r="Y1083" s="37"/>
      <c r="Z1083" s="37"/>
      <c r="AA1083" s="37"/>
      <c r="AB1083" s="37"/>
      <c r="AC1083" s="37"/>
      <c r="AD1083" s="37"/>
      <c r="AE1083" s="37"/>
      <c r="AF1083" s="37"/>
      <c r="AG1083" s="37"/>
      <c r="AH1083" s="37"/>
      <c r="AI1083" s="37"/>
      <c r="AJ1083" s="37"/>
      <c r="AK1083" s="37"/>
      <c r="AL1083" s="652"/>
      <c r="AM1083" s="652"/>
      <c r="AN1083" s="652"/>
      <c r="AO1083" s="652"/>
      <c r="AP1083" s="652"/>
      <c r="AQ1083" s="652"/>
      <c r="AR1083" s="652"/>
      <c r="AS1083" s="652"/>
      <c r="AT1083" s="652"/>
    </row>
    <row r="1084" spans="2:46" s="644" customFormat="1" ht="15.95" customHeight="1" x14ac:dyDescent="0.25">
      <c r="B1084" s="645"/>
      <c r="C1084" s="652"/>
      <c r="D1084" s="652"/>
      <c r="E1084" s="652"/>
      <c r="F1084" s="652"/>
      <c r="G1084" s="647"/>
      <c r="H1084" s="648"/>
      <c r="I1084" s="648"/>
      <c r="J1084" s="671"/>
      <c r="K1084" s="822"/>
      <c r="L1084" s="671"/>
      <c r="M1084" s="671"/>
      <c r="N1084" s="671"/>
      <c r="O1084" s="671"/>
      <c r="P1084" s="671"/>
      <c r="Q1084" s="671"/>
      <c r="R1084" s="653"/>
      <c r="S1084" s="653"/>
      <c r="T1084" s="653"/>
      <c r="U1084" s="37"/>
      <c r="V1084" s="37"/>
      <c r="W1084" s="37"/>
      <c r="X1084" s="37"/>
      <c r="Y1084" s="37"/>
      <c r="Z1084" s="37"/>
      <c r="AA1084" s="37"/>
      <c r="AB1084" s="37"/>
      <c r="AC1084" s="37"/>
      <c r="AD1084" s="37"/>
      <c r="AE1084" s="37"/>
      <c r="AF1084" s="37"/>
      <c r="AG1084" s="37"/>
      <c r="AH1084" s="37"/>
      <c r="AI1084" s="37"/>
      <c r="AJ1084" s="37"/>
      <c r="AK1084" s="37"/>
      <c r="AL1084" s="652"/>
      <c r="AM1084" s="652"/>
      <c r="AN1084" s="652"/>
      <c r="AO1084" s="652"/>
      <c r="AP1084" s="652"/>
      <c r="AQ1084" s="652"/>
      <c r="AR1084" s="652"/>
      <c r="AS1084" s="652"/>
      <c r="AT1084" s="652"/>
    </row>
    <row r="1085" spans="2:46" s="644" customFormat="1" ht="15.95" customHeight="1" x14ac:dyDescent="0.25">
      <c r="B1085" s="645"/>
      <c r="C1085" s="652"/>
      <c r="D1085" s="652"/>
      <c r="E1085" s="652"/>
      <c r="F1085" s="652"/>
      <c r="G1085" s="647"/>
      <c r="H1085" s="648"/>
      <c r="I1085" s="648"/>
      <c r="J1085" s="671"/>
      <c r="K1085" s="822"/>
      <c r="L1085" s="671"/>
      <c r="M1085" s="671"/>
      <c r="N1085" s="671"/>
      <c r="O1085" s="671"/>
      <c r="P1085" s="671"/>
      <c r="Q1085" s="671"/>
      <c r="R1085" s="653"/>
      <c r="S1085" s="653"/>
      <c r="T1085" s="653"/>
      <c r="U1085" s="37"/>
      <c r="V1085" s="37"/>
      <c r="W1085" s="37"/>
      <c r="X1085" s="37"/>
      <c r="Y1085" s="37"/>
      <c r="Z1085" s="37"/>
      <c r="AA1085" s="37"/>
      <c r="AB1085" s="37"/>
      <c r="AC1085" s="37"/>
      <c r="AD1085" s="37"/>
      <c r="AE1085" s="37"/>
      <c r="AF1085" s="37"/>
      <c r="AG1085" s="37"/>
      <c r="AH1085" s="37"/>
      <c r="AI1085" s="37"/>
      <c r="AJ1085" s="37"/>
      <c r="AK1085" s="37"/>
      <c r="AL1085" s="652"/>
      <c r="AM1085" s="652"/>
      <c r="AN1085" s="652"/>
      <c r="AO1085" s="652"/>
      <c r="AP1085" s="652"/>
      <c r="AQ1085" s="652"/>
      <c r="AR1085" s="652"/>
      <c r="AS1085" s="652"/>
      <c r="AT1085" s="652"/>
    </row>
    <row r="1086" spans="2:46" s="644" customFormat="1" ht="15.95" customHeight="1" x14ac:dyDescent="0.25">
      <c r="B1086" s="645"/>
      <c r="C1086" s="652"/>
      <c r="D1086" s="652"/>
      <c r="E1086" s="652"/>
      <c r="F1086" s="652"/>
      <c r="G1086" s="647"/>
      <c r="H1086" s="648"/>
      <c r="I1086" s="648"/>
      <c r="J1086" s="671"/>
      <c r="K1086" s="822"/>
      <c r="L1086" s="671"/>
      <c r="M1086" s="671"/>
      <c r="N1086" s="671"/>
      <c r="O1086" s="671"/>
      <c r="P1086" s="671"/>
      <c r="Q1086" s="671"/>
      <c r="R1086" s="653"/>
      <c r="S1086" s="653"/>
      <c r="T1086" s="653"/>
      <c r="U1086" s="37"/>
      <c r="V1086" s="37"/>
      <c r="W1086" s="37"/>
      <c r="X1086" s="37"/>
      <c r="Y1086" s="37"/>
      <c r="Z1086" s="37"/>
      <c r="AA1086" s="37"/>
      <c r="AB1086" s="37"/>
      <c r="AC1086" s="37"/>
      <c r="AD1086" s="37"/>
      <c r="AE1086" s="37"/>
      <c r="AF1086" s="37"/>
      <c r="AG1086" s="37"/>
      <c r="AH1086" s="37"/>
      <c r="AI1086" s="37"/>
      <c r="AJ1086" s="37"/>
      <c r="AK1086" s="37"/>
      <c r="AL1086" s="652"/>
      <c r="AM1086" s="652"/>
      <c r="AN1086" s="652"/>
      <c r="AO1086" s="652"/>
      <c r="AP1086" s="652"/>
      <c r="AQ1086" s="652"/>
      <c r="AR1086" s="652"/>
      <c r="AS1086" s="652"/>
      <c r="AT1086" s="652"/>
    </row>
    <row r="1087" spans="2:46" s="644" customFormat="1" ht="15.95" customHeight="1" x14ac:dyDescent="0.25">
      <c r="B1087" s="645"/>
      <c r="C1087" s="652"/>
      <c r="D1087" s="652"/>
      <c r="E1087" s="652"/>
      <c r="F1087" s="652"/>
      <c r="G1087" s="647"/>
      <c r="H1087" s="648"/>
      <c r="I1087" s="648"/>
      <c r="J1087" s="671"/>
      <c r="K1087" s="822"/>
      <c r="L1087" s="671"/>
      <c r="M1087" s="671"/>
      <c r="N1087" s="671"/>
      <c r="O1087" s="671"/>
      <c r="P1087" s="671"/>
      <c r="Q1087" s="671"/>
      <c r="R1087" s="653"/>
      <c r="S1087" s="653"/>
      <c r="T1087" s="653"/>
      <c r="U1087" s="37"/>
      <c r="V1087" s="37"/>
      <c r="W1087" s="37"/>
      <c r="X1087" s="37"/>
      <c r="Y1087" s="37"/>
      <c r="Z1087" s="37"/>
      <c r="AA1087" s="37"/>
      <c r="AB1087" s="37"/>
      <c r="AC1087" s="37"/>
      <c r="AD1087" s="37"/>
      <c r="AE1087" s="37"/>
      <c r="AF1087" s="37"/>
      <c r="AG1087" s="37"/>
      <c r="AH1087" s="37"/>
      <c r="AI1087" s="37"/>
      <c r="AJ1087" s="37"/>
      <c r="AK1087" s="37"/>
      <c r="AL1087" s="652"/>
      <c r="AM1087" s="652"/>
      <c r="AN1087" s="652"/>
      <c r="AO1087" s="652"/>
      <c r="AP1087" s="652"/>
      <c r="AQ1087" s="652"/>
      <c r="AR1087" s="652"/>
      <c r="AS1087" s="652"/>
      <c r="AT1087" s="652"/>
    </row>
    <row r="1088" spans="2:46" s="644" customFormat="1" ht="15.95" customHeight="1" x14ac:dyDescent="0.25">
      <c r="B1088" s="645"/>
      <c r="C1088" s="652"/>
      <c r="D1088" s="652"/>
      <c r="E1088" s="652"/>
      <c r="F1088" s="652"/>
      <c r="G1088" s="647"/>
      <c r="H1088" s="648"/>
      <c r="I1088" s="648"/>
      <c r="J1088" s="671"/>
      <c r="K1088" s="822"/>
      <c r="L1088" s="671"/>
      <c r="M1088" s="671"/>
      <c r="N1088" s="671"/>
      <c r="O1088" s="671"/>
      <c r="P1088" s="671"/>
      <c r="Q1088" s="671"/>
      <c r="R1088" s="653"/>
      <c r="S1088" s="653"/>
      <c r="T1088" s="653"/>
      <c r="U1088" s="37"/>
      <c r="V1088" s="37"/>
      <c r="W1088" s="37"/>
      <c r="X1088" s="37"/>
      <c r="Y1088" s="37"/>
      <c r="Z1088" s="37"/>
      <c r="AA1088" s="37"/>
      <c r="AB1088" s="37"/>
      <c r="AC1088" s="37"/>
      <c r="AD1088" s="37"/>
      <c r="AE1088" s="37"/>
      <c r="AF1088" s="37"/>
      <c r="AG1088" s="37"/>
      <c r="AH1088" s="37"/>
      <c r="AI1088" s="37"/>
      <c r="AJ1088" s="37"/>
      <c r="AK1088" s="37"/>
      <c r="AL1088" s="652"/>
      <c r="AM1088" s="652"/>
      <c r="AN1088" s="652"/>
      <c r="AO1088" s="652"/>
      <c r="AP1088" s="652"/>
      <c r="AQ1088" s="652"/>
      <c r="AR1088" s="652"/>
      <c r="AS1088" s="652"/>
      <c r="AT1088" s="652"/>
    </row>
    <row r="1089" spans="2:46" s="644" customFormat="1" ht="15.95" customHeight="1" x14ac:dyDescent="0.25">
      <c r="B1089" s="645"/>
      <c r="C1089" s="652"/>
      <c r="D1089" s="652"/>
      <c r="E1089" s="652"/>
      <c r="F1089" s="652"/>
      <c r="G1089" s="647"/>
      <c r="H1089" s="648"/>
      <c r="I1089" s="648"/>
      <c r="J1089" s="671"/>
      <c r="K1089" s="822"/>
      <c r="L1089" s="671"/>
      <c r="M1089" s="671"/>
      <c r="N1089" s="671"/>
      <c r="O1089" s="671"/>
      <c r="P1089" s="671"/>
      <c r="Q1089" s="671"/>
      <c r="R1089" s="653"/>
      <c r="S1089" s="653"/>
      <c r="T1089" s="653"/>
      <c r="U1089" s="37"/>
      <c r="V1089" s="37"/>
      <c r="W1089" s="37"/>
      <c r="X1089" s="37"/>
      <c r="Y1089" s="37"/>
      <c r="Z1089" s="37"/>
      <c r="AA1089" s="37"/>
      <c r="AB1089" s="37"/>
      <c r="AC1089" s="37"/>
      <c r="AD1089" s="37"/>
      <c r="AE1089" s="37"/>
      <c r="AF1089" s="37"/>
      <c r="AG1089" s="37"/>
      <c r="AH1089" s="37"/>
      <c r="AI1089" s="37"/>
      <c r="AJ1089" s="37"/>
      <c r="AK1089" s="37"/>
      <c r="AL1089" s="652"/>
      <c r="AM1089" s="652"/>
      <c r="AN1089" s="652"/>
      <c r="AO1089" s="652"/>
      <c r="AP1089" s="652"/>
      <c r="AQ1089" s="652"/>
      <c r="AR1089" s="652"/>
      <c r="AS1089" s="652"/>
      <c r="AT1089" s="652"/>
    </row>
    <row r="1090" spans="2:46" s="644" customFormat="1" ht="15.95" customHeight="1" x14ac:dyDescent="0.25">
      <c r="B1090" s="645"/>
      <c r="C1090" s="652"/>
      <c r="D1090" s="652"/>
      <c r="E1090" s="652"/>
      <c r="F1090" s="652"/>
      <c r="G1090" s="647"/>
      <c r="H1090" s="648"/>
      <c r="I1090" s="648"/>
      <c r="J1090" s="671"/>
      <c r="K1090" s="822"/>
      <c r="L1090" s="671"/>
      <c r="M1090" s="671"/>
      <c r="N1090" s="671"/>
      <c r="O1090" s="671"/>
      <c r="P1090" s="671"/>
      <c r="Q1090" s="671"/>
      <c r="R1090" s="653"/>
      <c r="S1090" s="653"/>
      <c r="T1090" s="653"/>
      <c r="U1090" s="37"/>
      <c r="V1090" s="37"/>
      <c r="W1090" s="37"/>
      <c r="X1090" s="37"/>
      <c r="Y1090" s="37"/>
      <c r="Z1090" s="37"/>
      <c r="AA1090" s="37"/>
      <c r="AB1090" s="37"/>
      <c r="AC1090" s="37"/>
      <c r="AD1090" s="37"/>
      <c r="AE1090" s="37"/>
      <c r="AF1090" s="37"/>
      <c r="AG1090" s="37"/>
      <c r="AH1090" s="37"/>
      <c r="AI1090" s="37"/>
      <c r="AJ1090" s="37"/>
      <c r="AK1090" s="37"/>
      <c r="AL1090" s="652"/>
      <c r="AM1090" s="652"/>
      <c r="AN1090" s="652"/>
      <c r="AO1090" s="652"/>
      <c r="AP1090" s="652"/>
      <c r="AQ1090" s="652"/>
      <c r="AR1090" s="652"/>
      <c r="AS1090" s="652"/>
      <c r="AT1090" s="652"/>
    </row>
    <row r="1091" spans="2:46" s="644" customFormat="1" ht="15.95" customHeight="1" x14ac:dyDescent="0.25">
      <c r="B1091" s="645"/>
      <c r="C1091" s="652"/>
      <c r="D1091" s="652"/>
      <c r="E1091" s="652"/>
      <c r="F1091" s="652"/>
      <c r="G1091" s="647"/>
      <c r="H1091" s="648"/>
      <c r="I1091" s="648"/>
      <c r="J1091" s="671"/>
      <c r="K1091" s="822"/>
      <c r="L1091" s="671"/>
      <c r="M1091" s="671"/>
      <c r="N1091" s="671"/>
      <c r="O1091" s="671"/>
      <c r="P1091" s="671"/>
      <c r="Q1091" s="671"/>
      <c r="R1091" s="653"/>
      <c r="S1091" s="653"/>
      <c r="T1091" s="653"/>
      <c r="U1091" s="37"/>
      <c r="V1091" s="37"/>
      <c r="W1091" s="37"/>
      <c r="X1091" s="37"/>
      <c r="Y1091" s="37"/>
      <c r="Z1091" s="37"/>
      <c r="AA1091" s="37"/>
      <c r="AB1091" s="37"/>
      <c r="AC1091" s="37"/>
      <c r="AD1091" s="37"/>
      <c r="AE1091" s="37"/>
      <c r="AF1091" s="37"/>
      <c r="AG1091" s="37"/>
      <c r="AH1091" s="37"/>
      <c r="AI1091" s="37"/>
      <c r="AJ1091" s="37"/>
      <c r="AK1091" s="37"/>
      <c r="AL1091" s="652"/>
      <c r="AM1091" s="652"/>
      <c r="AN1091" s="652"/>
      <c r="AO1091" s="652"/>
      <c r="AP1091" s="652"/>
      <c r="AQ1091" s="652"/>
      <c r="AR1091" s="652"/>
      <c r="AS1091" s="652"/>
      <c r="AT1091" s="652"/>
    </row>
    <row r="1092" spans="2:46" s="644" customFormat="1" ht="15.95" customHeight="1" x14ac:dyDescent="0.25">
      <c r="B1092" s="645"/>
      <c r="C1092" s="652"/>
      <c r="D1092" s="652"/>
      <c r="E1092" s="652"/>
      <c r="F1092" s="652"/>
      <c r="G1092" s="647"/>
      <c r="H1092" s="648"/>
      <c r="I1092" s="648"/>
      <c r="J1092" s="671"/>
      <c r="K1092" s="822"/>
      <c r="L1092" s="671"/>
      <c r="M1092" s="671"/>
      <c r="N1092" s="671"/>
      <c r="O1092" s="671"/>
      <c r="P1092" s="671"/>
      <c r="Q1092" s="671"/>
      <c r="R1092" s="653"/>
      <c r="S1092" s="653"/>
      <c r="T1092" s="653"/>
      <c r="U1092" s="37"/>
      <c r="V1092" s="37"/>
      <c r="W1092" s="37"/>
      <c r="X1092" s="37"/>
      <c r="Y1092" s="37"/>
      <c r="Z1092" s="37"/>
      <c r="AA1092" s="37"/>
      <c r="AB1092" s="37"/>
      <c r="AC1092" s="37"/>
      <c r="AD1092" s="37"/>
      <c r="AE1092" s="37"/>
      <c r="AF1092" s="37"/>
      <c r="AG1092" s="37"/>
      <c r="AH1092" s="37"/>
      <c r="AI1092" s="37"/>
      <c r="AJ1092" s="37"/>
      <c r="AK1092" s="37"/>
      <c r="AL1092" s="652"/>
      <c r="AM1092" s="652"/>
      <c r="AN1092" s="652"/>
      <c r="AO1092" s="652"/>
      <c r="AP1092" s="652"/>
      <c r="AQ1092" s="652"/>
      <c r="AR1092" s="652"/>
      <c r="AS1092" s="652"/>
      <c r="AT1092" s="652"/>
    </row>
    <row r="1093" spans="2:46" s="644" customFormat="1" ht="15.95" customHeight="1" x14ac:dyDescent="0.25">
      <c r="B1093" s="645"/>
      <c r="C1093" s="652"/>
      <c r="D1093" s="652"/>
      <c r="E1093" s="652"/>
      <c r="F1093" s="652"/>
      <c r="G1093" s="647"/>
      <c r="H1093" s="648"/>
      <c r="I1093" s="648"/>
      <c r="J1093" s="671"/>
      <c r="K1093" s="822"/>
      <c r="L1093" s="671"/>
      <c r="M1093" s="671"/>
      <c r="N1093" s="671"/>
      <c r="O1093" s="671"/>
      <c r="P1093" s="671"/>
      <c r="Q1093" s="671"/>
      <c r="R1093" s="653"/>
      <c r="S1093" s="653"/>
      <c r="T1093" s="653"/>
      <c r="U1093" s="37"/>
      <c r="V1093" s="37"/>
      <c r="W1093" s="37"/>
      <c r="X1093" s="37"/>
      <c r="Y1093" s="37"/>
      <c r="Z1093" s="37"/>
      <c r="AA1093" s="37"/>
      <c r="AB1093" s="37"/>
      <c r="AC1093" s="37"/>
      <c r="AD1093" s="37"/>
      <c r="AE1093" s="37"/>
      <c r="AF1093" s="37"/>
      <c r="AG1093" s="37"/>
      <c r="AH1093" s="37"/>
      <c r="AI1093" s="37"/>
      <c r="AJ1093" s="37"/>
      <c r="AK1093" s="37"/>
      <c r="AL1093" s="652"/>
      <c r="AM1093" s="652"/>
      <c r="AN1093" s="652"/>
      <c r="AO1093" s="652"/>
      <c r="AP1093" s="652"/>
      <c r="AQ1093" s="652"/>
      <c r="AR1093" s="652"/>
      <c r="AS1093" s="652"/>
      <c r="AT1093" s="652"/>
    </row>
    <row r="1094" spans="2:46" s="644" customFormat="1" ht="15.95" customHeight="1" x14ac:dyDescent="0.25">
      <c r="B1094" s="645"/>
      <c r="C1094" s="652"/>
      <c r="D1094" s="652"/>
      <c r="E1094" s="652"/>
      <c r="F1094" s="652"/>
      <c r="G1094" s="647"/>
      <c r="H1094" s="648"/>
      <c r="I1094" s="648"/>
      <c r="J1094" s="671"/>
      <c r="K1094" s="822"/>
      <c r="L1094" s="671"/>
      <c r="M1094" s="671"/>
      <c r="N1094" s="671"/>
      <c r="O1094" s="671"/>
      <c r="P1094" s="671"/>
      <c r="Q1094" s="671"/>
      <c r="R1094" s="653"/>
      <c r="S1094" s="653"/>
      <c r="T1094" s="653"/>
      <c r="U1094" s="37"/>
      <c r="V1094" s="37"/>
      <c r="W1094" s="37"/>
      <c r="X1094" s="37"/>
      <c r="Y1094" s="37"/>
      <c r="Z1094" s="37"/>
      <c r="AA1094" s="37"/>
      <c r="AB1094" s="37"/>
      <c r="AC1094" s="37"/>
      <c r="AD1094" s="37"/>
      <c r="AE1094" s="37"/>
      <c r="AF1094" s="37"/>
      <c r="AG1094" s="37"/>
      <c r="AH1094" s="37"/>
      <c r="AI1094" s="37"/>
      <c r="AJ1094" s="37"/>
      <c r="AK1094" s="37"/>
      <c r="AL1094" s="652"/>
      <c r="AM1094" s="652"/>
      <c r="AN1094" s="652"/>
      <c r="AO1094" s="652"/>
      <c r="AP1094" s="652"/>
      <c r="AQ1094" s="652"/>
      <c r="AR1094" s="652"/>
      <c r="AS1094" s="652"/>
      <c r="AT1094" s="652"/>
    </row>
    <row r="1095" spans="2:46" s="644" customFormat="1" ht="15.95" customHeight="1" x14ac:dyDescent="0.25">
      <c r="B1095" s="645"/>
      <c r="C1095" s="652"/>
      <c r="D1095" s="652"/>
      <c r="E1095" s="652"/>
      <c r="F1095" s="652"/>
      <c r="G1095" s="647"/>
      <c r="H1095" s="648"/>
      <c r="I1095" s="648"/>
      <c r="J1095" s="671"/>
      <c r="K1095" s="822"/>
      <c r="L1095" s="671"/>
      <c r="M1095" s="671"/>
      <c r="N1095" s="671"/>
      <c r="O1095" s="671"/>
      <c r="P1095" s="671"/>
      <c r="Q1095" s="671"/>
      <c r="R1095" s="653"/>
      <c r="S1095" s="653"/>
      <c r="T1095" s="653"/>
      <c r="U1095" s="37"/>
      <c r="V1095" s="37"/>
      <c r="W1095" s="37"/>
      <c r="X1095" s="37"/>
      <c r="Y1095" s="37"/>
      <c r="Z1095" s="37"/>
      <c r="AA1095" s="37"/>
      <c r="AB1095" s="37"/>
      <c r="AC1095" s="37"/>
      <c r="AD1095" s="37"/>
      <c r="AE1095" s="37"/>
      <c r="AF1095" s="37"/>
      <c r="AG1095" s="37"/>
      <c r="AH1095" s="37"/>
      <c r="AI1095" s="37"/>
      <c r="AJ1095" s="37"/>
      <c r="AK1095" s="37"/>
      <c r="AL1095" s="652"/>
      <c r="AM1095" s="652"/>
      <c r="AN1095" s="652"/>
      <c r="AO1095" s="652"/>
      <c r="AP1095" s="652"/>
      <c r="AQ1095" s="652"/>
      <c r="AR1095" s="652"/>
      <c r="AS1095" s="652"/>
      <c r="AT1095" s="652"/>
    </row>
    <row r="1096" spans="2:46" s="644" customFormat="1" ht="15.95" customHeight="1" x14ac:dyDescent="0.25">
      <c r="B1096" s="645"/>
      <c r="C1096" s="652"/>
      <c r="D1096" s="652"/>
      <c r="E1096" s="652"/>
      <c r="F1096" s="652"/>
      <c r="G1096" s="647"/>
      <c r="H1096" s="648"/>
      <c r="I1096" s="648"/>
      <c r="J1096" s="671"/>
      <c r="K1096" s="822"/>
      <c r="L1096" s="671"/>
      <c r="M1096" s="671"/>
      <c r="N1096" s="671"/>
      <c r="O1096" s="671"/>
      <c r="P1096" s="671"/>
      <c r="Q1096" s="671"/>
      <c r="R1096" s="653"/>
      <c r="S1096" s="653"/>
      <c r="T1096" s="653"/>
      <c r="U1096" s="37"/>
      <c r="V1096" s="37"/>
      <c r="W1096" s="37"/>
      <c r="X1096" s="37"/>
      <c r="Y1096" s="37"/>
      <c r="Z1096" s="37"/>
      <c r="AA1096" s="37"/>
      <c r="AB1096" s="37"/>
      <c r="AC1096" s="37"/>
      <c r="AD1096" s="37"/>
      <c r="AE1096" s="37"/>
      <c r="AF1096" s="37"/>
      <c r="AG1096" s="37"/>
      <c r="AH1096" s="37"/>
      <c r="AI1096" s="37"/>
      <c r="AJ1096" s="37"/>
      <c r="AK1096" s="37"/>
      <c r="AL1096" s="652"/>
      <c r="AM1096" s="652"/>
      <c r="AN1096" s="652"/>
      <c r="AO1096" s="652"/>
      <c r="AP1096" s="652"/>
      <c r="AQ1096" s="652"/>
      <c r="AR1096" s="652"/>
      <c r="AS1096" s="652"/>
      <c r="AT1096" s="652"/>
    </row>
    <row r="1097" spans="2:46" s="644" customFormat="1" ht="15.95" customHeight="1" x14ac:dyDescent="0.25">
      <c r="B1097" s="645"/>
      <c r="C1097" s="652"/>
      <c r="D1097" s="652"/>
      <c r="E1097" s="652"/>
      <c r="F1097" s="652"/>
      <c r="G1097" s="647"/>
      <c r="H1097" s="648"/>
      <c r="I1097" s="648"/>
      <c r="J1097" s="671"/>
      <c r="K1097" s="822"/>
      <c r="L1097" s="671"/>
      <c r="M1097" s="671"/>
      <c r="N1097" s="671"/>
      <c r="O1097" s="671"/>
      <c r="P1097" s="671"/>
      <c r="Q1097" s="671"/>
      <c r="R1097" s="653"/>
      <c r="S1097" s="653"/>
      <c r="T1097" s="653"/>
      <c r="U1097" s="37"/>
      <c r="V1097" s="37"/>
      <c r="W1097" s="37"/>
      <c r="X1097" s="37"/>
      <c r="Y1097" s="37"/>
      <c r="Z1097" s="37"/>
      <c r="AA1097" s="37"/>
      <c r="AB1097" s="37"/>
      <c r="AC1097" s="37"/>
      <c r="AD1097" s="37"/>
      <c r="AE1097" s="37"/>
      <c r="AF1097" s="37"/>
      <c r="AG1097" s="37"/>
      <c r="AH1097" s="37"/>
      <c r="AI1097" s="37"/>
      <c r="AJ1097" s="37"/>
      <c r="AK1097" s="37"/>
      <c r="AL1097" s="652"/>
      <c r="AM1097" s="652"/>
      <c r="AN1097" s="652"/>
      <c r="AO1097" s="652"/>
      <c r="AP1097" s="652"/>
      <c r="AQ1097" s="652"/>
      <c r="AR1097" s="652"/>
      <c r="AS1097" s="652"/>
      <c r="AT1097" s="652"/>
    </row>
    <row r="1098" spans="2:46" s="644" customFormat="1" ht="15.95" customHeight="1" x14ac:dyDescent="0.25">
      <c r="B1098" s="645"/>
      <c r="C1098" s="652"/>
      <c r="D1098" s="652"/>
      <c r="E1098" s="652"/>
      <c r="F1098" s="652"/>
      <c r="G1098" s="647"/>
      <c r="H1098" s="648"/>
      <c r="I1098" s="648"/>
      <c r="J1098" s="671"/>
      <c r="K1098" s="822"/>
      <c r="L1098" s="671"/>
      <c r="M1098" s="671"/>
      <c r="N1098" s="671"/>
      <c r="O1098" s="671"/>
      <c r="P1098" s="671"/>
      <c r="Q1098" s="671"/>
      <c r="R1098" s="653"/>
      <c r="S1098" s="653"/>
      <c r="T1098" s="653"/>
      <c r="U1098" s="37"/>
      <c r="V1098" s="37"/>
      <c r="W1098" s="37"/>
      <c r="X1098" s="37"/>
      <c r="Y1098" s="37"/>
      <c r="Z1098" s="37"/>
      <c r="AA1098" s="37"/>
      <c r="AB1098" s="37"/>
      <c r="AC1098" s="37"/>
      <c r="AD1098" s="37"/>
      <c r="AE1098" s="37"/>
      <c r="AF1098" s="37"/>
      <c r="AG1098" s="37"/>
      <c r="AH1098" s="37"/>
      <c r="AI1098" s="37"/>
      <c r="AJ1098" s="37"/>
      <c r="AK1098" s="37"/>
      <c r="AL1098" s="652"/>
      <c r="AM1098" s="652"/>
      <c r="AN1098" s="652"/>
      <c r="AO1098" s="652"/>
      <c r="AP1098" s="652"/>
      <c r="AQ1098" s="652"/>
      <c r="AR1098" s="652"/>
      <c r="AS1098" s="652"/>
      <c r="AT1098" s="652"/>
    </row>
    <row r="1099" spans="2:46" s="644" customFormat="1" ht="15.95" customHeight="1" x14ac:dyDescent="0.25">
      <c r="B1099" s="645"/>
      <c r="C1099" s="652"/>
      <c r="D1099" s="652"/>
      <c r="E1099" s="652"/>
      <c r="F1099" s="652"/>
      <c r="G1099" s="647"/>
      <c r="H1099" s="648"/>
      <c r="I1099" s="648"/>
      <c r="J1099" s="671"/>
      <c r="K1099" s="822"/>
      <c r="L1099" s="671"/>
      <c r="M1099" s="671"/>
      <c r="N1099" s="671"/>
      <c r="O1099" s="671"/>
      <c r="P1099" s="671"/>
      <c r="Q1099" s="671"/>
      <c r="R1099" s="653"/>
      <c r="S1099" s="653"/>
      <c r="T1099" s="653"/>
      <c r="U1099" s="37"/>
      <c r="V1099" s="37"/>
      <c r="W1099" s="37"/>
      <c r="X1099" s="37"/>
      <c r="Y1099" s="37"/>
      <c r="Z1099" s="37"/>
      <c r="AA1099" s="37"/>
      <c r="AB1099" s="37"/>
      <c r="AC1099" s="37"/>
      <c r="AD1099" s="37"/>
      <c r="AE1099" s="37"/>
      <c r="AF1099" s="37"/>
      <c r="AG1099" s="37"/>
      <c r="AH1099" s="37"/>
      <c r="AI1099" s="37"/>
      <c r="AJ1099" s="37"/>
      <c r="AK1099" s="37"/>
      <c r="AL1099" s="652"/>
      <c r="AM1099" s="652"/>
      <c r="AN1099" s="652"/>
      <c r="AO1099" s="652"/>
      <c r="AP1099" s="652"/>
      <c r="AQ1099" s="652"/>
      <c r="AR1099" s="652"/>
      <c r="AS1099" s="652"/>
      <c r="AT1099" s="652"/>
    </row>
    <row r="1100" spans="2:46" s="644" customFormat="1" ht="15.95" customHeight="1" x14ac:dyDescent="0.25">
      <c r="B1100" s="645"/>
      <c r="C1100" s="652"/>
      <c r="D1100" s="652"/>
      <c r="E1100" s="652"/>
      <c r="F1100" s="652"/>
      <c r="G1100" s="647"/>
      <c r="H1100" s="648"/>
      <c r="I1100" s="648"/>
      <c r="J1100" s="671"/>
      <c r="K1100" s="822"/>
      <c r="L1100" s="671"/>
      <c r="M1100" s="671"/>
      <c r="N1100" s="671"/>
      <c r="O1100" s="671"/>
      <c r="P1100" s="671"/>
      <c r="Q1100" s="671"/>
      <c r="R1100" s="653"/>
      <c r="S1100" s="653"/>
      <c r="T1100" s="653"/>
      <c r="U1100" s="37"/>
      <c r="V1100" s="37"/>
      <c r="W1100" s="37"/>
      <c r="X1100" s="37"/>
      <c r="Y1100" s="37"/>
      <c r="Z1100" s="37"/>
      <c r="AA1100" s="37"/>
      <c r="AB1100" s="37"/>
      <c r="AC1100" s="37"/>
      <c r="AD1100" s="37"/>
      <c r="AE1100" s="37"/>
      <c r="AF1100" s="37"/>
      <c r="AG1100" s="37"/>
      <c r="AH1100" s="37"/>
      <c r="AI1100" s="37"/>
      <c r="AJ1100" s="37"/>
      <c r="AK1100" s="37"/>
      <c r="AL1100" s="652"/>
      <c r="AM1100" s="652"/>
      <c r="AN1100" s="652"/>
      <c r="AO1100" s="652"/>
      <c r="AP1100" s="652"/>
      <c r="AQ1100" s="652"/>
      <c r="AR1100" s="652"/>
      <c r="AS1100" s="652"/>
      <c r="AT1100" s="652"/>
    </row>
    <row r="1101" spans="2:46" s="644" customFormat="1" ht="15.95" customHeight="1" x14ac:dyDescent="0.25">
      <c r="B1101" s="645"/>
      <c r="C1101" s="652"/>
      <c r="D1101" s="652"/>
      <c r="E1101" s="652"/>
      <c r="F1101" s="652"/>
      <c r="G1101" s="647"/>
      <c r="H1101" s="648"/>
      <c r="I1101" s="648"/>
      <c r="J1101" s="671"/>
      <c r="K1101" s="822"/>
      <c r="L1101" s="671"/>
      <c r="M1101" s="671"/>
      <c r="N1101" s="671"/>
      <c r="O1101" s="671"/>
      <c r="P1101" s="671"/>
      <c r="Q1101" s="671"/>
      <c r="R1101" s="653"/>
      <c r="S1101" s="653"/>
      <c r="T1101" s="653"/>
      <c r="U1101" s="37"/>
      <c r="V1101" s="37"/>
      <c r="W1101" s="37"/>
      <c r="X1101" s="37"/>
      <c r="Y1101" s="37"/>
      <c r="Z1101" s="37"/>
      <c r="AA1101" s="37"/>
      <c r="AB1101" s="37"/>
      <c r="AC1101" s="37"/>
      <c r="AD1101" s="37"/>
      <c r="AE1101" s="37"/>
      <c r="AF1101" s="37"/>
      <c r="AG1101" s="37"/>
      <c r="AH1101" s="37"/>
      <c r="AI1101" s="37"/>
      <c r="AJ1101" s="37"/>
      <c r="AK1101" s="37"/>
      <c r="AL1101" s="652"/>
      <c r="AM1101" s="652"/>
      <c r="AN1101" s="652"/>
      <c r="AO1101" s="652"/>
      <c r="AP1101" s="652"/>
      <c r="AQ1101" s="652"/>
      <c r="AR1101" s="652"/>
      <c r="AS1101" s="652"/>
      <c r="AT1101" s="652"/>
    </row>
    <row r="1102" spans="2:46" s="644" customFormat="1" ht="15.95" customHeight="1" x14ac:dyDescent="0.25">
      <c r="B1102" s="645"/>
      <c r="C1102" s="652"/>
      <c r="D1102" s="652"/>
      <c r="E1102" s="652"/>
      <c r="F1102" s="652"/>
      <c r="G1102" s="647"/>
      <c r="H1102" s="648"/>
      <c r="I1102" s="648"/>
      <c r="J1102" s="671"/>
      <c r="K1102" s="822"/>
      <c r="L1102" s="671"/>
      <c r="M1102" s="671"/>
      <c r="N1102" s="671"/>
      <c r="O1102" s="671"/>
      <c r="P1102" s="671"/>
      <c r="Q1102" s="671"/>
      <c r="R1102" s="653"/>
      <c r="S1102" s="653"/>
      <c r="T1102" s="653"/>
      <c r="U1102" s="37"/>
      <c r="V1102" s="37"/>
      <c r="W1102" s="37"/>
      <c r="X1102" s="37"/>
      <c r="Y1102" s="37"/>
      <c r="Z1102" s="37"/>
      <c r="AA1102" s="37"/>
      <c r="AB1102" s="37"/>
      <c r="AC1102" s="37"/>
      <c r="AD1102" s="37"/>
      <c r="AE1102" s="37"/>
      <c r="AF1102" s="37"/>
      <c r="AG1102" s="37"/>
      <c r="AH1102" s="37"/>
      <c r="AI1102" s="37"/>
      <c r="AJ1102" s="37"/>
      <c r="AK1102" s="37"/>
      <c r="AL1102" s="652"/>
      <c r="AM1102" s="652"/>
      <c r="AN1102" s="652"/>
      <c r="AO1102" s="652"/>
      <c r="AP1102" s="652"/>
      <c r="AQ1102" s="652"/>
      <c r="AR1102" s="652"/>
      <c r="AS1102" s="652"/>
      <c r="AT1102" s="652"/>
    </row>
    <row r="1103" spans="2:46" s="644" customFormat="1" ht="15.95" customHeight="1" x14ac:dyDescent="0.25">
      <c r="B1103" s="645"/>
      <c r="C1103" s="652"/>
      <c r="D1103" s="652"/>
      <c r="E1103" s="652"/>
      <c r="F1103" s="652"/>
      <c r="G1103" s="647"/>
      <c r="H1103" s="648"/>
      <c r="I1103" s="648"/>
      <c r="J1103" s="671"/>
      <c r="K1103" s="822"/>
      <c r="L1103" s="671"/>
      <c r="M1103" s="671"/>
      <c r="N1103" s="671"/>
      <c r="O1103" s="671"/>
      <c r="P1103" s="671"/>
      <c r="Q1103" s="671"/>
      <c r="R1103" s="653"/>
      <c r="S1103" s="653"/>
      <c r="T1103" s="653"/>
      <c r="U1103" s="37"/>
      <c r="V1103" s="37"/>
      <c r="W1103" s="37"/>
      <c r="X1103" s="37"/>
      <c r="Y1103" s="37"/>
      <c r="Z1103" s="37"/>
      <c r="AA1103" s="37"/>
      <c r="AB1103" s="37"/>
      <c r="AC1103" s="37"/>
      <c r="AD1103" s="37"/>
      <c r="AE1103" s="37"/>
      <c r="AF1103" s="37"/>
      <c r="AG1103" s="37"/>
      <c r="AH1103" s="37"/>
      <c r="AI1103" s="37"/>
      <c r="AJ1103" s="37"/>
      <c r="AK1103" s="37"/>
      <c r="AL1103" s="652"/>
      <c r="AM1103" s="652"/>
      <c r="AN1103" s="652"/>
      <c r="AO1103" s="652"/>
      <c r="AP1103" s="652"/>
      <c r="AQ1103" s="652"/>
      <c r="AR1103" s="652"/>
      <c r="AS1103" s="652"/>
      <c r="AT1103" s="652"/>
    </row>
    <row r="1104" spans="2:46" s="644" customFormat="1" ht="15.95" customHeight="1" x14ac:dyDescent="0.25">
      <c r="B1104" s="645"/>
      <c r="C1104" s="652"/>
      <c r="D1104" s="652"/>
      <c r="E1104" s="652"/>
      <c r="F1104" s="652"/>
      <c r="G1104" s="647"/>
      <c r="H1104" s="648"/>
      <c r="I1104" s="648"/>
      <c r="J1104" s="671"/>
      <c r="K1104" s="822"/>
      <c r="L1104" s="671"/>
      <c r="M1104" s="671"/>
      <c r="N1104" s="671"/>
      <c r="O1104" s="671"/>
      <c r="P1104" s="671"/>
      <c r="Q1104" s="671"/>
      <c r="R1104" s="653"/>
      <c r="S1104" s="653"/>
      <c r="T1104" s="653"/>
      <c r="U1104" s="37"/>
      <c r="V1104" s="37"/>
      <c r="W1104" s="37"/>
      <c r="X1104" s="37"/>
      <c r="Y1104" s="37"/>
      <c r="Z1104" s="37"/>
      <c r="AA1104" s="37"/>
      <c r="AB1104" s="37"/>
      <c r="AC1104" s="37"/>
      <c r="AD1104" s="37"/>
      <c r="AE1104" s="37"/>
      <c r="AF1104" s="37"/>
      <c r="AG1104" s="37"/>
      <c r="AH1104" s="37"/>
      <c r="AI1104" s="37"/>
      <c r="AJ1104" s="37"/>
      <c r="AK1104" s="37"/>
      <c r="AL1104" s="652"/>
      <c r="AM1104" s="652"/>
      <c r="AN1104" s="652"/>
      <c r="AO1104" s="652"/>
      <c r="AP1104" s="652"/>
      <c r="AQ1104" s="652"/>
      <c r="AR1104" s="652"/>
      <c r="AS1104" s="652"/>
      <c r="AT1104" s="652"/>
    </row>
    <row r="1105" spans="2:46" s="644" customFormat="1" ht="15.95" customHeight="1" x14ac:dyDescent="0.25">
      <c r="B1105" s="645"/>
      <c r="C1105" s="652"/>
      <c r="D1105" s="652"/>
      <c r="E1105" s="652"/>
      <c r="F1105" s="652"/>
      <c r="G1105" s="647"/>
      <c r="H1105" s="648"/>
      <c r="I1105" s="648"/>
      <c r="J1105" s="671"/>
      <c r="K1105" s="822"/>
      <c r="L1105" s="671"/>
      <c r="M1105" s="671"/>
      <c r="N1105" s="671"/>
      <c r="O1105" s="671"/>
      <c r="P1105" s="671"/>
      <c r="Q1105" s="671"/>
      <c r="R1105" s="653"/>
      <c r="S1105" s="653"/>
      <c r="T1105" s="653"/>
      <c r="U1105" s="37"/>
      <c r="V1105" s="37"/>
      <c r="W1105" s="37"/>
      <c r="X1105" s="37"/>
      <c r="Y1105" s="37"/>
      <c r="Z1105" s="37"/>
      <c r="AA1105" s="37"/>
      <c r="AB1105" s="37"/>
      <c r="AC1105" s="37"/>
      <c r="AD1105" s="37"/>
      <c r="AE1105" s="37"/>
      <c r="AF1105" s="37"/>
      <c r="AG1105" s="37"/>
      <c r="AH1105" s="37"/>
      <c r="AI1105" s="37"/>
      <c r="AJ1105" s="37"/>
      <c r="AK1105" s="37"/>
      <c r="AL1105" s="652"/>
      <c r="AM1105" s="652"/>
      <c r="AN1105" s="652"/>
      <c r="AO1105" s="652"/>
      <c r="AP1105" s="652"/>
      <c r="AQ1105" s="652"/>
      <c r="AR1105" s="652"/>
      <c r="AS1105" s="652"/>
      <c r="AT1105" s="652"/>
    </row>
    <row r="1106" spans="2:46" s="644" customFormat="1" ht="15.95" customHeight="1" x14ac:dyDescent="0.25">
      <c r="B1106" s="645"/>
      <c r="C1106" s="652"/>
      <c r="D1106" s="652"/>
      <c r="E1106" s="652"/>
      <c r="F1106" s="652"/>
      <c r="G1106" s="647"/>
      <c r="H1106" s="648"/>
      <c r="I1106" s="648"/>
      <c r="J1106" s="671"/>
      <c r="K1106" s="822"/>
      <c r="L1106" s="671"/>
      <c r="M1106" s="671"/>
      <c r="N1106" s="671"/>
      <c r="O1106" s="671"/>
      <c r="P1106" s="671"/>
      <c r="Q1106" s="671"/>
      <c r="R1106" s="653"/>
      <c r="S1106" s="653"/>
      <c r="T1106" s="653"/>
      <c r="U1106" s="37"/>
      <c r="V1106" s="37"/>
      <c r="W1106" s="37"/>
      <c r="X1106" s="37"/>
      <c r="Y1106" s="37"/>
      <c r="Z1106" s="37"/>
      <c r="AA1106" s="37"/>
      <c r="AB1106" s="37"/>
      <c r="AC1106" s="37"/>
      <c r="AD1106" s="37"/>
      <c r="AE1106" s="37"/>
      <c r="AF1106" s="37"/>
      <c r="AG1106" s="37"/>
      <c r="AH1106" s="37"/>
      <c r="AI1106" s="37"/>
      <c r="AJ1106" s="37"/>
      <c r="AK1106" s="37"/>
      <c r="AL1106" s="652"/>
      <c r="AM1106" s="652"/>
      <c r="AN1106" s="652"/>
      <c r="AO1106" s="652"/>
      <c r="AP1106" s="652"/>
      <c r="AQ1106" s="652"/>
      <c r="AR1106" s="652"/>
      <c r="AS1106" s="652"/>
      <c r="AT1106" s="652"/>
    </row>
    <row r="1107" spans="2:46" s="644" customFormat="1" ht="15.95" customHeight="1" x14ac:dyDescent="0.25">
      <c r="B1107" s="645"/>
      <c r="C1107" s="652"/>
      <c r="D1107" s="652"/>
      <c r="E1107" s="652"/>
      <c r="F1107" s="652"/>
      <c r="G1107" s="647"/>
      <c r="H1107" s="648"/>
      <c r="I1107" s="648"/>
      <c r="J1107" s="671"/>
      <c r="K1107" s="822"/>
      <c r="L1107" s="671"/>
      <c r="M1107" s="671"/>
      <c r="N1107" s="671"/>
      <c r="O1107" s="671"/>
      <c r="P1107" s="671"/>
      <c r="Q1107" s="671"/>
      <c r="R1107" s="653"/>
      <c r="S1107" s="653"/>
      <c r="T1107" s="653"/>
      <c r="U1107" s="37"/>
      <c r="V1107" s="37"/>
      <c r="W1107" s="37"/>
      <c r="X1107" s="37"/>
      <c r="Y1107" s="37"/>
      <c r="Z1107" s="37"/>
      <c r="AA1107" s="37"/>
      <c r="AB1107" s="37"/>
      <c r="AC1107" s="37"/>
      <c r="AD1107" s="37"/>
      <c r="AE1107" s="37"/>
      <c r="AF1107" s="37"/>
      <c r="AG1107" s="37"/>
      <c r="AH1107" s="37"/>
      <c r="AI1107" s="37"/>
      <c r="AJ1107" s="37"/>
      <c r="AK1107" s="37"/>
      <c r="AL1107" s="652"/>
      <c r="AM1107" s="652"/>
      <c r="AN1107" s="652"/>
      <c r="AO1107" s="652"/>
      <c r="AP1107" s="652"/>
      <c r="AQ1107" s="652"/>
      <c r="AR1107" s="652"/>
      <c r="AS1107" s="652"/>
      <c r="AT1107" s="652"/>
    </row>
    <row r="1108" spans="2:46" s="644" customFormat="1" ht="15.95" customHeight="1" x14ac:dyDescent="0.25">
      <c r="B1108" s="645"/>
      <c r="C1108" s="652"/>
      <c r="D1108" s="652"/>
      <c r="E1108" s="652"/>
      <c r="F1108" s="652"/>
      <c r="G1108" s="647"/>
      <c r="H1108" s="648"/>
      <c r="I1108" s="648"/>
      <c r="J1108" s="671"/>
      <c r="K1108" s="822"/>
      <c r="L1108" s="671"/>
      <c r="M1108" s="671"/>
      <c r="N1108" s="671"/>
      <c r="O1108" s="671"/>
      <c r="P1108" s="671"/>
      <c r="Q1108" s="671"/>
      <c r="R1108" s="653"/>
      <c r="S1108" s="653"/>
      <c r="T1108" s="653"/>
      <c r="U1108" s="37"/>
      <c r="V1108" s="37"/>
      <c r="W1108" s="37"/>
      <c r="X1108" s="37"/>
      <c r="Y1108" s="37"/>
      <c r="Z1108" s="37"/>
      <c r="AA1108" s="37"/>
      <c r="AB1108" s="37"/>
      <c r="AC1108" s="37"/>
      <c r="AD1108" s="37"/>
      <c r="AE1108" s="37"/>
      <c r="AF1108" s="37"/>
      <c r="AG1108" s="37"/>
      <c r="AH1108" s="37"/>
      <c r="AI1108" s="37"/>
      <c r="AJ1108" s="37"/>
      <c r="AK1108" s="37"/>
      <c r="AL1108" s="652"/>
      <c r="AM1108" s="652"/>
      <c r="AN1108" s="652"/>
      <c r="AO1108" s="652"/>
      <c r="AP1108" s="652"/>
      <c r="AQ1108" s="652"/>
      <c r="AR1108" s="652"/>
      <c r="AS1108" s="652"/>
      <c r="AT1108" s="652"/>
    </row>
    <row r="1109" spans="2:46" s="644" customFormat="1" ht="15.95" customHeight="1" x14ac:dyDescent="0.25">
      <c r="B1109" s="645"/>
      <c r="C1109" s="652"/>
      <c r="D1109" s="652"/>
      <c r="E1109" s="652"/>
      <c r="F1109" s="652"/>
      <c r="G1109" s="647"/>
      <c r="H1109" s="648"/>
      <c r="I1109" s="648"/>
      <c r="J1109" s="671"/>
      <c r="K1109" s="822"/>
      <c r="L1109" s="671"/>
      <c r="M1109" s="671"/>
      <c r="N1109" s="671"/>
      <c r="O1109" s="671"/>
      <c r="P1109" s="671"/>
      <c r="Q1109" s="671"/>
      <c r="R1109" s="653"/>
      <c r="S1109" s="653"/>
      <c r="T1109" s="653"/>
      <c r="U1109" s="37"/>
      <c r="V1109" s="37"/>
      <c r="W1109" s="37"/>
      <c r="X1109" s="37"/>
      <c r="Y1109" s="37"/>
      <c r="Z1109" s="37"/>
      <c r="AA1109" s="37"/>
      <c r="AB1109" s="37"/>
      <c r="AC1109" s="37"/>
      <c r="AD1109" s="37"/>
      <c r="AE1109" s="37"/>
      <c r="AF1109" s="37"/>
      <c r="AG1109" s="37"/>
      <c r="AH1109" s="37"/>
      <c r="AI1109" s="37"/>
      <c r="AJ1109" s="37"/>
      <c r="AK1109" s="37"/>
      <c r="AL1109" s="652"/>
      <c r="AM1109" s="652"/>
      <c r="AN1109" s="652"/>
      <c r="AO1109" s="652"/>
      <c r="AP1109" s="652"/>
      <c r="AQ1109" s="652"/>
      <c r="AR1109" s="652"/>
      <c r="AS1109" s="652"/>
      <c r="AT1109" s="652"/>
    </row>
    <row r="1110" spans="2:46" s="644" customFormat="1" ht="15.95" customHeight="1" x14ac:dyDescent="0.25">
      <c r="B1110" s="645"/>
      <c r="C1110" s="652"/>
      <c r="D1110" s="652"/>
      <c r="E1110" s="652"/>
      <c r="F1110" s="652"/>
      <c r="G1110" s="647"/>
      <c r="H1110" s="648"/>
      <c r="I1110" s="648"/>
      <c r="J1110" s="671"/>
      <c r="K1110" s="822"/>
      <c r="L1110" s="671"/>
      <c r="M1110" s="671"/>
      <c r="N1110" s="671"/>
      <c r="O1110" s="671"/>
      <c r="P1110" s="671"/>
      <c r="Q1110" s="671"/>
      <c r="R1110" s="653"/>
      <c r="S1110" s="653"/>
      <c r="T1110" s="653"/>
      <c r="U1110" s="37"/>
      <c r="V1110" s="37"/>
      <c r="W1110" s="37"/>
      <c r="X1110" s="37"/>
      <c r="Y1110" s="37"/>
      <c r="Z1110" s="37"/>
      <c r="AA1110" s="37"/>
      <c r="AB1110" s="37"/>
      <c r="AC1110" s="37"/>
      <c r="AD1110" s="37"/>
      <c r="AE1110" s="37"/>
      <c r="AF1110" s="37"/>
      <c r="AG1110" s="37"/>
      <c r="AH1110" s="37"/>
      <c r="AI1110" s="37"/>
      <c r="AJ1110" s="37"/>
      <c r="AK1110" s="37"/>
      <c r="AL1110" s="652"/>
      <c r="AM1110" s="652"/>
      <c r="AN1110" s="652"/>
      <c r="AO1110" s="652"/>
      <c r="AP1110" s="652"/>
      <c r="AQ1110" s="652"/>
      <c r="AR1110" s="652"/>
      <c r="AS1110" s="652"/>
      <c r="AT1110" s="652"/>
    </row>
    <row r="1111" spans="2:46" s="644" customFormat="1" ht="15.95" customHeight="1" x14ac:dyDescent="0.25">
      <c r="B1111" s="645"/>
      <c r="C1111" s="652"/>
      <c r="D1111" s="652"/>
      <c r="E1111" s="652"/>
      <c r="F1111" s="652"/>
      <c r="G1111" s="647"/>
      <c r="H1111" s="648"/>
      <c r="I1111" s="648"/>
      <c r="J1111" s="671"/>
      <c r="K1111" s="822"/>
      <c r="L1111" s="671"/>
      <c r="M1111" s="671"/>
      <c r="N1111" s="671"/>
      <c r="O1111" s="671"/>
      <c r="P1111" s="671"/>
      <c r="Q1111" s="671"/>
      <c r="R1111" s="653"/>
      <c r="S1111" s="653"/>
      <c r="T1111" s="653"/>
      <c r="U1111" s="37"/>
      <c r="V1111" s="37"/>
      <c r="W1111" s="37"/>
      <c r="X1111" s="37"/>
      <c r="Y1111" s="37"/>
      <c r="Z1111" s="37"/>
      <c r="AA1111" s="37"/>
      <c r="AB1111" s="37"/>
      <c r="AC1111" s="37"/>
      <c r="AD1111" s="37"/>
      <c r="AE1111" s="37"/>
      <c r="AF1111" s="37"/>
      <c r="AG1111" s="37"/>
      <c r="AH1111" s="37"/>
      <c r="AI1111" s="37"/>
      <c r="AJ1111" s="37"/>
      <c r="AK1111" s="37"/>
      <c r="AL1111" s="652"/>
      <c r="AM1111" s="652"/>
      <c r="AN1111" s="652"/>
      <c r="AO1111" s="652"/>
      <c r="AP1111" s="652"/>
      <c r="AQ1111" s="652"/>
      <c r="AR1111" s="652"/>
      <c r="AS1111" s="652"/>
      <c r="AT1111" s="652"/>
    </row>
    <row r="1112" spans="2:46" s="644" customFormat="1" ht="15.95" customHeight="1" x14ac:dyDescent="0.25">
      <c r="B1112" s="645"/>
      <c r="C1112" s="652"/>
      <c r="D1112" s="652"/>
      <c r="E1112" s="652"/>
      <c r="F1112" s="652"/>
      <c r="G1112" s="647"/>
      <c r="H1112" s="648"/>
      <c r="I1112" s="648"/>
      <c r="J1112" s="671"/>
      <c r="K1112" s="822"/>
      <c r="L1112" s="671"/>
      <c r="M1112" s="671"/>
      <c r="N1112" s="671"/>
      <c r="O1112" s="671"/>
      <c r="P1112" s="671"/>
      <c r="Q1112" s="671"/>
      <c r="R1112" s="653"/>
      <c r="S1112" s="653"/>
      <c r="T1112" s="653"/>
      <c r="U1112" s="37"/>
      <c r="V1112" s="37"/>
      <c r="W1112" s="37"/>
      <c r="X1112" s="37"/>
      <c r="Y1112" s="37"/>
      <c r="Z1112" s="37"/>
      <c r="AA1112" s="37"/>
      <c r="AB1112" s="37"/>
      <c r="AC1112" s="37"/>
      <c r="AD1112" s="37"/>
      <c r="AE1112" s="37"/>
      <c r="AF1112" s="37"/>
      <c r="AG1112" s="37"/>
      <c r="AH1112" s="37"/>
      <c r="AI1112" s="37"/>
      <c r="AJ1112" s="37"/>
      <c r="AK1112" s="37"/>
      <c r="AL1112" s="652"/>
      <c r="AM1112" s="652"/>
      <c r="AN1112" s="652"/>
      <c r="AO1112" s="652"/>
      <c r="AP1112" s="652"/>
      <c r="AQ1112" s="652"/>
      <c r="AR1112" s="652"/>
      <c r="AS1112" s="652"/>
      <c r="AT1112" s="652"/>
    </row>
    <row r="1113" spans="2:46" s="644" customFormat="1" ht="15.95" customHeight="1" x14ac:dyDescent="0.25">
      <c r="B1113" s="645"/>
      <c r="C1113" s="652"/>
      <c r="D1113" s="652"/>
      <c r="E1113" s="652"/>
      <c r="F1113" s="652"/>
      <c r="G1113" s="647"/>
      <c r="H1113" s="648"/>
      <c r="I1113" s="648"/>
      <c r="J1113" s="671"/>
      <c r="K1113" s="822"/>
      <c r="L1113" s="671"/>
      <c r="M1113" s="671"/>
      <c r="N1113" s="671"/>
      <c r="O1113" s="671"/>
      <c r="P1113" s="671"/>
      <c r="Q1113" s="671"/>
      <c r="R1113" s="653"/>
      <c r="S1113" s="653"/>
      <c r="T1113" s="653"/>
      <c r="U1113" s="37"/>
      <c r="V1113" s="37"/>
      <c r="W1113" s="37"/>
      <c r="X1113" s="37"/>
      <c r="Y1113" s="37"/>
      <c r="Z1113" s="37"/>
      <c r="AA1113" s="37"/>
      <c r="AB1113" s="37"/>
      <c r="AC1113" s="37"/>
      <c r="AD1113" s="37"/>
      <c r="AE1113" s="37"/>
      <c r="AF1113" s="37"/>
      <c r="AG1113" s="37"/>
      <c r="AH1113" s="37"/>
      <c r="AI1113" s="37"/>
      <c r="AJ1113" s="37"/>
      <c r="AK1113" s="37"/>
      <c r="AL1113" s="652"/>
      <c r="AM1113" s="652"/>
      <c r="AN1113" s="652"/>
      <c r="AO1113" s="652"/>
      <c r="AP1113" s="652"/>
      <c r="AQ1113" s="652"/>
      <c r="AR1113" s="652"/>
      <c r="AS1113" s="652"/>
      <c r="AT1113" s="652"/>
    </row>
    <row r="1114" spans="2:46" s="644" customFormat="1" ht="15.95" customHeight="1" x14ac:dyDescent="0.25">
      <c r="B1114" s="645"/>
      <c r="C1114" s="652"/>
      <c r="D1114" s="652"/>
      <c r="E1114" s="652"/>
      <c r="F1114" s="652"/>
      <c r="G1114" s="647"/>
      <c r="H1114" s="648"/>
      <c r="I1114" s="648"/>
      <c r="J1114" s="671"/>
      <c r="K1114" s="822"/>
      <c r="L1114" s="671"/>
      <c r="M1114" s="671"/>
      <c r="N1114" s="671"/>
      <c r="O1114" s="671"/>
      <c r="P1114" s="671"/>
      <c r="Q1114" s="671"/>
      <c r="R1114" s="653"/>
      <c r="S1114" s="653"/>
      <c r="T1114" s="653"/>
      <c r="U1114" s="37"/>
      <c r="V1114" s="37"/>
      <c r="W1114" s="37"/>
      <c r="X1114" s="37"/>
      <c r="Y1114" s="37"/>
      <c r="Z1114" s="37"/>
      <c r="AA1114" s="37"/>
      <c r="AB1114" s="37"/>
      <c r="AC1114" s="37"/>
      <c r="AD1114" s="37"/>
      <c r="AE1114" s="37"/>
      <c r="AF1114" s="37"/>
      <c r="AG1114" s="37"/>
      <c r="AH1114" s="37"/>
      <c r="AI1114" s="37"/>
      <c r="AJ1114" s="37"/>
      <c r="AK1114" s="37"/>
      <c r="AL1114" s="652"/>
      <c r="AM1114" s="652"/>
      <c r="AN1114" s="652"/>
      <c r="AO1114" s="652"/>
      <c r="AP1114" s="652"/>
      <c r="AQ1114" s="652"/>
      <c r="AR1114" s="652"/>
      <c r="AS1114" s="652"/>
      <c r="AT1114" s="652"/>
    </row>
    <row r="1115" spans="2:46" s="644" customFormat="1" ht="15.95" customHeight="1" x14ac:dyDescent="0.25">
      <c r="B1115" s="645"/>
      <c r="C1115" s="652"/>
      <c r="D1115" s="652"/>
      <c r="E1115" s="652"/>
      <c r="F1115" s="652"/>
      <c r="G1115" s="647"/>
      <c r="H1115" s="648"/>
      <c r="I1115" s="648"/>
      <c r="J1115" s="671"/>
      <c r="K1115" s="822"/>
      <c r="L1115" s="671"/>
      <c r="M1115" s="671"/>
      <c r="N1115" s="671"/>
      <c r="O1115" s="671"/>
      <c r="P1115" s="671"/>
      <c r="Q1115" s="671"/>
      <c r="R1115" s="653"/>
      <c r="S1115" s="653"/>
      <c r="T1115" s="653"/>
      <c r="U1115" s="37"/>
      <c r="V1115" s="37"/>
      <c r="W1115" s="37"/>
      <c r="X1115" s="37"/>
      <c r="Y1115" s="37"/>
      <c r="Z1115" s="37"/>
      <c r="AA1115" s="37"/>
      <c r="AB1115" s="37"/>
      <c r="AC1115" s="37"/>
      <c r="AD1115" s="37"/>
      <c r="AE1115" s="37"/>
      <c r="AF1115" s="37"/>
      <c r="AG1115" s="37"/>
      <c r="AH1115" s="37"/>
      <c r="AI1115" s="37"/>
      <c r="AJ1115" s="37"/>
      <c r="AK1115" s="37"/>
      <c r="AL1115" s="652"/>
      <c r="AM1115" s="652"/>
      <c r="AN1115" s="652"/>
      <c r="AO1115" s="652"/>
      <c r="AP1115" s="652"/>
      <c r="AQ1115" s="652"/>
      <c r="AR1115" s="652"/>
      <c r="AS1115" s="652"/>
      <c r="AT1115" s="652"/>
    </row>
    <row r="1116" spans="2:46" s="644" customFormat="1" ht="15.95" customHeight="1" x14ac:dyDescent="0.25">
      <c r="B1116" s="645"/>
      <c r="C1116" s="652"/>
      <c r="D1116" s="652"/>
      <c r="E1116" s="652"/>
      <c r="F1116" s="652"/>
      <c r="G1116" s="647"/>
      <c r="H1116" s="648"/>
      <c r="I1116" s="648"/>
      <c r="J1116" s="671"/>
      <c r="K1116" s="822"/>
      <c r="L1116" s="671"/>
      <c r="M1116" s="671"/>
      <c r="N1116" s="671"/>
      <c r="O1116" s="671"/>
      <c r="P1116" s="671"/>
      <c r="Q1116" s="671"/>
      <c r="R1116" s="653"/>
      <c r="S1116" s="653"/>
      <c r="T1116" s="653"/>
      <c r="U1116" s="37"/>
      <c r="V1116" s="37"/>
      <c r="W1116" s="37"/>
      <c r="X1116" s="37"/>
      <c r="Y1116" s="37"/>
      <c r="Z1116" s="37"/>
      <c r="AA1116" s="37"/>
      <c r="AB1116" s="37"/>
      <c r="AC1116" s="37"/>
      <c r="AD1116" s="37"/>
      <c r="AE1116" s="37"/>
      <c r="AF1116" s="37"/>
      <c r="AG1116" s="37"/>
      <c r="AH1116" s="37"/>
      <c r="AI1116" s="37"/>
      <c r="AJ1116" s="37"/>
      <c r="AK1116" s="37"/>
      <c r="AL1116" s="652"/>
      <c r="AM1116" s="652"/>
      <c r="AN1116" s="652"/>
      <c r="AO1116" s="652"/>
      <c r="AP1116" s="652"/>
      <c r="AQ1116" s="652"/>
      <c r="AR1116" s="652"/>
      <c r="AS1116" s="652"/>
      <c r="AT1116" s="652"/>
    </row>
    <row r="1117" spans="2:46" s="644" customFormat="1" ht="15.95" customHeight="1" x14ac:dyDescent="0.25">
      <c r="B1117" s="645"/>
      <c r="C1117" s="652"/>
      <c r="D1117" s="652"/>
      <c r="E1117" s="652"/>
      <c r="F1117" s="652"/>
      <c r="G1117" s="647"/>
      <c r="H1117" s="648"/>
      <c r="I1117" s="648"/>
      <c r="J1117" s="671"/>
      <c r="K1117" s="822"/>
      <c r="L1117" s="671"/>
      <c r="M1117" s="671"/>
      <c r="N1117" s="671"/>
      <c r="O1117" s="671"/>
      <c r="P1117" s="671"/>
      <c r="Q1117" s="671"/>
      <c r="R1117" s="653"/>
      <c r="S1117" s="653"/>
      <c r="T1117" s="653"/>
      <c r="U1117" s="37"/>
      <c r="V1117" s="37"/>
      <c r="W1117" s="37"/>
      <c r="X1117" s="37"/>
      <c r="Y1117" s="37"/>
      <c r="Z1117" s="37"/>
      <c r="AA1117" s="37"/>
      <c r="AB1117" s="37"/>
      <c r="AC1117" s="37"/>
      <c r="AD1117" s="37"/>
      <c r="AE1117" s="37"/>
      <c r="AF1117" s="37"/>
      <c r="AG1117" s="37"/>
      <c r="AH1117" s="37"/>
      <c r="AI1117" s="37"/>
      <c r="AJ1117" s="37"/>
      <c r="AK1117" s="37"/>
      <c r="AL1117" s="652"/>
      <c r="AM1117" s="652"/>
      <c r="AN1117" s="652"/>
      <c r="AO1117" s="652"/>
      <c r="AP1117" s="652"/>
      <c r="AQ1117" s="652"/>
      <c r="AR1117" s="652"/>
      <c r="AS1117" s="652"/>
      <c r="AT1117" s="652"/>
    </row>
    <row r="1118" spans="2:46" s="644" customFormat="1" ht="15.95" customHeight="1" x14ac:dyDescent="0.25">
      <c r="B1118" s="645"/>
      <c r="C1118" s="652"/>
      <c r="D1118" s="652"/>
      <c r="E1118" s="652"/>
      <c r="F1118" s="652"/>
      <c r="G1118" s="647"/>
      <c r="H1118" s="648"/>
      <c r="I1118" s="648"/>
      <c r="J1118" s="671"/>
      <c r="K1118" s="822"/>
      <c r="L1118" s="671"/>
      <c r="M1118" s="671"/>
      <c r="N1118" s="671"/>
      <c r="O1118" s="671"/>
      <c r="P1118" s="671"/>
      <c r="Q1118" s="671"/>
      <c r="R1118" s="653"/>
      <c r="S1118" s="653"/>
      <c r="T1118" s="653"/>
      <c r="U1118" s="37"/>
      <c r="V1118" s="37"/>
      <c r="W1118" s="37"/>
      <c r="X1118" s="37"/>
      <c r="Y1118" s="37"/>
      <c r="Z1118" s="37"/>
      <c r="AA1118" s="37"/>
      <c r="AB1118" s="37"/>
      <c r="AC1118" s="37"/>
      <c r="AD1118" s="37"/>
      <c r="AE1118" s="37"/>
      <c r="AF1118" s="37"/>
      <c r="AG1118" s="37"/>
      <c r="AH1118" s="37"/>
      <c r="AI1118" s="37"/>
      <c r="AJ1118" s="37"/>
      <c r="AK1118" s="37"/>
      <c r="AL1118" s="652"/>
      <c r="AM1118" s="652"/>
      <c r="AN1118" s="652"/>
      <c r="AO1118" s="652"/>
      <c r="AP1118" s="652"/>
      <c r="AQ1118" s="652"/>
      <c r="AR1118" s="652"/>
      <c r="AS1118" s="652"/>
      <c r="AT1118" s="652"/>
    </row>
    <row r="1119" spans="2:46" s="644" customFormat="1" ht="15.95" customHeight="1" x14ac:dyDescent="0.25">
      <c r="B1119" s="645"/>
      <c r="C1119" s="652"/>
      <c r="D1119" s="652"/>
      <c r="E1119" s="652"/>
      <c r="F1119" s="652"/>
      <c r="G1119" s="647"/>
      <c r="H1119" s="648"/>
      <c r="I1119" s="648"/>
      <c r="J1119" s="671"/>
      <c r="K1119" s="822"/>
      <c r="L1119" s="671"/>
      <c r="M1119" s="671"/>
      <c r="N1119" s="671"/>
      <c r="O1119" s="671"/>
      <c r="P1119" s="671"/>
      <c r="Q1119" s="671"/>
      <c r="R1119" s="653"/>
      <c r="S1119" s="653"/>
      <c r="T1119" s="653"/>
      <c r="U1119" s="37"/>
      <c r="V1119" s="37"/>
      <c r="W1119" s="37"/>
      <c r="X1119" s="37"/>
      <c r="Y1119" s="37"/>
      <c r="Z1119" s="37"/>
      <c r="AA1119" s="37"/>
      <c r="AB1119" s="37"/>
      <c r="AC1119" s="37"/>
      <c r="AD1119" s="37"/>
      <c r="AE1119" s="37"/>
      <c r="AF1119" s="37"/>
      <c r="AG1119" s="37"/>
      <c r="AH1119" s="37"/>
      <c r="AI1119" s="37"/>
      <c r="AJ1119" s="37"/>
      <c r="AK1119" s="37"/>
      <c r="AL1119" s="652"/>
      <c r="AM1119" s="652"/>
      <c r="AN1119" s="652"/>
      <c r="AO1119" s="652"/>
      <c r="AP1119" s="652"/>
      <c r="AQ1119" s="652"/>
      <c r="AR1119" s="652"/>
      <c r="AS1119" s="652"/>
      <c r="AT1119" s="652"/>
    </row>
    <row r="1120" spans="2:46" s="644" customFormat="1" ht="15.95" customHeight="1" x14ac:dyDescent="0.25">
      <c r="B1120" s="645"/>
      <c r="C1120" s="652"/>
      <c r="D1120" s="652"/>
      <c r="E1120" s="652"/>
      <c r="F1120" s="652"/>
      <c r="G1120" s="647"/>
      <c r="H1120" s="648"/>
      <c r="I1120" s="648"/>
      <c r="J1120" s="671"/>
      <c r="K1120" s="822"/>
      <c r="L1120" s="671"/>
      <c r="M1120" s="671"/>
      <c r="N1120" s="671"/>
      <c r="O1120" s="671"/>
      <c r="P1120" s="671"/>
      <c r="Q1120" s="671"/>
      <c r="R1120" s="653"/>
      <c r="S1120" s="653"/>
      <c r="T1120" s="653"/>
      <c r="U1120" s="37"/>
      <c r="V1120" s="37"/>
      <c r="W1120" s="37"/>
      <c r="X1120" s="37"/>
      <c r="Y1120" s="37"/>
      <c r="Z1120" s="37"/>
      <c r="AA1120" s="37"/>
      <c r="AB1120" s="37"/>
      <c r="AC1120" s="37"/>
      <c r="AD1120" s="37"/>
      <c r="AE1120" s="37"/>
      <c r="AF1120" s="37"/>
      <c r="AG1120" s="37"/>
      <c r="AH1120" s="37"/>
      <c r="AI1120" s="37"/>
      <c r="AJ1120" s="37"/>
      <c r="AK1120" s="37"/>
      <c r="AL1120" s="652"/>
      <c r="AM1120" s="652"/>
      <c r="AN1120" s="652"/>
      <c r="AO1120" s="652"/>
      <c r="AP1120" s="652"/>
      <c r="AQ1120" s="652"/>
      <c r="AR1120" s="652"/>
      <c r="AS1120" s="652"/>
      <c r="AT1120" s="652"/>
    </row>
    <row r="1121" spans="2:46" s="644" customFormat="1" ht="15.95" customHeight="1" x14ac:dyDescent="0.25">
      <c r="B1121" s="645"/>
      <c r="C1121" s="652"/>
      <c r="D1121" s="652"/>
      <c r="E1121" s="652"/>
      <c r="F1121" s="652"/>
      <c r="G1121" s="647"/>
      <c r="H1121" s="648"/>
      <c r="I1121" s="648"/>
      <c r="J1121" s="671"/>
      <c r="K1121" s="822"/>
      <c r="L1121" s="671"/>
      <c r="M1121" s="671"/>
      <c r="N1121" s="671"/>
      <c r="O1121" s="671"/>
      <c r="P1121" s="671"/>
      <c r="Q1121" s="671"/>
      <c r="R1121" s="653"/>
      <c r="S1121" s="653"/>
      <c r="T1121" s="653"/>
      <c r="U1121" s="37"/>
      <c r="V1121" s="37"/>
      <c r="W1121" s="37"/>
      <c r="X1121" s="37"/>
      <c r="Y1121" s="37"/>
      <c r="Z1121" s="37"/>
      <c r="AA1121" s="37"/>
      <c r="AB1121" s="37"/>
      <c r="AC1121" s="37"/>
      <c r="AD1121" s="37"/>
      <c r="AE1121" s="37"/>
      <c r="AF1121" s="37"/>
      <c r="AG1121" s="37"/>
      <c r="AH1121" s="37"/>
      <c r="AI1121" s="37"/>
      <c r="AJ1121" s="37"/>
      <c r="AK1121" s="37"/>
      <c r="AL1121" s="652"/>
      <c r="AM1121" s="652"/>
      <c r="AN1121" s="652"/>
      <c r="AO1121" s="652"/>
      <c r="AP1121" s="652"/>
      <c r="AQ1121" s="652"/>
      <c r="AR1121" s="652"/>
      <c r="AS1121" s="652"/>
      <c r="AT1121" s="652"/>
    </row>
    <row r="1122" spans="2:46" s="644" customFormat="1" ht="15.95" customHeight="1" x14ac:dyDescent="0.25">
      <c r="B1122" s="645"/>
      <c r="C1122" s="652"/>
      <c r="D1122" s="652"/>
      <c r="E1122" s="652"/>
      <c r="F1122" s="652"/>
      <c r="G1122" s="647"/>
      <c r="H1122" s="648"/>
      <c r="I1122" s="648"/>
      <c r="J1122" s="671"/>
      <c r="K1122" s="822"/>
      <c r="L1122" s="671"/>
      <c r="M1122" s="671"/>
      <c r="N1122" s="671"/>
      <c r="O1122" s="671"/>
      <c r="P1122" s="671"/>
      <c r="Q1122" s="671"/>
      <c r="R1122" s="653"/>
      <c r="S1122" s="653"/>
      <c r="T1122" s="653"/>
      <c r="U1122" s="37"/>
      <c r="V1122" s="37"/>
      <c r="W1122" s="37"/>
      <c r="X1122" s="37"/>
      <c r="Y1122" s="37"/>
      <c r="Z1122" s="37"/>
      <c r="AA1122" s="37"/>
      <c r="AB1122" s="37"/>
      <c r="AC1122" s="37"/>
      <c r="AD1122" s="37"/>
      <c r="AE1122" s="37"/>
      <c r="AF1122" s="37"/>
      <c r="AG1122" s="37"/>
      <c r="AH1122" s="37"/>
      <c r="AI1122" s="37"/>
      <c r="AJ1122" s="37"/>
      <c r="AK1122" s="37"/>
      <c r="AL1122" s="652"/>
      <c r="AM1122" s="652"/>
      <c r="AN1122" s="652"/>
      <c r="AO1122" s="652"/>
      <c r="AP1122" s="652"/>
      <c r="AQ1122" s="652"/>
      <c r="AR1122" s="652"/>
      <c r="AS1122" s="652"/>
      <c r="AT1122" s="652"/>
    </row>
    <row r="1123" spans="2:46" s="644" customFormat="1" ht="15.95" customHeight="1" x14ac:dyDescent="0.25">
      <c r="B1123" s="645"/>
      <c r="C1123" s="652"/>
      <c r="D1123" s="652"/>
      <c r="E1123" s="652"/>
      <c r="F1123" s="652"/>
      <c r="G1123" s="647"/>
      <c r="H1123" s="648"/>
      <c r="I1123" s="648"/>
      <c r="J1123" s="671"/>
      <c r="K1123" s="822"/>
      <c r="L1123" s="671"/>
      <c r="M1123" s="671"/>
      <c r="N1123" s="671"/>
      <c r="O1123" s="671"/>
      <c r="P1123" s="671"/>
      <c r="Q1123" s="671"/>
      <c r="R1123" s="653"/>
      <c r="S1123" s="653"/>
      <c r="T1123" s="653"/>
      <c r="U1123" s="37"/>
      <c r="V1123" s="37"/>
      <c r="W1123" s="37"/>
      <c r="X1123" s="37"/>
      <c r="Y1123" s="37"/>
      <c r="Z1123" s="37"/>
      <c r="AA1123" s="37"/>
      <c r="AB1123" s="37"/>
      <c r="AC1123" s="37"/>
      <c r="AD1123" s="37"/>
      <c r="AE1123" s="37"/>
      <c r="AF1123" s="37"/>
      <c r="AG1123" s="37"/>
      <c r="AH1123" s="37"/>
      <c r="AI1123" s="37"/>
      <c r="AJ1123" s="37"/>
      <c r="AK1123" s="37"/>
      <c r="AL1123" s="652"/>
      <c r="AM1123" s="652"/>
      <c r="AN1123" s="652"/>
      <c r="AO1123" s="652"/>
      <c r="AP1123" s="652"/>
      <c r="AQ1123" s="652"/>
      <c r="AR1123" s="652"/>
      <c r="AS1123" s="652"/>
      <c r="AT1123" s="652"/>
    </row>
    <row r="1124" spans="2:46" s="644" customFormat="1" ht="15.95" customHeight="1" x14ac:dyDescent="0.25">
      <c r="B1124" s="645"/>
      <c r="C1124" s="652"/>
      <c r="D1124" s="652"/>
      <c r="E1124" s="652"/>
      <c r="F1124" s="652"/>
      <c r="G1124" s="647"/>
      <c r="H1124" s="648"/>
      <c r="I1124" s="648"/>
      <c r="J1124" s="671"/>
      <c r="K1124" s="822"/>
      <c r="L1124" s="671"/>
      <c r="M1124" s="671"/>
      <c r="N1124" s="671"/>
      <c r="O1124" s="671"/>
      <c r="P1124" s="671"/>
      <c r="Q1124" s="671"/>
      <c r="R1124" s="653"/>
      <c r="S1124" s="653"/>
      <c r="T1124" s="653"/>
      <c r="U1124" s="37"/>
      <c r="V1124" s="37"/>
      <c r="W1124" s="37"/>
      <c r="X1124" s="37"/>
      <c r="Y1124" s="37"/>
      <c r="Z1124" s="37"/>
      <c r="AA1124" s="37"/>
      <c r="AB1124" s="37"/>
      <c r="AC1124" s="37"/>
      <c r="AD1124" s="37"/>
      <c r="AE1124" s="37"/>
      <c r="AF1124" s="37"/>
      <c r="AG1124" s="37"/>
      <c r="AH1124" s="37"/>
      <c r="AI1124" s="37"/>
      <c r="AJ1124" s="37"/>
      <c r="AK1124" s="37"/>
      <c r="AL1124" s="652"/>
      <c r="AM1124" s="652"/>
      <c r="AN1124" s="652"/>
      <c r="AO1124" s="652"/>
      <c r="AP1124" s="652"/>
      <c r="AQ1124" s="652"/>
      <c r="AR1124" s="652"/>
      <c r="AS1124" s="652"/>
      <c r="AT1124" s="652"/>
    </row>
    <row r="1125" spans="2:46" s="644" customFormat="1" ht="15.95" customHeight="1" x14ac:dyDescent="0.25">
      <c r="B1125" s="645"/>
      <c r="C1125" s="652"/>
      <c r="D1125" s="652"/>
      <c r="E1125" s="652"/>
      <c r="F1125" s="652"/>
      <c r="G1125" s="647"/>
      <c r="H1125" s="648"/>
      <c r="I1125" s="648"/>
      <c r="J1125" s="671"/>
      <c r="K1125" s="822"/>
      <c r="L1125" s="671"/>
      <c r="M1125" s="671"/>
      <c r="N1125" s="671"/>
      <c r="O1125" s="671"/>
      <c r="P1125" s="671"/>
      <c r="Q1125" s="671"/>
      <c r="R1125" s="653"/>
      <c r="S1125" s="653"/>
      <c r="T1125" s="653"/>
      <c r="U1125" s="37"/>
      <c r="V1125" s="37"/>
      <c r="W1125" s="37"/>
      <c r="X1125" s="37"/>
      <c r="Y1125" s="37"/>
      <c r="Z1125" s="37"/>
      <c r="AA1125" s="37"/>
      <c r="AB1125" s="37"/>
      <c r="AC1125" s="37"/>
      <c r="AD1125" s="37"/>
      <c r="AE1125" s="37"/>
      <c r="AF1125" s="37"/>
      <c r="AG1125" s="37"/>
      <c r="AH1125" s="37"/>
      <c r="AI1125" s="37"/>
      <c r="AJ1125" s="37"/>
      <c r="AK1125" s="37"/>
      <c r="AL1125" s="652"/>
      <c r="AM1125" s="652"/>
      <c r="AN1125" s="652"/>
      <c r="AO1125" s="652"/>
      <c r="AP1125" s="652"/>
      <c r="AQ1125" s="652"/>
      <c r="AR1125" s="652"/>
      <c r="AS1125" s="652"/>
      <c r="AT1125" s="652"/>
    </row>
    <row r="1126" spans="2:46" s="644" customFormat="1" ht="15.95" customHeight="1" x14ac:dyDescent="0.25">
      <c r="B1126" s="645"/>
      <c r="C1126" s="652"/>
      <c r="D1126" s="652"/>
      <c r="E1126" s="652"/>
      <c r="F1126" s="652"/>
      <c r="G1126" s="647"/>
      <c r="H1126" s="648"/>
      <c r="I1126" s="648"/>
      <c r="J1126" s="671"/>
      <c r="K1126" s="822"/>
      <c r="L1126" s="671"/>
      <c r="M1126" s="671"/>
      <c r="N1126" s="671"/>
      <c r="O1126" s="671"/>
      <c r="P1126" s="671"/>
      <c r="Q1126" s="671"/>
      <c r="R1126" s="653"/>
      <c r="S1126" s="653"/>
      <c r="T1126" s="653"/>
      <c r="U1126" s="37"/>
      <c r="V1126" s="37"/>
      <c r="W1126" s="37"/>
      <c r="X1126" s="37"/>
      <c r="Y1126" s="37"/>
      <c r="Z1126" s="37"/>
      <c r="AA1126" s="37"/>
      <c r="AB1126" s="37"/>
      <c r="AC1126" s="37"/>
      <c r="AD1126" s="37"/>
      <c r="AE1126" s="37"/>
      <c r="AF1126" s="37"/>
      <c r="AG1126" s="37"/>
      <c r="AH1126" s="37"/>
      <c r="AI1126" s="37"/>
      <c r="AJ1126" s="37"/>
      <c r="AK1126" s="37"/>
      <c r="AL1126" s="652"/>
      <c r="AM1126" s="652"/>
      <c r="AN1126" s="652"/>
      <c r="AO1126" s="652"/>
      <c r="AP1126" s="652"/>
      <c r="AQ1126" s="652"/>
      <c r="AR1126" s="652"/>
      <c r="AS1126" s="652"/>
      <c r="AT1126" s="652"/>
    </row>
    <row r="1127" spans="2:46" s="644" customFormat="1" ht="15.95" customHeight="1" x14ac:dyDescent="0.25">
      <c r="B1127" s="645"/>
      <c r="C1127" s="652"/>
      <c r="D1127" s="652"/>
      <c r="E1127" s="652"/>
      <c r="F1127" s="652"/>
      <c r="G1127" s="647"/>
      <c r="H1127" s="648"/>
      <c r="I1127" s="648"/>
      <c r="J1127" s="671"/>
      <c r="K1127" s="822"/>
      <c r="L1127" s="671"/>
      <c r="M1127" s="671"/>
      <c r="N1127" s="671"/>
      <c r="O1127" s="671"/>
      <c r="P1127" s="671"/>
      <c r="Q1127" s="671"/>
      <c r="R1127" s="653"/>
      <c r="S1127" s="653"/>
      <c r="T1127" s="653"/>
      <c r="U1127" s="37"/>
      <c r="V1127" s="37"/>
      <c r="W1127" s="37"/>
      <c r="X1127" s="37"/>
      <c r="Y1127" s="37"/>
      <c r="Z1127" s="37"/>
      <c r="AA1127" s="37"/>
      <c r="AB1127" s="37"/>
      <c r="AC1127" s="37"/>
      <c r="AD1127" s="37"/>
      <c r="AE1127" s="37"/>
      <c r="AF1127" s="37"/>
      <c r="AG1127" s="37"/>
      <c r="AH1127" s="37"/>
      <c r="AI1127" s="37"/>
      <c r="AJ1127" s="37"/>
      <c r="AK1127" s="37"/>
      <c r="AL1127" s="652"/>
      <c r="AM1127" s="652"/>
      <c r="AN1127" s="652"/>
      <c r="AO1127" s="652"/>
      <c r="AP1127" s="652"/>
      <c r="AQ1127" s="652"/>
      <c r="AR1127" s="652"/>
      <c r="AS1127" s="652"/>
      <c r="AT1127" s="652"/>
    </row>
    <row r="1128" spans="2:46" s="644" customFormat="1" ht="15.95" customHeight="1" x14ac:dyDescent="0.25">
      <c r="B1128" s="645"/>
      <c r="C1128" s="652"/>
      <c r="D1128" s="652"/>
      <c r="E1128" s="652"/>
      <c r="F1128" s="652"/>
      <c r="G1128" s="647"/>
      <c r="H1128" s="648"/>
      <c r="I1128" s="648"/>
      <c r="J1128" s="671"/>
      <c r="K1128" s="822"/>
      <c r="L1128" s="671"/>
      <c r="M1128" s="671"/>
      <c r="N1128" s="671"/>
      <c r="O1128" s="671"/>
      <c r="P1128" s="671"/>
      <c r="Q1128" s="671"/>
      <c r="R1128" s="653"/>
      <c r="S1128" s="653"/>
      <c r="T1128" s="653"/>
      <c r="U1128" s="37"/>
      <c r="V1128" s="37"/>
      <c r="W1128" s="37"/>
      <c r="X1128" s="37"/>
      <c r="Y1128" s="37"/>
      <c r="Z1128" s="37"/>
      <c r="AA1128" s="37"/>
      <c r="AB1128" s="37"/>
      <c r="AC1128" s="37"/>
      <c r="AD1128" s="37"/>
      <c r="AE1128" s="37"/>
      <c r="AF1128" s="37"/>
      <c r="AG1128" s="37"/>
      <c r="AH1128" s="37"/>
      <c r="AI1128" s="37"/>
      <c r="AJ1128" s="37"/>
      <c r="AK1128" s="37"/>
      <c r="AL1128" s="652"/>
      <c r="AM1128" s="652"/>
      <c r="AN1128" s="652"/>
      <c r="AO1128" s="652"/>
      <c r="AP1128" s="652"/>
      <c r="AQ1128" s="652"/>
      <c r="AR1128" s="652"/>
      <c r="AS1128" s="652"/>
      <c r="AT1128" s="652"/>
    </row>
    <row r="1129" spans="2:46" s="644" customFormat="1" ht="15.95" customHeight="1" x14ac:dyDescent="0.25">
      <c r="B1129" s="645"/>
      <c r="C1129" s="652"/>
      <c r="D1129" s="652"/>
      <c r="E1129" s="652"/>
      <c r="F1129" s="652"/>
      <c r="G1129" s="647"/>
      <c r="H1129" s="648"/>
      <c r="I1129" s="648"/>
      <c r="J1129" s="671"/>
      <c r="K1129" s="822"/>
      <c r="L1129" s="671"/>
      <c r="M1129" s="671"/>
      <c r="N1129" s="671"/>
      <c r="O1129" s="671"/>
      <c r="P1129" s="671"/>
      <c r="Q1129" s="671"/>
      <c r="R1129" s="653"/>
      <c r="S1129" s="653"/>
      <c r="T1129" s="653"/>
      <c r="U1129" s="37"/>
      <c r="V1129" s="37"/>
      <c r="W1129" s="37"/>
      <c r="X1129" s="37"/>
      <c r="Y1129" s="37"/>
      <c r="Z1129" s="37"/>
      <c r="AA1129" s="37"/>
      <c r="AB1129" s="37"/>
      <c r="AC1129" s="37"/>
      <c r="AD1129" s="37"/>
      <c r="AE1129" s="37"/>
      <c r="AF1129" s="37"/>
      <c r="AG1129" s="37"/>
      <c r="AH1129" s="37"/>
      <c r="AI1129" s="37"/>
      <c r="AJ1129" s="37"/>
      <c r="AK1129" s="37"/>
      <c r="AL1129" s="652"/>
      <c r="AM1129" s="652"/>
      <c r="AN1129" s="652"/>
      <c r="AO1129" s="652"/>
      <c r="AP1129" s="652"/>
      <c r="AQ1129" s="652"/>
      <c r="AR1129" s="652"/>
      <c r="AS1129" s="652"/>
      <c r="AT1129" s="652"/>
    </row>
    <row r="1130" spans="2:46" s="644" customFormat="1" ht="15.95" customHeight="1" x14ac:dyDescent="0.25">
      <c r="B1130" s="645"/>
      <c r="C1130" s="652"/>
      <c r="D1130" s="652"/>
      <c r="E1130" s="652"/>
      <c r="F1130" s="652"/>
      <c r="G1130" s="647"/>
      <c r="H1130" s="648"/>
      <c r="I1130" s="648"/>
      <c r="J1130" s="671"/>
      <c r="K1130" s="822"/>
      <c r="L1130" s="671"/>
      <c r="M1130" s="671"/>
      <c r="N1130" s="671"/>
      <c r="O1130" s="671"/>
      <c r="P1130" s="671"/>
      <c r="Q1130" s="671"/>
      <c r="R1130" s="653"/>
      <c r="S1130" s="653"/>
      <c r="T1130" s="653"/>
      <c r="U1130" s="37"/>
      <c r="V1130" s="37"/>
      <c r="W1130" s="37"/>
      <c r="X1130" s="37"/>
      <c r="Y1130" s="37"/>
      <c r="Z1130" s="37"/>
      <c r="AA1130" s="37"/>
      <c r="AB1130" s="37"/>
      <c r="AC1130" s="37"/>
      <c r="AD1130" s="37"/>
      <c r="AE1130" s="37"/>
      <c r="AF1130" s="37"/>
      <c r="AG1130" s="37"/>
      <c r="AH1130" s="37"/>
      <c r="AI1130" s="37"/>
      <c r="AJ1130" s="37"/>
      <c r="AK1130" s="37"/>
      <c r="AL1130" s="652"/>
      <c r="AM1130" s="652"/>
      <c r="AN1130" s="652"/>
      <c r="AO1130" s="652"/>
      <c r="AP1130" s="652"/>
      <c r="AQ1130" s="652"/>
      <c r="AR1130" s="652"/>
      <c r="AS1130" s="652"/>
      <c r="AT1130" s="652"/>
    </row>
    <row r="1131" spans="2:46" s="644" customFormat="1" ht="15.95" customHeight="1" x14ac:dyDescent="0.25">
      <c r="B1131" s="645"/>
      <c r="C1131" s="652"/>
      <c r="D1131" s="652"/>
      <c r="E1131" s="652"/>
      <c r="F1131" s="652"/>
      <c r="G1131" s="647"/>
      <c r="H1131" s="648"/>
      <c r="I1131" s="648"/>
      <c r="J1131" s="671"/>
      <c r="K1131" s="822"/>
      <c r="L1131" s="671"/>
      <c r="M1131" s="671"/>
      <c r="N1131" s="671"/>
      <c r="O1131" s="671"/>
      <c r="P1131" s="671"/>
      <c r="Q1131" s="671"/>
      <c r="R1131" s="653"/>
      <c r="S1131" s="653"/>
      <c r="T1131" s="653"/>
      <c r="U1131" s="37"/>
      <c r="V1131" s="37"/>
      <c r="W1131" s="37"/>
      <c r="X1131" s="37"/>
      <c r="Y1131" s="37"/>
      <c r="Z1131" s="37"/>
      <c r="AA1131" s="37"/>
      <c r="AB1131" s="37"/>
      <c r="AC1131" s="37"/>
      <c r="AD1131" s="37"/>
      <c r="AE1131" s="37"/>
      <c r="AF1131" s="37"/>
      <c r="AG1131" s="37"/>
      <c r="AH1131" s="37"/>
      <c r="AI1131" s="37"/>
      <c r="AJ1131" s="37"/>
      <c r="AK1131" s="37"/>
      <c r="AL1131" s="652"/>
      <c r="AM1131" s="652"/>
      <c r="AN1131" s="652"/>
      <c r="AO1131" s="652"/>
      <c r="AP1131" s="652"/>
      <c r="AQ1131" s="652"/>
      <c r="AR1131" s="652"/>
      <c r="AS1131" s="652"/>
      <c r="AT1131" s="652"/>
    </row>
    <row r="1132" spans="2:46" s="644" customFormat="1" ht="15.95" customHeight="1" x14ac:dyDescent="0.25">
      <c r="B1132" s="645"/>
      <c r="C1132" s="652"/>
      <c r="D1132" s="652"/>
      <c r="E1132" s="652"/>
      <c r="F1132" s="652"/>
      <c r="G1132" s="647"/>
      <c r="H1132" s="648"/>
      <c r="I1132" s="648"/>
      <c r="J1132" s="671"/>
      <c r="K1132" s="822"/>
      <c r="L1132" s="671"/>
      <c r="M1132" s="671"/>
      <c r="N1132" s="671"/>
      <c r="O1132" s="671"/>
      <c r="P1132" s="671"/>
      <c r="Q1132" s="671"/>
      <c r="R1132" s="653"/>
      <c r="S1132" s="653"/>
      <c r="T1132" s="653"/>
      <c r="U1132" s="37"/>
      <c r="V1132" s="37"/>
      <c r="W1132" s="37"/>
      <c r="X1132" s="37"/>
      <c r="Y1132" s="37"/>
      <c r="Z1132" s="37"/>
      <c r="AA1132" s="37"/>
      <c r="AB1132" s="37"/>
      <c r="AC1132" s="37"/>
      <c r="AD1132" s="37"/>
      <c r="AE1132" s="37"/>
      <c r="AF1132" s="37"/>
      <c r="AG1132" s="37"/>
      <c r="AH1132" s="37"/>
      <c r="AI1132" s="37"/>
      <c r="AJ1132" s="37"/>
      <c r="AK1132" s="37"/>
      <c r="AL1132" s="652"/>
      <c r="AM1132" s="652"/>
      <c r="AN1132" s="652"/>
      <c r="AO1132" s="652"/>
      <c r="AP1132" s="652"/>
      <c r="AQ1132" s="652"/>
      <c r="AR1132" s="652"/>
      <c r="AS1132" s="652"/>
      <c r="AT1132" s="652"/>
    </row>
    <row r="1133" spans="2:46" s="644" customFormat="1" ht="15.95" customHeight="1" x14ac:dyDescent="0.25">
      <c r="B1133" s="645"/>
      <c r="C1133" s="652"/>
      <c r="D1133" s="652"/>
      <c r="E1133" s="652"/>
      <c r="F1133" s="652"/>
      <c r="G1133" s="647"/>
      <c r="H1133" s="648"/>
      <c r="I1133" s="648"/>
      <c r="J1133" s="671"/>
      <c r="K1133" s="822"/>
      <c r="L1133" s="671"/>
      <c r="M1133" s="671"/>
      <c r="N1133" s="671"/>
      <c r="O1133" s="671"/>
      <c r="P1133" s="671"/>
      <c r="Q1133" s="671"/>
      <c r="R1133" s="653"/>
      <c r="S1133" s="653"/>
      <c r="T1133" s="653"/>
      <c r="U1133" s="37"/>
      <c r="V1133" s="37"/>
      <c r="W1133" s="37"/>
      <c r="X1133" s="37"/>
      <c r="Y1133" s="37"/>
      <c r="Z1133" s="37"/>
      <c r="AA1133" s="37"/>
      <c r="AB1133" s="37"/>
      <c r="AC1133" s="37"/>
      <c r="AD1133" s="37"/>
      <c r="AE1133" s="37"/>
      <c r="AF1133" s="37"/>
      <c r="AG1133" s="37"/>
      <c r="AH1133" s="37"/>
      <c r="AI1133" s="37"/>
      <c r="AJ1133" s="37"/>
      <c r="AK1133" s="37"/>
      <c r="AL1133" s="652"/>
      <c r="AM1133" s="652"/>
      <c r="AN1133" s="652"/>
      <c r="AO1133" s="652"/>
      <c r="AP1133" s="652"/>
      <c r="AQ1133" s="652"/>
      <c r="AR1133" s="652"/>
      <c r="AS1133" s="652"/>
      <c r="AT1133" s="652"/>
    </row>
    <row r="1134" spans="2:46" s="644" customFormat="1" ht="15.95" customHeight="1" x14ac:dyDescent="0.25">
      <c r="B1134" s="645"/>
      <c r="C1134" s="652"/>
      <c r="D1134" s="652"/>
      <c r="E1134" s="652"/>
      <c r="F1134" s="652"/>
      <c r="G1134" s="647"/>
      <c r="H1134" s="648"/>
      <c r="I1134" s="648"/>
      <c r="J1134" s="671"/>
      <c r="K1134" s="822"/>
      <c r="L1134" s="671"/>
      <c r="M1134" s="671"/>
      <c r="N1134" s="671"/>
      <c r="O1134" s="671"/>
      <c r="P1134" s="671"/>
      <c r="Q1134" s="671"/>
      <c r="R1134" s="653"/>
      <c r="S1134" s="653"/>
      <c r="T1134" s="653"/>
      <c r="U1134" s="37"/>
      <c r="V1134" s="37"/>
      <c r="W1134" s="37"/>
      <c r="X1134" s="37"/>
      <c r="Y1134" s="37"/>
      <c r="Z1134" s="37"/>
      <c r="AA1134" s="37"/>
      <c r="AB1134" s="37"/>
      <c r="AC1134" s="37"/>
      <c r="AD1134" s="37"/>
      <c r="AE1134" s="37"/>
      <c r="AF1134" s="37"/>
      <c r="AG1134" s="37"/>
      <c r="AH1134" s="37"/>
      <c r="AI1134" s="37"/>
      <c r="AJ1134" s="37"/>
      <c r="AK1134" s="37"/>
      <c r="AL1134" s="652"/>
      <c r="AM1134" s="652"/>
      <c r="AN1134" s="652"/>
      <c r="AO1134" s="652"/>
      <c r="AP1134" s="652"/>
      <c r="AQ1134" s="652"/>
      <c r="AR1134" s="652"/>
      <c r="AS1134" s="652"/>
      <c r="AT1134" s="652"/>
    </row>
    <row r="1135" spans="2:46" s="644" customFormat="1" ht="15.95" customHeight="1" x14ac:dyDescent="0.25">
      <c r="B1135" s="645"/>
      <c r="C1135" s="652"/>
      <c r="D1135" s="652"/>
      <c r="E1135" s="652"/>
      <c r="F1135" s="652"/>
      <c r="G1135" s="647"/>
      <c r="H1135" s="648"/>
      <c r="I1135" s="648"/>
      <c r="J1135" s="671"/>
      <c r="K1135" s="822"/>
      <c r="L1135" s="671"/>
      <c r="M1135" s="671"/>
      <c r="N1135" s="671"/>
      <c r="O1135" s="671"/>
      <c r="P1135" s="671"/>
      <c r="Q1135" s="671"/>
      <c r="R1135" s="653"/>
      <c r="S1135" s="653"/>
      <c r="T1135" s="653"/>
      <c r="U1135" s="37"/>
      <c r="V1135" s="37"/>
      <c r="W1135" s="37"/>
      <c r="X1135" s="37"/>
      <c r="Y1135" s="37"/>
      <c r="Z1135" s="37"/>
      <c r="AA1135" s="37"/>
      <c r="AB1135" s="37"/>
      <c r="AC1135" s="37"/>
      <c r="AD1135" s="37"/>
      <c r="AE1135" s="37"/>
      <c r="AF1135" s="37"/>
      <c r="AG1135" s="37"/>
      <c r="AH1135" s="37"/>
      <c r="AI1135" s="37"/>
      <c r="AJ1135" s="37"/>
      <c r="AK1135" s="37"/>
      <c r="AL1135" s="652"/>
      <c r="AM1135" s="652"/>
      <c r="AN1135" s="652"/>
      <c r="AO1135" s="652"/>
      <c r="AP1135" s="652"/>
      <c r="AQ1135" s="652"/>
      <c r="AR1135" s="652"/>
      <c r="AS1135" s="652"/>
      <c r="AT1135" s="652"/>
    </row>
    <row r="1136" spans="2:46" s="644" customFormat="1" ht="15.95" customHeight="1" x14ac:dyDescent="0.25">
      <c r="B1136" s="645"/>
      <c r="C1136" s="652"/>
      <c r="D1136" s="652"/>
      <c r="E1136" s="652"/>
      <c r="F1136" s="652"/>
      <c r="G1136" s="647"/>
      <c r="H1136" s="648"/>
      <c r="I1136" s="648"/>
      <c r="J1136" s="671"/>
      <c r="K1136" s="822"/>
      <c r="L1136" s="671"/>
      <c r="M1136" s="671"/>
      <c r="N1136" s="671"/>
      <c r="O1136" s="671"/>
      <c r="P1136" s="671"/>
      <c r="Q1136" s="671"/>
      <c r="R1136" s="653"/>
      <c r="S1136" s="653"/>
      <c r="T1136" s="653"/>
      <c r="U1136" s="37"/>
      <c r="V1136" s="37"/>
      <c r="W1136" s="37"/>
      <c r="X1136" s="37"/>
      <c r="Y1136" s="37"/>
      <c r="Z1136" s="37"/>
      <c r="AA1136" s="37"/>
      <c r="AB1136" s="37"/>
      <c r="AC1136" s="37"/>
      <c r="AD1136" s="37"/>
      <c r="AE1136" s="37"/>
      <c r="AF1136" s="37"/>
      <c r="AG1136" s="37"/>
      <c r="AH1136" s="37"/>
      <c r="AI1136" s="37"/>
      <c r="AJ1136" s="37"/>
      <c r="AK1136" s="37"/>
      <c r="AL1136" s="652"/>
      <c r="AM1136" s="652"/>
      <c r="AN1136" s="652"/>
      <c r="AO1136" s="652"/>
      <c r="AP1136" s="652"/>
      <c r="AQ1136" s="652"/>
      <c r="AR1136" s="652"/>
      <c r="AS1136" s="652"/>
      <c r="AT1136" s="652"/>
    </row>
    <row r="1137" spans="2:46" s="644" customFormat="1" ht="15.95" customHeight="1" x14ac:dyDescent="0.25">
      <c r="B1137" s="645"/>
      <c r="C1137" s="652"/>
      <c r="D1137" s="652"/>
      <c r="E1137" s="652"/>
      <c r="F1137" s="652"/>
      <c r="G1137" s="647"/>
      <c r="H1137" s="648"/>
      <c r="I1137" s="648"/>
      <c r="J1137" s="671"/>
      <c r="K1137" s="822"/>
      <c r="L1137" s="671"/>
      <c r="M1137" s="671"/>
      <c r="N1137" s="671"/>
      <c r="O1137" s="671"/>
      <c r="P1137" s="671"/>
      <c r="Q1137" s="671"/>
      <c r="R1137" s="653"/>
      <c r="S1137" s="653"/>
      <c r="T1137" s="653"/>
      <c r="U1137" s="37"/>
      <c r="V1137" s="37"/>
      <c r="W1137" s="37"/>
      <c r="X1137" s="37"/>
      <c r="Y1137" s="37"/>
      <c r="Z1137" s="37"/>
      <c r="AA1137" s="37"/>
      <c r="AB1137" s="37"/>
      <c r="AC1137" s="37"/>
      <c r="AD1137" s="37"/>
      <c r="AE1137" s="37"/>
      <c r="AF1137" s="37"/>
      <c r="AG1137" s="37"/>
      <c r="AH1137" s="37"/>
      <c r="AI1137" s="37"/>
      <c r="AJ1137" s="37"/>
      <c r="AK1137" s="37"/>
      <c r="AL1137" s="652"/>
      <c r="AM1137" s="652"/>
      <c r="AN1137" s="652"/>
      <c r="AO1137" s="652"/>
      <c r="AP1137" s="652"/>
      <c r="AQ1137" s="652"/>
      <c r="AR1137" s="652"/>
      <c r="AS1137" s="652"/>
      <c r="AT1137" s="652"/>
    </row>
    <row r="1138" spans="2:46" s="644" customFormat="1" ht="15.95" customHeight="1" x14ac:dyDescent="0.25">
      <c r="B1138" s="645"/>
      <c r="C1138" s="652"/>
      <c r="D1138" s="652"/>
      <c r="E1138" s="652"/>
      <c r="F1138" s="652"/>
      <c r="G1138" s="647"/>
      <c r="H1138" s="648"/>
      <c r="I1138" s="648"/>
      <c r="J1138" s="671"/>
      <c r="K1138" s="822"/>
      <c r="L1138" s="671"/>
      <c r="M1138" s="671"/>
      <c r="N1138" s="671"/>
      <c r="O1138" s="671"/>
      <c r="P1138" s="671"/>
      <c r="Q1138" s="671"/>
      <c r="R1138" s="653"/>
      <c r="S1138" s="653"/>
      <c r="T1138" s="653"/>
      <c r="U1138" s="37"/>
      <c r="V1138" s="37"/>
      <c r="W1138" s="37"/>
      <c r="X1138" s="37"/>
      <c r="Y1138" s="37"/>
      <c r="Z1138" s="37"/>
      <c r="AA1138" s="37"/>
      <c r="AB1138" s="37"/>
      <c r="AC1138" s="37"/>
      <c r="AD1138" s="37"/>
      <c r="AE1138" s="37"/>
      <c r="AF1138" s="37"/>
      <c r="AG1138" s="37"/>
      <c r="AH1138" s="37"/>
      <c r="AI1138" s="37"/>
      <c r="AJ1138" s="37"/>
      <c r="AK1138" s="37"/>
      <c r="AL1138" s="652"/>
      <c r="AM1138" s="652"/>
      <c r="AN1138" s="652"/>
      <c r="AO1138" s="652"/>
      <c r="AP1138" s="652"/>
      <c r="AQ1138" s="652"/>
      <c r="AR1138" s="652"/>
      <c r="AS1138" s="652"/>
      <c r="AT1138" s="652"/>
    </row>
    <row r="1139" spans="2:46" s="644" customFormat="1" ht="15.95" customHeight="1" x14ac:dyDescent="0.25">
      <c r="B1139" s="645"/>
      <c r="C1139" s="652"/>
      <c r="D1139" s="652"/>
      <c r="E1139" s="652"/>
      <c r="F1139" s="652"/>
      <c r="G1139" s="647"/>
      <c r="H1139" s="648"/>
      <c r="I1139" s="648"/>
      <c r="J1139" s="671"/>
      <c r="K1139" s="822"/>
      <c r="L1139" s="671"/>
      <c r="M1139" s="671"/>
      <c r="N1139" s="671"/>
      <c r="O1139" s="671"/>
      <c r="P1139" s="671"/>
      <c r="Q1139" s="671"/>
      <c r="R1139" s="653"/>
      <c r="S1139" s="653"/>
      <c r="T1139" s="653"/>
      <c r="U1139" s="37"/>
      <c r="V1139" s="37"/>
      <c r="W1139" s="37"/>
      <c r="X1139" s="37"/>
      <c r="Y1139" s="37"/>
      <c r="Z1139" s="37"/>
      <c r="AA1139" s="37"/>
      <c r="AB1139" s="37"/>
      <c r="AC1139" s="37"/>
      <c r="AD1139" s="37"/>
      <c r="AE1139" s="37"/>
      <c r="AF1139" s="37"/>
      <c r="AG1139" s="37"/>
      <c r="AH1139" s="37"/>
      <c r="AI1139" s="37"/>
      <c r="AJ1139" s="37"/>
      <c r="AK1139" s="37"/>
      <c r="AL1139" s="652"/>
      <c r="AM1139" s="652"/>
      <c r="AN1139" s="652"/>
      <c r="AO1139" s="652"/>
      <c r="AP1139" s="652"/>
      <c r="AQ1139" s="652"/>
      <c r="AR1139" s="652"/>
      <c r="AS1139" s="652"/>
      <c r="AT1139" s="652"/>
    </row>
    <row r="1140" spans="2:46" s="644" customFormat="1" ht="15.95" customHeight="1" x14ac:dyDescent="0.25">
      <c r="B1140" s="645"/>
      <c r="C1140" s="652"/>
      <c r="D1140" s="652"/>
      <c r="E1140" s="652"/>
      <c r="F1140" s="652"/>
      <c r="G1140" s="647"/>
      <c r="H1140" s="648"/>
      <c r="I1140" s="648"/>
      <c r="J1140" s="671"/>
      <c r="K1140" s="822"/>
      <c r="L1140" s="671"/>
      <c r="M1140" s="671"/>
      <c r="N1140" s="671"/>
      <c r="O1140" s="671"/>
      <c r="P1140" s="671"/>
      <c r="Q1140" s="671"/>
      <c r="R1140" s="653"/>
      <c r="S1140" s="653"/>
      <c r="T1140" s="653"/>
      <c r="U1140" s="37"/>
      <c r="V1140" s="37"/>
      <c r="W1140" s="37"/>
      <c r="X1140" s="37"/>
      <c r="Y1140" s="37"/>
      <c r="Z1140" s="37"/>
      <c r="AA1140" s="37"/>
      <c r="AB1140" s="37"/>
      <c r="AC1140" s="37"/>
      <c r="AD1140" s="37"/>
      <c r="AE1140" s="37"/>
      <c r="AF1140" s="37"/>
      <c r="AG1140" s="37"/>
      <c r="AH1140" s="37"/>
      <c r="AI1140" s="37"/>
      <c r="AJ1140" s="37"/>
      <c r="AK1140" s="37"/>
      <c r="AL1140" s="652"/>
      <c r="AM1140" s="652"/>
      <c r="AN1140" s="652"/>
      <c r="AO1140" s="652"/>
      <c r="AP1140" s="652"/>
      <c r="AQ1140" s="652"/>
      <c r="AR1140" s="652"/>
      <c r="AS1140" s="652"/>
      <c r="AT1140" s="652"/>
    </row>
    <row r="1141" spans="2:46" s="644" customFormat="1" ht="15.95" customHeight="1" x14ac:dyDescent="0.25">
      <c r="B1141" s="645"/>
      <c r="C1141" s="652"/>
      <c r="D1141" s="652"/>
      <c r="E1141" s="652"/>
      <c r="F1141" s="652"/>
      <c r="G1141" s="647"/>
      <c r="H1141" s="648"/>
      <c r="I1141" s="648"/>
      <c r="J1141" s="671"/>
      <c r="K1141" s="822"/>
      <c r="L1141" s="671"/>
      <c r="M1141" s="671"/>
      <c r="N1141" s="671"/>
      <c r="O1141" s="671"/>
      <c r="P1141" s="671"/>
      <c r="Q1141" s="671"/>
      <c r="R1141" s="653"/>
      <c r="S1141" s="653"/>
      <c r="T1141" s="653"/>
      <c r="U1141" s="37"/>
      <c r="V1141" s="37"/>
      <c r="W1141" s="37"/>
      <c r="X1141" s="37"/>
      <c r="Y1141" s="37"/>
      <c r="Z1141" s="37"/>
      <c r="AA1141" s="37"/>
      <c r="AB1141" s="37"/>
      <c r="AC1141" s="37"/>
      <c r="AD1141" s="37"/>
      <c r="AE1141" s="37"/>
      <c r="AF1141" s="37"/>
      <c r="AG1141" s="37"/>
      <c r="AH1141" s="37"/>
      <c r="AI1141" s="37"/>
      <c r="AJ1141" s="37"/>
      <c r="AK1141" s="37"/>
      <c r="AL1141" s="652"/>
      <c r="AM1141" s="652"/>
      <c r="AN1141" s="652"/>
      <c r="AO1141" s="652"/>
      <c r="AP1141" s="652"/>
      <c r="AQ1141" s="652"/>
      <c r="AR1141" s="652"/>
      <c r="AS1141" s="652"/>
      <c r="AT1141" s="652"/>
    </row>
    <row r="1142" spans="2:46" s="644" customFormat="1" ht="15.95" customHeight="1" x14ac:dyDescent="0.25">
      <c r="B1142" s="645"/>
      <c r="C1142" s="652"/>
      <c r="D1142" s="652"/>
      <c r="E1142" s="652"/>
      <c r="F1142" s="652"/>
      <c r="G1142" s="647"/>
      <c r="H1142" s="648"/>
      <c r="I1142" s="648"/>
      <c r="J1142" s="671"/>
      <c r="K1142" s="822"/>
      <c r="L1142" s="671"/>
      <c r="M1142" s="671"/>
      <c r="N1142" s="671"/>
      <c r="O1142" s="671"/>
      <c r="P1142" s="671"/>
      <c r="Q1142" s="671"/>
      <c r="R1142" s="653"/>
      <c r="S1142" s="653"/>
      <c r="T1142" s="653"/>
      <c r="U1142" s="37"/>
      <c r="V1142" s="37"/>
      <c r="W1142" s="37"/>
      <c r="X1142" s="37"/>
      <c r="Y1142" s="37"/>
      <c r="Z1142" s="37"/>
      <c r="AA1142" s="37"/>
      <c r="AB1142" s="37"/>
      <c r="AC1142" s="37"/>
      <c r="AD1142" s="37"/>
      <c r="AE1142" s="37"/>
      <c r="AF1142" s="37"/>
      <c r="AG1142" s="37"/>
      <c r="AH1142" s="37"/>
      <c r="AI1142" s="37"/>
      <c r="AJ1142" s="37"/>
      <c r="AK1142" s="37"/>
      <c r="AL1142" s="652"/>
      <c r="AM1142" s="652"/>
      <c r="AN1142" s="652"/>
      <c r="AO1142" s="652"/>
      <c r="AP1142" s="652"/>
      <c r="AQ1142" s="652"/>
      <c r="AR1142" s="652"/>
      <c r="AS1142" s="652"/>
      <c r="AT1142" s="652"/>
    </row>
    <row r="1143" spans="2:46" s="644" customFormat="1" ht="15.95" customHeight="1" x14ac:dyDescent="0.25">
      <c r="B1143" s="645"/>
      <c r="C1143" s="652"/>
      <c r="D1143" s="652"/>
      <c r="E1143" s="652"/>
      <c r="F1143" s="652"/>
      <c r="G1143" s="647"/>
      <c r="H1143" s="648"/>
      <c r="I1143" s="648"/>
      <c r="J1143" s="671"/>
      <c r="K1143" s="822"/>
      <c r="L1143" s="671"/>
      <c r="M1143" s="671"/>
      <c r="N1143" s="671"/>
      <c r="O1143" s="671"/>
      <c r="P1143" s="671"/>
      <c r="Q1143" s="671"/>
      <c r="R1143" s="653"/>
      <c r="S1143" s="653"/>
      <c r="T1143" s="653"/>
      <c r="U1143" s="37"/>
      <c r="V1143" s="37"/>
      <c r="W1143" s="37"/>
      <c r="X1143" s="37"/>
      <c r="Y1143" s="37"/>
      <c r="Z1143" s="37"/>
      <c r="AA1143" s="37"/>
      <c r="AB1143" s="37"/>
      <c r="AC1143" s="37"/>
      <c r="AD1143" s="37"/>
      <c r="AE1143" s="37"/>
      <c r="AF1143" s="37"/>
      <c r="AG1143" s="37"/>
      <c r="AH1143" s="37"/>
      <c r="AI1143" s="37"/>
      <c r="AJ1143" s="37"/>
      <c r="AK1143" s="37"/>
      <c r="AL1143" s="652"/>
      <c r="AM1143" s="652"/>
      <c r="AN1143" s="652"/>
      <c r="AO1143" s="652"/>
      <c r="AP1143" s="652"/>
      <c r="AQ1143" s="652"/>
      <c r="AR1143" s="652"/>
      <c r="AS1143" s="652"/>
      <c r="AT1143" s="652"/>
    </row>
    <row r="1144" spans="2:46" s="644" customFormat="1" ht="15.95" customHeight="1" x14ac:dyDescent="0.25">
      <c r="B1144" s="645"/>
      <c r="C1144" s="652"/>
      <c r="D1144" s="652"/>
      <c r="E1144" s="652"/>
      <c r="F1144" s="652"/>
      <c r="G1144" s="647"/>
      <c r="H1144" s="648"/>
      <c r="I1144" s="648"/>
      <c r="J1144" s="671"/>
      <c r="K1144" s="822"/>
      <c r="L1144" s="671"/>
      <c r="M1144" s="671"/>
      <c r="N1144" s="671"/>
      <c r="O1144" s="671"/>
      <c r="P1144" s="671"/>
      <c r="Q1144" s="671"/>
      <c r="R1144" s="653"/>
      <c r="S1144" s="653"/>
      <c r="T1144" s="653"/>
      <c r="U1144" s="37"/>
      <c r="V1144" s="37"/>
      <c r="W1144" s="37"/>
      <c r="X1144" s="37"/>
      <c r="Y1144" s="37"/>
      <c r="Z1144" s="37"/>
      <c r="AA1144" s="37"/>
      <c r="AB1144" s="37"/>
      <c r="AC1144" s="37"/>
      <c r="AD1144" s="37"/>
      <c r="AE1144" s="37"/>
      <c r="AF1144" s="37"/>
      <c r="AG1144" s="37"/>
      <c r="AH1144" s="37"/>
      <c r="AI1144" s="37"/>
      <c r="AJ1144" s="37"/>
      <c r="AK1144" s="37"/>
      <c r="AL1144" s="652"/>
      <c r="AM1144" s="652"/>
      <c r="AN1144" s="652"/>
      <c r="AO1144" s="652"/>
      <c r="AP1144" s="652"/>
      <c r="AQ1144" s="652"/>
      <c r="AR1144" s="652"/>
      <c r="AS1144" s="652"/>
      <c r="AT1144" s="652"/>
    </row>
    <row r="1145" spans="2:46" s="644" customFormat="1" ht="15.95" customHeight="1" x14ac:dyDescent="0.25">
      <c r="B1145" s="645"/>
      <c r="C1145" s="652"/>
      <c r="D1145" s="652"/>
      <c r="E1145" s="652"/>
      <c r="F1145" s="652"/>
      <c r="G1145" s="647"/>
      <c r="H1145" s="648"/>
      <c r="I1145" s="648"/>
      <c r="J1145" s="671"/>
      <c r="K1145" s="822"/>
      <c r="L1145" s="671"/>
      <c r="M1145" s="671"/>
      <c r="N1145" s="671"/>
      <c r="O1145" s="671"/>
      <c r="P1145" s="671"/>
      <c r="Q1145" s="671"/>
      <c r="R1145" s="653"/>
      <c r="S1145" s="653"/>
      <c r="T1145" s="653"/>
      <c r="U1145" s="37"/>
      <c r="V1145" s="37"/>
      <c r="W1145" s="37"/>
      <c r="X1145" s="37"/>
      <c r="Y1145" s="37"/>
      <c r="Z1145" s="37"/>
      <c r="AA1145" s="37"/>
      <c r="AB1145" s="37"/>
      <c r="AC1145" s="37"/>
      <c r="AD1145" s="37"/>
      <c r="AE1145" s="37"/>
      <c r="AF1145" s="37"/>
      <c r="AG1145" s="37"/>
      <c r="AH1145" s="37"/>
      <c r="AI1145" s="37"/>
      <c r="AJ1145" s="37"/>
      <c r="AK1145" s="37"/>
      <c r="AL1145" s="652"/>
      <c r="AM1145" s="652"/>
      <c r="AN1145" s="652"/>
      <c r="AO1145" s="652"/>
      <c r="AP1145" s="652"/>
      <c r="AQ1145" s="652"/>
      <c r="AR1145" s="652"/>
      <c r="AS1145" s="652"/>
      <c r="AT1145" s="652"/>
    </row>
    <row r="1146" spans="2:46" s="644" customFormat="1" ht="15.95" customHeight="1" x14ac:dyDescent="0.25">
      <c r="B1146" s="645"/>
      <c r="C1146" s="652"/>
      <c r="D1146" s="652"/>
      <c r="E1146" s="652"/>
      <c r="F1146" s="652"/>
      <c r="G1146" s="647"/>
      <c r="H1146" s="648"/>
      <c r="I1146" s="648"/>
      <c r="J1146" s="671"/>
      <c r="K1146" s="822"/>
      <c r="L1146" s="671"/>
      <c r="M1146" s="671"/>
      <c r="N1146" s="671"/>
      <c r="O1146" s="671"/>
      <c r="P1146" s="671"/>
      <c r="Q1146" s="671"/>
      <c r="R1146" s="653"/>
      <c r="S1146" s="653"/>
      <c r="T1146" s="653"/>
      <c r="U1146" s="37"/>
      <c r="V1146" s="37"/>
      <c r="W1146" s="37"/>
      <c r="X1146" s="37"/>
      <c r="Y1146" s="37"/>
      <c r="Z1146" s="37"/>
      <c r="AA1146" s="37"/>
      <c r="AB1146" s="37"/>
      <c r="AC1146" s="37"/>
      <c r="AD1146" s="37"/>
      <c r="AE1146" s="37"/>
      <c r="AF1146" s="37"/>
      <c r="AG1146" s="37"/>
      <c r="AH1146" s="37"/>
      <c r="AI1146" s="37"/>
      <c r="AJ1146" s="37"/>
      <c r="AK1146" s="37"/>
      <c r="AL1146" s="652"/>
      <c r="AM1146" s="652"/>
      <c r="AN1146" s="652"/>
      <c r="AO1146" s="652"/>
      <c r="AP1146" s="652"/>
      <c r="AQ1146" s="652"/>
      <c r="AR1146" s="652"/>
      <c r="AS1146" s="652"/>
      <c r="AT1146" s="652"/>
    </row>
    <row r="1147" spans="2:46" s="644" customFormat="1" ht="15.95" customHeight="1" x14ac:dyDescent="0.25">
      <c r="B1147" s="645"/>
      <c r="C1147" s="652"/>
      <c r="D1147" s="652"/>
      <c r="E1147" s="652"/>
      <c r="F1147" s="652"/>
      <c r="G1147" s="647"/>
      <c r="H1147" s="648"/>
      <c r="I1147" s="648"/>
      <c r="J1147" s="671"/>
      <c r="K1147" s="822"/>
      <c r="L1147" s="671"/>
      <c r="M1147" s="671"/>
      <c r="N1147" s="671"/>
      <c r="O1147" s="671"/>
      <c r="P1147" s="671"/>
      <c r="Q1147" s="671"/>
      <c r="R1147" s="653"/>
      <c r="S1147" s="653"/>
      <c r="T1147" s="653"/>
      <c r="U1147" s="37"/>
      <c r="V1147" s="37"/>
      <c r="W1147" s="37"/>
      <c r="X1147" s="37"/>
      <c r="Y1147" s="37"/>
      <c r="Z1147" s="37"/>
      <c r="AA1147" s="37"/>
      <c r="AB1147" s="37"/>
      <c r="AC1147" s="37"/>
      <c r="AD1147" s="37"/>
      <c r="AE1147" s="37"/>
      <c r="AF1147" s="37"/>
      <c r="AG1147" s="37"/>
      <c r="AH1147" s="37"/>
      <c r="AI1147" s="37"/>
      <c r="AJ1147" s="37"/>
      <c r="AK1147" s="37"/>
      <c r="AL1147" s="652"/>
      <c r="AM1147" s="652"/>
      <c r="AN1147" s="652"/>
      <c r="AO1147" s="652"/>
      <c r="AP1147" s="652"/>
      <c r="AQ1147" s="652"/>
      <c r="AR1147" s="652"/>
      <c r="AS1147" s="652"/>
      <c r="AT1147" s="652"/>
    </row>
    <row r="1148" spans="2:46" s="644" customFormat="1" ht="15.95" customHeight="1" x14ac:dyDescent="0.25">
      <c r="B1148" s="645"/>
      <c r="C1148" s="652"/>
      <c r="D1148" s="652"/>
      <c r="E1148" s="652"/>
      <c r="F1148" s="652"/>
      <c r="G1148" s="647"/>
      <c r="H1148" s="648"/>
      <c r="I1148" s="648"/>
      <c r="J1148" s="671"/>
      <c r="K1148" s="822"/>
      <c r="L1148" s="671"/>
      <c r="M1148" s="671"/>
      <c r="N1148" s="671"/>
      <c r="O1148" s="671"/>
      <c r="P1148" s="671"/>
      <c r="Q1148" s="671"/>
      <c r="R1148" s="653"/>
      <c r="S1148" s="653"/>
      <c r="T1148" s="653"/>
      <c r="U1148" s="37"/>
      <c r="V1148" s="37"/>
      <c r="W1148" s="37"/>
      <c r="X1148" s="37"/>
      <c r="Y1148" s="37"/>
      <c r="Z1148" s="37"/>
      <c r="AA1148" s="37"/>
      <c r="AB1148" s="37"/>
      <c r="AC1148" s="37"/>
      <c r="AD1148" s="37"/>
      <c r="AE1148" s="37"/>
      <c r="AF1148" s="37"/>
      <c r="AG1148" s="37"/>
      <c r="AH1148" s="37"/>
      <c r="AI1148" s="37"/>
      <c r="AJ1148" s="37"/>
      <c r="AK1148" s="37"/>
      <c r="AL1148" s="652"/>
      <c r="AM1148" s="652"/>
      <c r="AN1148" s="652"/>
      <c r="AO1148" s="652"/>
      <c r="AP1148" s="652"/>
      <c r="AQ1148" s="652"/>
      <c r="AR1148" s="652"/>
      <c r="AS1148" s="652"/>
      <c r="AT1148" s="652"/>
    </row>
    <row r="1149" spans="2:46" s="644" customFormat="1" ht="15.95" customHeight="1" x14ac:dyDescent="0.25">
      <c r="B1149" s="645"/>
      <c r="C1149" s="652"/>
      <c r="D1149" s="652"/>
      <c r="E1149" s="652"/>
      <c r="F1149" s="652"/>
      <c r="G1149" s="647"/>
      <c r="H1149" s="648"/>
      <c r="I1149" s="648"/>
      <c r="J1149" s="671"/>
      <c r="K1149" s="822"/>
      <c r="L1149" s="671"/>
      <c r="M1149" s="671"/>
      <c r="N1149" s="671"/>
      <c r="O1149" s="671"/>
      <c r="P1149" s="671"/>
      <c r="Q1149" s="671"/>
      <c r="R1149" s="653"/>
      <c r="S1149" s="653"/>
      <c r="T1149" s="653"/>
      <c r="U1149" s="37"/>
      <c r="V1149" s="37"/>
      <c r="W1149" s="37"/>
      <c r="X1149" s="37"/>
      <c r="Y1149" s="37"/>
      <c r="Z1149" s="37"/>
      <c r="AA1149" s="37"/>
      <c r="AB1149" s="37"/>
      <c r="AC1149" s="37"/>
      <c r="AD1149" s="37"/>
      <c r="AE1149" s="37"/>
      <c r="AF1149" s="37"/>
      <c r="AG1149" s="37"/>
      <c r="AH1149" s="37"/>
      <c r="AI1149" s="37"/>
      <c r="AJ1149" s="37"/>
      <c r="AK1149" s="37"/>
      <c r="AL1149" s="652"/>
      <c r="AM1149" s="652"/>
      <c r="AN1149" s="652"/>
      <c r="AO1149" s="652"/>
      <c r="AP1149" s="652"/>
      <c r="AQ1149" s="652"/>
      <c r="AR1149" s="652"/>
      <c r="AS1149" s="652"/>
      <c r="AT1149" s="652"/>
    </row>
    <row r="1150" spans="2:46" s="644" customFormat="1" ht="15.95" customHeight="1" x14ac:dyDescent="0.25">
      <c r="B1150" s="645"/>
      <c r="C1150" s="652"/>
      <c r="D1150" s="652"/>
      <c r="E1150" s="652"/>
      <c r="F1150" s="652"/>
      <c r="G1150" s="647"/>
      <c r="H1150" s="648"/>
      <c r="I1150" s="648"/>
      <c r="J1150" s="671"/>
      <c r="K1150" s="822"/>
      <c r="L1150" s="671"/>
      <c r="M1150" s="671"/>
      <c r="N1150" s="671"/>
      <c r="O1150" s="671"/>
      <c r="P1150" s="671"/>
      <c r="Q1150" s="671"/>
      <c r="R1150" s="653"/>
      <c r="S1150" s="653"/>
      <c r="T1150" s="653"/>
      <c r="U1150" s="37"/>
      <c r="V1150" s="37"/>
      <c r="W1150" s="37"/>
      <c r="X1150" s="37"/>
      <c r="Y1150" s="37"/>
      <c r="Z1150" s="37"/>
      <c r="AA1150" s="37"/>
      <c r="AB1150" s="37"/>
      <c r="AC1150" s="37"/>
      <c r="AD1150" s="37"/>
      <c r="AE1150" s="37"/>
      <c r="AF1150" s="37"/>
      <c r="AG1150" s="37"/>
      <c r="AH1150" s="37"/>
      <c r="AI1150" s="37"/>
      <c r="AJ1150" s="37"/>
      <c r="AK1150" s="37"/>
      <c r="AL1150" s="652"/>
      <c r="AM1150" s="652"/>
      <c r="AN1150" s="652"/>
      <c r="AO1150" s="652"/>
      <c r="AP1150" s="652"/>
      <c r="AQ1150" s="652"/>
      <c r="AR1150" s="652"/>
      <c r="AS1150" s="652"/>
      <c r="AT1150" s="652"/>
    </row>
    <row r="1151" spans="2:46" s="644" customFormat="1" ht="15.95" customHeight="1" x14ac:dyDescent="0.25">
      <c r="B1151" s="645"/>
      <c r="C1151" s="652"/>
      <c r="D1151" s="652"/>
      <c r="E1151" s="652"/>
      <c r="F1151" s="652"/>
      <c r="G1151" s="647"/>
      <c r="H1151" s="648"/>
      <c r="I1151" s="648"/>
      <c r="J1151" s="671"/>
      <c r="K1151" s="822"/>
      <c r="L1151" s="671"/>
      <c r="M1151" s="671"/>
      <c r="N1151" s="671"/>
      <c r="O1151" s="671"/>
      <c r="P1151" s="671"/>
      <c r="Q1151" s="671"/>
      <c r="R1151" s="653"/>
      <c r="S1151" s="653"/>
      <c r="T1151" s="653"/>
      <c r="U1151" s="37"/>
      <c r="V1151" s="37"/>
      <c r="W1151" s="37"/>
      <c r="X1151" s="37"/>
      <c r="Y1151" s="37"/>
      <c r="Z1151" s="37"/>
      <c r="AA1151" s="37"/>
      <c r="AB1151" s="37"/>
      <c r="AC1151" s="37"/>
      <c r="AD1151" s="37"/>
      <c r="AE1151" s="37"/>
      <c r="AF1151" s="37"/>
      <c r="AG1151" s="37"/>
      <c r="AH1151" s="37"/>
      <c r="AI1151" s="37"/>
      <c r="AJ1151" s="37"/>
      <c r="AK1151" s="37"/>
      <c r="AL1151" s="652"/>
      <c r="AM1151" s="652"/>
      <c r="AN1151" s="652"/>
      <c r="AO1151" s="652"/>
      <c r="AP1151" s="652"/>
      <c r="AQ1151" s="652"/>
      <c r="AR1151" s="652"/>
      <c r="AS1151" s="652"/>
      <c r="AT1151" s="652"/>
    </row>
    <row r="1152" spans="2:46" s="644" customFormat="1" ht="15.95" customHeight="1" x14ac:dyDescent="0.25">
      <c r="B1152" s="645"/>
      <c r="C1152" s="652"/>
      <c r="D1152" s="652"/>
      <c r="E1152" s="652"/>
      <c r="F1152" s="652"/>
      <c r="G1152" s="647"/>
      <c r="H1152" s="648"/>
      <c r="I1152" s="648"/>
      <c r="J1152" s="671"/>
      <c r="K1152" s="822"/>
      <c r="L1152" s="671"/>
      <c r="M1152" s="671"/>
      <c r="N1152" s="671"/>
      <c r="O1152" s="671"/>
      <c r="P1152" s="671"/>
      <c r="Q1152" s="671"/>
      <c r="R1152" s="653"/>
      <c r="S1152" s="653"/>
      <c r="T1152" s="653"/>
      <c r="U1152" s="37"/>
      <c r="V1152" s="37"/>
      <c r="W1152" s="37"/>
      <c r="X1152" s="37"/>
      <c r="Y1152" s="37"/>
      <c r="Z1152" s="37"/>
      <c r="AA1152" s="37"/>
      <c r="AB1152" s="37"/>
      <c r="AC1152" s="37"/>
      <c r="AD1152" s="37"/>
      <c r="AE1152" s="37"/>
      <c r="AF1152" s="37"/>
      <c r="AG1152" s="37"/>
      <c r="AH1152" s="37"/>
      <c r="AI1152" s="37"/>
      <c r="AJ1152" s="37"/>
      <c r="AK1152" s="37"/>
      <c r="AL1152" s="652"/>
      <c r="AM1152" s="652"/>
      <c r="AN1152" s="652"/>
      <c r="AO1152" s="652"/>
      <c r="AP1152" s="652"/>
      <c r="AQ1152" s="652"/>
      <c r="AR1152" s="652"/>
      <c r="AS1152" s="652"/>
      <c r="AT1152" s="652"/>
    </row>
    <row r="1153" spans="2:46" s="644" customFormat="1" ht="15.95" customHeight="1" x14ac:dyDescent="0.25">
      <c r="B1153" s="645"/>
      <c r="C1153" s="652"/>
      <c r="D1153" s="652"/>
      <c r="E1153" s="652"/>
      <c r="F1153" s="652"/>
      <c r="G1153" s="647"/>
      <c r="H1153" s="648"/>
      <c r="I1153" s="648"/>
      <c r="J1153" s="671"/>
      <c r="K1153" s="822"/>
      <c r="L1153" s="671"/>
      <c r="M1153" s="671"/>
      <c r="N1153" s="671"/>
      <c r="O1153" s="671"/>
      <c r="P1153" s="671"/>
      <c r="Q1153" s="671"/>
      <c r="R1153" s="653"/>
      <c r="S1153" s="653"/>
      <c r="T1153" s="653"/>
      <c r="U1153" s="37"/>
      <c r="V1153" s="37"/>
      <c r="W1153" s="37"/>
      <c r="X1153" s="37"/>
      <c r="Y1153" s="37"/>
      <c r="Z1153" s="37"/>
      <c r="AA1153" s="37"/>
      <c r="AB1153" s="37"/>
      <c r="AC1153" s="37"/>
      <c r="AD1153" s="37"/>
      <c r="AE1153" s="37"/>
      <c r="AF1153" s="37"/>
      <c r="AG1153" s="37"/>
      <c r="AH1153" s="37"/>
      <c r="AI1153" s="37"/>
      <c r="AJ1153" s="37"/>
      <c r="AK1153" s="37"/>
      <c r="AL1153" s="652"/>
      <c r="AM1153" s="652"/>
      <c r="AN1153" s="652"/>
      <c r="AO1153" s="652"/>
      <c r="AP1153" s="652"/>
      <c r="AQ1153" s="652"/>
      <c r="AR1153" s="652"/>
      <c r="AS1153" s="652"/>
      <c r="AT1153" s="652"/>
    </row>
    <row r="1154" spans="2:46" s="644" customFormat="1" ht="15.95" customHeight="1" x14ac:dyDescent="0.25">
      <c r="B1154" s="645"/>
      <c r="C1154" s="652"/>
      <c r="D1154" s="652"/>
      <c r="E1154" s="652"/>
      <c r="F1154" s="652"/>
      <c r="G1154" s="647"/>
      <c r="H1154" s="648"/>
      <c r="I1154" s="648"/>
      <c r="J1154" s="671"/>
      <c r="K1154" s="822"/>
      <c r="L1154" s="671"/>
      <c r="M1154" s="671"/>
      <c r="N1154" s="671"/>
      <c r="O1154" s="671"/>
      <c r="P1154" s="671"/>
      <c r="Q1154" s="671"/>
      <c r="R1154" s="653"/>
      <c r="S1154" s="653"/>
      <c r="T1154" s="653"/>
      <c r="U1154" s="37"/>
      <c r="V1154" s="37"/>
      <c r="W1154" s="37"/>
      <c r="X1154" s="37"/>
      <c r="Y1154" s="37"/>
      <c r="Z1154" s="37"/>
      <c r="AA1154" s="37"/>
      <c r="AB1154" s="37"/>
      <c r="AC1154" s="37"/>
      <c r="AD1154" s="37"/>
      <c r="AE1154" s="37"/>
      <c r="AF1154" s="37"/>
      <c r="AG1154" s="37"/>
      <c r="AH1154" s="37"/>
      <c r="AI1154" s="37"/>
      <c r="AJ1154" s="37"/>
      <c r="AK1154" s="37"/>
      <c r="AL1154" s="652"/>
      <c r="AM1154" s="652"/>
      <c r="AN1154" s="652"/>
      <c r="AO1154" s="652"/>
      <c r="AP1154" s="652"/>
      <c r="AQ1154" s="652"/>
      <c r="AR1154" s="652"/>
      <c r="AS1154" s="652"/>
      <c r="AT1154" s="652"/>
    </row>
    <row r="1155" spans="2:46" s="644" customFormat="1" ht="15.95" customHeight="1" x14ac:dyDescent="0.25">
      <c r="B1155" s="645"/>
      <c r="C1155" s="652"/>
      <c r="D1155" s="652"/>
      <c r="E1155" s="652"/>
      <c r="F1155" s="652"/>
      <c r="G1155" s="647"/>
      <c r="H1155" s="648"/>
      <c r="I1155" s="648"/>
      <c r="J1155" s="671"/>
      <c r="K1155" s="822"/>
      <c r="L1155" s="671"/>
      <c r="M1155" s="671"/>
      <c r="N1155" s="671"/>
      <c r="O1155" s="671"/>
      <c r="P1155" s="671"/>
      <c r="Q1155" s="671"/>
      <c r="R1155" s="653"/>
      <c r="S1155" s="653"/>
      <c r="T1155" s="653"/>
      <c r="U1155" s="37"/>
      <c r="V1155" s="37"/>
      <c r="W1155" s="37"/>
      <c r="X1155" s="37"/>
      <c r="Y1155" s="37"/>
      <c r="Z1155" s="37"/>
      <c r="AA1155" s="37"/>
      <c r="AB1155" s="37"/>
      <c r="AC1155" s="37"/>
      <c r="AD1155" s="37"/>
      <c r="AE1155" s="37"/>
      <c r="AF1155" s="37"/>
      <c r="AG1155" s="37"/>
      <c r="AH1155" s="37"/>
      <c r="AI1155" s="37"/>
      <c r="AJ1155" s="37"/>
      <c r="AK1155" s="37"/>
      <c r="AL1155" s="652"/>
      <c r="AM1155" s="652"/>
      <c r="AN1155" s="652"/>
      <c r="AO1155" s="652"/>
      <c r="AP1155" s="652"/>
      <c r="AQ1155" s="652"/>
      <c r="AR1155" s="652"/>
      <c r="AS1155" s="652"/>
      <c r="AT1155" s="652"/>
    </row>
    <row r="1156" spans="2:46" s="644" customFormat="1" ht="15.95" customHeight="1" x14ac:dyDescent="0.25">
      <c r="B1156" s="645"/>
      <c r="C1156" s="652"/>
      <c r="D1156" s="652"/>
      <c r="E1156" s="652"/>
      <c r="F1156" s="652"/>
      <c r="G1156" s="647"/>
      <c r="H1156" s="648"/>
      <c r="I1156" s="648"/>
      <c r="J1156" s="671"/>
      <c r="K1156" s="822"/>
      <c r="L1156" s="671"/>
      <c r="M1156" s="671"/>
      <c r="N1156" s="671"/>
      <c r="O1156" s="671"/>
      <c r="P1156" s="671"/>
      <c r="Q1156" s="671"/>
      <c r="R1156" s="653"/>
      <c r="S1156" s="653"/>
      <c r="T1156" s="653"/>
      <c r="U1156" s="37"/>
      <c r="V1156" s="37"/>
      <c r="W1156" s="37"/>
      <c r="X1156" s="37"/>
      <c r="Y1156" s="37"/>
      <c r="Z1156" s="37"/>
      <c r="AA1156" s="37"/>
      <c r="AB1156" s="37"/>
      <c r="AC1156" s="37"/>
      <c r="AD1156" s="37"/>
      <c r="AE1156" s="37"/>
      <c r="AF1156" s="37"/>
      <c r="AG1156" s="37"/>
      <c r="AH1156" s="37"/>
      <c r="AI1156" s="37"/>
      <c r="AJ1156" s="37"/>
      <c r="AK1156" s="37"/>
      <c r="AL1156" s="652"/>
      <c r="AM1156" s="652"/>
      <c r="AN1156" s="652"/>
      <c r="AO1156" s="652"/>
      <c r="AP1156" s="652"/>
      <c r="AQ1156" s="652"/>
      <c r="AR1156" s="652"/>
      <c r="AS1156" s="652"/>
      <c r="AT1156" s="652"/>
    </row>
    <row r="1157" spans="2:46" s="644" customFormat="1" ht="15.95" customHeight="1" x14ac:dyDescent="0.25">
      <c r="B1157" s="645"/>
      <c r="C1157" s="652"/>
      <c r="D1157" s="652"/>
      <c r="E1157" s="652"/>
      <c r="F1157" s="652"/>
      <c r="G1157" s="647"/>
      <c r="H1157" s="648"/>
      <c r="I1157" s="648"/>
      <c r="J1157" s="671"/>
      <c r="K1157" s="822"/>
      <c r="L1157" s="671"/>
      <c r="M1157" s="671"/>
      <c r="N1157" s="671"/>
      <c r="O1157" s="671"/>
      <c r="P1157" s="671"/>
      <c r="Q1157" s="671"/>
      <c r="R1157" s="653"/>
      <c r="S1157" s="653"/>
      <c r="T1157" s="653"/>
      <c r="U1157" s="37"/>
      <c r="V1157" s="37"/>
      <c r="W1157" s="37"/>
      <c r="X1157" s="37"/>
      <c r="Y1157" s="37"/>
      <c r="Z1157" s="37"/>
      <c r="AA1157" s="37"/>
      <c r="AB1157" s="37"/>
      <c r="AC1157" s="37"/>
      <c r="AD1157" s="37"/>
      <c r="AE1157" s="37"/>
      <c r="AF1157" s="37"/>
      <c r="AG1157" s="37"/>
      <c r="AH1157" s="37"/>
      <c r="AI1157" s="37"/>
      <c r="AJ1157" s="37"/>
      <c r="AK1157" s="37"/>
      <c r="AL1157" s="652"/>
      <c r="AM1157" s="652"/>
      <c r="AN1157" s="652"/>
      <c r="AO1157" s="652"/>
      <c r="AP1157" s="652"/>
      <c r="AQ1157" s="652"/>
      <c r="AR1157" s="652"/>
      <c r="AS1157" s="652"/>
      <c r="AT1157" s="652"/>
    </row>
    <row r="1158" spans="2:46" s="644" customFormat="1" ht="15.95" customHeight="1" x14ac:dyDescent="0.25">
      <c r="B1158" s="645"/>
      <c r="C1158" s="652"/>
      <c r="D1158" s="652"/>
      <c r="E1158" s="652"/>
      <c r="F1158" s="652"/>
      <c r="G1158" s="647"/>
      <c r="H1158" s="648"/>
      <c r="I1158" s="648"/>
      <c r="J1158" s="671"/>
      <c r="K1158" s="822"/>
      <c r="L1158" s="671"/>
      <c r="M1158" s="671"/>
      <c r="N1158" s="671"/>
      <c r="O1158" s="671"/>
      <c r="P1158" s="671"/>
      <c r="Q1158" s="671"/>
      <c r="R1158" s="653"/>
      <c r="S1158" s="653"/>
      <c r="T1158" s="653"/>
      <c r="U1158" s="37"/>
      <c r="V1158" s="37"/>
      <c r="W1158" s="37"/>
      <c r="X1158" s="37"/>
      <c r="Y1158" s="37"/>
      <c r="Z1158" s="37"/>
      <c r="AA1158" s="37"/>
      <c r="AB1158" s="37"/>
      <c r="AC1158" s="37"/>
      <c r="AD1158" s="37"/>
      <c r="AE1158" s="37"/>
      <c r="AF1158" s="37"/>
      <c r="AG1158" s="37"/>
      <c r="AH1158" s="37"/>
      <c r="AI1158" s="37"/>
      <c r="AJ1158" s="37"/>
      <c r="AK1158" s="37"/>
      <c r="AL1158" s="652"/>
      <c r="AM1158" s="652"/>
      <c r="AN1158" s="652"/>
      <c r="AO1158" s="652"/>
      <c r="AP1158" s="652"/>
      <c r="AQ1158" s="652"/>
      <c r="AR1158" s="652"/>
      <c r="AS1158" s="652"/>
      <c r="AT1158" s="652"/>
    </row>
    <row r="1159" spans="2:46" s="644" customFormat="1" ht="15.95" customHeight="1" x14ac:dyDescent="0.25">
      <c r="B1159" s="645"/>
      <c r="C1159" s="652"/>
      <c r="D1159" s="652"/>
      <c r="E1159" s="652"/>
      <c r="F1159" s="652"/>
      <c r="G1159" s="647"/>
      <c r="H1159" s="648"/>
      <c r="I1159" s="648"/>
      <c r="J1159" s="671"/>
      <c r="K1159" s="822"/>
      <c r="L1159" s="671"/>
      <c r="M1159" s="671"/>
      <c r="N1159" s="671"/>
      <c r="O1159" s="671"/>
      <c r="P1159" s="671"/>
      <c r="Q1159" s="671"/>
      <c r="R1159" s="653"/>
      <c r="S1159" s="653"/>
      <c r="T1159" s="653"/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F1159" s="37"/>
      <c r="AG1159" s="37"/>
      <c r="AH1159" s="37"/>
      <c r="AI1159" s="37"/>
      <c r="AJ1159" s="37"/>
      <c r="AK1159" s="37"/>
      <c r="AL1159" s="652"/>
      <c r="AM1159" s="652"/>
      <c r="AN1159" s="652"/>
      <c r="AO1159" s="652"/>
      <c r="AP1159" s="652"/>
      <c r="AQ1159" s="652"/>
      <c r="AR1159" s="652"/>
      <c r="AS1159" s="652"/>
      <c r="AT1159" s="652"/>
    </row>
    <row r="1160" spans="2:46" s="644" customFormat="1" ht="15.95" customHeight="1" x14ac:dyDescent="0.25">
      <c r="B1160" s="645"/>
      <c r="C1160" s="652"/>
      <c r="D1160" s="652"/>
      <c r="E1160" s="652"/>
      <c r="F1160" s="652"/>
      <c r="G1160" s="647"/>
      <c r="H1160" s="648"/>
      <c r="I1160" s="648"/>
      <c r="J1160" s="671"/>
      <c r="K1160" s="822"/>
      <c r="L1160" s="671"/>
      <c r="M1160" s="671"/>
      <c r="N1160" s="671"/>
      <c r="O1160" s="671"/>
      <c r="P1160" s="671"/>
      <c r="Q1160" s="671"/>
      <c r="R1160" s="653"/>
      <c r="S1160" s="653"/>
      <c r="T1160" s="653"/>
      <c r="U1160" s="37"/>
      <c r="V1160" s="37"/>
      <c r="W1160" s="37"/>
      <c r="X1160" s="37"/>
      <c r="Y1160" s="37"/>
      <c r="Z1160" s="37"/>
      <c r="AA1160" s="37"/>
      <c r="AB1160" s="37"/>
      <c r="AC1160" s="37"/>
      <c r="AD1160" s="37"/>
      <c r="AE1160" s="37"/>
      <c r="AF1160" s="37"/>
      <c r="AG1160" s="37"/>
      <c r="AH1160" s="37"/>
      <c r="AI1160" s="37"/>
      <c r="AJ1160" s="37"/>
      <c r="AK1160" s="37"/>
      <c r="AL1160" s="652"/>
      <c r="AM1160" s="652"/>
      <c r="AN1160" s="652"/>
      <c r="AO1160" s="652"/>
      <c r="AP1160" s="652"/>
      <c r="AQ1160" s="652"/>
      <c r="AR1160" s="652"/>
      <c r="AS1160" s="652"/>
      <c r="AT1160" s="652"/>
    </row>
    <row r="1161" spans="2:46" s="644" customFormat="1" ht="15.95" customHeight="1" x14ac:dyDescent="0.25">
      <c r="B1161" s="645"/>
      <c r="C1161" s="652"/>
      <c r="D1161" s="652"/>
      <c r="E1161" s="652"/>
      <c r="F1161" s="652"/>
      <c r="G1161" s="647"/>
      <c r="H1161" s="648"/>
      <c r="I1161" s="648"/>
      <c r="J1161" s="671"/>
      <c r="K1161" s="822"/>
      <c r="L1161" s="671"/>
      <c r="M1161" s="671"/>
      <c r="N1161" s="671"/>
      <c r="O1161" s="671"/>
      <c r="P1161" s="671"/>
      <c r="Q1161" s="671"/>
      <c r="R1161" s="653"/>
      <c r="S1161" s="653"/>
      <c r="T1161" s="653"/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F1161" s="37"/>
      <c r="AG1161" s="37"/>
      <c r="AH1161" s="37"/>
      <c r="AI1161" s="37"/>
      <c r="AJ1161" s="37"/>
      <c r="AK1161" s="37"/>
      <c r="AL1161" s="652"/>
      <c r="AM1161" s="652"/>
      <c r="AN1161" s="652"/>
      <c r="AO1161" s="652"/>
      <c r="AP1161" s="652"/>
      <c r="AQ1161" s="652"/>
      <c r="AR1161" s="652"/>
      <c r="AS1161" s="652"/>
      <c r="AT1161" s="652"/>
    </row>
    <row r="1162" spans="2:46" s="644" customFormat="1" ht="15.95" customHeight="1" x14ac:dyDescent="0.25">
      <c r="B1162" s="645"/>
      <c r="C1162" s="652"/>
      <c r="D1162" s="652"/>
      <c r="E1162" s="652"/>
      <c r="F1162" s="652"/>
      <c r="G1162" s="647"/>
      <c r="H1162" s="648"/>
      <c r="I1162" s="648"/>
      <c r="J1162" s="671"/>
      <c r="K1162" s="822"/>
      <c r="L1162" s="671"/>
      <c r="M1162" s="671"/>
      <c r="N1162" s="671"/>
      <c r="O1162" s="671"/>
      <c r="P1162" s="671"/>
      <c r="Q1162" s="671"/>
      <c r="R1162" s="653"/>
      <c r="S1162" s="653"/>
      <c r="T1162" s="653"/>
      <c r="U1162" s="37"/>
      <c r="V1162" s="37"/>
      <c r="W1162" s="37"/>
      <c r="X1162" s="37"/>
      <c r="Y1162" s="37"/>
      <c r="Z1162" s="37"/>
      <c r="AA1162" s="37"/>
      <c r="AB1162" s="37"/>
      <c r="AC1162" s="37"/>
      <c r="AD1162" s="37"/>
      <c r="AE1162" s="37"/>
      <c r="AF1162" s="37"/>
      <c r="AG1162" s="37"/>
      <c r="AH1162" s="37"/>
      <c r="AI1162" s="37"/>
      <c r="AJ1162" s="37"/>
      <c r="AK1162" s="37"/>
      <c r="AL1162" s="652"/>
      <c r="AM1162" s="652"/>
      <c r="AN1162" s="652"/>
      <c r="AO1162" s="652"/>
      <c r="AP1162" s="652"/>
      <c r="AQ1162" s="652"/>
      <c r="AR1162" s="652"/>
      <c r="AS1162" s="652"/>
      <c r="AT1162" s="652"/>
    </row>
    <row r="1163" spans="2:46" s="644" customFormat="1" ht="15.95" customHeight="1" x14ac:dyDescent="0.25">
      <c r="B1163" s="645"/>
      <c r="C1163" s="652"/>
      <c r="D1163" s="652"/>
      <c r="E1163" s="652"/>
      <c r="F1163" s="652"/>
      <c r="G1163" s="647"/>
      <c r="H1163" s="648"/>
      <c r="I1163" s="648"/>
      <c r="J1163" s="671"/>
      <c r="K1163" s="822"/>
      <c r="L1163" s="671"/>
      <c r="M1163" s="671"/>
      <c r="N1163" s="671"/>
      <c r="O1163" s="671"/>
      <c r="P1163" s="671"/>
      <c r="Q1163" s="671"/>
      <c r="R1163" s="653"/>
      <c r="S1163" s="653"/>
      <c r="T1163" s="653"/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F1163" s="37"/>
      <c r="AG1163" s="37"/>
      <c r="AH1163" s="37"/>
      <c r="AI1163" s="37"/>
      <c r="AJ1163" s="37"/>
      <c r="AK1163" s="37"/>
      <c r="AL1163" s="652"/>
      <c r="AM1163" s="652"/>
      <c r="AN1163" s="652"/>
      <c r="AO1163" s="652"/>
      <c r="AP1163" s="652"/>
      <c r="AQ1163" s="652"/>
      <c r="AR1163" s="652"/>
      <c r="AS1163" s="652"/>
      <c r="AT1163" s="652"/>
    </row>
    <row r="1164" spans="2:46" s="644" customFormat="1" ht="15.95" customHeight="1" x14ac:dyDescent="0.25">
      <c r="B1164" s="645"/>
      <c r="C1164" s="652"/>
      <c r="D1164" s="652"/>
      <c r="E1164" s="652"/>
      <c r="F1164" s="652"/>
      <c r="G1164" s="647"/>
      <c r="H1164" s="648"/>
      <c r="I1164" s="648"/>
      <c r="J1164" s="671"/>
      <c r="K1164" s="822"/>
      <c r="L1164" s="671"/>
      <c r="M1164" s="671"/>
      <c r="N1164" s="671"/>
      <c r="O1164" s="671"/>
      <c r="P1164" s="671"/>
      <c r="Q1164" s="671"/>
      <c r="R1164" s="653"/>
      <c r="S1164" s="653"/>
      <c r="T1164" s="653"/>
      <c r="U1164" s="37"/>
      <c r="V1164" s="37"/>
      <c r="W1164" s="37"/>
      <c r="X1164" s="37"/>
      <c r="Y1164" s="37"/>
      <c r="Z1164" s="37"/>
      <c r="AA1164" s="37"/>
      <c r="AB1164" s="37"/>
      <c r="AC1164" s="37"/>
      <c r="AD1164" s="37"/>
      <c r="AE1164" s="37"/>
      <c r="AF1164" s="37"/>
      <c r="AG1164" s="37"/>
      <c r="AH1164" s="37"/>
      <c r="AI1164" s="37"/>
      <c r="AJ1164" s="37"/>
      <c r="AK1164" s="37"/>
      <c r="AL1164" s="652"/>
      <c r="AM1164" s="652"/>
      <c r="AN1164" s="652"/>
      <c r="AO1164" s="652"/>
      <c r="AP1164" s="652"/>
      <c r="AQ1164" s="652"/>
      <c r="AR1164" s="652"/>
      <c r="AS1164" s="652"/>
      <c r="AT1164" s="652"/>
    </row>
    <row r="1165" spans="2:46" s="644" customFormat="1" ht="15.95" customHeight="1" x14ac:dyDescent="0.25">
      <c r="B1165" s="645"/>
      <c r="C1165" s="652"/>
      <c r="D1165" s="652"/>
      <c r="E1165" s="652"/>
      <c r="F1165" s="652"/>
      <c r="G1165" s="647"/>
      <c r="H1165" s="648"/>
      <c r="I1165" s="648"/>
      <c r="J1165" s="671"/>
      <c r="K1165" s="822"/>
      <c r="L1165" s="671"/>
      <c r="M1165" s="671"/>
      <c r="N1165" s="671"/>
      <c r="O1165" s="671"/>
      <c r="P1165" s="671"/>
      <c r="Q1165" s="671"/>
      <c r="R1165" s="653"/>
      <c r="S1165" s="653"/>
      <c r="T1165" s="653"/>
      <c r="U1165" s="37"/>
      <c r="V1165" s="37"/>
      <c r="W1165" s="37"/>
      <c r="X1165" s="37"/>
      <c r="Y1165" s="37"/>
      <c r="Z1165" s="37"/>
      <c r="AA1165" s="37"/>
      <c r="AB1165" s="37"/>
      <c r="AC1165" s="37"/>
      <c r="AD1165" s="37"/>
      <c r="AE1165" s="37"/>
      <c r="AF1165" s="37"/>
      <c r="AG1165" s="37"/>
      <c r="AH1165" s="37"/>
      <c r="AI1165" s="37"/>
      <c r="AJ1165" s="37"/>
      <c r="AK1165" s="37"/>
      <c r="AL1165" s="652"/>
      <c r="AM1165" s="652"/>
      <c r="AN1165" s="652"/>
      <c r="AO1165" s="652"/>
      <c r="AP1165" s="652"/>
      <c r="AQ1165" s="652"/>
      <c r="AR1165" s="652"/>
      <c r="AS1165" s="652"/>
      <c r="AT1165" s="652"/>
    </row>
    <row r="1166" spans="2:46" s="644" customFormat="1" ht="15.95" customHeight="1" x14ac:dyDescent="0.25">
      <c r="B1166" s="645"/>
      <c r="C1166" s="652"/>
      <c r="D1166" s="652"/>
      <c r="E1166" s="652"/>
      <c r="F1166" s="652"/>
      <c r="G1166" s="647"/>
      <c r="H1166" s="648"/>
      <c r="I1166" s="648"/>
      <c r="J1166" s="671"/>
      <c r="K1166" s="822"/>
      <c r="L1166" s="671"/>
      <c r="M1166" s="671"/>
      <c r="N1166" s="671"/>
      <c r="O1166" s="671"/>
      <c r="P1166" s="671"/>
      <c r="Q1166" s="671"/>
      <c r="R1166" s="653"/>
      <c r="S1166" s="653"/>
      <c r="T1166" s="653"/>
      <c r="U1166" s="37"/>
      <c r="V1166" s="37"/>
      <c r="W1166" s="37"/>
      <c r="X1166" s="37"/>
      <c r="Y1166" s="37"/>
      <c r="Z1166" s="37"/>
      <c r="AA1166" s="37"/>
      <c r="AB1166" s="37"/>
      <c r="AC1166" s="37"/>
      <c r="AD1166" s="37"/>
      <c r="AE1166" s="37"/>
      <c r="AF1166" s="37"/>
      <c r="AG1166" s="37"/>
      <c r="AH1166" s="37"/>
      <c r="AI1166" s="37"/>
      <c r="AJ1166" s="37"/>
      <c r="AK1166" s="37"/>
      <c r="AL1166" s="652"/>
      <c r="AM1166" s="652"/>
      <c r="AN1166" s="652"/>
      <c r="AO1166" s="652"/>
      <c r="AP1166" s="652"/>
      <c r="AQ1166" s="652"/>
      <c r="AR1166" s="652"/>
      <c r="AS1166" s="652"/>
      <c r="AT1166" s="652"/>
    </row>
    <row r="1167" spans="2:46" s="644" customFormat="1" ht="15.95" customHeight="1" x14ac:dyDescent="0.25">
      <c r="B1167" s="645"/>
      <c r="C1167" s="652"/>
      <c r="D1167" s="652"/>
      <c r="E1167" s="652"/>
      <c r="F1167" s="652"/>
      <c r="G1167" s="647"/>
      <c r="H1167" s="648"/>
      <c r="I1167" s="648"/>
      <c r="J1167" s="671"/>
      <c r="K1167" s="822"/>
      <c r="L1167" s="671"/>
      <c r="M1167" s="671"/>
      <c r="N1167" s="671"/>
      <c r="O1167" s="671"/>
      <c r="P1167" s="671"/>
      <c r="Q1167" s="671"/>
      <c r="R1167" s="653"/>
      <c r="S1167" s="653"/>
      <c r="T1167" s="653"/>
      <c r="U1167" s="37"/>
      <c r="V1167" s="37"/>
      <c r="W1167" s="37"/>
      <c r="X1167" s="37"/>
      <c r="Y1167" s="37"/>
      <c r="Z1167" s="37"/>
      <c r="AA1167" s="37"/>
      <c r="AB1167" s="37"/>
      <c r="AC1167" s="37"/>
      <c r="AD1167" s="37"/>
      <c r="AE1167" s="37"/>
      <c r="AF1167" s="37"/>
      <c r="AG1167" s="37"/>
      <c r="AH1167" s="37"/>
      <c r="AI1167" s="37"/>
      <c r="AJ1167" s="37"/>
      <c r="AK1167" s="37"/>
      <c r="AL1167" s="652"/>
      <c r="AM1167" s="652"/>
      <c r="AN1167" s="652"/>
      <c r="AO1167" s="652"/>
      <c r="AP1167" s="652"/>
      <c r="AQ1167" s="652"/>
      <c r="AR1167" s="652"/>
      <c r="AS1167" s="652"/>
      <c r="AT1167" s="652"/>
    </row>
    <row r="1168" spans="2:46" s="644" customFormat="1" ht="15.95" customHeight="1" x14ac:dyDescent="0.25">
      <c r="B1168" s="645"/>
      <c r="C1168" s="652"/>
      <c r="D1168" s="652"/>
      <c r="E1168" s="652"/>
      <c r="F1168" s="652"/>
      <c r="G1168" s="647"/>
      <c r="H1168" s="648"/>
      <c r="I1168" s="648"/>
      <c r="J1168" s="671"/>
      <c r="K1168" s="822"/>
      <c r="L1168" s="671"/>
      <c r="M1168" s="671"/>
      <c r="N1168" s="671"/>
      <c r="O1168" s="671"/>
      <c r="P1168" s="671"/>
      <c r="Q1168" s="671"/>
      <c r="R1168" s="653"/>
      <c r="S1168" s="653"/>
      <c r="T1168" s="653"/>
      <c r="U1168" s="37"/>
      <c r="V1168" s="37"/>
      <c r="W1168" s="37"/>
      <c r="X1168" s="37"/>
      <c r="Y1168" s="37"/>
      <c r="Z1168" s="37"/>
      <c r="AA1168" s="37"/>
      <c r="AB1168" s="37"/>
      <c r="AC1168" s="37"/>
      <c r="AD1168" s="37"/>
      <c r="AE1168" s="37"/>
      <c r="AF1168" s="37"/>
      <c r="AG1168" s="37"/>
      <c r="AH1168" s="37"/>
      <c r="AI1168" s="37"/>
      <c r="AJ1168" s="37"/>
      <c r="AK1168" s="37"/>
      <c r="AL1168" s="652"/>
      <c r="AM1168" s="652"/>
      <c r="AN1168" s="652"/>
      <c r="AO1168" s="652"/>
      <c r="AP1168" s="652"/>
      <c r="AQ1168" s="652"/>
      <c r="AR1168" s="652"/>
      <c r="AS1168" s="652"/>
      <c r="AT1168" s="652"/>
    </row>
    <row r="1169" spans="2:46" s="644" customFormat="1" ht="15.95" customHeight="1" x14ac:dyDescent="0.25">
      <c r="B1169" s="645"/>
      <c r="C1169" s="652"/>
      <c r="D1169" s="652"/>
      <c r="E1169" s="652"/>
      <c r="F1169" s="652"/>
      <c r="G1169" s="647"/>
      <c r="H1169" s="648"/>
      <c r="I1169" s="648"/>
      <c r="J1169" s="671"/>
      <c r="K1169" s="822"/>
      <c r="L1169" s="671"/>
      <c r="M1169" s="671"/>
      <c r="N1169" s="671"/>
      <c r="O1169" s="671"/>
      <c r="P1169" s="671"/>
      <c r="Q1169" s="671"/>
      <c r="R1169" s="653"/>
      <c r="S1169" s="653"/>
      <c r="T1169" s="653"/>
      <c r="U1169" s="37"/>
      <c r="V1169" s="37"/>
      <c r="W1169" s="37"/>
      <c r="X1169" s="37"/>
      <c r="Y1169" s="37"/>
      <c r="Z1169" s="37"/>
      <c r="AA1169" s="37"/>
      <c r="AB1169" s="37"/>
      <c r="AC1169" s="37"/>
      <c r="AD1169" s="37"/>
      <c r="AE1169" s="37"/>
      <c r="AF1169" s="37"/>
      <c r="AG1169" s="37"/>
      <c r="AH1169" s="37"/>
      <c r="AI1169" s="37"/>
      <c r="AJ1169" s="37"/>
      <c r="AK1169" s="37"/>
      <c r="AL1169" s="652"/>
      <c r="AM1169" s="652"/>
      <c r="AN1169" s="652"/>
      <c r="AO1169" s="652"/>
      <c r="AP1169" s="652"/>
      <c r="AQ1169" s="652"/>
      <c r="AR1169" s="652"/>
      <c r="AS1169" s="652"/>
      <c r="AT1169" s="652"/>
    </row>
    <row r="1170" spans="2:46" s="644" customFormat="1" ht="15.95" customHeight="1" x14ac:dyDescent="0.25">
      <c r="B1170" s="645"/>
      <c r="C1170" s="652"/>
      <c r="D1170" s="652"/>
      <c r="E1170" s="652"/>
      <c r="F1170" s="652"/>
      <c r="G1170" s="647"/>
      <c r="H1170" s="648"/>
      <c r="I1170" s="648"/>
      <c r="J1170" s="671"/>
      <c r="K1170" s="822"/>
      <c r="L1170" s="671"/>
      <c r="M1170" s="671"/>
      <c r="N1170" s="671"/>
      <c r="O1170" s="671"/>
      <c r="P1170" s="671"/>
      <c r="Q1170" s="671"/>
      <c r="R1170" s="653"/>
      <c r="S1170" s="653"/>
      <c r="T1170" s="653"/>
      <c r="U1170" s="37"/>
      <c r="V1170" s="37"/>
      <c r="W1170" s="37"/>
      <c r="X1170" s="37"/>
      <c r="Y1170" s="37"/>
      <c r="Z1170" s="37"/>
      <c r="AA1170" s="37"/>
      <c r="AB1170" s="37"/>
      <c r="AC1170" s="37"/>
      <c r="AD1170" s="37"/>
      <c r="AE1170" s="37"/>
      <c r="AF1170" s="37"/>
      <c r="AG1170" s="37"/>
      <c r="AH1170" s="37"/>
      <c r="AI1170" s="37"/>
      <c r="AJ1170" s="37"/>
      <c r="AK1170" s="37"/>
      <c r="AL1170" s="652"/>
      <c r="AM1170" s="652"/>
      <c r="AN1170" s="652"/>
      <c r="AO1170" s="652"/>
      <c r="AP1170" s="652"/>
      <c r="AQ1170" s="652"/>
      <c r="AR1170" s="652"/>
      <c r="AS1170" s="652"/>
      <c r="AT1170" s="652"/>
    </row>
    <row r="1171" spans="2:46" s="644" customFormat="1" ht="15.95" customHeight="1" x14ac:dyDescent="0.25">
      <c r="B1171" s="645"/>
      <c r="C1171" s="652"/>
      <c r="D1171" s="652"/>
      <c r="E1171" s="652"/>
      <c r="F1171" s="652"/>
      <c r="G1171" s="647"/>
      <c r="H1171" s="648"/>
      <c r="I1171" s="648"/>
      <c r="J1171" s="671"/>
      <c r="K1171" s="822"/>
      <c r="L1171" s="671"/>
      <c r="M1171" s="671"/>
      <c r="N1171" s="671"/>
      <c r="O1171" s="671"/>
      <c r="P1171" s="671"/>
      <c r="Q1171" s="671"/>
      <c r="R1171" s="653"/>
      <c r="S1171" s="653"/>
      <c r="T1171" s="653"/>
      <c r="U1171" s="37"/>
      <c r="V1171" s="37"/>
      <c r="W1171" s="37"/>
      <c r="X1171" s="37"/>
      <c r="Y1171" s="37"/>
      <c r="Z1171" s="37"/>
      <c r="AA1171" s="37"/>
      <c r="AB1171" s="37"/>
      <c r="AC1171" s="37"/>
      <c r="AD1171" s="37"/>
      <c r="AE1171" s="37"/>
      <c r="AF1171" s="37"/>
      <c r="AG1171" s="37"/>
      <c r="AH1171" s="37"/>
      <c r="AI1171" s="37"/>
      <c r="AJ1171" s="37"/>
      <c r="AK1171" s="37"/>
      <c r="AL1171" s="652"/>
      <c r="AM1171" s="652"/>
      <c r="AN1171" s="652"/>
      <c r="AO1171" s="652"/>
      <c r="AP1171" s="652"/>
      <c r="AQ1171" s="652"/>
      <c r="AR1171" s="652"/>
      <c r="AS1171" s="652"/>
      <c r="AT1171" s="652"/>
    </row>
    <row r="1172" spans="2:46" s="644" customFormat="1" ht="15.95" customHeight="1" x14ac:dyDescent="0.25">
      <c r="B1172" s="645"/>
      <c r="C1172" s="652"/>
      <c r="D1172" s="652"/>
      <c r="E1172" s="652"/>
      <c r="F1172" s="652"/>
      <c r="G1172" s="647"/>
      <c r="H1172" s="648"/>
      <c r="I1172" s="648"/>
      <c r="J1172" s="671"/>
      <c r="K1172" s="822"/>
      <c r="L1172" s="671"/>
      <c r="M1172" s="671"/>
      <c r="N1172" s="671"/>
      <c r="O1172" s="671"/>
      <c r="P1172" s="671"/>
      <c r="Q1172" s="671"/>
      <c r="R1172" s="653"/>
      <c r="S1172" s="653"/>
      <c r="T1172" s="653"/>
      <c r="U1172" s="37"/>
      <c r="V1172" s="37"/>
      <c r="W1172" s="37"/>
      <c r="X1172" s="37"/>
      <c r="Y1172" s="37"/>
      <c r="Z1172" s="37"/>
      <c r="AA1172" s="37"/>
      <c r="AB1172" s="37"/>
      <c r="AC1172" s="37"/>
      <c r="AD1172" s="37"/>
      <c r="AE1172" s="37"/>
      <c r="AF1172" s="37"/>
      <c r="AG1172" s="37"/>
      <c r="AH1172" s="37"/>
      <c r="AI1172" s="37"/>
      <c r="AJ1172" s="37"/>
      <c r="AK1172" s="37"/>
      <c r="AL1172" s="652"/>
      <c r="AM1172" s="652"/>
      <c r="AN1172" s="652"/>
      <c r="AO1172" s="652"/>
      <c r="AP1172" s="652"/>
      <c r="AQ1172" s="652"/>
      <c r="AR1172" s="652"/>
      <c r="AS1172" s="652"/>
      <c r="AT1172" s="652"/>
    </row>
    <row r="1173" spans="2:46" s="644" customFormat="1" ht="15.95" customHeight="1" x14ac:dyDescent="0.25">
      <c r="B1173" s="645"/>
      <c r="C1173" s="652"/>
      <c r="D1173" s="652"/>
      <c r="E1173" s="652"/>
      <c r="F1173" s="652"/>
      <c r="G1173" s="647"/>
      <c r="H1173" s="648"/>
      <c r="I1173" s="648"/>
      <c r="J1173" s="671"/>
      <c r="K1173" s="822"/>
      <c r="L1173" s="671"/>
      <c r="M1173" s="671"/>
      <c r="N1173" s="671"/>
      <c r="O1173" s="671"/>
      <c r="P1173" s="671"/>
      <c r="Q1173" s="671"/>
      <c r="R1173" s="653"/>
      <c r="S1173" s="653"/>
      <c r="T1173" s="653"/>
      <c r="U1173" s="37"/>
      <c r="V1173" s="37"/>
      <c r="W1173" s="37"/>
      <c r="X1173" s="37"/>
      <c r="Y1173" s="37"/>
      <c r="Z1173" s="37"/>
      <c r="AA1173" s="37"/>
      <c r="AB1173" s="37"/>
      <c r="AC1173" s="37"/>
      <c r="AD1173" s="37"/>
      <c r="AE1173" s="37"/>
      <c r="AF1173" s="37"/>
      <c r="AG1173" s="37"/>
      <c r="AH1173" s="37"/>
      <c r="AI1173" s="37"/>
      <c r="AJ1173" s="37"/>
      <c r="AK1173" s="37"/>
      <c r="AL1173" s="652"/>
      <c r="AM1173" s="652"/>
      <c r="AN1173" s="652"/>
      <c r="AO1173" s="652"/>
      <c r="AP1173" s="652"/>
      <c r="AQ1173" s="652"/>
      <c r="AR1173" s="652"/>
      <c r="AS1173" s="652"/>
      <c r="AT1173" s="652"/>
    </row>
    <row r="1174" spans="2:46" s="644" customFormat="1" ht="15.95" customHeight="1" x14ac:dyDescent="0.25">
      <c r="B1174" s="645"/>
      <c r="C1174" s="652"/>
      <c r="D1174" s="652"/>
      <c r="E1174" s="652"/>
      <c r="F1174" s="652"/>
      <c r="G1174" s="647"/>
      <c r="H1174" s="648"/>
      <c r="I1174" s="648"/>
      <c r="J1174" s="671"/>
      <c r="K1174" s="822"/>
      <c r="L1174" s="671"/>
      <c r="M1174" s="671"/>
      <c r="N1174" s="671"/>
      <c r="O1174" s="671"/>
      <c r="P1174" s="671"/>
      <c r="Q1174" s="671"/>
      <c r="R1174" s="653"/>
      <c r="S1174" s="653"/>
      <c r="T1174" s="653"/>
      <c r="U1174" s="37"/>
      <c r="V1174" s="37"/>
      <c r="W1174" s="37"/>
      <c r="X1174" s="37"/>
      <c r="Y1174" s="37"/>
      <c r="Z1174" s="37"/>
      <c r="AA1174" s="37"/>
      <c r="AB1174" s="37"/>
      <c r="AC1174" s="37"/>
      <c r="AD1174" s="37"/>
      <c r="AE1174" s="37"/>
      <c r="AF1174" s="37"/>
      <c r="AG1174" s="37"/>
      <c r="AH1174" s="37"/>
      <c r="AI1174" s="37"/>
      <c r="AJ1174" s="37"/>
      <c r="AK1174" s="37"/>
      <c r="AL1174" s="652"/>
      <c r="AM1174" s="652"/>
      <c r="AN1174" s="652"/>
      <c r="AO1174" s="652"/>
      <c r="AP1174" s="652"/>
      <c r="AQ1174" s="652"/>
      <c r="AR1174" s="652"/>
      <c r="AS1174" s="652"/>
      <c r="AT1174" s="652"/>
    </row>
    <row r="1175" spans="2:46" s="644" customFormat="1" ht="15.95" customHeight="1" x14ac:dyDescent="0.25">
      <c r="B1175" s="645"/>
      <c r="C1175" s="652"/>
      <c r="D1175" s="652"/>
      <c r="E1175" s="652"/>
      <c r="F1175" s="652"/>
      <c r="G1175" s="647"/>
      <c r="H1175" s="648"/>
      <c r="I1175" s="648"/>
      <c r="J1175" s="671"/>
      <c r="K1175" s="822"/>
      <c r="L1175" s="671"/>
      <c r="M1175" s="671"/>
      <c r="N1175" s="671"/>
      <c r="O1175" s="671"/>
      <c r="P1175" s="671"/>
      <c r="Q1175" s="671"/>
      <c r="R1175" s="653"/>
      <c r="S1175" s="653"/>
      <c r="T1175" s="653"/>
      <c r="U1175" s="37"/>
      <c r="V1175" s="37"/>
      <c r="W1175" s="37"/>
      <c r="X1175" s="37"/>
      <c r="Y1175" s="37"/>
      <c r="Z1175" s="37"/>
      <c r="AA1175" s="37"/>
      <c r="AB1175" s="37"/>
      <c r="AC1175" s="37"/>
      <c r="AD1175" s="37"/>
      <c r="AE1175" s="37"/>
      <c r="AF1175" s="37"/>
      <c r="AG1175" s="37"/>
      <c r="AH1175" s="37"/>
      <c r="AI1175" s="37"/>
      <c r="AJ1175" s="37"/>
      <c r="AK1175" s="37"/>
      <c r="AL1175" s="652"/>
      <c r="AM1175" s="652"/>
      <c r="AN1175" s="652"/>
      <c r="AO1175" s="652"/>
      <c r="AP1175" s="652"/>
      <c r="AQ1175" s="652"/>
      <c r="AR1175" s="652"/>
      <c r="AS1175" s="652"/>
      <c r="AT1175" s="652"/>
    </row>
    <row r="1176" spans="2:46" s="644" customFormat="1" ht="15.95" customHeight="1" x14ac:dyDescent="0.25">
      <c r="B1176" s="645"/>
      <c r="C1176" s="652"/>
      <c r="D1176" s="652"/>
      <c r="E1176" s="652"/>
      <c r="F1176" s="652"/>
      <c r="G1176" s="647"/>
      <c r="H1176" s="648"/>
      <c r="I1176" s="648"/>
      <c r="J1176" s="671"/>
      <c r="K1176" s="822"/>
      <c r="L1176" s="671"/>
      <c r="M1176" s="671"/>
      <c r="N1176" s="671"/>
      <c r="O1176" s="671"/>
      <c r="P1176" s="671"/>
      <c r="Q1176" s="671"/>
      <c r="R1176" s="653"/>
      <c r="S1176" s="653"/>
      <c r="T1176" s="653"/>
      <c r="U1176" s="37"/>
      <c r="V1176" s="37"/>
      <c r="W1176" s="37"/>
      <c r="X1176" s="37"/>
      <c r="Y1176" s="37"/>
      <c r="Z1176" s="37"/>
      <c r="AA1176" s="37"/>
      <c r="AB1176" s="37"/>
      <c r="AC1176" s="37"/>
      <c r="AD1176" s="37"/>
      <c r="AE1176" s="37"/>
      <c r="AF1176" s="37"/>
      <c r="AG1176" s="37"/>
      <c r="AH1176" s="37"/>
      <c r="AI1176" s="37"/>
      <c r="AJ1176" s="37"/>
      <c r="AK1176" s="37"/>
      <c r="AL1176" s="652"/>
      <c r="AM1176" s="652"/>
      <c r="AN1176" s="652"/>
      <c r="AO1176" s="652"/>
      <c r="AP1176" s="652"/>
      <c r="AQ1176" s="652"/>
      <c r="AR1176" s="652"/>
      <c r="AS1176" s="652"/>
      <c r="AT1176" s="652"/>
    </row>
    <row r="1177" spans="2:46" s="644" customFormat="1" ht="15.95" customHeight="1" x14ac:dyDescent="0.25">
      <c r="B1177" s="645"/>
      <c r="C1177" s="652"/>
      <c r="D1177" s="652"/>
      <c r="E1177" s="652"/>
      <c r="F1177" s="652"/>
      <c r="G1177" s="647"/>
      <c r="H1177" s="648"/>
      <c r="I1177" s="648"/>
      <c r="J1177" s="671"/>
      <c r="K1177" s="822"/>
      <c r="L1177" s="671"/>
      <c r="M1177" s="671"/>
      <c r="N1177" s="671"/>
      <c r="O1177" s="671"/>
      <c r="P1177" s="671"/>
      <c r="Q1177" s="671"/>
      <c r="R1177" s="653"/>
      <c r="S1177" s="653"/>
      <c r="T1177" s="653"/>
      <c r="U1177" s="37"/>
      <c r="V1177" s="37"/>
      <c r="W1177" s="37"/>
      <c r="X1177" s="37"/>
      <c r="Y1177" s="37"/>
      <c r="Z1177" s="37"/>
      <c r="AA1177" s="37"/>
      <c r="AB1177" s="37"/>
      <c r="AC1177" s="37"/>
      <c r="AD1177" s="37"/>
      <c r="AE1177" s="37"/>
      <c r="AF1177" s="37"/>
      <c r="AG1177" s="37"/>
      <c r="AH1177" s="37"/>
      <c r="AI1177" s="37"/>
      <c r="AJ1177" s="37"/>
      <c r="AK1177" s="37"/>
      <c r="AL1177" s="652"/>
      <c r="AM1177" s="652"/>
      <c r="AN1177" s="652"/>
      <c r="AO1177" s="652"/>
      <c r="AP1177" s="652"/>
      <c r="AQ1177" s="652"/>
      <c r="AR1177" s="652"/>
      <c r="AS1177" s="652"/>
      <c r="AT1177" s="652"/>
    </row>
    <row r="1178" spans="2:46" s="644" customFormat="1" ht="15.95" customHeight="1" x14ac:dyDescent="0.25">
      <c r="B1178" s="645"/>
      <c r="C1178" s="652"/>
      <c r="D1178" s="652"/>
      <c r="E1178" s="652"/>
      <c r="F1178" s="652"/>
      <c r="G1178" s="647"/>
      <c r="H1178" s="648"/>
      <c r="I1178" s="648"/>
      <c r="J1178" s="671"/>
      <c r="K1178" s="822"/>
      <c r="L1178" s="671"/>
      <c r="M1178" s="671"/>
      <c r="N1178" s="671"/>
      <c r="O1178" s="671"/>
      <c r="P1178" s="671"/>
      <c r="Q1178" s="671"/>
      <c r="R1178" s="653"/>
      <c r="S1178" s="653"/>
      <c r="T1178" s="653"/>
      <c r="U1178" s="37"/>
      <c r="V1178" s="37"/>
      <c r="W1178" s="37"/>
      <c r="X1178" s="37"/>
      <c r="Y1178" s="37"/>
      <c r="Z1178" s="37"/>
      <c r="AA1178" s="37"/>
      <c r="AB1178" s="37"/>
      <c r="AC1178" s="37"/>
      <c r="AD1178" s="37"/>
      <c r="AE1178" s="37"/>
      <c r="AF1178" s="37"/>
      <c r="AG1178" s="37"/>
      <c r="AH1178" s="37"/>
      <c r="AI1178" s="37"/>
      <c r="AJ1178" s="37"/>
      <c r="AK1178" s="37"/>
      <c r="AL1178" s="652"/>
      <c r="AM1178" s="652"/>
      <c r="AN1178" s="652"/>
      <c r="AO1178" s="652"/>
      <c r="AP1178" s="652"/>
      <c r="AQ1178" s="652"/>
      <c r="AR1178" s="652"/>
      <c r="AS1178" s="652"/>
      <c r="AT1178" s="652"/>
    </row>
    <row r="1179" spans="2:46" s="644" customFormat="1" ht="15.95" customHeight="1" x14ac:dyDescent="0.25">
      <c r="B1179" s="645"/>
      <c r="C1179" s="652"/>
      <c r="D1179" s="652"/>
      <c r="E1179" s="652"/>
      <c r="F1179" s="652"/>
      <c r="G1179" s="647"/>
      <c r="H1179" s="648"/>
      <c r="I1179" s="648"/>
      <c r="J1179" s="671"/>
      <c r="K1179" s="822"/>
      <c r="L1179" s="671"/>
      <c r="M1179" s="671"/>
      <c r="N1179" s="671"/>
      <c r="O1179" s="671"/>
      <c r="P1179" s="671"/>
      <c r="Q1179" s="671"/>
      <c r="R1179" s="653"/>
      <c r="S1179" s="653"/>
      <c r="T1179" s="653"/>
      <c r="U1179" s="37"/>
      <c r="V1179" s="37"/>
      <c r="W1179" s="37"/>
      <c r="X1179" s="37"/>
      <c r="Y1179" s="37"/>
      <c r="Z1179" s="37"/>
      <c r="AA1179" s="37"/>
      <c r="AB1179" s="37"/>
      <c r="AC1179" s="37"/>
      <c r="AD1179" s="37"/>
      <c r="AE1179" s="37"/>
      <c r="AF1179" s="37"/>
      <c r="AG1179" s="37"/>
      <c r="AH1179" s="37"/>
      <c r="AI1179" s="37"/>
      <c r="AJ1179" s="37"/>
      <c r="AK1179" s="37"/>
      <c r="AL1179" s="652"/>
      <c r="AM1179" s="652"/>
      <c r="AN1179" s="652"/>
      <c r="AO1179" s="652"/>
      <c r="AP1179" s="652"/>
      <c r="AQ1179" s="652"/>
      <c r="AR1179" s="652"/>
      <c r="AS1179" s="652"/>
      <c r="AT1179" s="652"/>
    </row>
    <row r="1180" spans="2:46" s="644" customFormat="1" ht="15.95" customHeight="1" x14ac:dyDescent="0.25">
      <c r="B1180" s="645"/>
      <c r="C1180" s="652"/>
      <c r="D1180" s="652"/>
      <c r="E1180" s="652"/>
      <c r="F1180" s="652"/>
      <c r="G1180" s="647"/>
      <c r="H1180" s="648"/>
      <c r="I1180" s="648"/>
      <c r="J1180" s="671"/>
      <c r="K1180" s="822"/>
      <c r="L1180" s="671"/>
      <c r="M1180" s="671"/>
      <c r="N1180" s="671"/>
      <c r="O1180" s="671"/>
      <c r="P1180" s="671"/>
      <c r="Q1180" s="671"/>
      <c r="R1180" s="653"/>
      <c r="S1180" s="653"/>
      <c r="T1180" s="653"/>
      <c r="U1180" s="37"/>
      <c r="V1180" s="37"/>
      <c r="W1180" s="37"/>
      <c r="X1180" s="37"/>
      <c r="Y1180" s="37"/>
      <c r="Z1180" s="37"/>
      <c r="AA1180" s="37"/>
      <c r="AB1180" s="37"/>
      <c r="AC1180" s="37"/>
      <c r="AD1180" s="37"/>
      <c r="AE1180" s="37"/>
      <c r="AF1180" s="37"/>
      <c r="AG1180" s="37"/>
      <c r="AH1180" s="37"/>
      <c r="AI1180" s="37"/>
      <c r="AJ1180" s="37"/>
      <c r="AK1180" s="37"/>
      <c r="AL1180" s="652"/>
      <c r="AM1180" s="652"/>
      <c r="AN1180" s="652"/>
      <c r="AO1180" s="652"/>
      <c r="AP1180" s="652"/>
      <c r="AQ1180" s="652"/>
      <c r="AR1180" s="652"/>
      <c r="AS1180" s="652"/>
      <c r="AT1180" s="652"/>
    </row>
    <row r="1181" spans="2:46" s="644" customFormat="1" ht="15.95" customHeight="1" x14ac:dyDescent="0.25">
      <c r="B1181" s="645"/>
      <c r="C1181" s="652"/>
      <c r="D1181" s="652"/>
      <c r="E1181" s="652"/>
      <c r="F1181" s="652"/>
      <c r="G1181" s="647"/>
      <c r="H1181" s="648"/>
      <c r="I1181" s="648"/>
      <c r="J1181" s="671"/>
      <c r="K1181" s="822"/>
      <c r="L1181" s="671"/>
      <c r="M1181" s="671"/>
      <c r="N1181" s="671"/>
      <c r="O1181" s="671"/>
      <c r="P1181" s="671"/>
      <c r="Q1181" s="671"/>
      <c r="R1181" s="653"/>
      <c r="S1181" s="653"/>
      <c r="T1181" s="653"/>
      <c r="U1181" s="37"/>
      <c r="V1181" s="37"/>
      <c r="W1181" s="37"/>
      <c r="X1181" s="37"/>
      <c r="Y1181" s="37"/>
      <c r="Z1181" s="37"/>
      <c r="AA1181" s="37"/>
      <c r="AB1181" s="37"/>
      <c r="AC1181" s="37"/>
      <c r="AD1181" s="37"/>
      <c r="AE1181" s="37"/>
      <c r="AF1181" s="37"/>
      <c r="AG1181" s="37"/>
      <c r="AH1181" s="37"/>
      <c r="AI1181" s="37"/>
      <c r="AJ1181" s="37"/>
      <c r="AK1181" s="37"/>
      <c r="AL1181" s="652"/>
      <c r="AM1181" s="652"/>
      <c r="AN1181" s="652"/>
      <c r="AO1181" s="652"/>
      <c r="AP1181" s="652"/>
      <c r="AQ1181" s="652"/>
      <c r="AR1181" s="652"/>
      <c r="AS1181" s="652"/>
      <c r="AT1181" s="652"/>
    </row>
    <row r="1182" spans="2:46" s="644" customFormat="1" ht="15.95" customHeight="1" x14ac:dyDescent="0.25">
      <c r="B1182" s="645"/>
      <c r="C1182" s="652"/>
      <c r="D1182" s="652"/>
      <c r="E1182" s="652"/>
      <c r="F1182" s="652"/>
      <c r="G1182" s="647"/>
      <c r="H1182" s="648"/>
      <c r="I1182" s="648"/>
      <c r="J1182" s="671"/>
      <c r="K1182" s="822"/>
      <c r="L1182" s="671"/>
      <c r="M1182" s="671"/>
      <c r="N1182" s="671"/>
      <c r="O1182" s="671"/>
      <c r="P1182" s="671"/>
      <c r="Q1182" s="671"/>
      <c r="R1182" s="653"/>
      <c r="S1182" s="653"/>
      <c r="T1182" s="653"/>
      <c r="U1182" s="37"/>
      <c r="V1182" s="37"/>
      <c r="W1182" s="37"/>
      <c r="X1182" s="37"/>
      <c r="Y1182" s="37"/>
      <c r="Z1182" s="37"/>
      <c r="AA1182" s="37"/>
      <c r="AB1182" s="37"/>
      <c r="AC1182" s="37"/>
      <c r="AD1182" s="37"/>
      <c r="AE1182" s="37"/>
      <c r="AF1182" s="37"/>
      <c r="AG1182" s="37"/>
      <c r="AH1182" s="37"/>
      <c r="AI1182" s="37"/>
      <c r="AJ1182" s="37"/>
      <c r="AK1182" s="37"/>
      <c r="AL1182" s="652"/>
      <c r="AM1182" s="652"/>
      <c r="AN1182" s="652"/>
      <c r="AO1182" s="652"/>
      <c r="AP1182" s="652"/>
      <c r="AQ1182" s="652"/>
      <c r="AR1182" s="652"/>
      <c r="AS1182" s="652"/>
      <c r="AT1182" s="652"/>
    </row>
    <row r="1183" spans="2:46" s="644" customFormat="1" ht="15.95" customHeight="1" x14ac:dyDescent="0.25">
      <c r="B1183" s="645"/>
      <c r="C1183" s="652"/>
      <c r="D1183" s="652"/>
      <c r="E1183" s="652"/>
      <c r="F1183" s="652"/>
      <c r="G1183" s="647"/>
      <c r="H1183" s="648"/>
      <c r="I1183" s="648"/>
      <c r="J1183" s="671"/>
      <c r="K1183" s="822"/>
      <c r="L1183" s="671"/>
      <c r="M1183" s="671"/>
      <c r="N1183" s="671"/>
      <c r="O1183" s="671"/>
      <c r="P1183" s="671"/>
      <c r="Q1183" s="671"/>
      <c r="R1183" s="653"/>
      <c r="S1183" s="653"/>
      <c r="T1183" s="653"/>
      <c r="U1183" s="37"/>
      <c r="V1183" s="37"/>
      <c r="W1183" s="37"/>
      <c r="X1183" s="37"/>
      <c r="Y1183" s="37"/>
      <c r="Z1183" s="37"/>
      <c r="AA1183" s="37"/>
      <c r="AB1183" s="37"/>
      <c r="AC1183" s="37"/>
      <c r="AD1183" s="37"/>
      <c r="AE1183" s="37"/>
      <c r="AF1183" s="37"/>
      <c r="AG1183" s="37"/>
      <c r="AH1183" s="37"/>
      <c r="AI1183" s="37"/>
      <c r="AJ1183" s="37"/>
      <c r="AK1183" s="37"/>
      <c r="AL1183" s="652"/>
      <c r="AM1183" s="652"/>
      <c r="AN1183" s="652"/>
      <c r="AO1183" s="652"/>
      <c r="AP1183" s="652"/>
      <c r="AQ1183" s="652"/>
      <c r="AR1183" s="652"/>
      <c r="AS1183" s="652"/>
      <c r="AT1183" s="652"/>
    </row>
    <row r="1184" spans="2:46" s="644" customFormat="1" ht="15.95" customHeight="1" x14ac:dyDescent="0.25">
      <c r="B1184" s="645"/>
      <c r="C1184" s="652"/>
      <c r="D1184" s="652"/>
      <c r="E1184" s="652"/>
      <c r="F1184" s="652"/>
      <c r="G1184" s="647"/>
      <c r="H1184" s="648"/>
      <c r="I1184" s="648"/>
      <c r="J1184" s="671"/>
      <c r="K1184" s="822"/>
      <c r="L1184" s="671"/>
      <c r="M1184" s="671"/>
      <c r="N1184" s="671"/>
      <c r="O1184" s="671"/>
      <c r="P1184" s="671"/>
      <c r="Q1184" s="671"/>
      <c r="R1184" s="653"/>
      <c r="S1184" s="653"/>
      <c r="T1184" s="653"/>
      <c r="U1184" s="37"/>
      <c r="V1184" s="37"/>
      <c r="W1184" s="37"/>
      <c r="X1184" s="37"/>
      <c r="Y1184" s="37"/>
      <c r="Z1184" s="37"/>
      <c r="AA1184" s="37"/>
      <c r="AB1184" s="37"/>
      <c r="AC1184" s="37"/>
      <c r="AD1184" s="37"/>
      <c r="AE1184" s="37"/>
      <c r="AF1184" s="37"/>
      <c r="AG1184" s="37"/>
      <c r="AH1184" s="37"/>
      <c r="AI1184" s="37"/>
      <c r="AJ1184" s="37"/>
      <c r="AK1184" s="37"/>
      <c r="AL1184" s="652"/>
      <c r="AM1184" s="652"/>
      <c r="AN1184" s="652"/>
      <c r="AO1184" s="652"/>
      <c r="AP1184" s="652"/>
      <c r="AQ1184" s="652"/>
      <c r="AR1184" s="652"/>
      <c r="AS1184" s="652"/>
      <c r="AT1184" s="652"/>
    </row>
    <row r="1185" spans="2:46" s="644" customFormat="1" ht="15.95" customHeight="1" x14ac:dyDescent="0.25">
      <c r="B1185" s="645"/>
      <c r="C1185" s="652"/>
      <c r="D1185" s="652"/>
      <c r="E1185" s="652"/>
      <c r="F1185" s="652"/>
      <c r="G1185" s="647"/>
      <c r="H1185" s="648"/>
      <c r="I1185" s="648"/>
      <c r="J1185" s="671"/>
      <c r="K1185" s="822"/>
      <c r="L1185" s="671"/>
      <c r="M1185" s="671"/>
      <c r="N1185" s="671"/>
      <c r="O1185" s="671"/>
      <c r="P1185" s="671"/>
      <c r="Q1185" s="671"/>
      <c r="R1185" s="653"/>
      <c r="S1185" s="653"/>
      <c r="T1185" s="653"/>
      <c r="U1185" s="37"/>
      <c r="V1185" s="37"/>
      <c r="W1185" s="37"/>
      <c r="X1185" s="37"/>
      <c r="Y1185" s="37"/>
      <c r="Z1185" s="37"/>
      <c r="AA1185" s="37"/>
      <c r="AB1185" s="37"/>
      <c r="AC1185" s="37"/>
      <c r="AD1185" s="37"/>
      <c r="AE1185" s="37"/>
      <c r="AF1185" s="37"/>
      <c r="AG1185" s="37"/>
      <c r="AH1185" s="37"/>
      <c r="AI1185" s="37"/>
      <c r="AJ1185" s="37"/>
      <c r="AK1185" s="37"/>
      <c r="AL1185" s="652"/>
      <c r="AM1185" s="652"/>
      <c r="AN1185" s="652"/>
      <c r="AO1185" s="652"/>
      <c r="AP1185" s="652"/>
      <c r="AQ1185" s="652"/>
      <c r="AR1185" s="652"/>
      <c r="AS1185" s="652"/>
      <c r="AT1185" s="652"/>
    </row>
    <row r="1186" spans="2:46" s="644" customFormat="1" ht="15.95" customHeight="1" x14ac:dyDescent="0.25">
      <c r="B1186" s="645"/>
      <c r="C1186" s="652"/>
      <c r="D1186" s="652"/>
      <c r="E1186" s="652"/>
      <c r="F1186" s="652"/>
      <c r="G1186" s="647"/>
      <c r="H1186" s="648"/>
      <c r="I1186" s="648"/>
      <c r="J1186" s="671"/>
      <c r="K1186" s="822"/>
      <c r="L1186" s="671"/>
      <c r="M1186" s="671"/>
      <c r="N1186" s="671"/>
      <c r="O1186" s="671"/>
      <c r="P1186" s="671"/>
      <c r="Q1186" s="671"/>
      <c r="R1186" s="653"/>
      <c r="S1186" s="653"/>
      <c r="T1186" s="653"/>
      <c r="U1186" s="37"/>
      <c r="V1186" s="37"/>
      <c r="W1186" s="37"/>
      <c r="X1186" s="37"/>
      <c r="Y1186" s="37"/>
      <c r="Z1186" s="37"/>
      <c r="AA1186" s="37"/>
      <c r="AB1186" s="37"/>
      <c r="AC1186" s="37"/>
      <c r="AD1186" s="37"/>
      <c r="AE1186" s="37"/>
      <c r="AF1186" s="37"/>
      <c r="AG1186" s="37"/>
      <c r="AH1186" s="37"/>
      <c r="AI1186" s="37"/>
      <c r="AJ1186" s="37"/>
      <c r="AK1186" s="37"/>
      <c r="AL1186" s="652"/>
      <c r="AM1186" s="652"/>
      <c r="AN1186" s="652"/>
      <c r="AO1186" s="652"/>
      <c r="AP1186" s="652"/>
      <c r="AQ1186" s="652"/>
      <c r="AR1186" s="652"/>
      <c r="AS1186" s="652"/>
      <c r="AT1186" s="652"/>
    </row>
    <row r="1187" spans="2:46" s="644" customFormat="1" ht="15.95" customHeight="1" x14ac:dyDescent="0.25">
      <c r="B1187" s="645"/>
      <c r="C1187" s="652"/>
      <c r="D1187" s="652"/>
      <c r="E1187" s="652"/>
      <c r="F1187" s="652"/>
      <c r="G1187" s="647"/>
      <c r="H1187" s="648"/>
      <c r="I1187" s="648"/>
      <c r="J1187" s="671"/>
      <c r="K1187" s="822"/>
      <c r="L1187" s="671"/>
      <c r="M1187" s="671"/>
      <c r="N1187" s="671"/>
      <c r="O1187" s="671"/>
      <c r="P1187" s="671"/>
      <c r="Q1187" s="671"/>
      <c r="R1187" s="653"/>
      <c r="S1187" s="653"/>
      <c r="T1187" s="653"/>
      <c r="U1187" s="37"/>
      <c r="V1187" s="37"/>
      <c r="W1187" s="37"/>
      <c r="X1187" s="37"/>
      <c r="Y1187" s="37"/>
      <c r="Z1187" s="37"/>
      <c r="AA1187" s="37"/>
      <c r="AB1187" s="37"/>
      <c r="AC1187" s="37"/>
      <c r="AD1187" s="37"/>
      <c r="AE1187" s="37"/>
      <c r="AF1187" s="37"/>
      <c r="AG1187" s="37"/>
      <c r="AH1187" s="37"/>
      <c r="AI1187" s="37"/>
      <c r="AJ1187" s="37"/>
      <c r="AK1187" s="37"/>
      <c r="AL1187" s="652"/>
      <c r="AM1187" s="652"/>
      <c r="AN1187" s="652"/>
      <c r="AO1187" s="652"/>
      <c r="AP1187" s="652"/>
      <c r="AQ1187" s="652"/>
      <c r="AR1187" s="652"/>
      <c r="AS1187" s="652"/>
      <c r="AT1187" s="652"/>
    </row>
    <row r="1188" spans="2:46" s="644" customFormat="1" ht="15.95" customHeight="1" x14ac:dyDescent="0.25">
      <c r="B1188" s="645"/>
      <c r="C1188" s="652"/>
      <c r="D1188" s="652"/>
      <c r="E1188" s="652"/>
      <c r="F1188" s="652"/>
      <c r="G1188" s="647"/>
      <c r="H1188" s="648"/>
      <c r="I1188" s="648"/>
      <c r="J1188" s="671"/>
      <c r="K1188" s="822"/>
      <c r="L1188" s="671"/>
      <c r="M1188" s="671"/>
      <c r="N1188" s="671"/>
      <c r="O1188" s="671"/>
      <c r="P1188" s="671"/>
      <c r="Q1188" s="671"/>
      <c r="R1188" s="653"/>
      <c r="S1188" s="653"/>
      <c r="T1188" s="653"/>
      <c r="U1188" s="37"/>
      <c r="V1188" s="37"/>
      <c r="W1188" s="37"/>
      <c r="X1188" s="37"/>
      <c r="Y1188" s="37"/>
      <c r="Z1188" s="37"/>
      <c r="AA1188" s="37"/>
      <c r="AB1188" s="37"/>
      <c r="AC1188" s="37"/>
      <c r="AD1188" s="37"/>
      <c r="AE1188" s="37"/>
      <c r="AF1188" s="37"/>
      <c r="AG1188" s="37"/>
      <c r="AH1188" s="37"/>
      <c r="AI1188" s="37"/>
      <c r="AJ1188" s="37"/>
      <c r="AK1188" s="37"/>
      <c r="AL1188" s="652"/>
      <c r="AM1188" s="652"/>
      <c r="AN1188" s="652"/>
      <c r="AO1188" s="652"/>
      <c r="AP1188" s="652"/>
      <c r="AQ1188" s="652"/>
      <c r="AR1188" s="652"/>
      <c r="AS1188" s="652"/>
      <c r="AT1188" s="652"/>
    </row>
    <row r="1189" spans="2:46" s="644" customFormat="1" ht="15.95" customHeight="1" x14ac:dyDescent="0.25">
      <c r="B1189" s="645"/>
      <c r="C1189" s="652"/>
      <c r="D1189" s="652"/>
      <c r="E1189" s="652"/>
      <c r="F1189" s="652"/>
      <c r="G1189" s="647"/>
      <c r="H1189" s="648"/>
      <c r="I1189" s="648"/>
      <c r="J1189" s="671"/>
      <c r="K1189" s="822"/>
      <c r="L1189" s="671"/>
      <c r="M1189" s="671"/>
      <c r="N1189" s="671"/>
      <c r="O1189" s="671"/>
      <c r="P1189" s="671"/>
      <c r="Q1189" s="671"/>
      <c r="R1189" s="653"/>
      <c r="S1189" s="653"/>
      <c r="T1189" s="653"/>
      <c r="U1189" s="37"/>
      <c r="V1189" s="37"/>
      <c r="W1189" s="37"/>
      <c r="X1189" s="37"/>
      <c r="Y1189" s="37"/>
      <c r="Z1189" s="37"/>
      <c r="AA1189" s="37"/>
      <c r="AB1189" s="37"/>
      <c r="AC1189" s="37"/>
      <c r="AD1189" s="37"/>
      <c r="AE1189" s="37"/>
      <c r="AF1189" s="37"/>
      <c r="AG1189" s="37"/>
      <c r="AH1189" s="37"/>
      <c r="AI1189" s="37"/>
      <c r="AJ1189" s="37"/>
      <c r="AK1189" s="37"/>
      <c r="AL1189" s="652"/>
      <c r="AM1189" s="652"/>
      <c r="AN1189" s="652"/>
      <c r="AO1189" s="652"/>
      <c r="AP1189" s="652"/>
      <c r="AQ1189" s="652"/>
      <c r="AR1189" s="652"/>
      <c r="AS1189" s="652"/>
      <c r="AT1189" s="652"/>
    </row>
    <row r="1190" spans="2:46" s="644" customFormat="1" ht="15.95" customHeight="1" x14ac:dyDescent="0.25">
      <c r="B1190" s="645"/>
      <c r="C1190" s="652"/>
      <c r="D1190" s="652"/>
      <c r="E1190" s="652"/>
      <c r="F1190" s="652"/>
      <c r="G1190" s="647"/>
      <c r="H1190" s="648"/>
      <c r="I1190" s="648"/>
      <c r="J1190" s="671"/>
      <c r="K1190" s="822"/>
      <c r="L1190" s="671"/>
      <c r="M1190" s="671"/>
      <c r="N1190" s="671"/>
      <c r="O1190" s="671"/>
      <c r="P1190" s="671"/>
      <c r="Q1190" s="671"/>
      <c r="R1190" s="653"/>
      <c r="S1190" s="653"/>
      <c r="T1190" s="653"/>
      <c r="U1190" s="37"/>
      <c r="V1190" s="37"/>
      <c r="W1190" s="37"/>
      <c r="X1190" s="37"/>
      <c r="Y1190" s="37"/>
      <c r="Z1190" s="37"/>
      <c r="AA1190" s="37"/>
      <c r="AB1190" s="37"/>
      <c r="AC1190" s="37"/>
      <c r="AD1190" s="37"/>
      <c r="AE1190" s="37"/>
      <c r="AF1190" s="37"/>
      <c r="AG1190" s="37"/>
      <c r="AH1190" s="37"/>
      <c r="AI1190" s="37"/>
      <c r="AJ1190" s="37"/>
      <c r="AK1190" s="37"/>
      <c r="AL1190" s="652"/>
      <c r="AM1190" s="652"/>
      <c r="AN1190" s="652"/>
      <c r="AO1190" s="652"/>
      <c r="AP1190" s="652"/>
      <c r="AQ1190" s="652"/>
      <c r="AR1190" s="652"/>
      <c r="AS1190" s="652"/>
      <c r="AT1190" s="652"/>
    </row>
    <row r="1191" spans="2:46" s="644" customFormat="1" ht="15.95" customHeight="1" x14ac:dyDescent="0.25">
      <c r="B1191" s="645"/>
      <c r="C1191" s="652"/>
      <c r="D1191" s="652"/>
      <c r="E1191" s="652"/>
      <c r="F1191" s="652"/>
      <c r="G1191" s="647"/>
      <c r="H1191" s="648"/>
      <c r="I1191" s="648"/>
      <c r="J1191" s="671"/>
      <c r="K1191" s="822"/>
      <c r="L1191" s="671"/>
      <c r="M1191" s="671"/>
      <c r="N1191" s="671"/>
      <c r="O1191" s="671"/>
      <c r="P1191" s="671"/>
      <c r="Q1191" s="671"/>
      <c r="R1191" s="653"/>
      <c r="S1191" s="653"/>
      <c r="T1191" s="653"/>
      <c r="U1191" s="37"/>
      <c r="V1191" s="37"/>
      <c r="W1191" s="37"/>
      <c r="X1191" s="37"/>
      <c r="Y1191" s="37"/>
      <c r="Z1191" s="37"/>
      <c r="AA1191" s="37"/>
      <c r="AB1191" s="37"/>
      <c r="AC1191" s="37"/>
      <c r="AD1191" s="37"/>
      <c r="AE1191" s="37"/>
      <c r="AF1191" s="37"/>
      <c r="AG1191" s="37"/>
      <c r="AH1191" s="37"/>
      <c r="AI1191" s="37"/>
      <c r="AJ1191" s="37"/>
      <c r="AK1191" s="37"/>
      <c r="AL1191" s="652"/>
      <c r="AM1191" s="652"/>
      <c r="AN1191" s="652"/>
      <c r="AO1191" s="652"/>
      <c r="AP1191" s="652"/>
      <c r="AQ1191" s="652"/>
      <c r="AR1191" s="652"/>
      <c r="AS1191" s="652"/>
      <c r="AT1191" s="652"/>
    </row>
    <row r="1192" spans="2:46" s="644" customFormat="1" ht="15.95" customHeight="1" x14ac:dyDescent="0.25">
      <c r="B1192" s="645"/>
      <c r="C1192" s="652"/>
      <c r="D1192" s="652"/>
      <c r="E1192" s="652"/>
      <c r="F1192" s="652"/>
      <c r="G1192" s="647"/>
      <c r="H1192" s="648"/>
      <c r="I1192" s="648"/>
      <c r="J1192" s="671"/>
      <c r="K1192" s="822"/>
      <c r="L1192" s="671"/>
      <c r="M1192" s="671"/>
      <c r="N1192" s="671"/>
      <c r="O1192" s="671"/>
      <c r="P1192" s="671"/>
      <c r="Q1192" s="671"/>
      <c r="R1192" s="653"/>
      <c r="S1192" s="653"/>
      <c r="T1192" s="653"/>
      <c r="U1192" s="37"/>
      <c r="V1192" s="37"/>
      <c r="W1192" s="37"/>
      <c r="X1192" s="37"/>
      <c r="Y1192" s="37"/>
      <c r="Z1192" s="37"/>
      <c r="AA1192" s="37"/>
      <c r="AB1192" s="37"/>
      <c r="AC1192" s="37"/>
      <c r="AD1192" s="37"/>
      <c r="AE1192" s="37"/>
      <c r="AF1192" s="37"/>
      <c r="AG1192" s="37"/>
      <c r="AH1192" s="37"/>
      <c r="AI1192" s="37"/>
      <c r="AJ1192" s="37"/>
      <c r="AK1192" s="37"/>
      <c r="AL1192" s="652"/>
      <c r="AM1192" s="652"/>
      <c r="AN1192" s="652"/>
      <c r="AO1192" s="652"/>
      <c r="AP1192" s="652"/>
      <c r="AQ1192" s="652"/>
      <c r="AR1192" s="652"/>
      <c r="AS1192" s="652"/>
      <c r="AT1192" s="652"/>
    </row>
    <row r="1193" spans="2:46" s="644" customFormat="1" ht="15.95" customHeight="1" x14ac:dyDescent="0.25">
      <c r="B1193" s="645"/>
      <c r="C1193" s="652"/>
      <c r="D1193" s="652"/>
      <c r="E1193" s="652"/>
      <c r="F1193" s="652"/>
      <c r="G1193" s="647"/>
      <c r="H1193" s="648"/>
      <c r="I1193" s="648"/>
      <c r="J1193" s="671"/>
      <c r="K1193" s="822"/>
      <c r="L1193" s="671"/>
      <c r="M1193" s="671"/>
      <c r="N1193" s="671"/>
      <c r="O1193" s="671"/>
      <c r="P1193" s="671"/>
      <c r="Q1193" s="671"/>
      <c r="R1193" s="653"/>
      <c r="S1193" s="653"/>
      <c r="T1193" s="653"/>
      <c r="U1193" s="37"/>
      <c r="V1193" s="37"/>
      <c r="W1193" s="37"/>
      <c r="X1193" s="37"/>
      <c r="Y1193" s="37"/>
      <c r="Z1193" s="37"/>
      <c r="AA1193" s="37"/>
      <c r="AB1193" s="37"/>
      <c r="AC1193" s="37"/>
      <c r="AD1193" s="37"/>
      <c r="AE1193" s="37"/>
      <c r="AF1193" s="37"/>
      <c r="AG1193" s="37"/>
      <c r="AH1193" s="37"/>
      <c r="AI1193" s="37"/>
      <c r="AJ1193" s="37"/>
      <c r="AK1193" s="37"/>
      <c r="AL1193" s="652"/>
      <c r="AM1193" s="652"/>
      <c r="AN1193" s="652"/>
      <c r="AO1193" s="652"/>
      <c r="AP1193" s="652"/>
      <c r="AQ1193" s="652"/>
      <c r="AR1193" s="652"/>
      <c r="AS1193" s="652"/>
      <c r="AT1193" s="652"/>
    </row>
    <row r="1194" spans="2:46" s="644" customFormat="1" ht="15.95" customHeight="1" x14ac:dyDescent="0.25">
      <c r="B1194" s="645"/>
      <c r="C1194" s="652"/>
      <c r="D1194" s="652"/>
      <c r="E1194" s="652"/>
      <c r="F1194" s="652"/>
      <c r="G1194" s="647"/>
      <c r="H1194" s="648"/>
      <c r="I1194" s="648"/>
      <c r="J1194" s="671"/>
      <c r="K1194" s="822"/>
      <c r="L1194" s="671"/>
      <c r="M1194" s="671"/>
      <c r="N1194" s="671"/>
      <c r="O1194" s="671"/>
      <c r="P1194" s="671"/>
      <c r="Q1194" s="671"/>
      <c r="R1194" s="653"/>
      <c r="S1194" s="653"/>
      <c r="T1194" s="653"/>
      <c r="U1194" s="37"/>
      <c r="V1194" s="37"/>
      <c r="W1194" s="37"/>
      <c r="X1194" s="37"/>
      <c r="Y1194" s="37"/>
      <c r="Z1194" s="37"/>
      <c r="AA1194" s="37"/>
      <c r="AB1194" s="37"/>
      <c r="AC1194" s="37"/>
      <c r="AD1194" s="37"/>
      <c r="AE1194" s="37"/>
      <c r="AF1194" s="37"/>
      <c r="AG1194" s="37"/>
      <c r="AH1194" s="37"/>
      <c r="AI1194" s="37"/>
      <c r="AJ1194" s="37"/>
      <c r="AK1194" s="37"/>
      <c r="AL1194" s="652"/>
      <c r="AM1194" s="652"/>
      <c r="AN1194" s="652"/>
      <c r="AO1194" s="652"/>
      <c r="AP1194" s="652"/>
      <c r="AQ1194" s="652"/>
      <c r="AR1194" s="652"/>
      <c r="AS1194" s="652"/>
      <c r="AT1194" s="652"/>
    </row>
    <row r="1195" spans="2:46" s="644" customFormat="1" ht="15.95" customHeight="1" x14ac:dyDescent="0.25">
      <c r="B1195" s="645"/>
      <c r="C1195" s="652"/>
      <c r="D1195" s="652"/>
      <c r="E1195" s="652"/>
      <c r="F1195" s="652"/>
      <c r="G1195" s="647"/>
      <c r="H1195" s="648"/>
      <c r="I1195" s="648"/>
      <c r="J1195" s="671"/>
      <c r="K1195" s="822"/>
      <c r="L1195" s="671"/>
      <c r="M1195" s="671"/>
      <c r="N1195" s="671"/>
      <c r="O1195" s="671"/>
      <c r="P1195" s="671"/>
      <c r="Q1195" s="671"/>
      <c r="R1195" s="653"/>
      <c r="S1195" s="653"/>
      <c r="T1195" s="653"/>
      <c r="U1195" s="37"/>
      <c r="V1195" s="37"/>
      <c r="W1195" s="37"/>
      <c r="X1195" s="37"/>
      <c r="Y1195" s="37"/>
      <c r="Z1195" s="37"/>
      <c r="AA1195" s="37"/>
      <c r="AB1195" s="37"/>
      <c r="AC1195" s="37"/>
      <c r="AD1195" s="37"/>
      <c r="AE1195" s="37"/>
      <c r="AF1195" s="37"/>
      <c r="AG1195" s="37"/>
      <c r="AH1195" s="37"/>
      <c r="AI1195" s="37"/>
      <c r="AJ1195" s="37"/>
      <c r="AK1195" s="37"/>
      <c r="AL1195" s="652"/>
      <c r="AM1195" s="652"/>
      <c r="AN1195" s="652"/>
      <c r="AO1195" s="652"/>
      <c r="AP1195" s="652"/>
      <c r="AQ1195" s="652"/>
      <c r="AR1195" s="652"/>
      <c r="AS1195" s="652"/>
      <c r="AT1195" s="652"/>
    </row>
    <row r="1196" spans="2:46" s="644" customFormat="1" ht="15.95" customHeight="1" x14ac:dyDescent="0.25">
      <c r="B1196" s="645"/>
      <c r="C1196" s="652"/>
      <c r="D1196" s="652"/>
      <c r="E1196" s="652"/>
      <c r="F1196" s="652"/>
      <c r="G1196" s="647"/>
      <c r="H1196" s="648"/>
      <c r="I1196" s="648"/>
      <c r="J1196" s="671"/>
      <c r="K1196" s="822"/>
      <c r="L1196" s="671"/>
      <c r="M1196" s="671"/>
      <c r="N1196" s="671"/>
      <c r="O1196" s="671"/>
      <c r="P1196" s="671"/>
      <c r="Q1196" s="671"/>
      <c r="R1196" s="653"/>
      <c r="S1196" s="653"/>
      <c r="T1196" s="653"/>
      <c r="U1196" s="37"/>
      <c r="V1196" s="37"/>
      <c r="W1196" s="37"/>
      <c r="X1196" s="37"/>
      <c r="Y1196" s="37"/>
      <c r="Z1196" s="37"/>
      <c r="AA1196" s="37"/>
      <c r="AB1196" s="37"/>
      <c r="AC1196" s="37"/>
      <c r="AD1196" s="37"/>
      <c r="AE1196" s="37"/>
      <c r="AF1196" s="37"/>
      <c r="AG1196" s="37"/>
      <c r="AH1196" s="37"/>
      <c r="AI1196" s="37"/>
      <c r="AJ1196" s="37"/>
      <c r="AK1196" s="37"/>
      <c r="AL1196" s="652"/>
      <c r="AM1196" s="652"/>
      <c r="AN1196" s="652"/>
      <c r="AO1196" s="652"/>
      <c r="AP1196" s="652"/>
      <c r="AQ1196" s="652"/>
      <c r="AR1196" s="652"/>
      <c r="AS1196" s="652"/>
      <c r="AT1196" s="652"/>
    </row>
    <row r="1197" spans="2:46" s="644" customFormat="1" ht="15.95" customHeight="1" x14ac:dyDescent="0.25">
      <c r="B1197" s="645"/>
      <c r="C1197" s="652"/>
      <c r="D1197" s="652"/>
      <c r="E1197" s="652"/>
      <c r="F1197" s="652"/>
      <c r="G1197" s="647"/>
      <c r="H1197" s="648"/>
      <c r="I1197" s="648"/>
      <c r="J1197" s="671"/>
      <c r="K1197" s="822"/>
      <c r="L1197" s="671"/>
      <c r="M1197" s="671"/>
      <c r="N1197" s="671"/>
      <c r="O1197" s="671"/>
      <c r="P1197" s="671"/>
      <c r="Q1197" s="671"/>
      <c r="R1197" s="653"/>
      <c r="S1197" s="653"/>
      <c r="T1197" s="653"/>
      <c r="U1197" s="37"/>
      <c r="V1197" s="37"/>
      <c r="W1197" s="37"/>
      <c r="X1197" s="37"/>
      <c r="Y1197" s="37"/>
      <c r="Z1197" s="37"/>
      <c r="AA1197" s="37"/>
      <c r="AB1197" s="37"/>
      <c r="AC1197" s="37"/>
      <c r="AD1197" s="37"/>
      <c r="AE1197" s="37"/>
      <c r="AF1197" s="37"/>
      <c r="AG1197" s="37"/>
      <c r="AH1197" s="37"/>
      <c r="AI1197" s="37"/>
      <c r="AJ1197" s="37"/>
      <c r="AK1197" s="37"/>
      <c r="AL1197" s="652"/>
      <c r="AM1197" s="652"/>
      <c r="AN1197" s="652"/>
      <c r="AO1197" s="652"/>
      <c r="AP1197" s="652"/>
      <c r="AQ1197" s="652"/>
      <c r="AR1197" s="652"/>
      <c r="AS1197" s="652"/>
      <c r="AT1197" s="652"/>
    </row>
    <row r="1198" spans="2:46" s="644" customFormat="1" ht="15.95" customHeight="1" x14ac:dyDescent="0.25">
      <c r="B1198" s="645"/>
      <c r="C1198" s="652"/>
      <c r="D1198" s="652"/>
      <c r="E1198" s="652"/>
      <c r="F1198" s="652"/>
      <c r="G1198" s="647"/>
      <c r="H1198" s="648"/>
      <c r="I1198" s="648"/>
      <c r="J1198" s="671"/>
      <c r="K1198" s="822"/>
      <c r="L1198" s="671"/>
      <c r="M1198" s="671"/>
      <c r="N1198" s="671"/>
      <c r="O1198" s="671"/>
      <c r="P1198" s="671"/>
      <c r="Q1198" s="671"/>
      <c r="R1198" s="653"/>
      <c r="S1198" s="653"/>
      <c r="T1198" s="653"/>
      <c r="U1198" s="37"/>
      <c r="V1198" s="37"/>
      <c r="W1198" s="37"/>
      <c r="X1198" s="37"/>
      <c r="Y1198" s="37"/>
      <c r="Z1198" s="37"/>
      <c r="AA1198" s="37"/>
      <c r="AB1198" s="37"/>
      <c r="AC1198" s="37"/>
      <c r="AD1198" s="37"/>
      <c r="AE1198" s="37"/>
      <c r="AF1198" s="37"/>
      <c r="AG1198" s="37"/>
      <c r="AH1198" s="37"/>
      <c r="AI1198" s="37"/>
      <c r="AJ1198" s="37"/>
      <c r="AK1198" s="37"/>
      <c r="AL1198" s="652"/>
      <c r="AM1198" s="652"/>
      <c r="AN1198" s="652"/>
      <c r="AO1198" s="652"/>
      <c r="AP1198" s="652"/>
      <c r="AQ1198" s="652"/>
      <c r="AR1198" s="652"/>
      <c r="AS1198" s="652"/>
      <c r="AT1198" s="652"/>
    </row>
    <row r="1199" spans="2:46" s="644" customFormat="1" ht="15.95" customHeight="1" x14ac:dyDescent="0.25">
      <c r="B1199" s="645"/>
      <c r="C1199" s="652"/>
      <c r="D1199" s="652"/>
      <c r="E1199" s="652"/>
      <c r="F1199" s="652"/>
      <c r="G1199" s="647"/>
      <c r="H1199" s="648"/>
      <c r="I1199" s="648"/>
      <c r="J1199" s="671"/>
      <c r="K1199" s="822"/>
      <c r="L1199" s="671"/>
      <c r="M1199" s="671"/>
      <c r="N1199" s="671"/>
      <c r="O1199" s="671"/>
      <c r="P1199" s="671"/>
      <c r="Q1199" s="671"/>
      <c r="R1199" s="653"/>
      <c r="S1199" s="653"/>
      <c r="T1199" s="653"/>
      <c r="U1199" s="37"/>
      <c r="V1199" s="37"/>
      <c r="W1199" s="37"/>
      <c r="X1199" s="37"/>
      <c r="Y1199" s="37"/>
      <c r="Z1199" s="37"/>
      <c r="AA1199" s="37"/>
      <c r="AB1199" s="37"/>
      <c r="AC1199" s="37"/>
      <c r="AD1199" s="37"/>
      <c r="AE1199" s="37"/>
      <c r="AF1199" s="37"/>
      <c r="AG1199" s="37"/>
      <c r="AH1199" s="37"/>
      <c r="AI1199" s="37"/>
      <c r="AJ1199" s="37"/>
      <c r="AK1199" s="37"/>
      <c r="AL1199" s="652"/>
      <c r="AM1199" s="652"/>
      <c r="AN1199" s="652"/>
      <c r="AO1199" s="652"/>
      <c r="AP1199" s="652"/>
      <c r="AQ1199" s="652"/>
      <c r="AR1199" s="652"/>
      <c r="AS1199" s="652"/>
      <c r="AT1199" s="652"/>
    </row>
    <row r="1200" spans="2:46" s="644" customFormat="1" ht="15.95" customHeight="1" x14ac:dyDescent="0.25">
      <c r="B1200" s="645"/>
      <c r="C1200" s="652"/>
      <c r="D1200" s="652"/>
      <c r="E1200" s="652"/>
      <c r="F1200" s="652"/>
      <c r="G1200" s="647"/>
      <c r="H1200" s="648"/>
      <c r="I1200" s="648"/>
      <c r="J1200" s="671"/>
      <c r="K1200" s="822"/>
      <c r="L1200" s="671"/>
      <c r="M1200" s="671"/>
      <c r="N1200" s="671"/>
      <c r="O1200" s="671"/>
      <c r="P1200" s="671"/>
      <c r="Q1200" s="671"/>
      <c r="R1200" s="653"/>
      <c r="S1200" s="653"/>
      <c r="T1200" s="653"/>
      <c r="U1200" s="37"/>
      <c r="V1200" s="37"/>
      <c r="W1200" s="37"/>
      <c r="X1200" s="37"/>
      <c r="Y1200" s="37"/>
      <c r="Z1200" s="37"/>
      <c r="AA1200" s="37"/>
      <c r="AB1200" s="37"/>
      <c r="AC1200" s="37"/>
      <c r="AD1200" s="37"/>
      <c r="AE1200" s="37"/>
      <c r="AF1200" s="37"/>
      <c r="AG1200" s="37"/>
      <c r="AH1200" s="37"/>
      <c r="AI1200" s="37"/>
      <c r="AJ1200" s="37"/>
      <c r="AK1200" s="37"/>
      <c r="AL1200" s="652"/>
      <c r="AM1200" s="652"/>
      <c r="AN1200" s="652"/>
      <c r="AO1200" s="652"/>
      <c r="AP1200" s="652"/>
      <c r="AQ1200" s="652"/>
      <c r="AR1200" s="652"/>
      <c r="AS1200" s="652"/>
      <c r="AT1200" s="652"/>
    </row>
    <row r="1201" spans="2:46" s="644" customFormat="1" ht="15.95" customHeight="1" x14ac:dyDescent="0.25">
      <c r="B1201" s="645"/>
      <c r="C1201" s="652"/>
      <c r="D1201" s="652"/>
      <c r="E1201" s="652"/>
      <c r="F1201" s="652"/>
      <c r="G1201" s="647"/>
      <c r="H1201" s="648"/>
      <c r="I1201" s="648"/>
      <c r="J1201" s="671"/>
      <c r="K1201" s="822"/>
      <c r="L1201" s="671"/>
      <c r="M1201" s="671"/>
      <c r="N1201" s="671"/>
      <c r="O1201" s="671"/>
      <c r="P1201" s="671"/>
      <c r="Q1201" s="671"/>
      <c r="R1201" s="653"/>
      <c r="S1201" s="653"/>
      <c r="T1201" s="653"/>
      <c r="U1201" s="37"/>
      <c r="V1201" s="37"/>
      <c r="W1201" s="37"/>
      <c r="X1201" s="37"/>
      <c r="Y1201" s="37"/>
      <c r="Z1201" s="37"/>
      <c r="AA1201" s="37"/>
      <c r="AB1201" s="37"/>
      <c r="AC1201" s="37"/>
      <c r="AD1201" s="37"/>
      <c r="AE1201" s="37"/>
      <c r="AF1201" s="37"/>
      <c r="AG1201" s="37"/>
      <c r="AH1201" s="37"/>
      <c r="AI1201" s="37"/>
      <c r="AJ1201" s="37"/>
      <c r="AK1201" s="37"/>
      <c r="AL1201" s="652"/>
      <c r="AM1201" s="652"/>
      <c r="AN1201" s="652"/>
      <c r="AO1201" s="652"/>
      <c r="AP1201" s="652"/>
      <c r="AQ1201" s="652"/>
      <c r="AR1201" s="652"/>
      <c r="AS1201" s="652"/>
      <c r="AT1201" s="652"/>
    </row>
    <row r="1202" spans="2:46" s="644" customFormat="1" ht="15.95" customHeight="1" x14ac:dyDescent="0.25">
      <c r="B1202" s="645"/>
      <c r="C1202" s="652"/>
      <c r="D1202" s="652"/>
      <c r="E1202" s="652"/>
      <c r="F1202" s="652"/>
      <c r="G1202" s="647"/>
      <c r="H1202" s="648"/>
      <c r="I1202" s="648"/>
      <c r="J1202" s="671"/>
      <c r="K1202" s="822"/>
      <c r="L1202" s="671"/>
      <c r="M1202" s="671"/>
      <c r="N1202" s="671"/>
      <c r="O1202" s="671"/>
      <c r="P1202" s="671"/>
      <c r="Q1202" s="671"/>
      <c r="R1202" s="653"/>
      <c r="S1202" s="653"/>
      <c r="T1202" s="653"/>
      <c r="U1202" s="37"/>
      <c r="V1202" s="37"/>
      <c r="W1202" s="37"/>
      <c r="X1202" s="37"/>
      <c r="Y1202" s="37"/>
      <c r="Z1202" s="37"/>
      <c r="AA1202" s="37"/>
      <c r="AB1202" s="37"/>
      <c r="AC1202" s="37"/>
      <c r="AD1202" s="37"/>
      <c r="AE1202" s="37"/>
      <c r="AF1202" s="37"/>
      <c r="AG1202" s="37"/>
      <c r="AH1202" s="37"/>
      <c r="AI1202" s="37"/>
      <c r="AJ1202" s="37"/>
      <c r="AK1202" s="37"/>
      <c r="AL1202" s="652"/>
      <c r="AM1202" s="652"/>
      <c r="AN1202" s="652"/>
      <c r="AO1202" s="652"/>
      <c r="AP1202" s="652"/>
      <c r="AQ1202" s="652"/>
      <c r="AR1202" s="652"/>
      <c r="AS1202" s="652"/>
      <c r="AT1202" s="652"/>
    </row>
    <row r="1203" spans="2:46" s="644" customFormat="1" ht="15.95" customHeight="1" x14ac:dyDescent="0.25">
      <c r="B1203" s="645"/>
      <c r="C1203" s="652"/>
      <c r="D1203" s="652"/>
      <c r="E1203" s="652"/>
      <c r="F1203" s="652"/>
      <c r="G1203" s="647"/>
      <c r="H1203" s="648"/>
      <c r="I1203" s="648"/>
      <c r="J1203" s="671"/>
      <c r="K1203" s="822"/>
      <c r="L1203" s="671"/>
      <c r="M1203" s="671"/>
      <c r="N1203" s="671"/>
      <c r="O1203" s="671"/>
      <c r="P1203" s="671"/>
      <c r="Q1203" s="671"/>
      <c r="R1203" s="653"/>
      <c r="S1203" s="653"/>
      <c r="T1203" s="653"/>
      <c r="U1203" s="37"/>
      <c r="V1203" s="37"/>
      <c r="W1203" s="37"/>
      <c r="X1203" s="37"/>
      <c r="Y1203" s="37"/>
      <c r="Z1203" s="37"/>
      <c r="AA1203" s="37"/>
      <c r="AB1203" s="37"/>
      <c r="AC1203" s="37"/>
      <c r="AD1203" s="37"/>
      <c r="AE1203" s="37"/>
      <c r="AF1203" s="37"/>
      <c r="AG1203" s="37"/>
      <c r="AH1203" s="37"/>
      <c r="AI1203" s="37"/>
      <c r="AJ1203" s="37"/>
      <c r="AK1203" s="37"/>
      <c r="AL1203" s="652"/>
      <c r="AM1203" s="652"/>
      <c r="AN1203" s="652"/>
      <c r="AO1203" s="652"/>
      <c r="AP1203" s="652"/>
      <c r="AQ1203" s="652"/>
      <c r="AR1203" s="652"/>
      <c r="AS1203" s="652"/>
      <c r="AT1203" s="652"/>
    </row>
    <row r="1204" spans="2:46" s="644" customFormat="1" ht="15.95" customHeight="1" x14ac:dyDescent="0.25">
      <c r="B1204" s="645"/>
      <c r="C1204" s="652"/>
      <c r="D1204" s="652"/>
      <c r="E1204" s="652"/>
      <c r="F1204" s="652"/>
      <c r="G1204" s="647"/>
      <c r="H1204" s="648"/>
      <c r="I1204" s="648"/>
      <c r="J1204" s="671"/>
      <c r="K1204" s="822"/>
      <c r="L1204" s="671"/>
      <c r="M1204" s="671"/>
      <c r="N1204" s="671"/>
      <c r="O1204" s="671"/>
      <c r="P1204" s="671"/>
      <c r="Q1204" s="671"/>
      <c r="R1204" s="653"/>
      <c r="S1204" s="653"/>
      <c r="T1204" s="653"/>
      <c r="U1204" s="37"/>
      <c r="V1204" s="37"/>
      <c r="W1204" s="37"/>
      <c r="X1204" s="37"/>
      <c r="Y1204" s="37"/>
      <c r="Z1204" s="37"/>
      <c r="AA1204" s="37"/>
      <c r="AB1204" s="37"/>
      <c r="AC1204" s="37"/>
      <c r="AD1204" s="37"/>
      <c r="AE1204" s="37"/>
      <c r="AF1204" s="37"/>
      <c r="AG1204" s="37"/>
      <c r="AH1204" s="37"/>
      <c r="AI1204" s="37"/>
      <c r="AJ1204" s="37"/>
      <c r="AK1204" s="37"/>
      <c r="AL1204" s="652"/>
      <c r="AM1204" s="652"/>
      <c r="AN1204" s="652"/>
      <c r="AO1204" s="652"/>
      <c r="AP1204" s="652"/>
      <c r="AQ1204" s="652"/>
      <c r="AR1204" s="652"/>
      <c r="AS1204" s="652"/>
      <c r="AT1204" s="652"/>
    </row>
    <row r="1205" spans="2:46" s="644" customFormat="1" ht="15.95" customHeight="1" x14ac:dyDescent="0.25">
      <c r="B1205" s="645"/>
      <c r="C1205" s="652"/>
      <c r="D1205" s="652"/>
      <c r="E1205" s="652"/>
      <c r="F1205" s="652"/>
      <c r="G1205" s="647"/>
      <c r="H1205" s="648"/>
      <c r="I1205" s="648"/>
      <c r="J1205" s="671"/>
      <c r="K1205" s="822"/>
      <c r="L1205" s="671"/>
      <c r="M1205" s="671"/>
      <c r="N1205" s="671"/>
      <c r="O1205" s="671"/>
      <c r="P1205" s="671"/>
      <c r="Q1205" s="671"/>
      <c r="R1205" s="653"/>
      <c r="S1205" s="653"/>
      <c r="T1205" s="653"/>
      <c r="U1205" s="37"/>
      <c r="V1205" s="37"/>
      <c r="W1205" s="37"/>
      <c r="X1205" s="37"/>
      <c r="Y1205" s="37"/>
      <c r="Z1205" s="37"/>
      <c r="AA1205" s="37"/>
      <c r="AB1205" s="37"/>
      <c r="AC1205" s="37"/>
      <c r="AD1205" s="37"/>
      <c r="AE1205" s="37"/>
      <c r="AF1205" s="37"/>
      <c r="AG1205" s="37"/>
      <c r="AH1205" s="37"/>
      <c r="AI1205" s="37"/>
      <c r="AJ1205" s="37"/>
      <c r="AK1205" s="37"/>
      <c r="AL1205" s="652"/>
      <c r="AM1205" s="652"/>
      <c r="AN1205" s="652"/>
      <c r="AO1205" s="652"/>
      <c r="AP1205" s="652"/>
      <c r="AQ1205" s="652"/>
      <c r="AR1205" s="652"/>
      <c r="AS1205" s="652"/>
      <c r="AT1205" s="652"/>
    </row>
    <row r="1206" spans="2:46" s="644" customFormat="1" ht="15.95" customHeight="1" x14ac:dyDescent="0.25">
      <c r="B1206" s="645"/>
      <c r="C1206" s="652"/>
      <c r="D1206" s="652"/>
      <c r="E1206" s="652"/>
      <c r="F1206" s="652"/>
      <c r="G1206" s="647"/>
      <c r="H1206" s="648"/>
      <c r="I1206" s="648"/>
      <c r="J1206" s="671"/>
      <c r="K1206" s="822"/>
      <c r="L1206" s="671"/>
      <c r="M1206" s="671"/>
      <c r="N1206" s="671"/>
      <c r="O1206" s="671"/>
      <c r="P1206" s="671"/>
      <c r="Q1206" s="671"/>
      <c r="R1206" s="653"/>
      <c r="S1206" s="653"/>
      <c r="T1206" s="653"/>
      <c r="U1206" s="37"/>
      <c r="V1206" s="37"/>
      <c r="W1206" s="37"/>
      <c r="X1206" s="37"/>
      <c r="Y1206" s="37"/>
      <c r="Z1206" s="37"/>
      <c r="AA1206" s="37"/>
      <c r="AB1206" s="37"/>
      <c r="AC1206" s="37"/>
      <c r="AD1206" s="37"/>
      <c r="AE1206" s="37"/>
      <c r="AF1206" s="37"/>
      <c r="AG1206" s="37"/>
      <c r="AH1206" s="37"/>
      <c r="AI1206" s="37"/>
      <c r="AJ1206" s="37"/>
      <c r="AK1206" s="37"/>
      <c r="AL1206" s="652"/>
      <c r="AM1206" s="652"/>
      <c r="AN1206" s="652"/>
      <c r="AO1206" s="652"/>
      <c r="AP1206" s="652"/>
      <c r="AQ1206" s="652"/>
      <c r="AR1206" s="652"/>
      <c r="AS1206" s="652"/>
      <c r="AT1206" s="652"/>
    </row>
    <row r="1207" spans="2:46" s="644" customFormat="1" ht="15.95" customHeight="1" x14ac:dyDescent="0.25">
      <c r="B1207" s="645"/>
      <c r="C1207" s="652"/>
      <c r="D1207" s="652"/>
      <c r="E1207" s="652"/>
      <c r="F1207" s="652"/>
      <c r="G1207" s="647"/>
      <c r="H1207" s="648"/>
      <c r="I1207" s="648"/>
      <c r="J1207" s="671"/>
      <c r="K1207" s="822"/>
      <c r="L1207" s="671"/>
      <c r="M1207" s="671"/>
      <c r="N1207" s="671"/>
      <c r="O1207" s="671"/>
      <c r="P1207" s="671"/>
      <c r="Q1207" s="671"/>
      <c r="R1207" s="653"/>
      <c r="S1207" s="653"/>
      <c r="T1207" s="653"/>
      <c r="U1207" s="37"/>
      <c r="V1207" s="37"/>
      <c r="W1207" s="37"/>
      <c r="X1207" s="37"/>
      <c r="Y1207" s="37"/>
      <c r="Z1207" s="37"/>
      <c r="AA1207" s="37"/>
      <c r="AB1207" s="37"/>
      <c r="AC1207" s="37"/>
      <c r="AD1207" s="37"/>
      <c r="AE1207" s="37"/>
      <c r="AF1207" s="37"/>
      <c r="AG1207" s="37"/>
      <c r="AH1207" s="37"/>
      <c r="AI1207" s="37"/>
      <c r="AJ1207" s="37"/>
      <c r="AK1207" s="37"/>
      <c r="AL1207" s="652"/>
      <c r="AM1207" s="652"/>
      <c r="AN1207" s="652"/>
      <c r="AO1207" s="652"/>
      <c r="AP1207" s="652"/>
      <c r="AQ1207" s="652"/>
      <c r="AR1207" s="652"/>
      <c r="AS1207" s="652"/>
      <c r="AT1207" s="652"/>
    </row>
    <row r="1208" spans="2:46" s="644" customFormat="1" ht="15.95" customHeight="1" x14ac:dyDescent="0.25">
      <c r="B1208" s="645"/>
      <c r="C1208" s="652"/>
      <c r="D1208" s="652"/>
      <c r="E1208" s="652"/>
      <c r="F1208" s="652"/>
      <c r="G1208" s="647"/>
      <c r="H1208" s="648"/>
      <c r="I1208" s="648"/>
      <c r="J1208" s="671"/>
      <c r="K1208" s="822"/>
      <c r="L1208" s="671"/>
      <c r="M1208" s="671"/>
      <c r="N1208" s="671"/>
      <c r="O1208" s="671"/>
      <c r="P1208" s="671"/>
      <c r="Q1208" s="671"/>
      <c r="R1208" s="653"/>
      <c r="S1208" s="653"/>
      <c r="T1208" s="653"/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F1208" s="37"/>
      <c r="AG1208" s="37"/>
      <c r="AH1208" s="37"/>
      <c r="AI1208" s="37"/>
      <c r="AJ1208" s="37"/>
      <c r="AK1208" s="37"/>
      <c r="AL1208" s="652"/>
      <c r="AM1208" s="652"/>
      <c r="AN1208" s="652"/>
      <c r="AO1208" s="652"/>
      <c r="AP1208" s="652"/>
      <c r="AQ1208" s="652"/>
      <c r="AR1208" s="652"/>
      <c r="AS1208" s="652"/>
      <c r="AT1208" s="652"/>
    </row>
    <row r="1209" spans="2:46" s="644" customFormat="1" ht="15.95" customHeight="1" x14ac:dyDescent="0.25">
      <c r="B1209" s="645"/>
      <c r="C1209" s="652"/>
      <c r="D1209" s="652"/>
      <c r="E1209" s="652"/>
      <c r="F1209" s="652"/>
      <c r="G1209" s="647"/>
      <c r="H1209" s="648"/>
      <c r="I1209" s="648"/>
      <c r="J1209" s="671"/>
      <c r="K1209" s="822"/>
      <c r="L1209" s="671"/>
      <c r="M1209" s="671"/>
      <c r="N1209" s="671"/>
      <c r="O1209" s="671"/>
      <c r="P1209" s="671"/>
      <c r="Q1209" s="671"/>
      <c r="R1209" s="653"/>
      <c r="S1209" s="653"/>
      <c r="T1209" s="653"/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F1209" s="37"/>
      <c r="AG1209" s="37"/>
      <c r="AH1209" s="37"/>
      <c r="AI1209" s="37"/>
      <c r="AJ1209" s="37"/>
      <c r="AK1209" s="37"/>
      <c r="AL1209" s="652"/>
      <c r="AM1209" s="652"/>
      <c r="AN1209" s="652"/>
      <c r="AO1209" s="652"/>
      <c r="AP1209" s="652"/>
      <c r="AQ1209" s="652"/>
      <c r="AR1209" s="652"/>
      <c r="AS1209" s="652"/>
      <c r="AT1209" s="652"/>
    </row>
    <row r="1210" spans="2:46" s="644" customFormat="1" ht="15.95" customHeight="1" x14ac:dyDescent="0.25">
      <c r="B1210" s="645"/>
      <c r="C1210" s="652"/>
      <c r="D1210" s="652"/>
      <c r="E1210" s="652"/>
      <c r="F1210" s="652"/>
      <c r="G1210" s="647"/>
      <c r="H1210" s="648"/>
      <c r="I1210" s="648"/>
      <c r="J1210" s="671"/>
      <c r="K1210" s="822"/>
      <c r="L1210" s="671"/>
      <c r="M1210" s="671"/>
      <c r="N1210" s="671"/>
      <c r="O1210" s="671"/>
      <c r="P1210" s="671"/>
      <c r="Q1210" s="671"/>
      <c r="R1210" s="653"/>
      <c r="S1210" s="653"/>
      <c r="T1210" s="653"/>
      <c r="U1210" s="37"/>
      <c r="V1210" s="37"/>
      <c r="W1210" s="37"/>
      <c r="X1210" s="37"/>
      <c r="Y1210" s="37"/>
      <c r="Z1210" s="37"/>
      <c r="AA1210" s="37"/>
      <c r="AB1210" s="37"/>
      <c r="AC1210" s="37"/>
      <c r="AD1210" s="37"/>
      <c r="AE1210" s="37"/>
      <c r="AF1210" s="37"/>
      <c r="AG1210" s="37"/>
      <c r="AH1210" s="37"/>
      <c r="AI1210" s="37"/>
      <c r="AJ1210" s="37"/>
      <c r="AK1210" s="37"/>
      <c r="AL1210" s="652"/>
      <c r="AM1210" s="652"/>
      <c r="AN1210" s="652"/>
      <c r="AO1210" s="652"/>
      <c r="AP1210" s="652"/>
      <c r="AQ1210" s="652"/>
      <c r="AR1210" s="652"/>
      <c r="AS1210" s="652"/>
      <c r="AT1210" s="652"/>
    </row>
    <row r="1211" spans="2:46" s="644" customFormat="1" ht="15.95" customHeight="1" x14ac:dyDescent="0.25">
      <c r="B1211" s="645"/>
      <c r="C1211" s="652"/>
      <c r="D1211" s="652"/>
      <c r="E1211" s="652"/>
      <c r="F1211" s="652"/>
      <c r="G1211" s="647"/>
      <c r="H1211" s="648"/>
      <c r="I1211" s="648"/>
      <c r="J1211" s="671"/>
      <c r="K1211" s="822"/>
      <c r="L1211" s="671"/>
      <c r="M1211" s="671"/>
      <c r="N1211" s="671"/>
      <c r="O1211" s="671"/>
      <c r="P1211" s="671"/>
      <c r="Q1211" s="671"/>
      <c r="R1211" s="653"/>
      <c r="S1211" s="653"/>
      <c r="T1211" s="653"/>
      <c r="U1211" s="37"/>
      <c r="V1211" s="37"/>
      <c r="W1211" s="37"/>
      <c r="X1211" s="37"/>
      <c r="Y1211" s="37"/>
      <c r="Z1211" s="37"/>
      <c r="AA1211" s="37"/>
      <c r="AB1211" s="37"/>
      <c r="AC1211" s="37"/>
      <c r="AD1211" s="37"/>
      <c r="AE1211" s="37"/>
      <c r="AF1211" s="37"/>
      <c r="AG1211" s="37"/>
      <c r="AH1211" s="37"/>
      <c r="AI1211" s="37"/>
      <c r="AJ1211" s="37"/>
      <c r="AK1211" s="37"/>
      <c r="AL1211" s="652"/>
      <c r="AM1211" s="652"/>
      <c r="AN1211" s="652"/>
      <c r="AO1211" s="652"/>
      <c r="AP1211" s="652"/>
      <c r="AQ1211" s="652"/>
      <c r="AR1211" s="652"/>
      <c r="AS1211" s="652"/>
      <c r="AT1211" s="652"/>
    </row>
    <row r="1212" spans="2:46" s="644" customFormat="1" ht="15.95" customHeight="1" x14ac:dyDescent="0.25">
      <c r="B1212" s="645"/>
      <c r="C1212" s="652"/>
      <c r="D1212" s="652"/>
      <c r="E1212" s="652"/>
      <c r="F1212" s="652"/>
      <c r="G1212" s="647"/>
      <c r="H1212" s="648"/>
      <c r="I1212" s="648"/>
      <c r="J1212" s="671"/>
      <c r="K1212" s="822"/>
      <c r="L1212" s="671"/>
      <c r="M1212" s="671"/>
      <c r="N1212" s="671"/>
      <c r="O1212" s="671"/>
      <c r="P1212" s="671"/>
      <c r="Q1212" s="671"/>
      <c r="R1212" s="653"/>
      <c r="S1212" s="653"/>
      <c r="T1212" s="653"/>
      <c r="U1212" s="37"/>
      <c r="V1212" s="37"/>
      <c r="W1212" s="37"/>
      <c r="X1212" s="37"/>
      <c r="Y1212" s="37"/>
      <c r="Z1212" s="37"/>
      <c r="AA1212" s="37"/>
      <c r="AB1212" s="37"/>
      <c r="AC1212" s="37"/>
      <c r="AD1212" s="37"/>
      <c r="AE1212" s="37"/>
      <c r="AF1212" s="37"/>
      <c r="AG1212" s="37"/>
      <c r="AH1212" s="37"/>
      <c r="AI1212" s="37"/>
      <c r="AJ1212" s="37"/>
      <c r="AK1212" s="37"/>
      <c r="AL1212" s="652"/>
      <c r="AM1212" s="652"/>
      <c r="AN1212" s="652"/>
      <c r="AO1212" s="652"/>
      <c r="AP1212" s="652"/>
      <c r="AQ1212" s="652"/>
      <c r="AR1212" s="652"/>
      <c r="AS1212" s="652"/>
      <c r="AT1212" s="652"/>
    </row>
    <row r="1213" spans="2:46" s="644" customFormat="1" ht="15.95" customHeight="1" x14ac:dyDescent="0.25">
      <c r="B1213" s="645"/>
      <c r="C1213" s="652"/>
      <c r="D1213" s="652"/>
      <c r="E1213" s="652"/>
      <c r="F1213" s="652"/>
      <c r="G1213" s="647"/>
      <c r="H1213" s="648"/>
      <c r="I1213" s="648"/>
      <c r="J1213" s="671"/>
      <c r="K1213" s="822"/>
      <c r="L1213" s="671"/>
      <c r="M1213" s="671"/>
      <c r="N1213" s="671"/>
      <c r="O1213" s="671"/>
      <c r="P1213" s="671"/>
      <c r="Q1213" s="671"/>
      <c r="R1213" s="653"/>
      <c r="S1213" s="653"/>
      <c r="T1213" s="653"/>
      <c r="U1213" s="37"/>
      <c r="V1213" s="37"/>
      <c r="W1213" s="37"/>
      <c r="X1213" s="37"/>
      <c r="Y1213" s="37"/>
      <c r="Z1213" s="37"/>
      <c r="AA1213" s="37"/>
      <c r="AB1213" s="37"/>
      <c r="AC1213" s="37"/>
      <c r="AD1213" s="37"/>
      <c r="AE1213" s="37"/>
      <c r="AF1213" s="37"/>
      <c r="AG1213" s="37"/>
      <c r="AH1213" s="37"/>
      <c r="AI1213" s="37"/>
      <c r="AJ1213" s="37"/>
      <c r="AK1213" s="37"/>
      <c r="AL1213" s="652"/>
      <c r="AM1213" s="652"/>
      <c r="AN1213" s="652"/>
      <c r="AO1213" s="652"/>
      <c r="AP1213" s="652"/>
      <c r="AQ1213" s="652"/>
      <c r="AR1213" s="652"/>
      <c r="AS1213" s="652"/>
      <c r="AT1213" s="652"/>
    </row>
    <row r="1214" spans="2:46" s="644" customFormat="1" ht="15.95" customHeight="1" x14ac:dyDescent="0.25">
      <c r="B1214" s="645"/>
      <c r="C1214" s="652"/>
      <c r="D1214" s="652"/>
      <c r="E1214" s="652"/>
      <c r="F1214" s="652"/>
      <c r="G1214" s="647"/>
      <c r="H1214" s="648"/>
      <c r="I1214" s="648"/>
      <c r="J1214" s="671"/>
      <c r="K1214" s="822"/>
      <c r="L1214" s="671"/>
      <c r="M1214" s="671"/>
      <c r="N1214" s="671"/>
      <c r="O1214" s="671"/>
      <c r="P1214" s="671"/>
      <c r="Q1214" s="671"/>
      <c r="R1214" s="653"/>
      <c r="S1214" s="653"/>
      <c r="T1214" s="653"/>
      <c r="U1214" s="37"/>
      <c r="V1214" s="37"/>
      <c r="W1214" s="37"/>
      <c r="X1214" s="37"/>
      <c r="Y1214" s="37"/>
      <c r="Z1214" s="37"/>
      <c r="AA1214" s="37"/>
      <c r="AB1214" s="37"/>
      <c r="AC1214" s="37"/>
      <c r="AD1214" s="37"/>
      <c r="AE1214" s="37"/>
      <c r="AF1214" s="37"/>
      <c r="AG1214" s="37"/>
      <c r="AH1214" s="37"/>
      <c r="AI1214" s="37"/>
      <c r="AJ1214" s="37"/>
      <c r="AK1214" s="37"/>
      <c r="AL1214" s="652"/>
      <c r="AM1214" s="652"/>
      <c r="AN1214" s="652"/>
      <c r="AO1214" s="652"/>
      <c r="AP1214" s="652"/>
      <c r="AQ1214" s="652"/>
      <c r="AR1214" s="652"/>
      <c r="AS1214" s="652"/>
      <c r="AT1214" s="652"/>
    </row>
    <row r="1215" spans="2:46" s="644" customFormat="1" ht="15.95" customHeight="1" x14ac:dyDescent="0.25">
      <c r="B1215" s="645"/>
      <c r="C1215" s="652"/>
      <c r="D1215" s="652"/>
      <c r="E1215" s="652"/>
      <c r="F1215" s="652"/>
      <c r="G1215" s="647"/>
      <c r="H1215" s="648"/>
      <c r="I1215" s="648"/>
      <c r="J1215" s="671"/>
      <c r="K1215" s="822"/>
      <c r="L1215" s="671"/>
      <c r="M1215" s="671"/>
      <c r="N1215" s="671"/>
      <c r="O1215" s="671"/>
      <c r="P1215" s="671"/>
      <c r="Q1215" s="671"/>
      <c r="R1215" s="653"/>
      <c r="S1215" s="653"/>
      <c r="T1215" s="653"/>
      <c r="U1215" s="37"/>
      <c r="V1215" s="37"/>
      <c r="W1215" s="37"/>
      <c r="X1215" s="37"/>
      <c r="Y1215" s="37"/>
      <c r="Z1215" s="37"/>
      <c r="AA1215" s="37"/>
      <c r="AB1215" s="37"/>
      <c r="AC1215" s="37"/>
      <c r="AD1215" s="37"/>
      <c r="AE1215" s="37"/>
      <c r="AF1215" s="37"/>
      <c r="AG1215" s="37"/>
      <c r="AH1215" s="37"/>
      <c r="AI1215" s="37"/>
      <c r="AJ1215" s="37"/>
      <c r="AK1215" s="37"/>
      <c r="AL1215" s="652"/>
      <c r="AM1215" s="652"/>
      <c r="AN1215" s="652"/>
      <c r="AO1215" s="652"/>
      <c r="AP1215" s="652"/>
      <c r="AQ1215" s="652"/>
      <c r="AR1215" s="652"/>
      <c r="AS1215" s="652"/>
      <c r="AT1215" s="652"/>
    </row>
    <row r="1216" spans="2:46" s="644" customFormat="1" ht="15.95" customHeight="1" x14ac:dyDescent="0.25">
      <c r="B1216" s="645"/>
      <c r="C1216" s="652"/>
      <c r="D1216" s="652"/>
      <c r="E1216" s="652"/>
      <c r="F1216" s="652"/>
      <c r="G1216" s="647"/>
      <c r="H1216" s="648"/>
      <c r="I1216" s="648"/>
      <c r="J1216" s="671"/>
      <c r="K1216" s="822"/>
      <c r="L1216" s="671"/>
      <c r="M1216" s="671"/>
      <c r="N1216" s="671"/>
      <c r="O1216" s="671"/>
      <c r="P1216" s="671"/>
      <c r="Q1216" s="671"/>
      <c r="R1216" s="653"/>
      <c r="S1216" s="653"/>
      <c r="T1216" s="653"/>
      <c r="U1216" s="37"/>
      <c r="V1216" s="37"/>
      <c r="W1216" s="37"/>
      <c r="X1216" s="37"/>
      <c r="Y1216" s="37"/>
      <c r="Z1216" s="37"/>
      <c r="AA1216" s="37"/>
      <c r="AB1216" s="37"/>
      <c r="AC1216" s="37"/>
      <c r="AD1216" s="37"/>
      <c r="AE1216" s="37"/>
      <c r="AF1216" s="37"/>
      <c r="AG1216" s="37"/>
      <c r="AH1216" s="37"/>
      <c r="AI1216" s="37"/>
      <c r="AJ1216" s="37"/>
      <c r="AK1216" s="37"/>
      <c r="AL1216" s="652"/>
      <c r="AM1216" s="652"/>
      <c r="AN1216" s="652"/>
      <c r="AO1216" s="652"/>
      <c r="AP1216" s="652"/>
      <c r="AQ1216" s="652"/>
      <c r="AR1216" s="652"/>
      <c r="AS1216" s="652"/>
      <c r="AT1216" s="652"/>
    </row>
    <row r="1217" spans="2:46" s="644" customFormat="1" ht="15.95" customHeight="1" x14ac:dyDescent="0.25">
      <c r="B1217" s="645"/>
      <c r="C1217" s="652"/>
      <c r="D1217" s="652"/>
      <c r="E1217" s="652"/>
      <c r="F1217" s="652"/>
      <c r="G1217" s="647"/>
      <c r="H1217" s="648"/>
      <c r="I1217" s="648"/>
      <c r="J1217" s="671"/>
      <c r="K1217" s="822"/>
      <c r="L1217" s="671"/>
      <c r="M1217" s="671"/>
      <c r="N1217" s="671"/>
      <c r="O1217" s="671"/>
      <c r="P1217" s="671"/>
      <c r="Q1217" s="671"/>
      <c r="R1217" s="653"/>
      <c r="S1217" s="653"/>
      <c r="T1217" s="653"/>
      <c r="U1217" s="37"/>
      <c r="V1217" s="37"/>
      <c r="W1217" s="37"/>
      <c r="X1217" s="37"/>
      <c r="Y1217" s="37"/>
      <c r="Z1217" s="37"/>
      <c r="AA1217" s="37"/>
      <c r="AB1217" s="37"/>
      <c r="AC1217" s="37"/>
      <c r="AD1217" s="37"/>
      <c r="AE1217" s="37"/>
      <c r="AF1217" s="37"/>
      <c r="AG1217" s="37"/>
      <c r="AH1217" s="37"/>
      <c r="AI1217" s="37"/>
      <c r="AJ1217" s="37"/>
      <c r="AK1217" s="37"/>
      <c r="AL1217" s="652"/>
      <c r="AM1217" s="652"/>
      <c r="AN1217" s="652"/>
      <c r="AO1217" s="652"/>
      <c r="AP1217" s="652"/>
      <c r="AQ1217" s="652"/>
      <c r="AR1217" s="652"/>
      <c r="AS1217" s="652"/>
      <c r="AT1217" s="652"/>
    </row>
    <row r="1218" spans="2:46" s="644" customFormat="1" ht="15.95" customHeight="1" x14ac:dyDescent="0.25">
      <c r="B1218" s="645"/>
      <c r="C1218" s="652"/>
      <c r="D1218" s="652"/>
      <c r="E1218" s="652"/>
      <c r="F1218" s="652"/>
      <c r="G1218" s="647"/>
      <c r="H1218" s="648"/>
      <c r="I1218" s="648"/>
      <c r="J1218" s="671"/>
      <c r="K1218" s="822"/>
      <c r="L1218" s="671"/>
      <c r="M1218" s="671"/>
      <c r="N1218" s="671"/>
      <c r="O1218" s="671"/>
      <c r="P1218" s="671"/>
      <c r="Q1218" s="671"/>
      <c r="R1218" s="653"/>
      <c r="S1218" s="653"/>
      <c r="T1218" s="653"/>
      <c r="U1218" s="37"/>
      <c r="V1218" s="37"/>
      <c r="W1218" s="37"/>
      <c r="X1218" s="37"/>
      <c r="Y1218" s="37"/>
      <c r="Z1218" s="37"/>
      <c r="AA1218" s="37"/>
      <c r="AB1218" s="37"/>
      <c r="AC1218" s="37"/>
      <c r="AD1218" s="37"/>
      <c r="AE1218" s="37"/>
      <c r="AF1218" s="37"/>
      <c r="AG1218" s="37"/>
      <c r="AH1218" s="37"/>
      <c r="AI1218" s="37"/>
      <c r="AJ1218" s="37"/>
      <c r="AK1218" s="37"/>
      <c r="AL1218" s="652"/>
      <c r="AM1218" s="652"/>
      <c r="AN1218" s="652"/>
      <c r="AO1218" s="652"/>
      <c r="AP1218" s="652"/>
      <c r="AQ1218" s="652"/>
      <c r="AR1218" s="652"/>
      <c r="AS1218" s="652"/>
      <c r="AT1218" s="652"/>
    </row>
    <row r="1219" spans="2:46" s="644" customFormat="1" ht="15.95" customHeight="1" x14ac:dyDescent="0.25">
      <c r="B1219" s="645"/>
      <c r="C1219" s="652"/>
      <c r="D1219" s="652"/>
      <c r="E1219" s="652"/>
      <c r="F1219" s="652"/>
      <c r="G1219" s="647"/>
      <c r="H1219" s="648"/>
      <c r="I1219" s="648"/>
      <c r="J1219" s="671"/>
      <c r="K1219" s="822"/>
      <c r="L1219" s="671"/>
      <c r="M1219" s="671"/>
      <c r="N1219" s="671"/>
      <c r="O1219" s="671"/>
      <c r="P1219" s="671"/>
      <c r="Q1219" s="671"/>
      <c r="R1219" s="653"/>
      <c r="S1219" s="653"/>
      <c r="T1219" s="653"/>
      <c r="U1219" s="37"/>
      <c r="V1219" s="37"/>
      <c r="W1219" s="37"/>
      <c r="X1219" s="37"/>
      <c r="Y1219" s="37"/>
      <c r="Z1219" s="37"/>
      <c r="AA1219" s="37"/>
      <c r="AB1219" s="37"/>
      <c r="AC1219" s="37"/>
      <c r="AD1219" s="37"/>
      <c r="AE1219" s="37"/>
      <c r="AF1219" s="37"/>
      <c r="AG1219" s="37"/>
      <c r="AH1219" s="37"/>
      <c r="AI1219" s="37"/>
      <c r="AJ1219" s="37"/>
      <c r="AK1219" s="37"/>
      <c r="AL1219" s="652"/>
      <c r="AM1219" s="652"/>
      <c r="AN1219" s="652"/>
      <c r="AO1219" s="652"/>
      <c r="AP1219" s="652"/>
      <c r="AQ1219" s="652"/>
      <c r="AR1219" s="652"/>
      <c r="AS1219" s="652"/>
      <c r="AT1219" s="652"/>
    </row>
    <row r="1220" spans="2:46" s="644" customFormat="1" ht="15.95" customHeight="1" x14ac:dyDescent="0.25">
      <c r="B1220" s="645"/>
      <c r="C1220" s="652"/>
      <c r="D1220" s="652"/>
      <c r="E1220" s="652"/>
      <c r="F1220" s="652"/>
      <c r="G1220" s="647"/>
      <c r="H1220" s="648"/>
      <c r="I1220" s="648"/>
      <c r="J1220" s="671"/>
      <c r="K1220" s="822"/>
      <c r="L1220" s="671"/>
      <c r="M1220" s="671"/>
      <c r="N1220" s="671"/>
      <c r="O1220" s="671"/>
      <c r="P1220" s="671"/>
      <c r="Q1220" s="671"/>
      <c r="R1220" s="653"/>
      <c r="S1220" s="653"/>
      <c r="T1220" s="653"/>
      <c r="U1220" s="37"/>
      <c r="V1220" s="37"/>
      <c r="W1220" s="37"/>
      <c r="X1220" s="37"/>
      <c r="Y1220" s="37"/>
      <c r="Z1220" s="37"/>
      <c r="AA1220" s="37"/>
      <c r="AB1220" s="37"/>
      <c r="AC1220" s="37"/>
      <c r="AD1220" s="37"/>
      <c r="AE1220" s="37"/>
      <c r="AF1220" s="37"/>
      <c r="AG1220" s="37"/>
      <c r="AH1220" s="37"/>
      <c r="AI1220" s="37"/>
      <c r="AJ1220" s="37"/>
      <c r="AK1220" s="37"/>
      <c r="AL1220" s="652"/>
      <c r="AM1220" s="652"/>
      <c r="AN1220" s="652"/>
      <c r="AO1220" s="652"/>
      <c r="AP1220" s="652"/>
      <c r="AQ1220" s="652"/>
      <c r="AR1220" s="652"/>
      <c r="AS1220" s="652"/>
      <c r="AT1220" s="652"/>
    </row>
    <row r="1221" spans="2:46" s="644" customFormat="1" ht="15.95" customHeight="1" x14ac:dyDescent="0.25">
      <c r="B1221" s="645"/>
      <c r="C1221" s="652"/>
      <c r="D1221" s="652"/>
      <c r="E1221" s="652"/>
      <c r="F1221" s="652"/>
      <c r="G1221" s="647"/>
      <c r="H1221" s="648"/>
      <c r="I1221" s="648"/>
      <c r="J1221" s="671"/>
      <c r="K1221" s="822"/>
      <c r="L1221" s="671"/>
      <c r="M1221" s="671"/>
      <c r="N1221" s="671"/>
      <c r="O1221" s="671"/>
      <c r="P1221" s="671"/>
      <c r="Q1221" s="671"/>
      <c r="R1221" s="653"/>
      <c r="S1221" s="653"/>
      <c r="T1221" s="653"/>
      <c r="U1221" s="37"/>
      <c r="V1221" s="37"/>
      <c r="W1221" s="37"/>
      <c r="X1221" s="37"/>
      <c r="Y1221" s="37"/>
      <c r="Z1221" s="37"/>
      <c r="AA1221" s="37"/>
      <c r="AB1221" s="37"/>
      <c r="AC1221" s="37"/>
      <c r="AD1221" s="37"/>
      <c r="AE1221" s="37"/>
      <c r="AF1221" s="37"/>
      <c r="AG1221" s="37"/>
      <c r="AH1221" s="37"/>
      <c r="AI1221" s="37"/>
      <c r="AJ1221" s="37"/>
      <c r="AK1221" s="37"/>
      <c r="AL1221" s="652"/>
      <c r="AM1221" s="652"/>
      <c r="AN1221" s="652"/>
      <c r="AO1221" s="652"/>
      <c r="AP1221" s="652"/>
      <c r="AQ1221" s="652"/>
      <c r="AR1221" s="652"/>
      <c r="AS1221" s="652"/>
      <c r="AT1221" s="652"/>
    </row>
    <row r="1222" spans="2:46" s="644" customFormat="1" ht="15.95" customHeight="1" x14ac:dyDescent="0.25">
      <c r="B1222" s="645"/>
      <c r="C1222" s="652"/>
      <c r="D1222" s="652"/>
      <c r="E1222" s="652"/>
      <c r="F1222" s="652"/>
      <c r="G1222" s="647"/>
      <c r="H1222" s="648"/>
      <c r="I1222" s="648"/>
      <c r="J1222" s="671"/>
      <c r="K1222" s="822"/>
      <c r="L1222" s="671"/>
      <c r="M1222" s="671"/>
      <c r="N1222" s="671"/>
      <c r="O1222" s="671"/>
      <c r="P1222" s="671"/>
      <c r="Q1222" s="671"/>
      <c r="R1222" s="653"/>
      <c r="S1222" s="653"/>
      <c r="T1222" s="653"/>
      <c r="U1222" s="37"/>
      <c r="V1222" s="37"/>
      <c r="W1222" s="37"/>
      <c r="X1222" s="37"/>
      <c r="Y1222" s="37"/>
      <c r="Z1222" s="37"/>
      <c r="AA1222" s="37"/>
      <c r="AB1222" s="37"/>
      <c r="AC1222" s="37"/>
      <c r="AD1222" s="37"/>
      <c r="AE1222" s="37"/>
      <c r="AF1222" s="37"/>
      <c r="AG1222" s="37"/>
      <c r="AH1222" s="37"/>
      <c r="AI1222" s="37"/>
      <c r="AJ1222" s="37"/>
      <c r="AK1222" s="37"/>
      <c r="AL1222" s="652"/>
      <c r="AM1222" s="652"/>
      <c r="AN1222" s="652"/>
      <c r="AO1222" s="652"/>
      <c r="AP1222" s="652"/>
      <c r="AQ1222" s="652"/>
      <c r="AR1222" s="652"/>
      <c r="AS1222" s="652"/>
      <c r="AT1222" s="652"/>
    </row>
    <row r="1223" spans="2:46" s="644" customFormat="1" ht="15.95" customHeight="1" x14ac:dyDescent="0.25">
      <c r="B1223" s="645"/>
      <c r="C1223" s="652"/>
      <c r="D1223" s="652"/>
      <c r="E1223" s="652"/>
      <c r="F1223" s="652"/>
      <c r="G1223" s="647"/>
      <c r="H1223" s="648"/>
      <c r="I1223" s="648"/>
      <c r="J1223" s="671"/>
      <c r="K1223" s="822"/>
      <c r="L1223" s="671"/>
      <c r="M1223" s="671"/>
      <c r="N1223" s="671"/>
      <c r="O1223" s="671"/>
      <c r="P1223" s="671"/>
      <c r="Q1223" s="671"/>
      <c r="R1223" s="653"/>
      <c r="S1223" s="653"/>
      <c r="T1223" s="653"/>
      <c r="U1223" s="37"/>
      <c r="V1223" s="37"/>
      <c r="W1223" s="37"/>
      <c r="X1223" s="37"/>
      <c r="Y1223" s="37"/>
      <c r="Z1223" s="37"/>
      <c r="AA1223" s="37"/>
      <c r="AB1223" s="37"/>
      <c r="AC1223" s="37"/>
      <c r="AD1223" s="37"/>
      <c r="AE1223" s="37"/>
      <c r="AF1223" s="37"/>
      <c r="AG1223" s="37"/>
      <c r="AH1223" s="37"/>
      <c r="AI1223" s="37"/>
      <c r="AJ1223" s="37"/>
      <c r="AK1223" s="37"/>
      <c r="AL1223" s="652"/>
      <c r="AM1223" s="652"/>
      <c r="AN1223" s="652"/>
      <c r="AO1223" s="652"/>
      <c r="AP1223" s="652"/>
      <c r="AQ1223" s="652"/>
      <c r="AR1223" s="652"/>
      <c r="AS1223" s="652"/>
      <c r="AT1223" s="652"/>
    </row>
    <row r="1224" spans="2:46" s="644" customFormat="1" ht="15.95" customHeight="1" x14ac:dyDescent="0.25">
      <c r="B1224" s="645"/>
      <c r="C1224" s="652"/>
      <c r="D1224" s="652"/>
      <c r="E1224" s="652"/>
      <c r="F1224" s="652"/>
      <c r="G1224" s="647"/>
      <c r="H1224" s="648"/>
      <c r="I1224" s="648"/>
      <c r="J1224" s="671"/>
      <c r="K1224" s="822"/>
      <c r="L1224" s="671"/>
      <c r="M1224" s="671"/>
      <c r="N1224" s="671"/>
      <c r="O1224" s="671"/>
      <c r="P1224" s="671"/>
      <c r="Q1224" s="671"/>
      <c r="R1224" s="653"/>
      <c r="S1224" s="653"/>
      <c r="T1224" s="653"/>
      <c r="U1224" s="37"/>
      <c r="V1224" s="37"/>
      <c r="W1224" s="37"/>
      <c r="X1224" s="37"/>
      <c r="Y1224" s="37"/>
      <c r="Z1224" s="37"/>
      <c r="AA1224" s="37"/>
      <c r="AB1224" s="37"/>
      <c r="AC1224" s="37"/>
      <c r="AD1224" s="37"/>
      <c r="AE1224" s="37"/>
      <c r="AF1224" s="37"/>
      <c r="AG1224" s="37"/>
      <c r="AH1224" s="37"/>
      <c r="AI1224" s="37"/>
      <c r="AJ1224" s="37"/>
      <c r="AK1224" s="37"/>
      <c r="AL1224" s="652"/>
      <c r="AM1224" s="652"/>
      <c r="AN1224" s="652"/>
      <c r="AO1224" s="652"/>
      <c r="AP1224" s="652"/>
      <c r="AQ1224" s="652"/>
      <c r="AR1224" s="652"/>
      <c r="AS1224" s="652"/>
      <c r="AT1224" s="652"/>
    </row>
    <row r="1225" spans="2:46" s="644" customFormat="1" ht="15.95" customHeight="1" x14ac:dyDescent="0.25">
      <c r="B1225" s="645"/>
      <c r="C1225" s="652"/>
      <c r="D1225" s="652"/>
      <c r="E1225" s="652"/>
      <c r="F1225" s="652"/>
      <c r="G1225" s="647"/>
      <c r="H1225" s="648"/>
      <c r="I1225" s="648"/>
      <c r="J1225" s="671"/>
      <c r="K1225" s="822"/>
      <c r="L1225" s="671"/>
      <c r="M1225" s="671"/>
      <c r="N1225" s="671"/>
      <c r="O1225" s="671"/>
      <c r="P1225" s="671"/>
      <c r="Q1225" s="671"/>
      <c r="R1225" s="653"/>
      <c r="S1225" s="653"/>
      <c r="T1225" s="653"/>
      <c r="U1225" s="37"/>
      <c r="V1225" s="37"/>
      <c r="W1225" s="37"/>
      <c r="X1225" s="37"/>
      <c r="Y1225" s="37"/>
      <c r="Z1225" s="37"/>
      <c r="AA1225" s="37"/>
      <c r="AB1225" s="37"/>
      <c r="AC1225" s="37"/>
      <c r="AD1225" s="37"/>
      <c r="AE1225" s="37"/>
      <c r="AF1225" s="37"/>
      <c r="AG1225" s="37"/>
      <c r="AH1225" s="37"/>
      <c r="AI1225" s="37"/>
      <c r="AJ1225" s="37"/>
      <c r="AK1225" s="37"/>
      <c r="AL1225" s="652"/>
      <c r="AM1225" s="652"/>
      <c r="AN1225" s="652"/>
      <c r="AO1225" s="652"/>
      <c r="AP1225" s="652"/>
      <c r="AQ1225" s="652"/>
      <c r="AR1225" s="652"/>
      <c r="AS1225" s="652"/>
      <c r="AT1225" s="652"/>
    </row>
    <row r="1226" spans="2:46" s="644" customFormat="1" ht="15.95" customHeight="1" x14ac:dyDescent="0.25">
      <c r="B1226" s="645"/>
      <c r="C1226" s="652"/>
      <c r="D1226" s="652"/>
      <c r="E1226" s="652"/>
      <c r="F1226" s="652"/>
      <c r="G1226" s="647"/>
      <c r="H1226" s="648"/>
      <c r="I1226" s="648"/>
      <c r="J1226" s="671"/>
      <c r="K1226" s="822"/>
      <c r="L1226" s="671"/>
      <c r="M1226" s="671"/>
      <c r="N1226" s="671"/>
      <c r="O1226" s="671"/>
      <c r="P1226" s="671"/>
      <c r="Q1226" s="671"/>
      <c r="R1226" s="653"/>
      <c r="S1226" s="653"/>
      <c r="T1226" s="653"/>
      <c r="U1226" s="37"/>
      <c r="V1226" s="37"/>
      <c r="W1226" s="37"/>
      <c r="X1226" s="37"/>
      <c r="Y1226" s="37"/>
      <c r="Z1226" s="37"/>
      <c r="AA1226" s="37"/>
      <c r="AB1226" s="37"/>
      <c r="AC1226" s="37"/>
      <c r="AD1226" s="37"/>
      <c r="AE1226" s="37"/>
      <c r="AF1226" s="37"/>
      <c r="AG1226" s="37"/>
      <c r="AH1226" s="37"/>
      <c r="AI1226" s="37"/>
      <c r="AJ1226" s="37"/>
      <c r="AK1226" s="37"/>
      <c r="AL1226" s="652"/>
      <c r="AM1226" s="652"/>
      <c r="AN1226" s="652"/>
      <c r="AO1226" s="652"/>
      <c r="AP1226" s="652"/>
      <c r="AQ1226" s="652"/>
      <c r="AR1226" s="652"/>
      <c r="AS1226" s="652"/>
      <c r="AT1226" s="652"/>
    </row>
    <row r="1227" spans="2:46" s="644" customFormat="1" ht="15.95" customHeight="1" x14ac:dyDescent="0.25">
      <c r="B1227" s="645"/>
      <c r="C1227" s="652"/>
      <c r="D1227" s="652"/>
      <c r="E1227" s="652"/>
      <c r="F1227" s="652"/>
      <c r="G1227" s="647"/>
      <c r="H1227" s="648"/>
      <c r="I1227" s="648"/>
      <c r="J1227" s="671"/>
      <c r="K1227" s="822"/>
      <c r="L1227" s="671"/>
      <c r="M1227" s="671"/>
      <c r="N1227" s="671"/>
      <c r="O1227" s="671"/>
      <c r="P1227" s="671"/>
      <c r="Q1227" s="671"/>
      <c r="R1227" s="653"/>
      <c r="S1227" s="653"/>
      <c r="T1227" s="653"/>
      <c r="U1227" s="37"/>
      <c r="V1227" s="37"/>
      <c r="W1227" s="37"/>
      <c r="X1227" s="37"/>
      <c r="Y1227" s="37"/>
      <c r="Z1227" s="37"/>
      <c r="AA1227" s="37"/>
      <c r="AB1227" s="37"/>
      <c r="AC1227" s="37"/>
      <c r="AD1227" s="37"/>
      <c r="AE1227" s="37"/>
      <c r="AF1227" s="37"/>
      <c r="AG1227" s="37"/>
      <c r="AH1227" s="37"/>
      <c r="AI1227" s="37"/>
      <c r="AJ1227" s="37"/>
      <c r="AK1227" s="37"/>
      <c r="AL1227" s="652"/>
      <c r="AM1227" s="652"/>
      <c r="AN1227" s="652"/>
      <c r="AO1227" s="652"/>
      <c r="AP1227" s="652"/>
      <c r="AQ1227" s="652"/>
      <c r="AR1227" s="652"/>
      <c r="AS1227" s="652"/>
      <c r="AT1227" s="652"/>
    </row>
    <row r="1228" spans="2:46" s="644" customFormat="1" ht="15.95" customHeight="1" x14ac:dyDescent="0.25">
      <c r="B1228" s="645"/>
      <c r="C1228" s="652"/>
      <c r="D1228" s="652"/>
      <c r="E1228" s="652"/>
      <c r="F1228" s="652"/>
      <c r="G1228" s="647"/>
      <c r="H1228" s="648"/>
      <c r="I1228" s="648"/>
      <c r="J1228" s="671"/>
      <c r="K1228" s="822"/>
      <c r="L1228" s="671"/>
      <c r="M1228" s="671"/>
      <c r="N1228" s="671"/>
      <c r="O1228" s="671"/>
      <c r="P1228" s="671"/>
      <c r="Q1228" s="671"/>
      <c r="R1228" s="653"/>
      <c r="S1228" s="653"/>
      <c r="T1228" s="653"/>
      <c r="U1228" s="37"/>
      <c r="V1228" s="37"/>
      <c r="W1228" s="37"/>
      <c r="X1228" s="37"/>
      <c r="Y1228" s="37"/>
      <c r="Z1228" s="37"/>
      <c r="AA1228" s="37"/>
      <c r="AB1228" s="37"/>
      <c r="AC1228" s="37"/>
      <c r="AD1228" s="37"/>
      <c r="AE1228" s="37"/>
      <c r="AF1228" s="37"/>
      <c r="AG1228" s="37"/>
      <c r="AH1228" s="37"/>
      <c r="AI1228" s="37"/>
      <c r="AJ1228" s="37"/>
      <c r="AK1228" s="37"/>
      <c r="AL1228" s="652"/>
      <c r="AM1228" s="652"/>
      <c r="AN1228" s="652"/>
      <c r="AO1228" s="652"/>
      <c r="AP1228" s="652"/>
      <c r="AQ1228" s="652"/>
      <c r="AR1228" s="652"/>
      <c r="AS1228" s="652"/>
      <c r="AT1228" s="652"/>
    </row>
    <row r="1229" spans="2:46" s="644" customFormat="1" ht="15.95" customHeight="1" x14ac:dyDescent="0.25">
      <c r="B1229" s="645"/>
      <c r="C1229" s="652"/>
      <c r="D1229" s="652"/>
      <c r="E1229" s="652"/>
      <c r="F1229" s="652"/>
      <c r="G1229" s="647"/>
      <c r="H1229" s="648"/>
      <c r="I1229" s="648"/>
      <c r="J1229" s="671"/>
      <c r="K1229" s="822"/>
      <c r="L1229" s="671"/>
      <c r="M1229" s="671"/>
      <c r="N1229" s="671"/>
      <c r="O1229" s="671"/>
      <c r="P1229" s="671"/>
      <c r="Q1229" s="671"/>
      <c r="R1229" s="653"/>
      <c r="S1229" s="653"/>
      <c r="T1229" s="653"/>
      <c r="U1229" s="37"/>
      <c r="V1229" s="37"/>
      <c r="W1229" s="37"/>
      <c r="X1229" s="37"/>
      <c r="Y1229" s="37"/>
      <c r="Z1229" s="37"/>
      <c r="AA1229" s="37"/>
      <c r="AB1229" s="37"/>
      <c r="AC1229" s="37"/>
      <c r="AD1229" s="37"/>
      <c r="AE1229" s="37"/>
      <c r="AF1229" s="37"/>
      <c r="AG1229" s="37"/>
      <c r="AH1229" s="37"/>
      <c r="AI1229" s="37"/>
      <c r="AJ1229" s="37"/>
      <c r="AK1229" s="37"/>
      <c r="AL1229" s="652"/>
      <c r="AM1229" s="652"/>
      <c r="AN1229" s="652"/>
      <c r="AO1229" s="652"/>
      <c r="AP1229" s="652"/>
      <c r="AQ1229" s="652"/>
      <c r="AR1229" s="652"/>
      <c r="AS1229" s="652"/>
      <c r="AT1229" s="652"/>
    </row>
    <row r="1230" spans="2:46" s="644" customFormat="1" ht="15.95" customHeight="1" x14ac:dyDescent="0.25">
      <c r="B1230" s="645"/>
      <c r="C1230" s="652"/>
      <c r="D1230" s="652"/>
      <c r="E1230" s="652"/>
      <c r="F1230" s="652"/>
      <c r="G1230" s="647"/>
      <c r="H1230" s="648"/>
      <c r="I1230" s="648"/>
      <c r="J1230" s="671"/>
      <c r="K1230" s="822"/>
      <c r="L1230" s="671"/>
      <c r="M1230" s="671"/>
      <c r="N1230" s="671"/>
      <c r="O1230" s="671"/>
      <c r="P1230" s="671"/>
      <c r="Q1230" s="671"/>
      <c r="R1230" s="653"/>
      <c r="S1230" s="653"/>
      <c r="T1230" s="653"/>
      <c r="U1230" s="37"/>
      <c r="V1230" s="37"/>
      <c r="W1230" s="37"/>
      <c r="X1230" s="37"/>
      <c r="Y1230" s="37"/>
      <c r="Z1230" s="37"/>
      <c r="AA1230" s="37"/>
      <c r="AB1230" s="37"/>
      <c r="AC1230" s="37"/>
      <c r="AD1230" s="37"/>
      <c r="AE1230" s="37"/>
      <c r="AF1230" s="37"/>
      <c r="AG1230" s="37"/>
      <c r="AH1230" s="37"/>
      <c r="AI1230" s="37"/>
      <c r="AJ1230" s="37"/>
      <c r="AK1230" s="37"/>
      <c r="AL1230" s="652"/>
      <c r="AM1230" s="652"/>
      <c r="AN1230" s="652"/>
      <c r="AO1230" s="652"/>
      <c r="AP1230" s="652"/>
      <c r="AQ1230" s="652"/>
      <c r="AR1230" s="652"/>
      <c r="AS1230" s="652"/>
      <c r="AT1230" s="652"/>
    </row>
    <row r="1231" spans="2:46" s="644" customFormat="1" ht="15.95" customHeight="1" x14ac:dyDescent="0.25">
      <c r="B1231" s="645"/>
      <c r="C1231" s="652"/>
      <c r="D1231" s="652"/>
      <c r="E1231" s="652"/>
      <c r="F1231" s="652"/>
      <c r="G1231" s="647"/>
      <c r="H1231" s="648"/>
      <c r="I1231" s="648"/>
      <c r="J1231" s="671"/>
      <c r="K1231" s="822"/>
      <c r="L1231" s="671"/>
      <c r="M1231" s="671"/>
      <c r="N1231" s="671"/>
      <c r="O1231" s="671"/>
      <c r="P1231" s="671"/>
      <c r="Q1231" s="671"/>
      <c r="R1231" s="653"/>
      <c r="S1231" s="653"/>
      <c r="T1231" s="653"/>
      <c r="U1231" s="37"/>
      <c r="V1231" s="37"/>
      <c r="W1231" s="37"/>
      <c r="X1231" s="37"/>
      <c r="Y1231" s="37"/>
      <c r="Z1231" s="37"/>
      <c r="AA1231" s="37"/>
      <c r="AB1231" s="37"/>
      <c r="AC1231" s="37"/>
      <c r="AD1231" s="37"/>
      <c r="AE1231" s="37"/>
      <c r="AF1231" s="37"/>
      <c r="AG1231" s="37"/>
      <c r="AH1231" s="37"/>
      <c r="AI1231" s="37"/>
      <c r="AJ1231" s="37"/>
      <c r="AK1231" s="37"/>
      <c r="AL1231" s="652"/>
      <c r="AM1231" s="652"/>
      <c r="AN1231" s="652"/>
      <c r="AO1231" s="652"/>
      <c r="AP1231" s="652"/>
      <c r="AQ1231" s="652"/>
      <c r="AR1231" s="652"/>
      <c r="AS1231" s="652"/>
      <c r="AT1231" s="652"/>
    </row>
    <row r="1232" spans="2:46" s="644" customFormat="1" ht="15.95" customHeight="1" x14ac:dyDescent="0.25">
      <c r="B1232" s="645"/>
      <c r="C1232" s="652"/>
      <c r="D1232" s="652"/>
      <c r="E1232" s="652"/>
      <c r="F1232" s="652"/>
      <c r="G1232" s="647"/>
      <c r="H1232" s="648"/>
      <c r="I1232" s="648"/>
      <c r="J1232" s="671"/>
      <c r="K1232" s="822"/>
      <c r="L1232" s="671"/>
      <c r="M1232" s="671"/>
      <c r="N1232" s="671"/>
      <c r="O1232" s="671"/>
      <c r="P1232" s="671"/>
      <c r="Q1232" s="671"/>
      <c r="R1232" s="653"/>
      <c r="S1232" s="653"/>
      <c r="T1232" s="653"/>
      <c r="U1232" s="37"/>
      <c r="V1232" s="37"/>
      <c r="W1232" s="37"/>
      <c r="X1232" s="37"/>
      <c r="Y1232" s="37"/>
      <c r="Z1232" s="37"/>
      <c r="AA1232" s="37"/>
      <c r="AB1232" s="37"/>
      <c r="AC1232" s="37"/>
      <c r="AD1232" s="37"/>
      <c r="AE1232" s="37"/>
      <c r="AF1232" s="37"/>
      <c r="AG1232" s="37"/>
      <c r="AH1232" s="37"/>
      <c r="AI1232" s="37"/>
      <c r="AJ1232" s="37"/>
      <c r="AK1232" s="37"/>
      <c r="AL1232" s="652"/>
      <c r="AM1232" s="652"/>
      <c r="AN1232" s="652"/>
      <c r="AO1232" s="652"/>
      <c r="AP1232" s="652"/>
      <c r="AQ1232" s="652"/>
      <c r="AR1232" s="652"/>
      <c r="AS1232" s="652"/>
      <c r="AT1232" s="652"/>
    </row>
    <row r="1233" spans="2:46" s="644" customFormat="1" ht="15.95" customHeight="1" x14ac:dyDescent="0.25">
      <c r="B1233" s="645"/>
      <c r="C1233" s="652"/>
      <c r="D1233" s="652"/>
      <c r="E1233" s="652"/>
      <c r="F1233" s="652"/>
      <c r="G1233" s="647"/>
      <c r="H1233" s="648"/>
      <c r="I1233" s="648"/>
      <c r="J1233" s="671"/>
      <c r="K1233" s="822"/>
      <c r="L1233" s="671"/>
      <c r="M1233" s="671"/>
      <c r="N1233" s="671"/>
      <c r="O1233" s="671"/>
      <c r="P1233" s="671"/>
      <c r="Q1233" s="671"/>
      <c r="R1233" s="653"/>
      <c r="S1233" s="653"/>
      <c r="T1233" s="653"/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F1233" s="37"/>
      <c r="AG1233" s="37"/>
      <c r="AH1233" s="37"/>
      <c r="AI1233" s="37"/>
      <c r="AJ1233" s="37"/>
      <c r="AK1233" s="37"/>
      <c r="AL1233" s="652"/>
      <c r="AM1233" s="652"/>
      <c r="AN1233" s="652"/>
      <c r="AO1233" s="652"/>
      <c r="AP1233" s="652"/>
      <c r="AQ1233" s="652"/>
      <c r="AR1233" s="652"/>
      <c r="AS1233" s="652"/>
      <c r="AT1233" s="652"/>
    </row>
    <row r="1234" spans="2:46" s="644" customFormat="1" ht="15.95" customHeight="1" x14ac:dyDescent="0.25">
      <c r="B1234" s="645"/>
      <c r="C1234" s="652"/>
      <c r="D1234" s="652"/>
      <c r="E1234" s="652"/>
      <c r="F1234" s="652"/>
      <c r="G1234" s="647"/>
      <c r="H1234" s="648"/>
      <c r="I1234" s="648"/>
      <c r="J1234" s="671"/>
      <c r="K1234" s="822"/>
      <c r="L1234" s="671"/>
      <c r="M1234" s="671"/>
      <c r="N1234" s="671"/>
      <c r="O1234" s="671"/>
      <c r="P1234" s="671"/>
      <c r="Q1234" s="671"/>
      <c r="R1234" s="653"/>
      <c r="S1234" s="653"/>
      <c r="T1234" s="653"/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F1234" s="37"/>
      <c r="AG1234" s="37"/>
      <c r="AH1234" s="37"/>
      <c r="AI1234" s="37"/>
      <c r="AJ1234" s="37"/>
      <c r="AK1234" s="37"/>
      <c r="AL1234" s="652"/>
      <c r="AM1234" s="652"/>
      <c r="AN1234" s="652"/>
      <c r="AO1234" s="652"/>
      <c r="AP1234" s="652"/>
      <c r="AQ1234" s="652"/>
      <c r="AR1234" s="652"/>
      <c r="AS1234" s="652"/>
      <c r="AT1234" s="652"/>
    </row>
    <row r="1235" spans="2:46" s="644" customFormat="1" ht="15.95" customHeight="1" x14ac:dyDescent="0.25">
      <c r="B1235" s="645"/>
      <c r="C1235" s="652"/>
      <c r="D1235" s="652"/>
      <c r="E1235" s="652"/>
      <c r="F1235" s="652"/>
      <c r="G1235" s="647"/>
      <c r="H1235" s="648"/>
      <c r="I1235" s="648"/>
      <c r="J1235" s="671"/>
      <c r="K1235" s="822"/>
      <c r="L1235" s="671"/>
      <c r="M1235" s="671"/>
      <c r="N1235" s="671"/>
      <c r="O1235" s="671"/>
      <c r="P1235" s="671"/>
      <c r="Q1235" s="671"/>
      <c r="R1235" s="653"/>
      <c r="S1235" s="653"/>
      <c r="T1235" s="653"/>
      <c r="U1235" s="37"/>
      <c r="V1235" s="37"/>
      <c r="W1235" s="37"/>
      <c r="X1235" s="37"/>
      <c r="Y1235" s="37"/>
      <c r="Z1235" s="37"/>
      <c r="AA1235" s="37"/>
      <c r="AB1235" s="37"/>
      <c r="AC1235" s="37"/>
      <c r="AD1235" s="37"/>
      <c r="AE1235" s="37"/>
      <c r="AF1235" s="37"/>
      <c r="AG1235" s="37"/>
      <c r="AH1235" s="37"/>
      <c r="AI1235" s="37"/>
      <c r="AJ1235" s="37"/>
      <c r="AK1235" s="37"/>
      <c r="AL1235" s="652"/>
      <c r="AM1235" s="652"/>
      <c r="AN1235" s="652"/>
      <c r="AO1235" s="652"/>
      <c r="AP1235" s="652"/>
      <c r="AQ1235" s="652"/>
      <c r="AR1235" s="652"/>
      <c r="AS1235" s="652"/>
      <c r="AT1235" s="652"/>
    </row>
    <row r="1236" spans="2:46" s="644" customFormat="1" ht="15.95" customHeight="1" x14ac:dyDescent="0.25">
      <c r="B1236" s="645"/>
      <c r="C1236" s="652"/>
      <c r="D1236" s="652"/>
      <c r="E1236" s="652"/>
      <c r="F1236" s="652"/>
      <c r="G1236" s="647"/>
      <c r="H1236" s="648"/>
      <c r="I1236" s="648"/>
      <c r="J1236" s="671"/>
      <c r="K1236" s="822"/>
      <c r="L1236" s="671"/>
      <c r="M1236" s="671"/>
      <c r="N1236" s="671"/>
      <c r="O1236" s="671"/>
      <c r="P1236" s="671"/>
      <c r="Q1236" s="671"/>
      <c r="R1236" s="653"/>
      <c r="S1236" s="653"/>
      <c r="T1236" s="653"/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F1236" s="37"/>
      <c r="AG1236" s="37"/>
      <c r="AH1236" s="37"/>
      <c r="AI1236" s="37"/>
      <c r="AJ1236" s="37"/>
      <c r="AK1236" s="37"/>
      <c r="AL1236" s="652"/>
      <c r="AM1236" s="652"/>
      <c r="AN1236" s="652"/>
      <c r="AO1236" s="652"/>
      <c r="AP1236" s="652"/>
      <c r="AQ1236" s="652"/>
      <c r="AR1236" s="652"/>
      <c r="AS1236" s="652"/>
      <c r="AT1236" s="652"/>
    </row>
    <row r="1237" spans="2:46" s="644" customFormat="1" ht="15.95" customHeight="1" x14ac:dyDescent="0.25">
      <c r="B1237" s="645"/>
      <c r="C1237" s="652"/>
      <c r="D1237" s="652"/>
      <c r="E1237" s="652"/>
      <c r="F1237" s="652"/>
      <c r="G1237" s="647"/>
      <c r="H1237" s="648"/>
      <c r="I1237" s="648"/>
      <c r="J1237" s="671"/>
      <c r="K1237" s="822"/>
      <c r="L1237" s="671"/>
      <c r="M1237" s="671"/>
      <c r="N1237" s="671"/>
      <c r="O1237" s="671"/>
      <c r="P1237" s="671"/>
      <c r="Q1237" s="671"/>
      <c r="R1237" s="653"/>
      <c r="S1237" s="653"/>
      <c r="T1237" s="653"/>
      <c r="U1237" s="37"/>
      <c r="V1237" s="37"/>
      <c r="W1237" s="37"/>
      <c r="X1237" s="37"/>
      <c r="Y1237" s="37"/>
      <c r="Z1237" s="37"/>
      <c r="AA1237" s="37"/>
      <c r="AB1237" s="37"/>
      <c r="AC1237" s="37"/>
      <c r="AD1237" s="37"/>
      <c r="AE1237" s="37"/>
      <c r="AF1237" s="37"/>
      <c r="AG1237" s="37"/>
      <c r="AH1237" s="37"/>
      <c r="AI1237" s="37"/>
      <c r="AJ1237" s="37"/>
      <c r="AK1237" s="37"/>
      <c r="AL1237" s="652"/>
      <c r="AM1237" s="652"/>
      <c r="AN1237" s="652"/>
      <c r="AO1237" s="652"/>
      <c r="AP1237" s="652"/>
      <c r="AQ1237" s="652"/>
      <c r="AR1237" s="652"/>
      <c r="AS1237" s="652"/>
      <c r="AT1237" s="652"/>
    </row>
    <row r="1238" spans="2:46" s="644" customFormat="1" ht="15.95" customHeight="1" x14ac:dyDescent="0.25">
      <c r="B1238" s="645"/>
      <c r="C1238" s="652"/>
      <c r="D1238" s="652"/>
      <c r="E1238" s="652"/>
      <c r="F1238" s="652"/>
      <c r="G1238" s="647"/>
      <c r="H1238" s="648"/>
      <c r="I1238" s="648"/>
      <c r="J1238" s="671"/>
      <c r="K1238" s="822"/>
      <c r="L1238" s="671"/>
      <c r="M1238" s="671"/>
      <c r="N1238" s="671"/>
      <c r="O1238" s="671"/>
      <c r="P1238" s="671"/>
      <c r="Q1238" s="671"/>
      <c r="R1238" s="653"/>
      <c r="S1238" s="653"/>
      <c r="T1238" s="653"/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F1238" s="37"/>
      <c r="AG1238" s="37"/>
      <c r="AH1238" s="37"/>
      <c r="AI1238" s="37"/>
      <c r="AJ1238" s="37"/>
      <c r="AK1238" s="37"/>
      <c r="AL1238" s="652"/>
      <c r="AM1238" s="652"/>
      <c r="AN1238" s="652"/>
      <c r="AO1238" s="652"/>
      <c r="AP1238" s="652"/>
      <c r="AQ1238" s="652"/>
      <c r="AR1238" s="652"/>
      <c r="AS1238" s="652"/>
      <c r="AT1238" s="652"/>
    </row>
    <row r="1239" spans="2:46" s="644" customFormat="1" ht="15.95" customHeight="1" x14ac:dyDescent="0.25">
      <c r="B1239" s="645"/>
      <c r="C1239" s="652"/>
      <c r="D1239" s="652"/>
      <c r="E1239" s="652"/>
      <c r="F1239" s="652"/>
      <c r="G1239" s="647"/>
      <c r="H1239" s="648"/>
      <c r="I1239" s="648"/>
      <c r="J1239" s="671"/>
      <c r="K1239" s="822"/>
      <c r="L1239" s="671"/>
      <c r="M1239" s="671"/>
      <c r="N1239" s="671"/>
      <c r="O1239" s="671"/>
      <c r="P1239" s="671"/>
      <c r="Q1239" s="671"/>
      <c r="R1239" s="653"/>
      <c r="S1239" s="653"/>
      <c r="T1239" s="653"/>
      <c r="U1239" s="37"/>
      <c r="V1239" s="37"/>
      <c r="W1239" s="37"/>
      <c r="X1239" s="37"/>
      <c r="Y1239" s="37"/>
      <c r="Z1239" s="37"/>
      <c r="AA1239" s="37"/>
      <c r="AB1239" s="37"/>
      <c r="AC1239" s="37"/>
      <c r="AD1239" s="37"/>
      <c r="AE1239" s="37"/>
      <c r="AF1239" s="37"/>
      <c r="AG1239" s="37"/>
      <c r="AH1239" s="37"/>
      <c r="AI1239" s="37"/>
      <c r="AJ1239" s="37"/>
      <c r="AK1239" s="37"/>
      <c r="AL1239" s="652"/>
      <c r="AM1239" s="652"/>
      <c r="AN1239" s="652"/>
      <c r="AO1239" s="652"/>
      <c r="AP1239" s="652"/>
      <c r="AQ1239" s="652"/>
      <c r="AR1239" s="652"/>
      <c r="AS1239" s="652"/>
      <c r="AT1239" s="652"/>
    </row>
    <row r="1240" spans="2:46" s="644" customFormat="1" ht="15.95" customHeight="1" x14ac:dyDescent="0.25">
      <c r="B1240" s="645"/>
      <c r="C1240" s="652"/>
      <c r="D1240" s="652"/>
      <c r="E1240" s="652"/>
      <c r="F1240" s="652"/>
      <c r="G1240" s="647"/>
      <c r="H1240" s="648"/>
      <c r="I1240" s="648"/>
      <c r="J1240" s="671"/>
      <c r="K1240" s="822"/>
      <c r="L1240" s="671"/>
      <c r="M1240" s="671"/>
      <c r="N1240" s="671"/>
      <c r="O1240" s="671"/>
      <c r="P1240" s="671"/>
      <c r="Q1240" s="671"/>
      <c r="R1240" s="653"/>
      <c r="S1240" s="653"/>
      <c r="T1240" s="653"/>
      <c r="U1240" s="37"/>
      <c r="V1240" s="37"/>
      <c r="W1240" s="37"/>
      <c r="X1240" s="37"/>
      <c r="Y1240" s="37"/>
      <c r="Z1240" s="37"/>
      <c r="AA1240" s="37"/>
      <c r="AB1240" s="37"/>
      <c r="AC1240" s="37"/>
      <c r="AD1240" s="37"/>
      <c r="AE1240" s="37"/>
      <c r="AF1240" s="37"/>
      <c r="AG1240" s="37"/>
      <c r="AH1240" s="37"/>
      <c r="AI1240" s="37"/>
      <c r="AJ1240" s="37"/>
      <c r="AK1240" s="37"/>
      <c r="AL1240" s="652"/>
      <c r="AM1240" s="652"/>
      <c r="AN1240" s="652"/>
      <c r="AO1240" s="652"/>
      <c r="AP1240" s="652"/>
      <c r="AQ1240" s="652"/>
      <c r="AR1240" s="652"/>
      <c r="AS1240" s="652"/>
      <c r="AT1240" s="652"/>
    </row>
    <row r="1241" spans="2:46" s="644" customFormat="1" ht="15.95" customHeight="1" x14ac:dyDescent="0.25">
      <c r="B1241" s="645"/>
      <c r="C1241" s="652"/>
      <c r="D1241" s="652"/>
      <c r="E1241" s="652"/>
      <c r="F1241" s="652"/>
      <c r="G1241" s="647"/>
      <c r="H1241" s="648"/>
      <c r="I1241" s="648"/>
      <c r="J1241" s="671"/>
      <c r="K1241" s="822"/>
      <c r="L1241" s="671"/>
      <c r="M1241" s="671"/>
      <c r="N1241" s="671"/>
      <c r="O1241" s="671"/>
      <c r="P1241" s="671"/>
      <c r="Q1241" s="671"/>
      <c r="R1241" s="653"/>
      <c r="S1241" s="653"/>
      <c r="T1241" s="653"/>
      <c r="U1241" s="37"/>
      <c r="V1241" s="37"/>
      <c r="W1241" s="37"/>
      <c r="X1241" s="37"/>
      <c r="Y1241" s="37"/>
      <c r="Z1241" s="37"/>
      <c r="AA1241" s="37"/>
      <c r="AB1241" s="37"/>
      <c r="AC1241" s="37"/>
      <c r="AD1241" s="37"/>
      <c r="AE1241" s="37"/>
      <c r="AF1241" s="37"/>
      <c r="AG1241" s="37"/>
      <c r="AH1241" s="37"/>
      <c r="AI1241" s="37"/>
      <c r="AJ1241" s="37"/>
      <c r="AK1241" s="37"/>
      <c r="AL1241" s="652"/>
      <c r="AM1241" s="652"/>
      <c r="AN1241" s="652"/>
      <c r="AO1241" s="652"/>
      <c r="AP1241" s="652"/>
      <c r="AQ1241" s="652"/>
      <c r="AR1241" s="652"/>
      <c r="AS1241" s="652"/>
      <c r="AT1241" s="652"/>
    </row>
    <row r="1242" spans="2:46" s="644" customFormat="1" ht="15.95" customHeight="1" x14ac:dyDescent="0.25">
      <c r="B1242" s="645"/>
      <c r="C1242" s="652"/>
      <c r="D1242" s="652"/>
      <c r="E1242" s="652"/>
      <c r="F1242" s="652"/>
      <c r="G1242" s="647"/>
      <c r="H1242" s="648"/>
      <c r="I1242" s="648"/>
      <c r="J1242" s="671"/>
      <c r="K1242" s="822"/>
      <c r="L1242" s="671"/>
      <c r="M1242" s="671"/>
      <c r="N1242" s="671"/>
      <c r="O1242" s="671"/>
      <c r="P1242" s="671"/>
      <c r="Q1242" s="671"/>
      <c r="R1242" s="653"/>
      <c r="S1242" s="653"/>
      <c r="T1242" s="653"/>
      <c r="U1242" s="37"/>
      <c r="V1242" s="37"/>
      <c r="W1242" s="37"/>
      <c r="X1242" s="37"/>
      <c r="Y1242" s="37"/>
      <c r="Z1242" s="37"/>
      <c r="AA1242" s="37"/>
      <c r="AB1242" s="37"/>
      <c r="AC1242" s="37"/>
      <c r="AD1242" s="37"/>
      <c r="AE1242" s="37"/>
      <c r="AF1242" s="37"/>
      <c r="AG1242" s="37"/>
      <c r="AH1242" s="37"/>
      <c r="AI1242" s="37"/>
      <c r="AJ1242" s="37"/>
      <c r="AK1242" s="37"/>
      <c r="AL1242" s="652"/>
      <c r="AM1242" s="652"/>
      <c r="AN1242" s="652"/>
      <c r="AO1242" s="652"/>
      <c r="AP1242" s="652"/>
      <c r="AQ1242" s="652"/>
      <c r="AR1242" s="652"/>
      <c r="AS1242" s="652"/>
      <c r="AT1242" s="652"/>
    </row>
    <row r="1243" spans="2:46" s="644" customFormat="1" ht="15.95" customHeight="1" x14ac:dyDescent="0.25">
      <c r="B1243" s="645"/>
      <c r="C1243" s="652"/>
      <c r="D1243" s="652"/>
      <c r="E1243" s="652"/>
      <c r="F1243" s="652"/>
      <c r="G1243" s="647"/>
      <c r="H1243" s="648"/>
      <c r="I1243" s="648"/>
      <c r="J1243" s="671"/>
      <c r="K1243" s="822"/>
      <c r="L1243" s="671"/>
      <c r="M1243" s="671"/>
      <c r="N1243" s="671"/>
      <c r="O1243" s="671"/>
      <c r="P1243" s="671"/>
      <c r="Q1243" s="671"/>
      <c r="R1243" s="653"/>
      <c r="S1243" s="653"/>
      <c r="T1243" s="653"/>
      <c r="U1243" s="37"/>
      <c r="V1243" s="37"/>
      <c r="W1243" s="37"/>
      <c r="X1243" s="37"/>
      <c r="Y1243" s="37"/>
      <c r="Z1243" s="37"/>
      <c r="AA1243" s="37"/>
      <c r="AB1243" s="37"/>
      <c r="AC1243" s="37"/>
      <c r="AD1243" s="37"/>
      <c r="AE1243" s="37"/>
      <c r="AF1243" s="37"/>
      <c r="AG1243" s="37"/>
      <c r="AH1243" s="37"/>
      <c r="AI1243" s="37"/>
      <c r="AJ1243" s="37"/>
      <c r="AK1243" s="37"/>
      <c r="AL1243" s="652"/>
      <c r="AM1243" s="652"/>
      <c r="AN1243" s="652"/>
      <c r="AO1243" s="652"/>
      <c r="AP1243" s="652"/>
      <c r="AQ1243" s="652"/>
      <c r="AR1243" s="652"/>
      <c r="AS1243" s="652"/>
      <c r="AT1243" s="652"/>
    </row>
    <row r="1244" spans="2:46" s="644" customFormat="1" ht="15.95" customHeight="1" x14ac:dyDescent="0.25">
      <c r="B1244" s="645"/>
      <c r="C1244" s="652"/>
      <c r="D1244" s="652"/>
      <c r="E1244" s="652"/>
      <c r="F1244" s="652"/>
      <c r="G1244" s="647"/>
      <c r="H1244" s="648"/>
      <c r="I1244" s="648"/>
      <c r="J1244" s="671"/>
      <c r="K1244" s="822"/>
      <c r="L1244" s="671"/>
      <c r="M1244" s="671"/>
      <c r="N1244" s="671"/>
      <c r="O1244" s="671"/>
      <c r="P1244" s="671"/>
      <c r="Q1244" s="671"/>
      <c r="R1244" s="653"/>
      <c r="S1244" s="653"/>
      <c r="T1244" s="653"/>
      <c r="U1244" s="37"/>
      <c r="V1244" s="37"/>
      <c r="W1244" s="37"/>
      <c r="X1244" s="37"/>
      <c r="Y1244" s="37"/>
      <c r="Z1244" s="37"/>
      <c r="AA1244" s="37"/>
      <c r="AB1244" s="37"/>
      <c r="AC1244" s="37"/>
      <c r="AD1244" s="37"/>
      <c r="AE1244" s="37"/>
      <c r="AF1244" s="37"/>
      <c r="AG1244" s="37"/>
      <c r="AH1244" s="37"/>
      <c r="AI1244" s="37"/>
      <c r="AJ1244" s="37"/>
      <c r="AK1244" s="37"/>
      <c r="AL1244" s="652"/>
      <c r="AM1244" s="652"/>
      <c r="AN1244" s="652"/>
      <c r="AO1244" s="652"/>
      <c r="AP1244" s="652"/>
      <c r="AQ1244" s="652"/>
      <c r="AR1244" s="652"/>
      <c r="AS1244" s="652"/>
      <c r="AT1244" s="652"/>
    </row>
    <row r="1245" spans="2:46" s="644" customFormat="1" ht="15.95" customHeight="1" x14ac:dyDescent="0.25">
      <c r="B1245" s="645"/>
      <c r="C1245" s="652"/>
      <c r="D1245" s="652"/>
      <c r="E1245" s="652"/>
      <c r="F1245" s="652"/>
      <c r="G1245" s="647"/>
      <c r="H1245" s="648"/>
      <c r="I1245" s="648"/>
      <c r="J1245" s="671"/>
      <c r="K1245" s="822"/>
      <c r="L1245" s="671"/>
      <c r="M1245" s="671"/>
      <c r="N1245" s="671"/>
      <c r="O1245" s="671"/>
      <c r="P1245" s="671"/>
      <c r="Q1245" s="671"/>
      <c r="R1245" s="653"/>
      <c r="S1245" s="653"/>
      <c r="T1245" s="653"/>
      <c r="U1245" s="37"/>
      <c r="V1245" s="37"/>
      <c r="W1245" s="37"/>
      <c r="X1245" s="37"/>
      <c r="Y1245" s="37"/>
      <c r="Z1245" s="37"/>
      <c r="AA1245" s="37"/>
      <c r="AB1245" s="37"/>
      <c r="AC1245" s="37"/>
      <c r="AD1245" s="37"/>
      <c r="AE1245" s="37"/>
      <c r="AF1245" s="37"/>
      <c r="AG1245" s="37"/>
      <c r="AH1245" s="37"/>
      <c r="AI1245" s="37"/>
      <c r="AJ1245" s="37"/>
      <c r="AK1245" s="37"/>
      <c r="AL1245" s="652"/>
      <c r="AM1245" s="652"/>
      <c r="AN1245" s="652"/>
      <c r="AO1245" s="652"/>
      <c r="AP1245" s="652"/>
      <c r="AQ1245" s="652"/>
      <c r="AR1245" s="652"/>
      <c r="AS1245" s="652"/>
      <c r="AT1245" s="652"/>
    </row>
    <row r="1246" spans="2:46" s="644" customFormat="1" ht="15.95" customHeight="1" x14ac:dyDescent="0.25">
      <c r="B1246" s="645"/>
      <c r="C1246" s="652"/>
      <c r="D1246" s="652"/>
      <c r="E1246" s="652"/>
      <c r="F1246" s="652"/>
      <c r="G1246" s="647"/>
      <c r="H1246" s="648"/>
      <c r="I1246" s="648"/>
      <c r="J1246" s="671"/>
      <c r="K1246" s="822"/>
      <c r="L1246" s="671"/>
      <c r="M1246" s="671"/>
      <c r="N1246" s="671"/>
      <c r="O1246" s="671"/>
      <c r="P1246" s="671"/>
      <c r="Q1246" s="671"/>
      <c r="R1246" s="653"/>
      <c r="S1246" s="653"/>
      <c r="T1246" s="653"/>
      <c r="U1246" s="37"/>
      <c r="V1246" s="37"/>
      <c r="W1246" s="37"/>
      <c r="X1246" s="37"/>
      <c r="Y1246" s="37"/>
      <c r="Z1246" s="37"/>
      <c r="AA1246" s="37"/>
      <c r="AB1246" s="37"/>
      <c r="AC1246" s="37"/>
      <c r="AD1246" s="37"/>
      <c r="AE1246" s="37"/>
      <c r="AF1246" s="37"/>
      <c r="AG1246" s="37"/>
      <c r="AH1246" s="37"/>
      <c r="AI1246" s="37"/>
      <c r="AJ1246" s="37"/>
      <c r="AK1246" s="37"/>
      <c r="AL1246" s="652"/>
      <c r="AM1246" s="652"/>
      <c r="AN1246" s="652"/>
      <c r="AO1246" s="652"/>
      <c r="AP1246" s="652"/>
      <c r="AQ1246" s="652"/>
      <c r="AR1246" s="652"/>
      <c r="AS1246" s="652"/>
      <c r="AT1246" s="652"/>
    </row>
    <row r="1247" spans="2:46" s="644" customFormat="1" ht="15.95" customHeight="1" x14ac:dyDescent="0.25">
      <c r="B1247" s="645"/>
      <c r="C1247" s="652"/>
      <c r="D1247" s="652"/>
      <c r="E1247" s="652"/>
      <c r="F1247" s="652"/>
      <c r="G1247" s="647"/>
      <c r="H1247" s="648"/>
      <c r="I1247" s="648"/>
      <c r="J1247" s="671"/>
      <c r="K1247" s="822"/>
      <c r="L1247" s="671"/>
      <c r="M1247" s="671"/>
      <c r="N1247" s="671"/>
      <c r="O1247" s="671"/>
      <c r="P1247" s="671"/>
      <c r="Q1247" s="671"/>
      <c r="R1247" s="653"/>
      <c r="S1247" s="653"/>
      <c r="T1247" s="653"/>
      <c r="U1247" s="37"/>
      <c r="V1247" s="37"/>
      <c r="W1247" s="37"/>
      <c r="X1247" s="37"/>
      <c r="Y1247" s="37"/>
      <c r="Z1247" s="37"/>
      <c r="AA1247" s="37"/>
      <c r="AB1247" s="37"/>
      <c r="AC1247" s="37"/>
      <c r="AD1247" s="37"/>
      <c r="AE1247" s="37"/>
      <c r="AF1247" s="37"/>
      <c r="AG1247" s="37"/>
      <c r="AH1247" s="37"/>
      <c r="AI1247" s="37"/>
      <c r="AJ1247" s="37"/>
      <c r="AK1247" s="37"/>
      <c r="AL1247" s="652"/>
      <c r="AM1247" s="652"/>
      <c r="AN1247" s="652"/>
      <c r="AO1247" s="652"/>
      <c r="AP1247" s="652"/>
      <c r="AQ1247" s="652"/>
      <c r="AR1247" s="652"/>
      <c r="AS1247" s="652"/>
      <c r="AT1247" s="652"/>
    </row>
    <row r="1248" spans="2:46" s="644" customFormat="1" ht="15.95" customHeight="1" x14ac:dyDescent="0.25">
      <c r="B1248" s="645"/>
      <c r="C1248" s="652"/>
      <c r="D1248" s="652"/>
      <c r="E1248" s="652"/>
      <c r="F1248" s="652"/>
      <c r="G1248" s="647"/>
      <c r="H1248" s="648"/>
      <c r="I1248" s="648"/>
      <c r="J1248" s="671"/>
      <c r="K1248" s="822"/>
      <c r="L1248" s="671"/>
      <c r="M1248" s="671"/>
      <c r="N1248" s="671"/>
      <c r="O1248" s="671"/>
      <c r="P1248" s="671"/>
      <c r="Q1248" s="671"/>
      <c r="R1248" s="653"/>
      <c r="S1248" s="653"/>
      <c r="T1248" s="653"/>
      <c r="U1248" s="37"/>
      <c r="V1248" s="37"/>
      <c r="W1248" s="37"/>
      <c r="X1248" s="37"/>
      <c r="Y1248" s="37"/>
      <c r="Z1248" s="37"/>
      <c r="AA1248" s="37"/>
      <c r="AB1248" s="37"/>
      <c r="AC1248" s="37"/>
      <c r="AD1248" s="37"/>
      <c r="AE1248" s="37"/>
      <c r="AF1248" s="37"/>
      <c r="AG1248" s="37"/>
      <c r="AH1248" s="37"/>
      <c r="AI1248" s="37"/>
      <c r="AJ1248" s="37"/>
      <c r="AK1248" s="37"/>
      <c r="AL1248" s="652"/>
      <c r="AM1248" s="652"/>
      <c r="AN1248" s="652"/>
      <c r="AO1248" s="652"/>
      <c r="AP1248" s="652"/>
      <c r="AQ1248" s="652"/>
      <c r="AR1248" s="652"/>
      <c r="AS1248" s="652"/>
      <c r="AT1248" s="652"/>
    </row>
    <row r="1249" spans="2:46" s="644" customFormat="1" ht="15.95" customHeight="1" x14ac:dyDescent="0.25">
      <c r="B1249" s="645"/>
      <c r="C1249" s="652"/>
      <c r="D1249" s="652"/>
      <c r="E1249" s="652"/>
      <c r="F1249" s="652"/>
      <c r="G1249" s="647"/>
      <c r="H1249" s="648"/>
      <c r="I1249" s="648"/>
      <c r="J1249" s="671"/>
      <c r="K1249" s="822"/>
      <c r="L1249" s="671"/>
      <c r="M1249" s="671"/>
      <c r="N1249" s="671"/>
      <c r="O1249" s="671"/>
      <c r="P1249" s="671"/>
      <c r="Q1249" s="671"/>
      <c r="R1249" s="653"/>
      <c r="S1249" s="653"/>
      <c r="T1249" s="653"/>
      <c r="U1249" s="37"/>
      <c r="V1249" s="37"/>
      <c r="W1249" s="37"/>
      <c r="X1249" s="37"/>
      <c r="Y1249" s="37"/>
      <c r="Z1249" s="37"/>
      <c r="AA1249" s="37"/>
      <c r="AB1249" s="37"/>
      <c r="AC1249" s="37"/>
      <c r="AD1249" s="37"/>
      <c r="AE1249" s="37"/>
      <c r="AF1249" s="37"/>
      <c r="AG1249" s="37"/>
      <c r="AH1249" s="37"/>
      <c r="AI1249" s="37"/>
      <c r="AJ1249" s="37"/>
      <c r="AK1249" s="37"/>
      <c r="AL1249" s="652"/>
      <c r="AM1249" s="652"/>
      <c r="AN1249" s="652"/>
      <c r="AO1249" s="652"/>
      <c r="AP1249" s="652"/>
      <c r="AQ1249" s="652"/>
      <c r="AR1249" s="652"/>
      <c r="AS1249" s="652"/>
      <c r="AT1249" s="652"/>
    </row>
    <row r="1250" spans="2:46" s="644" customFormat="1" ht="15.95" customHeight="1" x14ac:dyDescent="0.25">
      <c r="B1250" s="645"/>
      <c r="C1250" s="652"/>
      <c r="D1250" s="652"/>
      <c r="E1250" s="652"/>
      <c r="F1250" s="652"/>
      <c r="G1250" s="647"/>
      <c r="H1250" s="648"/>
      <c r="I1250" s="648"/>
      <c r="J1250" s="671"/>
      <c r="K1250" s="822"/>
      <c r="L1250" s="671"/>
      <c r="M1250" s="671"/>
      <c r="N1250" s="671"/>
      <c r="O1250" s="671"/>
      <c r="P1250" s="671"/>
      <c r="Q1250" s="671"/>
      <c r="R1250" s="653"/>
      <c r="S1250" s="653"/>
      <c r="T1250" s="653"/>
      <c r="U1250" s="37"/>
      <c r="V1250" s="37"/>
      <c r="W1250" s="37"/>
      <c r="X1250" s="37"/>
      <c r="Y1250" s="37"/>
      <c r="Z1250" s="37"/>
      <c r="AA1250" s="37"/>
      <c r="AB1250" s="37"/>
      <c r="AC1250" s="37"/>
      <c r="AD1250" s="37"/>
      <c r="AE1250" s="37"/>
      <c r="AF1250" s="37"/>
      <c r="AG1250" s="37"/>
      <c r="AH1250" s="37"/>
      <c r="AI1250" s="37"/>
      <c r="AJ1250" s="37"/>
      <c r="AK1250" s="37"/>
      <c r="AL1250" s="652"/>
      <c r="AM1250" s="652"/>
      <c r="AN1250" s="652"/>
      <c r="AO1250" s="652"/>
      <c r="AP1250" s="652"/>
      <c r="AQ1250" s="652"/>
      <c r="AR1250" s="652"/>
      <c r="AS1250" s="652"/>
      <c r="AT1250" s="652"/>
    </row>
    <row r="1251" spans="2:46" s="644" customFormat="1" ht="15.95" customHeight="1" x14ac:dyDescent="0.25">
      <c r="B1251" s="645"/>
      <c r="C1251" s="652"/>
      <c r="D1251" s="652"/>
      <c r="E1251" s="652"/>
      <c r="F1251" s="652"/>
      <c r="G1251" s="647"/>
      <c r="H1251" s="648"/>
      <c r="I1251" s="648"/>
      <c r="J1251" s="671"/>
      <c r="K1251" s="822"/>
      <c r="L1251" s="671"/>
      <c r="M1251" s="671"/>
      <c r="N1251" s="671"/>
      <c r="O1251" s="671"/>
      <c r="P1251" s="671"/>
      <c r="Q1251" s="671"/>
      <c r="R1251" s="653"/>
      <c r="S1251" s="653"/>
      <c r="T1251" s="653"/>
      <c r="U1251" s="37"/>
      <c r="V1251" s="37"/>
      <c r="W1251" s="37"/>
      <c r="X1251" s="37"/>
      <c r="Y1251" s="37"/>
      <c r="Z1251" s="37"/>
      <c r="AA1251" s="37"/>
      <c r="AB1251" s="37"/>
      <c r="AC1251" s="37"/>
      <c r="AD1251" s="37"/>
      <c r="AE1251" s="37"/>
      <c r="AF1251" s="37"/>
      <c r="AG1251" s="37"/>
      <c r="AH1251" s="37"/>
      <c r="AI1251" s="37"/>
      <c r="AJ1251" s="37"/>
      <c r="AK1251" s="37"/>
      <c r="AL1251" s="652"/>
      <c r="AM1251" s="652"/>
      <c r="AN1251" s="652"/>
      <c r="AO1251" s="652"/>
      <c r="AP1251" s="652"/>
      <c r="AQ1251" s="652"/>
      <c r="AR1251" s="652"/>
      <c r="AS1251" s="652"/>
      <c r="AT1251" s="652"/>
    </row>
    <row r="1252" spans="2:46" s="644" customFormat="1" ht="15.95" customHeight="1" x14ac:dyDescent="0.25">
      <c r="B1252" s="645"/>
      <c r="C1252" s="652"/>
      <c r="D1252" s="652"/>
      <c r="E1252" s="652"/>
      <c r="F1252" s="652"/>
      <c r="G1252" s="647"/>
      <c r="H1252" s="648"/>
      <c r="I1252" s="648"/>
      <c r="J1252" s="671"/>
      <c r="K1252" s="822"/>
      <c r="L1252" s="671"/>
      <c r="M1252" s="671"/>
      <c r="N1252" s="671"/>
      <c r="O1252" s="671"/>
      <c r="P1252" s="671"/>
      <c r="Q1252" s="671"/>
      <c r="R1252" s="653"/>
      <c r="S1252" s="653"/>
      <c r="T1252" s="653"/>
      <c r="U1252" s="37"/>
      <c r="V1252" s="37"/>
      <c r="W1252" s="37"/>
      <c r="X1252" s="37"/>
      <c r="Y1252" s="37"/>
      <c r="Z1252" s="37"/>
      <c r="AA1252" s="37"/>
      <c r="AB1252" s="37"/>
      <c r="AC1252" s="37"/>
      <c r="AD1252" s="37"/>
      <c r="AE1252" s="37"/>
      <c r="AF1252" s="37"/>
      <c r="AG1252" s="37"/>
      <c r="AH1252" s="37"/>
      <c r="AI1252" s="37"/>
      <c r="AJ1252" s="37"/>
      <c r="AK1252" s="37"/>
      <c r="AL1252" s="652"/>
      <c r="AM1252" s="652"/>
      <c r="AN1252" s="652"/>
      <c r="AO1252" s="652"/>
      <c r="AP1252" s="652"/>
      <c r="AQ1252" s="652"/>
      <c r="AR1252" s="652"/>
      <c r="AS1252" s="652"/>
      <c r="AT1252" s="652"/>
    </row>
    <row r="1253" spans="2:46" s="644" customFormat="1" ht="15.95" customHeight="1" x14ac:dyDescent="0.25">
      <c r="B1253" s="645"/>
      <c r="C1253" s="652"/>
      <c r="D1253" s="652"/>
      <c r="E1253" s="652"/>
      <c r="F1253" s="652"/>
      <c r="G1253" s="647"/>
      <c r="H1253" s="648"/>
      <c r="I1253" s="648"/>
      <c r="J1253" s="671"/>
      <c r="K1253" s="822"/>
      <c r="L1253" s="671"/>
      <c r="M1253" s="671"/>
      <c r="N1253" s="671"/>
      <c r="O1253" s="671"/>
      <c r="P1253" s="671"/>
      <c r="Q1253" s="671"/>
      <c r="R1253" s="653"/>
      <c r="S1253" s="653"/>
      <c r="T1253" s="653"/>
      <c r="U1253" s="37"/>
      <c r="V1253" s="37"/>
      <c r="W1253" s="37"/>
      <c r="X1253" s="37"/>
      <c r="Y1253" s="37"/>
      <c r="Z1253" s="37"/>
      <c r="AA1253" s="37"/>
      <c r="AB1253" s="37"/>
      <c r="AC1253" s="37"/>
      <c r="AD1253" s="37"/>
      <c r="AE1253" s="37"/>
      <c r="AF1253" s="37"/>
      <c r="AG1253" s="37"/>
      <c r="AH1253" s="37"/>
      <c r="AI1253" s="37"/>
      <c r="AJ1253" s="37"/>
      <c r="AK1253" s="37"/>
      <c r="AL1253" s="652"/>
      <c r="AM1253" s="652"/>
      <c r="AN1253" s="652"/>
      <c r="AO1253" s="652"/>
      <c r="AP1253" s="652"/>
      <c r="AQ1253" s="652"/>
      <c r="AR1253" s="652"/>
      <c r="AS1253" s="652"/>
      <c r="AT1253" s="652"/>
    </row>
    <row r="1254" spans="2:46" s="644" customFormat="1" ht="15.95" customHeight="1" x14ac:dyDescent="0.25">
      <c r="B1254" s="645"/>
      <c r="C1254" s="652"/>
      <c r="D1254" s="652"/>
      <c r="E1254" s="652"/>
      <c r="F1254" s="652"/>
      <c r="G1254" s="647"/>
      <c r="H1254" s="648"/>
      <c r="I1254" s="648"/>
      <c r="J1254" s="671"/>
      <c r="K1254" s="822"/>
      <c r="L1254" s="671"/>
      <c r="M1254" s="671"/>
      <c r="N1254" s="671"/>
      <c r="O1254" s="671"/>
      <c r="P1254" s="671"/>
      <c r="Q1254" s="671"/>
      <c r="R1254" s="653"/>
      <c r="S1254" s="653"/>
      <c r="T1254" s="653"/>
      <c r="U1254" s="37"/>
      <c r="V1254" s="37"/>
      <c r="W1254" s="37"/>
      <c r="X1254" s="37"/>
      <c r="Y1254" s="37"/>
      <c r="Z1254" s="37"/>
      <c r="AA1254" s="37"/>
      <c r="AB1254" s="37"/>
      <c r="AC1254" s="37"/>
      <c r="AD1254" s="37"/>
      <c r="AE1254" s="37"/>
      <c r="AF1254" s="37"/>
      <c r="AG1254" s="37"/>
      <c r="AH1254" s="37"/>
      <c r="AI1254" s="37"/>
      <c r="AJ1254" s="37"/>
      <c r="AK1254" s="37"/>
      <c r="AL1254" s="652"/>
      <c r="AM1254" s="652"/>
      <c r="AN1254" s="652"/>
      <c r="AO1254" s="652"/>
      <c r="AP1254" s="652"/>
      <c r="AQ1254" s="652"/>
      <c r="AR1254" s="652"/>
      <c r="AS1254" s="652"/>
      <c r="AT1254" s="652"/>
    </row>
    <row r="1255" spans="2:46" s="644" customFormat="1" ht="15.95" customHeight="1" x14ac:dyDescent="0.25">
      <c r="B1255" s="645"/>
      <c r="C1255" s="652"/>
      <c r="D1255" s="652"/>
      <c r="E1255" s="652"/>
      <c r="F1255" s="652"/>
      <c r="G1255" s="647"/>
      <c r="H1255" s="648"/>
      <c r="I1255" s="648"/>
      <c r="J1255" s="671"/>
      <c r="K1255" s="822"/>
      <c r="L1255" s="671"/>
      <c r="M1255" s="671"/>
      <c r="N1255" s="671"/>
      <c r="O1255" s="671"/>
      <c r="P1255" s="671"/>
      <c r="Q1255" s="671"/>
      <c r="R1255" s="653"/>
      <c r="S1255" s="653"/>
      <c r="T1255" s="653"/>
      <c r="U1255" s="37"/>
      <c r="V1255" s="37"/>
      <c r="W1255" s="37"/>
      <c r="X1255" s="37"/>
      <c r="Y1255" s="37"/>
      <c r="Z1255" s="37"/>
      <c r="AA1255" s="37"/>
      <c r="AB1255" s="37"/>
      <c r="AC1255" s="37"/>
      <c r="AD1255" s="37"/>
      <c r="AE1255" s="37"/>
      <c r="AF1255" s="37"/>
      <c r="AG1255" s="37"/>
      <c r="AH1255" s="37"/>
      <c r="AI1255" s="37"/>
      <c r="AJ1255" s="37"/>
      <c r="AK1255" s="37"/>
      <c r="AL1255" s="652"/>
      <c r="AM1255" s="652"/>
      <c r="AN1255" s="652"/>
      <c r="AO1255" s="652"/>
      <c r="AP1255" s="652"/>
      <c r="AQ1255" s="652"/>
      <c r="AR1255" s="652"/>
      <c r="AS1255" s="652"/>
      <c r="AT1255" s="652"/>
    </row>
    <row r="1256" spans="2:46" s="644" customFormat="1" ht="15.95" customHeight="1" x14ac:dyDescent="0.25">
      <c r="B1256" s="645"/>
      <c r="C1256" s="652"/>
      <c r="D1256" s="652"/>
      <c r="E1256" s="652"/>
      <c r="F1256" s="652"/>
      <c r="G1256" s="647"/>
      <c r="H1256" s="648"/>
      <c r="I1256" s="648"/>
      <c r="J1256" s="671"/>
      <c r="K1256" s="822"/>
      <c r="L1256" s="671"/>
      <c r="M1256" s="671"/>
      <c r="N1256" s="671"/>
      <c r="O1256" s="671"/>
      <c r="P1256" s="671"/>
      <c r="Q1256" s="671"/>
      <c r="R1256" s="653"/>
      <c r="S1256" s="653"/>
      <c r="T1256" s="653"/>
      <c r="U1256" s="37"/>
      <c r="V1256" s="37"/>
      <c r="W1256" s="37"/>
      <c r="X1256" s="37"/>
      <c r="Y1256" s="37"/>
      <c r="Z1256" s="37"/>
      <c r="AA1256" s="37"/>
      <c r="AB1256" s="37"/>
      <c r="AC1256" s="37"/>
      <c r="AD1256" s="37"/>
      <c r="AE1256" s="37"/>
      <c r="AF1256" s="37"/>
      <c r="AG1256" s="37"/>
      <c r="AH1256" s="37"/>
      <c r="AI1256" s="37"/>
      <c r="AJ1256" s="37"/>
      <c r="AK1256" s="37"/>
      <c r="AL1256" s="652"/>
      <c r="AM1256" s="652"/>
      <c r="AN1256" s="652"/>
      <c r="AO1256" s="652"/>
      <c r="AP1256" s="652"/>
      <c r="AQ1256" s="652"/>
      <c r="AR1256" s="652"/>
      <c r="AS1256" s="652"/>
      <c r="AT1256" s="652"/>
    </row>
    <row r="1257" spans="2:46" s="644" customFormat="1" ht="15.95" customHeight="1" x14ac:dyDescent="0.25">
      <c r="B1257" s="645"/>
      <c r="C1257" s="652"/>
      <c r="D1257" s="652"/>
      <c r="E1257" s="652"/>
      <c r="F1257" s="652"/>
      <c r="G1257" s="647"/>
      <c r="H1257" s="648"/>
      <c r="I1257" s="648"/>
      <c r="J1257" s="671"/>
      <c r="K1257" s="822"/>
      <c r="L1257" s="671"/>
      <c r="M1257" s="671"/>
      <c r="N1257" s="671"/>
      <c r="O1257" s="671"/>
      <c r="P1257" s="671"/>
      <c r="Q1257" s="671"/>
      <c r="R1257" s="653"/>
      <c r="S1257" s="653"/>
      <c r="T1257" s="653"/>
      <c r="U1257" s="37"/>
      <c r="V1257" s="37"/>
      <c r="W1257" s="37"/>
      <c r="X1257" s="37"/>
      <c r="Y1257" s="37"/>
      <c r="Z1257" s="37"/>
      <c r="AA1257" s="37"/>
      <c r="AB1257" s="37"/>
      <c r="AC1257" s="37"/>
      <c r="AD1257" s="37"/>
      <c r="AE1257" s="37"/>
      <c r="AF1257" s="37"/>
      <c r="AG1257" s="37"/>
      <c r="AH1257" s="37"/>
      <c r="AI1257" s="37"/>
      <c r="AJ1257" s="37"/>
      <c r="AK1257" s="37"/>
      <c r="AL1257" s="652"/>
      <c r="AM1257" s="652"/>
      <c r="AN1257" s="652"/>
      <c r="AO1257" s="652"/>
      <c r="AP1257" s="652"/>
      <c r="AQ1257" s="652"/>
      <c r="AR1257" s="652"/>
      <c r="AS1257" s="652"/>
      <c r="AT1257" s="652"/>
    </row>
    <row r="1258" spans="2:46" s="644" customFormat="1" ht="15.95" customHeight="1" x14ac:dyDescent="0.25">
      <c r="B1258" s="645"/>
      <c r="C1258" s="652"/>
      <c r="D1258" s="652"/>
      <c r="E1258" s="652"/>
      <c r="F1258" s="652"/>
      <c r="G1258" s="647"/>
      <c r="H1258" s="648"/>
      <c r="I1258" s="648"/>
      <c r="J1258" s="671"/>
      <c r="K1258" s="822"/>
      <c r="L1258" s="671"/>
      <c r="M1258" s="671"/>
      <c r="N1258" s="671"/>
      <c r="O1258" s="671"/>
      <c r="P1258" s="671"/>
      <c r="Q1258" s="671"/>
      <c r="R1258" s="653"/>
      <c r="S1258" s="653"/>
      <c r="T1258" s="653"/>
      <c r="U1258" s="37"/>
      <c r="V1258" s="37"/>
      <c r="W1258" s="37"/>
      <c r="X1258" s="37"/>
      <c r="Y1258" s="37"/>
      <c r="Z1258" s="37"/>
      <c r="AA1258" s="37"/>
      <c r="AB1258" s="37"/>
      <c r="AC1258" s="37"/>
      <c r="AD1258" s="37"/>
      <c r="AE1258" s="37"/>
      <c r="AF1258" s="37"/>
      <c r="AG1258" s="37"/>
      <c r="AH1258" s="37"/>
      <c r="AI1258" s="37"/>
      <c r="AJ1258" s="37"/>
      <c r="AK1258" s="37"/>
      <c r="AL1258" s="652"/>
      <c r="AM1258" s="652"/>
      <c r="AN1258" s="652"/>
      <c r="AO1258" s="652"/>
      <c r="AP1258" s="652"/>
      <c r="AQ1258" s="652"/>
      <c r="AR1258" s="652"/>
      <c r="AS1258" s="652"/>
      <c r="AT1258" s="652"/>
    </row>
    <row r="1259" spans="2:46" s="644" customFormat="1" ht="15.95" customHeight="1" x14ac:dyDescent="0.25">
      <c r="B1259" s="645"/>
      <c r="C1259" s="652"/>
      <c r="D1259" s="652"/>
      <c r="E1259" s="652"/>
      <c r="F1259" s="652"/>
      <c r="G1259" s="647"/>
      <c r="H1259" s="648"/>
      <c r="I1259" s="648"/>
      <c r="J1259" s="671"/>
      <c r="K1259" s="822"/>
      <c r="L1259" s="671"/>
      <c r="M1259" s="671"/>
      <c r="N1259" s="671"/>
      <c r="O1259" s="671"/>
      <c r="P1259" s="671"/>
      <c r="Q1259" s="671"/>
      <c r="R1259" s="653"/>
      <c r="S1259" s="653"/>
      <c r="T1259" s="653"/>
      <c r="U1259" s="37"/>
      <c r="V1259" s="37"/>
      <c r="W1259" s="37"/>
      <c r="X1259" s="37"/>
      <c r="Y1259" s="37"/>
      <c r="Z1259" s="37"/>
      <c r="AA1259" s="37"/>
      <c r="AB1259" s="37"/>
      <c r="AC1259" s="37"/>
      <c r="AD1259" s="37"/>
      <c r="AE1259" s="37"/>
      <c r="AF1259" s="37"/>
      <c r="AG1259" s="37"/>
      <c r="AH1259" s="37"/>
      <c r="AI1259" s="37"/>
      <c r="AJ1259" s="37"/>
      <c r="AK1259" s="37"/>
      <c r="AL1259" s="652"/>
      <c r="AM1259" s="652"/>
      <c r="AN1259" s="652"/>
      <c r="AO1259" s="652"/>
      <c r="AP1259" s="652"/>
      <c r="AQ1259" s="652"/>
      <c r="AR1259" s="652"/>
      <c r="AS1259" s="652"/>
      <c r="AT1259" s="652"/>
    </row>
    <row r="1260" spans="2:46" s="644" customFormat="1" ht="15.95" customHeight="1" x14ac:dyDescent="0.25">
      <c r="B1260" s="645"/>
      <c r="C1260" s="652"/>
      <c r="D1260" s="652"/>
      <c r="E1260" s="652"/>
      <c r="F1260" s="652"/>
      <c r="G1260" s="647"/>
      <c r="H1260" s="648"/>
      <c r="I1260" s="648"/>
      <c r="J1260" s="671"/>
      <c r="K1260" s="822"/>
      <c r="L1260" s="671"/>
      <c r="M1260" s="671"/>
      <c r="N1260" s="671"/>
      <c r="O1260" s="671"/>
      <c r="P1260" s="671"/>
      <c r="Q1260" s="671"/>
      <c r="R1260" s="653"/>
      <c r="S1260" s="653"/>
      <c r="T1260" s="653"/>
      <c r="U1260" s="37"/>
      <c r="V1260" s="37"/>
      <c r="W1260" s="37"/>
      <c r="X1260" s="37"/>
      <c r="Y1260" s="37"/>
      <c r="Z1260" s="37"/>
      <c r="AA1260" s="37"/>
      <c r="AB1260" s="37"/>
      <c r="AC1260" s="37"/>
      <c r="AD1260" s="37"/>
      <c r="AE1260" s="37"/>
      <c r="AF1260" s="37"/>
      <c r="AG1260" s="37"/>
      <c r="AH1260" s="37"/>
      <c r="AI1260" s="37"/>
      <c r="AJ1260" s="37"/>
      <c r="AK1260" s="37"/>
      <c r="AL1260" s="652"/>
      <c r="AM1260" s="652"/>
      <c r="AN1260" s="652"/>
      <c r="AO1260" s="652"/>
      <c r="AP1260" s="652"/>
      <c r="AQ1260" s="652"/>
      <c r="AR1260" s="652"/>
      <c r="AS1260" s="652"/>
      <c r="AT1260" s="652"/>
    </row>
    <row r="1261" spans="2:46" s="644" customFormat="1" ht="15.95" customHeight="1" x14ac:dyDescent="0.25">
      <c r="B1261" s="645"/>
      <c r="C1261" s="652"/>
      <c r="D1261" s="652"/>
      <c r="E1261" s="652"/>
      <c r="F1261" s="652"/>
      <c r="G1261" s="647"/>
      <c r="H1261" s="648"/>
      <c r="I1261" s="648"/>
      <c r="J1261" s="671"/>
      <c r="K1261" s="822"/>
      <c r="L1261" s="671"/>
      <c r="M1261" s="671"/>
      <c r="N1261" s="671"/>
      <c r="O1261" s="671"/>
      <c r="P1261" s="671"/>
      <c r="Q1261" s="671"/>
      <c r="R1261" s="653"/>
      <c r="S1261" s="653"/>
      <c r="T1261" s="653"/>
      <c r="U1261" s="37"/>
      <c r="V1261" s="37"/>
      <c r="W1261" s="37"/>
      <c r="X1261" s="37"/>
      <c r="Y1261" s="37"/>
      <c r="Z1261" s="37"/>
      <c r="AA1261" s="37"/>
      <c r="AB1261" s="37"/>
      <c r="AC1261" s="37"/>
      <c r="AD1261" s="37"/>
      <c r="AE1261" s="37"/>
      <c r="AF1261" s="37"/>
      <c r="AG1261" s="37"/>
      <c r="AH1261" s="37"/>
      <c r="AI1261" s="37"/>
      <c r="AJ1261" s="37"/>
      <c r="AK1261" s="37"/>
      <c r="AL1261" s="652"/>
      <c r="AM1261" s="652"/>
      <c r="AN1261" s="652"/>
      <c r="AO1261" s="652"/>
      <c r="AP1261" s="652"/>
      <c r="AQ1261" s="652"/>
      <c r="AR1261" s="652"/>
      <c r="AS1261" s="652"/>
      <c r="AT1261" s="652"/>
    </row>
    <row r="1262" spans="2:46" s="644" customFormat="1" ht="15.95" customHeight="1" x14ac:dyDescent="0.25">
      <c r="B1262" s="645"/>
      <c r="C1262" s="652"/>
      <c r="D1262" s="652"/>
      <c r="E1262" s="652"/>
      <c r="F1262" s="652"/>
      <c r="G1262" s="647"/>
      <c r="H1262" s="648"/>
      <c r="I1262" s="648"/>
      <c r="J1262" s="671"/>
      <c r="K1262" s="822"/>
      <c r="L1262" s="671"/>
      <c r="M1262" s="671"/>
      <c r="N1262" s="671"/>
      <c r="O1262" s="671"/>
      <c r="P1262" s="671"/>
      <c r="Q1262" s="671"/>
      <c r="R1262" s="653"/>
      <c r="S1262" s="653"/>
      <c r="T1262" s="653"/>
      <c r="U1262" s="37"/>
      <c r="V1262" s="37"/>
      <c r="W1262" s="37"/>
      <c r="X1262" s="37"/>
      <c r="Y1262" s="37"/>
      <c r="Z1262" s="37"/>
      <c r="AA1262" s="37"/>
      <c r="AB1262" s="37"/>
      <c r="AC1262" s="37"/>
      <c r="AD1262" s="37"/>
      <c r="AE1262" s="37"/>
      <c r="AF1262" s="37"/>
      <c r="AG1262" s="37"/>
      <c r="AH1262" s="37"/>
      <c r="AI1262" s="37"/>
      <c r="AJ1262" s="37"/>
      <c r="AK1262" s="37"/>
      <c r="AL1262" s="652"/>
      <c r="AM1262" s="652"/>
      <c r="AN1262" s="652"/>
      <c r="AO1262" s="652"/>
      <c r="AP1262" s="652"/>
      <c r="AQ1262" s="652"/>
      <c r="AR1262" s="652"/>
      <c r="AS1262" s="652"/>
      <c r="AT1262" s="652"/>
    </row>
    <row r="1263" spans="2:46" s="644" customFormat="1" ht="15.95" customHeight="1" x14ac:dyDescent="0.25">
      <c r="B1263" s="645"/>
      <c r="C1263" s="652"/>
      <c r="D1263" s="652"/>
      <c r="E1263" s="652"/>
      <c r="F1263" s="652"/>
      <c r="G1263" s="647"/>
      <c r="H1263" s="648"/>
      <c r="I1263" s="648"/>
      <c r="J1263" s="671"/>
      <c r="K1263" s="822"/>
      <c r="L1263" s="671"/>
      <c r="M1263" s="671"/>
      <c r="N1263" s="671"/>
      <c r="O1263" s="671"/>
      <c r="P1263" s="671"/>
      <c r="Q1263" s="671"/>
      <c r="R1263" s="653"/>
      <c r="S1263" s="653"/>
      <c r="T1263" s="653"/>
      <c r="U1263" s="37"/>
      <c r="V1263" s="37"/>
      <c r="W1263" s="37"/>
      <c r="X1263" s="37"/>
      <c r="Y1263" s="37"/>
      <c r="Z1263" s="37"/>
      <c r="AA1263" s="37"/>
      <c r="AB1263" s="37"/>
      <c r="AC1263" s="37"/>
      <c r="AD1263" s="37"/>
      <c r="AE1263" s="37"/>
      <c r="AF1263" s="37"/>
      <c r="AG1263" s="37"/>
      <c r="AH1263" s="37"/>
      <c r="AI1263" s="37"/>
      <c r="AJ1263" s="37"/>
      <c r="AK1263" s="37"/>
      <c r="AL1263" s="652"/>
      <c r="AM1263" s="652"/>
      <c r="AN1263" s="652"/>
      <c r="AO1263" s="652"/>
      <c r="AP1263" s="652"/>
      <c r="AQ1263" s="652"/>
      <c r="AR1263" s="652"/>
      <c r="AS1263" s="652"/>
      <c r="AT1263" s="652"/>
    </row>
    <row r="1264" spans="2:46" s="644" customFormat="1" ht="15.95" customHeight="1" x14ac:dyDescent="0.25">
      <c r="B1264" s="645"/>
      <c r="C1264" s="652"/>
      <c r="D1264" s="652"/>
      <c r="E1264" s="652"/>
      <c r="F1264" s="652"/>
      <c r="G1264" s="647"/>
      <c r="H1264" s="648"/>
      <c r="I1264" s="648"/>
      <c r="J1264" s="671"/>
      <c r="K1264" s="822"/>
      <c r="L1264" s="671"/>
      <c r="M1264" s="671"/>
      <c r="N1264" s="671"/>
      <c r="O1264" s="671"/>
      <c r="P1264" s="671"/>
      <c r="Q1264" s="671"/>
      <c r="R1264" s="653"/>
      <c r="S1264" s="653"/>
      <c r="T1264" s="653"/>
      <c r="U1264" s="37"/>
      <c r="V1264" s="37"/>
      <c r="W1264" s="37"/>
      <c r="X1264" s="37"/>
      <c r="Y1264" s="37"/>
      <c r="Z1264" s="37"/>
      <c r="AA1264" s="37"/>
      <c r="AB1264" s="37"/>
      <c r="AC1264" s="37"/>
      <c r="AD1264" s="37"/>
      <c r="AE1264" s="37"/>
      <c r="AF1264" s="37"/>
      <c r="AG1264" s="37"/>
      <c r="AH1264" s="37"/>
      <c r="AI1264" s="37"/>
      <c r="AJ1264" s="37"/>
      <c r="AK1264" s="37"/>
      <c r="AL1264" s="652"/>
      <c r="AM1264" s="652"/>
      <c r="AN1264" s="652"/>
      <c r="AO1264" s="652"/>
      <c r="AP1264" s="652"/>
      <c r="AQ1264" s="652"/>
      <c r="AR1264" s="652"/>
      <c r="AS1264" s="652"/>
      <c r="AT1264" s="652"/>
    </row>
    <row r="1265" spans="2:46" s="644" customFormat="1" ht="15.95" customHeight="1" x14ac:dyDescent="0.25">
      <c r="B1265" s="645"/>
      <c r="C1265" s="652"/>
      <c r="D1265" s="652"/>
      <c r="E1265" s="652"/>
      <c r="F1265" s="652"/>
      <c r="G1265" s="647"/>
      <c r="H1265" s="648"/>
      <c r="I1265" s="648"/>
      <c r="J1265" s="671"/>
      <c r="K1265" s="822"/>
      <c r="L1265" s="671"/>
      <c r="M1265" s="671"/>
      <c r="N1265" s="671"/>
      <c r="O1265" s="671"/>
      <c r="P1265" s="671"/>
      <c r="Q1265" s="671"/>
      <c r="R1265" s="653"/>
      <c r="S1265" s="653"/>
      <c r="T1265" s="653"/>
      <c r="U1265" s="37"/>
      <c r="V1265" s="37"/>
      <c r="W1265" s="37"/>
      <c r="X1265" s="37"/>
      <c r="Y1265" s="37"/>
      <c r="Z1265" s="37"/>
      <c r="AA1265" s="37"/>
      <c r="AB1265" s="37"/>
      <c r="AC1265" s="37"/>
      <c r="AD1265" s="37"/>
      <c r="AE1265" s="37"/>
      <c r="AF1265" s="37"/>
      <c r="AG1265" s="37"/>
      <c r="AH1265" s="37"/>
      <c r="AI1265" s="37"/>
      <c r="AJ1265" s="37"/>
      <c r="AK1265" s="37"/>
      <c r="AL1265" s="652"/>
      <c r="AM1265" s="652"/>
      <c r="AN1265" s="652"/>
      <c r="AO1265" s="652"/>
      <c r="AP1265" s="652"/>
      <c r="AQ1265" s="652"/>
      <c r="AR1265" s="652"/>
      <c r="AS1265" s="652"/>
      <c r="AT1265" s="652"/>
    </row>
    <row r="1266" spans="2:46" s="644" customFormat="1" ht="15.95" customHeight="1" x14ac:dyDescent="0.25">
      <c r="B1266" s="645"/>
      <c r="C1266" s="652"/>
      <c r="D1266" s="652"/>
      <c r="E1266" s="652"/>
      <c r="F1266" s="652"/>
      <c r="G1266" s="647"/>
      <c r="H1266" s="648"/>
      <c r="I1266" s="648"/>
      <c r="J1266" s="671"/>
      <c r="K1266" s="822"/>
      <c r="L1266" s="671"/>
      <c r="M1266" s="671"/>
      <c r="N1266" s="671"/>
      <c r="O1266" s="671"/>
      <c r="P1266" s="671"/>
      <c r="Q1266" s="671"/>
      <c r="R1266" s="653"/>
      <c r="S1266" s="653"/>
      <c r="T1266" s="653"/>
      <c r="U1266" s="37"/>
      <c r="V1266" s="37"/>
      <c r="W1266" s="37"/>
      <c r="X1266" s="37"/>
      <c r="Y1266" s="37"/>
      <c r="Z1266" s="37"/>
      <c r="AA1266" s="37"/>
      <c r="AB1266" s="37"/>
      <c r="AC1266" s="37"/>
      <c r="AD1266" s="37"/>
      <c r="AE1266" s="37"/>
      <c r="AF1266" s="37"/>
      <c r="AG1266" s="37"/>
      <c r="AH1266" s="37"/>
      <c r="AI1266" s="37"/>
      <c r="AJ1266" s="37"/>
      <c r="AK1266" s="37"/>
      <c r="AL1266" s="652"/>
      <c r="AM1266" s="652"/>
      <c r="AN1266" s="652"/>
      <c r="AO1266" s="652"/>
      <c r="AP1266" s="652"/>
      <c r="AQ1266" s="652"/>
      <c r="AR1266" s="652"/>
      <c r="AS1266" s="652"/>
      <c r="AT1266" s="652"/>
    </row>
    <row r="1267" spans="2:46" s="644" customFormat="1" ht="15.95" customHeight="1" x14ac:dyDescent="0.25">
      <c r="B1267" s="645"/>
      <c r="C1267" s="652"/>
      <c r="D1267" s="652"/>
      <c r="E1267" s="652"/>
      <c r="F1267" s="652"/>
      <c r="G1267" s="647"/>
      <c r="H1267" s="648"/>
      <c r="I1267" s="648"/>
      <c r="J1267" s="671"/>
      <c r="K1267" s="822"/>
      <c r="L1267" s="671"/>
      <c r="M1267" s="671"/>
      <c r="N1267" s="671"/>
      <c r="O1267" s="671"/>
      <c r="P1267" s="671"/>
      <c r="Q1267" s="671"/>
      <c r="R1267" s="653"/>
      <c r="S1267" s="653"/>
      <c r="T1267" s="653"/>
      <c r="U1267" s="37"/>
      <c r="V1267" s="37"/>
      <c r="W1267" s="37"/>
      <c r="X1267" s="37"/>
      <c r="Y1267" s="37"/>
      <c r="Z1267" s="37"/>
      <c r="AA1267" s="37"/>
      <c r="AB1267" s="37"/>
      <c r="AC1267" s="37"/>
      <c r="AD1267" s="37"/>
      <c r="AE1267" s="37"/>
      <c r="AF1267" s="37"/>
      <c r="AG1267" s="37"/>
      <c r="AH1267" s="37"/>
      <c r="AI1267" s="37"/>
      <c r="AJ1267" s="37"/>
      <c r="AK1267" s="37"/>
      <c r="AL1267" s="652"/>
      <c r="AM1267" s="652"/>
      <c r="AN1267" s="652"/>
      <c r="AO1267" s="652"/>
      <c r="AP1267" s="652"/>
      <c r="AQ1267" s="652"/>
      <c r="AR1267" s="652"/>
      <c r="AS1267" s="652"/>
      <c r="AT1267" s="652"/>
    </row>
    <row r="1268" spans="2:46" s="644" customFormat="1" ht="15.95" customHeight="1" x14ac:dyDescent="0.25">
      <c r="B1268" s="645"/>
      <c r="C1268" s="652"/>
      <c r="D1268" s="652"/>
      <c r="E1268" s="652"/>
      <c r="F1268" s="652"/>
      <c r="G1268" s="647"/>
      <c r="H1268" s="648"/>
      <c r="I1268" s="648"/>
      <c r="J1268" s="671"/>
      <c r="K1268" s="822"/>
      <c r="L1268" s="671"/>
      <c r="M1268" s="671"/>
      <c r="N1268" s="671"/>
      <c r="O1268" s="671"/>
      <c r="P1268" s="671"/>
      <c r="Q1268" s="671"/>
      <c r="R1268" s="653"/>
      <c r="S1268" s="653"/>
      <c r="T1268" s="653"/>
      <c r="U1268" s="37"/>
      <c r="V1268" s="37"/>
      <c r="W1268" s="37"/>
      <c r="X1268" s="37"/>
      <c r="Y1268" s="37"/>
      <c r="Z1268" s="37"/>
      <c r="AA1268" s="37"/>
      <c r="AB1268" s="37"/>
      <c r="AC1268" s="37"/>
      <c r="AD1268" s="37"/>
      <c r="AE1268" s="37"/>
      <c r="AF1268" s="37"/>
      <c r="AG1268" s="37"/>
      <c r="AH1268" s="37"/>
      <c r="AI1268" s="37"/>
      <c r="AJ1268" s="37"/>
      <c r="AK1268" s="37"/>
      <c r="AL1268" s="652"/>
      <c r="AM1268" s="652"/>
      <c r="AN1268" s="652"/>
      <c r="AO1268" s="652"/>
      <c r="AP1268" s="652"/>
      <c r="AQ1268" s="652"/>
      <c r="AR1268" s="652"/>
      <c r="AS1268" s="652"/>
      <c r="AT1268" s="652"/>
    </row>
    <row r="1269" spans="2:46" s="644" customFormat="1" ht="15.95" customHeight="1" x14ac:dyDescent="0.25">
      <c r="B1269" s="645"/>
      <c r="C1269" s="652"/>
      <c r="D1269" s="652"/>
      <c r="E1269" s="652"/>
      <c r="F1269" s="652"/>
      <c r="G1269" s="647"/>
      <c r="H1269" s="648"/>
      <c r="I1269" s="648"/>
      <c r="J1269" s="671"/>
      <c r="K1269" s="822"/>
      <c r="L1269" s="671"/>
      <c r="M1269" s="671"/>
      <c r="N1269" s="671"/>
      <c r="O1269" s="671"/>
      <c r="P1269" s="671"/>
      <c r="Q1269" s="671"/>
      <c r="R1269" s="653"/>
      <c r="S1269" s="653"/>
      <c r="T1269" s="653"/>
      <c r="U1269" s="37"/>
      <c r="V1269" s="37"/>
      <c r="W1269" s="37"/>
      <c r="X1269" s="37"/>
      <c r="Y1269" s="37"/>
      <c r="Z1269" s="37"/>
      <c r="AA1269" s="37"/>
      <c r="AB1269" s="37"/>
      <c r="AC1269" s="37"/>
      <c r="AD1269" s="37"/>
      <c r="AE1269" s="37"/>
      <c r="AF1269" s="37"/>
      <c r="AG1269" s="37"/>
      <c r="AH1269" s="37"/>
      <c r="AI1269" s="37"/>
      <c r="AJ1269" s="37"/>
      <c r="AK1269" s="37"/>
      <c r="AL1269" s="652"/>
      <c r="AM1269" s="652"/>
      <c r="AN1269" s="652"/>
      <c r="AO1269" s="652"/>
      <c r="AP1269" s="652"/>
      <c r="AQ1269" s="652"/>
      <c r="AR1269" s="652"/>
      <c r="AS1269" s="652"/>
      <c r="AT1269" s="652"/>
    </row>
    <row r="1270" spans="2:46" s="644" customFormat="1" ht="15.95" customHeight="1" x14ac:dyDescent="0.25">
      <c r="B1270" s="645"/>
      <c r="C1270" s="652"/>
      <c r="D1270" s="652"/>
      <c r="E1270" s="652"/>
      <c r="F1270" s="652"/>
      <c r="G1270" s="647"/>
      <c r="H1270" s="648"/>
      <c r="I1270" s="648"/>
      <c r="J1270" s="671"/>
      <c r="K1270" s="822"/>
      <c r="L1270" s="671"/>
      <c r="M1270" s="671"/>
      <c r="N1270" s="671"/>
      <c r="O1270" s="671"/>
      <c r="P1270" s="671"/>
      <c r="Q1270" s="671"/>
      <c r="R1270" s="653"/>
      <c r="S1270" s="653"/>
      <c r="T1270" s="653"/>
      <c r="U1270" s="37"/>
      <c r="V1270" s="37"/>
      <c r="W1270" s="37"/>
      <c r="X1270" s="37"/>
      <c r="Y1270" s="37"/>
      <c r="Z1270" s="37"/>
      <c r="AA1270" s="37"/>
      <c r="AB1270" s="37"/>
      <c r="AC1270" s="37"/>
      <c r="AD1270" s="37"/>
      <c r="AE1270" s="37"/>
      <c r="AF1270" s="37"/>
      <c r="AG1270" s="37"/>
      <c r="AH1270" s="37"/>
      <c r="AI1270" s="37"/>
      <c r="AJ1270" s="37"/>
      <c r="AK1270" s="37"/>
      <c r="AL1270" s="652"/>
      <c r="AM1270" s="652"/>
      <c r="AN1270" s="652"/>
      <c r="AO1270" s="652"/>
      <c r="AP1270" s="652"/>
      <c r="AQ1270" s="652"/>
      <c r="AR1270" s="652"/>
      <c r="AS1270" s="652"/>
      <c r="AT1270" s="652"/>
    </row>
    <row r="1271" spans="2:46" s="644" customFormat="1" ht="15.95" customHeight="1" x14ac:dyDescent="0.25">
      <c r="B1271" s="645"/>
      <c r="C1271" s="652"/>
      <c r="D1271" s="652"/>
      <c r="E1271" s="652"/>
      <c r="F1271" s="652"/>
      <c r="G1271" s="647"/>
      <c r="H1271" s="648"/>
      <c r="I1271" s="648"/>
      <c r="J1271" s="671"/>
      <c r="K1271" s="822"/>
      <c r="L1271" s="671"/>
      <c r="M1271" s="671"/>
      <c r="N1271" s="671"/>
      <c r="O1271" s="671"/>
      <c r="P1271" s="671"/>
      <c r="Q1271" s="671"/>
      <c r="R1271" s="653"/>
      <c r="S1271" s="653"/>
      <c r="T1271" s="653"/>
      <c r="U1271" s="37"/>
      <c r="V1271" s="37"/>
      <c r="W1271" s="37"/>
      <c r="X1271" s="37"/>
      <c r="Y1271" s="37"/>
      <c r="Z1271" s="37"/>
      <c r="AA1271" s="37"/>
      <c r="AB1271" s="37"/>
      <c r="AC1271" s="37"/>
      <c r="AD1271" s="37"/>
      <c r="AE1271" s="37"/>
      <c r="AF1271" s="37"/>
      <c r="AG1271" s="37"/>
      <c r="AH1271" s="37"/>
      <c r="AI1271" s="37"/>
      <c r="AJ1271" s="37"/>
      <c r="AK1271" s="37"/>
      <c r="AL1271" s="652"/>
      <c r="AM1271" s="652"/>
      <c r="AN1271" s="652"/>
      <c r="AO1271" s="652"/>
      <c r="AP1271" s="652"/>
      <c r="AQ1271" s="652"/>
      <c r="AR1271" s="652"/>
      <c r="AS1271" s="652"/>
      <c r="AT1271" s="652"/>
    </row>
    <row r="1272" spans="2:46" s="644" customFormat="1" ht="15.95" customHeight="1" x14ac:dyDescent="0.25">
      <c r="B1272" s="645"/>
      <c r="C1272" s="652"/>
      <c r="D1272" s="652"/>
      <c r="E1272" s="652"/>
      <c r="F1272" s="652"/>
      <c r="G1272" s="647"/>
      <c r="H1272" s="648"/>
      <c r="I1272" s="648"/>
      <c r="J1272" s="671"/>
      <c r="K1272" s="822"/>
      <c r="L1272" s="671"/>
      <c r="M1272" s="671"/>
      <c r="N1272" s="671"/>
      <c r="O1272" s="671"/>
      <c r="P1272" s="671"/>
      <c r="Q1272" s="671"/>
      <c r="R1272" s="653"/>
      <c r="S1272" s="653"/>
      <c r="T1272" s="653"/>
      <c r="U1272" s="37"/>
      <c r="V1272" s="37"/>
      <c r="W1272" s="37"/>
      <c r="X1272" s="37"/>
      <c r="Y1272" s="37"/>
      <c r="Z1272" s="37"/>
      <c r="AA1272" s="37"/>
      <c r="AB1272" s="37"/>
      <c r="AC1272" s="37"/>
      <c r="AD1272" s="37"/>
      <c r="AE1272" s="37"/>
      <c r="AF1272" s="37"/>
      <c r="AG1272" s="37"/>
      <c r="AH1272" s="37"/>
      <c r="AI1272" s="37"/>
      <c r="AJ1272" s="37"/>
      <c r="AK1272" s="37"/>
      <c r="AL1272" s="652"/>
      <c r="AM1272" s="652"/>
      <c r="AN1272" s="652"/>
      <c r="AO1272" s="652"/>
      <c r="AP1272" s="652"/>
      <c r="AQ1272" s="652"/>
      <c r="AR1272" s="652"/>
      <c r="AS1272" s="652"/>
      <c r="AT1272" s="652"/>
    </row>
    <row r="1273" spans="2:46" s="644" customFormat="1" ht="15.95" customHeight="1" x14ac:dyDescent="0.25">
      <c r="B1273" s="645"/>
      <c r="C1273" s="652"/>
      <c r="D1273" s="652"/>
      <c r="E1273" s="652"/>
      <c r="F1273" s="652"/>
      <c r="G1273" s="647"/>
      <c r="H1273" s="648"/>
      <c r="I1273" s="648"/>
      <c r="J1273" s="671"/>
      <c r="K1273" s="822"/>
      <c r="L1273" s="671"/>
      <c r="M1273" s="671"/>
      <c r="N1273" s="671"/>
      <c r="O1273" s="671"/>
      <c r="P1273" s="671"/>
      <c r="Q1273" s="671"/>
      <c r="R1273" s="653"/>
      <c r="S1273" s="653"/>
      <c r="T1273" s="653"/>
      <c r="U1273" s="37"/>
      <c r="V1273" s="37"/>
      <c r="W1273" s="37"/>
      <c r="X1273" s="37"/>
      <c r="Y1273" s="37"/>
      <c r="Z1273" s="37"/>
      <c r="AA1273" s="37"/>
      <c r="AB1273" s="37"/>
      <c r="AC1273" s="37"/>
      <c r="AD1273" s="37"/>
      <c r="AE1273" s="37"/>
      <c r="AF1273" s="37"/>
      <c r="AG1273" s="37"/>
      <c r="AH1273" s="37"/>
      <c r="AI1273" s="37"/>
      <c r="AJ1273" s="37"/>
      <c r="AK1273" s="37"/>
      <c r="AL1273" s="652"/>
      <c r="AM1273" s="652"/>
      <c r="AN1273" s="652"/>
      <c r="AO1273" s="652"/>
      <c r="AP1273" s="652"/>
      <c r="AQ1273" s="652"/>
      <c r="AR1273" s="652"/>
      <c r="AS1273" s="652"/>
      <c r="AT1273" s="652"/>
    </row>
    <row r="1274" spans="2:46" s="644" customFormat="1" ht="15.95" customHeight="1" x14ac:dyDescent="0.25">
      <c r="B1274" s="645"/>
      <c r="C1274" s="652"/>
      <c r="D1274" s="652"/>
      <c r="E1274" s="652"/>
      <c r="F1274" s="652"/>
      <c r="G1274" s="647"/>
      <c r="H1274" s="648"/>
      <c r="I1274" s="648"/>
      <c r="J1274" s="671"/>
      <c r="K1274" s="822"/>
      <c r="L1274" s="671"/>
      <c r="M1274" s="671"/>
      <c r="N1274" s="671"/>
      <c r="O1274" s="671"/>
      <c r="P1274" s="671"/>
      <c r="Q1274" s="671"/>
      <c r="R1274" s="653"/>
      <c r="S1274" s="653"/>
      <c r="T1274" s="653"/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F1274" s="37"/>
      <c r="AG1274" s="37"/>
      <c r="AH1274" s="37"/>
      <c r="AI1274" s="37"/>
      <c r="AJ1274" s="37"/>
      <c r="AK1274" s="37"/>
      <c r="AL1274" s="652"/>
      <c r="AM1274" s="652"/>
      <c r="AN1274" s="652"/>
      <c r="AO1274" s="652"/>
      <c r="AP1274" s="652"/>
      <c r="AQ1274" s="652"/>
      <c r="AR1274" s="652"/>
      <c r="AS1274" s="652"/>
      <c r="AT1274" s="652"/>
    </row>
    <row r="1275" spans="2:46" s="644" customFormat="1" ht="15.95" customHeight="1" x14ac:dyDescent="0.25">
      <c r="B1275" s="645"/>
      <c r="C1275" s="652"/>
      <c r="D1275" s="652"/>
      <c r="E1275" s="652"/>
      <c r="F1275" s="652"/>
      <c r="G1275" s="647"/>
      <c r="H1275" s="648"/>
      <c r="I1275" s="648"/>
      <c r="J1275" s="671"/>
      <c r="K1275" s="822"/>
      <c r="L1275" s="671"/>
      <c r="M1275" s="671"/>
      <c r="N1275" s="671"/>
      <c r="O1275" s="671"/>
      <c r="P1275" s="671"/>
      <c r="Q1275" s="671"/>
      <c r="R1275" s="653"/>
      <c r="S1275" s="653"/>
      <c r="T1275" s="653"/>
      <c r="U1275" s="37"/>
      <c r="V1275" s="37"/>
      <c r="W1275" s="37"/>
      <c r="X1275" s="37"/>
      <c r="Y1275" s="37"/>
      <c r="Z1275" s="37"/>
      <c r="AA1275" s="37"/>
      <c r="AB1275" s="37"/>
      <c r="AC1275" s="37"/>
      <c r="AD1275" s="37"/>
      <c r="AE1275" s="37"/>
      <c r="AF1275" s="37"/>
      <c r="AG1275" s="37"/>
      <c r="AH1275" s="37"/>
      <c r="AI1275" s="37"/>
      <c r="AJ1275" s="37"/>
      <c r="AK1275" s="37"/>
      <c r="AL1275" s="652"/>
      <c r="AM1275" s="652"/>
      <c r="AN1275" s="652"/>
      <c r="AO1275" s="652"/>
      <c r="AP1275" s="652"/>
      <c r="AQ1275" s="652"/>
      <c r="AR1275" s="652"/>
      <c r="AS1275" s="652"/>
      <c r="AT1275" s="652"/>
    </row>
    <row r="1276" spans="2:46" s="644" customFormat="1" ht="15.95" customHeight="1" x14ac:dyDescent="0.25">
      <c r="B1276" s="645"/>
      <c r="C1276" s="652"/>
      <c r="D1276" s="652"/>
      <c r="E1276" s="652"/>
      <c r="F1276" s="652"/>
      <c r="G1276" s="647"/>
      <c r="H1276" s="648"/>
      <c r="I1276" s="648"/>
      <c r="J1276" s="671"/>
      <c r="K1276" s="822"/>
      <c r="L1276" s="671"/>
      <c r="M1276" s="671"/>
      <c r="N1276" s="671"/>
      <c r="O1276" s="671"/>
      <c r="P1276" s="671"/>
      <c r="Q1276" s="671"/>
      <c r="R1276" s="653"/>
      <c r="S1276" s="653"/>
      <c r="T1276" s="653"/>
      <c r="U1276" s="37"/>
      <c r="V1276" s="37"/>
      <c r="W1276" s="37"/>
      <c r="X1276" s="37"/>
      <c r="Y1276" s="37"/>
      <c r="Z1276" s="37"/>
      <c r="AA1276" s="37"/>
      <c r="AB1276" s="37"/>
      <c r="AC1276" s="37"/>
      <c r="AD1276" s="37"/>
      <c r="AE1276" s="37"/>
      <c r="AF1276" s="37"/>
      <c r="AG1276" s="37"/>
      <c r="AH1276" s="37"/>
      <c r="AI1276" s="37"/>
      <c r="AJ1276" s="37"/>
      <c r="AK1276" s="37"/>
      <c r="AL1276" s="652"/>
      <c r="AM1276" s="652"/>
      <c r="AN1276" s="652"/>
      <c r="AO1276" s="652"/>
      <c r="AP1276" s="652"/>
      <c r="AQ1276" s="652"/>
      <c r="AR1276" s="652"/>
      <c r="AS1276" s="652"/>
      <c r="AT1276" s="652"/>
    </row>
    <row r="1277" spans="2:46" s="644" customFormat="1" ht="15.95" customHeight="1" x14ac:dyDescent="0.25">
      <c r="B1277" s="645"/>
      <c r="C1277" s="652"/>
      <c r="D1277" s="652"/>
      <c r="E1277" s="652"/>
      <c r="F1277" s="652"/>
      <c r="G1277" s="647"/>
      <c r="H1277" s="648"/>
      <c r="I1277" s="648"/>
      <c r="J1277" s="671"/>
      <c r="K1277" s="822"/>
      <c r="L1277" s="671"/>
      <c r="M1277" s="671"/>
      <c r="N1277" s="671"/>
      <c r="O1277" s="671"/>
      <c r="P1277" s="671"/>
      <c r="Q1277" s="671"/>
      <c r="R1277" s="653"/>
      <c r="S1277" s="653"/>
      <c r="T1277" s="653"/>
      <c r="U1277" s="37"/>
      <c r="V1277" s="37"/>
      <c r="W1277" s="37"/>
      <c r="X1277" s="37"/>
      <c r="Y1277" s="37"/>
      <c r="Z1277" s="37"/>
      <c r="AA1277" s="37"/>
      <c r="AB1277" s="37"/>
      <c r="AC1277" s="37"/>
      <c r="AD1277" s="37"/>
      <c r="AE1277" s="37"/>
      <c r="AF1277" s="37"/>
      <c r="AG1277" s="37"/>
      <c r="AH1277" s="37"/>
      <c r="AI1277" s="37"/>
      <c r="AJ1277" s="37"/>
      <c r="AK1277" s="37"/>
      <c r="AL1277" s="652"/>
      <c r="AM1277" s="652"/>
      <c r="AN1277" s="652"/>
      <c r="AO1277" s="652"/>
      <c r="AP1277" s="652"/>
      <c r="AQ1277" s="652"/>
      <c r="AR1277" s="652"/>
      <c r="AS1277" s="652"/>
      <c r="AT1277" s="652"/>
    </row>
    <row r="1278" spans="2:46" s="644" customFormat="1" ht="15.95" customHeight="1" x14ac:dyDescent="0.25">
      <c r="B1278" s="645"/>
      <c r="C1278" s="652"/>
      <c r="D1278" s="652"/>
      <c r="E1278" s="652"/>
      <c r="F1278" s="652"/>
      <c r="G1278" s="647"/>
      <c r="H1278" s="648"/>
      <c r="I1278" s="648"/>
      <c r="J1278" s="671"/>
      <c r="K1278" s="822"/>
      <c r="L1278" s="671"/>
      <c r="M1278" s="671"/>
      <c r="N1278" s="671"/>
      <c r="O1278" s="671"/>
      <c r="P1278" s="671"/>
      <c r="Q1278" s="671"/>
      <c r="R1278" s="653"/>
      <c r="S1278" s="653"/>
      <c r="T1278" s="653"/>
      <c r="U1278" s="37"/>
      <c r="V1278" s="37"/>
      <c r="W1278" s="37"/>
      <c r="X1278" s="37"/>
      <c r="Y1278" s="37"/>
      <c r="Z1278" s="37"/>
      <c r="AA1278" s="37"/>
      <c r="AB1278" s="37"/>
      <c r="AC1278" s="37"/>
      <c r="AD1278" s="37"/>
      <c r="AE1278" s="37"/>
      <c r="AF1278" s="37"/>
      <c r="AG1278" s="37"/>
      <c r="AH1278" s="37"/>
      <c r="AI1278" s="37"/>
      <c r="AJ1278" s="37"/>
      <c r="AK1278" s="37"/>
      <c r="AL1278" s="652"/>
      <c r="AM1278" s="652"/>
      <c r="AN1278" s="652"/>
      <c r="AO1278" s="652"/>
      <c r="AP1278" s="652"/>
      <c r="AQ1278" s="652"/>
      <c r="AR1278" s="652"/>
      <c r="AS1278" s="652"/>
      <c r="AT1278" s="652"/>
    </row>
    <row r="1279" spans="2:46" s="644" customFormat="1" ht="15.95" customHeight="1" x14ac:dyDescent="0.25">
      <c r="B1279" s="645"/>
      <c r="C1279" s="652"/>
      <c r="D1279" s="652"/>
      <c r="E1279" s="652"/>
      <c r="F1279" s="652"/>
      <c r="G1279" s="647"/>
      <c r="H1279" s="648"/>
      <c r="I1279" s="648"/>
      <c r="J1279" s="671"/>
      <c r="K1279" s="822"/>
      <c r="L1279" s="671"/>
      <c r="M1279" s="671"/>
      <c r="N1279" s="671"/>
      <c r="O1279" s="671"/>
      <c r="P1279" s="671"/>
      <c r="Q1279" s="671"/>
      <c r="R1279" s="653"/>
      <c r="S1279" s="653"/>
      <c r="T1279" s="653"/>
      <c r="U1279" s="37"/>
      <c r="V1279" s="37"/>
      <c r="W1279" s="37"/>
      <c r="X1279" s="37"/>
      <c r="Y1279" s="37"/>
      <c r="Z1279" s="37"/>
      <c r="AA1279" s="37"/>
      <c r="AB1279" s="37"/>
      <c r="AC1279" s="37"/>
      <c r="AD1279" s="37"/>
      <c r="AE1279" s="37"/>
      <c r="AF1279" s="37"/>
      <c r="AG1279" s="37"/>
      <c r="AH1279" s="37"/>
      <c r="AI1279" s="37"/>
      <c r="AJ1279" s="37"/>
      <c r="AK1279" s="37"/>
      <c r="AL1279" s="652"/>
      <c r="AM1279" s="652"/>
      <c r="AN1279" s="652"/>
      <c r="AO1279" s="652"/>
      <c r="AP1279" s="652"/>
      <c r="AQ1279" s="652"/>
      <c r="AR1279" s="652"/>
      <c r="AS1279" s="652"/>
      <c r="AT1279" s="652"/>
    </row>
    <row r="1280" spans="2:46" s="644" customFormat="1" ht="15.95" customHeight="1" x14ac:dyDescent="0.25">
      <c r="B1280" s="645"/>
      <c r="C1280" s="652"/>
      <c r="D1280" s="652"/>
      <c r="E1280" s="652"/>
      <c r="F1280" s="652"/>
      <c r="G1280" s="647"/>
      <c r="H1280" s="648"/>
      <c r="I1280" s="648"/>
      <c r="J1280" s="671"/>
      <c r="K1280" s="822"/>
      <c r="L1280" s="671"/>
      <c r="M1280" s="671"/>
      <c r="N1280" s="671"/>
      <c r="O1280" s="671"/>
      <c r="P1280" s="671"/>
      <c r="Q1280" s="671"/>
      <c r="R1280" s="653"/>
      <c r="S1280" s="653"/>
      <c r="T1280" s="653"/>
      <c r="U1280" s="37"/>
      <c r="V1280" s="37"/>
      <c r="W1280" s="37"/>
      <c r="X1280" s="37"/>
      <c r="Y1280" s="37"/>
      <c r="Z1280" s="37"/>
      <c r="AA1280" s="37"/>
      <c r="AB1280" s="37"/>
      <c r="AC1280" s="37"/>
      <c r="AD1280" s="37"/>
      <c r="AE1280" s="37"/>
      <c r="AF1280" s="37"/>
      <c r="AG1280" s="37"/>
      <c r="AH1280" s="37"/>
      <c r="AI1280" s="37"/>
      <c r="AJ1280" s="37"/>
      <c r="AK1280" s="37"/>
      <c r="AL1280" s="652"/>
      <c r="AM1280" s="652"/>
      <c r="AN1280" s="652"/>
      <c r="AO1280" s="652"/>
      <c r="AP1280" s="652"/>
      <c r="AQ1280" s="652"/>
      <c r="AR1280" s="652"/>
      <c r="AS1280" s="652"/>
      <c r="AT1280" s="652"/>
    </row>
    <row r="1281" spans="2:46" s="644" customFormat="1" ht="15.95" customHeight="1" x14ac:dyDescent="0.25">
      <c r="B1281" s="645"/>
      <c r="C1281" s="652"/>
      <c r="D1281" s="652"/>
      <c r="E1281" s="652"/>
      <c r="F1281" s="652"/>
      <c r="G1281" s="647"/>
      <c r="H1281" s="648"/>
      <c r="I1281" s="648"/>
      <c r="J1281" s="671"/>
      <c r="K1281" s="822"/>
      <c r="L1281" s="671"/>
      <c r="M1281" s="671"/>
      <c r="N1281" s="671"/>
      <c r="O1281" s="671"/>
      <c r="P1281" s="671"/>
      <c r="Q1281" s="671"/>
      <c r="R1281" s="653"/>
      <c r="S1281" s="653"/>
      <c r="T1281" s="653"/>
      <c r="U1281" s="37"/>
      <c r="V1281" s="37"/>
      <c r="W1281" s="37"/>
      <c r="X1281" s="37"/>
      <c r="Y1281" s="37"/>
      <c r="Z1281" s="37"/>
      <c r="AA1281" s="37"/>
      <c r="AB1281" s="37"/>
      <c r="AC1281" s="37"/>
      <c r="AD1281" s="37"/>
      <c r="AE1281" s="37"/>
      <c r="AF1281" s="37"/>
      <c r="AG1281" s="37"/>
      <c r="AH1281" s="37"/>
      <c r="AI1281" s="37"/>
      <c r="AJ1281" s="37"/>
      <c r="AK1281" s="37"/>
      <c r="AL1281" s="652"/>
      <c r="AM1281" s="652"/>
      <c r="AN1281" s="652"/>
      <c r="AO1281" s="652"/>
      <c r="AP1281" s="652"/>
      <c r="AQ1281" s="652"/>
      <c r="AR1281" s="652"/>
      <c r="AS1281" s="652"/>
      <c r="AT1281" s="652"/>
    </row>
    <row r="1282" spans="2:46" s="644" customFormat="1" ht="15.95" customHeight="1" x14ac:dyDescent="0.25">
      <c r="B1282" s="645"/>
      <c r="C1282" s="652"/>
      <c r="D1282" s="652"/>
      <c r="E1282" s="652"/>
      <c r="F1282" s="652"/>
      <c r="G1282" s="647"/>
      <c r="H1282" s="648"/>
      <c r="I1282" s="648"/>
      <c r="J1282" s="671"/>
      <c r="K1282" s="822"/>
      <c r="L1282" s="671"/>
      <c r="M1282" s="671"/>
      <c r="N1282" s="671"/>
      <c r="O1282" s="671"/>
      <c r="P1282" s="671"/>
      <c r="Q1282" s="671"/>
      <c r="R1282" s="653"/>
      <c r="S1282" s="653"/>
      <c r="T1282" s="653"/>
      <c r="U1282" s="37"/>
      <c r="V1282" s="37"/>
      <c r="W1282" s="37"/>
      <c r="X1282" s="37"/>
      <c r="Y1282" s="37"/>
      <c r="Z1282" s="37"/>
      <c r="AA1282" s="37"/>
      <c r="AB1282" s="37"/>
      <c r="AC1282" s="37"/>
      <c r="AD1282" s="37"/>
      <c r="AE1282" s="37"/>
      <c r="AF1282" s="37"/>
      <c r="AG1282" s="37"/>
      <c r="AH1282" s="37"/>
      <c r="AI1282" s="37"/>
      <c r="AJ1282" s="37"/>
      <c r="AK1282" s="37"/>
      <c r="AL1282" s="652"/>
      <c r="AM1282" s="652"/>
      <c r="AN1282" s="652"/>
      <c r="AO1282" s="652"/>
      <c r="AP1282" s="652"/>
      <c r="AQ1282" s="652"/>
      <c r="AR1282" s="652"/>
      <c r="AS1282" s="652"/>
      <c r="AT1282" s="652"/>
    </row>
    <row r="1283" spans="2:46" s="644" customFormat="1" ht="15.95" customHeight="1" x14ac:dyDescent="0.25">
      <c r="B1283" s="645"/>
      <c r="C1283" s="652"/>
      <c r="D1283" s="652"/>
      <c r="E1283" s="652"/>
      <c r="F1283" s="652"/>
      <c r="G1283" s="647"/>
      <c r="H1283" s="648"/>
      <c r="I1283" s="648"/>
      <c r="J1283" s="671"/>
      <c r="K1283" s="822"/>
      <c r="L1283" s="671"/>
      <c r="M1283" s="671"/>
      <c r="N1283" s="671"/>
      <c r="O1283" s="671"/>
      <c r="P1283" s="671"/>
      <c r="Q1283" s="671"/>
      <c r="R1283" s="653"/>
      <c r="S1283" s="653"/>
      <c r="T1283" s="653"/>
      <c r="U1283" s="37"/>
      <c r="V1283" s="37"/>
      <c r="W1283" s="37"/>
      <c r="X1283" s="37"/>
      <c r="Y1283" s="37"/>
      <c r="Z1283" s="37"/>
      <c r="AA1283" s="37"/>
      <c r="AB1283" s="37"/>
      <c r="AC1283" s="37"/>
      <c r="AD1283" s="37"/>
      <c r="AE1283" s="37"/>
      <c r="AF1283" s="37"/>
      <c r="AG1283" s="37"/>
      <c r="AH1283" s="37"/>
      <c r="AI1283" s="37"/>
      <c r="AJ1283" s="37"/>
      <c r="AK1283" s="37"/>
      <c r="AL1283" s="652"/>
      <c r="AM1283" s="652"/>
      <c r="AN1283" s="652"/>
      <c r="AO1283" s="652"/>
      <c r="AP1283" s="652"/>
      <c r="AQ1283" s="652"/>
      <c r="AR1283" s="652"/>
      <c r="AS1283" s="652"/>
      <c r="AT1283" s="652"/>
    </row>
    <row r="1284" spans="2:46" s="644" customFormat="1" ht="15.95" customHeight="1" x14ac:dyDescent="0.25">
      <c r="B1284" s="645"/>
      <c r="C1284" s="652"/>
      <c r="D1284" s="652"/>
      <c r="E1284" s="652"/>
      <c r="F1284" s="652"/>
      <c r="G1284" s="647"/>
      <c r="H1284" s="648"/>
      <c r="I1284" s="648"/>
      <c r="J1284" s="671"/>
      <c r="K1284" s="822"/>
      <c r="L1284" s="671"/>
      <c r="M1284" s="671"/>
      <c r="N1284" s="671"/>
      <c r="O1284" s="671"/>
      <c r="P1284" s="671"/>
      <c r="Q1284" s="671"/>
      <c r="R1284" s="653"/>
      <c r="S1284" s="653"/>
      <c r="T1284" s="653"/>
      <c r="U1284" s="37"/>
      <c r="V1284" s="37"/>
      <c r="W1284" s="37"/>
      <c r="X1284" s="37"/>
      <c r="Y1284" s="37"/>
      <c r="Z1284" s="37"/>
      <c r="AA1284" s="37"/>
      <c r="AB1284" s="37"/>
      <c r="AC1284" s="37"/>
      <c r="AD1284" s="37"/>
      <c r="AE1284" s="37"/>
      <c r="AF1284" s="37"/>
      <c r="AG1284" s="37"/>
      <c r="AH1284" s="37"/>
      <c r="AI1284" s="37"/>
      <c r="AJ1284" s="37"/>
      <c r="AK1284" s="37"/>
      <c r="AL1284" s="652"/>
      <c r="AM1284" s="652"/>
      <c r="AN1284" s="652"/>
      <c r="AO1284" s="652"/>
      <c r="AP1284" s="652"/>
      <c r="AQ1284" s="652"/>
      <c r="AR1284" s="652"/>
      <c r="AS1284" s="652"/>
      <c r="AT1284" s="652"/>
    </row>
    <row r="1285" spans="2:46" s="644" customFormat="1" ht="15.95" customHeight="1" x14ac:dyDescent="0.25">
      <c r="B1285" s="645"/>
      <c r="C1285" s="652"/>
      <c r="D1285" s="652"/>
      <c r="E1285" s="652"/>
      <c r="F1285" s="652"/>
      <c r="G1285" s="647"/>
      <c r="H1285" s="648"/>
      <c r="I1285" s="648"/>
      <c r="J1285" s="671"/>
      <c r="K1285" s="822"/>
      <c r="L1285" s="671"/>
      <c r="M1285" s="671"/>
      <c r="N1285" s="671"/>
      <c r="O1285" s="671"/>
      <c r="P1285" s="671"/>
      <c r="Q1285" s="671"/>
      <c r="R1285" s="653"/>
      <c r="S1285" s="653"/>
      <c r="T1285" s="653"/>
      <c r="U1285" s="37"/>
      <c r="V1285" s="37"/>
      <c r="W1285" s="37"/>
      <c r="X1285" s="37"/>
      <c r="Y1285" s="37"/>
      <c r="Z1285" s="37"/>
      <c r="AA1285" s="37"/>
      <c r="AB1285" s="37"/>
      <c r="AC1285" s="37"/>
      <c r="AD1285" s="37"/>
      <c r="AE1285" s="37"/>
      <c r="AF1285" s="37"/>
      <c r="AG1285" s="37"/>
      <c r="AH1285" s="37"/>
      <c r="AI1285" s="37"/>
      <c r="AJ1285" s="37"/>
      <c r="AK1285" s="37"/>
      <c r="AL1285" s="652"/>
      <c r="AM1285" s="652"/>
      <c r="AN1285" s="652"/>
      <c r="AO1285" s="652"/>
      <c r="AP1285" s="652"/>
      <c r="AQ1285" s="652"/>
      <c r="AR1285" s="652"/>
      <c r="AS1285" s="652"/>
      <c r="AT1285" s="652"/>
    </row>
    <row r="1286" spans="2:46" s="644" customFormat="1" ht="15.95" customHeight="1" x14ac:dyDescent="0.25">
      <c r="B1286" s="645"/>
      <c r="C1286" s="652"/>
      <c r="D1286" s="652"/>
      <c r="E1286" s="652"/>
      <c r="F1286" s="652"/>
      <c r="G1286" s="647"/>
      <c r="H1286" s="648"/>
      <c r="I1286" s="648"/>
      <c r="J1286" s="671"/>
      <c r="K1286" s="822"/>
      <c r="L1286" s="671"/>
      <c r="M1286" s="671"/>
      <c r="N1286" s="671"/>
      <c r="O1286" s="671"/>
      <c r="P1286" s="671"/>
      <c r="Q1286" s="671"/>
      <c r="R1286" s="653"/>
      <c r="S1286" s="653"/>
      <c r="T1286" s="653"/>
      <c r="U1286" s="37"/>
      <c r="V1286" s="37"/>
      <c r="W1286" s="37"/>
      <c r="X1286" s="37"/>
      <c r="Y1286" s="37"/>
      <c r="Z1286" s="37"/>
      <c r="AA1286" s="37"/>
      <c r="AB1286" s="37"/>
      <c r="AC1286" s="37"/>
      <c r="AD1286" s="37"/>
      <c r="AE1286" s="37"/>
      <c r="AF1286" s="37"/>
      <c r="AG1286" s="37"/>
      <c r="AH1286" s="37"/>
      <c r="AI1286" s="37"/>
      <c r="AJ1286" s="37"/>
      <c r="AK1286" s="37"/>
      <c r="AL1286" s="652"/>
      <c r="AM1286" s="652"/>
      <c r="AN1286" s="652"/>
      <c r="AO1286" s="652"/>
      <c r="AP1286" s="652"/>
      <c r="AQ1286" s="652"/>
      <c r="AR1286" s="652"/>
      <c r="AS1286" s="652"/>
      <c r="AT1286" s="652"/>
    </row>
    <row r="1287" spans="2:46" s="644" customFormat="1" ht="15.95" customHeight="1" x14ac:dyDescent="0.25">
      <c r="B1287" s="645"/>
      <c r="C1287" s="652"/>
      <c r="D1287" s="652"/>
      <c r="E1287" s="652"/>
      <c r="F1287" s="652"/>
      <c r="G1287" s="647"/>
      <c r="H1287" s="648"/>
      <c r="I1287" s="648"/>
      <c r="J1287" s="671"/>
      <c r="K1287" s="822"/>
      <c r="L1287" s="671"/>
      <c r="M1287" s="671"/>
      <c r="N1287" s="671"/>
      <c r="O1287" s="671"/>
      <c r="P1287" s="671"/>
      <c r="Q1287" s="671"/>
      <c r="R1287" s="653"/>
      <c r="S1287" s="653"/>
      <c r="T1287" s="653"/>
      <c r="U1287" s="37"/>
      <c r="V1287" s="37"/>
      <c r="W1287" s="37"/>
      <c r="X1287" s="37"/>
      <c r="Y1287" s="37"/>
      <c r="Z1287" s="37"/>
      <c r="AA1287" s="37"/>
      <c r="AB1287" s="37"/>
      <c r="AC1287" s="37"/>
      <c r="AD1287" s="37"/>
      <c r="AE1287" s="37"/>
      <c r="AF1287" s="37"/>
      <c r="AG1287" s="37"/>
      <c r="AH1287" s="37"/>
      <c r="AI1287" s="37"/>
      <c r="AJ1287" s="37"/>
      <c r="AK1287" s="37"/>
      <c r="AL1287" s="652"/>
      <c r="AM1287" s="652"/>
      <c r="AN1287" s="652"/>
      <c r="AO1287" s="652"/>
      <c r="AP1287" s="652"/>
      <c r="AQ1287" s="652"/>
      <c r="AR1287" s="652"/>
      <c r="AS1287" s="652"/>
      <c r="AT1287" s="652"/>
    </row>
    <row r="1288" spans="2:46" s="644" customFormat="1" ht="15.95" customHeight="1" x14ac:dyDescent="0.25">
      <c r="B1288" s="645"/>
      <c r="C1288" s="652"/>
      <c r="D1288" s="652"/>
      <c r="E1288" s="652"/>
      <c r="F1288" s="652"/>
      <c r="G1288" s="647"/>
      <c r="H1288" s="648"/>
      <c r="I1288" s="648"/>
      <c r="J1288" s="671"/>
      <c r="K1288" s="822"/>
      <c r="L1288" s="671"/>
      <c r="M1288" s="671"/>
      <c r="N1288" s="671"/>
      <c r="O1288" s="671"/>
      <c r="P1288" s="671"/>
      <c r="Q1288" s="671"/>
      <c r="R1288" s="653"/>
      <c r="S1288" s="653"/>
      <c r="T1288" s="653"/>
      <c r="U1288" s="37"/>
      <c r="V1288" s="37"/>
      <c r="W1288" s="37"/>
      <c r="X1288" s="37"/>
      <c r="Y1288" s="37"/>
      <c r="Z1288" s="37"/>
      <c r="AA1288" s="37"/>
      <c r="AB1288" s="37"/>
      <c r="AC1288" s="37"/>
      <c r="AD1288" s="37"/>
      <c r="AE1288" s="37"/>
      <c r="AF1288" s="37"/>
      <c r="AG1288" s="37"/>
      <c r="AH1288" s="37"/>
      <c r="AI1288" s="37"/>
      <c r="AJ1288" s="37"/>
      <c r="AK1288" s="37"/>
      <c r="AL1288" s="652"/>
      <c r="AM1288" s="652"/>
      <c r="AN1288" s="652"/>
      <c r="AO1288" s="652"/>
      <c r="AP1288" s="652"/>
      <c r="AQ1288" s="652"/>
      <c r="AR1288" s="652"/>
      <c r="AS1288" s="652"/>
      <c r="AT1288" s="652"/>
    </row>
    <row r="1289" spans="2:46" s="644" customFormat="1" ht="15.95" customHeight="1" x14ac:dyDescent="0.25">
      <c r="B1289" s="645"/>
      <c r="C1289" s="652"/>
      <c r="D1289" s="652"/>
      <c r="E1289" s="652"/>
      <c r="F1289" s="652"/>
      <c r="G1289" s="647"/>
      <c r="H1289" s="648"/>
      <c r="I1289" s="648"/>
      <c r="J1289" s="671"/>
      <c r="K1289" s="822"/>
      <c r="L1289" s="671"/>
      <c r="M1289" s="671"/>
      <c r="N1289" s="671"/>
      <c r="O1289" s="671"/>
      <c r="P1289" s="671"/>
      <c r="Q1289" s="671"/>
      <c r="R1289" s="653"/>
      <c r="S1289" s="653"/>
      <c r="T1289" s="653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  <c r="AF1289" s="37"/>
      <c r="AG1289" s="37"/>
      <c r="AH1289" s="37"/>
      <c r="AI1289" s="37"/>
      <c r="AJ1289" s="37"/>
      <c r="AK1289" s="37"/>
      <c r="AL1289" s="652"/>
      <c r="AM1289" s="652"/>
      <c r="AN1289" s="652"/>
      <c r="AO1289" s="652"/>
      <c r="AP1289" s="652"/>
      <c r="AQ1289" s="652"/>
      <c r="AR1289" s="652"/>
      <c r="AS1289" s="652"/>
      <c r="AT1289" s="652"/>
    </row>
    <row r="1290" spans="2:46" s="644" customFormat="1" ht="15.95" customHeight="1" x14ac:dyDescent="0.25">
      <c r="B1290" s="645"/>
      <c r="C1290" s="652"/>
      <c r="D1290" s="652"/>
      <c r="E1290" s="652"/>
      <c r="F1290" s="652"/>
      <c r="G1290" s="647"/>
      <c r="H1290" s="648"/>
      <c r="I1290" s="648"/>
      <c r="J1290" s="671"/>
      <c r="K1290" s="822"/>
      <c r="L1290" s="671"/>
      <c r="M1290" s="671"/>
      <c r="N1290" s="671"/>
      <c r="O1290" s="671"/>
      <c r="P1290" s="671"/>
      <c r="Q1290" s="671"/>
      <c r="R1290" s="653"/>
      <c r="S1290" s="653"/>
      <c r="T1290" s="653"/>
      <c r="U1290" s="37"/>
      <c r="V1290" s="37"/>
      <c r="W1290" s="37"/>
      <c r="X1290" s="37"/>
      <c r="Y1290" s="37"/>
      <c r="Z1290" s="37"/>
      <c r="AA1290" s="37"/>
      <c r="AB1290" s="37"/>
      <c r="AC1290" s="37"/>
      <c r="AD1290" s="37"/>
      <c r="AE1290" s="37"/>
      <c r="AF1290" s="37"/>
      <c r="AG1290" s="37"/>
      <c r="AH1290" s="37"/>
      <c r="AI1290" s="37"/>
      <c r="AJ1290" s="37"/>
      <c r="AK1290" s="37"/>
      <c r="AL1290" s="652"/>
      <c r="AM1290" s="652"/>
      <c r="AN1290" s="652"/>
      <c r="AO1290" s="652"/>
      <c r="AP1290" s="652"/>
      <c r="AQ1290" s="652"/>
      <c r="AR1290" s="652"/>
      <c r="AS1290" s="652"/>
      <c r="AT1290" s="652"/>
    </row>
    <row r="1291" spans="2:46" s="644" customFormat="1" ht="15.95" customHeight="1" x14ac:dyDescent="0.25">
      <c r="B1291" s="645"/>
      <c r="C1291" s="652"/>
      <c r="D1291" s="652"/>
      <c r="E1291" s="652"/>
      <c r="F1291" s="652"/>
      <c r="G1291" s="647"/>
      <c r="H1291" s="648"/>
      <c r="I1291" s="648"/>
      <c r="J1291" s="671"/>
      <c r="K1291" s="822"/>
      <c r="L1291" s="671"/>
      <c r="M1291" s="671"/>
      <c r="N1291" s="671"/>
      <c r="O1291" s="671"/>
      <c r="P1291" s="671"/>
      <c r="Q1291" s="671"/>
      <c r="R1291" s="653"/>
      <c r="S1291" s="653"/>
      <c r="T1291" s="653"/>
      <c r="U1291" s="37"/>
      <c r="V1291" s="37"/>
      <c r="W1291" s="37"/>
      <c r="X1291" s="37"/>
      <c r="Y1291" s="37"/>
      <c r="Z1291" s="37"/>
      <c r="AA1291" s="37"/>
      <c r="AB1291" s="37"/>
      <c r="AC1291" s="37"/>
      <c r="AD1291" s="37"/>
      <c r="AE1291" s="37"/>
      <c r="AF1291" s="37"/>
      <c r="AG1291" s="37"/>
      <c r="AH1291" s="37"/>
      <c r="AI1291" s="37"/>
      <c r="AJ1291" s="37"/>
      <c r="AK1291" s="37"/>
      <c r="AL1291" s="652"/>
      <c r="AM1291" s="652"/>
      <c r="AN1291" s="652"/>
      <c r="AO1291" s="652"/>
      <c r="AP1291" s="652"/>
      <c r="AQ1291" s="652"/>
      <c r="AR1291" s="652"/>
      <c r="AS1291" s="652"/>
      <c r="AT1291" s="652"/>
    </row>
    <row r="1292" spans="2:46" s="644" customFormat="1" ht="15.95" customHeight="1" x14ac:dyDescent="0.25">
      <c r="B1292" s="645"/>
      <c r="C1292" s="652"/>
      <c r="D1292" s="652"/>
      <c r="E1292" s="652"/>
      <c r="F1292" s="652"/>
      <c r="G1292" s="647"/>
      <c r="H1292" s="648"/>
      <c r="I1292" s="648"/>
      <c r="J1292" s="671"/>
      <c r="K1292" s="822"/>
      <c r="L1292" s="671"/>
      <c r="M1292" s="671"/>
      <c r="N1292" s="671"/>
      <c r="O1292" s="671"/>
      <c r="P1292" s="671"/>
      <c r="Q1292" s="671"/>
      <c r="R1292" s="653"/>
      <c r="S1292" s="653"/>
      <c r="T1292" s="653"/>
      <c r="U1292" s="37"/>
      <c r="V1292" s="37"/>
      <c r="W1292" s="37"/>
      <c r="X1292" s="37"/>
      <c r="Y1292" s="37"/>
      <c r="Z1292" s="37"/>
      <c r="AA1292" s="37"/>
      <c r="AB1292" s="37"/>
      <c r="AC1292" s="37"/>
      <c r="AD1292" s="37"/>
      <c r="AE1292" s="37"/>
      <c r="AF1292" s="37"/>
      <c r="AG1292" s="37"/>
      <c r="AH1292" s="37"/>
      <c r="AI1292" s="37"/>
      <c r="AJ1292" s="37"/>
      <c r="AK1292" s="37"/>
      <c r="AL1292" s="652"/>
      <c r="AM1292" s="652"/>
      <c r="AN1292" s="652"/>
      <c r="AO1292" s="652"/>
      <c r="AP1292" s="652"/>
      <c r="AQ1292" s="652"/>
      <c r="AR1292" s="652"/>
      <c r="AS1292" s="652"/>
      <c r="AT1292" s="652"/>
    </row>
    <row r="1293" spans="2:46" s="644" customFormat="1" ht="15.95" customHeight="1" x14ac:dyDescent="0.25">
      <c r="B1293" s="645"/>
      <c r="C1293" s="652"/>
      <c r="D1293" s="652"/>
      <c r="E1293" s="652"/>
      <c r="F1293" s="652"/>
      <c r="G1293" s="647"/>
      <c r="H1293" s="648"/>
      <c r="I1293" s="648"/>
      <c r="J1293" s="671"/>
      <c r="K1293" s="822"/>
      <c r="L1293" s="671"/>
      <c r="M1293" s="671"/>
      <c r="N1293" s="671"/>
      <c r="O1293" s="671"/>
      <c r="P1293" s="671"/>
      <c r="Q1293" s="671"/>
      <c r="R1293" s="653"/>
      <c r="S1293" s="653"/>
      <c r="T1293" s="653"/>
      <c r="U1293" s="37"/>
      <c r="V1293" s="37"/>
      <c r="W1293" s="37"/>
      <c r="X1293" s="37"/>
      <c r="Y1293" s="37"/>
      <c r="Z1293" s="37"/>
      <c r="AA1293" s="37"/>
      <c r="AB1293" s="37"/>
      <c r="AC1293" s="37"/>
      <c r="AD1293" s="37"/>
      <c r="AE1293" s="37"/>
      <c r="AF1293" s="37"/>
      <c r="AG1293" s="37"/>
      <c r="AH1293" s="37"/>
      <c r="AI1293" s="37"/>
      <c r="AJ1293" s="37"/>
      <c r="AK1293" s="37"/>
      <c r="AL1293" s="652"/>
      <c r="AM1293" s="652"/>
      <c r="AN1293" s="652"/>
      <c r="AO1293" s="652"/>
      <c r="AP1293" s="652"/>
      <c r="AQ1293" s="652"/>
      <c r="AR1293" s="652"/>
      <c r="AS1293" s="652"/>
      <c r="AT1293" s="652"/>
    </row>
    <row r="1294" spans="2:46" s="644" customFormat="1" ht="15.95" customHeight="1" x14ac:dyDescent="0.25">
      <c r="B1294" s="645"/>
      <c r="C1294" s="652"/>
      <c r="D1294" s="652"/>
      <c r="E1294" s="652"/>
      <c r="F1294" s="652"/>
      <c r="G1294" s="647"/>
      <c r="H1294" s="648"/>
      <c r="I1294" s="648"/>
      <c r="J1294" s="671"/>
      <c r="K1294" s="822"/>
      <c r="L1294" s="671"/>
      <c r="M1294" s="671"/>
      <c r="N1294" s="671"/>
      <c r="O1294" s="671"/>
      <c r="P1294" s="671"/>
      <c r="Q1294" s="671"/>
      <c r="R1294" s="653"/>
      <c r="S1294" s="653"/>
      <c r="T1294" s="653"/>
      <c r="U1294" s="37"/>
      <c r="V1294" s="37"/>
      <c r="W1294" s="37"/>
      <c r="X1294" s="37"/>
      <c r="Y1294" s="37"/>
      <c r="Z1294" s="37"/>
      <c r="AA1294" s="37"/>
      <c r="AB1294" s="37"/>
      <c r="AC1294" s="37"/>
      <c r="AD1294" s="37"/>
      <c r="AE1294" s="37"/>
      <c r="AF1294" s="37"/>
      <c r="AG1294" s="37"/>
      <c r="AH1294" s="37"/>
      <c r="AI1294" s="37"/>
      <c r="AJ1294" s="37"/>
      <c r="AK1294" s="37"/>
      <c r="AL1294" s="652"/>
      <c r="AM1294" s="652"/>
      <c r="AN1294" s="652"/>
      <c r="AO1294" s="652"/>
      <c r="AP1294" s="652"/>
      <c r="AQ1294" s="652"/>
      <c r="AR1294" s="652"/>
      <c r="AS1294" s="652"/>
      <c r="AT1294" s="652"/>
    </row>
    <row r="1295" spans="2:46" s="644" customFormat="1" ht="15.95" customHeight="1" x14ac:dyDescent="0.25">
      <c r="B1295" s="645"/>
      <c r="C1295" s="652"/>
      <c r="D1295" s="652"/>
      <c r="E1295" s="652"/>
      <c r="F1295" s="652"/>
      <c r="G1295" s="647"/>
      <c r="H1295" s="648"/>
      <c r="I1295" s="648"/>
      <c r="J1295" s="671"/>
      <c r="K1295" s="822"/>
      <c r="L1295" s="671"/>
      <c r="M1295" s="671"/>
      <c r="N1295" s="671"/>
      <c r="O1295" s="671"/>
      <c r="P1295" s="671"/>
      <c r="Q1295" s="671"/>
      <c r="R1295" s="653"/>
      <c r="S1295" s="653"/>
      <c r="T1295" s="653"/>
      <c r="U1295" s="37"/>
      <c r="V1295" s="37"/>
      <c r="W1295" s="37"/>
      <c r="X1295" s="37"/>
      <c r="Y1295" s="37"/>
      <c r="Z1295" s="37"/>
      <c r="AA1295" s="37"/>
      <c r="AB1295" s="37"/>
      <c r="AC1295" s="37"/>
      <c r="AD1295" s="37"/>
      <c r="AE1295" s="37"/>
      <c r="AF1295" s="37"/>
      <c r="AG1295" s="37"/>
      <c r="AH1295" s="37"/>
      <c r="AI1295" s="37"/>
      <c r="AJ1295" s="37"/>
      <c r="AK1295" s="37"/>
      <c r="AL1295" s="652"/>
      <c r="AM1295" s="652"/>
      <c r="AN1295" s="652"/>
      <c r="AO1295" s="652"/>
      <c r="AP1295" s="652"/>
      <c r="AQ1295" s="652"/>
      <c r="AR1295" s="652"/>
      <c r="AS1295" s="652"/>
      <c r="AT1295" s="652"/>
    </row>
    <row r="1296" spans="2:46" s="644" customFormat="1" ht="15.95" customHeight="1" x14ac:dyDescent="0.25">
      <c r="B1296" s="645"/>
      <c r="C1296" s="652"/>
      <c r="D1296" s="652"/>
      <c r="E1296" s="652"/>
      <c r="F1296" s="652"/>
      <c r="G1296" s="647"/>
      <c r="H1296" s="648"/>
      <c r="I1296" s="648"/>
      <c r="J1296" s="671"/>
      <c r="K1296" s="822"/>
      <c r="L1296" s="671"/>
      <c r="M1296" s="671"/>
      <c r="N1296" s="671"/>
      <c r="O1296" s="671"/>
      <c r="P1296" s="671"/>
      <c r="Q1296" s="671"/>
      <c r="R1296" s="653"/>
      <c r="S1296" s="653"/>
      <c r="T1296" s="653"/>
      <c r="U1296" s="37"/>
      <c r="V1296" s="37"/>
      <c r="W1296" s="37"/>
      <c r="X1296" s="37"/>
      <c r="Y1296" s="37"/>
      <c r="Z1296" s="37"/>
      <c r="AA1296" s="37"/>
      <c r="AB1296" s="37"/>
      <c r="AC1296" s="37"/>
      <c r="AD1296" s="37"/>
      <c r="AE1296" s="37"/>
      <c r="AF1296" s="37"/>
      <c r="AG1296" s="37"/>
      <c r="AH1296" s="37"/>
      <c r="AI1296" s="37"/>
      <c r="AJ1296" s="37"/>
      <c r="AK1296" s="37"/>
      <c r="AL1296" s="652"/>
      <c r="AM1296" s="652"/>
      <c r="AN1296" s="652"/>
      <c r="AO1296" s="652"/>
      <c r="AP1296" s="652"/>
      <c r="AQ1296" s="652"/>
      <c r="AR1296" s="652"/>
      <c r="AS1296" s="652"/>
      <c r="AT1296" s="652"/>
    </row>
    <row r="1297" spans="2:46" s="644" customFormat="1" ht="15.95" customHeight="1" x14ac:dyDescent="0.25">
      <c r="B1297" s="645"/>
      <c r="C1297" s="652"/>
      <c r="D1297" s="652"/>
      <c r="E1297" s="652"/>
      <c r="F1297" s="652"/>
      <c r="G1297" s="647"/>
      <c r="H1297" s="648"/>
      <c r="I1297" s="648"/>
      <c r="J1297" s="671"/>
      <c r="K1297" s="822"/>
      <c r="L1297" s="671"/>
      <c r="M1297" s="671"/>
      <c r="N1297" s="671"/>
      <c r="O1297" s="671"/>
      <c r="P1297" s="671"/>
      <c r="Q1297" s="671"/>
      <c r="R1297" s="653"/>
      <c r="S1297" s="653"/>
      <c r="T1297" s="653"/>
      <c r="U1297" s="37"/>
      <c r="V1297" s="37"/>
      <c r="W1297" s="37"/>
      <c r="X1297" s="37"/>
      <c r="Y1297" s="37"/>
      <c r="Z1297" s="37"/>
      <c r="AA1297" s="37"/>
      <c r="AB1297" s="37"/>
      <c r="AC1297" s="37"/>
      <c r="AD1297" s="37"/>
      <c r="AE1297" s="37"/>
      <c r="AF1297" s="37"/>
      <c r="AG1297" s="37"/>
      <c r="AH1297" s="37"/>
      <c r="AI1297" s="37"/>
      <c r="AJ1297" s="37"/>
      <c r="AK1297" s="37"/>
      <c r="AL1297" s="652"/>
      <c r="AM1297" s="652"/>
      <c r="AN1297" s="652"/>
      <c r="AO1297" s="652"/>
      <c r="AP1297" s="652"/>
      <c r="AQ1297" s="652"/>
      <c r="AR1297" s="652"/>
      <c r="AS1297" s="652"/>
      <c r="AT1297" s="652"/>
    </row>
    <row r="1298" spans="2:46" s="644" customFormat="1" ht="15.95" customHeight="1" x14ac:dyDescent="0.25">
      <c r="B1298" s="645"/>
      <c r="C1298" s="652"/>
      <c r="D1298" s="652"/>
      <c r="E1298" s="652"/>
      <c r="F1298" s="652"/>
      <c r="G1298" s="647"/>
      <c r="H1298" s="648"/>
      <c r="I1298" s="648"/>
      <c r="J1298" s="671"/>
      <c r="K1298" s="822"/>
      <c r="L1298" s="671"/>
      <c r="M1298" s="671"/>
      <c r="N1298" s="671"/>
      <c r="O1298" s="671"/>
      <c r="P1298" s="671"/>
      <c r="Q1298" s="671"/>
      <c r="R1298" s="653"/>
      <c r="S1298" s="653"/>
      <c r="T1298" s="653"/>
      <c r="U1298" s="37"/>
      <c r="V1298" s="37"/>
      <c r="W1298" s="37"/>
      <c r="X1298" s="37"/>
      <c r="Y1298" s="37"/>
      <c r="Z1298" s="37"/>
      <c r="AA1298" s="37"/>
      <c r="AB1298" s="37"/>
      <c r="AC1298" s="37"/>
      <c r="AD1298" s="37"/>
      <c r="AE1298" s="37"/>
      <c r="AF1298" s="37"/>
      <c r="AG1298" s="37"/>
      <c r="AH1298" s="37"/>
      <c r="AI1298" s="37"/>
      <c r="AJ1298" s="37"/>
      <c r="AK1298" s="37"/>
      <c r="AL1298" s="652"/>
      <c r="AM1298" s="652"/>
      <c r="AN1298" s="652"/>
      <c r="AO1298" s="652"/>
      <c r="AP1298" s="652"/>
      <c r="AQ1298" s="652"/>
      <c r="AR1298" s="652"/>
      <c r="AS1298" s="652"/>
      <c r="AT1298" s="652"/>
    </row>
    <row r="1299" spans="2:46" s="644" customFormat="1" ht="15.95" customHeight="1" x14ac:dyDescent="0.25">
      <c r="B1299" s="645"/>
      <c r="C1299" s="652"/>
      <c r="D1299" s="652"/>
      <c r="E1299" s="652"/>
      <c r="F1299" s="652"/>
      <c r="G1299" s="647"/>
      <c r="H1299" s="648"/>
      <c r="I1299" s="648"/>
      <c r="J1299" s="671"/>
      <c r="K1299" s="822"/>
      <c r="L1299" s="671"/>
      <c r="M1299" s="671"/>
      <c r="N1299" s="671"/>
      <c r="O1299" s="671"/>
      <c r="P1299" s="671"/>
      <c r="Q1299" s="671"/>
      <c r="R1299" s="653"/>
      <c r="S1299" s="653"/>
      <c r="T1299" s="653"/>
      <c r="U1299" s="37"/>
      <c r="V1299" s="37"/>
      <c r="W1299" s="37"/>
      <c r="X1299" s="37"/>
      <c r="Y1299" s="37"/>
      <c r="Z1299" s="37"/>
      <c r="AA1299" s="37"/>
      <c r="AB1299" s="37"/>
      <c r="AC1299" s="37"/>
      <c r="AD1299" s="37"/>
      <c r="AE1299" s="37"/>
      <c r="AF1299" s="37"/>
      <c r="AG1299" s="37"/>
      <c r="AH1299" s="37"/>
      <c r="AI1299" s="37"/>
      <c r="AJ1299" s="37"/>
      <c r="AK1299" s="37"/>
      <c r="AL1299" s="652"/>
      <c r="AM1299" s="652"/>
      <c r="AN1299" s="652"/>
      <c r="AO1299" s="652"/>
      <c r="AP1299" s="652"/>
      <c r="AQ1299" s="652"/>
      <c r="AR1299" s="652"/>
      <c r="AS1299" s="652"/>
      <c r="AT1299" s="652"/>
    </row>
    <row r="1300" spans="2:46" s="644" customFormat="1" ht="15.95" customHeight="1" x14ac:dyDescent="0.25">
      <c r="B1300" s="645"/>
      <c r="C1300" s="652"/>
      <c r="D1300" s="652"/>
      <c r="E1300" s="652"/>
      <c r="F1300" s="652"/>
      <c r="G1300" s="647"/>
      <c r="H1300" s="648"/>
      <c r="I1300" s="648"/>
      <c r="J1300" s="671"/>
      <c r="K1300" s="822"/>
      <c r="L1300" s="671"/>
      <c r="M1300" s="671"/>
      <c r="N1300" s="671"/>
      <c r="O1300" s="671"/>
      <c r="P1300" s="671"/>
      <c r="Q1300" s="671"/>
      <c r="R1300" s="653"/>
      <c r="S1300" s="653"/>
      <c r="T1300" s="653"/>
      <c r="U1300" s="37"/>
      <c r="V1300" s="37"/>
      <c r="W1300" s="37"/>
      <c r="X1300" s="37"/>
      <c r="Y1300" s="37"/>
      <c r="Z1300" s="37"/>
      <c r="AA1300" s="37"/>
      <c r="AB1300" s="37"/>
      <c r="AC1300" s="37"/>
      <c r="AD1300" s="37"/>
      <c r="AE1300" s="37"/>
      <c r="AF1300" s="37"/>
      <c r="AG1300" s="37"/>
      <c r="AH1300" s="37"/>
      <c r="AI1300" s="37"/>
      <c r="AJ1300" s="37"/>
      <c r="AK1300" s="37"/>
      <c r="AL1300" s="652"/>
      <c r="AM1300" s="652"/>
      <c r="AN1300" s="652"/>
      <c r="AO1300" s="652"/>
      <c r="AP1300" s="652"/>
      <c r="AQ1300" s="652"/>
      <c r="AR1300" s="652"/>
      <c r="AS1300" s="652"/>
      <c r="AT1300" s="652"/>
    </row>
    <row r="1301" spans="2:46" s="644" customFormat="1" ht="15.95" customHeight="1" x14ac:dyDescent="0.25">
      <c r="B1301" s="645"/>
      <c r="C1301" s="652"/>
      <c r="D1301" s="652"/>
      <c r="E1301" s="652"/>
      <c r="F1301" s="652"/>
      <c r="G1301" s="647"/>
      <c r="H1301" s="648"/>
      <c r="I1301" s="648"/>
      <c r="J1301" s="671"/>
      <c r="K1301" s="822"/>
      <c r="L1301" s="671"/>
      <c r="M1301" s="671"/>
      <c r="N1301" s="671"/>
      <c r="O1301" s="671"/>
      <c r="P1301" s="671"/>
      <c r="Q1301" s="671"/>
      <c r="R1301" s="653"/>
      <c r="S1301" s="653"/>
      <c r="T1301" s="653"/>
      <c r="U1301" s="37"/>
      <c r="V1301" s="37"/>
      <c r="W1301" s="37"/>
      <c r="X1301" s="37"/>
      <c r="Y1301" s="37"/>
      <c r="Z1301" s="37"/>
      <c r="AA1301" s="37"/>
      <c r="AB1301" s="37"/>
      <c r="AC1301" s="37"/>
      <c r="AD1301" s="37"/>
      <c r="AE1301" s="37"/>
      <c r="AF1301" s="37"/>
      <c r="AG1301" s="37"/>
      <c r="AH1301" s="37"/>
      <c r="AI1301" s="37"/>
      <c r="AJ1301" s="37"/>
      <c r="AK1301" s="37"/>
      <c r="AL1301" s="652"/>
      <c r="AM1301" s="652"/>
      <c r="AN1301" s="652"/>
      <c r="AO1301" s="652"/>
      <c r="AP1301" s="652"/>
      <c r="AQ1301" s="652"/>
      <c r="AR1301" s="652"/>
      <c r="AS1301" s="652"/>
      <c r="AT1301" s="652"/>
    </row>
    <row r="1302" spans="2:46" s="644" customFormat="1" ht="15.95" customHeight="1" x14ac:dyDescent="0.25">
      <c r="B1302" s="645"/>
      <c r="C1302" s="652"/>
      <c r="D1302" s="652"/>
      <c r="E1302" s="652"/>
      <c r="F1302" s="652"/>
      <c r="G1302" s="647"/>
      <c r="H1302" s="648"/>
      <c r="I1302" s="648"/>
      <c r="J1302" s="671"/>
      <c r="K1302" s="822"/>
      <c r="L1302" s="671"/>
      <c r="M1302" s="671"/>
      <c r="N1302" s="671"/>
      <c r="O1302" s="671"/>
      <c r="P1302" s="671"/>
      <c r="Q1302" s="671"/>
      <c r="R1302" s="653"/>
      <c r="S1302" s="653"/>
      <c r="T1302" s="653"/>
      <c r="U1302" s="37"/>
      <c r="V1302" s="37"/>
      <c r="W1302" s="37"/>
      <c r="X1302" s="37"/>
      <c r="Y1302" s="37"/>
      <c r="Z1302" s="37"/>
      <c r="AA1302" s="37"/>
      <c r="AB1302" s="37"/>
      <c r="AC1302" s="37"/>
      <c r="AD1302" s="37"/>
      <c r="AE1302" s="37"/>
      <c r="AF1302" s="37"/>
      <c r="AG1302" s="37"/>
      <c r="AH1302" s="37"/>
      <c r="AI1302" s="37"/>
      <c r="AJ1302" s="37"/>
      <c r="AK1302" s="37"/>
      <c r="AL1302" s="652"/>
      <c r="AM1302" s="652"/>
      <c r="AN1302" s="652"/>
      <c r="AO1302" s="652"/>
      <c r="AP1302" s="652"/>
      <c r="AQ1302" s="652"/>
      <c r="AR1302" s="652"/>
      <c r="AS1302" s="652"/>
      <c r="AT1302" s="652"/>
    </row>
    <row r="1303" spans="2:46" s="644" customFormat="1" ht="15.95" customHeight="1" x14ac:dyDescent="0.25">
      <c r="B1303" s="645"/>
      <c r="C1303" s="652"/>
      <c r="D1303" s="652"/>
      <c r="E1303" s="652"/>
      <c r="F1303" s="652"/>
      <c r="G1303" s="647"/>
      <c r="H1303" s="648"/>
      <c r="I1303" s="648"/>
      <c r="J1303" s="671"/>
      <c r="K1303" s="822"/>
      <c r="L1303" s="671"/>
      <c r="M1303" s="671"/>
      <c r="N1303" s="671"/>
      <c r="O1303" s="671"/>
      <c r="P1303" s="671"/>
      <c r="Q1303" s="671"/>
      <c r="R1303" s="653"/>
      <c r="S1303" s="653"/>
      <c r="T1303" s="653"/>
      <c r="U1303" s="37"/>
      <c r="V1303" s="37"/>
      <c r="W1303" s="37"/>
      <c r="X1303" s="37"/>
      <c r="Y1303" s="37"/>
      <c r="Z1303" s="37"/>
      <c r="AA1303" s="37"/>
      <c r="AB1303" s="37"/>
      <c r="AC1303" s="37"/>
      <c r="AD1303" s="37"/>
      <c r="AE1303" s="37"/>
      <c r="AF1303" s="37"/>
      <c r="AG1303" s="37"/>
      <c r="AH1303" s="37"/>
      <c r="AI1303" s="37"/>
      <c r="AJ1303" s="37"/>
      <c r="AK1303" s="37"/>
      <c r="AL1303" s="652"/>
      <c r="AM1303" s="652"/>
      <c r="AN1303" s="652"/>
      <c r="AO1303" s="652"/>
      <c r="AP1303" s="652"/>
      <c r="AQ1303" s="652"/>
      <c r="AR1303" s="652"/>
      <c r="AS1303" s="652"/>
      <c r="AT1303" s="652"/>
    </row>
    <row r="1304" spans="2:46" s="644" customFormat="1" ht="15.95" customHeight="1" x14ac:dyDescent="0.25">
      <c r="B1304" s="645"/>
      <c r="C1304" s="652"/>
      <c r="D1304" s="652"/>
      <c r="E1304" s="652"/>
      <c r="F1304" s="652"/>
      <c r="G1304" s="647"/>
      <c r="H1304" s="648"/>
      <c r="I1304" s="648"/>
      <c r="J1304" s="671"/>
      <c r="K1304" s="822"/>
      <c r="L1304" s="671"/>
      <c r="M1304" s="671"/>
      <c r="N1304" s="671"/>
      <c r="O1304" s="671"/>
      <c r="P1304" s="671"/>
      <c r="Q1304" s="671"/>
      <c r="R1304" s="653"/>
      <c r="S1304" s="653"/>
      <c r="T1304" s="653"/>
      <c r="U1304" s="37"/>
      <c r="V1304" s="37"/>
      <c r="W1304" s="37"/>
      <c r="X1304" s="37"/>
      <c r="Y1304" s="37"/>
      <c r="Z1304" s="37"/>
      <c r="AA1304" s="37"/>
      <c r="AB1304" s="37"/>
      <c r="AC1304" s="37"/>
      <c r="AD1304" s="37"/>
      <c r="AE1304" s="37"/>
      <c r="AF1304" s="37"/>
      <c r="AG1304" s="37"/>
      <c r="AH1304" s="37"/>
      <c r="AI1304" s="37"/>
      <c r="AJ1304" s="37"/>
      <c r="AK1304" s="37"/>
      <c r="AL1304" s="652"/>
      <c r="AM1304" s="652"/>
      <c r="AN1304" s="652"/>
      <c r="AO1304" s="652"/>
      <c r="AP1304" s="652"/>
      <c r="AQ1304" s="652"/>
      <c r="AR1304" s="652"/>
      <c r="AS1304" s="652"/>
      <c r="AT1304" s="652"/>
    </row>
    <row r="1305" spans="2:46" s="644" customFormat="1" ht="15.95" customHeight="1" x14ac:dyDescent="0.25">
      <c r="B1305" s="645"/>
      <c r="C1305" s="652"/>
      <c r="D1305" s="652"/>
      <c r="E1305" s="652"/>
      <c r="F1305" s="652"/>
      <c r="G1305" s="647"/>
      <c r="H1305" s="648"/>
      <c r="I1305" s="648"/>
      <c r="J1305" s="671"/>
      <c r="K1305" s="822"/>
      <c r="L1305" s="671"/>
      <c r="M1305" s="671"/>
      <c r="N1305" s="671"/>
      <c r="O1305" s="671"/>
      <c r="P1305" s="671"/>
      <c r="Q1305" s="671"/>
      <c r="R1305" s="653"/>
      <c r="S1305" s="653"/>
      <c r="T1305" s="653"/>
      <c r="U1305" s="37"/>
      <c r="V1305" s="37"/>
      <c r="W1305" s="37"/>
      <c r="X1305" s="37"/>
      <c r="Y1305" s="37"/>
      <c r="Z1305" s="37"/>
      <c r="AA1305" s="37"/>
      <c r="AB1305" s="37"/>
      <c r="AC1305" s="37"/>
      <c r="AD1305" s="37"/>
      <c r="AE1305" s="37"/>
      <c r="AF1305" s="37"/>
      <c r="AG1305" s="37"/>
      <c r="AH1305" s="37"/>
      <c r="AI1305" s="37"/>
      <c r="AJ1305" s="37"/>
      <c r="AK1305" s="37"/>
      <c r="AL1305" s="652"/>
      <c r="AM1305" s="652"/>
      <c r="AN1305" s="652"/>
      <c r="AO1305" s="652"/>
      <c r="AP1305" s="652"/>
      <c r="AQ1305" s="652"/>
      <c r="AR1305" s="652"/>
      <c r="AS1305" s="652"/>
      <c r="AT1305" s="652"/>
    </row>
    <row r="1306" spans="2:46" s="644" customFormat="1" ht="15.95" customHeight="1" x14ac:dyDescent="0.25">
      <c r="B1306" s="645"/>
      <c r="C1306" s="652"/>
      <c r="D1306" s="652"/>
      <c r="E1306" s="652"/>
      <c r="F1306" s="652"/>
      <c r="G1306" s="647"/>
      <c r="H1306" s="648"/>
      <c r="I1306" s="648"/>
      <c r="J1306" s="671"/>
      <c r="K1306" s="822"/>
      <c r="L1306" s="671"/>
      <c r="M1306" s="671"/>
      <c r="N1306" s="671"/>
      <c r="O1306" s="671"/>
      <c r="P1306" s="671"/>
      <c r="Q1306" s="671"/>
      <c r="R1306" s="653"/>
      <c r="S1306" s="653"/>
      <c r="T1306" s="653"/>
      <c r="U1306" s="37"/>
      <c r="V1306" s="37"/>
      <c r="W1306" s="37"/>
      <c r="X1306" s="37"/>
      <c r="Y1306" s="37"/>
      <c r="Z1306" s="37"/>
      <c r="AA1306" s="37"/>
      <c r="AB1306" s="37"/>
      <c r="AC1306" s="37"/>
      <c r="AD1306" s="37"/>
      <c r="AE1306" s="37"/>
      <c r="AF1306" s="37"/>
      <c r="AG1306" s="37"/>
      <c r="AH1306" s="37"/>
      <c r="AI1306" s="37"/>
      <c r="AJ1306" s="37"/>
      <c r="AK1306" s="37"/>
      <c r="AL1306" s="652"/>
      <c r="AM1306" s="652"/>
      <c r="AN1306" s="652"/>
      <c r="AO1306" s="652"/>
      <c r="AP1306" s="652"/>
      <c r="AQ1306" s="652"/>
      <c r="AR1306" s="652"/>
      <c r="AS1306" s="652"/>
      <c r="AT1306" s="652"/>
    </row>
    <row r="1307" spans="2:46" s="644" customFormat="1" ht="15.95" customHeight="1" x14ac:dyDescent="0.25">
      <c r="B1307" s="645"/>
      <c r="C1307" s="652"/>
      <c r="D1307" s="652"/>
      <c r="E1307" s="652"/>
      <c r="F1307" s="652"/>
      <c r="G1307" s="647"/>
      <c r="H1307" s="648"/>
      <c r="I1307" s="648"/>
      <c r="J1307" s="671"/>
      <c r="K1307" s="822"/>
      <c r="L1307" s="671"/>
      <c r="M1307" s="671"/>
      <c r="N1307" s="671"/>
      <c r="O1307" s="671"/>
      <c r="P1307" s="671"/>
      <c r="Q1307" s="671"/>
      <c r="R1307" s="653"/>
      <c r="S1307" s="653"/>
      <c r="T1307" s="653"/>
      <c r="U1307" s="37"/>
      <c r="V1307" s="37"/>
      <c r="W1307" s="37"/>
      <c r="X1307" s="37"/>
      <c r="Y1307" s="37"/>
      <c r="Z1307" s="37"/>
      <c r="AA1307" s="37"/>
      <c r="AB1307" s="37"/>
      <c r="AC1307" s="37"/>
      <c r="AD1307" s="37"/>
      <c r="AE1307" s="37"/>
      <c r="AF1307" s="37"/>
      <c r="AG1307" s="37"/>
      <c r="AH1307" s="37"/>
      <c r="AI1307" s="37"/>
      <c r="AJ1307" s="37"/>
      <c r="AK1307" s="37"/>
      <c r="AL1307" s="652"/>
      <c r="AM1307" s="652"/>
      <c r="AN1307" s="652"/>
      <c r="AO1307" s="652"/>
      <c r="AP1307" s="652"/>
      <c r="AQ1307" s="652"/>
      <c r="AR1307" s="652"/>
      <c r="AS1307" s="652"/>
      <c r="AT1307" s="652"/>
    </row>
    <row r="1308" spans="2:46" s="644" customFormat="1" ht="15.95" customHeight="1" x14ac:dyDescent="0.25">
      <c r="B1308" s="645"/>
      <c r="C1308" s="652"/>
      <c r="D1308" s="652"/>
      <c r="E1308" s="652"/>
      <c r="F1308" s="652"/>
      <c r="G1308" s="647"/>
      <c r="H1308" s="648"/>
      <c r="I1308" s="648"/>
      <c r="J1308" s="671"/>
      <c r="K1308" s="822"/>
      <c r="L1308" s="671"/>
      <c r="M1308" s="671"/>
      <c r="N1308" s="671"/>
      <c r="O1308" s="671"/>
      <c r="P1308" s="671"/>
      <c r="Q1308" s="671"/>
      <c r="R1308" s="653"/>
      <c r="S1308" s="653"/>
      <c r="T1308" s="653"/>
      <c r="U1308" s="37"/>
      <c r="V1308" s="37"/>
      <c r="W1308" s="37"/>
      <c r="X1308" s="37"/>
      <c r="Y1308" s="37"/>
      <c r="Z1308" s="37"/>
      <c r="AA1308" s="37"/>
      <c r="AB1308" s="37"/>
      <c r="AC1308" s="37"/>
      <c r="AD1308" s="37"/>
      <c r="AE1308" s="37"/>
      <c r="AF1308" s="37"/>
      <c r="AG1308" s="37"/>
      <c r="AH1308" s="37"/>
      <c r="AI1308" s="37"/>
      <c r="AJ1308" s="37"/>
      <c r="AK1308" s="37"/>
      <c r="AL1308" s="652"/>
      <c r="AM1308" s="652"/>
      <c r="AN1308" s="652"/>
      <c r="AO1308" s="652"/>
      <c r="AP1308" s="652"/>
      <c r="AQ1308" s="652"/>
      <c r="AR1308" s="652"/>
      <c r="AS1308" s="652"/>
      <c r="AT1308" s="652"/>
    </row>
    <row r="1309" spans="2:46" s="644" customFormat="1" ht="15.95" customHeight="1" x14ac:dyDescent="0.25">
      <c r="B1309" s="645"/>
      <c r="C1309" s="652"/>
      <c r="D1309" s="652"/>
      <c r="E1309" s="652"/>
      <c r="F1309" s="652"/>
      <c r="G1309" s="647"/>
      <c r="H1309" s="648"/>
      <c r="I1309" s="648"/>
      <c r="J1309" s="671"/>
      <c r="K1309" s="822"/>
      <c r="L1309" s="671"/>
      <c r="M1309" s="671"/>
      <c r="N1309" s="671"/>
      <c r="O1309" s="671"/>
      <c r="P1309" s="671"/>
      <c r="Q1309" s="671"/>
      <c r="R1309" s="653"/>
      <c r="S1309" s="653"/>
      <c r="T1309" s="653"/>
      <c r="U1309" s="37"/>
      <c r="V1309" s="37"/>
      <c r="W1309" s="37"/>
      <c r="X1309" s="37"/>
      <c r="Y1309" s="37"/>
      <c r="Z1309" s="37"/>
      <c r="AA1309" s="37"/>
      <c r="AB1309" s="37"/>
      <c r="AC1309" s="37"/>
      <c r="AD1309" s="37"/>
      <c r="AE1309" s="37"/>
      <c r="AF1309" s="37"/>
      <c r="AG1309" s="37"/>
      <c r="AH1309" s="37"/>
      <c r="AI1309" s="37"/>
      <c r="AJ1309" s="37"/>
      <c r="AK1309" s="37"/>
      <c r="AL1309" s="652"/>
      <c r="AM1309" s="652"/>
      <c r="AN1309" s="652"/>
      <c r="AO1309" s="652"/>
      <c r="AP1309" s="652"/>
      <c r="AQ1309" s="652"/>
      <c r="AR1309" s="652"/>
      <c r="AS1309" s="652"/>
      <c r="AT1309" s="652"/>
    </row>
    <row r="1310" spans="2:46" s="644" customFormat="1" ht="15.95" customHeight="1" x14ac:dyDescent="0.25">
      <c r="B1310" s="645"/>
      <c r="C1310" s="652"/>
      <c r="D1310" s="652"/>
      <c r="E1310" s="652"/>
      <c r="F1310" s="652"/>
      <c r="G1310" s="647"/>
      <c r="H1310" s="648"/>
      <c r="I1310" s="648"/>
      <c r="J1310" s="671"/>
      <c r="K1310" s="822"/>
      <c r="L1310" s="671"/>
      <c r="M1310" s="671"/>
      <c r="N1310" s="671"/>
      <c r="O1310" s="671"/>
      <c r="P1310" s="671"/>
      <c r="Q1310" s="671"/>
      <c r="R1310" s="653"/>
      <c r="S1310" s="653"/>
      <c r="T1310" s="653"/>
      <c r="U1310" s="37"/>
      <c r="V1310" s="37"/>
      <c r="W1310" s="37"/>
      <c r="X1310" s="37"/>
      <c r="Y1310" s="37"/>
      <c r="Z1310" s="37"/>
      <c r="AA1310" s="37"/>
      <c r="AB1310" s="37"/>
      <c r="AC1310" s="37"/>
      <c r="AD1310" s="37"/>
      <c r="AE1310" s="37"/>
      <c r="AF1310" s="37"/>
      <c r="AG1310" s="37"/>
      <c r="AH1310" s="37"/>
      <c r="AI1310" s="37"/>
      <c r="AJ1310" s="37"/>
      <c r="AK1310" s="37"/>
      <c r="AL1310" s="652"/>
      <c r="AM1310" s="652"/>
      <c r="AN1310" s="652"/>
      <c r="AO1310" s="652"/>
      <c r="AP1310" s="652"/>
      <c r="AQ1310" s="652"/>
      <c r="AR1310" s="652"/>
      <c r="AS1310" s="652"/>
      <c r="AT1310" s="652"/>
    </row>
    <row r="1311" spans="2:46" s="644" customFormat="1" ht="15.95" customHeight="1" x14ac:dyDescent="0.25">
      <c r="B1311" s="645"/>
      <c r="C1311" s="652"/>
      <c r="D1311" s="652"/>
      <c r="E1311" s="652"/>
      <c r="F1311" s="652"/>
      <c r="G1311" s="647"/>
      <c r="H1311" s="648"/>
      <c r="I1311" s="648"/>
      <c r="J1311" s="671"/>
      <c r="K1311" s="822"/>
      <c r="L1311" s="671"/>
      <c r="M1311" s="671"/>
      <c r="N1311" s="671"/>
      <c r="O1311" s="671"/>
      <c r="P1311" s="671"/>
      <c r="Q1311" s="671"/>
      <c r="R1311" s="653"/>
      <c r="S1311" s="653"/>
      <c r="T1311" s="653"/>
      <c r="U1311" s="37"/>
      <c r="V1311" s="37"/>
      <c r="W1311" s="37"/>
      <c r="X1311" s="37"/>
      <c r="Y1311" s="37"/>
      <c r="Z1311" s="37"/>
      <c r="AA1311" s="37"/>
      <c r="AB1311" s="37"/>
      <c r="AC1311" s="37"/>
      <c r="AD1311" s="37"/>
      <c r="AE1311" s="37"/>
      <c r="AF1311" s="37"/>
      <c r="AG1311" s="37"/>
      <c r="AH1311" s="37"/>
      <c r="AI1311" s="37"/>
      <c r="AJ1311" s="37"/>
      <c r="AK1311" s="37"/>
      <c r="AL1311" s="652"/>
      <c r="AM1311" s="652"/>
      <c r="AN1311" s="652"/>
      <c r="AO1311" s="652"/>
      <c r="AP1311" s="652"/>
      <c r="AQ1311" s="652"/>
      <c r="AR1311" s="652"/>
      <c r="AS1311" s="652"/>
      <c r="AT1311" s="652"/>
    </row>
    <row r="1312" spans="2:46" s="644" customFormat="1" ht="15.95" customHeight="1" x14ac:dyDescent="0.25">
      <c r="B1312" s="645"/>
      <c r="C1312" s="652"/>
      <c r="D1312" s="652"/>
      <c r="E1312" s="652"/>
      <c r="F1312" s="652"/>
      <c r="G1312" s="647"/>
      <c r="H1312" s="648"/>
      <c r="I1312" s="648"/>
      <c r="J1312" s="671"/>
      <c r="K1312" s="822"/>
      <c r="L1312" s="671"/>
      <c r="M1312" s="671"/>
      <c r="N1312" s="671"/>
      <c r="O1312" s="671"/>
      <c r="P1312" s="671"/>
      <c r="Q1312" s="671"/>
      <c r="R1312" s="653"/>
      <c r="S1312" s="653"/>
      <c r="T1312" s="653"/>
      <c r="U1312" s="37"/>
      <c r="V1312" s="37"/>
      <c r="W1312" s="37"/>
      <c r="X1312" s="37"/>
      <c r="Y1312" s="37"/>
      <c r="Z1312" s="37"/>
      <c r="AA1312" s="37"/>
      <c r="AB1312" s="37"/>
      <c r="AC1312" s="37"/>
      <c r="AD1312" s="37"/>
      <c r="AE1312" s="37"/>
      <c r="AF1312" s="37"/>
      <c r="AG1312" s="37"/>
      <c r="AH1312" s="37"/>
      <c r="AI1312" s="37"/>
      <c r="AJ1312" s="37"/>
      <c r="AK1312" s="37"/>
      <c r="AL1312" s="652"/>
      <c r="AM1312" s="652"/>
      <c r="AN1312" s="652"/>
      <c r="AO1312" s="652"/>
      <c r="AP1312" s="652"/>
      <c r="AQ1312" s="652"/>
      <c r="AR1312" s="652"/>
      <c r="AS1312" s="652"/>
      <c r="AT1312" s="652"/>
    </row>
    <row r="1313" spans="2:46" s="644" customFormat="1" ht="15.95" customHeight="1" x14ac:dyDescent="0.25">
      <c r="B1313" s="645"/>
      <c r="C1313" s="652"/>
      <c r="D1313" s="652"/>
      <c r="E1313" s="652"/>
      <c r="F1313" s="652"/>
      <c r="G1313" s="647"/>
      <c r="H1313" s="648"/>
      <c r="I1313" s="648"/>
      <c r="J1313" s="671"/>
      <c r="K1313" s="822"/>
      <c r="L1313" s="671"/>
      <c r="M1313" s="671"/>
      <c r="N1313" s="671"/>
      <c r="O1313" s="671"/>
      <c r="P1313" s="671"/>
      <c r="Q1313" s="671"/>
      <c r="R1313" s="653"/>
      <c r="S1313" s="653"/>
      <c r="T1313" s="653"/>
      <c r="U1313" s="37"/>
      <c r="V1313" s="37"/>
      <c r="W1313" s="37"/>
      <c r="X1313" s="37"/>
      <c r="Y1313" s="37"/>
      <c r="Z1313" s="37"/>
      <c r="AA1313" s="37"/>
      <c r="AB1313" s="37"/>
      <c r="AC1313" s="37"/>
      <c r="AD1313" s="37"/>
      <c r="AE1313" s="37"/>
      <c r="AF1313" s="37"/>
      <c r="AG1313" s="37"/>
      <c r="AH1313" s="37"/>
      <c r="AI1313" s="37"/>
      <c r="AJ1313" s="37"/>
      <c r="AK1313" s="37"/>
      <c r="AL1313" s="652"/>
      <c r="AM1313" s="652"/>
      <c r="AN1313" s="652"/>
      <c r="AO1313" s="652"/>
      <c r="AP1313" s="652"/>
      <c r="AQ1313" s="652"/>
      <c r="AR1313" s="652"/>
      <c r="AS1313" s="652"/>
      <c r="AT1313" s="652"/>
    </row>
    <row r="1314" spans="2:46" s="644" customFormat="1" ht="15.95" customHeight="1" x14ac:dyDescent="0.25">
      <c r="B1314" s="645"/>
      <c r="C1314" s="652"/>
      <c r="D1314" s="652"/>
      <c r="E1314" s="652"/>
      <c r="F1314" s="652"/>
      <c r="G1314" s="647"/>
      <c r="H1314" s="648"/>
      <c r="I1314" s="648"/>
      <c r="J1314" s="671"/>
      <c r="K1314" s="822"/>
      <c r="L1314" s="671"/>
      <c r="M1314" s="671"/>
      <c r="N1314" s="671"/>
      <c r="O1314" s="671"/>
      <c r="P1314" s="671"/>
      <c r="Q1314" s="671"/>
      <c r="R1314" s="653"/>
      <c r="S1314" s="653"/>
      <c r="T1314" s="653"/>
      <c r="U1314" s="37"/>
      <c r="V1314" s="37"/>
      <c r="W1314" s="37"/>
      <c r="X1314" s="37"/>
      <c r="Y1314" s="37"/>
      <c r="Z1314" s="37"/>
      <c r="AA1314" s="37"/>
      <c r="AB1314" s="37"/>
      <c r="AC1314" s="37"/>
      <c r="AD1314" s="37"/>
      <c r="AE1314" s="37"/>
      <c r="AF1314" s="37"/>
      <c r="AG1314" s="37"/>
      <c r="AH1314" s="37"/>
      <c r="AI1314" s="37"/>
      <c r="AJ1314" s="37"/>
      <c r="AK1314" s="37"/>
      <c r="AL1314" s="652"/>
      <c r="AM1314" s="652"/>
      <c r="AN1314" s="652"/>
      <c r="AO1314" s="652"/>
      <c r="AP1314" s="652"/>
      <c r="AQ1314" s="652"/>
      <c r="AR1314" s="652"/>
      <c r="AS1314" s="652"/>
      <c r="AT1314" s="652"/>
    </row>
    <row r="1315" spans="2:46" s="644" customFormat="1" ht="15.95" customHeight="1" x14ac:dyDescent="0.25">
      <c r="B1315" s="645"/>
      <c r="C1315" s="652"/>
      <c r="D1315" s="652"/>
      <c r="E1315" s="652"/>
      <c r="F1315" s="652"/>
      <c r="G1315" s="647"/>
      <c r="H1315" s="648"/>
      <c r="I1315" s="648"/>
      <c r="J1315" s="671"/>
      <c r="K1315" s="822"/>
      <c r="L1315" s="671"/>
      <c r="M1315" s="671"/>
      <c r="N1315" s="671"/>
      <c r="O1315" s="671"/>
      <c r="P1315" s="671"/>
      <c r="Q1315" s="671"/>
      <c r="R1315" s="653"/>
      <c r="S1315" s="653"/>
      <c r="T1315" s="653"/>
      <c r="U1315" s="37"/>
      <c r="V1315" s="37"/>
      <c r="W1315" s="37"/>
      <c r="X1315" s="37"/>
      <c r="Y1315" s="37"/>
      <c r="Z1315" s="37"/>
      <c r="AA1315" s="37"/>
      <c r="AB1315" s="37"/>
      <c r="AC1315" s="37"/>
      <c r="AD1315" s="37"/>
      <c r="AE1315" s="37"/>
      <c r="AF1315" s="37"/>
      <c r="AG1315" s="37"/>
      <c r="AH1315" s="37"/>
      <c r="AI1315" s="37"/>
      <c r="AJ1315" s="37"/>
      <c r="AK1315" s="37"/>
      <c r="AL1315" s="652"/>
      <c r="AM1315" s="652"/>
      <c r="AN1315" s="652"/>
      <c r="AO1315" s="652"/>
      <c r="AP1315" s="652"/>
      <c r="AQ1315" s="652"/>
      <c r="AR1315" s="652"/>
      <c r="AS1315" s="652"/>
      <c r="AT1315" s="652"/>
    </row>
    <row r="1316" spans="2:46" s="644" customFormat="1" ht="15.95" customHeight="1" x14ac:dyDescent="0.25">
      <c r="B1316" s="645"/>
      <c r="C1316" s="652"/>
      <c r="D1316" s="652"/>
      <c r="E1316" s="652"/>
      <c r="F1316" s="652"/>
      <c r="G1316" s="647"/>
      <c r="H1316" s="648"/>
      <c r="I1316" s="648"/>
      <c r="J1316" s="671"/>
      <c r="K1316" s="822"/>
      <c r="L1316" s="671"/>
      <c r="M1316" s="671"/>
      <c r="N1316" s="671"/>
      <c r="O1316" s="671"/>
      <c r="P1316" s="671"/>
      <c r="Q1316" s="671"/>
      <c r="R1316" s="653"/>
      <c r="S1316" s="653"/>
      <c r="T1316" s="653"/>
      <c r="U1316" s="37"/>
      <c r="V1316" s="37"/>
      <c r="W1316" s="37"/>
      <c r="X1316" s="37"/>
      <c r="Y1316" s="37"/>
      <c r="Z1316" s="37"/>
      <c r="AA1316" s="37"/>
      <c r="AB1316" s="37"/>
      <c r="AC1316" s="37"/>
      <c r="AD1316" s="37"/>
      <c r="AE1316" s="37"/>
      <c r="AF1316" s="37"/>
      <c r="AG1316" s="37"/>
      <c r="AH1316" s="37"/>
      <c r="AI1316" s="37"/>
      <c r="AJ1316" s="37"/>
      <c r="AK1316" s="37"/>
      <c r="AL1316" s="652"/>
      <c r="AM1316" s="652"/>
      <c r="AN1316" s="652"/>
      <c r="AO1316" s="652"/>
      <c r="AP1316" s="652"/>
      <c r="AQ1316" s="652"/>
      <c r="AR1316" s="652"/>
      <c r="AS1316" s="652"/>
      <c r="AT1316" s="652"/>
    </row>
    <row r="1317" spans="2:46" s="644" customFormat="1" ht="15.95" customHeight="1" x14ac:dyDescent="0.25">
      <c r="B1317" s="645"/>
      <c r="C1317" s="652"/>
      <c r="D1317" s="652"/>
      <c r="E1317" s="652"/>
      <c r="F1317" s="652"/>
      <c r="G1317" s="647"/>
      <c r="H1317" s="648"/>
      <c r="I1317" s="648"/>
      <c r="J1317" s="671"/>
      <c r="K1317" s="822"/>
      <c r="L1317" s="671"/>
      <c r="M1317" s="671"/>
      <c r="N1317" s="671"/>
      <c r="O1317" s="671"/>
      <c r="P1317" s="671"/>
      <c r="Q1317" s="671"/>
      <c r="R1317" s="653"/>
      <c r="S1317" s="653"/>
      <c r="T1317" s="653"/>
      <c r="U1317" s="37"/>
      <c r="V1317" s="37"/>
      <c r="W1317" s="37"/>
      <c r="X1317" s="37"/>
      <c r="Y1317" s="37"/>
      <c r="Z1317" s="37"/>
      <c r="AA1317" s="37"/>
      <c r="AB1317" s="37"/>
      <c r="AC1317" s="37"/>
      <c r="AD1317" s="37"/>
      <c r="AE1317" s="37"/>
      <c r="AF1317" s="37"/>
      <c r="AG1317" s="37"/>
      <c r="AH1317" s="37"/>
      <c r="AI1317" s="37"/>
      <c r="AJ1317" s="37"/>
      <c r="AK1317" s="37"/>
      <c r="AL1317" s="652"/>
      <c r="AM1317" s="652"/>
      <c r="AN1317" s="652"/>
      <c r="AO1317" s="652"/>
      <c r="AP1317" s="652"/>
      <c r="AQ1317" s="652"/>
      <c r="AR1317" s="652"/>
      <c r="AS1317" s="652"/>
      <c r="AT1317" s="652"/>
    </row>
    <row r="1318" spans="2:46" s="644" customFormat="1" ht="15.95" customHeight="1" x14ac:dyDescent="0.25">
      <c r="B1318" s="645"/>
      <c r="C1318" s="652"/>
      <c r="D1318" s="652"/>
      <c r="E1318" s="652"/>
      <c r="F1318" s="652"/>
      <c r="G1318" s="647"/>
      <c r="H1318" s="648"/>
      <c r="I1318" s="648"/>
      <c r="J1318" s="671"/>
      <c r="K1318" s="822"/>
      <c r="L1318" s="671"/>
      <c r="M1318" s="671"/>
      <c r="N1318" s="671"/>
      <c r="O1318" s="671"/>
      <c r="P1318" s="671"/>
      <c r="Q1318" s="671"/>
      <c r="R1318" s="653"/>
      <c r="S1318" s="653"/>
      <c r="T1318" s="653"/>
      <c r="U1318" s="37"/>
      <c r="V1318" s="37"/>
      <c r="W1318" s="37"/>
      <c r="X1318" s="37"/>
      <c r="Y1318" s="37"/>
      <c r="Z1318" s="37"/>
      <c r="AA1318" s="37"/>
      <c r="AB1318" s="37"/>
      <c r="AC1318" s="37"/>
      <c r="AD1318" s="37"/>
      <c r="AE1318" s="37"/>
      <c r="AF1318" s="37"/>
      <c r="AG1318" s="37"/>
      <c r="AH1318" s="37"/>
      <c r="AI1318" s="37"/>
      <c r="AJ1318" s="37"/>
      <c r="AK1318" s="37"/>
      <c r="AL1318" s="652"/>
      <c r="AM1318" s="652"/>
      <c r="AN1318" s="652"/>
      <c r="AO1318" s="652"/>
      <c r="AP1318" s="652"/>
      <c r="AQ1318" s="652"/>
      <c r="AR1318" s="652"/>
      <c r="AS1318" s="652"/>
      <c r="AT1318" s="652"/>
    </row>
    <row r="1319" spans="2:46" s="644" customFormat="1" ht="15.95" customHeight="1" x14ac:dyDescent="0.25">
      <c r="B1319" s="645"/>
      <c r="C1319" s="652"/>
      <c r="D1319" s="652"/>
      <c r="E1319" s="652"/>
      <c r="F1319" s="652"/>
      <c r="G1319" s="647"/>
      <c r="H1319" s="648"/>
      <c r="I1319" s="648"/>
      <c r="J1319" s="671"/>
      <c r="K1319" s="822"/>
      <c r="L1319" s="671"/>
      <c r="M1319" s="671"/>
      <c r="N1319" s="671"/>
      <c r="O1319" s="671"/>
      <c r="P1319" s="671"/>
      <c r="Q1319" s="671"/>
      <c r="R1319" s="653"/>
      <c r="S1319" s="653"/>
      <c r="T1319" s="653"/>
      <c r="U1319" s="37"/>
      <c r="V1319" s="37"/>
      <c r="W1319" s="37"/>
      <c r="X1319" s="37"/>
      <c r="Y1319" s="37"/>
      <c r="Z1319" s="37"/>
      <c r="AA1319" s="37"/>
      <c r="AB1319" s="37"/>
      <c r="AC1319" s="37"/>
      <c r="AD1319" s="37"/>
      <c r="AE1319" s="37"/>
      <c r="AF1319" s="37"/>
      <c r="AG1319" s="37"/>
      <c r="AH1319" s="37"/>
      <c r="AI1319" s="37"/>
      <c r="AJ1319" s="37"/>
      <c r="AK1319" s="37"/>
      <c r="AL1319" s="652"/>
      <c r="AM1319" s="652"/>
      <c r="AN1319" s="652"/>
      <c r="AO1319" s="652"/>
      <c r="AP1319" s="652"/>
      <c r="AQ1319" s="652"/>
      <c r="AR1319" s="652"/>
      <c r="AS1319" s="652"/>
      <c r="AT1319" s="652"/>
    </row>
    <row r="1320" spans="2:46" s="644" customFormat="1" ht="15.95" customHeight="1" x14ac:dyDescent="0.25">
      <c r="B1320" s="645"/>
      <c r="C1320" s="652"/>
      <c r="D1320" s="652"/>
      <c r="E1320" s="652"/>
      <c r="F1320" s="652"/>
      <c r="G1320" s="647"/>
      <c r="H1320" s="648"/>
      <c r="I1320" s="648"/>
      <c r="J1320" s="671"/>
      <c r="K1320" s="822"/>
      <c r="L1320" s="671"/>
      <c r="M1320" s="671"/>
      <c r="N1320" s="671"/>
      <c r="O1320" s="671"/>
      <c r="P1320" s="671"/>
      <c r="Q1320" s="671"/>
      <c r="R1320" s="653"/>
      <c r="S1320" s="653"/>
      <c r="T1320" s="653"/>
      <c r="U1320" s="37"/>
      <c r="V1320" s="37"/>
      <c r="W1320" s="37"/>
      <c r="X1320" s="37"/>
      <c r="Y1320" s="37"/>
      <c r="Z1320" s="37"/>
      <c r="AA1320" s="37"/>
      <c r="AB1320" s="37"/>
      <c r="AC1320" s="37"/>
      <c r="AD1320" s="37"/>
      <c r="AE1320" s="37"/>
      <c r="AF1320" s="37"/>
      <c r="AG1320" s="37"/>
      <c r="AH1320" s="37"/>
      <c r="AI1320" s="37"/>
      <c r="AJ1320" s="37"/>
      <c r="AK1320" s="37"/>
      <c r="AL1320" s="652"/>
      <c r="AM1320" s="652"/>
      <c r="AN1320" s="652"/>
      <c r="AO1320" s="652"/>
      <c r="AP1320" s="652"/>
      <c r="AQ1320" s="652"/>
      <c r="AR1320" s="652"/>
      <c r="AS1320" s="652"/>
      <c r="AT1320" s="652"/>
    </row>
    <row r="1321" spans="2:46" s="644" customFormat="1" ht="15.95" customHeight="1" x14ac:dyDescent="0.25">
      <c r="B1321" s="645"/>
      <c r="C1321" s="652"/>
      <c r="D1321" s="652"/>
      <c r="E1321" s="652"/>
      <c r="F1321" s="652"/>
      <c r="G1321" s="647"/>
      <c r="H1321" s="648"/>
      <c r="I1321" s="648"/>
      <c r="J1321" s="671"/>
      <c r="K1321" s="822"/>
      <c r="L1321" s="671"/>
      <c r="M1321" s="671"/>
      <c r="N1321" s="671"/>
      <c r="O1321" s="671"/>
      <c r="P1321" s="671"/>
      <c r="Q1321" s="671"/>
      <c r="R1321" s="653"/>
      <c r="S1321" s="653"/>
      <c r="T1321" s="653"/>
      <c r="U1321" s="37"/>
      <c r="V1321" s="37"/>
      <c r="W1321" s="37"/>
      <c r="X1321" s="37"/>
      <c r="Y1321" s="37"/>
      <c r="Z1321" s="37"/>
      <c r="AA1321" s="37"/>
      <c r="AB1321" s="37"/>
      <c r="AC1321" s="37"/>
      <c r="AD1321" s="37"/>
      <c r="AE1321" s="37"/>
      <c r="AF1321" s="37"/>
      <c r="AG1321" s="37"/>
      <c r="AH1321" s="37"/>
      <c r="AI1321" s="37"/>
      <c r="AJ1321" s="37"/>
      <c r="AK1321" s="37"/>
      <c r="AL1321" s="652"/>
      <c r="AM1321" s="652"/>
      <c r="AN1321" s="652"/>
      <c r="AO1321" s="652"/>
      <c r="AP1321" s="652"/>
      <c r="AQ1321" s="652"/>
      <c r="AR1321" s="652"/>
      <c r="AS1321" s="652"/>
      <c r="AT1321" s="652"/>
    </row>
    <row r="1322" spans="2:46" s="644" customFormat="1" ht="15.95" customHeight="1" x14ac:dyDescent="0.25">
      <c r="B1322" s="645"/>
      <c r="C1322" s="652"/>
      <c r="D1322" s="652"/>
      <c r="E1322" s="652"/>
      <c r="F1322" s="652"/>
      <c r="G1322" s="647"/>
      <c r="H1322" s="648"/>
      <c r="I1322" s="648"/>
      <c r="J1322" s="671"/>
      <c r="K1322" s="822"/>
      <c r="L1322" s="671"/>
      <c r="M1322" s="671"/>
      <c r="N1322" s="671"/>
      <c r="O1322" s="671"/>
      <c r="P1322" s="671"/>
      <c r="Q1322" s="671"/>
      <c r="R1322" s="653"/>
      <c r="S1322" s="653"/>
      <c r="T1322" s="653"/>
      <c r="U1322" s="37"/>
      <c r="V1322" s="37"/>
      <c r="W1322" s="37"/>
      <c r="X1322" s="37"/>
      <c r="Y1322" s="37"/>
      <c r="Z1322" s="37"/>
      <c r="AA1322" s="37"/>
      <c r="AB1322" s="37"/>
      <c r="AC1322" s="37"/>
      <c r="AD1322" s="37"/>
      <c r="AE1322" s="37"/>
      <c r="AF1322" s="37"/>
      <c r="AG1322" s="37"/>
      <c r="AH1322" s="37"/>
      <c r="AI1322" s="37"/>
      <c r="AJ1322" s="37"/>
      <c r="AK1322" s="37"/>
      <c r="AL1322" s="652"/>
      <c r="AM1322" s="652"/>
      <c r="AN1322" s="652"/>
      <c r="AO1322" s="652"/>
      <c r="AP1322" s="652"/>
      <c r="AQ1322" s="652"/>
      <c r="AR1322" s="652"/>
      <c r="AS1322" s="652"/>
      <c r="AT1322" s="652"/>
    </row>
    <row r="1323" spans="2:46" s="644" customFormat="1" ht="15.95" customHeight="1" x14ac:dyDescent="0.25">
      <c r="B1323" s="645"/>
      <c r="C1323" s="652"/>
      <c r="D1323" s="652"/>
      <c r="E1323" s="652"/>
      <c r="F1323" s="652"/>
      <c r="G1323" s="647"/>
      <c r="H1323" s="648"/>
      <c r="I1323" s="648"/>
      <c r="J1323" s="671"/>
      <c r="K1323" s="822"/>
      <c r="L1323" s="671"/>
      <c r="M1323" s="671"/>
      <c r="N1323" s="671"/>
      <c r="O1323" s="671"/>
      <c r="P1323" s="671"/>
      <c r="Q1323" s="671"/>
      <c r="R1323" s="653"/>
      <c r="S1323" s="653"/>
      <c r="T1323" s="653"/>
      <c r="U1323" s="37"/>
      <c r="V1323" s="37"/>
      <c r="W1323" s="37"/>
      <c r="X1323" s="37"/>
      <c r="Y1323" s="37"/>
      <c r="Z1323" s="37"/>
      <c r="AA1323" s="37"/>
      <c r="AB1323" s="37"/>
      <c r="AC1323" s="37"/>
      <c r="AD1323" s="37"/>
      <c r="AE1323" s="37"/>
      <c r="AF1323" s="37"/>
      <c r="AG1323" s="37"/>
      <c r="AH1323" s="37"/>
      <c r="AI1323" s="37"/>
      <c r="AJ1323" s="37"/>
      <c r="AK1323" s="37"/>
      <c r="AL1323" s="652"/>
      <c r="AM1323" s="652"/>
      <c r="AN1323" s="652"/>
      <c r="AO1323" s="652"/>
      <c r="AP1323" s="652"/>
      <c r="AQ1323" s="652"/>
      <c r="AR1323" s="652"/>
      <c r="AS1323" s="652"/>
      <c r="AT1323" s="652"/>
    </row>
    <row r="1324" spans="2:46" s="644" customFormat="1" ht="15.95" customHeight="1" x14ac:dyDescent="0.25">
      <c r="B1324" s="645"/>
      <c r="C1324" s="652"/>
      <c r="D1324" s="652"/>
      <c r="E1324" s="652"/>
      <c r="F1324" s="652"/>
      <c r="G1324" s="647"/>
      <c r="H1324" s="648"/>
      <c r="I1324" s="648"/>
      <c r="J1324" s="671"/>
      <c r="K1324" s="822"/>
      <c r="L1324" s="671"/>
      <c r="M1324" s="671"/>
      <c r="N1324" s="671"/>
      <c r="O1324" s="671"/>
      <c r="P1324" s="671"/>
      <c r="Q1324" s="671"/>
      <c r="R1324" s="653"/>
      <c r="S1324" s="653"/>
      <c r="T1324" s="653"/>
      <c r="U1324" s="37"/>
      <c r="V1324" s="37"/>
      <c r="W1324" s="37"/>
      <c r="X1324" s="37"/>
      <c r="Y1324" s="37"/>
      <c r="Z1324" s="37"/>
      <c r="AA1324" s="37"/>
      <c r="AB1324" s="37"/>
      <c r="AC1324" s="37"/>
      <c r="AD1324" s="37"/>
      <c r="AE1324" s="37"/>
      <c r="AF1324" s="37"/>
      <c r="AG1324" s="37"/>
      <c r="AH1324" s="37"/>
      <c r="AI1324" s="37"/>
      <c r="AJ1324" s="37"/>
      <c r="AK1324" s="37"/>
      <c r="AL1324" s="652"/>
      <c r="AM1324" s="652"/>
      <c r="AN1324" s="652"/>
      <c r="AO1324" s="652"/>
      <c r="AP1324" s="652"/>
      <c r="AQ1324" s="652"/>
      <c r="AR1324" s="652"/>
      <c r="AS1324" s="652"/>
      <c r="AT1324" s="652"/>
    </row>
    <row r="1325" spans="2:46" s="644" customFormat="1" ht="15.95" customHeight="1" x14ac:dyDescent="0.25">
      <c r="B1325" s="645"/>
      <c r="C1325" s="652"/>
      <c r="D1325" s="652"/>
      <c r="E1325" s="652"/>
      <c r="F1325" s="652"/>
      <c r="G1325" s="647"/>
      <c r="H1325" s="648"/>
      <c r="I1325" s="648"/>
      <c r="J1325" s="671"/>
      <c r="K1325" s="822"/>
      <c r="L1325" s="671"/>
      <c r="M1325" s="671"/>
      <c r="N1325" s="671"/>
      <c r="O1325" s="671"/>
      <c r="P1325" s="671"/>
      <c r="Q1325" s="671"/>
      <c r="R1325" s="653"/>
      <c r="S1325" s="653"/>
      <c r="T1325" s="653"/>
      <c r="U1325" s="37"/>
      <c r="V1325" s="37"/>
      <c r="W1325" s="37"/>
      <c r="X1325" s="37"/>
      <c r="Y1325" s="37"/>
      <c r="Z1325" s="37"/>
      <c r="AA1325" s="37"/>
      <c r="AB1325" s="37"/>
      <c r="AC1325" s="37"/>
      <c r="AD1325" s="37"/>
      <c r="AE1325" s="37"/>
      <c r="AF1325" s="37"/>
      <c r="AG1325" s="37"/>
      <c r="AH1325" s="37"/>
      <c r="AI1325" s="37"/>
      <c r="AJ1325" s="37"/>
      <c r="AK1325" s="37"/>
      <c r="AL1325" s="652"/>
      <c r="AM1325" s="652"/>
      <c r="AN1325" s="652"/>
      <c r="AO1325" s="652"/>
      <c r="AP1325" s="652"/>
      <c r="AQ1325" s="652"/>
      <c r="AR1325" s="652"/>
      <c r="AS1325" s="652"/>
      <c r="AT1325" s="652"/>
    </row>
    <row r="1326" spans="2:46" s="644" customFormat="1" ht="15.95" customHeight="1" x14ac:dyDescent="0.25">
      <c r="B1326" s="645"/>
      <c r="C1326" s="652"/>
      <c r="D1326" s="652"/>
      <c r="E1326" s="652"/>
      <c r="F1326" s="652"/>
      <c r="G1326" s="647"/>
      <c r="H1326" s="648"/>
      <c r="I1326" s="648"/>
      <c r="J1326" s="671"/>
      <c r="K1326" s="822"/>
      <c r="L1326" s="671"/>
      <c r="M1326" s="671"/>
      <c r="N1326" s="671"/>
      <c r="O1326" s="671"/>
      <c r="P1326" s="671"/>
      <c r="Q1326" s="671"/>
      <c r="R1326" s="653"/>
      <c r="S1326" s="653"/>
      <c r="T1326" s="653"/>
      <c r="U1326" s="37"/>
      <c r="V1326" s="37"/>
      <c r="W1326" s="37"/>
      <c r="X1326" s="37"/>
      <c r="Y1326" s="37"/>
      <c r="Z1326" s="37"/>
      <c r="AA1326" s="37"/>
      <c r="AB1326" s="37"/>
      <c r="AC1326" s="37"/>
      <c r="AD1326" s="37"/>
      <c r="AE1326" s="37"/>
      <c r="AF1326" s="37"/>
      <c r="AG1326" s="37"/>
      <c r="AH1326" s="37"/>
      <c r="AI1326" s="37"/>
      <c r="AJ1326" s="37"/>
      <c r="AK1326" s="37"/>
      <c r="AL1326" s="652"/>
      <c r="AM1326" s="652"/>
      <c r="AN1326" s="652"/>
      <c r="AO1326" s="652"/>
      <c r="AP1326" s="652"/>
      <c r="AQ1326" s="652"/>
      <c r="AR1326" s="652"/>
      <c r="AS1326" s="652"/>
      <c r="AT1326" s="652"/>
    </row>
    <row r="1327" spans="2:46" s="644" customFormat="1" ht="15.95" customHeight="1" x14ac:dyDescent="0.25">
      <c r="B1327" s="645"/>
      <c r="C1327" s="652"/>
      <c r="D1327" s="652"/>
      <c r="E1327" s="652"/>
      <c r="F1327" s="652"/>
      <c r="G1327" s="647"/>
      <c r="H1327" s="648"/>
      <c r="I1327" s="648"/>
      <c r="J1327" s="671"/>
      <c r="K1327" s="822"/>
      <c r="L1327" s="671"/>
      <c r="M1327" s="671"/>
      <c r="N1327" s="671"/>
      <c r="O1327" s="671"/>
      <c r="P1327" s="671"/>
      <c r="Q1327" s="671"/>
      <c r="R1327" s="653"/>
      <c r="S1327" s="653"/>
      <c r="T1327" s="653"/>
      <c r="U1327" s="37"/>
      <c r="V1327" s="37"/>
      <c r="W1327" s="37"/>
      <c r="X1327" s="37"/>
      <c r="Y1327" s="37"/>
      <c r="Z1327" s="37"/>
      <c r="AA1327" s="37"/>
      <c r="AB1327" s="37"/>
      <c r="AC1327" s="37"/>
      <c r="AD1327" s="37"/>
      <c r="AE1327" s="37"/>
      <c r="AF1327" s="37"/>
      <c r="AG1327" s="37"/>
      <c r="AH1327" s="37"/>
      <c r="AI1327" s="37"/>
      <c r="AJ1327" s="37"/>
      <c r="AK1327" s="37"/>
      <c r="AL1327" s="652"/>
      <c r="AM1327" s="652"/>
      <c r="AN1327" s="652"/>
      <c r="AO1327" s="652"/>
      <c r="AP1327" s="652"/>
      <c r="AQ1327" s="652"/>
      <c r="AR1327" s="652"/>
      <c r="AS1327" s="652"/>
      <c r="AT1327" s="652"/>
    </row>
    <row r="1328" spans="2:46" s="644" customFormat="1" ht="15.95" customHeight="1" x14ac:dyDescent="0.25">
      <c r="B1328" s="645"/>
      <c r="C1328" s="652"/>
      <c r="D1328" s="652"/>
      <c r="E1328" s="652"/>
      <c r="F1328" s="652"/>
      <c r="G1328" s="647"/>
      <c r="H1328" s="648"/>
      <c r="I1328" s="648"/>
      <c r="J1328" s="671"/>
      <c r="K1328" s="822"/>
      <c r="L1328" s="671"/>
      <c r="M1328" s="671"/>
      <c r="N1328" s="671"/>
      <c r="O1328" s="671"/>
      <c r="P1328" s="671"/>
      <c r="Q1328" s="671"/>
      <c r="R1328" s="653"/>
      <c r="S1328" s="653"/>
      <c r="T1328" s="653"/>
      <c r="U1328" s="37"/>
      <c r="V1328" s="37"/>
      <c r="W1328" s="37"/>
      <c r="X1328" s="37"/>
      <c r="Y1328" s="37"/>
      <c r="Z1328" s="37"/>
      <c r="AA1328" s="37"/>
      <c r="AB1328" s="37"/>
      <c r="AC1328" s="37"/>
      <c r="AD1328" s="37"/>
      <c r="AE1328" s="37"/>
      <c r="AF1328" s="37"/>
      <c r="AG1328" s="37"/>
      <c r="AH1328" s="37"/>
      <c r="AI1328" s="37"/>
      <c r="AJ1328" s="37"/>
      <c r="AK1328" s="37"/>
      <c r="AL1328" s="652"/>
      <c r="AM1328" s="652"/>
      <c r="AN1328" s="652"/>
      <c r="AO1328" s="652"/>
      <c r="AP1328" s="652"/>
      <c r="AQ1328" s="652"/>
      <c r="AR1328" s="652"/>
      <c r="AS1328" s="652"/>
      <c r="AT1328" s="652"/>
    </row>
    <row r="1329" spans="2:46" s="644" customFormat="1" ht="15.95" customHeight="1" x14ac:dyDescent="0.25">
      <c r="B1329" s="645"/>
      <c r="C1329" s="652"/>
      <c r="D1329" s="652"/>
      <c r="E1329" s="652"/>
      <c r="F1329" s="652"/>
      <c r="G1329" s="647"/>
      <c r="H1329" s="648"/>
      <c r="I1329" s="648"/>
      <c r="J1329" s="671"/>
      <c r="K1329" s="822"/>
      <c r="L1329" s="671"/>
      <c r="M1329" s="671"/>
      <c r="N1329" s="671"/>
      <c r="O1329" s="671"/>
      <c r="P1329" s="671"/>
      <c r="Q1329" s="671"/>
      <c r="R1329" s="653"/>
      <c r="S1329" s="653"/>
      <c r="T1329" s="653"/>
      <c r="U1329" s="37"/>
      <c r="V1329" s="37"/>
      <c r="W1329" s="37"/>
      <c r="X1329" s="37"/>
      <c r="Y1329" s="37"/>
      <c r="Z1329" s="37"/>
      <c r="AA1329" s="37"/>
      <c r="AB1329" s="37"/>
      <c r="AC1329" s="37"/>
      <c r="AD1329" s="37"/>
      <c r="AE1329" s="37"/>
      <c r="AF1329" s="37"/>
      <c r="AG1329" s="37"/>
      <c r="AH1329" s="37"/>
      <c r="AI1329" s="37"/>
      <c r="AJ1329" s="37"/>
      <c r="AK1329" s="37"/>
      <c r="AL1329" s="652"/>
      <c r="AM1329" s="652"/>
      <c r="AN1329" s="652"/>
      <c r="AO1329" s="652"/>
      <c r="AP1329" s="652"/>
      <c r="AQ1329" s="652"/>
      <c r="AR1329" s="652"/>
      <c r="AS1329" s="652"/>
      <c r="AT1329" s="652"/>
    </row>
    <row r="1330" spans="2:46" s="644" customFormat="1" ht="15.95" customHeight="1" x14ac:dyDescent="0.25">
      <c r="B1330" s="645"/>
      <c r="C1330" s="652"/>
      <c r="D1330" s="652"/>
      <c r="E1330" s="652"/>
      <c r="F1330" s="652"/>
      <c r="G1330" s="647"/>
      <c r="H1330" s="648"/>
      <c r="I1330" s="648"/>
      <c r="J1330" s="671"/>
      <c r="K1330" s="822"/>
      <c r="L1330" s="671"/>
      <c r="M1330" s="671"/>
      <c r="N1330" s="671"/>
      <c r="O1330" s="671"/>
      <c r="P1330" s="671"/>
      <c r="Q1330" s="671"/>
      <c r="R1330" s="653"/>
      <c r="S1330" s="653"/>
      <c r="T1330" s="653"/>
      <c r="U1330" s="37"/>
      <c r="V1330" s="37"/>
      <c r="W1330" s="37"/>
      <c r="X1330" s="37"/>
      <c r="Y1330" s="37"/>
      <c r="Z1330" s="37"/>
      <c r="AA1330" s="37"/>
      <c r="AB1330" s="37"/>
      <c r="AC1330" s="37"/>
      <c r="AD1330" s="37"/>
      <c r="AE1330" s="37"/>
      <c r="AF1330" s="37"/>
      <c r="AG1330" s="37"/>
      <c r="AH1330" s="37"/>
      <c r="AI1330" s="37"/>
      <c r="AJ1330" s="37"/>
      <c r="AK1330" s="37"/>
      <c r="AL1330" s="652"/>
      <c r="AM1330" s="652"/>
      <c r="AN1330" s="652"/>
      <c r="AO1330" s="652"/>
      <c r="AP1330" s="652"/>
      <c r="AQ1330" s="652"/>
      <c r="AR1330" s="652"/>
      <c r="AS1330" s="652"/>
      <c r="AT1330" s="652"/>
    </row>
    <row r="1331" spans="2:46" s="644" customFormat="1" ht="15.95" customHeight="1" x14ac:dyDescent="0.25">
      <c r="B1331" s="645"/>
      <c r="C1331" s="652"/>
      <c r="D1331" s="652"/>
      <c r="E1331" s="652"/>
      <c r="F1331" s="652"/>
      <c r="G1331" s="647"/>
      <c r="H1331" s="648"/>
      <c r="I1331" s="648"/>
      <c r="J1331" s="671"/>
      <c r="K1331" s="822"/>
      <c r="L1331" s="671"/>
      <c r="M1331" s="671"/>
      <c r="N1331" s="671"/>
      <c r="O1331" s="671"/>
      <c r="P1331" s="671"/>
      <c r="Q1331" s="671"/>
      <c r="R1331" s="653"/>
      <c r="S1331" s="653"/>
      <c r="T1331" s="653"/>
      <c r="U1331" s="37"/>
      <c r="V1331" s="37"/>
      <c r="W1331" s="37"/>
      <c r="X1331" s="37"/>
      <c r="Y1331" s="37"/>
      <c r="Z1331" s="37"/>
      <c r="AA1331" s="37"/>
      <c r="AB1331" s="37"/>
      <c r="AC1331" s="37"/>
      <c r="AD1331" s="37"/>
      <c r="AE1331" s="37"/>
      <c r="AF1331" s="37"/>
      <c r="AG1331" s="37"/>
      <c r="AH1331" s="37"/>
      <c r="AI1331" s="37"/>
      <c r="AJ1331" s="37"/>
      <c r="AK1331" s="37"/>
      <c r="AL1331" s="652"/>
      <c r="AM1331" s="652"/>
      <c r="AN1331" s="652"/>
      <c r="AO1331" s="652"/>
      <c r="AP1331" s="652"/>
      <c r="AQ1331" s="652"/>
      <c r="AR1331" s="652"/>
      <c r="AS1331" s="652"/>
      <c r="AT1331" s="652"/>
    </row>
    <row r="1332" spans="2:46" s="644" customFormat="1" ht="15.95" customHeight="1" x14ac:dyDescent="0.25">
      <c r="B1332" s="645"/>
      <c r="C1332" s="652"/>
      <c r="D1332" s="652"/>
      <c r="E1332" s="652"/>
      <c r="F1332" s="652"/>
      <c r="G1332" s="647"/>
      <c r="H1332" s="648"/>
      <c r="I1332" s="648"/>
      <c r="J1332" s="671"/>
      <c r="K1332" s="822"/>
      <c r="L1332" s="671"/>
      <c r="M1332" s="671"/>
      <c r="N1332" s="671"/>
      <c r="O1332" s="671"/>
      <c r="P1332" s="671"/>
      <c r="Q1332" s="671"/>
      <c r="R1332" s="653"/>
      <c r="S1332" s="653"/>
      <c r="T1332" s="653"/>
      <c r="U1332" s="37"/>
      <c r="V1332" s="37"/>
      <c r="W1332" s="37"/>
      <c r="X1332" s="37"/>
      <c r="Y1332" s="37"/>
      <c r="Z1332" s="37"/>
      <c r="AA1332" s="37"/>
      <c r="AB1332" s="37"/>
      <c r="AC1332" s="37"/>
      <c r="AD1332" s="37"/>
      <c r="AE1332" s="37"/>
      <c r="AF1332" s="37"/>
      <c r="AG1332" s="37"/>
      <c r="AH1332" s="37"/>
      <c r="AI1332" s="37"/>
      <c r="AJ1332" s="37"/>
      <c r="AK1332" s="37"/>
      <c r="AL1332" s="652"/>
      <c r="AM1332" s="652"/>
      <c r="AN1332" s="652"/>
      <c r="AO1332" s="652"/>
      <c r="AP1332" s="652"/>
      <c r="AQ1332" s="652"/>
      <c r="AR1332" s="652"/>
      <c r="AS1332" s="652"/>
      <c r="AT1332" s="652"/>
    </row>
    <row r="1333" spans="2:46" s="644" customFormat="1" ht="15.95" customHeight="1" x14ac:dyDescent="0.25">
      <c r="B1333" s="645"/>
      <c r="C1333" s="652"/>
      <c r="D1333" s="652"/>
      <c r="E1333" s="652"/>
      <c r="F1333" s="652"/>
      <c r="G1333" s="647"/>
      <c r="H1333" s="648"/>
      <c r="I1333" s="648"/>
      <c r="J1333" s="671"/>
      <c r="K1333" s="822"/>
      <c r="L1333" s="671"/>
      <c r="M1333" s="671"/>
      <c r="N1333" s="671"/>
      <c r="O1333" s="671"/>
      <c r="P1333" s="671"/>
      <c r="Q1333" s="671"/>
      <c r="R1333" s="653"/>
      <c r="S1333" s="653"/>
      <c r="T1333" s="653"/>
      <c r="U1333" s="37"/>
      <c r="V1333" s="37"/>
      <c r="W1333" s="37"/>
      <c r="X1333" s="37"/>
      <c r="Y1333" s="37"/>
      <c r="Z1333" s="37"/>
      <c r="AA1333" s="37"/>
      <c r="AB1333" s="37"/>
      <c r="AC1333" s="37"/>
      <c r="AD1333" s="37"/>
      <c r="AE1333" s="37"/>
      <c r="AF1333" s="37"/>
      <c r="AG1333" s="37"/>
      <c r="AH1333" s="37"/>
      <c r="AI1333" s="37"/>
      <c r="AJ1333" s="37"/>
      <c r="AK1333" s="37"/>
      <c r="AL1333" s="652"/>
      <c r="AM1333" s="652"/>
      <c r="AN1333" s="652"/>
      <c r="AO1333" s="652"/>
      <c r="AP1333" s="652"/>
      <c r="AQ1333" s="652"/>
      <c r="AR1333" s="652"/>
      <c r="AS1333" s="652"/>
      <c r="AT1333" s="652"/>
    </row>
    <row r="1334" spans="2:46" s="644" customFormat="1" ht="15.95" customHeight="1" x14ac:dyDescent="0.25">
      <c r="B1334" s="645"/>
      <c r="C1334" s="652"/>
      <c r="D1334" s="652"/>
      <c r="E1334" s="652"/>
      <c r="F1334" s="652"/>
      <c r="G1334" s="647"/>
      <c r="H1334" s="648"/>
      <c r="I1334" s="648"/>
      <c r="J1334" s="671"/>
      <c r="K1334" s="822"/>
      <c r="L1334" s="671"/>
      <c r="M1334" s="671"/>
      <c r="N1334" s="671"/>
      <c r="O1334" s="671"/>
      <c r="P1334" s="671"/>
      <c r="Q1334" s="671"/>
      <c r="R1334" s="653"/>
      <c r="S1334" s="653"/>
      <c r="T1334" s="653"/>
      <c r="U1334" s="37"/>
      <c r="V1334" s="37"/>
      <c r="W1334" s="37"/>
      <c r="X1334" s="37"/>
      <c r="Y1334" s="37"/>
      <c r="Z1334" s="37"/>
      <c r="AA1334" s="37"/>
      <c r="AB1334" s="37"/>
      <c r="AC1334" s="37"/>
      <c r="AD1334" s="37"/>
      <c r="AE1334" s="37"/>
      <c r="AF1334" s="37"/>
      <c r="AG1334" s="37"/>
      <c r="AH1334" s="37"/>
      <c r="AI1334" s="37"/>
      <c r="AJ1334" s="37"/>
      <c r="AK1334" s="37"/>
      <c r="AL1334" s="652"/>
      <c r="AM1334" s="652"/>
      <c r="AN1334" s="652"/>
      <c r="AO1334" s="652"/>
      <c r="AP1334" s="652"/>
      <c r="AQ1334" s="652"/>
      <c r="AR1334" s="652"/>
      <c r="AS1334" s="652"/>
      <c r="AT1334" s="652"/>
    </row>
    <row r="1335" spans="2:46" s="644" customFormat="1" ht="15.95" customHeight="1" x14ac:dyDescent="0.25">
      <c r="B1335" s="645"/>
      <c r="C1335" s="652"/>
      <c r="D1335" s="652"/>
      <c r="E1335" s="652"/>
      <c r="F1335" s="652"/>
      <c r="G1335" s="647"/>
      <c r="H1335" s="648"/>
      <c r="I1335" s="648"/>
      <c r="J1335" s="671"/>
      <c r="K1335" s="822"/>
      <c r="L1335" s="671"/>
      <c r="M1335" s="671"/>
      <c r="N1335" s="671"/>
      <c r="O1335" s="671"/>
      <c r="P1335" s="671"/>
      <c r="Q1335" s="671"/>
      <c r="R1335" s="653"/>
      <c r="S1335" s="653"/>
      <c r="T1335" s="653"/>
      <c r="U1335" s="37"/>
      <c r="V1335" s="37"/>
      <c r="W1335" s="37"/>
      <c r="X1335" s="37"/>
      <c r="Y1335" s="37"/>
      <c r="Z1335" s="37"/>
      <c r="AA1335" s="37"/>
      <c r="AB1335" s="37"/>
      <c r="AC1335" s="37"/>
      <c r="AD1335" s="37"/>
      <c r="AE1335" s="37"/>
      <c r="AF1335" s="37"/>
      <c r="AG1335" s="37"/>
      <c r="AH1335" s="37"/>
      <c r="AI1335" s="37"/>
      <c r="AJ1335" s="37"/>
      <c r="AK1335" s="37"/>
      <c r="AL1335" s="652"/>
      <c r="AM1335" s="652"/>
      <c r="AN1335" s="652"/>
      <c r="AO1335" s="652"/>
      <c r="AP1335" s="652"/>
      <c r="AQ1335" s="652"/>
      <c r="AR1335" s="652"/>
      <c r="AS1335" s="652"/>
      <c r="AT1335" s="652"/>
    </row>
    <row r="1336" spans="2:46" s="644" customFormat="1" ht="15.95" customHeight="1" x14ac:dyDescent="0.25">
      <c r="B1336" s="645"/>
      <c r="C1336" s="652"/>
      <c r="D1336" s="652"/>
      <c r="E1336" s="652"/>
      <c r="F1336" s="652"/>
      <c r="G1336" s="647"/>
      <c r="H1336" s="648"/>
      <c r="I1336" s="648"/>
      <c r="J1336" s="671"/>
      <c r="K1336" s="822"/>
      <c r="L1336" s="671"/>
      <c r="M1336" s="671"/>
      <c r="N1336" s="671"/>
      <c r="O1336" s="671"/>
      <c r="P1336" s="671"/>
      <c r="Q1336" s="671"/>
      <c r="R1336" s="653"/>
      <c r="S1336" s="653"/>
      <c r="T1336" s="653"/>
      <c r="U1336" s="37"/>
      <c r="V1336" s="37"/>
      <c r="W1336" s="37"/>
      <c r="X1336" s="37"/>
      <c r="Y1336" s="37"/>
      <c r="Z1336" s="37"/>
      <c r="AA1336" s="37"/>
      <c r="AB1336" s="37"/>
      <c r="AC1336" s="37"/>
      <c r="AD1336" s="37"/>
      <c r="AE1336" s="37"/>
      <c r="AF1336" s="37"/>
      <c r="AG1336" s="37"/>
      <c r="AH1336" s="37"/>
      <c r="AI1336" s="37"/>
      <c r="AJ1336" s="37"/>
      <c r="AK1336" s="37"/>
      <c r="AL1336" s="652"/>
      <c r="AM1336" s="652"/>
      <c r="AN1336" s="652"/>
      <c r="AO1336" s="652"/>
      <c r="AP1336" s="652"/>
      <c r="AQ1336" s="652"/>
      <c r="AR1336" s="652"/>
      <c r="AS1336" s="652"/>
      <c r="AT1336" s="652"/>
    </row>
    <row r="1337" spans="2:46" s="644" customFormat="1" ht="15.95" customHeight="1" x14ac:dyDescent="0.25">
      <c r="B1337" s="645"/>
      <c r="C1337" s="652"/>
      <c r="D1337" s="652"/>
      <c r="E1337" s="652"/>
      <c r="F1337" s="652"/>
      <c r="G1337" s="647"/>
      <c r="H1337" s="648"/>
      <c r="I1337" s="648"/>
      <c r="J1337" s="671"/>
      <c r="K1337" s="822"/>
      <c r="L1337" s="671"/>
      <c r="M1337" s="671"/>
      <c r="N1337" s="671"/>
      <c r="O1337" s="671"/>
      <c r="P1337" s="671"/>
      <c r="Q1337" s="671"/>
      <c r="R1337" s="653"/>
      <c r="S1337" s="653"/>
      <c r="T1337" s="653"/>
      <c r="U1337" s="37"/>
      <c r="V1337" s="37"/>
      <c r="W1337" s="37"/>
      <c r="X1337" s="37"/>
      <c r="Y1337" s="37"/>
      <c r="Z1337" s="37"/>
      <c r="AA1337" s="37"/>
      <c r="AB1337" s="37"/>
      <c r="AC1337" s="37"/>
      <c r="AD1337" s="37"/>
      <c r="AE1337" s="37"/>
      <c r="AF1337" s="37"/>
      <c r="AG1337" s="37"/>
      <c r="AH1337" s="37"/>
      <c r="AI1337" s="37"/>
      <c r="AJ1337" s="37"/>
      <c r="AK1337" s="37"/>
      <c r="AL1337" s="652"/>
      <c r="AM1337" s="652"/>
      <c r="AN1337" s="652"/>
      <c r="AO1337" s="652"/>
      <c r="AP1337" s="652"/>
      <c r="AQ1337" s="652"/>
      <c r="AR1337" s="652"/>
      <c r="AS1337" s="652"/>
      <c r="AT1337" s="652"/>
    </row>
    <row r="1338" spans="2:46" s="644" customFormat="1" ht="15.95" customHeight="1" x14ac:dyDescent="0.25">
      <c r="B1338" s="645"/>
      <c r="C1338" s="652"/>
      <c r="D1338" s="652"/>
      <c r="E1338" s="652"/>
      <c r="F1338" s="652"/>
      <c r="G1338" s="647"/>
      <c r="H1338" s="648"/>
      <c r="I1338" s="648"/>
      <c r="J1338" s="671"/>
      <c r="K1338" s="822"/>
      <c r="L1338" s="671"/>
      <c r="M1338" s="671"/>
      <c r="N1338" s="671"/>
      <c r="O1338" s="671"/>
      <c r="P1338" s="671"/>
      <c r="Q1338" s="671"/>
      <c r="R1338" s="653"/>
      <c r="S1338" s="653"/>
      <c r="T1338" s="653"/>
      <c r="U1338" s="37"/>
      <c r="V1338" s="37"/>
      <c r="W1338" s="37"/>
      <c r="X1338" s="37"/>
      <c r="Y1338" s="37"/>
      <c r="Z1338" s="37"/>
      <c r="AA1338" s="37"/>
      <c r="AB1338" s="37"/>
      <c r="AC1338" s="37"/>
      <c r="AD1338" s="37"/>
      <c r="AE1338" s="37"/>
      <c r="AF1338" s="37"/>
      <c r="AG1338" s="37"/>
      <c r="AH1338" s="37"/>
      <c r="AI1338" s="37"/>
      <c r="AJ1338" s="37"/>
      <c r="AK1338" s="37"/>
      <c r="AL1338" s="652"/>
      <c r="AM1338" s="652"/>
      <c r="AN1338" s="652"/>
      <c r="AO1338" s="652"/>
      <c r="AP1338" s="652"/>
      <c r="AQ1338" s="652"/>
      <c r="AR1338" s="652"/>
      <c r="AS1338" s="652"/>
      <c r="AT1338" s="652"/>
    </row>
    <row r="1339" spans="2:46" s="644" customFormat="1" ht="15.95" customHeight="1" x14ac:dyDescent="0.25">
      <c r="B1339" s="645"/>
      <c r="C1339" s="652"/>
      <c r="D1339" s="652"/>
      <c r="E1339" s="652"/>
      <c r="F1339" s="652"/>
      <c r="G1339" s="647"/>
      <c r="H1339" s="648"/>
      <c r="I1339" s="648"/>
      <c r="J1339" s="671"/>
      <c r="K1339" s="822"/>
      <c r="L1339" s="671"/>
      <c r="M1339" s="671"/>
      <c r="N1339" s="671"/>
      <c r="O1339" s="671"/>
      <c r="P1339" s="671"/>
      <c r="Q1339" s="671"/>
      <c r="R1339" s="653"/>
      <c r="S1339" s="653"/>
      <c r="T1339" s="653"/>
      <c r="U1339" s="37"/>
      <c r="V1339" s="37"/>
      <c r="W1339" s="37"/>
      <c r="X1339" s="37"/>
      <c r="Y1339" s="37"/>
      <c r="Z1339" s="37"/>
      <c r="AA1339" s="37"/>
      <c r="AB1339" s="37"/>
      <c r="AC1339" s="37"/>
      <c r="AD1339" s="37"/>
      <c r="AE1339" s="37"/>
      <c r="AF1339" s="37"/>
      <c r="AG1339" s="37"/>
      <c r="AH1339" s="37"/>
      <c r="AI1339" s="37"/>
      <c r="AJ1339" s="37"/>
      <c r="AK1339" s="37"/>
      <c r="AL1339" s="652"/>
      <c r="AM1339" s="652"/>
      <c r="AN1339" s="652"/>
      <c r="AO1339" s="652"/>
      <c r="AP1339" s="652"/>
      <c r="AQ1339" s="652"/>
      <c r="AR1339" s="652"/>
      <c r="AS1339" s="652"/>
      <c r="AT1339" s="652"/>
    </row>
    <row r="1340" spans="2:46" s="644" customFormat="1" ht="15.95" customHeight="1" x14ac:dyDescent="0.25">
      <c r="B1340" s="645"/>
      <c r="C1340" s="652"/>
      <c r="D1340" s="652"/>
      <c r="E1340" s="652"/>
      <c r="F1340" s="652"/>
      <c r="G1340" s="647"/>
      <c r="H1340" s="648"/>
      <c r="I1340" s="648"/>
      <c r="J1340" s="671"/>
      <c r="K1340" s="822"/>
      <c r="L1340" s="671"/>
      <c r="M1340" s="671"/>
      <c r="N1340" s="671"/>
      <c r="O1340" s="671"/>
      <c r="P1340" s="671"/>
      <c r="Q1340" s="671"/>
      <c r="R1340" s="653"/>
      <c r="S1340" s="653"/>
      <c r="T1340" s="653"/>
      <c r="U1340" s="37"/>
      <c r="V1340" s="37"/>
      <c r="W1340" s="37"/>
      <c r="X1340" s="37"/>
      <c r="Y1340" s="37"/>
      <c r="Z1340" s="37"/>
      <c r="AA1340" s="37"/>
      <c r="AB1340" s="37"/>
      <c r="AC1340" s="37"/>
      <c r="AD1340" s="37"/>
      <c r="AE1340" s="37"/>
      <c r="AF1340" s="37"/>
      <c r="AG1340" s="37"/>
      <c r="AH1340" s="37"/>
      <c r="AI1340" s="37"/>
      <c r="AJ1340" s="37"/>
      <c r="AK1340" s="37"/>
      <c r="AL1340" s="652"/>
      <c r="AM1340" s="652"/>
      <c r="AN1340" s="652"/>
      <c r="AO1340" s="652"/>
      <c r="AP1340" s="652"/>
      <c r="AQ1340" s="652"/>
      <c r="AR1340" s="652"/>
      <c r="AS1340" s="652"/>
      <c r="AT1340" s="652"/>
    </row>
    <row r="1341" spans="2:46" s="644" customFormat="1" ht="15.95" customHeight="1" x14ac:dyDescent="0.25">
      <c r="B1341" s="645"/>
      <c r="C1341" s="652"/>
      <c r="D1341" s="652"/>
      <c r="E1341" s="652"/>
      <c r="F1341" s="652"/>
      <c r="G1341" s="647"/>
      <c r="H1341" s="648"/>
      <c r="I1341" s="648"/>
      <c r="J1341" s="671"/>
      <c r="K1341" s="822"/>
      <c r="L1341" s="671"/>
      <c r="M1341" s="671"/>
      <c r="N1341" s="671"/>
      <c r="O1341" s="671"/>
      <c r="P1341" s="671"/>
      <c r="Q1341" s="671"/>
      <c r="R1341" s="653"/>
      <c r="S1341" s="653"/>
      <c r="T1341" s="653"/>
      <c r="U1341" s="37"/>
      <c r="V1341" s="37"/>
      <c r="W1341" s="37"/>
      <c r="X1341" s="37"/>
      <c r="Y1341" s="37"/>
      <c r="Z1341" s="37"/>
      <c r="AA1341" s="37"/>
      <c r="AB1341" s="37"/>
      <c r="AC1341" s="37"/>
      <c r="AD1341" s="37"/>
      <c r="AE1341" s="37"/>
      <c r="AF1341" s="37"/>
      <c r="AG1341" s="37"/>
      <c r="AH1341" s="37"/>
      <c r="AI1341" s="37"/>
      <c r="AJ1341" s="37"/>
      <c r="AK1341" s="37"/>
      <c r="AL1341" s="652"/>
      <c r="AM1341" s="652"/>
      <c r="AN1341" s="652"/>
      <c r="AO1341" s="652"/>
      <c r="AP1341" s="652"/>
      <c r="AQ1341" s="652"/>
      <c r="AR1341" s="652"/>
      <c r="AS1341" s="652"/>
      <c r="AT1341" s="652"/>
    </row>
    <row r="1342" spans="2:46" s="644" customFormat="1" ht="15.95" customHeight="1" x14ac:dyDescent="0.25">
      <c r="B1342" s="645"/>
      <c r="C1342" s="652"/>
      <c r="D1342" s="652"/>
      <c r="E1342" s="652"/>
      <c r="F1342" s="652"/>
      <c r="G1342" s="647"/>
      <c r="H1342" s="648"/>
      <c r="I1342" s="648"/>
      <c r="J1342" s="671"/>
      <c r="K1342" s="822"/>
      <c r="L1342" s="671"/>
      <c r="M1342" s="671"/>
      <c r="N1342" s="671"/>
      <c r="O1342" s="671"/>
      <c r="P1342" s="671"/>
      <c r="Q1342" s="671"/>
      <c r="R1342" s="653"/>
      <c r="S1342" s="653"/>
      <c r="T1342" s="653"/>
      <c r="U1342" s="37"/>
      <c r="V1342" s="37"/>
      <c r="W1342" s="37"/>
      <c r="X1342" s="37"/>
      <c r="Y1342" s="37"/>
      <c r="Z1342" s="37"/>
      <c r="AA1342" s="37"/>
      <c r="AB1342" s="37"/>
      <c r="AC1342" s="37"/>
      <c r="AD1342" s="37"/>
      <c r="AE1342" s="37"/>
      <c r="AF1342" s="37"/>
      <c r="AG1342" s="37"/>
      <c r="AH1342" s="37"/>
      <c r="AI1342" s="37"/>
      <c r="AJ1342" s="37"/>
      <c r="AK1342" s="37"/>
      <c r="AL1342" s="652"/>
      <c r="AM1342" s="652"/>
      <c r="AN1342" s="652"/>
      <c r="AO1342" s="652"/>
      <c r="AP1342" s="652"/>
      <c r="AQ1342" s="652"/>
      <c r="AR1342" s="652"/>
      <c r="AS1342" s="652"/>
      <c r="AT1342" s="652"/>
    </row>
    <row r="1343" spans="2:46" s="644" customFormat="1" ht="15.95" customHeight="1" x14ac:dyDescent="0.25">
      <c r="B1343" s="645"/>
      <c r="C1343" s="652"/>
      <c r="D1343" s="652"/>
      <c r="E1343" s="652"/>
      <c r="F1343" s="652"/>
      <c r="G1343" s="647"/>
      <c r="H1343" s="648"/>
      <c r="I1343" s="648"/>
      <c r="J1343" s="671"/>
      <c r="K1343" s="822"/>
      <c r="L1343" s="671"/>
      <c r="M1343" s="671"/>
      <c r="N1343" s="671"/>
      <c r="O1343" s="671"/>
      <c r="P1343" s="671"/>
      <c r="Q1343" s="671"/>
      <c r="R1343" s="653"/>
      <c r="S1343" s="653"/>
      <c r="T1343" s="653"/>
      <c r="U1343" s="37"/>
      <c r="V1343" s="37"/>
      <c r="W1343" s="37"/>
      <c r="X1343" s="37"/>
      <c r="Y1343" s="37"/>
      <c r="Z1343" s="37"/>
      <c r="AA1343" s="37"/>
      <c r="AB1343" s="37"/>
      <c r="AC1343" s="37"/>
      <c r="AD1343" s="37"/>
      <c r="AE1343" s="37"/>
      <c r="AF1343" s="37"/>
      <c r="AG1343" s="37"/>
      <c r="AH1343" s="37"/>
      <c r="AI1343" s="37"/>
      <c r="AJ1343" s="37"/>
      <c r="AK1343" s="37"/>
      <c r="AL1343" s="652"/>
      <c r="AM1343" s="652"/>
      <c r="AN1343" s="652"/>
      <c r="AO1343" s="652"/>
      <c r="AP1343" s="652"/>
      <c r="AQ1343" s="652"/>
      <c r="AR1343" s="652"/>
      <c r="AS1343" s="652"/>
      <c r="AT1343" s="652"/>
    </row>
    <row r="1344" spans="2:46" s="644" customFormat="1" ht="15.95" customHeight="1" x14ac:dyDescent="0.25">
      <c r="B1344" s="645"/>
      <c r="C1344" s="652"/>
      <c r="D1344" s="652"/>
      <c r="E1344" s="652"/>
      <c r="F1344" s="652"/>
      <c r="G1344" s="647"/>
      <c r="H1344" s="648"/>
      <c r="I1344" s="648"/>
      <c r="J1344" s="671"/>
      <c r="K1344" s="822"/>
      <c r="L1344" s="671"/>
      <c r="M1344" s="671"/>
      <c r="N1344" s="671"/>
      <c r="O1344" s="671"/>
      <c r="P1344" s="671"/>
      <c r="Q1344" s="671"/>
      <c r="R1344" s="653"/>
      <c r="S1344" s="653"/>
      <c r="T1344" s="653"/>
      <c r="U1344" s="37"/>
      <c r="V1344" s="37"/>
      <c r="W1344" s="37"/>
      <c r="X1344" s="37"/>
      <c r="Y1344" s="37"/>
      <c r="Z1344" s="37"/>
      <c r="AA1344" s="37"/>
      <c r="AB1344" s="37"/>
      <c r="AC1344" s="37"/>
      <c r="AD1344" s="37"/>
      <c r="AE1344" s="37"/>
      <c r="AF1344" s="37"/>
      <c r="AG1344" s="37"/>
      <c r="AH1344" s="37"/>
      <c r="AI1344" s="37"/>
      <c r="AJ1344" s="37"/>
      <c r="AK1344" s="37"/>
      <c r="AL1344" s="652"/>
      <c r="AM1344" s="652"/>
      <c r="AN1344" s="652"/>
      <c r="AO1344" s="652"/>
      <c r="AP1344" s="652"/>
      <c r="AQ1344" s="652"/>
      <c r="AR1344" s="652"/>
      <c r="AS1344" s="652"/>
      <c r="AT1344" s="652"/>
    </row>
    <row r="1345" spans="2:46" s="644" customFormat="1" ht="15.95" customHeight="1" x14ac:dyDescent="0.25">
      <c r="B1345" s="645"/>
      <c r="C1345" s="652"/>
      <c r="D1345" s="652"/>
      <c r="E1345" s="652"/>
      <c r="F1345" s="652"/>
      <c r="G1345" s="647"/>
      <c r="H1345" s="648"/>
      <c r="I1345" s="648"/>
      <c r="J1345" s="671"/>
      <c r="K1345" s="822"/>
      <c r="L1345" s="671"/>
      <c r="M1345" s="671"/>
      <c r="N1345" s="671"/>
      <c r="O1345" s="671"/>
      <c r="P1345" s="671"/>
      <c r="Q1345" s="671"/>
      <c r="R1345" s="653"/>
      <c r="S1345" s="653"/>
      <c r="T1345" s="653"/>
      <c r="U1345" s="37"/>
      <c r="V1345" s="37"/>
      <c r="W1345" s="37"/>
      <c r="X1345" s="37"/>
      <c r="Y1345" s="37"/>
      <c r="Z1345" s="37"/>
      <c r="AA1345" s="37"/>
      <c r="AB1345" s="37"/>
      <c r="AC1345" s="37"/>
      <c r="AD1345" s="37"/>
      <c r="AE1345" s="37"/>
      <c r="AF1345" s="37"/>
      <c r="AG1345" s="37"/>
      <c r="AH1345" s="37"/>
      <c r="AI1345" s="37"/>
      <c r="AJ1345" s="37"/>
      <c r="AK1345" s="37"/>
      <c r="AL1345" s="652"/>
      <c r="AM1345" s="652"/>
      <c r="AN1345" s="652"/>
      <c r="AO1345" s="652"/>
      <c r="AP1345" s="652"/>
      <c r="AQ1345" s="652"/>
      <c r="AR1345" s="652"/>
      <c r="AS1345" s="652"/>
      <c r="AT1345" s="652"/>
    </row>
    <row r="1346" spans="2:46" s="644" customFormat="1" ht="15.95" customHeight="1" x14ac:dyDescent="0.25">
      <c r="B1346" s="645"/>
      <c r="C1346" s="652"/>
      <c r="D1346" s="652"/>
      <c r="E1346" s="652"/>
      <c r="F1346" s="652"/>
      <c r="G1346" s="647"/>
      <c r="H1346" s="648"/>
      <c r="I1346" s="648"/>
      <c r="J1346" s="671"/>
      <c r="K1346" s="822"/>
      <c r="L1346" s="671"/>
      <c r="M1346" s="671"/>
      <c r="N1346" s="671"/>
      <c r="O1346" s="671"/>
      <c r="P1346" s="671"/>
      <c r="Q1346" s="671"/>
      <c r="R1346" s="653"/>
      <c r="S1346" s="653"/>
      <c r="T1346" s="653"/>
      <c r="U1346" s="37"/>
      <c r="V1346" s="37"/>
      <c r="W1346" s="37"/>
      <c r="X1346" s="37"/>
      <c r="Y1346" s="37"/>
      <c r="Z1346" s="37"/>
      <c r="AA1346" s="37"/>
      <c r="AB1346" s="37"/>
      <c r="AC1346" s="37"/>
      <c r="AD1346" s="37"/>
      <c r="AE1346" s="37"/>
      <c r="AF1346" s="37"/>
      <c r="AG1346" s="37"/>
      <c r="AH1346" s="37"/>
      <c r="AI1346" s="37"/>
      <c r="AJ1346" s="37"/>
      <c r="AK1346" s="37"/>
      <c r="AL1346" s="652"/>
      <c r="AM1346" s="652"/>
      <c r="AN1346" s="652"/>
      <c r="AO1346" s="652"/>
      <c r="AP1346" s="652"/>
      <c r="AQ1346" s="652"/>
      <c r="AR1346" s="652"/>
      <c r="AS1346" s="652"/>
      <c r="AT1346" s="652"/>
    </row>
    <row r="1347" spans="2:46" s="644" customFormat="1" ht="15.95" customHeight="1" x14ac:dyDescent="0.25">
      <c r="B1347" s="645"/>
      <c r="C1347" s="652"/>
      <c r="D1347" s="652"/>
      <c r="E1347" s="652"/>
      <c r="F1347" s="652"/>
      <c r="G1347" s="647"/>
      <c r="H1347" s="648"/>
      <c r="I1347" s="648"/>
      <c r="J1347" s="671"/>
      <c r="K1347" s="822"/>
      <c r="L1347" s="671"/>
      <c r="M1347" s="671"/>
      <c r="N1347" s="671"/>
      <c r="O1347" s="671"/>
      <c r="P1347" s="671"/>
      <c r="Q1347" s="671"/>
      <c r="R1347" s="653"/>
      <c r="S1347" s="653"/>
      <c r="T1347" s="653"/>
      <c r="U1347" s="37"/>
      <c r="V1347" s="37"/>
      <c r="W1347" s="37"/>
      <c r="X1347" s="37"/>
      <c r="Y1347" s="37"/>
      <c r="Z1347" s="37"/>
      <c r="AA1347" s="37"/>
      <c r="AB1347" s="37"/>
      <c r="AC1347" s="37"/>
      <c r="AD1347" s="37"/>
      <c r="AE1347" s="37"/>
      <c r="AF1347" s="37"/>
      <c r="AG1347" s="37"/>
      <c r="AH1347" s="37"/>
      <c r="AI1347" s="37"/>
      <c r="AJ1347" s="37"/>
      <c r="AK1347" s="37"/>
      <c r="AL1347" s="652"/>
      <c r="AM1347" s="652"/>
      <c r="AN1347" s="652"/>
      <c r="AO1347" s="652"/>
      <c r="AP1347" s="652"/>
      <c r="AQ1347" s="652"/>
      <c r="AR1347" s="652"/>
      <c r="AS1347" s="652"/>
      <c r="AT1347" s="652"/>
    </row>
    <row r="1348" spans="2:46" s="644" customFormat="1" ht="15.95" customHeight="1" x14ac:dyDescent="0.25">
      <c r="B1348" s="645"/>
      <c r="C1348" s="652"/>
      <c r="D1348" s="652"/>
      <c r="E1348" s="652"/>
      <c r="F1348" s="652"/>
      <c r="G1348" s="647"/>
      <c r="H1348" s="648"/>
      <c r="I1348" s="648"/>
      <c r="J1348" s="671"/>
      <c r="K1348" s="822"/>
      <c r="L1348" s="671"/>
      <c r="M1348" s="671"/>
      <c r="N1348" s="671"/>
      <c r="O1348" s="671"/>
      <c r="P1348" s="671"/>
      <c r="Q1348" s="671"/>
      <c r="R1348" s="653"/>
      <c r="S1348" s="653"/>
      <c r="T1348" s="653"/>
      <c r="U1348" s="37"/>
      <c r="V1348" s="37"/>
      <c r="W1348" s="37"/>
      <c r="X1348" s="37"/>
      <c r="Y1348" s="37"/>
      <c r="Z1348" s="37"/>
      <c r="AA1348" s="37"/>
      <c r="AB1348" s="37"/>
      <c r="AC1348" s="37"/>
      <c r="AD1348" s="37"/>
      <c r="AE1348" s="37"/>
      <c r="AF1348" s="37"/>
      <c r="AG1348" s="37"/>
      <c r="AH1348" s="37"/>
      <c r="AI1348" s="37"/>
      <c r="AJ1348" s="37"/>
      <c r="AK1348" s="37"/>
      <c r="AL1348" s="652"/>
      <c r="AM1348" s="652"/>
      <c r="AN1348" s="652"/>
      <c r="AO1348" s="652"/>
      <c r="AP1348" s="652"/>
      <c r="AQ1348" s="652"/>
      <c r="AR1348" s="652"/>
      <c r="AS1348" s="652"/>
      <c r="AT1348" s="652"/>
    </row>
    <row r="1349" spans="2:46" s="644" customFormat="1" ht="15.95" customHeight="1" x14ac:dyDescent="0.25">
      <c r="B1349" s="645"/>
      <c r="C1349" s="652"/>
      <c r="D1349" s="652"/>
      <c r="E1349" s="652"/>
      <c r="F1349" s="652"/>
      <c r="G1349" s="647"/>
      <c r="H1349" s="648"/>
      <c r="I1349" s="648"/>
      <c r="J1349" s="671"/>
      <c r="K1349" s="822"/>
      <c r="L1349" s="671"/>
      <c r="M1349" s="671"/>
      <c r="N1349" s="671"/>
      <c r="O1349" s="671"/>
      <c r="P1349" s="671"/>
      <c r="Q1349" s="671"/>
      <c r="R1349" s="653"/>
      <c r="S1349" s="653"/>
      <c r="T1349" s="653"/>
      <c r="U1349" s="37"/>
      <c r="V1349" s="37"/>
      <c r="W1349" s="37"/>
      <c r="X1349" s="37"/>
      <c r="Y1349" s="37"/>
      <c r="Z1349" s="37"/>
      <c r="AA1349" s="37"/>
      <c r="AB1349" s="37"/>
      <c r="AC1349" s="37"/>
      <c r="AD1349" s="37"/>
      <c r="AE1349" s="37"/>
      <c r="AF1349" s="37"/>
      <c r="AG1349" s="37"/>
      <c r="AH1349" s="37"/>
      <c r="AI1349" s="37"/>
      <c r="AJ1349" s="37"/>
      <c r="AK1349" s="37"/>
      <c r="AL1349" s="652"/>
      <c r="AM1349" s="652"/>
      <c r="AN1349" s="652"/>
      <c r="AO1349" s="652"/>
      <c r="AP1349" s="652"/>
      <c r="AQ1349" s="652"/>
      <c r="AR1349" s="652"/>
      <c r="AS1349" s="652"/>
      <c r="AT1349" s="652"/>
    </row>
    <row r="1350" spans="2:46" s="644" customFormat="1" ht="15.95" customHeight="1" x14ac:dyDescent="0.25">
      <c r="B1350" s="645"/>
      <c r="C1350" s="652"/>
      <c r="D1350" s="652"/>
      <c r="E1350" s="652"/>
      <c r="F1350" s="652"/>
      <c r="G1350" s="647"/>
      <c r="H1350" s="648"/>
      <c r="I1350" s="648"/>
      <c r="J1350" s="671"/>
      <c r="K1350" s="822"/>
      <c r="L1350" s="671"/>
      <c r="M1350" s="671"/>
      <c r="N1350" s="671"/>
      <c r="O1350" s="671"/>
      <c r="P1350" s="671"/>
      <c r="Q1350" s="671"/>
      <c r="R1350" s="653"/>
      <c r="S1350" s="653"/>
      <c r="T1350" s="653"/>
      <c r="U1350" s="37"/>
      <c r="V1350" s="37"/>
      <c r="W1350" s="37"/>
      <c r="X1350" s="37"/>
      <c r="Y1350" s="37"/>
      <c r="Z1350" s="37"/>
      <c r="AA1350" s="37"/>
      <c r="AB1350" s="37"/>
      <c r="AC1350" s="37"/>
      <c r="AD1350" s="37"/>
      <c r="AE1350" s="37"/>
      <c r="AF1350" s="37"/>
      <c r="AG1350" s="37"/>
      <c r="AH1350" s="37"/>
      <c r="AI1350" s="37"/>
      <c r="AJ1350" s="37"/>
      <c r="AK1350" s="37"/>
      <c r="AL1350" s="652"/>
      <c r="AM1350" s="652"/>
      <c r="AN1350" s="652"/>
      <c r="AO1350" s="652"/>
      <c r="AP1350" s="652"/>
      <c r="AQ1350" s="652"/>
      <c r="AR1350" s="652"/>
      <c r="AS1350" s="652"/>
      <c r="AT1350" s="652"/>
    </row>
    <row r="1351" spans="2:46" s="644" customFormat="1" ht="15.95" customHeight="1" x14ac:dyDescent="0.25">
      <c r="B1351" s="645"/>
      <c r="C1351" s="652"/>
      <c r="D1351" s="652"/>
      <c r="E1351" s="652"/>
      <c r="F1351" s="652"/>
      <c r="G1351" s="647"/>
      <c r="H1351" s="648"/>
      <c r="I1351" s="648"/>
      <c r="J1351" s="671"/>
      <c r="K1351" s="822"/>
      <c r="L1351" s="671"/>
      <c r="M1351" s="671"/>
      <c r="N1351" s="671"/>
      <c r="O1351" s="671"/>
      <c r="P1351" s="671"/>
      <c r="Q1351" s="671"/>
      <c r="R1351" s="653"/>
      <c r="S1351" s="653"/>
      <c r="T1351" s="653"/>
      <c r="U1351" s="37"/>
      <c r="V1351" s="37"/>
      <c r="W1351" s="37"/>
      <c r="X1351" s="37"/>
      <c r="Y1351" s="37"/>
      <c r="Z1351" s="37"/>
      <c r="AA1351" s="37"/>
      <c r="AB1351" s="37"/>
      <c r="AC1351" s="37"/>
      <c r="AD1351" s="37"/>
      <c r="AE1351" s="37"/>
      <c r="AF1351" s="37"/>
      <c r="AG1351" s="37"/>
      <c r="AH1351" s="37"/>
      <c r="AI1351" s="37"/>
      <c r="AJ1351" s="37"/>
      <c r="AK1351" s="37"/>
      <c r="AL1351" s="652"/>
      <c r="AM1351" s="652"/>
      <c r="AN1351" s="652"/>
      <c r="AO1351" s="652"/>
      <c r="AP1351" s="652"/>
      <c r="AQ1351" s="652"/>
      <c r="AR1351" s="652"/>
      <c r="AS1351" s="652"/>
      <c r="AT1351" s="652"/>
    </row>
    <row r="1352" spans="2:46" s="644" customFormat="1" ht="15.95" customHeight="1" x14ac:dyDescent="0.25">
      <c r="B1352" s="645"/>
      <c r="C1352" s="652"/>
      <c r="D1352" s="652"/>
      <c r="E1352" s="652"/>
      <c r="F1352" s="652"/>
      <c r="G1352" s="647"/>
      <c r="H1352" s="648"/>
      <c r="I1352" s="648"/>
      <c r="J1352" s="671"/>
      <c r="K1352" s="822"/>
      <c r="L1352" s="671"/>
      <c r="M1352" s="671"/>
      <c r="N1352" s="671"/>
      <c r="O1352" s="671"/>
      <c r="P1352" s="671"/>
      <c r="Q1352" s="671"/>
      <c r="R1352" s="653"/>
      <c r="S1352" s="653"/>
      <c r="T1352" s="653"/>
      <c r="U1352" s="37"/>
      <c r="V1352" s="37"/>
      <c r="W1352" s="37"/>
      <c r="X1352" s="37"/>
      <c r="Y1352" s="37"/>
      <c r="Z1352" s="37"/>
      <c r="AA1352" s="37"/>
      <c r="AB1352" s="37"/>
      <c r="AC1352" s="37"/>
      <c r="AD1352" s="37"/>
      <c r="AE1352" s="37"/>
      <c r="AF1352" s="37"/>
      <c r="AG1352" s="37"/>
      <c r="AH1352" s="37"/>
      <c r="AI1352" s="37"/>
      <c r="AJ1352" s="37"/>
      <c r="AK1352" s="37"/>
      <c r="AL1352" s="652"/>
      <c r="AM1352" s="652"/>
      <c r="AN1352" s="652"/>
      <c r="AO1352" s="652"/>
      <c r="AP1352" s="652"/>
      <c r="AQ1352" s="652"/>
      <c r="AR1352" s="652"/>
      <c r="AS1352" s="652"/>
      <c r="AT1352" s="652"/>
    </row>
    <row r="1353" spans="2:46" s="644" customFormat="1" ht="15.95" customHeight="1" x14ac:dyDescent="0.25">
      <c r="B1353" s="645"/>
      <c r="C1353" s="652"/>
      <c r="D1353" s="652"/>
      <c r="E1353" s="652"/>
      <c r="F1353" s="652"/>
      <c r="G1353" s="647"/>
      <c r="H1353" s="648"/>
      <c r="I1353" s="648"/>
      <c r="J1353" s="671"/>
      <c r="K1353" s="822"/>
      <c r="L1353" s="671"/>
      <c r="M1353" s="671"/>
      <c r="N1353" s="671"/>
      <c r="O1353" s="671"/>
      <c r="P1353" s="671"/>
      <c r="Q1353" s="671"/>
      <c r="R1353" s="653"/>
      <c r="S1353" s="653"/>
      <c r="T1353" s="653"/>
      <c r="U1353" s="37"/>
      <c r="V1353" s="37"/>
      <c r="W1353" s="37"/>
      <c r="X1353" s="37"/>
      <c r="Y1353" s="37"/>
      <c r="Z1353" s="37"/>
      <c r="AA1353" s="37"/>
      <c r="AB1353" s="37"/>
      <c r="AC1353" s="37"/>
      <c r="AD1353" s="37"/>
      <c r="AE1353" s="37"/>
      <c r="AF1353" s="37"/>
      <c r="AG1353" s="37"/>
      <c r="AH1353" s="37"/>
      <c r="AI1353" s="37"/>
      <c r="AJ1353" s="37"/>
      <c r="AK1353" s="37"/>
      <c r="AL1353" s="652"/>
      <c r="AM1353" s="652"/>
      <c r="AN1353" s="652"/>
      <c r="AO1353" s="652"/>
      <c r="AP1353" s="652"/>
      <c r="AQ1353" s="652"/>
      <c r="AR1353" s="652"/>
      <c r="AS1353" s="652"/>
      <c r="AT1353" s="652"/>
    </row>
    <row r="1354" spans="2:46" s="644" customFormat="1" ht="15.95" customHeight="1" x14ac:dyDescent="0.25">
      <c r="B1354" s="645"/>
      <c r="C1354" s="652"/>
      <c r="D1354" s="652"/>
      <c r="E1354" s="652"/>
      <c r="F1354" s="652"/>
      <c r="G1354" s="647"/>
      <c r="H1354" s="648"/>
      <c r="I1354" s="648"/>
      <c r="J1354" s="671"/>
      <c r="K1354" s="822"/>
      <c r="L1354" s="671"/>
      <c r="M1354" s="671"/>
      <c r="N1354" s="671"/>
      <c r="O1354" s="671"/>
      <c r="P1354" s="671"/>
      <c r="Q1354" s="671"/>
      <c r="R1354" s="653"/>
      <c r="S1354" s="653"/>
      <c r="T1354" s="653"/>
      <c r="U1354" s="37"/>
      <c r="V1354" s="37"/>
      <c r="W1354" s="37"/>
      <c r="X1354" s="37"/>
      <c r="Y1354" s="37"/>
      <c r="Z1354" s="37"/>
      <c r="AA1354" s="37"/>
      <c r="AB1354" s="37"/>
      <c r="AC1354" s="37"/>
      <c r="AD1354" s="37"/>
      <c r="AE1354" s="37"/>
      <c r="AF1354" s="37"/>
      <c r="AG1354" s="37"/>
      <c r="AH1354" s="37"/>
      <c r="AI1354" s="37"/>
      <c r="AJ1354" s="37"/>
      <c r="AK1354" s="37"/>
      <c r="AL1354" s="652"/>
      <c r="AM1354" s="652"/>
      <c r="AN1354" s="652"/>
      <c r="AO1354" s="652"/>
      <c r="AP1354" s="652"/>
      <c r="AQ1354" s="652"/>
      <c r="AR1354" s="652"/>
      <c r="AS1354" s="652"/>
      <c r="AT1354" s="652"/>
    </row>
    <row r="1355" spans="2:46" s="644" customFormat="1" ht="15.95" customHeight="1" x14ac:dyDescent="0.25">
      <c r="B1355" s="645"/>
      <c r="C1355" s="652"/>
      <c r="D1355" s="652"/>
      <c r="E1355" s="652"/>
      <c r="F1355" s="652"/>
      <c r="G1355" s="647"/>
      <c r="H1355" s="648"/>
      <c r="I1355" s="648"/>
      <c r="J1355" s="671"/>
      <c r="K1355" s="822"/>
      <c r="L1355" s="671"/>
      <c r="M1355" s="671"/>
      <c r="N1355" s="671"/>
      <c r="O1355" s="671"/>
      <c r="P1355" s="671"/>
      <c r="Q1355" s="671"/>
      <c r="R1355" s="653"/>
      <c r="S1355" s="653"/>
      <c r="T1355" s="653"/>
      <c r="U1355" s="37"/>
      <c r="V1355" s="37"/>
      <c r="W1355" s="37"/>
      <c r="X1355" s="37"/>
      <c r="Y1355" s="37"/>
      <c r="Z1355" s="37"/>
      <c r="AA1355" s="37"/>
      <c r="AB1355" s="37"/>
      <c r="AC1355" s="37"/>
      <c r="AD1355" s="37"/>
      <c r="AE1355" s="37"/>
      <c r="AF1355" s="37"/>
      <c r="AG1355" s="37"/>
      <c r="AH1355" s="37"/>
      <c r="AI1355" s="37"/>
      <c r="AJ1355" s="37"/>
      <c r="AK1355" s="37"/>
      <c r="AL1355" s="652"/>
      <c r="AM1355" s="652"/>
      <c r="AN1355" s="652"/>
      <c r="AO1355" s="652"/>
      <c r="AP1355" s="652"/>
      <c r="AQ1355" s="652"/>
      <c r="AR1355" s="652"/>
      <c r="AS1355" s="652"/>
      <c r="AT1355" s="652"/>
    </row>
    <row r="1356" spans="2:46" s="644" customFormat="1" ht="15.95" customHeight="1" x14ac:dyDescent="0.25">
      <c r="B1356" s="645"/>
      <c r="C1356" s="652"/>
      <c r="D1356" s="652"/>
      <c r="E1356" s="652"/>
      <c r="F1356" s="652"/>
      <c r="G1356" s="647"/>
      <c r="H1356" s="648"/>
      <c r="I1356" s="648"/>
      <c r="J1356" s="671"/>
      <c r="K1356" s="822"/>
      <c r="L1356" s="671"/>
      <c r="M1356" s="671"/>
      <c r="N1356" s="671"/>
      <c r="O1356" s="671"/>
      <c r="P1356" s="671"/>
      <c r="Q1356" s="671"/>
      <c r="R1356" s="653"/>
      <c r="S1356" s="653"/>
      <c r="T1356" s="653"/>
      <c r="U1356" s="37"/>
      <c r="V1356" s="37"/>
      <c r="W1356" s="37"/>
      <c r="X1356" s="37"/>
      <c r="Y1356" s="37"/>
      <c r="Z1356" s="37"/>
      <c r="AA1356" s="37"/>
      <c r="AB1356" s="37"/>
      <c r="AC1356" s="37"/>
      <c r="AD1356" s="37"/>
      <c r="AE1356" s="37"/>
      <c r="AF1356" s="37"/>
      <c r="AG1356" s="37"/>
      <c r="AH1356" s="37"/>
      <c r="AI1356" s="37"/>
      <c r="AJ1356" s="37"/>
      <c r="AK1356" s="37"/>
      <c r="AL1356" s="652"/>
      <c r="AM1356" s="652"/>
      <c r="AN1356" s="652"/>
      <c r="AO1356" s="652"/>
      <c r="AP1356" s="652"/>
      <c r="AQ1356" s="652"/>
      <c r="AR1356" s="652"/>
      <c r="AS1356" s="652"/>
      <c r="AT1356" s="652"/>
    </row>
    <row r="1357" spans="2:46" s="644" customFormat="1" ht="15.95" customHeight="1" x14ac:dyDescent="0.25">
      <c r="B1357" s="645"/>
      <c r="C1357" s="652"/>
      <c r="D1357" s="652"/>
      <c r="E1357" s="652"/>
      <c r="F1357" s="652"/>
      <c r="G1357" s="647"/>
      <c r="H1357" s="648"/>
      <c r="I1357" s="648"/>
      <c r="J1357" s="671"/>
      <c r="K1357" s="822"/>
      <c r="L1357" s="671"/>
      <c r="M1357" s="671"/>
      <c r="N1357" s="671"/>
      <c r="O1357" s="671"/>
      <c r="P1357" s="671"/>
      <c r="Q1357" s="671"/>
      <c r="R1357" s="653"/>
      <c r="S1357" s="653"/>
      <c r="T1357" s="653"/>
      <c r="U1357" s="37"/>
      <c r="V1357" s="37"/>
      <c r="W1357" s="37"/>
      <c r="X1357" s="37"/>
      <c r="Y1357" s="37"/>
      <c r="Z1357" s="37"/>
      <c r="AA1357" s="37"/>
      <c r="AB1357" s="37"/>
      <c r="AC1357" s="37"/>
      <c r="AD1357" s="37"/>
      <c r="AE1357" s="37"/>
      <c r="AF1357" s="37"/>
      <c r="AG1357" s="37"/>
      <c r="AH1357" s="37"/>
      <c r="AI1357" s="37"/>
      <c r="AJ1357" s="37"/>
      <c r="AK1357" s="37"/>
      <c r="AL1357" s="652"/>
      <c r="AM1357" s="652"/>
      <c r="AN1357" s="652"/>
      <c r="AO1357" s="652"/>
      <c r="AP1357" s="652"/>
      <c r="AQ1357" s="652"/>
      <c r="AR1357" s="652"/>
      <c r="AS1357" s="652"/>
      <c r="AT1357" s="652"/>
    </row>
    <row r="1358" spans="2:46" s="644" customFormat="1" ht="15.95" customHeight="1" x14ac:dyDescent="0.25">
      <c r="B1358" s="645"/>
      <c r="C1358" s="652"/>
      <c r="D1358" s="652"/>
      <c r="E1358" s="652"/>
      <c r="F1358" s="652"/>
      <c r="G1358" s="647"/>
      <c r="H1358" s="648"/>
      <c r="I1358" s="648"/>
      <c r="J1358" s="671"/>
      <c r="K1358" s="822"/>
      <c r="L1358" s="671"/>
      <c r="M1358" s="671"/>
      <c r="N1358" s="671"/>
      <c r="O1358" s="671"/>
      <c r="P1358" s="671"/>
      <c r="Q1358" s="671"/>
      <c r="R1358" s="653"/>
      <c r="S1358" s="653"/>
      <c r="T1358" s="653"/>
      <c r="U1358" s="37"/>
      <c r="V1358" s="37"/>
      <c r="W1358" s="37"/>
      <c r="X1358" s="37"/>
      <c r="Y1358" s="37"/>
      <c r="Z1358" s="37"/>
      <c r="AA1358" s="37"/>
      <c r="AB1358" s="37"/>
      <c r="AC1358" s="37"/>
      <c r="AD1358" s="37"/>
      <c r="AE1358" s="37"/>
      <c r="AF1358" s="37"/>
      <c r="AG1358" s="37"/>
      <c r="AH1358" s="37"/>
      <c r="AI1358" s="37"/>
      <c r="AJ1358" s="37"/>
      <c r="AK1358" s="37"/>
      <c r="AL1358" s="652"/>
      <c r="AM1358" s="652"/>
      <c r="AN1358" s="652"/>
      <c r="AO1358" s="652"/>
      <c r="AP1358" s="652"/>
      <c r="AQ1358" s="652"/>
      <c r="AR1358" s="652"/>
      <c r="AS1358" s="652"/>
      <c r="AT1358" s="652"/>
    </row>
    <row r="1359" spans="2:46" s="644" customFormat="1" ht="15.95" customHeight="1" x14ac:dyDescent="0.25">
      <c r="B1359" s="645"/>
      <c r="C1359" s="652"/>
      <c r="D1359" s="652"/>
      <c r="E1359" s="652"/>
      <c r="F1359" s="652"/>
      <c r="G1359" s="647"/>
      <c r="H1359" s="648"/>
      <c r="I1359" s="648"/>
      <c r="J1359" s="671"/>
      <c r="K1359" s="822"/>
      <c r="L1359" s="671"/>
      <c r="M1359" s="671"/>
      <c r="N1359" s="671"/>
      <c r="O1359" s="671"/>
      <c r="P1359" s="671"/>
      <c r="Q1359" s="671"/>
      <c r="R1359" s="653"/>
      <c r="S1359" s="653"/>
      <c r="T1359" s="653"/>
      <c r="U1359" s="37"/>
      <c r="V1359" s="37"/>
      <c r="W1359" s="37"/>
      <c r="X1359" s="37"/>
      <c r="Y1359" s="37"/>
      <c r="Z1359" s="37"/>
      <c r="AA1359" s="37"/>
      <c r="AB1359" s="37"/>
      <c r="AC1359" s="37"/>
      <c r="AD1359" s="37"/>
      <c r="AE1359" s="37"/>
      <c r="AF1359" s="37"/>
      <c r="AG1359" s="37"/>
      <c r="AH1359" s="37"/>
      <c r="AI1359" s="37"/>
      <c r="AJ1359" s="37"/>
      <c r="AK1359" s="37"/>
      <c r="AL1359" s="652"/>
      <c r="AM1359" s="652"/>
      <c r="AN1359" s="652"/>
      <c r="AO1359" s="652"/>
      <c r="AP1359" s="652"/>
      <c r="AQ1359" s="652"/>
      <c r="AR1359" s="652"/>
      <c r="AS1359" s="652"/>
      <c r="AT1359" s="652"/>
    </row>
    <row r="1360" spans="2:46" s="644" customFormat="1" ht="15.95" customHeight="1" x14ac:dyDescent="0.25">
      <c r="B1360" s="645"/>
      <c r="C1360" s="652"/>
      <c r="D1360" s="652"/>
      <c r="E1360" s="652"/>
      <c r="F1360" s="652"/>
      <c r="G1360" s="647"/>
      <c r="H1360" s="648"/>
      <c r="I1360" s="648"/>
      <c r="J1360" s="671"/>
      <c r="K1360" s="822"/>
      <c r="L1360" s="671"/>
      <c r="M1360" s="671"/>
      <c r="N1360" s="671"/>
      <c r="O1360" s="671"/>
      <c r="P1360" s="671"/>
      <c r="Q1360" s="671"/>
      <c r="R1360" s="653"/>
      <c r="S1360" s="653"/>
      <c r="T1360" s="653"/>
      <c r="U1360" s="37"/>
      <c r="V1360" s="37"/>
      <c r="W1360" s="37"/>
      <c r="X1360" s="37"/>
      <c r="Y1360" s="37"/>
      <c r="Z1360" s="37"/>
      <c r="AA1360" s="37"/>
      <c r="AB1360" s="37"/>
      <c r="AC1360" s="37"/>
      <c r="AD1360" s="37"/>
      <c r="AE1360" s="37"/>
      <c r="AF1360" s="37"/>
      <c r="AG1360" s="37"/>
      <c r="AH1360" s="37"/>
      <c r="AI1360" s="37"/>
      <c r="AJ1360" s="37"/>
      <c r="AK1360" s="37"/>
      <c r="AL1360" s="652"/>
      <c r="AM1360" s="652"/>
      <c r="AN1360" s="652"/>
      <c r="AO1360" s="652"/>
      <c r="AP1360" s="652"/>
      <c r="AQ1360" s="652"/>
      <c r="AR1360" s="652"/>
      <c r="AS1360" s="652"/>
      <c r="AT1360" s="652"/>
    </row>
    <row r="1361" spans="2:46" s="644" customFormat="1" ht="15.95" customHeight="1" x14ac:dyDescent="0.25">
      <c r="B1361" s="645"/>
      <c r="C1361" s="652"/>
      <c r="D1361" s="652"/>
      <c r="E1361" s="652"/>
      <c r="F1361" s="652"/>
      <c r="G1361" s="647"/>
      <c r="H1361" s="648"/>
      <c r="I1361" s="648"/>
      <c r="J1361" s="671"/>
      <c r="K1361" s="822"/>
      <c r="L1361" s="671"/>
      <c r="M1361" s="671"/>
      <c r="N1361" s="671"/>
      <c r="O1361" s="671"/>
      <c r="P1361" s="671"/>
      <c r="Q1361" s="671"/>
      <c r="R1361" s="653"/>
      <c r="S1361" s="653"/>
      <c r="T1361" s="653"/>
      <c r="U1361" s="37"/>
      <c r="V1361" s="37"/>
      <c r="W1361" s="37"/>
      <c r="X1361" s="37"/>
      <c r="Y1361" s="37"/>
      <c r="Z1361" s="37"/>
      <c r="AA1361" s="37"/>
      <c r="AB1361" s="37"/>
      <c r="AC1361" s="37"/>
      <c r="AD1361" s="37"/>
      <c r="AE1361" s="37"/>
      <c r="AF1361" s="37"/>
      <c r="AG1361" s="37"/>
      <c r="AH1361" s="37"/>
      <c r="AI1361" s="37"/>
      <c r="AJ1361" s="37"/>
      <c r="AK1361" s="37"/>
      <c r="AL1361" s="652"/>
      <c r="AM1361" s="652"/>
      <c r="AN1361" s="652"/>
      <c r="AO1361" s="652"/>
      <c r="AP1361" s="652"/>
      <c r="AQ1361" s="652"/>
      <c r="AR1361" s="652"/>
      <c r="AS1361" s="652"/>
      <c r="AT1361" s="652"/>
    </row>
    <row r="1362" spans="2:46" s="644" customFormat="1" ht="15.95" customHeight="1" x14ac:dyDescent="0.25">
      <c r="B1362" s="645"/>
      <c r="C1362" s="652"/>
      <c r="D1362" s="652"/>
      <c r="E1362" s="652"/>
      <c r="F1362" s="652"/>
      <c r="G1362" s="647"/>
      <c r="H1362" s="648"/>
      <c r="I1362" s="648"/>
      <c r="J1362" s="671"/>
      <c r="K1362" s="822"/>
      <c r="L1362" s="671"/>
      <c r="M1362" s="671"/>
      <c r="N1362" s="671"/>
      <c r="O1362" s="671"/>
      <c r="P1362" s="671"/>
      <c r="Q1362" s="671"/>
      <c r="R1362" s="653"/>
      <c r="S1362" s="653"/>
      <c r="T1362" s="653"/>
      <c r="U1362" s="37"/>
      <c r="V1362" s="37"/>
      <c r="W1362" s="37"/>
      <c r="X1362" s="37"/>
      <c r="Y1362" s="37"/>
      <c r="Z1362" s="37"/>
      <c r="AA1362" s="37"/>
      <c r="AB1362" s="37"/>
      <c r="AC1362" s="37"/>
      <c r="AD1362" s="37"/>
      <c r="AE1362" s="37"/>
      <c r="AF1362" s="37"/>
      <c r="AG1362" s="37"/>
      <c r="AH1362" s="37"/>
      <c r="AI1362" s="37"/>
      <c r="AJ1362" s="37"/>
      <c r="AK1362" s="37"/>
      <c r="AL1362" s="652"/>
      <c r="AM1362" s="652"/>
      <c r="AN1362" s="652"/>
      <c r="AO1362" s="652"/>
      <c r="AP1362" s="652"/>
      <c r="AQ1362" s="652"/>
      <c r="AR1362" s="652"/>
      <c r="AS1362" s="652"/>
      <c r="AT1362" s="652"/>
    </row>
    <row r="1363" spans="2:46" s="644" customFormat="1" ht="15.95" customHeight="1" x14ac:dyDescent="0.25">
      <c r="B1363" s="645"/>
      <c r="C1363" s="652"/>
      <c r="D1363" s="652"/>
      <c r="E1363" s="652"/>
      <c r="F1363" s="652"/>
      <c r="G1363" s="647"/>
      <c r="H1363" s="648"/>
      <c r="I1363" s="648"/>
      <c r="J1363" s="671"/>
      <c r="K1363" s="822"/>
      <c r="L1363" s="671"/>
      <c r="M1363" s="671"/>
      <c r="N1363" s="671"/>
      <c r="O1363" s="671"/>
      <c r="P1363" s="671"/>
      <c r="Q1363" s="671"/>
      <c r="R1363" s="653"/>
      <c r="S1363" s="653"/>
      <c r="T1363" s="653"/>
      <c r="U1363" s="37"/>
      <c r="V1363" s="37"/>
      <c r="W1363" s="37"/>
      <c r="X1363" s="37"/>
      <c r="Y1363" s="37"/>
      <c r="Z1363" s="37"/>
      <c r="AA1363" s="37"/>
      <c r="AB1363" s="37"/>
      <c r="AC1363" s="37"/>
      <c r="AD1363" s="37"/>
      <c r="AE1363" s="37"/>
      <c r="AF1363" s="37"/>
      <c r="AG1363" s="37"/>
      <c r="AH1363" s="37"/>
      <c r="AI1363" s="37"/>
      <c r="AJ1363" s="37"/>
      <c r="AK1363" s="37"/>
      <c r="AL1363" s="652"/>
      <c r="AM1363" s="652"/>
      <c r="AN1363" s="652"/>
      <c r="AO1363" s="652"/>
      <c r="AP1363" s="652"/>
      <c r="AQ1363" s="652"/>
      <c r="AR1363" s="652"/>
      <c r="AS1363" s="652"/>
      <c r="AT1363" s="652"/>
    </row>
    <row r="1364" spans="2:46" s="644" customFormat="1" ht="15.95" customHeight="1" x14ac:dyDescent="0.25">
      <c r="B1364" s="645"/>
      <c r="C1364" s="652"/>
      <c r="D1364" s="652"/>
      <c r="E1364" s="652"/>
      <c r="F1364" s="652"/>
      <c r="G1364" s="647"/>
      <c r="H1364" s="648"/>
      <c r="I1364" s="648"/>
      <c r="J1364" s="671"/>
      <c r="K1364" s="822"/>
      <c r="L1364" s="671"/>
      <c r="M1364" s="671"/>
      <c r="N1364" s="671"/>
      <c r="O1364" s="671"/>
      <c r="P1364" s="671"/>
      <c r="Q1364" s="671"/>
      <c r="R1364" s="653"/>
      <c r="S1364" s="653"/>
      <c r="T1364" s="653"/>
      <c r="U1364" s="37"/>
      <c r="V1364" s="37"/>
      <c r="W1364" s="37"/>
      <c r="X1364" s="37"/>
      <c r="Y1364" s="37"/>
      <c r="Z1364" s="37"/>
      <c r="AA1364" s="37"/>
      <c r="AB1364" s="37"/>
      <c r="AC1364" s="37"/>
      <c r="AD1364" s="37"/>
      <c r="AE1364" s="37"/>
      <c r="AF1364" s="37"/>
      <c r="AG1364" s="37"/>
      <c r="AH1364" s="37"/>
      <c r="AI1364" s="37"/>
      <c r="AJ1364" s="37"/>
      <c r="AK1364" s="37"/>
      <c r="AL1364" s="652"/>
      <c r="AM1364" s="652"/>
      <c r="AN1364" s="652"/>
      <c r="AO1364" s="652"/>
      <c r="AP1364" s="652"/>
      <c r="AQ1364" s="652"/>
      <c r="AR1364" s="652"/>
      <c r="AS1364" s="652"/>
      <c r="AT1364" s="652"/>
    </row>
    <row r="1365" spans="2:46" s="644" customFormat="1" ht="15.95" customHeight="1" x14ac:dyDescent="0.25">
      <c r="B1365" s="645"/>
      <c r="C1365" s="652"/>
      <c r="D1365" s="652"/>
      <c r="E1365" s="652"/>
      <c r="F1365" s="652"/>
      <c r="G1365" s="647"/>
      <c r="H1365" s="648"/>
      <c r="I1365" s="648"/>
      <c r="J1365" s="671"/>
      <c r="K1365" s="822"/>
      <c r="L1365" s="671"/>
      <c r="M1365" s="671"/>
      <c r="N1365" s="671"/>
      <c r="O1365" s="671"/>
      <c r="P1365" s="671"/>
      <c r="Q1365" s="671"/>
      <c r="R1365" s="653"/>
      <c r="S1365" s="653"/>
      <c r="T1365" s="653"/>
      <c r="U1365" s="37"/>
      <c r="V1365" s="37"/>
      <c r="W1365" s="37"/>
      <c r="X1365" s="37"/>
      <c r="Y1365" s="37"/>
      <c r="Z1365" s="37"/>
      <c r="AA1365" s="37"/>
      <c r="AB1365" s="37"/>
      <c r="AC1365" s="37"/>
      <c r="AD1365" s="37"/>
      <c r="AE1365" s="37"/>
      <c r="AF1365" s="37"/>
      <c r="AG1365" s="37"/>
      <c r="AH1365" s="37"/>
      <c r="AI1365" s="37"/>
      <c r="AJ1365" s="37"/>
      <c r="AK1365" s="37"/>
      <c r="AL1365" s="652"/>
      <c r="AM1365" s="652"/>
      <c r="AN1365" s="652"/>
      <c r="AO1365" s="652"/>
      <c r="AP1365" s="652"/>
      <c r="AQ1365" s="652"/>
      <c r="AR1365" s="652"/>
      <c r="AS1365" s="652"/>
      <c r="AT1365" s="652"/>
    </row>
    <row r="1366" spans="2:46" s="644" customFormat="1" ht="15.95" customHeight="1" x14ac:dyDescent="0.25">
      <c r="B1366" s="645"/>
      <c r="C1366" s="652"/>
      <c r="D1366" s="652"/>
      <c r="E1366" s="652"/>
      <c r="F1366" s="652"/>
      <c r="G1366" s="647"/>
      <c r="H1366" s="648"/>
      <c r="I1366" s="648"/>
      <c r="J1366" s="671"/>
      <c r="K1366" s="822"/>
      <c r="L1366" s="671"/>
      <c r="M1366" s="671"/>
      <c r="N1366" s="671"/>
      <c r="O1366" s="671"/>
      <c r="P1366" s="671"/>
      <c r="Q1366" s="671"/>
      <c r="R1366" s="653"/>
      <c r="S1366" s="653"/>
      <c r="T1366" s="653"/>
      <c r="U1366" s="37"/>
      <c r="V1366" s="37"/>
      <c r="W1366" s="37"/>
      <c r="X1366" s="37"/>
      <c r="Y1366" s="37"/>
      <c r="Z1366" s="37"/>
      <c r="AA1366" s="37"/>
      <c r="AB1366" s="37"/>
      <c r="AC1366" s="37"/>
      <c r="AD1366" s="37"/>
      <c r="AE1366" s="37"/>
      <c r="AF1366" s="37"/>
      <c r="AG1366" s="37"/>
      <c r="AH1366" s="37"/>
      <c r="AI1366" s="37"/>
      <c r="AJ1366" s="37"/>
      <c r="AK1366" s="37"/>
      <c r="AL1366" s="652"/>
      <c r="AM1366" s="652"/>
      <c r="AN1366" s="652"/>
      <c r="AO1366" s="652"/>
      <c r="AP1366" s="652"/>
      <c r="AQ1366" s="652"/>
      <c r="AR1366" s="652"/>
      <c r="AS1366" s="652"/>
      <c r="AT1366" s="652"/>
    </row>
    <row r="1367" spans="2:46" s="644" customFormat="1" ht="15.95" customHeight="1" x14ac:dyDescent="0.25">
      <c r="B1367" s="645"/>
      <c r="C1367" s="652"/>
      <c r="D1367" s="652"/>
      <c r="E1367" s="652"/>
      <c r="F1367" s="652"/>
      <c r="G1367" s="647"/>
      <c r="H1367" s="648"/>
      <c r="I1367" s="648"/>
      <c r="J1367" s="671"/>
      <c r="K1367" s="822"/>
      <c r="L1367" s="671"/>
      <c r="M1367" s="671"/>
      <c r="N1367" s="671"/>
      <c r="O1367" s="671"/>
      <c r="P1367" s="671"/>
      <c r="Q1367" s="671"/>
      <c r="R1367" s="653"/>
      <c r="S1367" s="653"/>
      <c r="T1367" s="653"/>
      <c r="U1367" s="37"/>
      <c r="V1367" s="37"/>
      <c r="W1367" s="37"/>
      <c r="X1367" s="37"/>
      <c r="Y1367" s="37"/>
      <c r="Z1367" s="37"/>
      <c r="AA1367" s="37"/>
      <c r="AB1367" s="37"/>
      <c r="AC1367" s="37"/>
      <c r="AD1367" s="37"/>
      <c r="AE1367" s="37"/>
      <c r="AF1367" s="37"/>
      <c r="AG1367" s="37"/>
      <c r="AH1367" s="37"/>
      <c r="AI1367" s="37"/>
      <c r="AJ1367" s="37"/>
      <c r="AK1367" s="37"/>
      <c r="AL1367" s="652"/>
      <c r="AM1367" s="652"/>
      <c r="AN1367" s="652"/>
      <c r="AO1367" s="652"/>
      <c r="AP1367" s="652"/>
      <c r="AQ1367" s="652"/>
      <c r="AR1367" s="652"/>
      <c r="AS1367" s="652"/>
      <c r="AT1367" s="652"/>
    </row>
    <row r="1368" spans="2:46" s="644" customFormat="1" ht="15.95" customHeight="1" x14ac:dyDescent="0.25">
      <c r="B1368" s="645"/>
      <c r="C1368" s="652"/>
      <c r="D1368" s="652"/>
      <c r="E1368" s="652"/>
      <c r="F1368" s="652"/>
      <c r="G1368" s="647"/>
      <c r="H1368" s="648"/>
      <c r="I1368" s="648"/>
      <c r="J1368" s="671"/>
      <c r="K1368" s="822"/>
      <c r="L1368" s="671"/>
      <c r="M1368" s="671"/>
      <c r="N1368" s="671"/>
      <c r="O1368" s="671"/>
      <c r="P1368" s="671"/>
      <c r="Q1368" s="671"/>
      <c r="R1368" s="653"/>
      <c r="S1368" s="653"/>
      <c r="T1368" s="653"/>
      <c r="U1368" s="37"/>
      <c r="V1368" s="37"/>
      <c r="W1368" s="37"/>
      <c r="X1368" s="37"/>
      <c r="Y1368" s="37"/>
      <c r="Z1368" s="37"/>
      <c r="AA1368" s="37"/>
      <c r="AB1368" s="37"/>
      <c r="AC1368" s="37"/>
      <c r="AD1368" s="37"/>
      <c r="AE1368" s="37"/>
      <c r="AF1368" s="37"/>
      <c r="AG1368" s="37"/>
      <c r="AH1368" s="37"/>
      <c r="AI1368" s="37"/>
      <c r="AJ1368" s="37"/>
      <c r="AK1368" s="37"/>
      <c r="AL1368" s="652"/>
      <c r="AM1368" s="652"/>
      <c r="AN1368" s="652"/>
      <c r="AO1368" s="652"/>
      <c r="AP1368" s="652"/>
      <c r="AQ1368" s="652"/>
      <c r="AR1368" s="652"/>
      <c r="AS1368" s="652"/>
      <c r="AT1368" s="652"/>
    </row>
    <row r="1369" spans="2:46" s="644" customFormat="1" ht="15.95" customHeight="1" x14ac:dyDescent="0.25">
      <c r="B1369" s="645"/>
      <c r="C1369" s="652"/>
      <c r="D1369" s="652"/>
      <c r="E1369" s="652"/>
      <c r="F1369" s="652"/>
      <c r="G1369" s="647"/>
      <c r="H1369" s="648"/>
      <c r="I1369" s="648"/>
      <c r="J1369" s="671"/>
      <c r="K1369" s="822"/>
      <c r="L1369" s="671"/>
      <c r="M1369" s="671"/>
      <c r="N1369" s="671"/>
      <c r="O1369" s="671"/>
      <c r="P1369" s="671"/>
      <c r="Q1369" s="671"/>
      <c r="R1369" s="653"/>
      <c r="S1369" s="653"/>
      <c r="T1369" s="653"/>
      <c r="U1369" s="37"/>
      <c r="V1369" s="37"/>
      <c r="W1369" s="37"/>
      <c r="X1369" s="37"/>
      <c r="Y1369" s="37"/>
      <c r="Z1369" s="37"/>
      <c r="AA1369" s="37"/>
      <c r="AB1369" s="37"/>
      <c r="AC1369" s="37"/>
      <c r="AD1369" s="37"/>
      <c r="AE1369" s="37"/>
      <c r="AF1369" s="37"/>
      <c r="AG1369" s="37"/>
      <c r="AH1369" s="37"/>
      <c r="AI1369" s="37"/>
      <c r="AJ1369" s="37"/>
      <c r="AK1369" s="37"/>
      <c r="AL1369" s="652"/>
      <c r="AM1369" s="652"/>
      <c r="AN1369" s="652"/>
      <c r="AO1369" s="652"/>
      <c r="AP1369" s="652"/>
      <c r="AQ1369" s="652"/>
      <c r="AR1369" s="652"/>
      <c r="AS1369" s="652"/>
      <c r="AT1369" s="652"/>
    </row>
    <row r="1370" spans="2:46" s="644" customFormat="1" ht="15.95" customHeight="1" x14ac:dyDescent="0.25">
      <c r="B1370" s="645"/>
      <c r="C1370" s="652"/>
      <c r="D1370" s="652"/>
      <c r="E1370" s="652"/>
      <c r="F1370" s="652"/>
      <c r="G1370" s="647"/>
      <c r="H1370" s="648"/>
      <c r="I1370" s="648"/>
      <c r="J1370" s="671"/>
      <c r="K1370" s="822"/>
      <c r="L1370" s="671"/>
      <c r="M1370" s="671"/>
      <c r="N1370" s="671"/>
      <c r="O1370" s="671"/>
      <c r="P1370" s="671"/>
      <c r="Q1370" s="671"/>
      <c r="R1370" s="653"/>
      <c r="S1370" s="653"/>
      <c r="T1370" s="653"/>
      <c r="U1370" s="37"/>
      <c r="V1370" s="37"/>
      <c r="W1370" s="37"/>
      <c r="X1370" s="37"/>
      <c r="Y1370" s="37"/>
      <c r="Z1370" s="37"/>
      <c r="AA1370" s="37"/>
      <c r="AB1370" s="37"/>
      <c r="AC1370" s="37"/>
      <c r="AD1370" s="37"/>
      <c r="AE1370" s="37"/>
      <c r="AF1370" s="37"/>
      <c r="AG1370" s="37"/>
      <c r="AH1370" s="37"/>
      <c r="AI1370" s="37"/>
      <c r="AJ1370" s="37"/>
      <c r="AK1370" s="37"/>
      <c r="AL1370" s="652"/>
      <c r="AM1370" s="652"/>
      <c r="AN1370" s="652"/>
      <c r="AO1370" s="652"/>
      <c r="AP1370" s="652"/>
      <c r="AQ1370" s="652"/>
      <c r="AR1370" s="652"/>
      <c r="AS1370" s="652"/>
      <c r="AT1370" s="652"/>
    </row>
    <row r="1371" spans="2:46" s="644" customFormat="1" ht="15.95" customHeight="1" x14ac:dyDescent="0.25">
      <c r="B1371" s="645"/>
      <c r="C1371" s="652"/>
      <c r="D1371" s="652"/>
      <c r="E1371" s="652"/>
      <c r="F1371" s="652"/>
      <c r="G1371" s="647"/>
      <c r="H1371" s="648"/>
      <c r="I1371" s="648"/>
      <c r="J1371" s="671"/>
      <c r="K1371" s="822"/>
      <c r="L1371" s="671"/>
      <c r="M1371" s="671"/>
      <c r="N1371" s="671"/>
      <c r="O1371" s="671"/>
      <c r="P1371" s="671"/>
      <c r="Q1371" s="671"/>
      <c r="R1371" s="653"/>
      <c r="S1371" s="653"/>
      <c r="T1371" s="653"/>
      <c r="U1371" s="37"/>
      <c r="V1371" s="37"/>
      <c r="W1371" s="37"/>
      <c r="X1371" s="37"/>
      <c r="Y1371" s="37"/>
      <c r="Z1371" s="37"/>
      <c r="AA1371" s="37"/>
      <c r="AB1371" s="37"/>
      <c r="AC1371" s="37"/>
      <c r="AD1371" s="37"/>
      <c r="AE1371" s="37"/>
      <c r="AF1371" s="37"/>
      <c r="AG1371" s="37"/>
      <c r="AH1371" s="37"/>
      <c r="AI1371" s="37"/>
      <c r="AJ1371" s="37"/>
      <c r="AK1371" s="37"/>
      <c r="AL1371" s="652"/>
      <c r="AM1371" s="652"/>
      <c r="AN1371" s="652"/>
      <c r="AO1371" s="652"/>
      <c r="AP1371" s="652"/>
      <c r="AQ1371" s="652"/>
      <c r="AR1371" s="652"/>
      <c r="AS1371" s="652"/>
      <c r="AT1371" s="652"/>
    </row>
    <row r="1372" spans="2:46" s="644" customFormat="1" ht="15.95" customHeight="1" x14ac:dyDescent="0.25">
      <c r="B1372" s="645"/>
      <c r="C1372" s="652"/>
      <c r="D1372" s="652"/>
      <c r="E1372" s="652"/>
      <c r="F1372" s="652"/>
      <c r="G1372" s="647"/>
      <c r="H1372" s="648"/>
      <c r="I1372" s="648"/>
      <c r="J1372" s="671"/>
      <c r="K1372" s="822"/>
      <c r="L1372" s="671"/>
      <c r="M1372" s="671"/>
      <c r="N1372" s="671"/>
      <c r="O1372" s="671"/>
      <c r="P1372" s="671"/>
      <c r="Q1372" s="671"/>
      <c r="R1372" s="653"/>
      <c r="S1372" s="653"/>
      <c r="T1372" s="653"/>
      <c r="U1372" s="37"/>
      <c r="V1372" s="37"/>
      <c r="W1372" s="37"/>
      <c r="X1372" s="37"/>
      <c r="Y1372" s="37"/>
      <c r="Z1372" s="37"/>
      <c r="AA1372" s="37"/>
      <c r="AB1372" s="37"/>
      <c r="AC1372" s="37"/>
      <c r="AD1372" s="37"/>
      <c r="AE1372" s="37"/>
      <c r="AF1372" s="37"/>
      <c r="AG1372" s="37"/>
      <c r="AH1372" s="37"/>
      <c r="AI1372" s="37"/>
      <c r="AJ1372" s="37"/>
      <c r="AK1372" s="37"/>
      <c r="AL1372" s="652"/>
      <c r="AM1372" s="652"/>
      <c r="AN1372" s="652"/>
      <c r="AO1372" s="652"/>
      <c r="AP1372" s="652"/>
      <c r="AQ1372" s="652"/>
      <c r="AR1372" s="652"/>
      <c r="AS1372" s="652"/>
      <c r="AT1372" s="652"/>
    </row>
    <row r="1373" spans="2:46" s="644" customFormat="1" ht="15.95" customHeight="1" x14ac:dyDescent="0.25">
      <c r="B1373" s="645"/>
      <c r="C1373" s="652"/>
      <c r="D1373" s="652"/>
      <c r="E1373" s="652"/>
      <c r="F1373" s="652"/>
      <c r="G1373" s="647"/>
      <c r="H1373" s="648"/>
      <c r="I1373" s="648"/>
      <c r="J1373" s="671"/>
      <c r="K1373" s="822"/>
      <c r="L1373" s="671"/>
      <c r="M1373" s="671"/>
      <c r="N1373" s="671"/>
      <c r="O1373" s="671"/>
      <c r="P1373" s="671"/>
      <c r="Q1373" s="671"/>
      <c r="R1373" s="653"/>
      <c r="S1373" s="653"/>
      <c r="T1373" s="653"/>
      <c r="U1373" s="37"/>
      <c r="V1373" s="37"/>
      <c r="W1373" s="37"/>
      <c r="X1373" s="37"/>
      <c r="Y1373" s="37"/>
      <c r="Z1373" s="37"/>
      <c r="AA1373" s="37"/>
      <c r="AB1373" s="37"/>
      <c r="AC1373" s="37"/>
      <c r="AD1373" s="37"/>
      <c r="AE1373" s="37"/>
      <c r="AF1373" s="37"/>
      <c r="AG1373" s="37"/>
      <c r="AH1373" s="37"/>
      <c r="AI1373" s="37"/>
      <c r="AJ1373" s="37"/>
      <c r="AK1373" s="37"/>
      <c r="AL1373" s="652"/>
      <c r="AM1373" s="652"/>
      <c r="AN1373" s="652"/>
      <c r="AO1373" s="652"/>
      <c r="AP1373" s="652"/>
      <c r="AQ1373" s="652"/>
      <c r="AR1373" s="652"/>
      <c r="AS1373" s="652"/>
      <c r="AT1373" s="652"/>
    </row>
    <row r="1374" spans="2:46" s="644" customFormat="1" ht="15.95" customHeight="1" x14ac:dyDescent="0.25">
      <c r="B1374" s="645"/>
      <c r="C1374" s="652"/>
      <c r="D1374" s="652"/>
      <c r="E1374" s="652"/>
      <c r="F1374" s="652"/>
      <c r="G1374" s="647"/>
      <c r="H1374" s="648"/>
      <c r="I1374" s="648"/>
      <c r="J1374" s="671"/>
      <c r="K1374" s="822"/>
      <c r="L1374" s="671"/>
      <c r="M1374" s="671"/>
      <c r="N1374" s="671"/>
      <c r="O1374" s="671"/>
      <c r="P1374" s="671"/>
      <c r="Q1374" s="671"/>
      <c r="R1374" s="653"/>
      <c r="S1374" s="653"/>
      <c r="T1374" s="653"/>
      <c r="U1374" s="37"/>
      <c r="V1374" s="37"/>
      <c r="W1374" s="37"/>
      <c r="X1374" s="37"/>
      <c r="Y1374" s="37"/>
      <c r="Z1374" s="37"/>
      <c r="AA1374" s="37"/>
      <c r="AB1374" s="37"/>
      <c r="AC1374" s="37"/>
      <c r="AD1374" s="37"/>
      <c r="AE1374" s="37"/>
      <c r="AF1374" s="37"/>
      <c r="AG1374" s="37"/>
      <c r="AH1374" s="37"/>
      <c r="AI1374" s="37"/>
      <c r="AJ1374" s="37"/>
      <c r="AK1374" s="37"/>
      <c r="AL1374" s="652"/>
      <c r="AM1374" s="652"/>
      <c r="AN1374" s="652"/>
      <c r="AO1374" s="652"/>
      <c r="AP1374" s="652"/>
      <c r="AQ1374" s="652"/>
      <c r="AR1374" s="652"/>
      <c r="AS1374" s="652"/>
      <c r="AT1374" s="652"/>
    </row>
    <row r="1375" spans="2:46" s="644" customFormat="1" ht="15.95" customHeight="1" x14ac:dyDescent="0.25">
      <c r="B1375" s="645"/>
      <c r="C1375" s="652"/>
      <c r="D1375" s="652"/>
      <c r="E1375" s="652"/>
      <c r="F1375" s="652"/>
      <c r="G1375" s="647"/>
      <c r="H1375" s="648"/>
      <c r="I1375" s="648"/>
      <c r="J1375" s="671"/>
      <c r="K1375" s="822"/>
      <c r="L1375" s="671"/>
      <c r="M1375" s="671"/>
      <c r="N1375" s="671"/>
      <c r="O1375" s="671"/>
      <c r="P1375" s="671"/>
      <c r="Q1375" s="671"/>
      <c r="R1375" s="653"/>
      <c r="S1375" s="653"/>
      <c r="T1375" s="653"/>
      <c r="U1375" s="37"/>
      <c r="V1375" s="37"/>
      <c r="W1375" s="37"/>
      <c r="X1375" s="37"/>
      <c r="Y1375" s="37"/>
      <c r="Z1375" s="37"/>
      <c r="AA1375" s="37"/>
      <c r="AB1375" s="37"/>
      <c r="AC1375" s="37"/>
      <c r="AD1375" s="37"/>
      <c r="AE1375" s="37"/>
      <c r="AF1375" s="37"/>
      <c r="AG1375" s="37"/>
      <c r="AH1375" s="37"/>
      <c r="AI1375" s="37"/>
      <c r="AJ1375" s="37"/>
      <c r="AK1375" s="37"/>
      <c r="AL1375" s="652"/>
      <c r="AM1375" s="652"/>
      <c r="AN1375" s="652"/>
      <c r="AO1375" s="652"/>
      <c r="AP1375" s="652"/>
      <c r="AQ1375" s="652"/>
      <c r="AR1375" s="652"/>
      <c r="AS1375" s="652"/>
      <c r="AT1375" s="652"/>
    </row>
    <row r="1376" spans="2:46" s="644" customFormat="1" ht="15.95" customHeight="1" x14ac:dyDescent="0.25">
      <c r="B1376" s="645"/>
      <c r="C1376" s="652"/>
      <c r="D1376" s="652"/>
      <c r="E1376" s="652"/>
      <c r="F1376" s="652"/>
      <c r="G1376" s="647"/>
      <c r="H1376" s="648"/>
      <c r="I1376" s="648"/>
      <c r="J1376" s="671"/>
      <c r="K1376" s="822"/>
      <c r="L1376" s="671"/>
      <c r="M1376" s="671"/>
      <c r="N1376" s="671"/>
      <c r="O1376" s="671"/>
      <c r="P1376" s="671"/>
      <c r="Q1376" s="671"/>
      <c r="R1376" s="653"/>
      <c r="S1376" s="653"/>
      <c r="T1376" s="653"/>
      <c r="U1376" s="37"/>
      <c r="V1376" s="37"/>
      <c r="W1376" s="37"/>
      <c r="X1376" s="37"/>
      <c r="Y1376" s="37"/>
      <c r="Z1376" s="37"/>
      <c r="AA1376" s="37"/>
      <c r="AB1376" s="37"/>
      <c r="AC1376" s="37"/>
      <c r="AD1376" s="37"/>
      <c r="AE1376" s="37"/>
      <c r="AF1376" s="37"/>
      <c r="AG1376" s="37"/>
      <c r="AH1376" s="37"/>
      <c r="AI1376" s="37"/>
      <c r="AJ1376" s="37"/>
      <c r="AK1376" s="37"/>
      <c r="AL1376" s="652"/>
      <c r="AM1376" s="652"/>
      <c r="AN1376" s="652"/>
      <c r="AO1376" s="652"/>
      <c r="AP1376" s="652"/>
      <c r="AQ1376" s="652"/>
      <c r="AR1376" s="652"/>
      <c r="AS1376" s="652"/>
      <c r="AT1376" s="652"/>
    </row>
    <row r="1377" spans="2:46" s="644" customFormat="1" ht="15.95" customHeight="1" x14ac:dyDescent="0.25">
      <c r="B1377" s="645"/>
      <c r="C1377" s="652"/>
      <c r="D1377" s="652"/>
      <c r="E1377" s="652"/>
      <c r="F1377" s="652"/>
      <c r="G1377" s="647"/>
      <c r="H1377" s="648"/>
      <c r="I1377" s="648"/>
      <c r="J1377" s="671"/>
      <c r="K1377" s="822"/>
      <c r="L1377" s="671"/>
      <c r="M1377" s="671"/>
      <c r="N1377" s="671"/>
      <c r="O1377" s="671"/>
      <c r="P1377" s="671"/>
      <c r="Q1377" s="671"/>
      <c r="R1377" s="653"/>
      <c r="S1377" s="653"/>
      <c r="T1377" s="653"/>
      <c r="U1377" s="37"/>
      <c r="V1377" s="37"/>
      <c r="W1377" s="37"/>
      <c r="X1377" s="37"/>
      <c r="Y1377" s="37"/>
      <c r="Z1377" s="37"/>
      <c r="AA1377" s="37"/>
      <c r="AB1377" s="37"/>
      <c r="AC1377" s="37"/>
      <c r="AD1377" s="37"/>
      <c r="AE1377" s="37"/>
      <c r="AF1377" s="37"/>
      <c r="AG1377" s="37"/>
      <c r="AH1377" s="37"/>
      <c r="AI1377" s="37"/>
      <c r="AJ1377" s="37"/>
      <c r="AK1377" s="37"/>
      <c r="AL1377" s="652"/>
      <c r="AM1377" s="652"/>
      <c r="AN1377" s="652"/>
      <c r="AO1377" s="652"/>
      <c r="AP1377" s="652"/>
      <c r="AQ1377" s="652"/>
      <c r="AR1377" s="652"/>
      <c r="AS1377" s="652"/>
      <c r="AT1377" s="652"/>
    </row>
    <row r="1378" spans="2:46" s="644" customFormat="1" ht="15.95" customHeight="1" x14ac:dyDescent="0.25">
      <c r="B1378" s="645"/>
      <c r="C1378" s="652"/>
      <c r="D1378" s="652"/>
      <c r="E1378" s="652"/>
      <c r="F1378" s="652"/>
      <c r="G1378" s="647"/>
      <c r="H1378" s="648"/>
      <c r="I1378" s="648"/>
      <c r="J1378" s="671"/>
      <c r="K1378" s="822"/>
      <c r="L1378" s="671"/>
      <c r="M1378" s="671"/>
      <c r="N1378" s="671"/>
      <c r="O1378" s="671"/>
      <c r="P1378" s="671"/>
      <c r="Q1378" s="671"/>
      <c r="R1378" s="653"/>
      <c r="S1378" s="653"/>
      <c r="T1378" s="653"/>
      <c r="U1378" s="37"/>
      <c r="V1378" s="37"/>
      <c r="W1378" s="37"/>
      <c r="X1378" s="37"/>
      <c r="Y1378" s="37"/>
      <c r="Z1378" s="37"/>
      <c r="AA1378" s="37"/>
      <c r="AB1378" s="37"/>
      <c r="AC1378" s="37"/>
      <c r="AD1378" s="37"/>
      <c r="AE1378" s="37"/>
      <c r="AF1378" s="37"/>
      <c r="AG1378" s="37"/>
      <c r="AH1378" s="37"/>
      <c r="AI1378" s="37"/>
      <c r="AJ1378" s="37"/>
      <c r="AK1378" s="37"/>
      <c r="AL1378" s="652"/>
      <c r="AM1378" s="652"/>
      <c r="AN1378" s="652"/>
      <c r="AO1378" s="652"/>
      <c r="AP1378" s="652"/>
      <c r="AQ1378" s="652"/>
      <c r="AR1378" s="652"/>
      <c r="AS1378" s="652"/>
      <c r="AT1378" s="652"/>
    </row>
    <row r="1379" spans="2:46" s="644" customFormat="1" ht="15.95" customHeight="1" x14ac:dyDescent="0.25">
      <c r="B1379" s="645"/>
      <c r="C1379" s="652"/>
      <c r="D1379" s="652"/>
      <c r="E1379" s="652"/>
      <c r="F1379" s="652"/>
      <c r="G1379" s="647"/>
      <c r="H1379" s="648"/>
      <c r="I1379" s="648"/>
      <c r="J1379" s="671"/>
      <c r="K1379" s="822"/>
      <c r="L1379" s="671"/>
      <c r="M1379" s="671"/>
      <c r="N1379" s="671"/>
      <c r="O1379" s="671"/>
      <c r="P1379" s="671"/>
      <c r="Q1379" s="671"/>
      <c r="R1379" s="653"/>
      <c r="S1379" s="653"/>
      <c r="T1379" s="653"/>
      <c r="U1379" s="37"/>
      <c r="V1379" s="37"/>
      <c r="W1379" s="37"/>
      <c r="X1379" s="37"/>
      <c r="Y1379" s="37"/>
      <c r="Z1379" s="37"/>
      <c r="AA1379" s="37"/>
      <c r="AB1379" s="37"/>
      <c r="AC1379" s="37"/>
      <c r="AD1379" s="37"/>
      <c r="AE1379" s="37"/>
      <c r="AF1379" s="37"/>
      <c r="AG1379" s="37"/>
      <c r="AH1379" s="37"/>
      <c r="AI1379" s="37"/>
      <c r="AJ1379" s="37"/>
      <c r="AK1379" s="37"/>
      <c r="AL1379" s="652"/>
      <c r="AM1379" s="652"/>
      <c r="AN1379" s="652"/>
      <c r="AO1379" s="652"/>
      <c r="AP1379" s="652"/>
      <c r="AQ1379" s="652"/>
      <c r="AR1379" s="652"/>
      <c r="AS1379" s="652"/>
      <c r="AT1379" s="652"/>
    </row>
    <row r="1380" spans="2:46" s="644" customFormat="1" ht="15.95" customHeight="1" x14ac:dyDescent="0.25">
      <c r="B1380" s="645"/>
      <c r="C1380" s="652"/>
      <c r="D1380" s="652"/>
      <c r="E1380" s="652"/>
      <c r="F1380" s="652"/>
      <c r="G1380" s="647"/>
      <c r="H1380" s="648"/>
      <c r="I1380" s="648"/>
      <c r="J1380" s="671"/>
      <c r="K1380" s="822"/>
      <c r="L1380" s="671"/>
      <c r="M1380" s="671"/>
      <c r="N1380" s="671"/>
      <c r="O1380" s="671"/>
      <c r="P1380" s="671"/>
      <c r="Q1380" s="671"/>
      <c r="R1380" s="653"/>
      <c r="S1380" s="653"/>
      <c r="T1380" s="653"/>
      <c r="U1380" s="37"/>
      <c r="V1380" s="37"/>
      <c r="W1380" s="37"/>
      <c r="X1380" s="37"/>
      <c r="Y1380" s="37"/>
      <c r="Z1380" s="37"/>
      <c r="AA1380" s="37"/>
      <c r="AB1380" s="37"/>
      <c r="AC1380" s="37"/>
      <c r="AD1380" s="37"/>
      <c r="AE1380" s="37"/>
      <c r="AF1380" s="37"/>
      <c r="AG1380" s="37"/>
      <c r="AH1380" s="37"/>
      <c r="AI1380" s="37"/>
      <c r="AJ1380" s="37"/>
      <c r="AK1380" s="37"/>
      <c r="AL1380" s="652"/>
      <c r="AM1380" s="652"/>
      <c r="AN1380" s="652"/>
      <c r="AO1380" s="652"/>
      <c r="AP1380" s="652"/>
      <c r="AQ1380" s="652"/>
      <c r="AR1380" s="652"/>
      <c r="AS1380" s="652"/>
      <c r="AT1380" s="652"/>
    </row>
    <row r="1381" spans="2:46" s="644" customFormat="1" ht="15.95" customHeight="1" x14ac:dyDescent="0.25">
      <c r="B1381" s="645"/>
      <c r="C1381" s="652"/>
      <c r="D1381" s="652"/>
      <c r="E1381" s="652"/>
      <c r="F1381" s="652"/>
      <c r="G1381" s="647"/>
      <c r="H1381" s="648"/>
      <c r="I1381" s="648"/>
      <c r="J1381" s="671"/>
      <c r="K1381" s="822"/>
      <c r="L1381" s="671"/>
      <c r="M1381" s="671"/>
      <c r="N1381" s="671"/>
      <c r="O1381" s="671"/>
      <c r="P1381" s="671"/>
      <c r="Q1381" s="671"/>
      <c r="R1381" s="653"/>
      <c r="S1381" s="653"/>
      <c r="T1381" s="653"/>
      <c r="U1381" s="37"/>
      <c r="V1381" s="37"/>
      <c r="W1381" s="37"/>
      <c r="X1381" s="37"/>
      <c r="Y1381" s="37"/>
      <c r="Z1381" s="37"/>
      <c r="AA1381" s="37"/>
      <c r="AB1381" s="37"/>
      <c r="AC1381" s="37"/>
      <c r="AD1381" s="37"/>
      <c r="AE1381" s="37"/>
      <c r="AF1381" s="37"/>
      <c r="AG1381" s="37"/>
      <c r="AH1381" s="37"/>
      <c r="AI1381" s="37"/>
      <c r="AJ1381" s="37"/>
      <c r="AK1381" s="37"/>
      <c r="AL1381" s="652"/>
      <c r="AM1381" s="652"/>
      <c r="AN1381" s="652"/>
      <c r="AO1381" s="652"/>
      <c r="AP1381" s="652"/>
      <c r="AQ1381" s="652"/>
      <c r="AR1381" s="652"/>
      <c r="AS1381" s="652"/>
      <c r="AT1381" s="652"/>
    </row>
    <row r="1382" spans="2:46" s="644" customFormat="1" ht="15.95" customHeight="1" x14ac:dyDescent="0.25">
      <c r="B1382" s="645"/>
      <c r="C1382" s="652"/>
      <c r="D1382" s="652"/>
      <c r="E1382" s="652"/>
      <c r="F1382" s="652"/>
      <c r="G1382" s="647"/>
      <c r="H1382" s="648"/>
      <c r="I1382" s="648"/>
      <c r="J1382" s="671"/>
      <c r="K1382" s="822"/>
      <c r="L1382" s="671"/>
      <c r="M1382" s="671"/>
      <c r="N1382" s="671"/>
      <c r="O1382" s="671"/>
      <c r="P1382" s="671"/>
      <c r="Q1382" s="671"/>
      <c r="R1382" s="653"/>
      <c r="S1382" s="653"/>
      <c r="T1382" s="653"/>
      <c r="U1382" s="37"/>
      <c r="V1382" s="37"/>
      <c r="W1382" s="37"/>
      <c r="X1382" s="37"/>
      <c r="Y1382" s="37"/>
      <c r="Z1382" s="37"/>
      <c r="AA1382" s="37"/>
      <c r="AB1382" s="37"/>
      <c r="AC1382" s="37"/>
      <c r="AD1382" s="37"/>
      <c r="AE1382" s="37"/>
      <c r="AF1382" s="37"/>
      <c r="AG1382" s="37"/>
      <c r="AH1382" s="37"/>
      <c r="AI1382" s="37"/>
      <c r="AJ1382" s="37"/>
      <c r="AK1382" s="37"/>
      <c r="AL1382" s="652"/>
      <c r="AM1382" s="652"/>
      <c r="AN1382" s="652"/>
      <c r="AO1382" s="652"/>
      <c r="AP1382" s="652"/>
      <c r="AQ1382" s="652"/>
      <c r="AR1382" s="652"/>
      <c r="AS1382" s="652"/>
      <c r="AT1382" s="652"/>
    </row>
    <row r="1383" spans="2:46" s="644" customFormat="1" ht="15.95" customHeight="1" x14ac:dyDescent="0.25">
      <c r="B1383" s="645"/>
      <c r="C1383" s="652"/>
      <c r="D1383" s="652"/>
      <c r="E1383" s="652"/>
      <c r="F1383" s="652"/>
      <c r="G1383" s="647"/>
      <c r="H1383" s="648"/>
      <c r="I1383" s="648"/>
      <c r="J1383" s="671"/>
      <c r="K1383" s="822"/>
      <c r="L1383" s="671"/>
      <c r="M1383" s="671"/>
      <c r="N1383" s="671"/>
      <c r="O1383" s="671"/>
      <c r="P1383" s="671"/>
      <c r="Q1383" s="671"/>
      <c r="R1383" s="653"/>
      <c r="S1383" s="653"/>
      <c r="T1383" s="653"/>
      <c r="U1383" s="37"/>
      <c r="V1383" s="37"/>
      <c r="W1383" s="37"/>
      <c r="X1383" s="37"/>
      <c r="Y1383" s="37"/>
      <c r="Z1383" s="37"/>
      <c r="AA1383" s="37"/>
      <c r="AB1383" s="37"/>
      <c r="AC1383" s="37"/>
      <c r="AD1383" s="37"/>
      <c r="AE1383" s="37"/>
      <c r="AF1383" s="37"/>
      <c r="AG1383" s="37"/>
      <c r="AH1383" s="37"/>
      <c r="AI1383" s="37"/>
      <c r="AJ1383" s="37"/>
      <c r="AK1383" s="37"/>
      <c r="AL1383" s="652"/>
      <c r="AM1383" s="652"/>
      <c r="AN1383" s="652"/>
      <c r="AO1383" s="652"/>
      <c r="AP1383" s="652"/>
      <c r="AQ1383" s="652"/>
      <c r="AR1383" s="652"/>
      <c r="AS1383" s="652"/>
      <c r="AT1383" s="652"/>
    </row>
    <row r="1384" spans="2:46" s="644" customFormat="1" ht="15.95" customHeight="1" x14ac:dyDescent="0.25">
      <c r="B1384" s="645"/>
      <c r="C1384" s="652"/>
      <c r="D1384" s="652"/>
      <c r="E1384" s="652"/>
      <c r="F1384" s="652"/>
      <c r="G1384" s="647"/>
      <c r="H1384" s="648"/>
      <c r="I1384" s="648"/>
      <c r="J1384" s="671"/>
      <c r="K1384" s="822"/>
      <c r="L1384" s="671"/>
      <c r="M1384" s="671"/>
      <c r="N1384" s="671"/>
      <c r="O1384" s="671"/>
      <c r="P1384" s="671"/>
      <c r="Q1384" s="671"/>
      <c r="R1384" s="653"/>
      <c r="S1384" s="653"/>
      <c r="T1384" s="653"/>
      <c r="U1384" s="37"/>
      <c r="V1384" s="37"/>
      <c r="W1384" s="37"/>
      <c r="X1384" s="37"/>
      <c r="Y1384" s="37"/>
      <c r="Z1384" s="37"/>
      <c r="AA1384" s="37"/>
      <c r="AB1384" s="37"/>
      <c r="AC1384" s="37"/>
      <c r="AD1384" s="37"/>
      <c r="AE1384" s="37"/>
      <c r="AF1384" s="37"/>
      <c r="AG1384" s="37"/>
      <c r="AH1384" s="37"/>
      <c r="AI1384" s="37"/>
      <c r="AJ1384" s="37"/>
      <c r="AK1384" s="37"/>
      <c r="AL1384" s="652"/>
      <c r="AM1384" s="652"/>
      <c r="AN1384" s="652"/>
      <c r="AO1384" s="652"/>
      <c r="AP1384" s="652"/>
      <c r="AQ1384" s="652"/>
      <c r="AR1384" s="652"/>
      <c r="AS1384" s="652"/>
      <c r="AT1384" s="652"/>
    </row>
    <row r="1385" spans="2:46" s="644" customFormat="1" ht="15.95" customHeight="1" x14ac:dyDescent="0.25">
      <c r="B1385" s="645"/>
      <c r="C1385" s="652"/>
      <c r="D1385" s="652"/>
      <c r="E1385" s="652"/>
      <c r="F1385" s="652"/>
      <c r="G1385" s="647"/>
      <c r="H1385" s="648"/>
      <c r="I1385" s="648"/>
      <c r="J1385" s="671"/>
      <c r="K1385" s="822"/>
      <c r="L1385" s="671"/>
      <c r="M1385" s="671"/>
      <c r="N1385" s="671"/>
      <c r="O1385" s="671"/>
      <c r="P1385" s="671"/>
      <c r="Q1385" s="671"/>
      <c r="R1385" s="653"/>
      <c r="S1385" s="653"/>
      <c r="T1385" s="653"/>
      <c r="U1385" s="37"/>
      <c r="V1385" s="37"/>
      <c r="W1385" s="37"/>
      <c r="X1385" s="37"/>
      <c r="Y1385" s="37"/>
      <c r="Z1385" s="37"/>
      <c r="AA1385" s="37"/>
      <c r="AB1385" s="37"/>
      <c r="AC1385" s="37"/>
      <c r="AD1385" s="37"/>
      <c r="AE1385" s="37"/>
      <c r="AF1385" s="37"/>
      <c r="AG1385" s="37"/>
      <c r="AH1385" s="37"/>
      <c r="AI1385" s="37"/>
      <c r="AJ1385" s="37"/>
      <c r="AK1385" s="37"/>
      <c r="AL1385" s="652"/>
      <c r="AM1385" s="652"/>
      <c r="AN1385" s="652"/>
      <c r="AO1385" s="652"/>
      <c r="AP1385" s="652"/>
      <c r="AQ1385" s="652"/>
      <c r="AR1385" s="652"/>
      <c r="AS1385" s="652"/>
      <c r="AT1385" s="652"/>
    </row>
    <row r="1386" spans="2:46" s="644" customFormat="1" ht="15.95" customHeight="1" x14ac:dyDescent="0.25">
      <c r="B1386" s="645"/>
      <c r="C1386" s="652"/>
      <c r="D1386" s="652"/>
      <c r="E1386" s="652"/>
      <c r="F1386" s="652"/>
      <c r="G1386" s="647"/>
      <c r="H1386" s="648"/>
      <c r="I1386" s="648"/>
      <c r="J1386" s="671"/>
      <c r="K1386" s="822"/>
      <c r="L1386" s="671"/>
      <c r="M1386" s="671"/>
      <c r="N1386" s="671"/>
      <c r="O1386" s="671"/>
      <c r="P1386" s="671"/>
      <c r="Q1386" s="671"/>
      <c r="R1386" s="653"/>
      <c r="S1386" s="653"/>
      <c r="T1386" s="653"/>
      <c r="U1386" s="37"/>
      <c r="V1386" s="37"/>
      <c r="W1386" s="37"/>
      <c r="X1386" s="37"/>
      <c r="Y1386" s="37"/>
      <c r="Z1386" s="37"/>
      <c r="AA1386" s="37"/>
      <c r="AB1386" s="37"/>
      <c r="AC1386" s="37"/>
      <c r="AD1386" s="37"/>
      <c r="AE1386" s="37"/>
      <c r="AF1386" s="37"/>
      <c r="AG1386" s="37"/>
      <c r="AH1386" s="37"/>
      <c r="AI1386" s="37"/>
      <c r="AJ1386" s="37"/>
      <c r="AK1386" s="37"/>
      <c r="AL1386" s="652"/>
      <c r="AM1386" s="652"/>
      <c r="AN1386" s="652"/>
      <c r="AO1386" s="652"/>
      <c r="AP1386" s="652"/>
      <c r="AQ1386" s="652"/>
      <c r="AR1386" s="652"/>
      <c r="AS1386" s="652"/>
      <c r="AT1386" s="652"/>
    </row>
    <row r="1387" spans="2:46" s="644" customFormat="1" ht="15.95" customHeight="1" x14ac:dyDescent="0.25">
      <c r="B1387" s="645"/>
      <c r="C1387" s="652"/>
      <c r="D1387" s="652"/>
      <c r="E1387" s="652"/>
      <c r="F1387" s="652"/>
      <c r="G1387" s="647"/>
      <c r="H1387" s="648"/>
      <c r="I1387" s="648"/>
      <c r="J1387" s="671"/>
      <c r="K1387" s="822"/>
      <c r="L1387" s="671"/>
      <c r="M1387" s="671"/>
      <c r="N1387" s="671"/>
      <c r="O1387" s="671"/>
      <c r="P1387" s="671"/>
      <c r="Q1387" s="671"/>
      <c r="R1387" s="653"/>
      <c r="S1387" s="653"/>
      <c r="T1387" s="653"/>
      <c r="U1387" s="37"/>
      <c r="V1387" s="37"/>
      <c r="W1387" s="37"/>
      <c r="X1387" s="37"/>
      <c r="Y1387" s="37"/>
      <c r="Z1387" s="37"/>
      <c r="AA1387" s="37"/>
      <c r="AB1387" s="37"/>
      <c r="AC1387" s="37"/>
      <c r="AD1387" s="37"/>
      <c r="AE1387" s="37"/>
      <c r="AF1387" s="37"/>
      <c r="AG1387" s="37"/>
      <c r="AH1387" s="37"/>
      <c r="AI1387" s="37"/>
      <c r="AJ1387" s="37"/>
      <c r="AK1387" s="37"/>
      <c r="AL1387" s="652"/>
      <c r="AM1387" s="652"/>
      <c r="AN1387" s="652"/>
      <c r="AO1387" s="652"/>
      <c r="AP1387" s="652"/>
      <c r="AQ1387" s="652"/>
      <c r="AR1387" s="652"/>
      <c r="AS1387" s="652"/>
      <c r="AT1387" s="652"/>
    </row>
    <row r="1388" spans="2:46" s="644" customFormat="1" ht="15.95" customHeight="1" x14ac:dyDescent="0.25">
      <c r="B1388" s="645"/>
      <c r="C1388" s="652"/>
      <c r="D1388" s="652"/>
      <c r="E1388" s="652"/>
      <c r="F1388" s="652"/>
      <c r="G1388" s="647"/>
      <c r="H1388" s="648"/>
      <c r="I1388" s="648"/>
      <c r="J1388" s="671"/>
      <c r="K1388" s="822"/>
      <c r="L1388" s="671"/>
      <c r="M1388" s="671"/>
      <c r="N1388" s="671"/>
      <c r="O1388" s="671"/>
      <c r="P1388" s="671"/>
      <c r="Q1388" s="671"/>
      <c r="R1388" s="653"/>
      <c r="S1388" s="653"/>
      <c r="T1388" s="653"/>
      <c r="U1388" s="37"/>
      <c r="V1388" s="37"/>
      <c r="W1388" s="37"/>
      <c r="X1388" s="37"/>
      <c r="Y1388" s="37"/>
      <c r="Z1388" s="37"/>
      <c r="AA1388" s="37"/>
      <c r="AB1388" s="37"/>
      <c r="AC1388" s="37"/>
      <c r="AD1388" s="37"/>
      <c r="AE1388" s="37"/>
      <c r="AF1388" s="37"/>
      <c r="AG1388" s="37"/>
      <c r="AH1388" s="37"/>
      <c r="AI1388" s="37"/>
      <c r="AJ1388" s="37"/>
      <c r="AK1388" s="37"/>
      <c r="AL1388" s="652"/>
      <c r="AM1388" s="652"/>
      <c r="AN1388" s="652"/>
      <c r="AO1388" s="652"/>
      <c r="AP1388" s="652"/>
      <c r="AQ1388" s="652"/>
      <c r="AR1388" s="652"/>
      <c r="AS1388" s="652"/>
      <c r="AT1388" s="652"/>
    </row>
    <row r="1389" spans="2:46" s="644" customFormat="1" ht="15.95" customHeight="1" x14ac:dyDescent="0.25">
      <c r="B1389" s="645"/>
      <c r="C1389" s="652"/>
      <c r="D1389" s="652"/>
      <c r="E1389" s="652"/>
      <c r="F1389" s="652"/>
      <c r="G1389" s="647"/>
      <c r="H1389" s="648"/>
      <c r="I1389" s="648"/>
      <c r="J1389" s="671"/>
      <c r="K1389" s="822"/>
      <c r="L1389" s="671"/>
      <c r="M1389" s="671"/>
      <c r="N1389" s="671"/>
      <c r="O1389" s="671"/>
      <c r="P1389" s="671"/>
      <c r="Q1389" s="671"/>
      <c r="R1389" s="653"/>
      <c r="S1389" s="653"/>
      <c r="T1389" s="653"/>
      <c r="U1389" s="37"/>
      <c r="V1389" s="37"/>
      <c r="W1389" s="37"/>
      <c r="X1389" s="37"/>
      <c r="Y1389" s="37"/>
      <c r="Z1389" s="37"/>
      <c r="AA1389" s="37"/>
      <c r="AB1389" s="37"/>
      <c r="AC1389" s="37"/>
      <c r="AD1389" s="37"/>
      <c r="AE1389" s="37"/>
      <c r="AF1389" s="37"/>
      <c r="AG1389" s="37"/>
      <c r="AH1389" s="37"/>
      <c r="AI1389" s="37"/>
      <c r="AJ1389" s="37"/>
      <c r="AK1389" s="37"/>
      <c r="AL1389" s="652"/>
      <c r="AM1389" s="652"/>
      <c r="AN1389" s="652"/>
      <c r="AO1389" s="652"/>
      <c r="AP1389" s="652"/>
      <c r="AQ1389" s="652"/>
      <c r="AR1389" s="652"/>
      <c r="AS1389" s="652"/>
      <c r="AT1389" s="652"/>
    </row>
    <row r="1390" spans="2:46" s="644" customFormat="1" ht="15.95" customHeight="1" x14ac:dyDescent="0.25">
      <c r="B1390" s="645"/>
      <c r="C1390" s="652"/>
      <c r="D1390" s="652"/>
      <c r="E1390" s="652"/>
      <c r="F1390" s="652"/>
      <c r="G1390" s="647"/>
      <c r="H1390" s="648"/>
      <c r="I1390" s="648"/>
      <c r="J1390" s="671"/>
      <c r="K1390" s="822"/>
      <c r="L1390" s="671"/>
      <c r="M1390" s="671"/>
      <c r="N1390" s="671"/>
      <c r="O1390" s="671"/>
      <c r="P1390" s="671"/>
      <c r="Q1390" s="671"/>
      <c r="R1390" s="653"/>
      <c r="S1390" s="653"/>
      <c r="T1390" s="653"/>
      <c r="U1390" s="37"/>
      <c r="V1390" s="37"/>
      <c r="W1390" s="37"/>
      <c r="X1390" s="37"/>
      <c r="Y1390" s="37"/>
      <c r="Z1390" s="37"/>
      <c r="AA1390" s="37"/>
      <c r="AB1390" s="37"/>
      <c r="AC1390" s="37"/>
      <c r="AD1390" s="37"/>
      <c r="AE1390" s="37"/>
      <c r="AF1390" s="37"/>
      <c r="AG1390" s="37"/>
      <c r="AH1390" s="37"/>
      <c r="AI1390" s="37"/>
      <c r="AJ1390" s="37"/>
      <c r="AK1390" s="37"/>
      <c r="AL1390" s="652"/>
      <c r="AM1390" s="652"/>
      <c r="AN1390" s="652"/>
      <c r="AO1390" s="652"/>
      <c r="AP1390" s="652"/>
      <c r="AQ1390" s="652"/>
      <c r="AR1390" s="652"/>
      <c r="AS1390" s="652"/>
      <c r="AT1390" s="652"/>
    </row>
    <row r="1391" spans="2:46" s="644" customFormat="1" ht="15.95" customHeight="1" x14ac:dyDescent="0.25">
      <c r="B1391" s="645"/>
      <c r="C1391" s="652"/>
      <c r="D1391" s="652"/>
      <c r="E1391" s="652"/>
      <c r="F1391" s="652"/>
      <c r="G1391" s="647"/>
      <c r="H1391" s="648"/>
      <c r="I1391" s="648"/>
      <c r="J1391" s="671"/>
      <c r="K1391" s="822"/>
      <c r="L1391" s="671"/>
      <c r="M1391" s="671"/>
      <c r="N1391" s="671"/>
      <c r="O1391" s="671"/>
      <c r="P1391" s="671"/>
      <c r="Q1391" s="671"/>
      <c r="R1391" s="653"/>
      <c r="S1391" s="653"/>
      <c r="T1391" s="653"/>
      <c r="U1391" s="37"/>
      <c r="V1391" s="37"/>
      <c r="W1391" s="37"/>
      <c r="X1391" s="37"/>
      <c r="Y1391" s="37"/>
      <c r="Z1391" s="37"/>
      <c r="AA1391" s="37"/>
      <c r="AB1391" s="37"/>
      <c r="AC1391" s="37"/>
      <c r="AD1391" s="37"/>
      <c r="AE1391" s="37"/>
      <c r="AF1391" s="37"/>
      <c r="AG1391" s="37"/>
      <c r="AH1391" s="37"/>
      <c r="AI1391" s="37"/>
      <c r="AJ1391" s="37"/>
      <c r="AK1391" s="37"/>
      <c r="AL1391" s="652"/>
      <c r="AM1391" s="652"/>
      <c r="AN1391" s="652"/>
      <c r="AO1391" s="652"/>
      <c r="AP1391" s="652"/>
      <c r="AQ1391" s="652"/>
      <c r="AR1391" s="652"/>
      <c r="AS1391" s="652"/>
      <c r="AT1391" s="652"/>
    </row>
    <row r="1392" spans="2:46" s="644" customFormat="1" ht="15.95" customHeight="1" x14ac:dyDescent="0.25">
      <c r="B1392" s="645"/>
      <c r="C1392" s="652"/>
      <c r="D1392" s="652"/>
      <c r="E1392" s="652"/>
      <c r="F1392" s="652"/>
      <c r="G1392" s="647"/>
      <c r="H1392" s="648"/>
      <c r="I1392" s="648"/>
      <c r="J1392" s="671"/>
      <c r="K1392" s="822"/>
      <c r="L1392" s="671"/>
      <c r="M1392" s="671"/>
      <c r="N1392" s="671"/>
      <c r="O1392" s="671"/>
      <c r="P1392" s="671"/>
      <c r="Q1392" s="671"/>
      <c r="R1392" s="653"/>
      <c r="S1392" s="653"/>
      <c r="T1392" s="653"/>
      <c r="U1392" s="37"/>
      <c r="V1392" s="37"/>
      <c r="W1392" s="37"/>
      <c r="X1392" s="37"/>
      <c r="Y1392" s="37"/>
      <c r="Z1392" s="37"/>
      <c r="AA1392" s="37"/>
      <c r="AB1392" s="37"/>
      <c r="AC1392" s="37"/>
      <c r="AD1392" s="37"/>
      <c r="AE1392" s="37"/>
      <c r="AF1392" s="37"/>
      <c r="AG1392" s="37"/>
      <c r="AH1392" s="37"/>
      <c r="AI1392" s="37"/>
      <c r="AJ1392" s="37"/>
      <c r="AK1392" s="37"/>
      <c r="AL1392" s="652"/>
      <c r="AM1392" s="652"/>
      <c r="AN1392" s="652"/>
      <c r="AO1392" s="652"/>
      <c r="AP1392" s="652"/>
      <c r="AQ1392" s="652"/>
      <c r="AR1392" s="652"/>
      <c r="AS1392" s="652"/>
      <c r="AT1392" s="652"/>
    </row>
    <row r="1393" spans="2:46" s="644" customFormat="1" ht="15.95" customHeight="1" x14ac:dyDescent="0.25">
      <c r="B1393" s="645"/>
      <c r="C1393" s="652"/>
      <c r="D1393" s="652"/>
      <c r="E1393" s="652"/>
      <c r="F1393" s="652"/>
      <c r="G1393" s="647"/>
      <c r="H1393" s="648"/>
      <c r="I1393" s="648"/>
      <c r="J1393" s="671"/>
      <c r="K1393" s="822"/>
      <c r="L1393" s="671"/>
      <c r="M1393" s="671"/>
      <c r="N1393" s="671"/>
      <c r="O1393" s="671"/>
      <c r="P1393" s="671"/>
      <c r="Q1393" s="671"/>
      <c r="R1393" s="653"/>
      <c r="S1393" s="653"/>
      <c r="T1393" s="653"/>
      <c r="U1393" s="37"/>
      <c r="V1393" s="37"/>
      <c r="W1393" s="37"/>
      <c r="X1393" s="37"/>
      <c r="Y1393" s="37"/>
      <c r="Z1393" s="37"/>
      <c r="AA1393" s="37"/>
      <c r="AB1393" s="37"/>
      <c r="AC1393" s="37"/>
      <c r="AD1393" s="37"/>
      <c r="AE1393" s="37"/>
      <c r="AF1393" s="37"/>
      <c r="AG1393" s="37"/>
      <c r="AH1393" s="37"/>
      <c r="AI1393" s="37"/>
      <c r="AJ1393" s="37"/>
      <c r="AK1393" s="37"/>
      <c r="AL1393" s="652"/>
      <c r="AM1393" s="652"/>
      <c r="AN1393" s="652"/>
      <c r="AO1393" s="652"/>
      <c r="AP1393" s="652"/>
      <c r="AQ1393" s="652"/>
      <c r="AR1393" s="652"/>
      <c r="AS1393" s="652"/>
      <c r="AT1393" s="652"/>
    </row>
    <row r="1394" spans="2:46" s="644" customFormat="1" ht="15.95" customHeight="1" x14ac:dyDescent="0.25">
      <c r="B1394" s="645"/>
      <c r="C1394" s="652"/>
      <c r="D1394" s="652"/>
      <c r="E1394" s="652"/>
      <c r="F1394" s="652"/>
      <c r="G1394" s="647"/>
      <c r="H1394" s="648"/>
      <c r="I1394" s="648"/>
      <c r="J1394" s="671"/>
      <c r="K1394" s="822"/>
      <c r="L1394" s="671"/>
      <c r="M1394" s="671"/>
      <c r="N1394" s="671"/>
      <c r="O1394" s="671"/>
      <c r="P1394" s="671"/>
      <c r="Q1394" s="671"/>
      <c r="R1394" s="653"/>
      <c r="S1394" s="653"/>
      <c r="T1394" s="653"/>
      <c r="U1394" s="37"/>
      <c r="V1394" s="37"/>
      <c r="W1394" s="37"/>
      <c r="X1394" s="37"/>
      <c r="Y1394" s="37"/>
      <c r="Z1394" s="37"/>
      <c r="AA1394" s="37"/>
      <c r="AB1394" s="37"/>
      <c r="AC1394" s="37"/>
      <c r="AD1394" s="37"/>
      <c r="AE1394" s="37"/>
      <c r="AF1394" s="37"/>
      <c r="AG1394" s="37"/>
      <c r="AH1394" s="37"/>
      <c r="AI1394" s="37"/>
      <c r="AJ1394" s="37"/>
      <c r="AK1394" s="37"/>
      <c r="AL1394" s="652"/>
      <c r="AM1394" s="652"/>
      <c r="AN1394" s="652"/>
      <c r="AO1394" s="652"/>
      <c r="AP1394" s="652"/>
      <c r="AQ1394" s="652"/>
      <c r="AR1394" s="652"/>
      <c r="AS1394" s="652"/>
      <c r="AT1394" s="652"/>
    </row>
    <row r="1395" spans="2:46" s="644" customFormat="1" ht="15.95" customHeight="1" x14ac:dyDescent="0.25">
      <c r="B1395" s="645"/>
      <c r="C1395" s="652"/>
      <c r="D1395" s="652"/>
      <c r="E1395" s="652"/>
      <c r="F1395" s="652"/>
      <c r="G1395" s="647"/>
      <c r="H1395" s="648"/>
      <c r="I1395" s="648"/>
      <c r="J1395" s="671"/>
      <c r="K1395" s="822"/>
      <c r="L1395" s="671"/>
      <c r="M1395" s="671"/>
      <c r="N1395" s="671"/>
      <c r="O1395" s="671"/>
      <c r="P1395" s="671"/>
      <c r="Q1395" s="671"/>
      <c r="R1395" s="653"/>
      <c r="S1395" s="653"/>
      <c r="T1395" s="653"/>
      <c r="U1395" s="37"/>
      <c r="V1395" s="37"/>
      <c r="W1395" s="37"/>
      <c r="X1395" s="37"/>
      <c r="Y1395" s="37"/>
      <c r="Z1395" s="37"/>
      <c r="AA1395" s="37"/>
      <c r="AB1395" s="37"/>
      <c r="AC1395" s="37"/>
      <c r="AD1395" s="37"/>
      <c r="AE1395" s="37"/>
      <c r="AF1395" s="37"/>
      <c r="AG1395" s="37"/>
      <c r="AH1395" s="37"/>
      <c r="AI1395" s="37"/>
      <c r="AJ1395" s="37"/>
      <c r="AK1395" s="37"/>
      <c r="AL1395" s="652"/>
      <c r="AM1395" s="652"/>
      <c r="AN1395" s="652"/>
      <c r="AO1395" s="652"/>
      <c r="AP1395" s="652"/>
      <c r="AQ1395" s="652"/>
      <c r="AR1395" s="652"/>
      <c r="AS1395" s="652"/>
      <c r="AT1395" s="652"/>
    </row>
    <row r="1396" spans="2:46" s="644" customFormat="1" ht="15.95" customHeight="1" x14ac:dyDescent="0.25">
      <c r="B1396" s="645"/>
      <c r="C1396" s="652"/>
      <c r="D1396" s="652"/>
      <c r="E1396" s="652"/>
      <c r="F1396" s="652"/>
      <c r="G1396" s="647"/>
      <c r="H1396" s="648"/>
      <c r="I1396" s="648"/>
      <c r="J1396" s="671"/>
      <c r="K1396" s="822"/>
      <c r="L1396" s="671"/>
      <c r="M1396" s="671"/>
      <c r="N1396" s="671"/>
      <c r="O1396" s="671"/>
      <c r="P1396" s="671"/>
      <c r="Q1396" s="671"/>
      <c r="R1396" s="653"/>
      <c r="S1396" s="653"/>
      <c r="T1396" s="653"/>
      <c r="U1396" s="37"/>
      <c r="V1396" s="37"/>
      <c r="W1396" s="37"/>
      <c r="X1396" s="37"/>
      <c r="Y1396" s="37"/>
      <c r="Z1396" s="37"/>
      <c r="AA1396" s="37"/>
      <c r="AB1396" s="37"/>
      <c r="AC1396" s="37"/>
      <c r="AD1396" s="37"/>
      <c r="AE1396" s="37"/>
      <c r="AF1396" s="37"/>
      <c r="AG1396" s="37"/>
      <c r="AH1396" s="37"/>
      <c r="AI1396" s="37"/>
      <c r="AJ1396" s="37"/>
      <c r="AK1396" s="37"/>
      <c r="AL1396" s="652"/>
      <c r="AM1396" s="652"/>
      <c r="AN1396" s="652"/>
      <c r="AO1396" s="652"/>
      <c r="AP1396" s="652"/>
      <c r="AQ1396" s="652"/>
      <c r="AR1396" s="652"/>
      <c r="AS1396" s="652"/>
      <c r="AT1396" s="652"/>
    </row>
    <row r="1397" spans="2:46" s="644" customFormat="1" ht="15.95" customHeight="1" x14ac:dyDescent="0.25">
      <c r="B1397" s="645"/>
      <c r="C1397" s="652"/>
      <c r="D1397" s="652"/>
      <c r="E1397" s="652"/>
      <c r="F1397" s="652"/>
      <c r="G1397" s="647"/>
      <c r="H1397" s="648"/>
      <c r="I1397" s="648"/>
      <c r="J1397" s="671"/>
      <c r="K1397" s="822"/>
      <c r="L1397" s="671"/>
      <c r="M1397" s="671"/>
      <c r="N1397" s="671"/>
      <c r="O1397" s="671"/>
      <c r="P1397" s="671"/>
      <c r="Q1397" s="671"/>
      <c r="R1397" s="653"/>
      <c r="S1397" s="653"/>
      <c r="T1397" s="653"/>
      <c r="U1397" s="37"/>
      <c r="V1397" s="37"/>
      <c r="W1397" s="37"/>
      <c r="X1397" s="37"/>
      <c r="Y1397" s="37"/>
      <c r="Z1397" s="37"/>
      <c r="AA1397" s="37"/>
      <c r="AB1397" s="37"/>
      <c r="AC1397" s="37"/>
      <c r="AD1397" s="37"/>
      <c r="AE1397" s="37"/>
      <c r="AF1397" s="37"/>
      <c r="AG1397" s="37"/>
      <c r="AH1397" s="37"/>
      <c r="AI1397" s="37"/>
      <c r="AJ1397" s="37"/>
      <c r="AK1397" s="37"/>
      <c r="AL1397" s="652"/>
      <c r="AM1397" s="652"/>
      <c r="AN1397" s="652"/>
      <c r="AO1397" s="652"/>
      <c r="AP1397" s="652"/>
      <c r="AQ1397" s="652"/>
      <c r="AR1397" s="652"/>
      <c r="AS1397" s="652"/>
      <c r="AT1397" s="652"/>
    </row>
    <row r="1398" spans="2:46" s="644" customFormat="1" ht="15.95" customHeight="1" x14ac:dyDescent="0.25">
      <c r="B1398" s="645"/>
      <c r="C1398" s="652"/>
      <c r="D1398" s="652"/>
      <c r="E1398" s="652"/>
      <c r="F1398" s="652"/>
      <c r="G1398" s="647"/>
      <c r="H1398" s="648"/>
      <c r="I1398" s="648"/>
      <c r="J1398" s="671"/>
      <c r="K1398" s="822"/>
      <c r="L1398" s="671"/>
      <c r="M1398" s="671"/>
      <c r="N1398" s="671"/>
      <c r="O1398" s="671"/>
      <c r="P1398" s="671"/>
      <c r="Q1398" s="671"/>
      <c r="R1398" s="653"/>
      <c r="S1398" s="653"/>
      <c r="T1398" s="653"/>
      <c r="U1398" s="37"/>
      <c r="V1398" s="37"/>
      <c r="W1398" s="37"/>
      <c r="X1398" s="37"/>
      <c r="Y1398" s="37"/>
      <c r="Z1398" s="37"/>
      <c r="AA1398" s="37"/>
      <c r="AB1398" s="37"/>
      <c r="AC1398" s="37"/>
      <c r="AD1398" s="37"/>
      <c r="AE1398" s="37"/>
      <c r="AF1398" s="37"/>
      <c r="AG1398" s="37"/>
      <c r="AH1398" s="37"/>
      <c r="AI1398" s="37"/>
      <c r="AJ1398" s="37"/>
      <c r="AK1398" s="37"/>
      <c r="AL1398" s="652"/>
      <c r="AM1398" s="652"/>
      <c r="AN1398" s="652"/>
      <c r="AO1398" s="652"/>
      <c r="AP1398" s="652"/>
      <c r="AQ1398" s="652"/>
      <c r="AR1398" s="652"/>
      <c r="AS1398" s="652"/>
      <c r="AT1398" s="652"/>
    </row>
    <row r="1399" spans="2:46" s="644" customFormat="1" ht="15.95" customHeight="1" x14ac:dyDescent="0.25">
      <c r="B1399" s="645"/>
      <c r="C1399" s="652"/>
      <c r="D1399" s="652"/>
      <c r="E1399" s="652"/>
      <c r="F1399" s="652"/>
      <c r="G1399" s="647"/>
      <c r="H1399" s="648"/>
      <c r="I1399" s="648"/>
      <c r="J1399" s="671"/>
      <c r="K1399" s="822"/>
      <c r="L1399" s="671"/>
      <c r="M1399" s="671"/>
      <c r="N1399" s="671"/>
      <c r="O1399" s="671"/>
      <c r="P1399" s="671"/>
      <c r="Q1399" s="671"/>
      <c r="R1399" s="653"/>
      <c r="S1399" s="653"/>
      <c r="T1399" s="653"/>
      <c r="U1399" s="37"/>
      <c r="V1399" s="37"/>
      <c r="W1399" s="37"/>
      <c r="X1399" s="37"/>
      <c r="Y1399" s="37"/>
      <c r="Z1399" s="37"/>
      <c r="AA1399" s="37"/>
      <c r="AB1399" s="37"/>
      <c r="AC1399" s="37"/>
      <c r="AD1399" s="37"/>
      <c r="AE1399" s="37"/>
      <c r="AF1399" s="37"/>
      <c r="AG1399" s="37"/>
      <c r="AH1399" s="37"/>
      <c r="AI1399" s="37"/>
      <c r="AJ1399" s="37"/>
      <c r="AK1399" s="37"/>
      <c r="AL1399" s="652"/>
      <c r="AM1399" s="652"/>
      <c r="AN1399" s="652"/>
      <c r="AO1399" s="652"/>
      <c r="AP1399" s="652"/>
      <c r="AQ1399" s="652"/>
      <c r="AR1399" s="652"/>
      <c r="AS1399" s="652"/>
      <c r="AT1399" s="652"/>
    </row>
    <row r="1400" spans="2:46" s="644" customFormat="1" ht="15.95" customHeight="1" x14ac:dyDescent="0.25">
      <c r="B1400" s="645"/>
      <c r="C1400" s="652"/>
      <c r="D1400" s="652"/>
      <c r="E1400" s="652"/>
      <c r="F1400" s="652"/>
      <c r="G1400" s="647"/>
      <c r="H1400" s="648"/>
      <c r="I1400" s="648"/>
      <c r="J1400" s="671"/>
      <c r="K1400" s="822"/>
      <c r="L1400" s="671"/>
      <c r="M1400" s="671"/>
      <c r="N1400" s="671"/>
      <c r="O1400" s="671"/>
      <c r="P1400" s="671"/>
      <c r="Q1400" s="671"/>
      <c r="R1400" s="653"/>
      <c r="S1400" s="653"/>
      <c r="T1400" s="653"/>
      <c r="U1400" s="37"/>
      <c r="V1400" s="37"/>
      <c r="W1400" s="37"/>
      <c r="X1400" s="37"/>
      <c r="Y1400" s="37"/>
      <c r="Z1400" s="37"/>
      <c r="AA1400" s="37"/>
      <c r="AB1400" s="37"/>
      <c r="AC1400" s="37"/>
      <c r="AD1400" s="37"/>
      <c r="AE1400" s="37"/>
      <c r="AF1400" s="37"/>
      <c r="AG1400" s="37"/>
      <c r="AH1400" s="37"/>
      <c r="AI1400" s="37"/>
      <c r="AJ1400" s="37"/>
      <c r="AK1400" s="37"/>
      <c r="AL1400" s="652"/>
      <c r="AM1400" s="652"/>
      <c r="AN1400" s="652"/>
      <c r="AO1400" s="652"/>
      <c r="AP1400" s="652"/>
      <c r="AQ1400" s="652"/>
      <c r="AR1400" s="652"/>
      <c r="AS1400" s="652"/>
      <c r="AT1400" s="652"/>
    </row>
    <row r="1401" spans="2:46" s="644" customFormat="1" ht="15.95" customHeight="1" x14ac:dyDescent="0.25">
      <c r="B1401" s="645"/>
      <c r="C1401" s="652"/>
      <c r="D1401" s="652"/>
      <c r="E1401" s="652"/>
      <c r="F1401" s="652"/>
      <c r="G1401" s="647"/>
      <c r="H1401" s="648"/>
      <c r="I1401" s="648"/>
      <c r="J1401" s="671"/>
      <c r="K1401" s="822"/>
      <c r="L1401" s="671"/>
      <c r="M1401" s="671"/>
      <c r="N1401" s="671"/>
      <c r="O1401" s="671"/>
      <c r="P1401" s="671"/>
      <c r="Q1401" s="671"/>
      <c r="R1401" s="653"/>
      <c r="S1401" s="653"/>
      <c r="T1401" s="653"/>
      <c r="U1401" s="37"/>
      <c r="V1401" s="37"/>
      <c r="W1401" s="37"/>
      <c r="X1401" s="37"/>
      <c r="Y1401" s="37"/>
      <c r="Z1401" s="37"/>
      <c r="AA1401" s="37"/>
      <c r="AB1401" s="37"/>
      <c r="AC1401" s="37"/>
      <c r="AD1401" s="37"/>
      <c r="AE1401" s="37"/>
      <c r="AF1401" s="37"/>
      <c r="AG1401" s="37"/>
      <c r="AH1401" s="37"/>
      <c r="AI1401" s="37"/>
      <c r="AJ1401" s="37"/>
      <c r="AK1401" s="37"/>
      <c r="AL1401" s="652"/>
      <c r="AM1401" s="652"/>
      <c r="AN1401" s="652"/>
      <c r="AO1401" s="652"/>
      <c r="AP1401" s="652"/>
      <c r="AQ1401" s="652"/>
      <c r="AR1401" s="652"/>
      <c r="AS1401" s="652"/>
      <c r="AT1401" s="652"/>
    </row>
    <row r="1402" spans="2:46" s="644" customFormat="1" ht="15.95" customHeight="1" x14ac:dyDescent="0.25">
      <c r="B1402" s="645"/>
      <c r="C1402" s="652"/>
      <c r="D1402" s="652"/>
      <c r="E1402" s="652"/>
      <c r="F1402" s="652"/>
      <c r="G1402" s="647"/>
      <c r="H1402" s="648"/>
      <c r="I1402" s="648"/>
      <c r="J1402" s="671"/>
      <c r="K1402" s="822"/>
      <c r="L1402" s="671"/>
      <c r="M1402" s="671"/>
      <c r="N1402" s="671"/>
      <c r="O1402" s="671"/>
      <c r="P1402" s="671"/>
      <c r="Q1402" s="671"/>
      <c r="R1402" s="653"/>
      <c r="S1402" s="653"/>
      <c r="T1402" s="653"/>
      <c r="U1402" s="37"/>
      <c r="V1402" s="37"/>
      <c r="W1402" s="37"/>
      <c r="X1402" s="37"/>
      <c r="Y1402" s="37"/>
      <c r="Z1402" s="37"/>
      <c r="AA1402" s="37"/>
      <c r="AB1402" s="37"/>
      <c r="AC1402" s="37"/>
      <c r="AD1402" s="37"/>
      <c r="AE1402" s="37"/>
      <c r="AF1402" s="37"/>
      <c r="AG1402" s="37"/>
      <c r="AH1402" s="37"/>
      <c r="AI1402" s="37"/>
      <c r="AJ1402" s="37"/>
      <c r="AK1402" s="37"/>
      <c r="AL1402" s="652"/>
      <c r="AM1402" s="652"/>
      <c r="AN1402" s="652"/>
      <c r="AO1402" s="652"/>
      <c r="AP1402" s="652"/>
      <c r="AQ1402" s="652"/>
      <c r="AR1402" s="652"/>
      <c r="AS1402" s="652"/>
      <c r="AT1402" s="652"/>
    </row>
    <row r="1403" spans="2:46" s="644" customFormat="1" ht="15.95" customHeight="1" x14ac:dyDescent="0.25">
      <c r="B1403" s="645"/>
      <c r="C1403" s="652"/>
      <c r="D1403" s="652"/>
      <c r="E1403" s="652"/>
      <c r="F1403" s="652"/>
      <c r="G1403" s="647"/>
      <c r="H1403" s="648"/>
      <c r="I1403" s="648"/>
      <c r="J1403" s="671"/>
      <c r="K1403" s="822"/>
      <c r="L1403" s="671"/>
      <c r="M1403" s="671"/>
      <c r="N1403" s="671"/>
      <c r="O1403" s="671"/>
      <c r="P1403" s="671"/>
      <c r="Q1403" s="671"/>
      <c r="R1403" s="653"/>
      <c r="S1403" s="653"/>
      <c r="T1403" s="653"/>
      <c r="U1403" s="37"/>
      <c r="V1403" s="37"/>
      <c r="W1403" s="37"/>
      <c r="X1403" s="37"/>
      <c r="Y1403" s="37"/>
      <c r="Z1403" s="37"/>
      <c r="AA1403" s="37"/>
      <c r="AB1403" s="37"/>
      <c r="AC1403" s="37"/>
      <c r="AD1403" s="37"/>
      <c r="AE1403" s="37"/>
      <c r="AF1403" s="37"/>
      <c r="AG1403" s="37"/>
      <c r="AH1403" s="37"/>
      <c r="AI1403" s="37"/>
      <c r="AJ1403" s="37"/>
      <c r="AK1403" s="37"/>
      <c r="AL1403" s="652"/>
      <c r="AM1403" s="652"/>
      <c r="AN1403" s="652"/>
      <c r="AO1403" s="652"/>
      <c r="AP1403" s="652"/>
      <c r="AQ1403" s="652"/>
      <c r="AR1403" s="652"/>
      <c r="AS1403" s="652"/>
      <c r="AT1403" s="652"/>
    </row>
    <row r="1404" spans="2:46" s="644" customFormat="1" ht="15.95" customHeight="1" x14ac:dyDescent="0.25">
      <c r="B1404" s="645"/>
      <c r="C1404" s="652"/>
      <c r="D1404" s="652"/>
      <c r="E1404" s="652"/>
      <c r="F1404" s="652"/>
      <c r="G1404" s="647"/>
      <c r="H1404" s="648"/>
      <c r="I1404" s="648"/>
      <c r="J1404" s="671"/>
      <c r="K1404" s="822"/>
      <c r="L1404" s="671"/>
      <c r="M1404" s="671"/>
      <c r="N1404" s="671"/>
      <c r="O1404" s="671"/>
      <c r="P1404" s="671"/>
      <c r="Q1404" s="671"/>
      <c r="R1404" s="653"/>
      <c r="S1404" s="653"/>
      <c r="T1404" s="653"/>
      <c r="U1404" s="37"/>
      <c r="V1404" s="37"/>
      <c r="W1404" s="37"/>
      <c r="X1404" s="37"/>
      <c r="Y1404" s="37"/>
      <c r="Z1404" s="37"/>
      <c r="AA1404" s="37"/>
      <c r="AB1404" s="37"/>
      <c r="AC1404" s="37"/>
      <c r="AD1404" s="37"/>
      <c r="AE1404" s="37"/>
      <c r="AF1404" s="37"/>
      <c r="AG1404" s="37"/>
      <c r="AH1404" s="37"/>
      <c r="AI1404" s="37"/>
      <c r="AJ1404" s="37"/>
      <c r="AK1404" s="37"/>
      <c r="AL1404" s="652"/>
      <c r="AM1404" s="652"/>
      <c r="AN1404" s="652"/>
      <c r="AO1404" s="652"/>
      <c r="AP1404" s="652"/>
      <c r="AQ1404" s="652"/>
      <c r="AR1404" s="652"/>
      <c r="AS1404" s="652"/>
      <c r="AT1404" s="652"/>
    </row>
    <row r="1405" spans="2:46" s="644" customFormat="1" ht="15.95" customHeight="1" x14ac:dyDescent="0.25">
      <c r="B1405" s="645"/>
      <c r="C1405" s="652"/>
      <c r="D1405" s="652"/>
      <c r="E1405" s="652"/>
      <c r="F1405" s="652"/>
      <c r="G1405" s="647"/>
      <c r="H1405" s="648"/>
      <c r="I1405" s="648"/>
      <c r="J1405" s="671"/>
      <c r="K1405" s="822"/>
      <c r="L1405" s="671"/>
      <c r="M1405" s="671"/>
      <c r="N1405" s="671"/>
      <c r="O1405" s="671"/>
      <c r="P1405" s="671"/>
      <c r="Q1405" s="671"/>
      <c r="R1405" s="653"/>
      <c r="S1405" s="653"/>
      <c r="T1405" s="653"/>
      <c r="U1405" s="37"/>
      <c r="V1405" s="37"/>
      <c r="W1405" s="37"/>
      <c r="X1405" s="37"/>
      <c r="Y1405" s="37"/>
      <c r="Z1405" s="37"/>
      <c r="AA1405" s="37"/>
      <c r="AB1405" s="37"/>
      <c r="AC1405" s="37"/>
      <c r="AD1405" s="37"/>
      <c r="AE1405" s="37"/>
      <c r="AF1405" s="37"/>
      <c r="AG1405" s="37"/>
      <c r="AH1405" s="37"/>
      <c r="AI1405" s="37"/>
      <c r="AJ1405" s="37"/>
      <c r="AK1405" s="37"/>
      <c r="AL1405" s="652"/>
      <c r="AM1405" s="652"/>
      <c r="AN1405" s="652"/>
      <c r="AO1405" s="652"/>
      <c r="AP1405" s="652"/>
      <c r="AQ1405" s="652"/>
      <c r="AR1405" s="652"/>
      <c r="AS1405" s="652"/>
      <c r="AT1405" s="652"/>
    </row>
    <row r="1406" spans="2:46" s="644" customFormat="1" ht="15.95" customHeight="1" x14ac:dyDescent="0.25">
      <c r="B1406" s="645"/>
      <c r="C1406" s="652"/>
      <c r="D1406" s="652"/>
      <c r="E1406" s="652"/>
      <c r="F1406" s="652"/>
      <c r="G1406" s="647"/>
      <c r="H1406" s="648"/>
      <c r="I1406" s="648"/>
      <c r="J1406" s="671"/>
      <c r="K1406" s="822"/>
      <c r="L1406" s="671"/>
      <c r="M1406" s="671"/>
      <c r="N1406" s="671"/>
      <c r="O1406" s="671"/>
      <c r="P1406" s="671"/>
      <c r="Q1406" s="671"/>
      <c r="R1406" s="653"/>
      <c r="S1406" s="653"/>
      <c r="T1406" s="653"/>
      <c r="U1406" s="37"/>
      <c r="V1406" s="37"/>
      <c r="W1406" s="37"/>
      <c r="X1406" s="37"/>
      <c r="Y1406" s="37"/>
      <c r="Z1406" s="37"/>
      <c r="AA1406" s="37"/>
      <c r="AB1406" s="37"/>
      <c r="AC1406" s="37"/>
      <c r="AD1406" s="37"/>
      <c r="AE1406" s="37"/>
      <c r="AF1406" s="37"/>
      <c r="AG1406" s="37"/>
      <c r="AH1406" s="37"/>
      <c r="AI1406" s="37"/>
      <c r="AJ1406" s="37"/>
      <c r="AK1406" s="37"/>
      <c r="AL1406" s="652"/>
      <c r="AM1406" s="652"/>
      <c r="AN1406" s="652"/>
      <c r="AO1406" s="652"/>
      <c r="AP1406" s="652"/>
      <c r="AQ1406" s="652"/>
      <c r="AR1406" s="652"/>
      <c r="AS1406" s="652"/>
      <c r="AT1406" s="652"/>
    </row>
    <row r="1407" spans="2:46" s="644" customFormat="1" ht="15.95" customHeight="1" x14ac:dyDescent="0.25">
      <c r="B1407" s="645"/>
      <c r="C1407" s="652"/>
      <c r="D1407" s="652"/>
      <c r="E1407" s="652"/>
      <c r="F1407" s="652"/>
      <c r="G1407" s="647"/>
      <c r="H1407" s="648"/>
      <c r="I1407" s="648"/>
      <c r="J1407" s="671"/>
      <c r="K1407" s="822"/>
      <c r="L1407" s="671"/>
      <c r="M1407" s="671"/>
      <c r="N1407" s="671"/>
      <c r="O1407" s="671"/>
      <c r="P1407" s="671"/>
      <c r="Q1407" s="671"/>
      <c r="R1407" s="653"/>
      <c r="S1407" s="653"/>
      <c r="T1407" s="653"/>
      <c r="U1407" s="37"/>
      <c r="V1407" s="37"/>
      <c r="W1407" s="37"/>
      <c r="X1407" s="37"/>
      <c r="Y1407" s="37"/>
      <c r="Z1407" s="37"/>
      <c r="AA1407" s="37"/>
      <c r="AB1407" s="37"/>
      <c r="AC1407" s="37"/>
      <c r="AD1407" s="37"/>
      <c r="AE1407" s="37"/>
      <c r="AF1407" s="37"/>
      <c r="AG1407" s="37"/>
      <c r="AH1407" s="37"/>
      <c r="AI1407" s="37"/>
      <c r="AJ1407" s="37"/>
      <c r="AK1407" s="37"/>
      <c r="AL1407" s="652"/>
      <c r="AM1407" s="652"/>
      <c r="AN1407" s="652"/>
      <c r="AO1407" s="652"/>
      <c r="AP1407" s="652"/>
      <c r="AQ1407" s="652"/>
      <c r="AR1407" s="652"/>
      <c r="AS1407" s="652"/>
      <c r="AT1407" s="652"/>
    </row>
    <row r="1408" spans="2:46" s="644" customFormat="1" ht="15.95" customHeight="1" x14ac:dyDescent="0.25">
      <c r="B1408" s="645"/>
      <c r="C1408" s="652"/>
      <c r="D1408" s="652"/>
      <c r="E1408" s="652"/>
      <c r="F1408" s="652"/>
      <c r="G1408" s="647"/>
      <c r="H1408" s="648"/>
      <c r="I1408" s="648"/>
      <c r="J1408" s="671"/>
      <c r="K1408" s="822"/>
      <c r="L1408" s="671"/>
      <c r="M1408" s="671"/>
      <c r="N1408" s="671"/>
      <c r="O1408" s="671"/>
      <c r="P1408" s="671"/>
      <c r="Q1408" s="671"/>
      <c r="R1408" s="653"/>
      <c r="S1408" s="653"/>
      <c r="T1408" s="653"/>
      <c r="U1408" s="37"/>
      <c r="V1408" s="37"/>
      <c r="W1408" s="37"/>
      <c r="X1408" s="37"/>
      <c r="Y1408" s="37"/>
      <c r="Z1408" s="37"/>
      <c r="AA1408" s="37"/>
      <c r="AB1408" s="37"/>
      <c r="AC1408" s="37"/>
      <c r="AD1408" s="37"/>
      <c r="AE1408" s="37"/>
      <c r="AF1408" s="37"/>
      <c r="AG1408" s="37"/>
      <c r="AH1408" s="37"/>
      <c r="AI1408" s="37"/>
      <c r="AJ1408" s="37"/>
      <c r="AK1408" s="37"/>
      <c r="AL1408" s="652"/>
      <c r="AM1408" s="652"/>
      <c r="AN1408" s="652"/>
      <c r="AO1408" s="652"/>
      <c r="AP1408" s="652"/>
      <c r="AQ1408" s="652"/>
      <c r="AR1408" s="652"/>
      <c r="AS1408" s="652"/>
      <c r="AT1408" s="652"/>
    </row>
    <row r="1409" spans="2:46" s="644" customFormat="1" ht="15.95" customHeight="1" x14ac:dyDescent="0.25">
      <c r="B1409" s="645"/>
      <c r="C1409" s="652"/>
      <c r="D1409" s="652"/>
      <c r="E1409" s="652"/>
      <c r="F1409" s="652"/>
      <c r="G1409" s="647"/>
      <c r="H1409" s="648"/>
      <c r="I1409" s="648"/>
      <c r="J1409" s="671"/>
      <c r="K1409" s="822"/>
      <c r="L1409" s="671"/>
      <c r="M1409" s="671"/>
      <c r="N1409" s="671"/>
      <c r="O1409" s="671"/>
      <c r="P1409" s="671"/>
      <c r="Q1409" s="671"/>
      <c r="R1409" s="653"/>
      <c r="S1409" s="653"/>
      <c r="T1409" s="653"/>
      <c r="U1409" s="37"/>
      <c r="V1409" s="37"/>
      <c r="W1409" s="37"/>
      <c r="X1409" s="37"/>
      <c r="Y1409" s="37"/>
      <c r="Z1409" s="37"/>
      <c r="AA1409" s="37"/>
      <c r="AB1409" s="37"/>
      <c r="AC1409" s="37"/>
      <c r="AD1409" s="37"/>
      <c r="AE1409" s="37"/>
      <c r="AF1409" s="37"/>
      <c r="AG1409" s="37"/>
      <c r="AH1409" s="37"/>
      <c r="AI1409" s="37"/>
      <c r="AJ1409" s="37"/>
      <c r="AK1409" s="37"/>
      <c r="AL1409" s="652"/>
      <c r="AM1409" s="652"/>
      <c r="AN1409" s="652"/>
      <c r="AO1409" s="652"/>
      <c r="AP1409" s="652"/>
      <c r="AQ1409" s="652"/>
      <c r="AR1409" s="652"/>
      <c r="AS1409" s="652"/>
      <c r="AT1409" s="652"/>
    </row>
    <row r="1410" spans="2:46" s="644" customFormat="1" ht="15.95" customHeight="1" x14ac:dyDescent="0.25">
      <c r="B1410" s="645"/>
      <c r="C1410" s="652"/>
      <c r="D1410" s="652"/>
      <c r="E1410" s="652"/>
      <c r="F1410" s="652"/>
      <c r="G1410" s="647"/>
      <c r="H1410" s="648"/>
      <c r="I1410" s="648"/>
      <c r="J1410" s="671"/>
      <c r="K1410" s="822"/>
      <c r="L1410" s="671"/>
      <c r="M1410" s="671"/>
      <c r="N1410" s="671"/>
      <c r="O1410" s="671"/>
      <c r="P1410" s="671"/>
      <c r="Q1410" s="671"/>
      <c r="R1410" s="653"/>
      <c r="S1410" s="653"/>
      <c r="T1410" s="653"/>
      <c r="U1410" s="37"/>
      <c r="V1410" s="37"/>
      <c r="W1410" s="37"/>
      <c r="X1410" s="37"/>
      <c r="Y1410" s="37"/>
      <c r="Z1410" s="37"/>
      <c r="AA1410" s="37"/>
      <c r="AB1410" s="37"/>
      <c r="AC1410" s="37"/>
      <c r="AD1410" s="37"/>
      <c r="AE1410" s="37"/>
      <c r="AF1410" s="37"/>
      <c r="AG1410" s="37"/>
      <c r="AH1410" s="37"/>
      <c r="AI1410" s="37"/>
      <c r="AJ1410" s="37"/>
      <c r="AK1410" s="37"/>
      <c r="AL1410" s="652"/>
      <c r="AM1410" s="652"/>
      <c r="AN1410" s="652"/>
      <c r="AO1410" s="652"/>
      <c r="AP1410" s="652"/>
      <c r="AQ1410" s="652"/>
      <c r="AR1410" s="652"/>
      <c r="AS1410" s="652"/>
      <c r="AT1410" s="652"/>
    </row>
    <row r="1411" spans="2:46" s="644" customFormat="1" ht="15.95" customHeight="1" x14ac:dyDescent="0.25">
      <c r="B1411" s="645"/>
      <c r="C1411" s="652"/>
      <c r="D1411" s="652"/>
      <c r="E1411" s="652"/>
      <c r="F1411" s="652"/>
      <c r="G1411" s="647"/>
      <c r="H1411" s="648"/>
      <c r="I1411" s="648"/>
      <c r="J1411" s="671"/>
      <c r="K1411" s="822"/>
      <c r="L1411" s="671"/>
      <c r="M1411" s="671"/>
      <c r="N1411" s="671"/>
      <c r="O1411" s="671"/>
      <c r="P1411" s="671"/>
      <c r="Q1411" s="671"/>
      <c r="R1411" s="653"/>
      <c r="S1411" s="653"/>
      <c r="T1411" s="653"/>
      <c r="U1411" s="37"/>
      <c r="V1411" s="37"/>
      <c r="W1411" s="37"/>
      <c r="X1411" s="37"/>
      <c r="Y1411" s="37"/>
      <c r="Z1411" s="37"/>
      <c r="AA1411" s="37"/>
      <c r="AB1411" s="37"/>
      <c r="AC1411" s="37"/>
      <c r="AD1411" s="37"/>
      <c r="AE1411" s="37"/>
      <c r="AF1411" s="37"/>
      <c r="AG1411" s="37"/>
      <c r="AH1411" s="37"/>
      <c r="AI1411" s="37"/>
      <c r="AJ1411" s="37"/>
      <c r="AK1411" s="37"/>
      <c r="AL1411" s="652"/>
      <c r="AM1411" s="652"/>
      <c r="AN1411" s="652"/>
      <c r="AO1411" s="652"/>
      <c r="AP1411" s="652"/>
      <c r="AQ1411" s="652"/>
      <c r="AR1411" s="652"/>
      <c r="AS1411" s="652"/>
      <c r="AT1411" s="652"/>
    </row>
    <row r="1412" spans="2:46" s="644" customFormat="1" ht="15.95" customHeight="1" x14ac:dyDescent="0.25">
      <c r="B1412" s="645"/>
      <c r="C1412" s="652"/>
      <c r="D1412" s="652"/>
      <c r="E1412" s="652"/>
      <c r="F1412" s="652"/>
      <c r="G1412" s="647"/>
      <c r="H1412" s="648"/>
      <c r="I1412" s="648"/>
      <c r="J1412" s="671"/>
      <c r="K1412" s="822"/>
      <c r="L1412" s="671"/>
      <c r="M1412" s="671"/>
      <c r="N1412" s="671"/>
      <c r="O1412" s="671"/>
      <c r="P1412" s="671"/>
      <c r="Q1412" s="671"/>
      <c r="R1412" s="653"/>
      <c r="S1412" s="653"/>
      <c r="T1412" s="653"/>
      <c r="U1412" s="37"/>
      <c r="V1412" s="37"/>
      <c r="W1412" s="37"/>
      <c r="X1412" s="37"/>
      <c r="Y1412" s="37"/>
      <c r="Z1412" s="37"/>
      <c r="AA1412" s="37"/>
      <c r="AB1412" s="37"/>
      <c r="AC1412" s="37"/>
      <c r="AD1412" s="37"/>
      <c r="AE1412" s="37"/>
      <c r="AF1412" s="37"/>
      <c r="AG1412" s="37"/>
      <c r="AH1412" s="37"/>
      <c r="AI1412" s="37"/>
      <c r="AJ1412" s="37"/>
      <c r="AK1412" s="37"/>
      <c r="AL1412" s="652"/>
      <c r="AM1412" s="652"/>
      <c r="AN1412" s="652"/>
      <c r="AO1412" s="652"/>
      <c r="AP1412" s="652"/>
      <c r="AQ1412" s="652"/>
      <c r="AR1412" s="652"/>
      <c r="AS1412" s="652"/>
      <c r="AT1412" s="652"/>
    </row>
    <row r="1413" spans="2:46" s="644" customFormat="1" ht="15.95" customHeight="1" x14ac:dyDescent="0.25">
      <c r="B1413" s="645"/>
      <c r="C1413" s="652"/>
      <c r="D1413" s="652"/>
      <c r="E1413" s="652"/>
      <c r="F1413" s="652"/>
      <c r="G1413" s="647"/>
      <c r="H1413" s="648"/>
      <c r="I1413" s="648"/>
      <c r="J1413" s="671"/>
      <c r="K1413" s="822"/>
      <c r="L1413" s="671"/>
      <c r="M1413" s="671"/>
      <c r="N1413" s="671"/>
      <c r="O1413" s="671"/>
      <c r="P1413" s="671"/>
      <c r="Q1413" s="671"/>
      <c r="R1413" s="653"/>
      <c r="S1413" s="653"/>
      <c r="T1413" s="653"/>
      <c r="U1413" s="37"/>
      <c r="V1413" s="37"/>
      <c r="W1413" s="37"/>
      <c r="X1413" s="37"/>
      <c r="Y1413" s="37"/>
      <c r="Z1413" s="37"/>
      <c r="AA1413" s="37"/>
      <c r="AB1413" s="37"/>
      <c r="AC1413" s="37"/>
      <c r="AD1413" s="37"/>
      <c r="AE1413" s="37"/>
      <c r="AF1413" s="37"/>
      <c r="AG1413" s="37"/>
      <c r="AH1413" s="37"/>
      <c r="AI1413" s="37"/>
      <c r="AJ1413" s="37"/>
      <c r="AK1413" s="37"/>
      <c r="AL1413" s="652"/>
      <c r="AM1413" s="652"/>
      <c r="AN1413" s="652"/>
      <c r="AO1413" s="652"/>
      <c r="AP1413" s="652"/>
      <c r="AQ1413" s="652"/>
      <c r="AR1413" s="652"/>
      <c r="AS1413" s="652"/>
      <c r="AT1413" s="652"/>
    </row>
    <row r="1414" spans="2:46" s="644" customFormat="1" ht="15.95" customHeight="1" x14ac:dyDescent="0.25">
      <c r="B1414" s="645"/>
      <c r="C1414" s="652"/>
      <c r="D1414" s="652"/>
      <c r="E1414" s="652"/>
      <c r="F1414" s="652"/>
      <c r="G1414" s="647"/>
      <c r="H1414" s="648"/>
      <c r="I1414" s="648"/>
      <c r="J1414" s="671"/>
      <c r="K1414" s="822"/>
      <c r="L1414" s="671"/>
      <c r="M1414" s="671"/>
      <c r="N1414" s="671"/>
      <c r="O1414" s="671"/>
      <c r="P1414" s="671"/>
      <c r="Q1414" s="671"/>
      <c r="R1414" s="653"/>
      <c r="S1414" s="653"/>
      <c r="T1414" s="653"/>
      <c r="U1414" s="37"/>
      <c r="V1414" s="37"/>
      <c r="W1414" s="37"/>
      <c r="X1414" s="37"/>
      <c r="Y1414" s="37"/>
      <c r="Z1414" s="37"/>
      <c r="AA1414" s="37"/>
      <c r="AB1414" s="37"/>
      <c r="AC1414" s="37"/>
      <c r="AD1414" s="37"/>
      <c r="AE1414" s="37"/>
      <c r="AF1414" s="37"/>
      <c r="AG1414" s="37"/>
      <c r="AH1414" s="37"/>
      <c r="AI1414" s="37"/>
      <c r="AJ1414" s="37"/>
      <c r="AK1414" s="37"/>
      <c r="AL1414" s="652"/>
      <c r="AM1414" s="652"/>
      <c r="AN1414" s="652"/>
      <c r="AO1414" s="652"/>
      <c r="AP1414" s="652"/>
      <c r="AQ1414" s="652"/>
      <c r="AR1414" s="652"/>
      <c r="AS1414" s="652"/>
      <c r="AT1414" s="652"/>
    </row>
    <row r="1415" spans="2:46" s="644" customFormat="1" ht="15.95" customHeight="1" x14ac:dyDescent="0.25">
      <c r="B1415" s="645"/>
      <c r="C1415" s="652"/>
      <c r="D1415" s="652"/>
      <c r="E1415" s="652"/>
      <c r="F1415" s="652"/>
      <c r="G1415" s="647"/>
      <c r="H1415" s="648"/>
      <c r="I1415" s="648"/>
      <c r="J1415" s="671"/>
      <c r="K1415" s="822"/>
      <c r="L1415" s="671"/>
      <c r="M1415" s="671"/>
      <c r="N1415" s="671"/>
      <c r="O1415" s="671"/>
      <c r="P1415" s="671"/>
      <c r="Q1415" s="671"/>
      <c r="R1415" s="653"/>
      <c r="S1415" s="653"/>
      <c r="T1415" s="653"/>
      <c r="U1415" s="37"/>
      <c r="V1415" s="37"/>
      <c r="W1415" s="37"/>
      <c r="X1415" s="37"/>
      <c r="Y1415" s="37"/>
      <c r="Z1415" s="37"/>
      <c r="AA1415" s="37"/>
      <c r="AB1415" s="37"/>
      <c r="AC1415" s="37"/>
      <c r="AD1415" s="37"/>
      <c r="AE1415" s="37"/>
      <c r="AF1415" s="37"/>
      <c r="AG1415" s="37"/>
      <c r="AH1415" s="37"/>
      <c r="AI1415" s="37"/>
      <c r="AJ1415" s="37"/>
      <c r="AK1415" s="37"/>
      <c r="AL1415" s="652"/>
      <c r="AM1415" s="652"/>
      <c r="AN1415" s="652"/>
      <c r="AO1415" s="652"/>
      <c r="AP1415" s="652"/>
      <c r="AQ1415" s="652"/>
      <c r="AR1415" s="652"/>
      <c r="AS1415" s="652"/>
      <c r="AT1415" s="652"/>
    </row>
    <row r="1416" spans="2:46" s="644" customFormat="1" ht="15.95" customHeight="1" x14ac:dyDescent="0.25">
      <c r="B1416" s="645"/>
      <c r="C1416" s="652"/>
      <c r="D1416" s="652"/>
      <c r="E1416" s="652"/>
      <c r="F1416" s="652"/>
      <c r="G1416" s="647"/>
      <c r="H1416" s="648"/>
      <c r="I1416" s="648"/>
      <c r="J1416" s="671"/>
      <c r="K1416" s="822"/>
      <c r="L1416" s="671"/>
      <c r="M1416" s="671"/>
      <c r="N1416" s="671"/>
      <c r="O1416" s="671"/>
      <c r="P1416" s="671"/>
      <c r="Q1416" s="671"/>
      <c r="R1416" s="653"/>
      <c r="S1416" s="653"/>
      <c r="T1416" s="653"/>
      <c r="U1416" s="37"/>
      <c r="V1416" s="37"/>
      <c r="W1416" s="37"/>
      <c r="X1416" s="37"/>
      <c r="Y1416" s="37"/>
      <c r="Z1416" s="37"/>
      <c r="AA1416" s="37"/>
      <c r="AB1416" s="37"/>
      <c r="AC1416" s="37"/>
      <c r="AD1416" s="37"/>
      <c r="AE1416" s="37"/>
      <c r="AF1416" s="37"/>
      <c r="AG1416" s="37"/>
      <c r="AH1416" s="37"/>
      <c r="AI1416" s="37"/>
      <c r="AJ1416" s="37"/>
      <c r="AK1416" s="37"/>
      <c r="AL1416" s="652"/>
      <c r="AM1416" s="652"/>
      <c r="AN1416" s="652"/>
      <c r="AO1416" s="652"/>
      <c r="AP1416" s="652"/>
      <c r="AQ1416" s="652"/>
      <c r="AR1416" s="652"/>
      <c r="AS1416" s="652"/>
      <c r="AT1416" s="652"/>
    </row>
    <row r="1417" spans="2:46" s="644" customFormat="1" ht="15.95" customHeight="1" x14ac:dyDescent="0.25">
      <c r="B1417" s="645"/>
      <c r="C1417" s="652"/>
      <c r="D1417" s="652"/>
      <c r="E1417" s="652"/>
      <c r="F1417" s="652"/>
      <c r="G1417" s="647"/>
      <c r="H1417" s="648"/>
      <c r="I1417" s="648"/>
      <c r="J1417" s="671"/>
      <c r="K1417" s="822"/>
      <c r="L1417" s="671"/>
      <c r="M1417" s="671"/>
      <c r="N1417" s="671"/>
      <c r="O1417" s="671"/>
      <c r="P1417" s="671"/>
      <c r="Q1417" s="671"/>
      <c r="R1417" s="653"/>
      <c r="S1417" s="653"/>
      <c r="T1417" s="653"/>
      <c r="U1417" s="37"/>
      <c r="V1417" s="37"/>
      <c r="W1417" s="37"/>
      <c r="X1417" s="37"/>
      <c r="Y1417" s="37"/>
      <c r="Z1417" s="37"/>
      <c r="AA1417" s="37"/>
      <c r="AB1417" s="37"/>
      <c r="AC1417" s="37"/>
      <c r="AD1417" s="37"/>
      <c r="AE1417" s="37"/>
      <c r="AF1417" s="37"/>
      <c r="AG1417" s="37"/>
      <c r="AH1417" s="37"/>
      <c r="AI1417" s="37"/>
      <c r="AJ1417" s="37"/>
      <c r="AK1417" s="37"/>
      <c r="AL1417" s="652"/>
      <c r="AM1417" s="652"/>
      <c r="AN1417" s="652"/>
      <c r="AO1417" s="652"/>
      <c r="AP1417" s="652"/>
      <c r="AQ1417" s="652"/>
      <c r="AR1417" s="652"/>
      <c r="AS1417" s="652"/>
      <c r="AT1417" s="652"/>
    </row>
    <row r="1418" spans="2:46" s="644" customFormat="1" ht="15.95" customHeight="1" x14ac:dyDescent="0.25">
      <c r="B1418" s="645"/>
      <c r="C1418" s="652"/>
      <c r="D1418" s="652"/>
      <c r="E1418" s="652"/>
      <c r="F1418" s="652"/>
      <c r="G1418" s="647"/>
      <c r="H1418" s="648"/>
      <c r="I1418" s="648"/>
      <c r="J1418" s="671"/>
      <c r="K1418" s="822"/>
      <c r="L1418" s="671"/>
      <c r="M1418" s="671"/>
      <c r="N1418" s="671"/>
      <c r="O1418" s="671"/>
      <c r="P1418" s="671"/>
      <c r="Q1418" s="671"/>
      <c r="R1418" s="653"/>
      <c r="S1418" s="653"/>
      <c r="T1418" s="653"/>
      <c r="U1418" s="37"/>
      <c r="V1418" s="37"/>
      <c r="W1418" s="37"/>
      <c r="X1418" s="37"/>
      <c r="Y1418" s="37"/>
      <c r="Z1418" s="37"/>
      <c r="AA1418" s="37"/>
      <c r="AB1418" s="37"/>
      <c r="AC1418" s="37"/>
      <c r="AD1418" s="37"/>
      <c r="AE1418" s="37"/>
      <c r="AF1418" s="37"/>
      <c r="AG1418" s="37"/>
      <c r="AH1418" s="37"/>
      <c r="AI1418" s="37"/>
      <c r="AJ1418" s="37"/>
      <c r="AK1418" s="37"/>
      <c r="AL1418" s="652"/>
      <c r="AM1418" s="652"/>
      <c r="AN1418" s="652"/>
      <c r="AO1418" s="652"/>
      <c r="AP1418" s="652"/>
      <c r="AQ1418" s="652"/>
      <c r="AR1418" s="652"/>
      <c r="AS1418" s="652"/>
      <c r="AT1418" s="652"/>
    </row>
    <row r="1419" spans="2:46" s="644" customFormat="1" ht="15.95" customHeight="1" x14ac:dyDescent="0.25">
      <c r="B1419" s="645"/>
      <c r="C1419" s="652"/>
      <c r="D1419" s="652"/>
      <c r="E1419" s="652"/>
      <c r="F1419" s="652"/>
      <c r="G1419" s="647"/>
      <c r="H1419" s="648"/>
      <c r="I1419" s="648"/>
      <c r="J1419" s="671"/>
      <c r="K1419" s="822"/>
      <c r="L1419" s="671"/>
      <c r="M1419" s="671"/>
      <c r="N1419" s="671"/>
      <c r="O1419" s="671"/>
      <c r="P1419" s="671"/>
      <c r="Q1419" s="671"/>
      <c r="R1419" s="653"/>
      <c r="S1419" s="653"/>
      <c r="T1419" s="653"/>
      <c r="U1419" s="37"/>
      <c r="V1419" s="37"/>
      <c r="W1419" s="37"/>
      <c r="X1419" s="37"/>
      <c r="Y1419" s="37"/>
      <c r="Z1419" s="37"/>
      <c r="AA1419" s="37"/>
      <c r="AB1419" s="37"/>
      <c r="AC1419" s="37"/>
      <c r="AD1419" s="37"/>
      <c r="AE1419" s="37"/>
      <c r="AF1419" s="37"/>
      <c r="AG1419" s="37"/>
      <c r="AH1419" s="37"/>
      <c r="AI1419" s="37"/>
      <c r="AJ1419" s="37"/>
      <c r="AK1419" s="37"/>
      <c r="AL1419" s="652"/>
      <c r="AM1419" s="652"/>
      <c r="AN1419" s="652"/>
      <c r="AO1419" s="652"/>
      <c r="AP1419" s="652"/>
      <c r="AQ1419" s="652"/>
      <c r="AR1419" s="652"/>
      <c r="AS1419" s="652"/>
      <c r="AT1419" s="652"/>
    </row>
    <row r="1420" spans="2:46" s="644" customFormat="1" ht="15.95" customHeight="1" x14ac:dyDescent="0.25">
      <c r="B1420" s="645"/>
      <c r="C1420" s="652"/>
      <c r="D1420" s="652"/>
      <c r="E1420" s="652"/>
      <c r="F1420" s="652"/>
      <c r="G1420" s="647"/>
      <c r="H1420" s="648"/>
      <c r="I1420" s="648"/>
      <c r="J1420" s="671"/>
      <c r="K1420" s="822"/>
      <c r="L1420" s="671"/>
      <c r="M1420" s="671"/>
      <c r="N1420" s="671"/>
      <c r="O1420" s="671"/>
      <c r="P1420" s="671"/>
      <c r="Q1420" s="671"/>
      <c r="R1420" s="653"/>
      <c r="S1420" s="653"/>
      <c r="T1420" s="653"/>
      <c r="U1420" s="37"/>
      <c r="V1420" s="37"/>
      <c r="W1420" s="37"/>
      <c r="X1420" s="37"/>
      <c r="Y1420" s="37"/>
      <c r="Z1420" s="37"/>
      <c r="AA1420" s="37"/>
      <c r="AB1420" s="37"/>
      <c r="AC1420" s="37"/>
      <c r="AD1420" s="37"/>
      <c r="AE1420" s="37"/>
      <c r="AF1420" s="37"/>
      <c r="AG1420" s="37"/>
      <c r="AH1420" s="37"/>
      <c r="AI1420" s="37"/>
      <c r="AJ1420" s="37"/>
      <c r="AK1420" s="37"/>
      <c r="AL1420" s="652"/>
      <c r="AM1420" s="652"/>
      <c r="AN1420" s="652"/>
      <c r="AO1420" s="652"/>
      <c r="AP1420" s="652"/>
      <c r="AQ1420" s="652"/>
      <c r="AR1420" s="652"/>
      <c r="AS1420" s="652"/>
      <c r="AT1420" s="652"/>
    </row>
    <row r="1421" spans="2:46" s="644" customFormat="1" ht="15.95" customHeight="1" x14ac:dyDescent="0.25">
      <c r="B1421" s="645"/>
      <c r="C1421" s="652"/>
      <c r="D1421" s="652"/>
      <c r="E1421" s="652"/>
      <c r="F1421" s="652"/>
      <c r="G1421" s="647"/>
      <c r="H1421" s="648"/>
      <c r="I1421" s="648"/>
      <c r="J1421" s="671"/>
      <c r="K1421" s="822"/>
      <c r="L1421" s="671"/>
      <c r="M1421" s="671"/>
      <c r="N1421" s="671"/>
      <c r="O1421" s="671"/>
      <c r="P1421" s="671"/>
      <c r="Q1421" s="671"/>
      <c r="R1421" s="653"/>
      <c r="S1421" s="653"/>
      <c r="T1421" s="653"/>
      <c r="U1421" s="37"/>
      <c r="V1421" s="37"/>
      <c r="W1421" s="37"/>
      <c r="X1421" s="37"/>
      <c r="Y1421" s="37"/>
      <c r="Z1421" s="37"/>
      <c r="AA1421" s="37"/>
      <c r="AB1421" s="37"/>
      <c r="AC1421" s="37"/>
      <c r="AD1421" s="37"/>
      <c r="AE1421" s="37"/>
      <c r="AF1421" s="37"/>
      <c r="AG1421" s="37"/>
      <c r="AH1421" s="37"/>
      <c r="AI1421" s="37"/>
      <c r="AJ1421" s="37"/>
      <c r="AK1421" s="37"/>
      <c r="AL1421" s="652"/>
      <c r="AM1421" s="652"/>
      <c r="AN1421" s="652"/>
      <c r="AO1421" s="652"/>
      <c r="AP1421" s="652"/>
      <c r="AQ1421" s="652"/>
      <c r="AR1421" s="652"/>
      <c r="AS1421" s="652"/>
      <c r="AT1421" s="652"/>
    </row>
    <row r="1422" spans="2:46" s="644" customFormat="1" ht="15.95" customHeight="1" x14ac:dyDescent="0.25">
      <c r="B1422" s="645"/>
      <c r="C1422" s="652"/>
      <c r="D1422" s="652"/>
      <c r="E1422" s="652"/>
      <c r="F1422" s="652"/>
      <c r="G1422" s="647"/>
      <c r="H1422" s="648"/>
      <c r="I1422" s="648"/>
      <c r="J1422" s="671"/>
      <c r="K1422" s="822"/>
      <c r="L1422" s="671"/>
      <c r="M1422" s="671"/>
      <c r="N1422" s="671"/>
      <c r="O1422" s="671"/>
      <c r="P1422" s="671"/>
      <c r="Q1422" s="671"/>
      <c r="R1422" s="653"/>
      <c r="S1422" s="653"/>
      <c r="T1422" s="653"/>
      <c r="U1422" s="37"/>
      <c r="V1422" s="37"/>
      <c r="W1422" s="37"/>
      <c r="X1422" s="37"/>
      <c r="Y1422" s="37"/>
      <c r="Z1422" s="37"/>
      <c r="AA1422" s="37"/>
      <c r="AB1422" s="37"/>
      <c r="AC1422" s="37"/>
      <c r="AD1422" s="37"/>
      <c r="AE1422" s="37"/>
      <c r="AF1422" s="37"/>
      <c r="AG1422" s="37"/>
      <c r="AH1422" s="37"/>
      <c r="AI1422" s="37"/>
      <c r="AJ1422" s="37"/>
      <c r="AK1422" s="37"/>
      <c r="AL1422" s="652"/>
      <c r="AM1422" s="652"/>
      <c r="AN1422" s="652"/>
      <c r="AO1422" s="652"/>
      <c r="AP1422" s="652"/>
      <c r="AQ1422" s="652"/>
      <c r="AR1422" s="652"/>
      <c r="AS1422" s="652"/>
      <c r="AT1422" s="652"/>
    </row>
    <row r="1423" spans="2:46" s="644" customFormat="1" ht="15.95" customHeight="1" x14ac:dyDescent="0.25">
      <c r="B1423" s="645"/>
      <c r="C1423" s="652"/>
      <c r="D1423" s="652"/>
      <c r="E1423" s="652"/>
      <c r="F1423" s="652"/>
      <c r="G1423" s="647"/>
      <c r="H1423" s="648"/>
      <c r="I1423" s="648"/>
      <c r="J1423" s="671"/>
      <c r="K1423" s="822"/>
      <c r="L1423" s="671"/>
      <c r="M1423" s="671"/>
      <c r="N1423" s="671"/>
      <c r="O1423" s="671"/>
      <c r="P1423" s="671"/>
      <c r="Q1423" s="671"/>
      <c r="R1423" s="653"/>
      <c r="S1423" s="653"/>
      <c r="T1423" s="653"/>
      <c r="U1423" s="37"/>
      <c r="V1423" s="37"/>
      <c r="W1423" s="37"/>
      <c r="X1423" s="37"/>
      <c r="Y1423" s="37"/>
      <c r="Z1423" s="37"/>
      <c r="AA1423" s="37"/>
      <c r="AB1423" s="37"/>
      <c r="AC1423" s="37"/>
      <c r="AD1423" s="37"/>
      <c r="AE1423" s="37"/>
      <c r="AF1423" s="37"/>
      <c r="AG1423" s="37"/>
      <c r="AH1423" s="37"/>
      <c r="AI1423" s="37"/>
      <c r="AJ1423" s="37"/>
      <c r="AK1423" s="37"/>
      <c r="AL1423" s="652"/>
      <c r="AM1423" s="652"/>
      <c r="AN1423" s="652"/>
      <c r="AO1423" s="652"/>
      <c r="AP1423" s="652"/>
      <c r="AQ1423" s="652"/>
      <c r="AR1423" s="652"/>
      <c r="AS1423" s="652"/>
      <c r="AT1423" s="652"/>
    </row>
    <row r="1424" spans="2:46" s="644" customFormat="1" ht="15.95" customHeight="1" x14ac:dyDescent="0.25">
      <c r="B1424" s="645"/>
      <c r="C1424" s="652"/>
      <c r="D1424" s="652"/>
      <c r="E1424" s="652"/>
      <c r="F1424" s="652"/>
      <c r="G1424" s="647"/>
      <c r="H1424" s="648"/>
      <c r="I1424" s="648"/>
      <c r="J1424" s="671"/>
      <c r="K1424" s="822"/>
      <c r="L1424" s="671"/>
      <c r="M1424" s="671"/>
      <c r="N1424" s="671"/>
      <c r="O1424" s="671"/>
      <c r="P1424" s="671"/>
      <c r="Q1424" s="671"/>
      <c r="R1424" s="653"/>
      <c r="S1424" s="653"/>
      <c r="T1424" s="653"/>
      <c r="U1424" s="37"/>
      <c r="V1424" s="37"/>
      <c r="W1424" s="37"/>
      <c r="X1424" s="37"/>
      <c r="Y1424" s="37"/>
      <c r="Z1424" s="37"/>
      <c r="AA1424" s="37"/>
      <c r="AB1424" s="37"/>
      <c r="AC1424" s="37"/>
      <c r="AD1424" s="37"/>
      <c r="AE1424" s="37"/>
      <c r="AF1424" s="37"/>
      <c r="AG1424" s="37"/>
      <c r="AH1424" s="37"/>
      <c r="AI1424" s="37"/>
      <c r="AJ1424" s="37"/>
      <c r="AK1424" s="37"/>
      <c r="AL1424" s="652"/>
      <c r="AM1424" s="652"/>
      <c r="AN1424" s="652"/>
      <c r="AO1424" s="652"/>
      <c r="AP1424" s="652"/>
      <c r="AQ1424" s="652"/>
      <c r="AR1424" s="652"/>
      <c r="AS1424" s="652"/>
      <c r="AT1424" s="652"/>
    </row>
    <row r="1425" spans="2:46" s="644" customFormat="1" ht="15.95" customHeight="1" x14ac:dyDescent="0.25">
      <c r="B1425" s="645"/>
      <c r="C1425" s="652"/>
      <c r="D1425" s="652"/>
      <c r="E1425" s="652"/>
      <c r="F1425" s="652"/>
      <c r="G1425" s="647"/>
      <c r="H1425" s="648"/>
      <c r="I1425" s="648"/>
      <c r="J1425" s="671"/>
      <c r="K1425" s="822"/>
      <c r="L1425" s="671"/>
      <c r="M1425" s="671"/>
      <c r="N1425" s="671"/>
      <c r="O1425" s="671"/>
      <c r="P1425" s="671"/>
      <c r="Q1425" s="671"/>
      <c r="R1425" s="653"/>
      <c r="S1425" s="653"/>
      <c r="T1425" s="653"/>
      <c r="U1425" s="37"/>
      <c r="V1425" s="37"/>
      <c r="W1425" s="37"/>
      <c r="X1425" s="37"/>
      <c r="Y1425" s="37"/>
      <c r="Z1425" s="37"/>
      <c r="AA1425" s="37"/>
      <c r="AB1425" s="37"/>
      <c r="AC1425" s="37"/>
      <c r="AD1425" s="37"/>
      <c r="AE1425" s="37"/>
      <c r="AF1425" s="37"/>
      <c r="AG1425" s="37"/>
      <c r="AH1425" s="37"/>
      <c r="AI1425" s="37"/>
      <c r="AJ1425" s="37"/>
      <c r="AK1425" s="37"/>
      <c r="AL1425" s="652"/>
      <c r="AM1425" s="652"/>
      <c r="AN1425" s="652"/>
      <c r="AO1425" s="652"/>
      <c r="AP1425" s="652"/>
      <c r="AQ1425" s="652"/>
      <c r="AR1425" s="652"/>
      <c r="AS1425" s="652"/>
      <c r="AT1425" s="652"/>
    </row>
    <row r="1426" spans="2:46" s="644" customFormat="1" ht="15.95" customHeight="1" x14ac:dyDescent="0.25">
      <c r="B1426" s="645"/>
      <c r="C1426" s="652"/>
      <c r="D1426" s="652"/>
      <c r="E1426" s="652"/>
      <c r="F1426" s="652"/>
      <c r="G1426" s="647"/>
      <c r="H1426" s="648"/>
      <c r="I1426" s="648"/>
      <c r="J1426" s="671"/>
      <c r="K1426" s="822"/>
      <c r="L1426" s="671"/>
      <c r="M1426" s="671"/>
      <c r="N1426" s="671"/>
      <c r="O1426" s="671"/>
      <c r="P1426" s="671"/>
      <c r="Q1426" s="671"/>
      <c r="R1426" s="653"/>
      <c r="S1426" s="653"/>
      <c r="T1426" s="653"/>
      <c r="U1426" s="37"/>
      <c r="V1426" s="37"/>
      <c r="W1426" s="37"/>
      <c r="X1426" s="37"/>
      <c r="Y1426" s="37"/>
      <c r="Z1426" s="37"/>
      <c r="AA1426" s="37"/>
      <c r="AB1426" s="37"/>
      <c r="AC1426" s="37"/>
      <c r="AD1426" s="37"/>
      <c r="AE1426" s="37"/>
      <c r="AF1426" s="37"/>
      <c r="AG1426" s="37"/>
      <c r="AH1426" s="37"/>
      <c r="AI1426" s="37"/>
      <c r="AJ1426" s="37"/>
      <c r="AK1426" s="37"/>
      <c r="AL1426" s="652"/>
      <c r="AM1426" s="652"/>
      <c r="AN1426" s="652"/>
      <c r="AO1426" s="652"/>
      <c r="AP1426" s="652"/>
      <c r="AQ1426" s="652"/>
      <c r="AR1426" s="652"/>
      <c r="AS1426" s="652"/>
      <c r="AT1426" s="652"/>
    </row>
    <row r="1427" spans="2:46" s="644" customFormat="1" ht="15.95" customHeight="1" x14ac:dyDescent="0.25">
      <c r="B1427" s="645"/>
      <c r="C1427" s="652"/>
      <c r="D1427" s="652"/>
      <c r="E1427" s="652"/>
      <c r="F1427" s="652"/>
      <c r="G1427" s="647"/>
      <c r="H1427" s="648"/>
      <c r="I1427" s="648"/>
      <c r="J1427" s="671"/>
      <c r="K1427" s="822"/>
      <c r="L1427" s="671"/>
      <c r="M1427" s="671"/>
      <c r="N1427" s="671"/>
      <c r="O1427" s="671"/>
      <c r="P1427" s="671"/>
      <c r="Q1427" s="671"/>
      <c r="R1427" s="653"/>
      <c r="S1427" s="653"/>
      <c r="T1427" s="653"/>
      <c r="U1427" s="37"/>
      <c r="V1427" s="37"/>
      <c r="W1427" s="37"/>
      <c r="X1427" s="37"/>
      <c r="Y1427" s="37"/>
      <c r="Z1427" s="37"/>
      <c r="AA1427" s="37"/>
      <c r="AB1427" s="37"/>
      <c r="AC1427" s="37"/>
      <c r="AD1427" s="37"/>
      <c r="AE1427" s="37"/>
      <c r="AF1427" s="37"/>
      <c r="AG1427" s="37"/>
      <c r="AH1427" s="37"/>
      <c r="AI1427" s="37"/>
      <c r="AJ1427" s="37"/>
      <c r="AK1427" s="37"/>
      <c r="AL1427" s="652"/>
      <c r="AM1427" s="652"/>
      <c r="AN1427" s="652"/>
      <c r="AO1427" s="652"/>
      <c r="AP1427" s="652"/>
      <c r="AQ1427" s="652"/>
      <c r="AR1427" s="652"/>
      <c r="AS1427" s="652"/>
      <c r="AT1427" s="652"/>
    </row>
    <row r="1428" spans="2:46" s="644" customFormat="1" ht="15.95" customHeight="1" x14ac:dyDescent="0.25">
      <c r="B1428" s="645"/>
      <c r="C1428" s="652"/>
      <c r="D1428" s="652"/>
      <c r="E1428" s="652"/>
      <c r="F1428" s="652"/>
      <c r="G1428" s="647"/>
      <c r="H1428" s="648"/>
      <c r="I1428" s="648"/>
      <c r="J1428" s="671"/>
      <c r="K1428" s="822"/>
      <c r="L1428" s="671"/>
      <c r="M1428" s="671"/>
      <c r="N1428" s="671"/>
      <c r="O1428" s="671"/>
      <c r="P1428" s="671"/>
      <c r="Q1428" s="671"/>
      <c r="R1428" s="653"/>
      <c r="S1428" s="653"/>
      <c r="T1428" s="653"/>
      <c r="U1428" s="37"/>
      <c r="V1428" s="37"/>
      <c r="W1428" s="37"/>
      <c r="X1428" s="37"/>
      <c r="Y1428" s="37"/>
      <c r="Z1428" s="37"/>
      <c r="AA1428" s="37"/>
      <c r="AB1428" s="37"/>
      <c r="AC1428" s="37"/>
      <c r="AD1428" s="37"/>
      <c r="AE1428" s="37"/>
      <c r="AF1428" s="37"/>
      <c r="AG1428" s="37"/>
      <c r="AH1428" s="37"/>
      <c r="AI1428" s="37"/>
      <c r="AJ1428" s="37"/>
      <c r="AK1428" s="37"/>
      <c r="AL1428" s="652"/>
      <c r="AM1428" s="652"/>
      <c r="AN1428" s="652"/>
      <c r="AO1428" s="652"/>
      <c r="AP1428" s="652"/>
      <c r="AQ1428" s="652"/>
      <c r="AR1428" s="652"/>
      <c r="AS1428" s="652"/>
      <c r="AT1428" s="652"/>
    </row>
    <row r="1429" spans="2:46" s="644" customFormat="1" ht="15.95" customHeight="1" x14ac:dyDescent="0.25">
      <c r="B1429" s="645"/>
      <c r="C1429" s="652"/>
      <c r="D1429" s="652"/>
      <c r="E1429" s="652"/>
      <c r="F1429" s="652"/>
      <c r="G1429" s="647"/>
      <c r="H1429" s="648"/>
      <c r="I1429" s="648"/>
      <c r="J1429" s="671"/>
      <c r="K1429" s="822"/>
      <c r="L1429" s="671"/>
      <c r="M1429" s="671"/>
      <c r="N1429" s="671"/>
      <c r="O1429" s="671"/>
      <c r="P1429" s="671"/>
      <c r="Q1429" s="671"/>
      <c r="R1429" s="653"/>
      <c r="S1429" s="653"/>
      <c r="T1429" s="653"/>
      <c r="U1429" s="37"/>
      <c r="V1429" s="37"/>
      <c r="W1429" s="37"/>
      <c r="X1429" s="37"/>
      <c r="Y1429" s="37"/>
      <c r="Z1429" s="37"/>
      <c r="AA1429" s="37"/>
      <c r="AB1429" s="37"/>
      <c r="AC1429" s="37"/>
      <c r="AD1429" s="37"/>
      <c r="AE1429" s="37"/>
      <c r="AF1429" s="37"/>
      <c r="AG1429" s="37"/>
      <c r="AH1429" s="37"/>
      <c r="AI1429" s="37"/>
      <c r="AJ1429" s="37"/>
      <c r="AK1429" s="37"/>
      <c r="AL1429" s="652"/>
      <c r="AM1429" s="652"/>
      <c r="AN1429" s="652"/>
      <c r="AO1429" s="652"/>
      <c r="AP1429" s="652"/>
      <c r="AQ1429" s="652"/>
      <c r="AR1429" s="652"/>
      <c r="AS1429" s="652"/>
      <c r="AT1429" s="652"/>
    </row>
    <row r="1430" spans="2:46" s="644" customFormat="1" ht="15.95" customHeight="1" x14ac:dyDescent="0.25">
      <c r="B1430" s="645"/>
      <c r="C1430" s="652"/>
      <c r="D1430" s="652"/>
      <c r="E1430" s="652"/>
      <c r="F1430" s="652"/>
      <c r="G1430" s="647"/>
      <c r="H1430" s="648"/>
      <c r="I1430" s="648"/>
      <c r="J1430" s="671"/>
      <c r="K1430" s="822"/>
      <c r="L1430" s="671"/>
      <c r="M1430" s="671"/>
      <c r="N1430" s="671"/>
      <c r="O1430" s="671"/>
      <c r="P1430" s="671"/>
      <c r="Q1430" s="671"/>
      <c r="R1430" s="653"/>
      <c r="S1430" s="653"/>
      <c r="T1430" s="653"/>
      <c r="U1430" s="37"/>
      <c r="V1430" s="37"/>
      <c r="W1430" s="37"/>
      <c r="X1430" s="37"/>
      <c r="Y1430" s="37"/>
      <c r="Z1430" s="37"/>
      <c r="AA1430" s="37"/>
      <c r="AB1430" s="37"/>
      <c r="AC1430" s="37"/>
      <c r="AD1430" s="37"/>
      <c r="AE1430" s="37"/>
      <c r="AF1430" s="37"/>
      <c r="AG1430" s="37"/>
      <c r="AH1430" s="37"/>
      <c r="AI1430" s="37"/>
      <c r="AJ1430" s="37"/>
      <c r="AK1430" s="37"/>
      <c r="AL1430" s="652"/>
      <c r="AM1430" s="652"/>
      <c r="AN1430" s="652"/>
      <c r="AO1430" s="652"/>
      <c r="AP1430" s="652"/>
      <c r="AQ1430" s="652"/>
      <c r="AR1430" s="652"/>
      <c r="AS1430" s="652"/>
      <c r="AT1430" s="652"/>
    </row>
    <row r="1431" spans="2:46" s="644" customFormat="1" ht="15.95" customHeight="1" x14ac:dyDescent="0.25">
      <c r="B1431" s="645"/>
      <c r="C1431" s="652"/>
      <c r="D1431" s="652"/>
      <c r="E1431" s="652"/>
      <c r="F1431" s="652"/>
      <c r="G1431" s="647"/>
      <c r="H1431" s="648"/>
      <c r="I1431" s="648"/>
      <c r="J1431" s="671"/>
      <c r="K1431" s="822"/>
      <c r="L1431" s="671"/>
      <c r="M1431" s="671"/>
      <c r="N1431" s="671"/>
      <c r="O1431" s="671"/>
      <c r="P1431" s="671"/>
      <c r="Q1431" s="671"/>
      <c r="R1431" s="653"/>
      <c r="S1431" s="653"/>
      <c r="T1431" s="653"/>
      <c r="U1431" s="37"/>
      <c r="V1431" s="37"/>
      <c r="W1431" s="37"/>
      <c r="X1431" s="37"/>
      <c r="Y1431" s="37"/>
      <c r="Z1431" s="37"/>
      <c r="AA1431" s="37"/>
      <c r="AB1431" s="37"/>
      <c r="AC1431" s="37"/>
      <c r="AD1431" s="37"/>
      <c r="AE1431" s="37"/>
      <c r="AF1431" s="37"/>
      <c r="AG1431" s="37"/>
      <c r="AH1431" s="37"/>
      <c r="AI1431" s="37"/>
      <c r="AJ1431" s="37"/>
      <c r="AK1431" s="37"/>
      <c r="AL1431" s="652"/>
      <c r="AM1431" s="652"/>
      <c r="AN1431" s="652"/>
      <c r="AO1431" s="652"/>
      <c r="AP1431" s="652"/>
      <c r="AQ1431" s="652"/>
      <c r="AR1431" s="652"/>
      <c r="AS1431" s="652"/>
      <c r="AT1431" s="652"/>
    </row>
    <row r="1432" spans="2:46" s="644" customFormat="1" ht="15.95" customHeight="1" x14ac:dyDescent="0.25">
      <c r="B1432" s="645"/>
      <c r="C1432" s="652"/>
      <c r="D1432" s="652"/>
      <c r="E1432" s="652"/>
      <c r="F1432" s="652"/>
      <c r="G1432" s="647"/>
      <c r="H1432" s="648"/>
      <c r="I1432" s="648"/>
      <c r="J1432" s="671"/>
      <c r="K1432" s="822"/>
      <c r="L1432" s="671"/>
      <c r="M1432" s="671"/>
      <c r="N1432" s="671"/>
      <c r="O1432" s="671"/>
      <c r="P1432" s="671"/>
      <c r="Q1432" s="671"/>
      <c r="R1432" s="653"/>
      <c r="S1432" s="653"/>
      <c r="T1432" s="653"/>
      <c r="U1432" s="37"/>
      <c r="V1432" s="37"/>
      <c r="W1432" s="37"/>
      <c r="X1432" s="37"/>
      <c r="Y1432" s="37"/>
      <c r="Z1432" s="37"/>
      <c r="AA1432" s="37"/>
      <c r="AB1432" s="37"/>
      <c r="AC1432" s="37"/>
      <c r="AD1432" s="37"/>
      <c r="AE1432" s="37"/>
      <c r="AF1432" s="37"/>
      <c r="AG1432" s="37"/>
      <c r="AH1432" s="37"/>
      <c r="AI1432" s="37"/>
      <c r="AJ1432" s="37"/>
      <c r="AK1432" s="37"/>
      <c r="AL1432" s="652"/>
      <c r="AM1432" s="652"/>
      <c r="AN1432" s="652"/>
      <c r="AO1432" s="652"/>
      <c r="AP1432" s="652"/>
      <c r="AQ1432" s="652"/>
      <c r="AR1432" s="652"/>
      <c r="AS1432" s="652"/>
      <c r="AT1432" s="652"/>
    </row>
    <row r="1433" spans="2:46" s="644" customFormat="1" ht="15.95" customHeight="1" x14ac:dyDescent="0.25">
      <c r="B1433" s="645"/>
      <c r="C1433" s="652"/>
      <c r="D1433" s="652"/>
      <c r="E1433" s="652"/>
      <c r="F1433" s="652"/>
      <c r="G1433" s="647"/>
      <c r="H1433" s="648"/>
      <c r="I1433" s="648"/>
      <c r="J1433" s="671"/>
      <c r="K1433" s="822"/>
      <c r="L1433" s="671"/>
      <c r="M1433" s="671"/>
      <c r="N1433" s="671"/>
      <c r="O1433" s="671"/>
      <c r="P1433" s="671"/>
      <c r="Q1433" s="671"/>
      <c r="R1433" s="653"/>
      <c r="S1433" s="653"/>
      <c r="T1433" s="653"/>
      <c r="U1433" s="37"/>
      <c r="V1433" s="37"/>
      <c r="W1433" s="37"/>
      <c r="X1433" s="37"/>
      <c r="Y1433" s="37"/>
      <c r="Z1433" s="37"/>
      <c r="AA1433" s="37"/>
      <c r="AB1433" s="37"/>
      <c r="AC1433" s="37"/>
      <c r="AD1433" s="37"/>
      <c r="AE1433" s="37"/>
      <c r="AF1433" s="37"/>
      <c r="AG1433" s="37"/>
      <c r="AH1433" s="37"/>
      <c r="AI1433" s="37"/>
      <c r="AJ1433" s="37"/>
      <c r="AK1433" s="37"/>
      <c r="AL1433" s="652"/>
      <c r="AM1433" s="652"/>
      <c r="AN1433" s="652"/>
      <c r="AO1433" s="652"/>
      <c r="AP1433" s="652"/>
      <c r="AQ1433" s="652"/>
      <c r="AR1433" s="652"/>
      <c r="AS1433" s="652"/>
      <c r="AT1433" s="652"/>
    </row>
    <row r="1434" spans="2:46" s="644" customFormat="1" ht="15.95" customHeight="1" x14ac:dyDescent="0.25">
      <c r="B1434" s="645"/>
      <c r="C1434" s="652"/>
      <c r="D1434" s="652"/>
      <c r="E1434" s="652"/>
      <c r="F1434" s="652"/>
      <c r="G1434" s="647"/>
      <c r="H1434" s="648"/>
      <c r="I1434" s="648"/>
      <c r="J1434" s="671"/>
      <c r="K1434" s="822"/>
      <c r="L1434" s="671"/>
      <c r="M1434" s="671"/>
      <c r="N1434" s="671"/>
      <c r="O1434" s="671"/>
      <c r="P1434" s="671"/>
      <c r="Q1434" s="671"/>
      <c r="R1434" s="653"/>
      <c r="S1434" s="653"/>
      <c r="T1434" s="653"/>
      <c r="U1434" s="37"/>
      <c r="V1434" s="37"/>
      <c r="W1434" s="37"/>
      <c r="X1434" s="37"/>
      <c r="Y1434" s="37"/>
      <c r="Z1434" s="37"/>
      <c r="AA1434" s="37"/>
      <c r="AB1434" s="37"/>
      <c r="AC1434" s="37"/>
      <c r="AD1434" s="37"/>
      <c r="AE1434" s="37"/>
      <c r="AF1434" s="37"/>
      <c r="AG1434" s="37"/>
      <c r="AH1434" s="37"/>
      <c r="AI1434" s="37"/>
      <c r="AJ1434" s="37"/>
      <c r="AK1434" s="37"/>
      <c r="AL1434" s="652"/>
      <c r="AM1434" s="652"/>
      <c r="AN1434" s="652"/>
      <c r="AO1434" s="652"/>
      <c r="AP1434" s="652"/>
      <c r="AQ1434" s="652"/>
      <c r="AR1434" s="652"/>
      <c r="AS1434" s="652"/>
      <c r="AT1434" s="652"/>
    </row>
    <row r="1435" spans="2:46" s="644" customFormat="1" ht="15.95" customHeight="1" x14ac:dyDescent="0.25">
      <c r="B1435" s="645"/>
      <c r="C1435" s="652"/>
      <c r="D1435" s="652"/>
      <c r="E1435" s="652"/>
      <c r="F1435" s="652"/>
      <c r="G1435" s="647"/>
      <c r="H1435" s="648"/>
      <c r="I1435" s="648"/>
      <c r="J1435" s="671"/>
      <c r="K1435" s="822"/>
      <c r="L1435" s="671"/>
      <c r="M1435" s="671"/>
      <c r="N1435" s="671"/>
      <c r="O1435" s="671"/>
      <c r="P1435" s="671"/>
      <c r="Q1435" s="671"/>
      <c r="R1435" s="653"/>
      <c r="S1435" s="653"/>
      <c r="T1435" s="653"/>
      <c r="U1435" s="37"/>
      <c r="V1435" s="37"/>
      <c r="W1435" s="37"/>
      <c r="X1435" s="37"/>
      <c r="Y1435" s="37"/>
      <c r="Z1435" s="37"/>
      <c r="AA1435" s="37"/>
      <c r="AB1435" s="37"/>
      <c r="AC1435" s="37"/>
      <c r="AD1435" s="37"/>
      <c r="AE1435" s="37"/>
      <c r="AF1435" s="37"/>
      <c r="AG1435" s="37"/>
      <c r="AH1435" s="37"/>
      <c r="AI1435" s="37"/>
      <c r="AJ1435" s="37"/>
      <c r="AK1435" s="37"/>
      <c r="AL1435" s="652"/>
      <c r="AM1435" s="652"/>
      <c r="AN1435" s="652"/>
      <c r="AO1435" s="652"/>
      <c r="AP1435" s="652"/>
      <c r="AQ1435" s="652"/>
      <c r="AR1435" s="652"/>
      <c r="AS1435" s="652"/>
      <c r="AT1435" s="652"/>
    </row>
    <row r="1436" spans="2:46" s="644" customFormat="1" ht="15.95" customHeight="1" x14ac:dyDescent="0.25">
      <c r="B1436" s="645"/>
      <c r="C1436" s="652"/>
      <c r="D1436" s="652"/>
      <c r="E1436" s="652"/>
      <c r="F1436" s="652"/>
      <c r="G1436" s="647"/>
      <c r="H1436" s="648"/>
      <c r="I1436" s="648"/>
      <c r="J1436" s="671"/>
      <c r="K1436" s="822"/>
      <c r="L1436" s="671"/>
      <c r="M1436" s="671"/>
      <c r="N1436" s="671"/>
      <c r="O1436" s="671"/>
      <c r="P1436" s="671"/>
      <c r="Q1436" s="671"/>
      <c r="R1436" s="653"/>
      <c r="S1436" s="653"/>
      <c r="T1436" s="653"/>
      <c r="U1436" s="37"/>
      <c r="V1436" s="37"/>
      <c r="W1436" s="37"/>
      <c r="X1436" s="37"/>
      <c r="Y1436" s="37"/>
      <c r="Z1436" s="37"/>
      <c r="AA1436" s="37"/>
      <c r="AB1436" s="37"/>
      <c r="AC1436" s="37"/>
      <c r="AD1436" s="37"/>
      <c r="AE1436" s="37"/>
      <c r="AF1436" s="37"/>
      <c r="AG1436" s="37"/>
      <c r="AH1436" s="37"/>
      <c r="AI1436" s="37"/>
      <c r="AJ1436" s="37"/>
      <c r="AK1436" s="37"/>
      <c r="AL1436" s="652"/>
      <c r="AM1436" s="652"/>
      <c r="AN1436" s="652"/>
      <c r="AO1436" s="652"/>
      <c r="AP1436" s="652"/>
      <c r="AQ1436" s="652"/>
      <c r="AR1436" s="652"/>
      <c r="AS1436" s="652"/>
      <c r="AT1436" s="652"/>
    </row>
    <row r="1437" spans="2:46" s="644" customFormat="1" ht="15.95" customHeight="1" x14ac:dyDescent="0.25">
      <c r="B1437" s="645"/>
      <c r="C1437" s="652"/>
      <c r="D1437" s="652"/>
      <c r="E1437" s="652"/>
      <c r="F1437" s="652"/>
      <c r="G1437" s="647"/>
      <c r="H1437" s="648"/>
      <c r="I1437" s="648"/>
      <c r="J1437" s="671"/>
      <c r="K1437" s="822"/>
      <c r="L1437" s="671"/>
      <c r="M1437" s="671"/>
      <c r="N1437" s="671"/>
      <c r="O1437" s="671"/>
      <c r="P1437" s="671"/>
      <c r="Q1437" s="671"/>
      <c r="R1437" s="653"/>
      <c r="S1437" s="653"/>
      <c r="T1437" s="653"/>
      <c r="U1437" s="37"/>
      <c r="V1437" s="37"/>
      <c r="W1437" s="37"/>
      <c r="X1437" s="37"/>
      <c r="Y1437" s="37"/>
      <c r="Z1437" s="37"/>
      <c r="AA1437" s="37"/>
      <c r="AB1437" s="37"/>
      <c r="AC1437" s="37"/>
      <c r="AD1437" s="37"/>
      <c r="AE1437" s="37"/>
      <c r="AF1437" s="37"/>
      <c r="AG1437" s="37"/>
      <c r="AH1437" s="37"/>
      <c r="AI1437" s="37"/>
      <c r="AJ1437" s="37"/>
      <c r="AK1437" s="37"/>
      <c r="AL1437" s="652"/>
      <c r="AM1437" s="652"/>
      <c r="AN1437" s="652"/>
      <c r="AO1437" s="652"/>
      <c r="AP1437" s="652"/>
      <c r="AQ1437" s="652"/>
      <c r="AR1437" s="652"/>
      <c r="AS1437" s="652"/>
      <c r="AT1437" s="652"/>
    </row>
    <row r="1438" spans="2:46" s="644" customFormat="1" ht="15.95" customHeight="1" x14ac:dyDescent="0.25">
      <c r="B1438" s="645"/>
      <c r="C1438" s="652"/>
      <c r="D1438" s="652"/>
      <c r="E1438" s="652"/>
      <c r="F1438" s="652"/>
      <c r="G1438" s="647"/>
      <c r="H1438" s="648"/>
      <c r="I1438" s="648"/>
      <c r="J1438" s="671"/>
      <c r="K1438" s="822"/>
      <c r="L1438" s="671"/>
      <c r="M1438" s="671"/>
      <c r="N1438" s="671"/>
      <c r="O1438" s="671"/>
      <c r="P1438" s="671"/>
      <c r="Q1438" s="671"/>
      <c r="R1438" s="653"/>
      <c r="S1438" s="653"/>
      <c r="T1438" s="653"/>
      <c r="U1438" s="37"/>
      <c r="V1438" s="37"/>
      <c r="W1438" s="37"/>
      <c r="X1438" s="37"/>
      <c r="Y1438" s="37"/>
      <c r="Z1438" s="37"/>
      <c r="AA1438" s="37"/>
      <c r="AB1438" s="37"/>
      <c r="AC1438" s="37"/>
      <c r="AD1438" s="37"/>
      <c r="AE1438" s="37"/>
      <c r="AF1438" s="37"/>
      <c r="AG1438" s="37"/>
      <c r="AH1438" s="37"/>
      <c r="AI1438" s="37"/>
      <c r="AJ1438" s="37"/>
      <c r="AK1438" s="37"/>
      <c r="AL1438" s="652"/>
      <c r="AM1438" s="652"/>
      <c r="AN1438" s="652"/>
      <c r="AO1438" s="652"/>
      <c r="AP1438" s="652"/>
      <c r="AQ1438" s="652"/>
      <c r="AR1438" s="652"/>
      <c r="AS1438" s="652"/>
      <c r="AT1438" s="652"/>
    </row>
    <row r="1439" spans="2:46" s="644" customFormat="1" ht="15.95" customHeight="1" x14ac:dyDescent="0.25">
      <c r="B1439" s="645"/>
      <c r="C1439" s="652"/>
      <c r="D1439" s="652"/>
      <c r="E1439" s="652"/>
      <c r="F1439" s="652"/>
      <c r="G1439" s="647"/>
      <c r="H1439" s="648"/>
      <c r="I1439" s="648"/>
      <c r="J1439" s="671"/>
      <c r="K1439" s="822"/>
      <c r="L1439" s="671"/>
      <c r="M1439" s="671"/>
      <c r="N1439" s="671"/>
      <c r="O1439" s="671"/>
      <c r="P1439" s="671"/>
      <c r="Q1439" s="671"/>
      <c r="R1439" s="653"/>
      <c r="S1439" s="653"/>
      <c r="T1439" s="653"/>
      <c r="U1439" s="37"/>
      <c r="V1439" s="37"/>
      <c r="W1439" s="37"/>
      <c r="X1439" s="37"/>
      <c r="Y1439" s="37"/>
      <c r="Z1439" s="37"/>
      <c r="AA1439" s="37"/>
      <c r="AB1439" s="37"/>
      <c r="AC1439" s="37"/>
      <c r="AD1439" s="37"/>
      <c r="AE1439" s="37"/>
      <c r="AF1439" s="37"/>
      <c r="AG1439" s="37"/>
      <c r="AH1439" s="37"/>
      <c r="AI1439" s="37"/>
      <c r="AJ1439" s="37"/>
      <c r="AK1439" s="37"/>
      <c r="AL1439" s="652"/>
      <c r="AM1439" s="652"/>
      <c r="AN1439" s="652"/>
      <c r="AO1439" s="652"/>
      <c r="AP1439" s="652"/>
      <c r="AQ1439" s="652"/>
      <c r="AR1439" s="652"/>
      <c r="AS1439" s="652"/>
      <c r="AT1439" s="652"/>
    </row>
    <row r="1440" spans="2:46" s="644" customFormat="1" ht="15.95" customHeight="1" x14ac:dyDescent="0.25">
      <c r="B1440" s="645"/>
      <c r="C1440" s="652"/>
      <c r="D1440" s="652"/>
      <c r="E1440" s="652"/>
      <c r="F1440" s="652"/>
      <c r="G1440" s="647"/>
      <c r="H1440" s="648"/>
      <c r="I1440" s="648"/>
      <c r="J1440" s="671"/>
      <c r="K1440" s="822"/>
      <c r="L1440" s="671"/>
      <c r="M1440" s="671"/>
      <c r="N1440" s="671"/>
      <c r="O1440" s="671"/>
      <c r="P1440" s="671"/>
      <c r="Q1440" s="671"/>
      <c r="R1440" s="653"/>
      <c r="S1440" s="653"/>
      <c r="T1440" s="653"/>
      <c r="U1440" s="37"/>
      <c r="V1440" s="37"/>
      <c r="W1440" s="37"/>
      <c r="X1440" s="37"/>
      <c r="Y1440" s="37"/>
      <c r="Z1440" s="37"/>
      <c r="AA1440" s="37"/>
      <c r="AB1440" s="37"/>
      <c r="AC1440" s="37"/>
      <c r="AD1440" s="37"/>
      <c r="AE1440" s="37"/>
      <c r="AF1440" s="37"/>
      <c r="AG1440" s="37"/>
      <c r="AH1440" s="37"/>
      <c r="AI1440" s="37"/>
      <c r="AJ1440" s="37"/>
      <c r="AK1440" s="37"/>
      <c r="AL1440" s="652"/>
      <c r="AM1440" s="652"/>
      <c r="AN1440" s="652"/>
      <c r="AO1440" s="652"/>
      <c r="AP1440" s="652"/>
      <c r="AQ1440" s="652"/>
      <c r="AR1440" s="652"/>
      <c r="AS1440" s="652"/>
      <c r="AT1440" s="652"/>
    </row>
    <row r="1441" spans="2:46" s="644" customFormat="1" ht="15.95" customHeight="1" x14ac:dyDescent="0.25">
      <c r="B1441" s="645"/>
      <c r="C1441" s="652"/>
      <c r="D1441" s="652"/>
      <c r="E1441" s="652"/>
      <c r="F1441" s="652"/>
      <c r="G1441" s="647"/>
      <c r="H1441" s="648"/>
      <c r="I1441" s="648"/>
      <c r="J1441" s="671"/>
      <c r="K1441" s="822"/>
      <c r="L1441" s="671"/>
      <c r="M1441" s="671"/>
      <c r="N1441" s="671"/>
      <c r="O1441" s="671"/>
      <c r="P1441" s="671"/>
      <c r="Q1441" s="671"/>
      <c r="R1441" s="653"/>
      <c r="S1441" s="653"/>
      <c r="T1441" s="653"/>
      <c r="U1441" s="37"/>
      <c r="V1441" s="37"/>
      <c r="W1441" s="37"/>
      <c r="X1441" s="37"/>
      <c r="Y1441" s="37"/>
      <c r="Z1441" s="37"/>
      <c r="AA1441" s="37"/>
      <c r="AB1441" s="37"/>
      <c r="AC1441" s="37"/>
      <c r="AD1441" s="37"/>
      <c r="AE1441" s="37"/>
      <c r="AF1441" s="37"/>
      <c r="AG1441" s="37"/>
      <c r="AH1441" s="37"/>
      <c r="AI1441" s="37"/>
      <c r="AJ1441" s="37"/>
      <c r="AK1441" s="37"/>
      <c r="AL1441" s="652"/>
      <c r="AM1441" s="652"/>
      <c r="AN1441" s="652"/>
      <c r="AO1441" s="652"/>
      <c r="AP1441" s="652"/>
      <c r="AQ1441" s="652"/>
      <c r="AR1441" s="652"/>
      <c r="AS1441" s="652"/>
      <c r="AT1441" s="652"/>
    </row>
    <row r="1442" spans="2:46" s="644" customFormat="1" ht="15.95" customHeight="1" x14ac:dyDescent="0.25">
      <c r="B1442" s="645"/>
      <c r="C1442" s="652"/>
      <c r="D1442" s="652"/>
      <c r="E1442" s="652"/>
      <c r="F1442" s="652"/>
      <c r="G1442" s="647"/>
      <c r="H1442" s="648"/>
      <c r="I1442" s="648"/>
      <c r="J1442" s="671"/>
      <c r="K1442" s="822"/>
      <c r="L1442" s="671"/>
      <c r="M1442" s="671"/>
      <c r="N1442" s="671"/>
      <c r="O1442" s="671"/>
      <c r="P1442" s="671"/>
      <c r="Q1442" s="671"/>
      <c r="R1442" s="653"/>
      <c r="S1442" s="653"/>
      <c r="T1442" s="653"/>
      <c r="U1442" s="37"/>
      <c r="V1442" s="37"/>
      <c r="W1442" s="37"/>
      <c r="X1442" s="37"/>
      <c r="Y1442" s="37"/>
      <c r="Z1442" s="37"/>
      <c r="AA1442" s="37"/>
      <c r="AB1442" s="37"/>
      <c r="AC1442" s="37"/>
      <c r="AD1442" s="37"/>
      <c r="AE1442" s="37"/>
      <c r="AF1442" s="37"/>
      <c r="AG1442" s="37"/>
      <c r="AH1442" s="37"/>
      <c r="AI1442" s="37"/>
      <c r="AJ1442" s="37"/>
      <c r="AK1442" s="37"/>
      <c r="AL1442" s="652"/>
      <c r="AM1442" s="652"/>
      <c r="AN1442" s="652"/>
      <c r="AO1442" s="652"/>
      <c r="AP1442" s="652"/>
      <c r="AQ1442" s="652"/>
      <c r="AR1442" s="652"/>
      <c r="AS1442" s="652"/>
      <c r="AT1442" s="652"/>
    </row>
    <row r="1443" spans="2:46" s="644" customFormat="1" ht="15.95" customHeight="1" x14ac:dyDescent="0.25">
      <c r="B1443" s="645"/>
      <c r="C1443" s="652"/>
      <c r="D1443" s="652"/>
      <c r="E1443" s="652"/>
      <c r="F1443" s="652"/>
      <c r="G1443" s="647"/>
      <c r="H1443" s="648"/>
      <c r="I1443" s="648"/>
      <c r="J1443" s="671"/>
      <c r="K1443" s="822"/>
      <c r="L1443" s="671"/>
      <c r="M1443" s="671"/>
      <c r="N1443" s="671"/>
      <c r="O1443" s="671"/>
      <c r="P1443" s="671"/>
      <c r="Q1443" s="671"/>
      <c r="R1443" s="653"/>
      <c r="S1443" s="653"/>
      <c r="T1443" s="653"/>
      <c r="U1443" s="37"/>
      <c r="V1443" s="37"/>
      <c r="W1443" s="37"/>
      <c r="X1443" s="37"/>
      <c r="Y1443" s="37"/>
      <c r="Z1443" s="37"/>
      <c r="AA1443" s="37"/>
      <c r="AB1443" s="37"/>
      <c r="AC1443" s="37"/>
      <c r="AD1443" s="37"/>
      <c r="AE1443" s="37"/>
      <c r="AF1443" s="37"/>
      <c r="AG1443" s="37"/>
      <c r="AH1443" s="37"/>
      <c r="AI1443" s="37"/>
      <c r="AJ1443" s="37"/>
      <c r="AK1443" s="37"/>
      <c r="AL1443" s="652"/>
      <c r="AM1443" s="652"/>
      <c r="AN1443" s="652"/>
      <c r="AO1443" s="652"/>
      <c r="AP1443" s="652"/>
      <c r="AQ1443" s="652"/>
      <c r="AR1443" s="652"/>
      <c r="AS1443" s="652"/>
      <c r="AT1443" s="652"/>
    </row>
    <row r="1444" spans="2:46" s="644" customFormat="1" ht="15.95" customHeight="1" x14ac:dyDescent="0.25">
      <c r="B1444" s="645"/>
      <c r="C1444" s="652"/>
      <c r="D1444" s="652"/>
      <c r="E1444" s="652"/>
      <c r="F1444" s="652"/>
      <c r="G1444" s="647"/>
      <c r="H1444" s="648"/>
      <c r="I1444" s="648"/>
      <c r="J1444" s="671"/>
      <c r="K1444" s="822"/>
      <c r="L1444" s="671"/>
      <c r="M1444" s="671"/>
      <c r="N1444" s="671"/>
      <c r="O1444" s="671"/>
      <c r="P1444" s="671"/>
      <c r="Q1444" s="671"/>
      <c r="R1444" s="653"/>
      <c r="S1444" s="653"/>
      <c r="T1444" s="653"/>
      <c r="U1444" s="37"/>
      <c r="V1444" s="37"/>
      <c r="W1444" s="37"/>
      <c r="X1444" s="37"/>
      <c r="Y1444" s="37"/>
      <c r="Z1444" s="37"/>
      <c r="AA1444" s="37"/>
      <c r="AB1444" s="37"/>
      <c r="AC1444" s="37"/>
      <c r="AD1444" s="37"/>
      <c r="AE1444" s="37"/>
      <c r="AF1444" s="37"/>
      <c r="AG1444" s="37"/>
      <c r="AH1444" s="37"/>
      <c r="AI1444" s="37"/>
      <c r="AJ1444" s="37"/>
      <c r="AK1444" s="37"/>
      <c r="AL1444" s="652"/>
      <c r="AM1444" s="652"/>
      <c r="AN1444" s="652"/>
      <c r="AO1444" s="652"/>
      <c r="AP1444" s="652"/>
      <c r="AQ1444" s="652"/>
      <c r="AR1444" s="652"/>
      <c r="AS1444" s="652"/>
      <c r="AT1444" s="652"/>
    </row>
    <row r="1445" spans="2:46" s="644" customFormat="1" ht="15.95" customHeight="1" x14ac:dyDescent="0.25">
      <c r="B1445" s="645"/>
      <c r="C1445" s="652"/>
      <c r="D1445" s="652"/>
      <c r="E1445" s="652"/>
      <c r="F1445" s="652"/>
      <c r="G1445" s="647"/>
      <c r="H1445" s="648"/>
      <c r="I1445" s="648"/>
      <c r="J1445" s="671"/>
      <c r="K1445" s="822"/>
      <c r="L1445" s="671"/>
      <c r="M1445" s="671"/>
      <c r="N1445" s="671"/>
      <c r="O1445" s="671"/>
      <c r="P1445" s="671"/>
      <c r="Q1445" s="671"/>
      <c r="R1445" s="653"/>
      <c r="S1445" s="653"/>
      <c r="T1445" s="653"/>
      <c r="U1445" s="37"/>
      <c r="V1445" s="37"/>
      <c r="W1445" s="37"/>
      <c r="X1445" s="37"/>
      <c r="Y1445" s="37"/>
      <c r="Z1445" s="37"/>
      <c r="AA1445" s="37"/>
      <c r="AB1445" s="37"/>
      <c r="AC1445" s="37"/>
      <c r="AD1445" s="37"/>
      <c r="AE1445" s="37"/>
      <c r="AF1445" s="37"/>
      <c r="AG1445" s="37"/>
      <c r="AH1445" s="37"/>
      <c r="AI1445" s="37"/>
      <c r="AJ1445" s="37"/>
      <c r="AK1445" s="37"/>
      <c r="AL1445" s="652"/>
      <c r="AM1445" s="652"/>
      <c r="AN1445" s="652"/>
      <c r="AO1445" s="652"/>
      <c r="AP1445" s="652"/>
      <c r="AQ1445" s="652"/>
      <c r="AR1445" s="652"/>
      <c r="AS1445" s="652"/>
      <c r="AT1445" s="652"/>
    </row>
    <row r="1446" spans="2:46" s="644" customFormat="1" ht="15.95" customHeight="1" x14ac:dyDescent="0.25">
      <c r="B1446" s="645"/>
      <c r="C1446" s="652"/>
      <c r="D1446" s="652"/>
      <c r="E1446" s="652"/>
      <c r="F1446" s="652"/>
      <c r="G1446" s="647"/>
      <c r="H1446" s="648"/>
      <c r="I1446" s="648"/>
      <c r="J1446" s="671"/>
      <c r="K1446" s="822"/>
      <c r="L1446" s="671"/>
      <c r="M1446" s="671"/>
      <c r="N1446" s="671"/>
      <c r="O1446" s="671"/>
      <c r="P1446" s="671"/>
      <c r="Q1446" s="671"/>
      <c r="R1446" s="653"/>
      <c r="S1446" s="653"/>
      <c r="T1446" s="653"/>
      <c r="U1446" s="37"/>
      <c r="V1446" s="37"/>
      <c r="W1446" s="37"/>
      <c r="X1446" s="37"/>
      <c r="Y1446" s="37"/>
      <c r="Z1446" s="37"/>
      <c r="AA1446" s="37"/>
      <c r="AB1446" s="37"/>
      <c r="AC1446" s="37"/>
      <c r="AD1446" s="37"/>
      <c r="AE1446" s="37"/>
      <c r="AF1446" s="37"/>
      <c r="AG1446" s="37"/>
      <c r="AH1446" s="37"/>
      <c r="AI1446" s="37"/>
      <c r="AJ1446" s="37"/>
      <c r="AK1446" s="37"/>
      <c r="AL1446" s="652"/>
      <c r="AM1446" s="652"/>
      <c r="AN1446" s="652"/>
      <c r="AO1446" s="652"/>
      <c r="AP1446" s="652"/>
      <c r="AQ1446" s="652"/>
      <c r="AR1446" s="652"/>
      <c r="AS1446" s="652"/>
      <c r="AT1446" s="652"/>
    </row>
    <row r="1447" spans="2:46" s="644" customFormat="1" ht="15.95" customHeight="1" x14ac:dyDescent="0.25">
      <c r="B1447" s="645"/>
      <c r="C1447" s="652"/>
      <c r="D1447" s="652"/>
      <c r="E1447" s="652"/>
      <c r="F1447" s="652"/>
      <c r="G1447" s="647"/>
      <c r="H1447" s="648"/>
      <c r="I1447" s="648"/>
      <c r="J1447" s="671"/>
      <c r="K1447" s="822"/>
      <c r="L1447" s="671"/>
      <c r="M1447" s="671"/>
      <c r="N1447" s="671"/>
      <c r="O1447" s="671"/>
      <c r="P1447" s="671"/>
      <c r="Q1447" s="671"/>
      <c r="R1447" s="653"/>
      <c r="S1447" s="653"/>
      <c r="T1447" s="653"/>
      <c r="U1447" s="37"/>
      <c r="V1447" s="37"/>
      <c r="W1447" s="37"/>
      <c r="X1447" s="37"/>
      <c r="Y1447" s="37"/>
      <c r="Z1447" s="37"/>
      <c r="AA1447" s="37"/>
      <c r="AB1447" s="37"/>
      <c r="AC1447" s="37"/>
      <c r="AD1447" s="37"/>
      <c r="AE1447" s="37"/>
      <c r="AF1447" s="37"/>
      <c r="AG1447" s="37"/>
      <c r="AH1447" s="37"/>
      <c r="AI1447" s="37"/>
      <c r="AJ1447" s="37"/>
      <c r="AK1447" s="37"/>
      <c r="AL1447" s="652"/>
      <c r="AM1447" s="652"/>
      <c r="AN1447" s="652"/>
      <c r="AO1447" s="652"/>
      <c r="AP1447" s="652"/>
      <c r="AQ1447" s="652"/>
      <c r="AR1447" s="652"/>
      <c r="AS1447" s="652"/>
      <c r="AT1447" s="652"/>
    </row>
    <row r="1448" spans="2:46" s="644" customFormat="1" ht="15.95" customHeight="1" x14ac:dyDescent="0.25">
      <c r="B1448" s="645"/>
      <c r="C1448" s="652"/>
      <c r="D1448" s="652"/>
      <c r="E1448" s="652"/>
      <c r="F1448" s="652"/>
      <c r="G1448" s="647"/>
      <c r="H1448" s="648"/>
      <c r="I1448" s="648"/>
      <c r="J1448" s="671"/>
      <c r="K1448" s="822"/>
      <c r="L1448" s="671"/>
      <c r="M1448" s="671"/>
      <c r="N1448" s="671"/>
      <c r="O1448" s="671"/>
      <c r="P1448" s="671"/>
      <c r="Q1448" s="671"/>
      <c r="R1448" s="653"/>
      <c r="S1448" s="653"/>
      <c r="T1448" s="653"/>
      <c r="U1448" s="37"/>
      <c r="V1448" s="37"/>
      <c r="W1448" s="37"/>
      <c r="X1448" s="37"/>
      <c r="Y1448" s="37"/>
      <c r="Z1448" s="37"/>
      <c r="AA1448" s="37"/>
      <c r="AB1448" s="37"/>
      <c r="AC1448" s="37"/>
      <c r="AD1448" s="37"/>
      <c r="AE1448" s="37"/>
      <c r="AF1448" s="37"/>
      <c r="AG1448" s="37"/>
      <c r="AH1448" s="37"/>
      <c r="AI1448" s="37"/>
      <c r="AJ1448" s="37"/>
      <c r="AK1448" s="37"/>
      <c r="AL1448" s="652"/>
      <c r="AM1448" s="652"/>
      <c r="AN1448" s="652"/>
      <c r="AO1448" s="652"/>
      <c r="AP1448" s="652"/>
      <c r="AQ1448" s="652"/>
      <c r="AR1448" s="652"/>
      <c r="AS1448" s="652"/>
      <c r="AT1448" s="652"/>
    </row>
    <row r="1449" spans="2:46" s="644" customFormat="1" ht="15.95" customHeight="1" x14ac:dyDescent="0.25">
      <c r="B1449" s="645"/>
      <c r="C1449" s="652"/>
      <c r="D1449" s="652"/>
      <c r="E1449" s="652"/>
      <c r="F1449" s="652"/>
      <c r="G1449" s="647"/>
      <c r="H1449" s="648"/>
      <c r="I1449" s="648"/>
      <c r="J1449" s="671"/>
      <c r="K1449" s="822"/>
      <c r="L1449" s="671"/>
      <c r="M1449" s="671"/>
      <c r="N1449" s="671"/>
      <c r="O1449" s="671"/>
      <c r="P1449" s="671"/>
      <c r="Q1449" s="671"/>
      <c r="R1449" s="653"/>
      <c r="S1449" s="653"/>
      <c r="T1449" s="653"/>
      <c r="U1449" s="37"/>
      <c r="V1449" s="37"/>
      <c r="W1449" s="37"/>
      <c r="X1449" s="37"/>
      <c r="Y1449" s="37"/>
      <c r="Z1449" s="37"/>
      <c r="AA1449" s="37"/>
      <c r="AB1449" s="37"/>
      <c r="AC1449" s="37"/>
      <c r="AD1449" s="37"/>
      <c r="AE1449" s="37"/>
      <c r="AF1449" s="37"/>
      <c r="AG1449" s="37"/>
      <c r="AH1449" s="37"/>
      <c r="AI1449" s="37"/>
      <c r="AJ1449" s="37"/>
      <c r="AK1449" s="37"/>
      <c r="AL1449" s="652"/>
      <c r="AM1449" s="652"/>
      <c r="AN1449" s="652"/>
      <c r="AO1449" s="652"/>
      <c r="AP1449" s="652"/>
      <c r="AQ1449" s="652"/>
      <c r="AR1449" s="652"/>
      <c r="AS1449" s="652"/>
      <c r="AT1449" s="652"/>
    </row>
    <row r="1450" spans="2:46" s="644" customFormat="1" ht="15.95" customHeight="1" x14ac:dyDescent="0.25">
      <c r="B1450" s="645"/>
      <c r="C1450" s="652"/>
      <c r="D1450" s="652"/>
      <c r="E1450" s="652"/>
      <c r="F1450" s="652"/>
      <c r="G1450" s="647"/>
      <c r="H1450" s="648"/>
      <c r="I1450" s="648"/>
      <c r="J1450" s="671"/>
      <c r="K1450" s="822"/>
      <c r="L1450" s="671"/>
      <c r="M1450" s="671"/>
      <c r="N1450" s="671"/>
      <c r="O1450" s="671"/>
      <c r="P1450" s="671"/>
      <c r="Q1450" s="671"/>
      <c r="R1450" s="653"/>
      <c r="S1450" s="653"/>
      <c r="T1450" s="653"/>
      <c r="U1450" s="37"/>
      <c r="V1450" s="37"/>
      <c r="W1450" s="37"/>
      <c r="X1450" s="37"/>
      <c r="Y1450" s="37"/>
      <c r="Z1450" s="37"/>
      <c r="AA1450" s="37"/>
      <c r="AB1450" s="37"/>
      <c r="AC1450" s="37"/>
      <c r="AD1450" s="37"/>
      <c r="AE1450" s="37"/>
      <c r="AF1450" s="37"/>
      <c r="AG1450" s="37"/>
      <c r="AH1450" s="37"/>
      <c r="AI1450" s="37"/>
      <c r="AJ1450" s="37"/>
      <c r="AK1450" s="37"/>
      <c r="AL1450" s="652"/>
      <c r="AM1450" s="652"/>
      <c r="AN1450" s="652"/>
      <c r="AO1450" s="652"/>
      <c r="AP1450" s="652"/>
      <c r="AQ1450" s="652"/>
      <c r="AR1450" s="652"/>
      <c r="AS1450" s="652"/>
      <c r="AT1450" s="652"/>
    </row>
    <row r="1451" spans="2:46" s="644" customFormat="1" ht="15.95" customHeight="1" x14ac:dyDescent="0.25">
      <c r="B1451" s="645"/>
      <c r="C1451" s="652"/>
      <c r="D1451" s="652"/>
      <c r="E1451" s="652"/>
      <c r="F1451" s="652"/>
      <c r="G1451" s="647"/>
      <c r="H1451" s="648"/>
      <c r="I1451" s="648"/>
      <c r="J1451" s="671"/>
      <c r="K1451" s="822"/>
      <c r="L1451" s="671"/>
      <c r="M1451" s="671"/>
      <c r="N1451" s="671"/>
      <c r="O1451" s="671"/>
      <c r="P1451" s="671"/>
      <c r="Q1451" s="671"/>
      <c r="R1451" s="653"/>
      <c r="S1451" s="653"/>
      <c r="T1451" s="653"/>
      <c r="U1451" s="37"/>
      <c r="V1451" s="37"/>
      <c r="W1451" s="37"/>
      <c r="X1451" s="37"/>
      <c r="Y1451" s="37"/>
      <c r="Z1451" s="37"/>
      <c r="AA1451" s="37"/>
      <c r="AB1451" s="37"/>
      <c r="AC1451" s="37"/>
      <c r="AD1451" s="37"/>
      <c r="AE1451" s="37"/>
      <c r="AF1451" s="37"/>
      <c r="AG1451" s="37"/>
      <c r="AH1451" s="37"/>
      <c r="AI1451" s="37"/>
      <c r="AJ1451" s="37"/>
      <c r="AK1451" s="37"/>
      <c r="AL1451" s="652"/>
      <c r="AM1451" s="652"/>
      <c r="AN1451" s="652"/>
      <c r="AO1451" s="652"/>
      <c r="AP1451" s="652"/>
      <c r="AQ1451" s="652"/>
      <c r="AR1451" s="652"/>
      <c r="AS1451" s="652"/>
      <c r="AT1451" s="652"/>
    </row>
    <row r="1452" spans="2:46" s="644" customFormat="1" ht="15.95" customHeight="1" x14ac:dyDescent="0.25">
      <c r="B1452" s="645"/>
      <c r="C1452" s="652"/>
      <c r="D1452" s="652"/>
      <c r="E1452" s="652"/>
      <c r="F1452" s="652"/>
      <c r="G1452" s="647"/>
      <c r="H1452" s="648"/>
      <c r="I1452" s="648"/>
      <c r="J1452" s="671"/>
      <c r="K1452" s="822"/>
      <c r="L1452" s="671"/>
      <c r="M1452" s="671"/>
      <c r="N1452" s="671"/>
      <c r="O1452" s="671"/>
      <c r="P1452" s="671"/>
      <c r="Q1452" s="671"/>
      <c r="R1452" s="653"/>
      <c r="S1452" s="653"/>
      <c r="T1452" s="653"/>
      <c r="U1452" s="37"/>
      <c r="V1452" s="37"/>
      <c r="W1452" s="37"/>
      <c r="X1452" s="37"/>
      <c r="Y1452" s="37"/>
      <c r="Z1452" s="37"/>
      <c r="AA1452" s="37"/>
      <c r="AB1452" s="37"/>
      <c r="AC1452" s="37"/>
      <c r="AD1452" s="37"/>
      <c r="AE1452" s="37"/>
      <c r="AF1452" s="37"/>
      <c r="AG1452" s="37"/>
      <c r="AH1452" s="37"/>
      <c r="AI1452" s="37"/>
      <c r="AJ1452" s="37"/>
      <c r="AK1452" s="37"/>
      <c r="AL1452" s="652"/>
      <c r="AM1452" s="652"/>
      <c r="AN1452" s="652"/>
      <c r="AO1452" s="652"/>
      <c r="AP1452" s="652"/>
      <c r="AQ1452" s="652"/>
      <c r="AR1452" s="652"/>
      <c r="AS1452" s="652"/>
      <c r="AT1452" s="652"/>
    </row>
    <row r="1453" spans="2:46" s="644" customFormat="1" ht="15.95" customHeight="1" x14ac:dyDescent="0.25">
      <c r="B1453" s="645"/>
      <c r="C1453" s="652"/>
      <c r="D1453" s="652"/>
      <c r="E1453" s="652"/>
      <c r="F1453" s="652"/>
      <c r="G1453" s="647"/>
      <c r="H1453" s="648"/>
      <c r="I1453" s="648"/>
      <c r="J1453" s="671"/>
      <c r="K1453" s="822"/>
      <c r="L1453" s="671"/>
      <c r="M1453" s="671"/>
      <c r="N1453" s="671"/>
      <c r="O1453" s="671"/>
      <c r="P1453" s="671"/>
      <c r="Q1453" s="671"/>
      <c r="R1453" s="653"/>
      <c r="S1453" s="653"/>
      <c r="T1453" s="653"/>
      <c r="U1453" s="37"/>
      <c r="V1453" s="37"/>
      <c r="W1453" s="37"/>
      <c r="X1453" s="37"/>
      <c r="Y1453" s="37"/>
      <c r="Z1453" s="37"/>
      <c r="AA1453" s="37"/>
      <c r="AB1453" s="37"/>
      <c r="AC1453" s="37"/>
      <c r="AD1453" s="37"/>
      <c r="AE1453" s="37"/>
      <c r="AF1453" s="37"/>
      <c r="AG1453" s="37"/>
      <c r="AH1453" s="37"/>
      <c r="AI1453" s="37"/>
      <c r="AJ1453" s="37"/>
      <c r="AK1453" s="37"/>
      <c r="AL1453" s="652"/>
      <c r="AM1453" s="652"/>
      <c r="AN1453" s="652"/>
      <c r="AO1453" s="652"/>
      <c r="AP1453" s="652"/>
      <c r="AQ1453" s="652"/>
      <c r="AR1453" s="652"/>
      <c r="AS1453" s="652"/>
      <c r="AT1453" s="652"/>
    </row>
    <row r="1454" spans="2:46" s="644" customFormat="1" ht="15.95" customHeight="1" x14ac:dyDescent="0.25">
      <c r="B1454" s="645"/>
      <c r="C1454" s="652"/>
      <c r="D1454" s="652"/>
      <c r="E1454" s="652"/>
      <c r="F1454" s="652"/>
      <c r="G1454" s="647"/>
      <c r="H1454" s="648"/>
      <c r="I1454" s="648"/>
      <c r="J1454" s="671"/>
      <c r="K1454" s="822"/>
      <c r="L1454" s="671"/>
      <c r="M1454" s="671"/>
      <c r="N1454" s="671"/>
      <c r="O1454" s="671"/>
      <c r="P1454" s="671"/>
      <c r="Q1454" s="671"/>
      <c r="R1454" s="653"/>
      <c r="S1454" s="653"/>
      <c r="T1454" s="653"/>
      <c r="U1454" s="37"/>
      <c r="V1454" s="37"/>
      <c r="W1454" s="37"/>
      <c r="X1454" s="37"/>
      <c r="Y1454" s="37"/>
      <c r="Z1454" s="37"/>
      <c r="AA1454" s="37"/>
      <c r="AB1454" s="37"/>
      <c r="AC1454" s="37"/>
      <c r="AD1454" s="37"/>
      <c r="AE1454" s="37"/>
      <c r="AF1454" s="37"/>
      <c r="AG1454" s="37"/>
      <c r="AH1454" s="37"/>
      <c r="AI1454" s="37"/>
      <c r="AJ1454" s="37"/>
      <c r="AK1454" s="37"/>
      <c r="AL1454" s="652"/>
      <c r="AM1454" s="652"/>
      <c r="AN1454" s="652"/>
      <c r="AO1454" s="652"/>
      <c r="AP1454" s="652"/>
      <c r="AQ1454" s="652"/>
      <c r="AR1454" s="652"/>
      <c r="AS1454" s="652"/>
      <c r="AT1454" s="652"/>
    </row>
    <row r="1455" spans="2:46" s="644" customFormat="1" ht="15.95" customHeight="1" x14ac:dyDescent="0.25">
      <c r="B1455" s="645"/>
      <c r="C1455" s="652"/>
      <c r="D1455" s="652"/>
      <c r="E1455" s="652"/>
      <c r="F1455" s="652"/>
      <c r="G1455" s="647"/>
      <c r="H1455" s="648"/>
      <c r="I1455" s="648"/>
      <c r="J1455" s="671"/>
      <c r="K1455" s="822"/>
      <c r="L1455" s="671"/>
      <c r="M1455" s="671"/>
      <c r="N1455" s="671"/>
      <c r="O1455" s="671"/>
      <c r="P1455" s="671"/>
      <c r="Q1455" s="671"/>
      <c r="R1455" s="653"/>
      <c r="S1455" s="653"/>
      <c r="T1455" s="653"/>
      <c r="U1455" s="37"/>
      <c r="V1455" s="37"/>
      <c r="W1455" s="37"/>
      <c r="X1455" s="37"/>
      <c r="Y1455" s="37"/>
      <c r="Z1455" s="37"/>
      <c r="AA1455" s="37"/>
      <c r="AB1455" s="37"/>
      <c r="AC1455" s="37"/>
      <c r="AD1455" s="37"/>
      <c r="AE1455" s="37"/>
      <c r="AF1455" s="37"/>
      <c r="AG1455" s="37"/>
      <c r="AH1455" s="37"/>
      <c r="AI1455" s="37"/>
      <c r="AJ1455" s="37"/>
      <c r="AK1455" s="37"/>
      <c r="AL1455" s="652"/>
      <c r="AM1455" s="652"/>
      <c r="AN1455" s="652"/>
      <c r="AO1455" s="652"/>
      <c r="AP1455" s="652"/>
      <c r="AQ1455" s="652"/>
      <c r="AR1455" s="652"/>
      <c r="AS1455" s="652"/>
      <c r="AT1455" s="652"/>
    </row>
    <row r="1456" spans="2:46" s="644" customFormat="1" ht="15.95" customHeight="1" x14ac:dyDescent="0.25">
      <c r="B1456" s="645"/>
      <c r="C1456" s="652"/>
      <c r="D1456" s="652"/>
      <c r="E1456" s="652"/>
      <c r="F1456" s="652"/>
      <c r="G1456" s="647"/>
      <c r="H1456" s="648"/>
      <c r="I1456" s="648"/>
      <c r="J1456" s="671"/>
      <c r="K1456" s="822"/>
      <c r="L1456" s="671"/>
      <c r="M1456" s="671"/>
      <c r="N1456" s="671"/>
      <c r="O1456" s="671"/>
      <c r="P1456" s="671"/>
      <c r="Q1456" s="671"/>
      <c r="R1456" s="653"/>
      <c r="S1456" s="653"/>
      <c r="T1456" s="653"/>
      <c r="U1456" s="37"/>
      <c r="V1456" s="37"/>
      <c r="W1456" s="37"/>
      <c r="X1456" s="37"/>
      <c r="Y1456" s="37"/>
      <c r="Z1456" s="37"/>
      <c r="AA1456" s="37"/>
      <c r="AB1456" s="37"/>
      <c r="AC1456" s="37"/>
      <c r="AD1456" s="37"/>
      <c r="AE1456" s="37"/>
      <c r="AF1456" s="37"/>
      <c r="AG1456" s="37"/>
      <c r="AH1456" s="37"/>
      <c r="AI1456" s="37"/>
      <c r="AJ1456" s="37"/>
      <c r="AK1456" s="37"/>
      <c r="AL1456" s="652"/>
      <c r="AM1456" s="652"/>
      <c r="AN1456" s="652"/>
      <c r="AO1456" s="652"/>
      <c r="AP1456" s="652"/>
      <c r="AQ1456" s="652"/>
      <c r="AR1456" s="652"/>
      <c r="AS1456" s="652"/>
      <c r="AT1456" s="652"/>
    </row>
    <row r="1457" spans="2:46" s="644" customFormat="1" ht="15.95" customHeight="1" x14ac:dyDescent="0.25">
      <c r="B1457" s="645"/>
      <c r="C1457" s="652"/>
      <c r="D1457" s="652"/>
      <c r="E1457" s="652"/>
      <c r="F1457" s="652"/>
      <c r="G1457" s="647"/>
      <c r="H1457" s="648"/>
      <c r="I1457" s="648"/>
      <c r="J1457" s="671"/>
      <c r="K1457" s="822"/>
      <c r="L1457" s="671"/>
      <c r="M1457" s="671"/>
      <c r="N1457" s="671"/>
      <c r="O1457" s="671"/>
      <c r="P1457" s="671"/>
      <c r="Q1457" s="671"/>
      <c r="R1457" s="653"/>
      <c r="S1457" s="653"/>
      <c r="T1457" s="653"/>
      <c r="U1457" s="37"/>
      <c r="V1457" s="37"/>
      <c r="W1457" s="37"/>
      <c r="X1457" s="37"/>
      <c r="Y1457" s="37"/>
      <c r="Z1457" s="37"/>
      <c r="AA1457" s="37"/>
      <c r="AB1457" s="37"/>
      <c r="AC1457" s="37"/>
      <c r="AD1457" s="37"/>
      <c r="AE1457" s="37"/>
      <c r="AF1457" s="37"/>
      <c r="AG1457" s="37"/>
      <c r="AH1457" s="37"/>
      <c r="AI1457" s="37"/>
      <c r="AJ1457" s="37"/>
      <c r="AK1457" s="37"/>
      <c r="AL1457" s="652"/>
      <c r="AM1457" s="652"/>
      <c r="AN1457" s="652"/>
      <c r="AO1457" s="652"/>
      <c r="AP1457" s="652"/>
      <c r="AQ1457" s="652"/>
      <c r="AR1457" s="652"/>
      <c r="AS1457" s="652"/>
      <c r="AT1457" s="652"/>
    </row>
    <row r="1458" spans="2:46" s="644" customFormat="1" ht="15.95" customHeight="1" x14ac:dyDescent="0.25">
      <c r="B1458" s="645"/>
      <c r="C1458" s="652"/>
      <c r="D1458" s="652"/>
      <c r="E1458" s="652"/>
      <c r="F1458" s="652"/>
      <c r="G1458" s="647"/>
      <c r="H1458" s="648"/>
      <c r="I1458" s="648"/>
      <c r="J1458" s="671"/>
      <c r="K1458" s="822"/>
      <c r="L1458" s="671"/>
      <c r="M1458" s="671"/>
      <c r="N1458" s="671"/>
      <c r="O1458" s="671"/>
      <c r="P1458" s="671"/>
      <c r="Q1458" s="671"/>
      <c r="R1458" s="653"/>
      <c r="S1458" s="653"/>
      <c r="T1458" s="653"/>
      <c r="U1458" s="37"/>
      <c r="V1458" s="37"/>
      <c r="W1458" s="37"/>
      <c r="X1458" s="37"/>
      <c r="Y1458" s="37"/>
      <c r="Z1458" s="37"/>
      <c r="AA1458" s="37"/>
      <c r="AB1458" s="37"/>
      <c r="AC1458" s="37"/>
      <c r="AD1458" s="37"/>
      <c r="AE1458" s="37"/>
      <c r="AF1458" s="37"/>
      <c r="AG1458" s="37"/>
      <c r="AH1458" s="37"/>
      <c r="AI1458" s="37"/>
      <c r="AJ1458" s="37"/>
      <c r="AK1458" s="37"/>
      <c r="AL1458" s="652"/>
      <c r="AM1458" s="652"/>
      <c r="AN1458" s="652"/>
      <c r="AO1458" s="652"/>
      <c r="AP1458" s="652"/>
      <c r="AQ1458" s="652"/>
      <c r="AR1458" s="652"/>
      <c r="AS1458" s="652"/>
      <c r="AT1458" s="652"/>
    </row>
    <row r="1459" spans="2:46" s="644" customFormat="1" ht="15.95" customHeight="1" x14ac:dyDescent="0.25">
      <c r="B1459" s="645"/>
      <c r="C1459" s="652"/>
      <c r="D1459" s="652"/>
      <c r="E1459" s="652"/>
      <c r="F1459" s="652"/>
      <c r="G1459" s="647"/>
      <c r="H1459" s="648"/>
      <c r="I1459" s="648"/>
      <c r="J1459" s="671"/>
      <c r="K1459" s="822"/>
      <c r="L1459" s="671"/>
      <c r="M1459" s="671"/>
      <c r="N1459" s="671"/>
      <c r="O1459" s="671"/>
      <c r="P1459" s="671"/>
      <c r="Q1459" s="671"/>
      <c r="R1459" s="653"/>
      <c r="S1459" s="653"/>
      <c r="T1459" s="653"/>
      <c r="U1459" s="37"/>
      <c r="V1459" s="37"/>
      <c r="W1459" s="37"/>
      <c r="X1459" s="37"/>
      <c r="Y1459" s="37"/>
      <c r="Z1459" s="37"/>
      <c r="AA1459" s="37"/>
      <c r="AB1459" s="37"/>
      <c r="AC1459" s="37"/>
      <c r="AD1459" s="37"/>
      <c r="AE1459" s="37"/>
      <c r="AF1459" s="37"/>
      <c r="AG1459" s="37"/>
      <c r="AH1459" s="37"/>
      <c r="AI1459" s="37"/>
      <c r="AJ1459" s="37"/>
      <c r="AK1459" s="37"/>
      <c r="AL1459" s="652"/>
      <c r="AM1459" s="652"/>
      <c r="AN1459" s="652"/>
      <c r="AO1459" s="652"/>
      <c r="AP1459" s="652"/>
      <c r="AQ1459" s="652"/>
      <c r="AR1459" s="652"/>
      <c r="AS1459" s="652"/>
      <c r="AT1459" s="652"/>
    </row>
    <row r="1460" spans="2:46" s="644" customFormat="1" ht="15.95" customHeight="1" x14ac:dyDescent="0.25">
      <c r="B1460" s="645"/>
      <c r="C1460" s="652"/>
      <c r="D1460" s="652"/>
      <c r="E1460" s="652"/>
      <c r="F1460" s="652"/>
      <c r="G1460" s="647"/>
      <c r="H1460" s="648"/>
      <c r="I1460" s="648"/>
      <c r="J1460" s="671"/>
      <c r="K1460" s="822"/>
      <c r="L1460" s="671"/>
      <c r="M1460" s="671"/>
      <c r="N1460" s="671"/>
      <c r="O1460" s="671"/>
      <c r="P1460" s="671"/>
      <c r="Q1460" s="671"/>
      <c r="R1460" s="653"/>
      <c r="S1460" s="653"/>
      <c r="T1460" s="653"/>
      <c r="U1460" s="37"/>
      <c r="V1460" s="37"/>
      <c r="W1460" s="37"/>
      <c r="X1460" s="37"/>
      <c r="Y1460" s="37"/>
      <c r="Z1460" s="37"/>
      <c r="AA1460" s="37"/>
      <c r="AB1460" s="37"/>
      <c r="AC1460" s="37"/>
      <c r="AD1460" s="37"/>
      <c r="AE1460" s="37"/>
      <c r="AF1460" s="37"/>
      <c r="AG1460" s="37"/>
      <c r="AH1460" s="37"/>
      <c r="AI1460" s="37"/>
      <c r="AJ1460" s="37"/>
      <c r="AK1460" s="37"/>
      <c r="AL1460" s="652"/>
      <c r="AM1460" s="652"/>
      <c r="AN1460" s="652"/>
      <c r="AO1460" s="652"/>
      <c r="AP1460" s="652"/>
      <c r="AQ1460" s="652"/>
      <c r="AR1460" s="652"/>
      <c r="AS1460" s="652"/>
      <c r="AT1460" s="652"/>
    </row>
    <row r="1461" spans="2:46" s="644" customFormat="1" ht="15.95" customHeight="1" x14ac:dyDescent="0.25">
      <c r="B1461" s="645"/>
      <c r="C1461" s="652"/>
      <c r="D1461" s="652"/>
      <c r="E1461" s="652"/>
      <c r="F1461" s="652"/>
      <c r="G1461" s="647"/>
      <c r="H1461" s="648"/>
      <c r="I1461" s="648"/>
      <c r="J1461" s="671"/>
      <c r="K1461" s="822"/>
      <c r="L1461" s="671"/>
      <c r="M1461" s="671"/>
      <c r="N1461" s="671"/>
      <c r="O1461" s="671"/>
      <c r="P1461" s="671"/>
      <c r="Q1461" s="671"/>
      <c r="R1461" s="653"/>
      <c r="S1461" s="653"/>
      <c r="T1461" s="653"/>
      <c r="U1461" s="37"/>
      <c r="V1461" s="37"/>
      <c r="W1461" s="37"/>
      <c r="X1461" s="37"/>
      <c r="Y1461" s="37"/>
      <c r="Z1461" s="37"/>
      <c r="AA1461" s="37"/>
      <c r="AB1461" s="37"/>
      <c r="AC1461" s="37"/>
      <c r="AD1461" s="37"/>
      <c r="AE1461" s="37"/>
      <c r="AF1461" s="37"/>
      <c r="AG1461" s="37"/>
      <c r="AH1461" s="37"/>
      <c r="AI1461" s="37"/>
      <c r="AJ1461" s="37"/>
      <c r="AK1461" s="37"/>
      <c r="AL1461" s="652"/>
      <c r="AM1461" s="652"/>
      <c r="AN1461" s="652"/>
      <c r="AO1461" s="652"/>
      <c r="AP1461" s="652"/>
      <c r="AQ1461" s="652"/>
      <c r="AR1461" s="652"/>
      <c r="AS1461" s="652"/>
      <c r="AT1461" s="652"/>
    </row>
    <row r="1462" spans="2:46" s="644" customFormat="1" ht="15.95" customHeight="1" x14ac:dyDescent="0.25">
      <c r="B1462" s="645"/>
      <c r="C1462" s="652"/>
      <c r="D1462" s="652"/>
      <c r="E1462" s="652"/>
      <c r="F1462" s="652"/>
      <c r="G1462" s="647"/>
      <c r="H1462" s="648"/>
      <c r="I1462" s="648"/>
      <c r="J1462" s="671"/>
      <c r="K1462" s="822"/>
      <c r="L1462" s="671"/>
      <c r="M1462" s="671"/>
      <c r="N1462" s="671"/>
      <c r="O1462" s="671"/>
      <c r="P1462" s="671"/>
      <c r="Q1462" s="671"/>
      <c r="R1462" s="653"/>
      <c r="S1462" s="653"/>
      <c r="T1462" s="653"/>
      <c r="U1462" s="37"/>
      <c r="V1462" s="37"/>
      <c r="W1462" s="37"/>
      <c r="X1462" s="37"/>
      <c r="Y1462" s="37"/>
      <c r="Z1462" s="37"/>
      <c r="AA1462" s="37"/>
      <c r="AB1462" s="37"/>
      <c r="AC1462" s="37"/>
      <c r="AD1462" s="37"/>
      <c r="AE1462" s="37"/>
      <c r="AF1462" s="37"/>
      <c r="AG1462" s="37"/>
      <c r="AH1462" s="37"/>
      <c r="AI1462" s="37"/>
      <c r="AJ1462" s="37"/>
      <c r="AK1462" s="37"/>
      <c r="AL1462" s="652"/>
      <c r="AM1462" s="652"/>
      <c r="AN1462" s="652"/>
      <c r="AO1462" s="652"/>
      <c r="AP1462" s="652"/>
      <c r="AQ1462" s="652"/>
      <c r="AR1462" s="652"/>
      <c r="AS1462" s="652"/>
      <c r="AT1462" s="652"/>
    </row>
    <row r="1463" spans="2:46" s="644" customFormat="1" ht="15.95" customHeight="1" x14ac:dyDescent="0.25">
      <c r="B1463" s="645"/>
      <c r="C1463" s="652"/>
      <c r="D1463" s="652"/>
      <c r="E1463" s="652"/>
      <c r="F1463" s="652"/>
      <c r="G1463" s="647"/>
      <c r="H1463" s="648"/>
      <c r="I1463" s="648"/>
      <c r="J1463" s="671"/>
      <c r="K1463" s="822"/>
      <c r="L1463" s="671"/>
      <c r="M1463" s="671"/>
      <c r="N1463" s="671"/>
      <c r="O1463" s="671"/>
      <c r="P1463" s="671"/>
      <c r="Q1463" s="671"/>
      <c r="R1463" s="653"/>
      <c r="S1463" s="653"/>
      <c r="T1463" s="653"/>
      <c r="U1463" s="37"/>
      <c r="V1463" s="37"/>
      <c r="W1463" s="37"/>
      <c r="X1463" s="37"/>
      <c r="Y1463" s="37"/>
      <c r="Z1463" s="37"/>
      <c r="AA1463" s="37"/>
      <c r="AB1463" s="37"/>
      <c r="AC1463" s="37"/>
      <c r="AD1463" s="37"/>
      <c r="AE1463" s="37"/>
      <c r="AF1463" s="37"/>
      <c r="AG1463" s="37"/>
      <c r="AH1463" s="37"/>
      <c r="AI1463" s="37"/>
      <c r="AJ1463" s="37"/>
      <c r="AK1463" s="37"/>
      <c r="AL1463" s="652"/>
      <c r="AM1463" s="652"/>
      <c r="AN1463" s="652"/>
      <c r="AO1463" s="652"/>
      <c r="AP1463" s="652"/>
      <c r="AQ1463" s="652"/>
      <c r="AR1463" s="652"/>
      <c r="AS1463" s="652"/>
      <c r="AT1463" s="652"/>
    </row>
    <row r="1464" spans="2:46" s="644" customFormat="1" ht="15.95" customHeight="1" x14ac:dyDescent="0.25">
      <c r="B1464" s="645"/>
      <c r="C1464" s="652"/>
      <c r="D1464" s="652"/>
      <c r="E1464" s="652"/>
      <c r="F1464" s="652"/>
      <c r="G1464" s="647"/>
      <c r="H1464" s="648"/>
      <c r="I1464" s="648"/>
      <c r="J1464" s="671"/>
      <c r="K1464" s="822"/>
      <c r="L1464" s="671"/>
      <c r="M1464" s="671"/>
      <c r="N1464" s="671"/>
      <c r="O1464" s="671"/>
      <c r="P1464" s="671"/>
      <c r="Q1464" s="671"/>
      <c r="R1464" s="653"/>
      <c r="S1464" s="653"/>
      <c r="T1464" s="653"/>
      <c r="U1464" s="37"/>
      <c r="V1464" s="37"/>
      <c r="W1464" s="37"/>
      <c r="X1464" s="37"/>
      <c r="Y1464" s="37"/>
      <c r="Z1464" s="37"/>
      <c r="AA1464" s="37"/>
      <c r="AB1464" s="37"/>
      <c r="AC1464" s="37"/>
      <c r="AD1464" s="37"/>
      <c r="AE1464" s="37"/>
      <c r="AF1464" s="37"/>
      <c r="AG1464" s="37"/>
      <c r="AH1464" s="37"/>
      <c r="AI1464" s="37"/>
      <c r="AJ1464" s="37"/>
      <c r="AK1464" s="37"/>
      <c r="AL1464" s="652"/>
      <c r="AM1464" s="652"/>
      <c r="AN1464" s="652"/>
      <c r="AO1464" s="652"/>
      <c r="AP1464" s="652"/>
      <c r="AQ1464" s="652"/>
      <c r="AR1464" s="652"/>
      <c r="AS1464" s="652"/>
      <c r="AT1464" s="652"/>
    </row>
    <row r="1465" spans="2:46" s="644" customFormat="1" ht="15.95" customHeight="1" x14ac:dyDescent="0.25">
      <c r="B1465" s="645"/>
      <c r="C1465" s="652"/>
      <c r="D1465" s="652"/>
      <c r="E1465" s="652"/>
      <c r="F1465" s="652"/>
      <c r="G1465" s="647"/>
      <c r="H1465" s="648"/>
      <c r="I1465" s="648"/>
      <c r="J1465" s="671"/>
      <c r="K1465" s="822"/>
      <c r="L1465" s="671"/>
      <c r="M1465" s="671"/>
      <c r="N1465" s="671"/>
      <c r="O1465" s="671"/>
      <c r="P1465" s="671"/>
      <c r="Q1465" s="671"/>
      <c r="R1465" s="653"/>
      <c r="S1465" s="653"/>
      <c r="T1465" s="653"/>
      <c r="U1465" s="37"/>
      <c r="V1465" s="37"/>
      <c r="W1465" s="37"/>
      <c r="X1465" s="37"/>
      <c r="Y1465" s="37"/>
      <c r="Z1465" s="37"/>
      <c r="AA1465" s="37"/>
      <c r="AB1465" s="37"/>
      <c r="AC1465" s="37"/>
      <c r="AD1465" s="37"/>
      <c r="AE1465" s="37"/>
      <c r="AF1465" s="37"/>
      <c r="AG1465" s="37"/>
      <c r="AH1465" s="37"/>
      <c r="AI1465" s="37"/>
      <c r="AJ1465" s="37"/>
      <c r="AK1465" s="37"/>
      <c r="AL1465" s="652"/>
      <c r="AM1465" s="652"/>
      <c r="AN1465" s="652"/>
      <c r="AO1465" s="652"/>
      <c r="AP1465" s="652"/>
      <c r="AQ1465" s="652"/>
      <c r="AR1465" s="652"/>
      <c r="AS1465" s="652"/>
      <c r="AT1465" s="652"/>
    </row>
    <row r="1466" spans="2:46" s="644" customFormat="1" ht="15.95" customHeight="1" x14ac:dyDescent="0.25">
      <c r="B1466" s="645"/>
      <c r="C1466" s="652"/>
      <c r="D1466" s="652"/>
      <c r="E1466" s="652"/>
      <c r="F1466" s="652"/>
      <c r="G1466" s="647"/>
      <c r="H1466" s="648"/>
      <c r="I1466" s="648"/>
      <c r="J1466" s="671"/>
      <c r="K1466" s="822"/>
      <c r="L1466" s="671"/>
      <c r="M1466" s="671"/>
      <c r="N1466" s="671"/>
      <c r="O1466" s="671"/>
      <c r="P1466" s="671"/>
      <c r="Q1466" s="671"/>
      <c r="R1466" s="653"/>
      <c r="S1466" s="653"/>
      <c r="T1466" s="653"/>
      <c r="U1466" s="37"/>
      <c r="V1466" s="37"/>
      <c r="W1466" s="37"/>
      <c r="X1466" s="37"/>
      <c r="Y1466" s="37"/>
      <c r="Z1466" s="37"/>
      <c r="AA1466" s="37"/>
      <c r="AB1466" s="37"/>
      <c r="AC1466" s="37"/>
      <c r="AD1466" s="37"/>
      <c r="AE1466" s="37"/>
      <c r="AF1466" s="37"/>
      <c r="AG1466" s="37"/>
      <c r="AH1466" s="37"/>
      <c r="AI1466" s="37"/>
      <c r="AJ1466" s="37"/>
      <c r="AK1466" s="37"/>
      <c r="AL1466" s="652"/>
      <c r="AM1466" s="652"/>
      <c r="AN1466" s="652"/>
      <c r="AO1466" s="652"/>
      <c r="AP1466" s="652"/>
      <c r="AQ1466" s="652"/>
      <c r="AR1466" s="652"/>
      <c r="AS1466" s="652"/>
      <c r="AT1466" s="652"/>
    </row>
    <row r="1467" spans="2:46" s="644" customFormat="1" ht="15.95" customHeight="1" x14ac:dyDescent="0.25">
      <c r="B1467" s="645"/>
      <c r="C1467" s="652"/>
      <c r="D1467" s="652"/>
      <c r="E1467" s="652"/>
      <c r="F1467" s="652"/>
      <c r="G1467" s="647"/>
      <c r="H1467" s="648"/>
      <c r="I1467" s="648"/>
      <c r="J1467" s="671"/>
      <c r="K1467" s="822"/>
      <c r="L1467" s="671"/>
      <c r="M1467" s="671"/>
      <c r="N1467" s="671"/>
      <c r="O1467" s="671"/>
      <c r="P1467" s="671"/>
      <c r="Q1467" s="671"/>
      <c r="R1467" s="653"/>
      <c r="S1467" s="653"/>
      <c r="T1467" s="653"/>
      <c r="U1467" s="37"/>
      <c r="V1467" s="37"/>
      <c r="W1467" s="37"/>
      <c r="X1467" s="37"/>
      <c r="Y1467" s="37"/>
      <c r="Z1467" s="37"/>
      <c r="AA1467" s="37"/>
      <c r="AB1467" s="37"/>
      <c r="AC1467" s="37"/>
      <c r="AD1467" s="37"/>
      <c r="AE1467" s="37"/>
      <c r="AF1467" s="37"/>
      <c r="AG1467" s="37"/>
      <c r="AH1467" s="37"/>
      <c r="AI1467" s="37"/>
      <c r="AJ1467" s="37"/>
      <c r="AK1467" s="37"/>
      <c r="AL1467" s="652"/>
      <c r="AM1467" s="652"/>
      <c r="AN1467" s="652"/>
      <c r="AO1467" s="652"/>
      <c r="AP1467" s="652"/>
      <c r="AQ1467" s="652"/>
      <c r="AR1467" s="652"/>
      <c r="AS1467" s="652"/>
      <c r="AT1467" s="652"/>
    </row>
    <row r="1468" spans="2:46" s="644" customFormat="1" ht="15.95" customHeight="1" x14ac:dyDescent="0.25">
      <c r="B1468" s="645"/>
      <c r="C1468" s="652"/>
      <c r="D1468" s="652"/>
      <c r="E1468" s="652"/>
      <c r="F1468" s="652"/>
      <c r="G1468" s="647"/>
      <c r="H1468" s="648"/>
      <c r="I1468" s="648"/>
      <c r="J1468" s="671"/>
      <c r="K1468" s="822"/>
      <c r="L1468" s="671"/>
      <c r="M1468" s="671"/>
      <c r="N1468" s="671"/>
      <c r="O1468" s="671"/>
      <c r="P1468" s="671"/>
      <c r="Q1468" s="671"/>
      <c r="R1468" s="653"/>
      <c r="S1468" s="653"/>
      <c r="T1468" s="653"/>
      <c r="U1468" s="37"/>
      <c r="V1468" s="37"/>
      <c r="W1468" s="37"/>
      <c r="X1468" s="37"/>
      <c r="Y1468" s="37"/>
      <c r="Z1468" s="37"/>
      <c r="AA1468" s="37"/>
      <c r="AB1468" s="37"/>
      <c r="AC1468" s="37"/>
      <c r="AD1468" s="37"/>
      <c r="AE1468" s="37"/>
      <c r="AF1468" s="37"/>
      <c r="AG1468" s="37"/>
      <c r="AH1468" s="37"/>
      <c r="AI1468" s="37"/>
      <c r="AJ1468" s="37"/>
      <c r="AK1468" s="37"/>
      <c r="AL1468" s="652"/>
      <c r="AM1468" s="652"/>
      <c r="AN1468" s="652"/>
      <c r="AO1468" s="652"/>
      <c r="AP1468" s="652"/>
      <c r="AQ1468" s="652"/>
      <c r="AR1468" s="652"/>
      <c r="AS1468" s="652"/>
      <c r="AT1468" s="652"/>
    </row>
    <row r="1469" spans="2:46" s="644" customFormat="1" ht="15.95" customHeight="1" x14ac:dyDescent="0.25">
      <c r="B1469" s="645"/>
      <c r="C1469" s="652"/>
      <c r="D1469" s="652"/>
      <c r="E1469" s="652"/>
      <c r="F1469" s="652"/>
      <c r="G1469" s="647"/>
      <c r="H1469" s="648"/>
      <c r="I1469" s="648"/>
      <c r="J1469" s="671"/>
      <c r="K1469" s="822"/>
      <c r="L1469" s="671"/>
      <c r="M1469" s="671"/>
      <c r="N1469" s="671"/>
      <c r="O1469" s="671"/>
      <c r="P1469" s="671"/>
      <c r="Q1469" s="671"/>
      <c r="R1469" s="653"/>
      <c r="S1469" s="653"/>
      <c r="T1469" s="653"/>
      <c r="U1469" s="37"/>
      <c r="V1469" s="37"/>
      <c r="W1469" s="37"/>
      <c r="X1469" s="37"/>
      <c r="Y1469" s="37"/>
      <c r="Z1469" s="37"/>
      <c r="AA1469" s="37"/>
      <c r="AB1469" s="37"/>
      <c r="AC1469" s="37"/>
      <c r="AD1469" s="37"/>
      <c r="AE1469" s="37"/>
      <c r="AF1469" s="37"/>
      <c r="AG1469" s="37"/>
      <c r="AH1469" s="37"/>
      <c r="AI1469" s="37"/>
      <c r="AJ1469" s="37"/>
      <c r="AK1469" s="37"/>
      <c r="AL1469" s="652"/>
      <c r="AM1469" s="652"/>
      <c r="AN1469" s="652"/>
      <c r="AO1469" s="652"/>
      <c r="AP1469" s="652"/>
      <c r="AQ1469" s="652"/>
      <c r="AR1469" s="652"/>
      <c r="AS1469" s="652"/>
      <c r="AT1469" s="652"/>
    </row>
    <row r="1470" spans="2:46" s="644" customFormat="1" ht="15.95" customHeight="1" x14ac:dyDescent="0.25">
      <c r="B1470" s="645"/>
      <c r="C1470" s="652"/>
      <c r="D1470" s="652"/>
      <c r="E1470" s="652"/>
      <c r="F1470" s="652"/>
      <c r="G1470" s="647"/>
      <c r="H1470" s="648"/>
      <c r="I1470" s="648"/>
      <c r="J1470" s="671"/>
      <c r="K1470" s="822"/>
      <c r="L1470" s="671"/>
      <c r="M1470" s="671"/>
      <c r="N1470" s="671"/>
      <c r="O1470" s="671"/>
      <c r="P1470" s="671"/>
      <c r="Q1470" s="671"/>
      <c r="R1470" s="653"/>
      <c r="S1470" s="653"/>
      <c r="T1470" s="653"/>
      <c r="U1470" s="37"/>
      <c r="V1470" s="37"/>
      <c r="W1470" s="37"/>
      <c r="X1470" s="37"/>
      <c r="Y1470" s="37"/>
      <c r="Z1470" s="37"/>
      <c r="AA1470" s="37"/>
      <c r="AB1470" s="37"/>
      <c r="AC1470" s="37"/>
      <c r="AD1470" s="37"/>
      <c r="AE1470" s="37"/>
      <c r="AF1470" s="37"/>
      <c r="AG1470" s="37"/>
      <c r="AH1470" s="37"/>
      <c r="AI1470" s="37"/>
      <c r="AJ1470" s="37"/>
      <c r="AK1470" s="37"/>
      <c r="AL1470" s="652"/>
      <c r="AM1470" s="652"/>
      <c r="AN1470" s="652"/>
      <c r="AO1470" s="652"/>
      <c r="AP1470" s="652"/>
      <c r="AQ1470" s="652"/>
      <c r="AR1470" s="652"/>
      <c r="AS1470" s="652"/>
      <c r="AT1470" s="652"/>
    </row>
    <row r="1471" spans="2:46" s="644" customFormat="1" ht="15.95" customHeight="1" x14ac:dyDescent="0.25">
      <c r="B1471" s="645"/>
      <c r="C1471" s="652"/>
      <c r="D1471" s="652"/>
      <c r="E1471" s="652"/>
      <c r="F1471" s="652"/>
      <c r="G1471" s="647"/>
      <c r="H1471" s="648"/>
      <c r="I1471" s="648"/>
      <c r="J1471" s="671"/>
      <c r="K1471" s="822"/>
      <c r="L1471" s="671"/>
      <c r="M1471" s="671"/>
      <c r="N1471" s="671"/>
      <c r="O1471" s="671"/>
      <c r="P1471" s="671"/>
      <c r="Q1471" s="671"/>
      <c r="R1471" s="653"/>
      <c r="S1471" s="653"/>
      <c r="T1471" s="653"/>
      <c r="U1471" s="37"/>
      <c r="V1471" s="37"/>
      <c r="W1471" s="37"/>
      <c r="X1471" s="37"/>
      <c r="Y1471" s="37"/>
      <c r="Z1471" s="37"/>
      <c r="AA1471" s="37"/>
      <c r="AB1471" s="37"/>
      <c r="AC1471" s="37"/>
      <c r="AD1471" s="37"/>
      <c r="AE1471" s="37"/>
      <c r="AF1471" s="37"/>
      <c r="AG1471" s="37"/>
      <c r="AH1471" s="37"/>
      <c r="AI1471" s="37"/>
      <c r="AJ1471" s="37"/>
      <c r="AK1471" s="37"/>
      <c r="AL1471" s="652"/>
      <c r="AM1471" s="652"/>
      <c r="AN1471" s="652"/>
      <c r="AO1471" s="652"/>
      <c r="AP1471" s="652"/>
      <c r="AQ1471" s="652"/>
      <c r="AR1471" s="652"/>
      <c r="AS1471" s="652"/>
      <c r="AT1471" s="652"/>
    </row>
    <row r="1472" spans="2:46" s="644" customFormat="1" ht="15.95" customHeight="1" x14ac:dyDescent="0.25">
      <c r="B1472" s="645"/>
      <c r="C1472" s="652"/>
      <c r="D1472" s="652"/>
      <c r="E1472" s="652"/>
      <c r="F1472" s="652"/>
      <c r="G1472" s="647"/>
      <c r="H1472" s="648"/>
      <c r="I1472" s="648"/>
      <c r="J1472" s="671"/>
      <c r="K1472" s="822"/>
      <c r="L1472" s="671"/>
      <c r="M1472" s="671"/>
      <c r="N1472" s="671"/>
      <c r="O1472" s="671"/>
      <c r="P1472" s="671"/>
      <c r="Q1472" s="671"/>
      <c r="R1472" s="653"/>
      <c r="S1472" s="653"/>
      <c r="T1472" s="653"/>
      <c r="U1472" s="37"/>
      <c r="V1472" s="37"/>
      <c r="W1472" s="37"/>
      <c r="X1472" s="37"/>
      <c r="Y1472" s="37"/>
      <c r="Z1472" s="37"/>
      <c r="AA1472" s="37"/>
      <c r="AB1472" s="37"/>
      <c r="AC1472" s="37"/>
      <c r="AD1472" s="37"/>
      <c r="AE1472" s="37"/>
      <c r="AF1472" s="37"/>
      <c r="AG1472" s="37"/>
      <c r="AH1472" s="37"/>
      <c r="AI1472" s="37"/>
      <c r="AJ1472" s="37"/>
      <c r="AK1472" s="37"/>
      <c r="AL1472" s="652"/>
      <c r="AM1472" s="652"/>
      <c r="AN1472" s="652"/>
      <c r="AO1472" s="652"/>
      <c r="AP1472" s="652"/>
      <c r="AQ1472" s="652"/>
      <c r="AR1472" s="652"/>
      <c r="AS1472" s="652"/>
      <c r="AT1472" s="652"/>
    </row>
    <row r="1473" spans="2:46" s="644" customFormat="1" ht="15.95" customHeight="1" x14ac:dyDescent="0.25">
      <c r="B1473" s="645"/>
      <c r="C1473" s="652"/>
      <c r="D1473" s="652"/>
      <c r="E1473" s="652"/>
      <c r="F1473" s="652"/>
      <c r="G1473" s="647"/>
      <c r="H1473" s="648"/>
      <c r="I1473" s="648"/>
      <c r="J1473" s="671"/>
      <c r="K1473" s="822"/>
      <c r="L1473" s="671"/>
      <c r="M1473" s="671"/>
      <c r="N1473" s="671"/>
      <c r="O1473" s="671"/>
      <c r="P1473" s="671"/>
      <c r="Q1473" s="671"/>
      <c r="R1473" s="653"/>
      <c r="S1473" s="653"/>
      <c r="T1473" s="653"/>
      <c r="U1473" s="37"/>
      <c r="V1473" s="37"/>
      <c r="W1473" s="37"/>
      <c r="X1473" s="37"/>
      <c r="Y1473" s="37"/>
      <c r="Z1473" s="37"/>
      <c r="AA1473" s="37"/>
      <c r="AB1473" s="37"/>
      <c r="AC1473" s="37"/>
      <c r="AD1473" s="37"/>
      <c r="AE1473" s="37"/>
      <c r="AF1473" s="37"/>
      <c r="AG1473" s="37"/>
      <c r="AH1473" s="37"/>
      <c r="AI1473" s="37"/>
      <c r="AJ1473" s="37"/>
      <c r="AK1473" s="37"/>
      <c r="AL1473" s="652"/>
      <c r="AM1473" s="652"/>
      <c r="AN1473" s="652"/>
      <c r="AO1473" s="652"/>
      <c r="AP1473" s="652"/>
      <c r="AQ1473" s="652"/>
      <c r="AR1473" s="652"/>
      <c r="AS1473" s="652"/>
      <c r="AT1473" s="652"/>
    </row>
    <row r="1474" spans="2:46" s="644" customFormat="1" ht="15.95" customHeight="1" x14ac:dyDescent="0.25">
      <c r="B1474" s="645"/>
      <c r="C1474" s="652"/>
      <c r="D1474" s="652"/>
      <c r="E1474" s="652"/>
      <c r="F1474" s="652"/>
      <c r="G1474" s="647"/>
      <c r="H1474" s="648"/>
      <c r="I1474" s="648"/>
      <c r="J1474" s="671"/>
      <c r="K1474" s="822"/>
      <c r="L1474" s="671"/>
      <c r="M1474" s="671"/>
      <c r="N1474" s="671"/>
      <c r="O1474" s="671"/>
      <c r="P1474" s="671"/>
      <c r="Q1474" s="671"/>
      <c r="R1474" s="653"/>
      <c r="S1474" s="653"/>
      <c r="T1474" s="653"/>
      <c r="U1474" s="37"/>
      <c r="V1474" s="37"/>
      <c r="W1474" s="37"/>
      <c r="X1474" s="37"/>
      <c r="Y1474" s="37"/>
      <c r="Z1474" s="37"/>
      <c r="AA1474" s="37"/>
      <c r="AB1474" s="37"/>
      <c r="AC1474" s="37"/>
      <c r="AD1474" s="37"/>
      <c r="AE1474" s="37"/>
      <c r="AF1474" s="37"/>
      <c r="AG1474" s="37"/>
      <c r="AH1474" s="37"/>
      <c r="AI1474" s="37"/>
      <c r="AJ1474" s="37"/>
      <c r="AK1474" s="37"/>
      <c r="AL1474" s="652"/>
      <c r="AM1474" s="652"/>
      <c r="AN1474" s="652"/>
      <c r="AO1474" s="652"/>
      <c r="AP1474" s="652"/>
      <c r="AQ1474" s="652"/>
      <c r="AR1474" s="652"/>
      <c r="AS1474" s="652"/>
      <c r="AT1474" s="652"/>
    </row>
    <row r="1475" spans="2:46" s="644" customFormat="1" ht="15.95" customHeight="1" x14ac:dyDescent="0.25">
      <c r="B1475" s="645"/>
      <c r="C1475" s="652"/>
      <c r="D1475" s="652"/>
      <c r="E1475" s="652"/>
      <c r="F1475" s="652"/>
      <c r="G1475" s="647"/>
      <c r="H1475" s="648"/>
      <c r="I1475" s="648"/>
      <c r="J1475" s="671"/>
      <c r="K1475" s="822"/>
      <c r="L1475" s="671"/>
      <c r="M1475" s="671"/>
      <c r="N1475" s="671"/>
      <c r="O1475" s="671"/>
      <c r="P1475" s="671"/>
      <c r="Q1475" s="671"/>
      <c r="R1475" s="653"/>
      <c r="S1475" s="653"/>
      <c r="T1475" s="653"/>
      <c r="U1475" s="37"/>
      <c r="V1475" s="37"/>
      <c r="W1475" s="37"/>
      <c r="X1475" s="37"/>
      <c r="Y1475" s="37"/>
      <c r="Z1475" s="37"/>
      <c r="AA1475" s="37"/>
      <c r="AB1475" s="37"/>
      <c r="AC1475" s="37"/>
      <c r="AD1475" s="37"/>
      <c r="AE1475" s="37"/>
      <c r="AF1475" s="37"/>
      <c r="AG1475" s="37"/>
      <c r="AH1475" s="37"/>
      <c r="AI1475" s="37"/>
      <c r="AJ1475" s="37"/>
      <c r="AK1475" s="37"/>
      <c r="AL1475" s="652"/>
      <c r="AM1475" s="652"/>
      <c r="AN1475" s="652"/>
      <c r="AO1475" s="652"/>
      <c r="AP1475" s="652"/>
      <c r="AQ1475" s="652"/>
      <c r="AR1475" s="652"/>
      <c r="AS1475" s="652"/>
      <c r="AT1475" s="652"/>
    </row>
    <row r="1476" spans="2:46" s="644" customFormat="1" ht="15.95" customHeight="1" x14ac:dyDescent="0.25">
      <c r="B1476" s="645"/>
      <c r="C1476" s="652"/>
      <c r="D1476" s="652"/>
      <c r="E1476" s="652"/>
      <c r="F1476" s="652"/>
      <c r="G1476" s="647"/>
      <c r="H1476" s="648"/>
      <c r="I1476" s="648"/>
      <c r="J1476" s="671"/>
      <c r="K1476" s="822"/>
      <c r="L1476" s="671"/>
      <c r="M1476" s="671"/>
      <c r="N1476" s="671"/>
      <c r="O1476" s="671"/>
      <c r="P1476" s="671"/>
      <c r="Q1476" s="671"/>
      <c r="R1476" s="653"/>
      <c r="S1476" s="653"/>
      <c r="T1476" s="653"/>
      <c r="U1476" s="37"/>
      <c r="V1476" s="37"/>
      <c r="W1476" s="37"/>
      <c r="X1476" s="37"/>
      <c r="Y1476" s="37"/>
      <c r="Z1476" s="37"/>
      <c r="AA1476" s="37"/>
      <c r="AB1476" s="37"/>
      <c r="AC1476" s="37"/>
      <c r="AD1476" s="37"/>
      <c r="AE1476" s="37"/>
      <c r="AF1476" s="37"/>
      <c r="AG1476" s="37"/>
      <c r="AH1476" s="37"/>
      <c r="AI1476" s="37"/>
      <c r="AJ1476" s="37"/>
      <c r="AK1476" s="37"/>
      <c r="AL1476" s="652"/>
      <c r="AM1476" s="652"/>
      <c r="AN1476" s="652"/>
      <c r="AO1476" s="652"/>
      <c r="AP1476" s="652"/>
      <c r="AQ1476" s="652"/>
      <c r="AR1476" s="652"/>
      <c r="AS1476" s="652"/>
      <c r="AT1476" s="652"/>
    </row>
    <row r="1477" spans="2:46" s="644" customFormat="1" ht="15.95" customHeight="1" x14ac:dyDescent="0.25">
      <c r="B1477" s="645"/>
      <c r="C1477" s="652"/>
      <c r="D1477" s="652"/>
      <c r="E1477" s="652"/>
      <c r="F1477" s="652"/>
      <c r="G1477" s="647"/>
      <c r="H1477" s="648"/>
      <c r="I1477" s="648"/>
      <c r="J1477" s="671"/>
      <c r="K1477" s="822"/>
      <c r="L1477" s="671"/>
      <c r="M1477" s="671"/>
      <c r="N1477" s="671"/>
      <c r="O1477" s="671"/>
      <c r="P1477" s="671"/>
      <c r="Q1477" s="671"/>
      <c r="R1477" s="653"/>
      <c r="S1477" s="653"/>
      <c r="T1477" s="653"/>
      <c r="U1477" s="37"/>
      <c r="V1477" s="37"/>
      <c r="W1477" s="37"/>
      <c r="X1477" s="37"/>
      <c r="Y1477" s="37"/>
      <c r="Z1477" s="37"/>
      <c r="AA1477" s="37"/>
      <c r="AB1477" s="37"/>
      <c r="AC1477" s="37"/>
      <c r="AD1477" s="37"/>
      <c r="AE1477" s="37"/>
      <c r="AF1477" s="37"/>
      <c r="AG1477" s="37"/>
      <c r="AH1477" s="37"/>
      <c r="AI1477" s="37"/>
      <c r="AJ1477" s="37"/>
      <c r="AK1477" s="37"/>
      <c r="AL1477" s="652"/>
      <c r="AM1477" s="652"/>
      <c r="AN1477" s="652"/>
      <c r="AO1477" s="652"/>
      <c r="AP1477" s="652"/>
      <c r="AQ1477" s="652"/>
      <c r="AR1477" s="652"/>
      <c r="AS1477" s="652"/>
      <c r="AT1477" s="652"/>
    </row>
    <row r="1478" spans="2:46" s="644" customFormat="1" ht="15.95" customHeight="1" x14ac:dyDescent="0.25">
      <c r="B1478" s="645"/>
      <c r="C1478" s="652"/>
      <c r="D1478" s="652"/>
      <c r="E1478" s="652"/>
      <c r="F1478" s="652"/>
      <c r="G1478" s="647"/>
      <c r="H1478" s="648"/>
      <c r="I1478" s="648"/>
      <c r="J1478" s="671"/>
      <c r="K1478" s="822"/>
      <c r="L1478" s="671"/>
      <c r="M1478" s="671"/>
      <c r="N1478" s="671"/>
      <c r="O1478" s="671"/>
      <c r="P1478" s="671"/>
      <c r="Q1478" s="671"/>
      <c r="R1478" s="653"/>
      <c r="S1478" s="653"/>
      <c r="T1478" s="653"/>
      <c r="U1478" s="37"/>
      <c r="V1478" s="37"/>
      <c r="W1478" s="37"/>
      <c r="X1478" s="37"/>
      <c r="Y1478" s="37"/>
      <c r="Z1478" s="37"/>
      <c r="AA1478" s="37"/>
      <c r="AB1478" s="37"/>
      <c r="AC1478" s="37"/>
      <c r="AD1478" s="37"/>
      <c r="AE1478" s="37"/>
      <c r="AF1478" s="37"/>
      <c r="AG1478" s="37"/>
      <c r="AH1478" s="37"/>
      <c r="AI1478" s="37"/>
      <c r="AJ1478" s="37"/>
      <c r="AK1478" s="37"/>
      <c r="AL1478" s="652"/>
      <c r="AM1478" s="652"/>
      <c r="AN1478" s="652"/>
      <c r="AO1478" s="652"/>
      <c r="AP1478" s="652"/>
      <c r="AQ1478" s="652"/>
      <c r="AR1478" s="652"/>
      <c r="AS1478" s="652"/>
      <c r="AT1478" s="652"/>
    </row>
    <row r="1479" spans="2:46" s="644" customFormat="1" ht="15.95" customHeight="1" x14ac:dyDescent="0.25">
      <c r="B1479" s="645"/>
      <c r="C1479" s="652"/>
      <c r="D1479" s="652"/>
      <c r="E1479" s="652"/>
      <c r="F1479" s="652"/>
      <c r="G1479" s="647"/>
      <c r="H1479" s="648"/>
      <c r="I1479" s="648"/>
      <c r="J1479" s="671"/>
      <c r="K1479" s="822"/>
      <c r="L1479" s="671"/>
      <c r="M1479" s="671"/>
      <c r="N1479" s="671"/>
      <c r="O1479" s="671"/>
      <c r="P1479" s="671"/>
      <c r="Q1479" s="671"/>
      <c r="R1479" s="653"/>
      <c r="S1479" s="653"/>
      <c r="T1479" s="653"/>
      <c r="U1479" s="37"/>
      <c r="V1479" s="37"/>
      <c r="W1479" s="37"/>
      <c r="X1479" s="37"/>
      <c r="Y1479" s="37"/>
      <c r="Z1479" s="37"/>
      <c r="AA1479" s="37"/>
      <c r="AB1479" s="37"/>
      <c r="AC1479" s="37"/>
      <c r="AD1479" s="37"/>
      <c r="AE1479" s="37"/>
      <c r="AF1479" s="37"/>
      <c r="AG1479" s="37"/>
      <c r="AH1479" s="37"/>
      <c r="AI1479" s="37"/>
      <c r="AJ1479" s="37"/>
      <c r="AK1479" s="37"/>
      <c r="AL1479" s="652"/>
      <c r="AM1479" s="652"/>
      <c r="AN1479" s="652"/>
      <c r="AO1479" s="652"/>
      <c r="AP1479" s="652"/>
      <c r="AQ1479" s="652"/>
      <c r="AR1479" s="652"/>
      <c r="AS1479" s="652"/>
      <c r="AT1479" s="652"/>
    </row>
    <row r="1480" spans="2:46" s="644" customFormat="1" ht="15.95" customHeight="1" x14ac:dyDescent="0.25">
      <c r="B1480" s="645"/>
      <c r="C1480" s="652"/>
      <c r="D1480" s="652"/>
      <c r="E1480" s="652"/>
      <c r="F1480" s="652"/>
      <c r="G1480" s="647"/>
      <c r="H1480" s="648"/>
      <c r="I1480" s="648"/>
      <c r="J1480" s="671"/>
      <c r="K1480" s="822"/>
      <c r="L1480" s="671"/>
      <c r="M1480" s="671"/>
      <c r="N1480" s="671"/>
      <c r="O1480" s="671"/>
      <c r="P1480" s="671"/>
      <c r="Q1480" s="671"/>
      <c r="R1480" s="653"/>
      <c r="S1480" s="653"/>
      <c r="T1480" s="653"/>
      <c r="U1480" s="37"/>
      <c r="V1480" s="37"/>
      <c r="W1480" s="37"/>
      <c r="X1480" s="37"/>
      <c r="Y1480" s="37"/>
      <c r="Z1480" s="37"/>
      <c r="AA1480" s="37"/>
      <c r="AB1480" s="37"/>
      <c r="AC1480" s="37"/>
      <c r="AD1480" s="37"/>
      <c r="AE1480" s="37"/>
      <c r="AF1480" s="37"/>
      <c r="AG1480" s="37"/>
      <c r="AH1480" s="37"/>
      <c r="AI1480" s="37"/>
      <c r="AJ1480" s="37"/>
      <c r="AK1480" s="37"/>
      <c r="AL1480" s="652"/>
      <c r="AM1480" s="652"/>
      <c r="AN1480" s="652"/>
      <c r="AO1480" s="652"/>
      <c r="AP1480" s="652"/>
      <c r="AQ1480" s="652"/>
      <c r="AR1480" s="652"/>
      <c r="AS1480" s="652"/>
      <c r="AT1480" s="652"/>
    </row>
    <row r="1481" spans="2:46" s="644" customFormat="1" ht="15.95" customHeight="1" x14ac:dyDescent="0.25">
      <c r="B1481" s="645"/>
      <c r="C1481" s="652"/>
      <c r="D1481" s="652"/>
      <c r="E1481" s="652"/>
      <c r="F1481" s="652"/>
      <c r="G1481" s="647"/>
      <c r="H1481" s="648"/>
      <c r="I1481" s="648"/>
      <c r="J1481" s="671"/>
      <c r="K1481" s="822"/>
      <c r="L1481" s="671"/>
      <c r="M1481" s="671"/>
      <c r="N1481" s="671"/>
      <c r="O1481" s="671"/>
      <c r="P1481" s="671"/>
      <c r="Q1481" s="671"/>
      <c r="R1481" s="653"/>
      <c r="S1481" s="653"/>
      <c r="T1481" s="653"/>
      <c r="U1481" s="37"/>
      <c r="V1481" s="37"/>
      <c r="W1481" s="37"/>
      <c r="X1481" s="37"/>
      <c r="Y1481" s="37"/>
      <c r="Z1481" s="37"/>
      <c r="AA1481" s="37"/>
      <c r="AB1481" s="37"/>
      <c r="AC1481" s="37"/>
      <c r="AD1481" s="37"/>
      <c r="AE1481" s="37"/>
      <c r="AF1481" s="37"/>
      <c r="AG1481" s="37"/>
      <c r="AH1481" s="37"/>
      <c r="AI1481" s="37"/>
      <c r="AJ1481" s="37"/>
      <c r="AK1481" s="37"/>
      <c r="AL1481" s="652"/>
      <c r="AM1481" s="652"/>
      <c r="AN1481" s="652"/>
      <c r="AO1481" s="652"/>
      <c r="AP1481" s="652"/>
      <c r="AQ1481" s="652"/>
      <c r="AR1481" s="652"/>
      <c r="AS1481" s="652"/>
      <c r="AT1481" s="652"/>
    </row>
    <row r="1482" spans="2:46" s="644" customFormat="1" ht="15.95" customHeight="1" x14ac:dyDescent="0.25">
      <c r="B1482" s="645"/>
      <c r="C1482" s="652"/>
      <c r="D1482" s="652"/>
      <c r="E1482" s="652"/>
      <c r="F1482" s="652"/>
      <c r="G1482" s="647"/>
      <c r="H1482" s="648"/>
      <c r="I1482" s="648"/>
      <c r="J1482" s="671"/>
      <c r="K1482" s="822"/>
      <c r="L1482" s="671"/>
      <c r="M1482" s="671"/>
      <c r="N1482" s="671"/>
      <c r="O1482" s="671"/>
      <c r="P1482" s="671"/>
      <c r="Q1482" s="671"/>
      <c r="R1482" s="653"/>
      <c r="S1482" s="653"/>
      <c r="T1482" s="653"/>
      <c r="U1482" s="37"/>
      <c r="V1482" s="37"/>
      <c r="W1482" s="37"/>
      <c r="X1482" s="37"/>
      <c r="Y1482" s="37"/>
      <c r="Z1482" s="37"/>
      <c r="AA1482" s="37"/>
      <c r="AB1482" s="37"/>
      <c r="AC1482" s="37"/>
      <c r="AD1482" s="37"/>
      <c r="AE1482" s="37"/>
      <c r="AF1482" s="37"/>
      <c r="AG1482" s="37"/>
      <c r="AH1482" s="37"/>
      <c r="AI1482" s="37"/>
      <c r="AJ1482" s="37"/>
      <c r="AK1482" s="37"/>
      <c r="AL1482" s="652"/>
      <c r="AM1482" s="652"/>
      <c r="AN1482" s="652"/>
      <c r="AO1482" s="652"/>
      <c r="AP1482" s="652"/>
      <c r="AQ1482" s="652"/>
      <c r="AR1482" s="652"/>
      <c r="AS1482" s="652"/>
      <c r="AT1482" s="652"/>
    </row>
    <row r="1483" spans="2:46" s="644" customFormat="1" ht="15.95" customHeight="1" x14ac:dyDescent="0.25">
      <c r="B1483" s="645"/>
      <c r="C1483" s="652"/>
      <c r="D1483" s="652"/>
      <c r="E1483" s="652"/>
      <c r="F1483" s="652"/>
      <c r="G1483" s="647"/>
      <c r="H1483" s="648"/>
      <c r="I1483" s="648"/>
      <c r="J1483" s="671"/>
      <c r="K1483" s="822"/>
      <c r="L1483" s="671"/>
      <c r="M1483" s="671"/>
      <c r="N1483" s="671"/>
      <c r="O1483" s="671"/>
      <c r="P1483" s="671"/>
      <c r="Q1483" s="671"/>
      <c r="R1483" s="653"/>
      <c r="S1483" s="653"/>
      <c r="T1483" s="653"/>
      <c r="U1483" s="37"/>
      <c r="V1483" s="37"/>
      <c r="W1483" s="37"/>
      <c r="X1483" s="37"/>
      <c r="Y1483" s="37"/>
      <c r="Z1483" s="37"/>
      <c r="AA1483" s="37"/>
      <c r="AB1483" s="37"/>
      <c r="AC1483" s="37"/>
      <c r="AD1483" s="37"/>
      <c r="AE1483" s="37"/>
      <c r="AF1483" s="37"/>
      <c r="AG1483" s="37"/>
      <c r="AH1483" s="37"/>
      <c r="AI1483" s="37"/>
      <c r="AJ1483" s="37"/>
      <c r="AK1483" s="37"/>
      <c r="AL1483" s="652"/>
      <c r="AM1483" s="652"/>
      <c r="AN1483" s="652"/>
      <c r="AO1483" s="652"/>
      <c r="AP1483" s="652"/>
      <c r="AQ1483" s="652"/>
      <c r="AR1483" s="652"/>
      <c r="AS1483" s="652"/>
      <c r="AT1483" s="652"/>
    </row>
    <row r="1484" spans="2:46" s="644" customFormat="1" ht="15.95" customHeight="1" x14ac:dyDescent="0.25">
      <c r="B1484" s="645"/>
      <c r="C1484" s="652"/>
      <c r="D1484" s="652"/>
      <c r="E1484" s="652"/>
      <c r="F1484" s="652"/>
      <c r="G1484" s="647"/>
      <c r="H1484" s="648"/>
      <c r="I1484" s="648"/>
      <c r="J1484" s="671"/>
      <c r="K1484" s="822"/>
      <c r="L1484" s="671"/>
      <c r="M1484" s="671"/>
      <c r="N1484" s="671"/>
      <c r="O1484" s="671"/>
      <c r="P1484" s="671"/>
      <c r="Q1484" s="671"/>
      <c r="R1484" s="653"/>
      <c r="S1484" s="653"/>
      <c r="T1484" s="653"/>
      <c r="U1484" s="37"/>
      <c r="V1484" s="37"/>
      <c r="W1484" s="37"/>
      <c r="X1484" s="37"/>
      <c r="Y1484" s="37"/>
      <c r="Z1484" s="37"/>
      <c r="AA1484" s="37"/>
      <c r="AB1484" s="37"/>
      <c r="AC1484" s="37"/>
      <c r="AD1484" s="37"/>
      <c r="AE1484" s="37"/>
      <c r="AF1484" s="37"/>
      <c r="AG1484" s="37"/>
      <c r="AH1484" s="37"/>
      <c r="AI1484" s="37"/>
      <c r="AJ1484" s="37"/>
      <c r="AK1484" s="37"/>
      <c r="AL1484" s="652"/>
      <c r="AM1484" s="652"/>
      <c r="AN1484" s="652"/>
      <c r="AO1484" s="652"/>
      <c r="AP1484" s="652"/>
      <c r="AQ1484" s="652"/>
      <c r="AR1484" s="652"/>
      <c r="AS1484" s="652"/>
      <c r="AT1484" s="652"/>
    </row>
    <row r="1485" spans="2:46" s="644" customFormat="1" ht="15.95" customHeight="1" x14ac:dyDescent="0.25">
      <c r="B1485" s="645"/>
      <c r="C1485" s="652"/>
      <c r="D1485" s="652"/>
      <c r="E1485" s="652"/>
      <c r="F1485" s="652"/>
      <c r="G1485" s="647"/>
      <c r="H1485" s="648"/>
      <c r="I1485" s="648"/>
      <c r="J1485" s="671"/>
      <c r="K1485" s="822"/>
      <c r="L1485" s="671"/>
      <c r="M1485" s="671"/>
      <c r="N1485" s="671"/>
      <c r="O1485" s="671"/>
      <c r="P1485" s="671"/>
      <c r="Q1485" s="671"/>
      <c r="R1485" s="653"/>
      <c r="S1485" s="653"/>
      <c r="T1485" s="653"/>
      <c r="U1485" s="37"/>
      <c r="V1485" s="37"/>
      <c r="W1485" s="37"/>
      <c r="X1485" s="37"/>
      <c r="Y1485" s="37"/>
      <c r="Z1485" s="37"/>
      <c r="AA1485" s="37"/>
      <c r="AB1485" s="37"/>
      <c r="AC1485" s="37"/>
      <c r="AD1485" s="37"/>
      <c r="AE1485" s="37"/>
      <c r="AF1485" s="37"/>
      <c r="AG1485" s="37"/>
      <c r="AH1485" s="37"/>
      <c r="AI1485" s="37"/>
      <c r="AJ1485" s="37"/>
      <c r="AK1485" s="37"/>
      <c r="AL1485" s="652"/>
      <c r="AM1485" s="652"/>
      <c r="AN1485" s="652"/>
      <c r="AO1485" s="652"/>
      <c r="AP1485" s="652"/>
      <c r="AQ1485" s="652"/>
      <c r="AR1485" s="652"/>
      <c r="AS1485" s="652"/>
      <c r="AT1485" s="652"/>
    </row>
    <row r="1486" spans="2:46" s="644" customFormat="1" ht="15.95" customHeight="1" x14ac:dyDescent="0.25">
      <c r="B1486" s="645"/>
      <c r="C1486" s="652"/>
      <c r="D1486" s="652"/>
      <c r="E1486" s="652"/>
      <c r="F1486" s="652"/>
      <c r="G1486" s="647"/>
      <c r="H1486" s="648"/>
      <c r="I1486" s="648"/>
      <c r="J1486" s="671"/>
      <c r="K1486" s="822"/>
      <c r="L1486" s="671"/>
      <c r="M1486" s="671"/>
      <c r="N1486" s="671"/>
      <c r="O1486" s="671"/>
      <c r="P1486" s="671"/>
      <c r="Q1486" s="671"/>
      <c r="R1486" s="653"/>
      <c r="S1486" s="653"/>
      <c r="T1486" s="653"/>
      <c r="U1486" s="37"/>
      <c r="V1486" s="37"/>
      <c r="W1486" s="37"/>
      <c r="X1486" s="37"/>
      <c r="Y1486" s="37"/>
      <c r="Z1486" s="37"/>
      <c r="AA1486" s="37"/>
      <c r="AB1486" s="37"/>
      <c r="AC1486" s="37"/>
      <c r="AD1486" s="37"/>
      <c r="AE1486" s="37"/>
      <c r="AF1486" s="37"/>
      <c r="AG1486" s="37"/>
      <c r="AH1486" s="37"/>
      <c r="AI1486" s="37"/>
      <c r="AJ1486" s="37"/>
      <c r="AK1486" s="37"/>
      <c r="AL1486" s="652"/>
      <c r="AM1486" s="652"/>
      <c r="AN1486" s="652"/>
      <c r="AO1486" s="652"/>
      <c r="AP1486" s="652"/>
      <c r="AQ1486" s="652"/>
      <c r="AR1486" s="652"/>
      <c r="AS1486" s="652"/>
      <c r="AT1486" s="652"/>
    </row>
    <row r="1487" spans="2:46" s="644" customFormat="1" ht="15.95" customHeight="1" x14ac:dyDescent="0.25">
      <c r="B1487" s="645"/>
      <c r="C1487" s="652"/>
      <c r="D1487" s="652"/>
      <c r="E1487" s="652"/>
      <c r="F1487" s="652"/>
      <c r="G1487" s="647"/>
      <c r="H1487" s="648"/>
      <c r="I1487" s="648"/>
      <c r="J1487" s="671"/>
      <c r="K1487" s="822"/>
      <c r="L1487" s="671"/>
      <c r="M1487" s="671"/>
      <c r="N1487" s="671"/>
      <c r="O1487" s="671"/>
      <c r="P1487" s="671"/>
      <c r="Q1487" s="671"/>
      <c r="R1487" s="653"/>
      <c r="S1487" s="653"/>
      <c r="T1487" s="653"/>
      <c r="U1487" s="37"/>
      <c r="V1487" s="37"/>
      <c r="W1487" s="37"/>
      <c r="X1487" s="37"/>
      <c r="Y1487" s="37"/>
      <c r="Z1487" s="37"/>
      <c r="AA1487" s="37"/>
      <c r="AB1487" s="37"/>
      <c r="AC1487" s="37"/>
      <c r="AD1487" s="37"/>
      <c r="AE1487" s="37"/>
      <c r="AF1487" s="37"/>
      <c r="AG1487" s="37"/>
      <c r="AH1487" s="37"/>
      <c r="AI1487" s="37"/>
      <c r="AJ1487" s="37"/>
      <c r="AK1487" s="37"/>
      <c r="AL1487" s="652"/>
      <c r="AM1487" s="652"/>
      <c r="AN1487" s="652"/>
      <c r="AO1487" s="652"/>
      <c r="AP1487" s="652"/>
      <c r="AQ1487" s="652"/>
      <c r="AR1487" s="652"/>
      <c r="AS1487" s="652"/>
      <c r="AT1487" s="652"/>
    </row>
    <row r="1488" spans="2:46" s="644" customFormat="1" ht="15.95" customHeight="1" x14ac:dyDescent="0.25">
      <c r="B1488" s="645"/>
      <c r="C1488" s="652"/>
      <c r="D1488" s="652"/>
      <c r="E1488" s="652"/>
      <c r="F1488" s="652"/>
      <c r="G1488" s="647"/>
      <c r="H1488" s="648"/>
      <c r="I1488" s="648"/>
      <c r="J1488" s="671"/>
      <c r="K1488" s="822"/>
      <c r="L1488" s="671"/>
      <c r="M1488" s="671"/>
      <c r="N1488" s="671"/>
      <c r="O1488" s="671"/>
      <c r="P1488" s="671"/>
      <c r="Q1488" s="671"/>
      <c r="R1488" s="653"/>
      <c r="S1488" s="653"/>
      <c r="T1488" s="653"/>
      <c r="U1488" s="37"/>
      <c r="V1488" s="37"/>
      <c r="W1488" s="37"/>
      <c r="X1488" s="37"/>
      <c r="Y1488" s="37"/>
      <c r="Z1488" s="37"/>
      <c r="AA1488" s="37"/>
      <c r="AB1488" s="37"/>
      <c r="AC1488" s="37"/>
      <c r="AD1488" s="37"/>
      <c r="AE1488" s="37"/>
      <c r="AF1488" s="37"/>
      <c r="AG1488" s="37"/>
      <c r="AH1488" s="37"/>
      <c r="AI1488" s="37"/>
      <c r="AJ1488" s="37"/>
      <c r="AK1488" s="37"/>
      <c r="AL1488" s="652"/>
      <c r="AM1488" s="652"/>
      <c r="AN1488" s="652"/>
      <c r="AO1488" s="652"/>
      <c r="AP1488" s="652"/>
      <c r="AQ1488" s="652"/>
      <c r="AR1488" s="652"/>
      <c r="AS1488" s="652"/>
      <c r="AT1488" s="652"/>
    </row>
    <row r="1489" spans="2:46" s="644" customFormat="1" ht="15.95" customHeight="1" x14ac:dyDescent="0.25">
      <c r="B1489" s="645"/>
      <c r="C1489" s="652"/>
      <c r="D1489" s="652"/>
      <c r="E1489" s="652"/>
      <c r="F1489" s="652"/>
      <c r="G1489" s="647"/>
      <c r="H1489" s="648"/>
      <c r="I1489" s="648"/>
      <c r="J1489" s="671"/>
      <c r="K1489" s="822"/>
      <c r="L1489" s="671"/>
      <c r="M1489" s="671"/>
      <c r="N1489" s="671"/>
      <c r="O1489" s="671"/>
      <c r="P1489" s="671"/>
      <c r="Q1489" s="671"/>
      <c r="R1489" s="653"/>
      <c r="S1489" s="653"/>
      <c r="T1489" s="653"/>
      <c r="U1489" s="37"/>
      <c r="V1489" s="37"/>
      <c r="W1489" s="37"/>
      <c r="X1489" s="37"/>
      <c r="Y1489" s="37"/>
      <c r="Z1489" s="37"/>
      <c r="AA1489" s="37"/>
      <c r="AB1489" s="37"/>
      <c r="AC1489" s="37"/>
      <c r="AD1489" s="37"/>
      <c r="AE1489" s="37"/>
      <c r="AF1489" s="37"/>
      <c r="AG1489" s="37"/>
      <c r="AH1489" s="37"/>
      <c r="AI1489" s="37"/>
      <c r="AJ1489" s="37"/>
      <c r="AK1489" s="37"/>
      <c r="AL1489" s="652"/>
      <c r="AM1489" s="652"/>
      <c r="AN1489" s="652"/>
      <c r="AO1489" s="652"/>
      <c r="AP1489" s="652"/>
      <c r="AQ1489" s="652"/>
      <c r="AR1489" s="652"/>
      <c r="AS1489" s="652"/>
      <c r="AT1489" s="652"/>
    </row>
    <row r="1490" spans="2:46" s="644" customFormat="1" ht="15.95" customHeight="1" x14ac:dyDescent="0.25">
      <c r="B1490" s="645"/>
      <c r="C1490" s="652"/>
      <c r="D1490" s="652"/>
      <c r="E1490" s="652"/>
      <c r="F1490" s="652"/>
      <c r="G1490" s="647"/>
      <c r="H1490" s="648"/>
      <c r="I1490" s="648"/>
      <c r="J1490" s="671"/>
      <c r="K1490" s="822"/>
      <c r="L1490" s="671"/>
      <c r="M1490" s="671"/>
      <c r="N1490" s="671"/>
      <c r="O1490" s="671"/>
      <c r="P1490" s="671"/>
      <c r="Q1490" s="671"/>
      <c r="R1490" s="653"/>
      <c r="S1490" s="653"/>
      <c r="T1490" s="653"/>
      <c r="U1490" s="37"/>
      <c r="V1490" s="37"/>
      <c r="W1490" s="37"/>
      <c r="X1490" s="37"/>
      <c r="Y1490" s="37"/>
      <c r="Z1490" s="37"/>
      <c r="AA1490" s="37"/>
      <c r="AB1490" s="37"/>
      <c r="AC1490" s="37"/>
      <c r="AD1490" s="37"/>
      <c r="AE1490" s="37"/>
      <c r="AF1490" s="37"/>
      <c r="AG1490" s="37"/>
      <c r="AH1490" s="37"/>
      <c r="AI1490" s="37"/>
      <c r="AJ1490" s="37"/>
      <c r="AK1490" s="37"/>
      <c r="AL1490" s="652"/>
      <c r="AM1490" s="652"/>
      <c r="AN1490" s="652"/>
      <c r="AO1490" s="652"/>
      <c r="AP1490" s="652"/>
      <c r="AQ1490" s="652"/>
      <c r="AR1490" s="652"/>
      <c r="AS1490" s="652"/>
      <c r="AT1490" s="652"/>
    </row>
    <row r="1491" spans="2:46" s="644" customFormat="1" ht="15.95" customHeight="1" x14ac:dyDescent="0.25">
      <c r="B1491" s="645"/>
      <c r="C1491" s="652"/>
      <c r="D1491" s="652"/>
      <c r="E1491" s="652"/>
      <c r="F1491" s="652"/>
      <c r="G1491" s="647"/>
      <c r="H1491" s="648"/>
      <c r="I1491" s="648"/>
      <c r="J1491" s="671"/>
      <c r="K1491" s="822"/>
      <c r="L1491" s="671"/>
      <c r="M1491" s="671"/>
      <c r="N1491" s="671"/>
      <c r="O1491" s="671"/>
      <c r="P1491" s="671"/>
      <c r="Q1491" s="671"/>
      <c r="R1491" s="653"/>
      <c r="S1491" s="653"/>
      <c r="T1491" s="653"/>
      <c r="U1491" s="37"/>
      <c r="V1491" s="37"/>
      <c r="W1491" s="37"/>
      <c r="X1491" s="37"/>
      <c r="Y1491" s="37"/>
      <c r="Z1491" s="37"/>
      <c r="AA1491" s="37"/>
      <c r="AB1491" s="37"/>
      <c r="AC1491" s="37"/>
      <c r="AD1491" s="37"/>
      <c r="AE1491" s="37"/>
      <c r="AF1491" s="37"/>
      <c r="AG1491" s="37"/>
      <c r="AH1491" s="37"/>
      <c r="AI1491" s="37"/>
      <c r="AJ1491" s="37"/>
      <c r="AK1491" s="37"/>
      <c r="AL1491" s="652"/>
      <c r="AM1491" s="652"/>
      <c r="AN1491" s="652"/>
      <c r="AO1491" s="652"/>
      <c r="AP1491" s="652"/>
      <c r="AQ1491" s="652"/>
      <c r="AR1491" s="652"/>
      <c r="AS1491" s="652"/>
      <c r="AT1491" s="652"/>
    </row>
    <row r="1492" spans="2:46" s="644" customFormat="1" ht="15.95" customHeight="1" x14ac:dyDescent="0.25">
      <c r="B1492" s="645"/>
      <c r="C1492" s="652"/>
      <c r="D1492" s="652"/>
      <c r="E1492" s="652"/>
      <c r="F1492" s="652"/>
      <c r="G1492" s="647"/>
      <c r="H1492" s="648"/>
      <c r="I1492" s="648"/>
      <c r="J1492" s="671"/>
      <c r="K1492" s="822"/>
      <c r="L1492" s="671"/>
      <c r="M1492" s="671"/>
      <c r="N1492" s="671"/>
      <c r="O1492" s="671"/>
      <c r="P1492" s="671"/>
      <c r="Q1492" s="671"/>
      <c r="R1492" s="653"/>
      <c r="S1492" s="653"/>
      <c r="T1492" s="653"/>
      <c r="U1492" s="37"/>
      <c r="V1492" s="37"/>
      <c r="W1492" s="37"/>
      <c r="X1492" s="37"/>
      <c r="Y1492" s="37"/>
      <c r="Z1492" s="37"/>
      <c r="AA1492" s="37"/>
      <c r="AB1492" s="37"/>
      <c r="AC1492" s="37"/>
      <c r="AD1492" s="37"/>
      <c r="AE1492" s="37"/>
      <c r="AF1492" s="37"/>
      <c r="AG1492" s="37"/>
      <c r="AH1492" s="37"/>
      <c r="AI1492" s="37"/>
      <c r="AJ1492" s="37"/>
      <c r="AK1492" s="37"/>
      <c r="AL1492" s="652"/>
      <c r="AM1492" s="652"/>
      <c r="AN1492" s="652"/>
      <c r="AO1492" s="652"/>
      <c r="AP1492" s="652"/>
      <c r="AQ1492" s="652"/>
      <c r="AR1492" s="652"/>
      <c r="AS1492" s="652"/>
      <c r="AT1492" s="652"/>
    </row>
    <row r="1493" spans="2:46" s="644" customFormat="1" ht="15.95" customHeight="1" x14ac:dyDescent="0.25">
      <c r="B1493" s="645"/>
      <c r="C1493" s="652"/>
      <c r="D1493" s="652"/>
      <c r="E1493" s="652"/>
      <c r="F1493" s="652"/>
      <c r="G1493" s="647"/>
      <c r="H1493" s="648"/>
      <c r="I1493" s="648"/>
      <c r="J1493" s="671"/>
      <c r="K1493" s="822"/>
      <c r="L1493" s="671"/>
      <c r="M1493" s="671"/>
      <c r="N1493" s="671"/>
      <c r="O1493" s="671"/>
      <c r="P1493" s="671"/>
      <c r="Q1493" s="671"/>
      <c r="R1493" s="653"/>
      <c r="S1493" s="653"/>
      <c r="T1493" s="653"/>
      <c r="U1493" s="37"/>
      <c r="V1493" s="37"/>
      <c r="W1493" s="37"/>
      <c r="X1493" s="37"/>
      <c r="Y1493" s="37"/>
      <c r="Z1493" s="37"/>
      <c r="AA1493" s="37"/>
      <c r="AB1493" s="37"/>
      <c r="AC1493" s="37"/>
      <c r="AD1493" s="37"/>
      <c r="AE1493" s="37"/>
      <c r="AF1493" s="37"/>
      <c r="AG1493" s="37"/>
      <c r="AH1493" s="37"/>
      <c r="AI1493" s="37"/>
      <c r="AJ1493" s="37"/>
      <c r="AK1493" s="37"/>
      <c r="AL1493" s="652"/>
      <c r="AM1493" s="652"/>
      <c r="AN1493" s="652"/>
      <c r="AO1493" s="652"/>
      <c r="AP1493" s="652"/>
      <c r="AQ1493" s="652"/>
      <c r="AR1493" s="652"/>
      <c r="AS1493" s="652"/>
      <c r="AT1493" s="652"/>
    </row>
    <row r="1494" spans="2:46" s="644" customFormat="1" ht="15.95" customHeight="1" x14ac:dyDescent="0.25">
      <c r="B1494" s="645"/>
      <c r="C1494" s="652"/>
      <c r="D1494" s="652"/>
      <c r="E1494" s="652"/>
      <c r="F1494" s="652"/>
      <c r="G1494" s="647"/>
      <c r="H1494" s="648"/>
      <c r="I1494" s="648"/>
      <c r="J1494" s="671"/>
      <c r="K1494" s="822"/>
      <c r="L1494" s="671"/>
      <c r="M1494" s="671"/>
      <c r="N1494" s="671"/>
      <c r="O1494" s="671"/>
      <c r="P1494" s="671"/>
      <c r="Q1494" s="671"/>
      <c r="R1494" s="653"/>
      <c r="S1494" s="653"/>
      <c r="T1494" s="653"/>
      <c r="U1494" s="37"/>
      <c r="V1494" s="37"/>
      <c r="W1494" s="37"/>
      <c r="X1494" s="37"/>
      <c r="Y1494" s="37"/>
      <c r="Z1494" s="37"/>
      <c r="AA1494" s="37"/>
      <c r="AB1494" s="37"/>
      <c r="AC1494" s="37"/>
      <c r="AD1494" s="37"/>
      <c r="AE1494" s="37"/>
      <c r="AF1494" s="37"/>
      <c r="AG1494" s="37"/>
      <c r="AH1494" s="37"/>
      <c r="AI1494" s="37"/>
      <c r="AJ1494" s="37"/>
      <c r="AK1494" s="37"/>
      <c r="AL1494" s="652"/>
      <c r="AM1494" s="652"/>
      <c r="AN1494" s="652"/>
      <c r="AO1494" s="652"/>
      <c r="AP1494" s="652"/>
      <c r="AQ1494" s="652"/>
      <c r="AR1494" s="652"/>
      <c r="AS1494" s="652"/>
      <c r="AT1494" s="652"/>
    </row>
    <row r="1495" spans="2:46" s="644" customFormat="1" ht="15.95" customHeight="1" x14ac:dyDescent="0.25">
      <c r="B1495" s="645"/>
      <c r="C1495" s="652"/>
      <c r="D1495" s="652"/>
      <c r="E1495" s="652"/>
      <c r="F1495" s="652"/>
      <c r="G1495" s="647"/>
      <c r="H1495" s="648"/>
      <c r="I1495" s="648"/>
      <c r="J1495" s="671"/>
      <c r="K1495" s="822"/>
      <c r="L1495" s="671"/>
      <c r="M1495" s="671"/>
      <c r="N1495" s="671"/>
      <c r="O1495" s="671"/>
      <c r="P1495" s="671"/>
      <c r="Q1495" s="671"/>
      <c r="R1495" s="653"/>
      <c r="S1495" s="653"/>
      <c r="T1495" s="653"/>
      <c r="U1495" s="37"/>
      <c r="V1495" s="37"/>
      <c r="W1495" s="37"/>
      <c r="X1495" s="37"/>
      <c r="Y1495" s="37"/>
      <c r="Z1495" s="37"/>
      <c r="AA1495" s="37"/>
      <c r="AB1495" s="37"/>
      <c r="AC1495" s="37"/>
      <c r="AD1495" s="37"/>
      <c r="AE1495" s="37"/>
      <c r="AF1495" s="37"/>
      <c r="AG1495" s="37"/>
      <c r="AH1495" s="37"/>
      <c r="AI1495" s="37"/>
      <c r="AJ1495" s="37"/>
      <c r="AK1495" s="37"/>
      <c r="AL1495" s="652"/>
      <c r="AM1495" s="652"/>
      <c r="AN1495" s="652"/>
      <c r="AO1495" s="652"/>
      <c r="AP1495" s="652"/>
      <c r="AQ1495" s="652"/>
      <c r="AR1495" s="652"/>
      <c r="AS1495" s="652"/>
      <c r="AT1495" s="652"/>
    </row>
    <row r="1496" spans="2:46" s="644" customFormat="1" ht="15.95" customHeight="1" x14ac:dyDescent="0.25">
      <c r="B1496" s="645"/>
      <c r="C1496" s="652"/>
      <c r="D1496" s="652"/>
      <c r="E1496" s="652"/>
      <c r="F1496" s="652"/>
      <c r="G1496" s="647"/>
      <c r="H1496" s="648"/>
      <c r="I1496" s="648"/>
      <c r="J1496" s="671"/>
      <c r="K1496" s="822"/>
      <c r="L1496" s="671"/>
      <c r="M1496" s="671"/>
      <c r="N1496" s="671"/>
      <c r="O1496" s="671"/>
      <c r="P1496" s="671"/>
      <c r="Q1496" s="671"/>
      <c r="R1496" s="653"/>
      <c r="S1496" s="653"/>
      <c r="T1496" s="653"/>
      <c r="U1496" s="37"/>
      <c r="V1496" s="37"/>
      <c r="W1496" s="37"/>
      <c r="X1496" s="37"/>
      <c r="Y1496" s="37"/>
      <c r="Z1496" s="37"/>
      <c r="AA1496" s="37"/>
      <c r="AB1496" s="37"/>
      <c r="AC1496" s="37"/>
      <c r="AD1496" s="37"/>
      <c r="AE1496" s="37"/>
      <c r="AF1496" s="37"/>
      <c r="AG1496" s="37"/>
      <c r="AH1496" s="37"/>
      <c r="AI1496" s="37"/>
      <c r="AJ1496" s="37"/>
      <c r="AK1496" s="37"/>
      <c r="AL1496" s="652"/>
      <c r="AM1496" s="652"/>
      <c r="AN1496" s="652"/>
      <c r="AO1496" s="652"/>
      <c r="AP1496" s="652"/>
      <c r="AQ1496" s="652"/>
      <c r="AR1496" s="652"/>
      <c r="AS1496" s="652"/>
      <c r="AT1496" s="652"/>
    </row>
    <row r="1497" spans="2:46" s="644" customFormat="1" ht="15.95" customHeight="1" x14ac:dyDescent="0.25">
      <c r="B1497" s="645"/>
      <c r="C1497" s="652"/>
      <c r="D1497" s="652"/>
      <c r="E1497" s="652"/>
      <c r="F1497" s="652"/>
      <c r="G1497" s="647"/>
      <c r="H1497" s="648"/>
      <c r="I1497" s="648"/>
      <c r="J1497" s="671"/>
      <c r="K1497" s="822"/>
      <c r="L1497" s="671"/>
      <c r="M1497" s="671"/>
      <c r="N1497" s="671"/>
      <c r="O1497" s="671"/>
      <c r="P1497" s="671"/>
      <c r="Q1497" s="671"/>
      <c r="R1497" s="653"/>
      <c r="S1497" s="653"/>
      <c r="T1497" s="653"/>
      <c r="U1497" s="37"/>
      <c r="V1497" s="37"/>
      <c r="W1497" s="37"/>
      <c r="X1497" s="37"/>
      <c r="Y1497" s="37"/>
      <c r="Z1497" s="37"/>
      <c r="AA1497" s="37"/>
      <c r="AB1497" s="37"/>
      <c r="AC1497" s="37"/>
      <c r="AD1497" s="37"/>
      <c r="AE1497" s="37"/>
      <c r="AF1497" s="37"/>
      <c r="AG1497" s="37"/>
      <c r="AH1497" s="37"/>
      <c r="AI1497" s="37"/>
      <c r="AJ1497" s="37"/>
      <c r="AK1497" s="37"/>
      <c r="AL1497" s="652"/>
      <c r="AM1497" s="652"/>
      <c r="AN1497" s="652"/>
      <c r="AO1497" s="652"/>
      <c r="AP1497" s="652"/>
      <c r="AQ1497" s="652"/>
      <c r="AR1497" s="652"/>
      <c r="AS1497" s="652"/>
      <c r="AT1497" s="652"/>
    </row>
    <row r="1498" spans="2:46" s="644" customFormat="1" ht="15.95" customHeight="1" x14ac:dyDescent="0.25">
      <c r="B1498" s="645"/>
      <c r="C1498" s="652"/>
      <c r="D1498" s="652"/>
      <c r="E1498" s="652"/>
      <c r="F1498" s="652"/>
      <c r="G1498" s="647"/>
      <c r="H1498" s="648"/>
      <c r="I1498" s="648"/>
      <c r="J1498" s="671"/>
      <c r="K1498" s="822"/>
      <c r="L1498" s="671"/>
      <c r="M1498" s="671"/>
      <c r="N1498" s="671"/>
      <c r="O1498" s="671"/>
      <c r="P1498" s="671"/>
      <c r="Q1498" s="671"/>
      <c r="R1498" s="653"/>
      <c r="S1498" s="653"/>
      <c r="T1498" s="653"/>
      <c r="U1498" s="37"/>
      <c r="V1498" s="37"/>
      <c r="W1498" s="37"/>
      <c r="X1498" s="37"/>
      <c r="Y1498" s="37"/>
      <c r="Z1498" s="37"/>
      <c r="AA1498" s="37"/>
      <c r="AB1498" s="37"/>
      <c r="AC1498" s="37"/>
      <c r="AD1498" s="37"/>
      <c r="AE1498" s="37"/>
      <c r="AF1498" s="37"/>
      <c r="AG1498" s="37"/>
      <c r="AH1498" s="37"/>
      <c r="AI1498" s="37"/>
      <c r="AJ1498" s="37"/>
      <c r="AK1498" s="37"/>
      <c r="AL1498" s="652"/>
      <c r="AM1498" s="652"/>
      <c r="AN1498" s="652"/>
      <c r="AO1498" s="652"/>
      <c r="AP1498" s="652"/>
      <c r="AQ1498" s="652"/>
      <c r="AR1498" s="652"/>
      <c r="AS1498" s="652"/>
      <c r="AT1498" s="652"/>
    </row>
    <row r="1499" spans="2:46" s="644" customFormat="1" ht="15.95" customHeight="1" x14ac:dyDescent="0.25">
      <c r="B1499" s="645"/>
      <c r="C1499" s="652"/>
      <c r="D1499" s="652"/>
      <c r="E1499" s="652"/>
      <c r="F1499" s="652"/>
      <c r="G1499" s="647"/>
      <c r="H1499" s="648"/>
      <c r="I1499" s="648"/>
      <c r="J1499" s="671"/>
      <c r="K1499" s="822"/>
      <c r="L1499" s="671"/>
      <c r="M1499" s="671"/>
      <c r="N1499" s="671"/>
      <c r="O1499" s="671"/>
      <c r="P1499" s="671"/>
      <c r="Q1499" s="671"/>
      <c r="R1499" s="653"/>
      <c r="S1499" s="653"/>
      <c r="T1499" s="653"/>
      <c r="U1499" s="37"/>
      <c r="V1499" s="37"/>
      <c r="W1499" s="37"/>
      <c r="X1499" s="37"/>
      <c r="Y1499" s="37"/>
      <c r="Z1499" s="37"/>
      <c r="AA1499" s="37"/>
      <c r="AB1499" s="37"/>
      <c r="AC1499" s="37"/>
      <c r="AD1499" s="37"/>
      <c r="AE1499" s="37"/>
      <c r="AF1499" s="37"/>
      <c r="AG1499" s="37"/>
      <c r="AH1499" s="37"/>
      <c r="AI1499" s="37"/>
      <c r="AJ1499" s="37"/>
      <c r="AK1499" s="37"/>
      <c r="AL1499" s="652"/>
      <c r="AM1499" s="652"/>
      <c r="AN1499" s="652"/>
      <c r="AO1499" s="652"/>
      <c r="AP1499" s="652"/>
      <c r="AQ1499" s="652"/>
      <c r="AR1499" s="652"/>
      <c r="AS1499" s="652"/>
      <c r="AT1499" s="652"/>
    </row>
    <row r="1500" spans="2:46" s="644" customFormat="1" ht="15.95" customHeight="1" x14ac:dyDescent="0.25">
      <c r="B1500" s="645"/>
      <c r="C1500" s="652"/>
      <c r="D1500" s="652"/>
      <c r="E1500" s="652"/>
      <c r="F1500" s="652"/>
      <c r="G1500" s="647"/>
      <c r="H1500" s="648"/>
      <c r="I1500" s="648"/>
      <c r="J1500" s="671"/>
      <c r="K1500" s="822"/>
      <c r="L1500" s="671"/>
      <c r="M1500" s="671"/>
      <c r="N1500" s="671"/>
      <c r="O1500" s="671"/>
      <c r="P1500" s="671"/>
      <c r="Q1500" s="671"/>
      <c r="R1500" s="653"/>
      <c r="S1500" s="653"/>
      <c r="T1500" s="653"/>
      <c r="U1500" s="37"/>
      <c r="V1500" s="37"/>
      <c r="W1500" s="37"/>
      <c r="X1500" s="37"/>
      <c r="Y1500" s="37"/>
      <c r="Z1500" s="37"/>
      <c r="AA1500" s="37"/>
      <c r="AB1500" s="37"/>
      <c r="AC1500" s="37"/>
      <c r="AD1500" s="37"/>
      <c r="AE1500" s="37"/>
      <c r="AF1500" s="37"/>
      <c r="AG1500" s="37"/>
      <c r="AH1500" s="37"/>
      <c r="AI1500" s="37"/>
      <c r="AJ1500" s="37"/>
      <c r="AK1500" s="37"/>
      <c r="AL1500" s="652"/>
      <c r="AM1500" s="652"/>
      <c r="AN1500" s="652"/>
      <c r="AO1500" s="652"/>
      <c r="AP1500" s="652"/>
      <c r="AQ1500" s="652"/>
      <c r="AR1500" s="652"/>
      <c r="AS1500" s="652"/>
      <c r="AT1500" s="652"/>
    </row>
    <row r="1501" spans="2:46" s="644" customFormat="1" ht="15.95" customHeight="1" x14ac:dyDescent="0.25">
      <c r="B1501" s="645"/>
      <c r="C1501" s="652"/>
      <c r="D1501" s="652"/>
      <c r="E1501" s="652"/>
      <c r="F1501" s="652"/>
      <c r="G1501" s="647"/>
      <c r="H1501" s="648"/>
      <c r="I1501" s="648"/>
      <c r="J1501" s="671"/>
      <c r="K1501" s="822"/>
      <c r="L1501" s="671"/>
      <c r="M1501" s="671"/>
      <c r="N1501" s="671"/>
      <c r="O1501" s="671"/>
      <c r="P1501" s="671"/>
      <c r="Q1501" s="671"/>
      <c r="R1501" s="653"/>
      <c r="S1501" s="653"/>
      <c r="T1501" s="653"/>
      <c r="U1501" s="37"/>
      <c r="V1501" s="37"/>
      <c r="W1501" s="37"/>
      <c r="X1501" s="37"/>
      <c r="Y1501" s="37"/>
      <c r="Z1501" s="37"/>
      <c r="AA1501" s="37"/>
      <c r="AB1501" s="37"/>
      <c r="AC1501" s="37"/>
      <c r="AD1501" s="37"/>
      <c r="AE1501" s="37"/>
      <c r="AF1501" s="37"/>
      <c r="AG1501" s="37"/>
      <c r="AH1501" s="37"/>
      <c r="AI1501" s="37"/>
      <c r="AJ1501" s="37"/>
      <c r="AK1501" s="37"/>
      <c r="AL1501" s="652"/>
      <c r="AM1501" s="652"/>
      <c r="AN1501" s="652"/>
      <c r="AO1501" s="652"/>
      <c r="AP1501" s="652"/>
      <c r="AQ1501" s="652"/>
      <c r="AR1501" s="652"/>
      <c r="AS1501" s="652"/>
      <c r="AT1501" s="652"/>
    </row>
    <row r="1502" spans="2:46" s="644" customFormat="1" ht="15.95" customHeight="1" x14ac:dyDescent="0.25">
      <c r="B1502" s="645"/>
      <c r="C1502" s="652"/>
      <c r="D1502" s="652"/>
      <c r="E1502" s="652"/>
      <c r="F1502" s="652"/>
      <c r="G1502" s="647"/>
      <c r="H1502" s="648"/>
      <c r="I1502" s="648"/>
      <c r="J1502" s="671"/>
      <c r="K1502" s="822"/>
      <c r="L1502" s="671"/>
      <c r="M1502" s="671"/>
      <c r="N1502" s="671"/>
      <c r="O1502" s="671"/>
      <c r="P1502" s="671"/>
      <c r="Q1502" s="671"/>
      <c r="R1502" s="653"/>
      <c r="S1502" s="653"/>
      <c r="T1502" s="653"/>
      <c r="U1502" s="37"/>
      <c r="V1502" s="37"/>
      <c r="W1502" s="37"/>
      <c r="X1502" s="37"/>
      <c r="Y1502" s="37"/>
      <c r="Z1502" s="37"/>
      <c r="AA1502" s="37"/>
      <c r="AB1502" s="37"/>
      <c r="AC1502" s="37"/>
      <c r="AD1502" s="37"/>
      <c r="AE1502" s="37"/>
      <c r="AF1502" s="37"/>
      <c r="AG1502" s="37"/>
      <c r="AH1502" s="37"/>
      <c r="AI1502" s="37"/>
      <c r="AJ1502" s="37"/>
      <c r="AK1502" s="37"/>
      <c r="AL1502" s="652"/>
      <c r="AM1502" s="652"/>
      <c r="AN1502" s="652"/>
      <c r="AO1502" s="652"/>
      <c r="AP1502" s="652"/>
      <c r="AQ1502" s="652"/>
      <c r="AR1502" s="652"/>
      <c r="AS1502" s="652"/>
      <c r="AT1502" s="652"/>
    </row>
    <row r="1503" spans="2:46" s="644" customFormat="1" ht="15.95" customHeight="1" x14ac:dyDescent="0.25">
      <c r="B1503" s="645"/>
      <c r="C1503" s="652"/>
      <c r="D1503" s="652"/>
      <c r="E1503" s="652"/>
      <c r="F1503" s="652"/>
      <c r="G1503" s="647"/>
      <c r="H1503" s="648"/>
      <c r="I1503" s="648"/>
      <c r="J1503" s="671"/>
      <c r="K1503" s="822"/>
      <c r="L1503" s="671"/>
      <c r="M1503" s="671"/>
      <c r="N1503" s="671"/>
      <c r="O1503" s="671"/>
      <c r="P1503" s="671"/>
      <c r="Q1503" s="671"/>
      <c r="R1503" s="653"/>
      <c r="S1503" s="653"/>
      <c r="T1503" s="653"/>
      <c r="U1503" s="37"/>
      <c r="V1503" s="37"/>
      <c r="W1503" s="37"/>
      <c r="X1503" s="37"/>
      <c r="Y1503" s="37"/>
      <c r="Z1503" s="37"/>
      <c r="AA1503" s="37"/>
      <c r="AB1503" s="37"/>
      <c r="AC1503" s="37"/>
      <c r="AD1503" s="37"/>
      <c r="AE1503" s="37"/>
      <c r="AF1503" s="37"/>
      <c r="AG1503" s="37"/>
      <c r="AH1503" s="37"/>
      <c r="AI1503" s="37"/>
      <c r="AJ1503" s="37"/>
      <c r="AK1503" s="37"/>
      <c r="AL1503" s="652"/>
      <c r="AM1503" s="652"/>
      <c r="AN1503" s="652"/>
      <c r="AO1503" s="652"/>
      <c r="AP1503" s="652"/>
      <c r="AQ1503" s="652"/>
      <c r="AR1503" s="652"/>
      <c r="AS1503" s="652"/>
      <c r="AT1503" s="652"/>
    </row>
    <row r="1504" spans="2:46" s="644" customFormat="1" ht="15.95" customHeight="1" x14ac:dyDescent="0.25">
      <c r="B1504" s="645"/>
      <c r="C1504" s="652"/>
      <c r="D1504" s="652"/>
      <c r="E1504" s="652"/>
      <c r="F1504" s="652"/>
      <c r="G1504" s="647"/>
      <c r="H1504" s="648"/>
      <c r="I1504" s="648"/>
      <c r="J1504" s="671"/>
      <c r="K1504" s="822"/>
      <c r="L1504" s="671"/>
      <c r="M1504" s="671"/>
      <c r="N1504" s="671"/>
      <c r="O1504" s="671"/>
      <c r="P1504" s="671"/>
      <c r="Q1504" s="671"/>
      <c r="R1504" s="653"/>
      <c r="S1504" s="653"/>
      <c r="T1504" s="653"/>
      <c r="U1504" s="37"/>
      <c r="V1504" s="37"/>
      <c r="W1504" s="37"/>
      <c r="X1504" s="37"/>
      <c r="Y1504" s="37"/>
      <c r="Z1504" s="37"/>
      <c r="AA1504" s="37"/>
      <c r="AB1504" s="37"/>
      <c r="AC1504" s="37"/>
      <c r="AD1504" s="37"/>
      <c r="AE1504" s="37"/>
      <c r="AF1504" s="37"/>
      <c r="AG1504" s="37"/>
      <c r="AH1504" s="37"/>
      <c r="AI1504" s="37"/>
      <c r="AJ1504" s="37"/>
      <c r="AK1504" s="37"/>
      <c r="AL1504" s="652"/>
      <c r="AM1504" s="652"/>
      <c r="AN1504" s="652"/>
      <c r="AO1504" s="652"/>
      <c r="AP1504" s="652"/>
      <c r="AQ1504" s="652"/>
      <c r="AR1504" s="652"/>
      <c r="AS1504" s="652"/>
      <c r="AT1504" s="652"/>
    </row>
    <row r="1505" spans="2:46" s="644" customFormat="1" ht="15.95" customHeight="1" x14ac:dyDescent="0.25">
      <c r="B1505" s="645"/>
      <c r="C1505" s="652"/>
      <c r="D1505" s="652"/>
      <c r="E1505" s="652"/>
      <c r="F1505" s="652"/>
      <c r="G1505" s="647"/>
      <c r="H1505" s="648"/>
      <c r="I1505" s="648"/>
      <c r="J1505" s="671"/>
      <c r="K1505" s="822"/>
      <c r="L1505" s="671"/>
      <c r="M1505" s="671"/>
      <c r="N1505" s="671"/>
      <c r="O1505" s="671"/>
      <c r="P1505" s="671"/>
      <c r="Q1505" s="671"/>
      <c r="R1505" s="653"/>
      <c r="S1505" s="653"/>
      <c r="T1505" s="653"/>
      <c r="U1505" s="37"/>
      <c r="V1505" s="37"/>
      <c r="W1505" s="37"/>
      <c r="X1505" s="37"/>
      <c r="Y1505" s="37"/>
      <c r="Z1505" s="37"/>
      <c r="AA1505" s="37"/>
      <c r="AB1505" s="37"/>
      <c r="AC1505" s="37"/>
      <c r="AD1505" s="37"/>
      <c r="AE1505" s="37"/>
      <c r="AF1505" s="37"/>
      <c r="AG1505" s="37"/>
      <c r="AH1505" s="37"/>
      <c r="AI1505" s="37"/>
      <c r="AJ1505" s="37"/>
      <c r="AK1505" s="37"/>
      <c r="AL1505" s="652"/>
      <c r="AM1505" s="652"/>
      <c r="AN1505" s="652"/>
      <c r="AO1505" s="652"/>
      <c r="AP1505" s="652"/>
      <c r="AQ1505" s="652"/>
      <c r="AR1505" s="652"/>
      <c r="AS1505" s="652"/>
      <c r="AT1505" s="652"/>
    </row>
    <row r="1506" spans="2:46" s="644" customFormat="1" ht="15.95" customHeight="1" x14ac:dyDescent="0.25">
      <c r="B1506" s="645"/>
      <c r="C1506" s="652"/>
      <c r="D1506" s="652"/>
      <c r="E1506" s="652"/>
      <c r="F1506" s="652"/>
      <c r="G1506" s="647"/>
      <c r="H1506" s="648"/>
      <c r="I1506" s="648"/>
      <c r="J1506" s="671"/>
      <c r="K1506" s="822"/>
      <c r="L1506" s="671"/>
      <c r="M1506" s="671"/>
      <c r="N1506" s="671"/>
      <c r="O1506" s="671"/>
      <c r="P1506" s="671"/>
      <c r="Q1506" s="671"/>
      <c r="R1506" s="653"/>
      <c r="S1506" s="653"/>
      <c r="T1506" s="653"/>
      <c r="U1506" s="37"/>
      <c r="V1506" s="37"/>
      <c r="W1506" s="37"/>
      <c r="X1506" s="37"/>
      <c r="Y1506" s="37"/>
      <c r="Z1506" s="37"/>
      <c r="AA1506" s="37"/>
      <c r="AB1506" s="37"/>
      <c r="AC1506" s="37"/>
      <c r="AD1506" s="37"/>
      <c r="AE1506" s="37"/>
      <c r="AF1506" s="37"/>
      <c r="AG1506" s="37"/>
      <c r="AH1506" s="37"/>
      <c r="AI1506" s="37"/>
      <c r="AJ1506" s="37"/>
      <c r="AK1506" s="37"/>
      <c r="AL1506" s="652"/>
      <c r="AM1506" s="652"/>
      <c r="AN1506" s="652"/>
      <c r="AO1506" s="652"/>
      <c r="AP1506" s="652"/>
      <c r="AQ1506" s="652"/>
      <c r="AR1506" s="652"/>
      <c r="AS1506" s="652"/>
      <c r="AT1506" s="652"/>
    </row>
    <row r="1507" spans="2:46" s="644" customFormat="1" ht="15.95" customHeight="1" x14ac:dyDescent="0.25">
      <c r="B1507" s="645"/>
      <c r="C1507" s="652"/>
      <c r="D1507" s="652"/>
      <c r="E1507" s="652"/>
      <c r="F1507" s="652"/>
      <c r="G1507" s="647"/>
      <c r="H1507" s="648"/>
      <c r="I1507" s="648"/>
      <c r="J1507" s="671"/>
      <c r="K1507" s="822"/>
      <c r="L1507" s="671"/>
      <c r="M1507" s="671"/>
      <c r="N1507" s="671"/>
      <c r="O1507" s="671"/>
      <c r="P1507" s="671"/>
      <c r="Q1507" s="671"/>
      <c r="R1507" s="653"/>
      <c r="S1507" s="653"/>
      <c r="T1507" s="653"/>
      <c r="U1507" s="37"/>
      <c r="V1507" s="37"/>
      <c r="W1507" s="37"/>
      <c r="X1507" s="37"/>
      <c r="Y1507" s="37"/>
      <c r="Z1507" s="37"/>
      <c r="AA1507" s="37"/>
      <c r="AB1507" s="37"/>
      <c r="AC1507" s="37"/>
      <c r="AD1507" s="37"/>
      <c r="AE1507" s="37"/>
      <c r="AF1507" s="37"/>
      <c r="AG1507" s="37"/>
      <c r="AH1507" s="37"/>
      <c r="AI1507" s="37"/>
      <c r="AJ1507" s="37"/>
      <c r="AK1507" s="37"/>
      <c r="AL1507" s="652"/>
      <c r="AM1507" s="652"/>
      <c r="AN1507" s="652"/>
      <c r="AO1507" s="652"/>
      <c r="AP1507" s="652"/>
      <c r="AQ1507" s="652"/>
      <c r="AR1507" s="652"/>
      <c r="AS1507" s="652"/>
      <c r="AT1507" s="652"/>
    </row>
    <row r="1508" spans="2:46" s="644" customFormat="1" ht="15.95" customHeight="1" x14ac:dyDescent="0.25">
      <c r="B1508" s="645"/>
      <c r="C1508" s="652"/>
      <c r="D1508" s="652"/>
      <c r="E1508" s="652"/>
      <c r="F1508" s="652"/>
      <c r="G1508" s="647"/>
      <c r="H1508" s="648"/>
      <c r="I1508" s="648"/>
      <c r="J1508" s="671"/>
      <c r="K1508" s="822"/>
      <c r="L1508" s="671"/>
      <c r="M1508" s="671"/>
      <c r="N1508" s="671"/>
      <c r="O1508" s="671"/>
      <c r="P1508" s="671"/>
      <c r="Q1508" s="671"/>
      <c r="R1508" s="653"/>
      <c r="S1508" s="653"/>
      <c r="T1508" s="653"/>
      <c r="U1508" s="37"/>
      <c r="V1508" s="37"/>
      <c r="W1508" s="37"/>
      <c r="X1508" s="37"/>
      <c r="Y1508" s="37"/>
      <c r="Z1508" s="37"/>
      <c r="AA1508" s="37"/>
      <c r="AB1508" s="37"/>
      <c r="AC1508" s="37"/>
      <c r="AD1508" s="37"/>
      <c r="AE1508" s="37"/>
      <c r="AF1508" s="37"/>
      <c r="AG1508" s="37"/>
      <c r="AH1508" s="37"/>
      <c r="AI1508" s="37"/>
      <c r="AJ1508" s="37"/>
      <c r="AK1508" s="37"/>
      <c r="AL1508" s="652"/>
      <c r="AM1508" s="652"/>
      <c r="AN1508" s="652"/>
      <c r="AO1508" s="652"/>
      <c r="AP1508" s="652"/>
      <c r="AQ1508" s="652"/>
      <c r="AR1508" s="652"/>
      <c r="AS1508" s="652"/>
      <c r="AT1508" s="652"/>
    </row>
    <row r="1509" spans="2:46" s="644" customFormat="1" ht="15.95" customHeight="1" x14ac:dyDescent="0.25">
      <c r="B1509" s="645"/>
      <c r="C1509" s="652"/>
      <c r="D1509" s="652"/>
      <c r="E1509" s="652"/>
      <c r="F1509" s="652"/>
      <c r="G1509" s="647"/>
      <c r="H1509" s="648"/>
      <c r="I1509" s="648"/>
      <c r="J1509" s="671"/>
      <c r="K1509" s="822"/>
      <c r="L1509" s="671"/>
      <c r="M1509" s="671"/>
      <c r="N1509" s="671"/>
      <c r="O1509" s="671"/>
      <c r="P1509" s="671"/>
      <c r="Q1509" s="671"/>
      <c r="R1509" s="653"/>
      <c r="S1509" s="653"/>
      <c r="T1509" s="653"/>
      <c r="U1509" s="37"/>
      <c r="V1509" s="37"/>
      <c r="W1509" s="37"/>
      <c r="X1509" s="37"/>
      <c r="Y1509" s="37"/>
      <c r="Z1509" s="37"/>
      <c r="AA1509" s="37"/>
      <c r="AB1509" s="37"/>
      <c r="AC1509" s="37"/>
      <c r="AD1509" s="37"/>
      <c r="AE1509" s="37"/>
      <c r="AF1509" s="37"/>
      <c r="AG1509" s="37"/>
      <c r="AH1509" s="37"/>
      <c r="AI1509" s="37"/>
      <c r="AJ1509" s="37"/>
      <c r="AK1509" s="37"/>
      <c r="AL1509" s="652"/>
      <c r="AM1509" s="652"/>
      <c r="AN1509" s="652"/>
      <c r="AO1509" s="652"/>
      <c r="AP1509" s="652"/>
      <c r="AQ1509" s="652"/>
      <c r="AR1509" s="652"/>
      <c r="AS1509" s="652"/>
      <c r="AT1509" s="652"/>
    </row>
    <row r="1510" spans="2:46" s="644" customFormat="1" ht="15.95" customHeight="1" x14ac:dyDescent="0.25">
      <c r="B1510" s="645"/>
      <c r="C1510" s="652"/>
      <c r="D1510" s="652"/>
      <c r="E1510" s="652"/>
      <c r="F1510" s="652"/>
      <c r="G1510" s="647"/>
      <c r="H1510" s="648"/>
      <c r="I1510" s="648"/>
      <c r="J1510" s="671"/>
      <c r="K1510" s="822"/>
      <c r="L1510" s="671"/>
      <c r="M1510" s="671"/>
      <c r="N1510" s="671"/>
      <c r="O1510" s="671"/>
      <c r="P1510" s="671"/>
      <c r="Q1510" s="671"/>
      <c r="R1510" s="653"/>
      <c r="S1510" s="653"/>
      <c r="T1510" s="653"/>
      <c r="U1510" s="37"/>
      <c r="V1510" s="37"/>
      <c r="W1510" s="37"/>
      <c r="X1510" s="37"/>
      <c r="Y1510" s="37"/>
      <c r="Z1510" s="37"/>
      <c r="AA1510" s="37"/>
      <c r="AB1510" s="37"/>
      <c r="AC1510" s="37"/>
      <c r="AD1510" s="37"/>
      <c r="AE1510" s="37"/>
      <c r="AF1510" s="37"/>
      <c r="AG1510" s="37"/>
      <c r="AH1510" s="37"/>
      <c r="AI1510" s="37"/>
      <c r="AJ1510" s="37"/>
      <c r="AK1510" s="37"/>
      <c r="AL1510" s="652"/>
      <c r="AM1510" s="652"/>
      <c r="AN1510" s="652"/>
      <c r="AO1510" s="652"/>
      <c r="AP1510" s="652"/>
      <c r="AQ1510" s="652"/>
      <c r="AR1510" s="652"/>
      <c r="AS1510" s="652"/>
      <c r="AT1510" s="652"/>
    </row>
    <row r="1511" spans="2:46" s="644" customFormat="1" ht="15.95" customHeight="1" x14ac:dyDescent="0.25">
      <c r="B1511" s="645"/>
      <c r="C1511" s="652"/>
      <c r="D1511" s="652"/>
      <c r="E1511" s="652"/>
      <c r="F1511" s="652"/>
      <c r="G1511" s="647"/>
      <c r="H1511" s="648"/>
      <c r="I1511" s="648"/>
      <c r="J1511" s="671"/>
      <c r="K1511" s="822"/>
      <c r="L1511" s="671"/>
      <c r="M1511" s="671"/>
      <c r="N1511" s="671"/>
      <c r="O1511" s="671"/>
      <c r="P1511" s="671"/>
      <c r="Q1511" s="671"/>
      <c r="R1511" s="653"/>
      <c r="S1511" s="653"/>
      <c r="T1511" s="653"/>
      <c r="U1511" s="37"/>
      <c r="V1511" s="37"/>
      <c r="W1511" s="37"/>
      <c r="X1511" s="37"/>
      <c r="Y1511" s="37"/>
      <c r="Z1511" s="37"/>
      <c r="AA1511" s="37"/>
      <c r="AB1511" s="37"/>
      <c r="AC1511" s="37"/>
      <c r="AD1511" s="37"/>
      <c r="AE1511" s="37"/>
      <c r="AF1511" s="37"/>
      <c r="AG1511" s="37"/>
      <c r="AH1511" s="37"/>
      <c r="AI1511" s="37"/>
      <c r="AJ1511" s="37"/>
      <c r="AK1511" s="37"/>
      <c r="AL1511" s="652"/>
      <c r="AM1511" s="652"/>
      <c r="AN1511" s="652"/>
      <c r="AO1511" s="652"/>
      <c r="AP1511" s="652"/>
      <c r="AQ1511" s="652"/>
      <c r="AR1511" s="652"/>
      <c r="AS1511" s="652"/>
      <c r="AT1511" s="652"/>
    </row>
    <row r="1512" spans="2:46" s="644" customFormat="1" ht="15.95" customHeight="1" x14ac:dyDescent="0.25">
      <c r="B1512" s="645"/>
      <c r="C1512" s="652"/>
      <c r="D1512" s="652"/>
      <c r="E1512" s="652"/>
      <c r="F1512" s="652"/>
      <c r="G1512" s="647"/>
      <c r="H1512" s="648"/>
      <c r="I1512" s="648"/>
      <c r="J1512" s="671"/>
      <c r="K1512" s="822"/>
      <c r="L1512" s="671"/>
      <c r="M1512" s="671"/>
      <c r="N1512" s="671"/>
      <c r="O1512" s="671"/>
      <c r="P1512" s="671"/>
      <c r="Q1512" s="671"/>
      <c r="R1512" s="653"/>
      <c r="S1512" s="653"/>
      <c r="T1512" s="653"/>
      <c r="U1512" s="37"/>
      <c r="V1512" s="37"/>
      <c r="W1512" s="37"/>
      <c r="X1512" s="37"/>
      <c r="Y1512" s="37"/>
      <c r="Z1512" s="37"/>
      <c r="AA1512" s="37"/>
      <c r="AB1512" s="37"/>
      <c r="AC1512" s="37"/>
      <c r="AD1512" s="37"/>
      <c r="AE1512" s="37"/>
      <c r="AF1512" s="37"/>
      <c r="AG1512" s="37"/>
      <c r="AH1512" s="37"/>
      <c r="AI1512" s="37"/>
      <c r="AJ1512" s="37"/>
      <c r="AK1512" s="37"/>
      <c r="AL1512" s="652"/>
      <c r="AM1512" s="652"/>
      <c r="AN1512" s="652"/>
      <c r="AO1512" s="652"/>
      <c r="AP1512" s="652"/>
      <c r="AQ1512" s="652"/>
      <c r="AR1512" s="652"/>
      <c r="AS1512" s="652"/>
      <c r="AT1512" s="652"/>
    </row>
    <row r="1513" spans="2:46" s="644" customFormat="1" ht="15.95" customHeight="1" x14ac:dyDescent="0.25">
      <c r="B1513" s="645"/>
      <c r="C1513" s="652"/>
      <c r="D1513" s="652"/>
      <c r="E1513" s="652"/>
      <c r="F1513" s="652"/>
      <c r="G1513" s="647"/>
      <c r="H1513" s="648"/>
      <c r="I1513" s="648"/>
      <c r="J1513" s="671"/>
      <c r="K1513" s="822"/>
      <c r="L1513" s="671"/>
      <c r="M1513" s="671"/>
      <c r="N1513" s="671"/>
      <c r="O1513" s="671"/>
      <c r="P1513" s="671"/>
      <c r="Q1513" s="671"/>
      <c r="R1513" s="653"/>
      <c r="S1513" s="653"/>
      <c r="T1513" s="653"/>
      <c r="U1513" s="37"/>
      <c r="V1513" s="37"/>
      <c r="W1513" s="37"/>
      <c r="X1513" s="37"/>
      <c r="Y1513" s="37"/>
      <c r="Z1513" s="37"/>
      <c r="AA1513" s="37"/>
      <c r="AB1513" s="37"/>
      <c r="AC1513" s="37"/>
      <c r="AD1513" s="37"/>
      <c r="AE1513" s="37"/>
      <c r="AF1513" s="37"/>
      <c r="AG1513" s="37"/>
      <c r="AH1513" s="37"/>
      <c r="AI1513" s="37"/>
      <c r="AJ1513" s="37"/>
      <c r="AK1513" s="37"/>
      <c r="AL1513" s="652"/>
      <c r="AM1513" s="652"/>
      <c r="AN1513" s="652"/>
      <c r="AO1513" s="652"/>
      <c r="AP1513" s="652"/>
      <c r="AQ1513" s="652"/>
      <c r="AR1513" s="652"/>
      <c r="AS1513" s="652"/>
      <c r="AT1513" s="652"/>
    </row>
    <row r="1514" spans="2:46" s="644" customFormat="1" ht="15.95" customHeight="1" x14ac:dyDescent="0.25">
      <c r="B1514" s="645"/>
      <c r="C1514" s="652"/>
      <c r="D1514" s="652"/>
      <c r="E1514" s="652"/>
      <c r="F1514" s="652"/>
      <c r="G1514" s="647"/>
      <c r="H1514" s="648"/>
      <c r="I1514" s="648"/>
      <c r="J1514" s="671"/>
      <c r="K1514" s="822"/>
      <c r="L1514" s="671"/>
      <c r="M1514" s="671"/>
      <c r="N1514" s="671"/>
      <c r="O1514" s="671"/>
      <c r="P1514" s="671"/>
      <c r="Q1514" s="671"/>
      <c r="R1514" s="653"/>
      <c r="S1514" s="653"/>
      <c r="T1514" s="653"/>
      <c r="U1514" s="37"/>
      <c r="V1514" s="37"/>
      <c r="W1514" s="37"/>
      <c r="X1514" s="37"/>
      <c r="Y1514" s="37"/>
      <c r="Z1514" s="37"/>
      <c r="AA1514" s="37"/>
      <c r="AB1514" s="37"/>
      <c r="AC1514" s="37"/>
      <c r="AD1514" s="37"/>
      <c r="AE1514" s="37"/>
      <c r="AF1514" s="37"/>
      <c r="AG1514" s="37"/>
      <c r="AH1514" s="37"/>
      <c r="AI1514" s="37"/>
      <c r="AJ1514" s="37"/>
      <c r="AK1514" s="37"/>
      <c r="AL1514" s="652"/>
      <c r="AM1514" s="652"/>
      <c r="AN1514" s="652"/>
      <c r="AO1514" s="652"/>
      <c r="AP1514" s="652"/>
      <c r="AQ1514" s="652"/>
      <c r="AR1514" s="652"/>
      <c r="AS1514" s="652"/>
      <c r="AT1514" s="652"/>
    </row>
    <row r="1515" spans="2:46" s="644" customFormat="1" ht="15.95" customHeight="1" x14ac:dyDescent="0.25">
      <c r="B1515" s="645"/>
      <c r="C1515" s="652"/>
      <c r="D1515" s="652"/>
      <c r="E1515" s="652"/>
      <c r="F1515" s="652"/>
      <c r="G1515" s="647"/>
      <c r="H1515" s="648"/>
      <c r="I1515" s="648"/>
      <c r="J1515" s="671"/>
      <c r="K1515" s="822"/>
      <c r="L1515" s="671"/>
      <c r="M1515" s="671"/>
      <c r="N1515" s="671"/>
      <c r="O1515" s="671"/>
      <c r="P1515" s="671"/>
      <c r="Q1515" s="671"/>
      <c r="R1515" s="653"/>
      <c r="S1515" s="653"/>
      <c r="T1515" s="653"/>
      <c r="U1515" s="37"/>
      <c r="V1515" s="37"/>
      <c r="W1515" s="37"/>
      <c r="X1515" s="37"/>
      <c r="Y1515" s="37"/>
      <c r="Z1515" s="37"/>
      <c r="AA1515" s="37"/>
      <c r="AB1515" s="37"/>
      <c r="AC1515" s="37"/>
      <c r="AD1515" s="37"/>
      <c r="AE1515" s="37"/>
      <c r="AF1515" s="37"/>
      <c r="AG1515" s="37"/>
      <c r="AH1515" s="37"/>
      <c r="AI1515" s="37"/>
      <c r="AJ1515" s="37"/>
      <c r="AK1515" s="37"/>
      <c r="AL1515" s="652"/>
      <c r="AM1515" s="652"/>
      <c r="AN1515" s="652"/>
      <c r="AO1515" s="652"/>
      <c r="AP1515" s="652"/>
      <c r="AQ1515" s="652"/>
      <c r="AR1515" s="652"/>
      <c r="AS1515" s="652"/>
      <c r="AT1515" s="652"/>
    </row>
    <row r="1516" spans="2:46" s="644" customFormat="1" ht="15.95" customHeight="1" x14ac:dyDescent="0.25">
      <c r="B1516" s="645"/>
      <c r="C1516" s="652"/>
      <c r="D1516" s="652"/>
      <c r="E1516" s="652"/>
      <c r="F1516" s="652"/>
      <c r="G1516" s="647"/>
      <c r="H1516" s="648"/>
      <c r="I1516" s="648"/>
      <c r="J1516" s="671"/>
      <c r="K1516" s="822"/>
      <c r="L1516" s="671"/>
      <c r="M1516" s="671"/>
      <c r="N1516" s="671"/>
      <c r="O1516" s="671"/>
      <c r="P1516" s="671"/>
      <c r="Q1516" s="671"/>
      <c r="R1516" s="653"/>
      <c r="S1516" s="653"/>
      <c r="T1516" s="653"/>
      <c r="U1516" s="37"/>
      <c r="V1516" s="37"/>
      <c r="W1516" s="37"/>
      <c r="X1516" s="37"/>
      <c r="Y1516" s="37"/>
      <c r="Z1516" s="37"/>
      <c r="AA1516" s="37"/>
      <c r="AB1516" s="37"/>
      <c r="AC1516" s="37"/>
      <c r="AD1516" s="37"/>
      <c r="AE1516" s="37"/>
      <c r="AF1516" s="37"/>
      <c r="AG1516" s="37"/>
      <c r="AH1516" s="37"/>
      <c r="AI1516" s="37"/>
      <c r="AJ1516" s="37"/>
      <c r="AK1516" s="37"/>
      <c r="AL1516" s="652"/>
      <c r="AM1516" s="652"/>
      <c r="AN1516" s="652"/>
      <c r="AO1516" s="652"/>
      <c r="AP1516" s="652"/>
      <c r="AQ1516" s="652"/>
      <c r="AR1516" s="652"/>
      <c r="AS1516" s="652"/>
      <c r="AT1516" s="652"/>
    </row>
    <row r="1517" spans="2:46" s="644" customFormat="1" ht="15.95" customHeight="1" x14ac:dyDescent="0.25">
      <c r="B1517" s="645"/>
      <c r="C1517" s="652"/>
      <c r="D1517" s="652"/>
      <c r="E1517" s="652"/>
      <c r="F1517" s="652"/>
      <c r="G1517" s="647"/>
      <c r="H1517" s="648"/>
      <c r="I1517" s="648"/>
      <c r="J1517" s="671"/>
      <c r="K1517" s="822"/>
      <c r="L1517" s="671"/>
      <c r="M1517" s="671"/>
      <c r="N1517" s="671"/>
      <c r="O1517" s="671"/>
      <c r="P1517" s="671"/>
      <c r="Q1517" s="671"/>
      <c r="R1517" s="653"/>
      <c r="S1517" s="653"/>
      <c r="T1517" s="653"/>
      <c r="U1517" s="37"/>
      <c r="V1517" s="37"/>
      <c r="W1517" s="37"/>
      <c r="X1517" s="37"/>
      <c r="Y1517" s="37"/>
      <c r="Z1517" s="37"/>
      <c r="AA1517" s="37"/>
      <c r="AB1517" s="37"/>
      <c r="AC1517" s="37"/>
      <c r="AD1517" s="37"/>
      <c r="AE1517" s="37"/>
      <c r="AF1517" s="37"/>
      <c r="AG1517" s="37"/>
      <c r="AH1517" s="37"/>
      <c r="AI1517" s="37"/>
      <c r="AJ1517" s="37"/>
      <c r="AK1517" s="37"/>
      <c r="AL1517" s="652"/>
      <c r="AM1517" s="652"/>
      <c r="AN1517" s="652"/>
      <c r="AO1517" s="652"/>
      <c r="AP1517" s="652"/>
      <c r="AQ1517" s="652"/>
      <c r="AR1517" s="652"/>
      <c r="AS1517" s="652"/>
      <c r="AT1517" s="652"/>
    </row>
    <row r="1518" spans="2:46" s="644" customFormat="1" ht="15.95" customHeight="1" x14ac:dyDescent="0.25">
      <c r="B1518" s="645"/>
      <c r="C1518" s="652"/>
      <c r="D1518" s="652"/>
      <c r="E1518" s="652"/>
      <c r="F1518" s="652"/>
      <c r="G1518" s="647"/>
      <c r="H1518" s="648"/>
      <c r="I1518" s="648"/>
      <c r="J1518" s="671"/>
      <c r="K1518" s="822"/>
      <c r="L1518" s="671"/>
      <c r="M1518" s="671"/>
      <c r="N1518" s="671"/>
      <c r="O1518" s="671"/>
      <c r="P1518" s="671"/>
      <c r="Q1518" s="671"/>
      <c r="R1518" s="653"/>
      <c r="S1518" s="653"/>
      <c r="T1518" s="653"/>
      <c r="U1518" s="37"/>
      <c r="V1518" s="37"/>
      <c r="W1518" s="37"/>
      <c r="X1518" s="37"/>
      <c r="Y1518" s="37"/>
      <c r="Z1518" s="37"/>
      <c r="AA1518" s="37"/>
      <c r="AB1518" s="37"/>
      <c r="AC1518" s="37"/>
      <c r="AD1518" s="37"/>
      <c r="AE1518" s="37"/>
      <c r="AF1518" s="37"/>
      <c r="AG1518" s="37"/>
      <c r="AH1518" s="37"/>
      <c r="AI1518" s="37"/>
      <c r="AJ1518" s="37"/>
      <c r="AK1518" s="37"/>
      <c r="AL1518" s="652"/>
      <c r="AM1518" s="652"/>
      <c r="AN1518" s="652"/>
      <c r="AO1518" s="652"/>
      <c r="AP1518" s="652"/>
      <c r="AQ1518" s="652"/>
      <c r="AR1518" s="652"/>
      <c r="AS1518" s="652"/>
      <c r="AT1518" s="652"/>
    </row>
    <row r="1519" spans="2:46" s="644" customFormat="1" ht="15.95" customHeight="1" x14ac:dyDescent="0.25">
      <c r="B1519" s="645"/>
      <c r="C1519" s="652"/>
      <c r="D1519" s="652"/>
      <c r="E1519" s="652"/>
      <c r="F1519" s="652"/>
      <c r="G1519" s="647"/>
      <c r="H1519" s="648"/>
      <c r="I1519" s="648"/>
      <c r="J1519" s="671"/>
      <c r="K1519" s="822"/>
      <c r="L1519" s="671"/>
      <c r="M1519" s="671"/>
      <c r="N1519" s="671"/>
      <c r="O1519" s="671"/>
      <c r="P1519" s="671"/>
      <c r="Q1519" s="671"/>
      <c r="R1519" s="653"/>
      <c r="S1519" s="653"/>
      <c r="T1519" s="653"/>
      <c r="U1519" s="37"/>
      <c r="V1519" s="37"/>
      <c r="W1519" s="37"/>
      <c r="X1519" s="37"/>
      <c r="Y1519" s="37"/>
      <c r="Z1519" s="37"/>
      <c r="AA1519" s="37"/>
      <c r="AB1519" s="37"/>
      <c r="AC1519" s="37"/>
      <c r="AD1519" s="37"/>
      <c r="AE1519" s="37"/>
      <c r="AF1519" s="37"/>
      <c r="AG1519" s="37"/>
      <c r="AH1519" s="37"/>
      <c r="AI1519" s="37"/>
      <c r="AJ1519" s="37"/>
      <c r="AK1519" s="37"/>
      <c r="AL1519" s="652"/>
      <c r="AM1519" s="652"/>
      <c r="AN1519" s="652"/>
      <c r="AO1519" s="652"/>
      <c r="AP1519" s="652"/>
      <c r="AQ1519" s="652"/>
      <c r="AR1519" s="652"/>
      <c r="AS1519" s="652"/>
      <c r="AT1519" s="652"/>
    </row>
    <row r="1520" spans="2:46" s="644" customFormat="1" ht="15.95" customHeight="1" x14ac:dyDescent="0.25">
      <c r="B1520" s="645"/>
      <c r="C1520" s="652"/>
      <c r="D1520" s="652"/>
      <c r="E1520" s="652"/>
      <c r="F1520" s="652"/>
      <c r="G1520" s="647"/>
      <c r="H1520" s="648"/>
      <c r="I1520" s="648"/>
      <c r="J1520" s="671"/>
      <c r="K1520" s="822"/>
      <c r="L1520" s="671"/>
      <c r="M1520" s="671"/>
      <c r="N1520" s="671"/>
      <c r="O1520" s="671"/>
      <c r="P1520" s="671"/>
      <c r="Q1520" s="671"/>
      <c r="R1520" s="653"/>
      <c r="S1520" s="653"/>
      <c r="T1520" s="653"/>
      <c r="U1520" s="37"/>
      <c r="V1520" s="37"/>
      <c r="W1520" s="37"/>
      <c r="X1520" s="37"/>
      <c r="Y1520" s="37"/>
      <c r="Z1520" s="37"/>
      <c r="AA1520" s="37"/>
      <c r="AB1520" s="37"/>
      <c r="AC1520" s="37"/>
      <c r="AD1520" s="37"/>
      <c r="AE1520" s="37"/>
      <c r="AF1520" s="37"/>
      <c r="AG1520" s="37"/>
      <c r="AH1520" s="37"/>
      <c r="AI1520" s="37"/>
      <c r="AJ1520" s="37"/>
      <c r="AK1520" s="37"/>
      <c r="AL1520" s="652"/>
      <c r="AM1520" s="652"/>
      <c r="AN1520" s="652"/>
      <c r="AO1520" s="652"/>
      <c r="AP1520" s="652"/>
      <c r="AQ1520" s="652"/>
      <c r="AR1520" s="652"/>
      <c r="AS1520" s="652"/>
      <c r="AT1520" s="652"/>
    </row>
    <row r="1521" spans="2:46" s="644" customFormat="1" ht="15.95" customHeight="1" x14ac:dyDescent="0.25">
      <c r="B1521" s="645"/>
      <c r="C1521" s="652"/>
      <c r="D1521" s="652"/>
      <c r="E1521" s="652"/>
      <c r="F1521" s="652"/>
      <c r="G1521" s="647"/>
      <c r="H1521" s="648"/>
      <c r="I1521" s="648"/>
      <c r="J1521" s="671"/>
      <c r="K1521" s="822"/>
      <c r="L1521" s="671"/>
      <c r="M1521" s="671"/>
      <c r="N1521" s="671"/>
      <c r="O1521" s="671"/>
      <c r="P1521" s="671"/>
      <c r="Q1521" s="671"/>
      <c r="R1521" s="653"/>
      <c r="S1521" s="653"/>
      <c r="T1521" s="653"/>
      <c r="U1521" s="37"/>
      <c r="V1521" s="37"/>
      <c r="W1521" s="37"/>
      <c r="X1521" s="37"/>
      <c r="Y1521" s="37"/>
      <c r="Z1521" s="37"/>
      <c r="AA1521" s="37"/>
      <c r="AB1521" s="37"/>
      <c r="AC1521" s="37"/>
      <c r="AD1521" s="37"/>
      <c r="AE1521" s="37"/>
      <c r="AF1521" s="37"/>
      <c r="AG1521" s="37"/>
      <c r="AH1521" s="37"/>
      <c r="AI1521" s="37"/>
      <c r="AJ1521" s="37"/>
      <c r="AK1521" s="37"/>
      <c r="AL1521" s="652"/>
      <c r="AM1521" s="652"/>
      <c r="AN1521" s="652"/>
      <c r="AO1521" s="652"/>
      <c r="AP1521" s="652"/>
      <c r="AQ1521" s="652"/>
      <c r="AR1521" s="652"/>
      <c r="AS1521" s="652"/>
      <c r="AT1521" s="652"/>
    </row>
    <row r="1522" spans="2:46" s="644" customFormat="1" ht="15.95" customHeight="1" x14ac:dyDescent="0.25">
      <c r="B1522" s="645"/>
      <c r="C1522" s="652"/>
      <c r="D1522" s="652"/>
      <c r="E1522" s="652"/>
      <c r="F1522" s="652"/>
      <c r="G1522" s="647"/>
      <c r="H1522" s="648"/>
      <c r="I1522" s="648"/>
      <c r="J1522" s="671"/>
      <c r="K1522" s="822"/>
      <c r="L1522" s="671"/>
      <c r="M1522" s="671"/>
      <c r="N1522" s="671"/>
      <c r="O1522" s="671"/>
      <c r="P1522" s="671"/>
      <c r="Q1522" s="671"/>
      <c r="R1522" s="653"/>
      <c r="S1522" s="653"/>
      <c r="T1522" s="653"/>
      <c r="U1522" s="37"/>
      <c r="V1522" s="37"/>
      <c r="W1522" s="37"/>
      <c r="X1522" s="37"/>
      <c r="Y1522" s="37"/>
      <c r="Z1522" s="37"/>
      <c r="AA1522" s="37"/>
      <c r="AB1522" s="37"/>
      <c r="AC1522" s="37"/>
      <c r="AD1522" s="37"/>
      <c r="AE1522" s="37"/>
      <c r="AF1522" s="37"/>
      <c r="AG1522" s="37"/>
      <c r="AH1522" s="37"/>
      <c r="AI1522" s="37"/>
      <c r="AJ1522" s="37"/>
      <c r="AK1522" s="37"/>
      <c r="AL1522" s="652"/>
      <c r="AM1522" s="652"/>
      <c r="AN1522" s="652"/>
      <c r="AO1522" s="652"/>
      <c r="AP1522" s="652"/>
      <c r="AQ1522" s="652"/>
      <c r="AR1522" s="652"/>
      <c r="AS1522" s="652"/>
      <c r="AT1522" s="652"/>
    </row>
    <row r="1523" spans="2:46" s="644" customFormat="1" ht="15.95" customHeight="1" x14ac:dyDescent="0.25">
      <c r="B1523" s="645"/>
      <c r="C1523" s="652"/>
      <c r="D1523" s="652"/>
      <c r="E1523" s="652"/>
      <c r="F1523" s="652"/>
      <c r="G1523" s="647"/>
      <c r="H1523" s="648"/>
      <c r="I1523" s="648"/>
      <c r="J1523" s="671"/>
      <c r="K1523" s="822"/>
      <c r="L1523" s="671"/>
      <c r="M1523" s="671"/>
      <c r="N1523" s="671"/>
      <c r="O1523" s="671"/>
      <c r="P1523" s="671"/>
      <c r="Q1523" s="671"/>
      <c r="R1523" s="653"/>
      <c r="S1523" s="653"/>
      <c r="T1523" s="653"/>
      <c r="U1523" s="37"/>
      <c r="V1523" s="37"/>
      <c r="W1523" s="37"/>
      <c r="X1523" s="37"/>
      <c r="Y1523" s="37"/>
      <c r="Z1523" s="37"/>
      <c r="AA1523" s="37"/>
      <c r="AB1523" s="37"/>
      <c r="AC1523" s="37"/>
      <c r="AD1523" s="37"/>
      <c r="AE1523" s="37"/>
      <c r="AF1523" s="37"/>
      <c r="AG1523" s="37"/>
      <c r="AH1523" s="37"/>
      <c r="AI1523" s="37"/>
      <c r="AJ1523" s="37"/>
      <c r="AK1523" s="37"/>
      <c r="AL1523" s="652"/>
      <c r="AM1523" s="652"/>
      <c r="AN1523" s="652"/>
      <c r="AO1523" s="652"/>
      <c r="AP1523" s="652"/>
      <c r="AQ1523" s="652"/>
      <c r="AR1523" s="652"/>
      <c r="AS1523" s="652"/>
      <c r="AT1523" s="652"/>
    </row>
    <row r="1524" spans="2:46" s="644" customFormat="1" ht="15.95" customHeight="1" x14ac:dyDescent="0.25">
      <c r="B1524" s="645"/>
      <c r="C1524" s="652"/>
      <c r="D1524" s="652"/>
      <c r="E1524" s="652"/>
      <c r="F1524" s="652"/>
      <c r="G1524" s="647"/>
      <c r="H1524" s="648"/>
      <c r="I1524" s="648"/>
      <c r="J1524" s="671"/>
      <c r="K1524" s="822"/>
      <c r="L1524" s="671"/>
      <c r="M1524" s="671"/>
      <c r="N1524" s="671"/>
      <c r="O1524" s="671"/>
      <c r="P1524" s="671"/>
      <c r="Q1524" s="671"/>
      <c r="R1524" s="653"/>
      <c r="S1524" s="653"/>
      <c r="T1524" s="653"/>
      <c r="U1524" s="37"/>
      <c r="V1524" s="37"/>
      <c r="W1524" s="37"/>
      <c r="X1524" s="37"/>
      <c r="Y1524" s="37"/>
      <c r="Z1524" s="37"/>
      <c r="AA1524" s="37"/>
      <c r="AB1524" s="37"/>
      <c r="AC1524" s="37"/>
      <c r="AD1524" s="37"/>
      <c r="AE1524" s="37"/>
      <c r="AF1524" s="37"/>
      <c r="AG1524" s="37"/>
      <c r="AH1524" s="37"/>
      <c r="AI1524" s="37"/>
      <c r="AJ1524" s="37"/>
      <c r="AK1524" s="37"/>
      <c r="AL1524" s="652"/>
      <c r="AM1524" s="652"/>
      <c r="AN1524" s="652"/>
      <c r="AO1524" s="652"/>
      <c r="AP1524" s="652"/>
      <c r="AQ1524" s="652"/>
      <c r="AR1524" s="652"/>
      <c r="AS1524" s="652"/>
      <c r="AT1524" s="652"/>
    </row>
    <row r="1525" spans="2:46" s="644" customFormat="1" ht="15.95" customHeight="1" x14ac:dyDescent="0.25">
      <c r="B1525" s="645"/>
      <c r="C1525" s="652"/>
      <c r="D1525" s="652"/>
      <c r="E1525" s="652"/>
      <c r="F1525" s="652"/>
      <c r="G1525" s="647"/>
      <c r="H1525" s="648"/>
      <c r="I1525" s="648"/>
      <c r="J1525" s="671"/>
      <c r="K1525" s="822"/>
      <c r="L1525" s="671"/>
      <c r="M1525" s="671"/>
      <c r="N1525" s="671"/>
      <c r="O1525" s="671"/>
      <c r="P1525" s="671"/>
      <c r="Q1525" s="671"/>
      <c r="R1525" s="653"/>
      <c r="S1525" s="653"/>
      <c r="T1525" s="653"/>
      <c r="U1525" s="37"/>
      <c r="V1525" s="37"/>
      <c r="W1525" s="37"/>
      <c r="X1525" s="37"/>
      <c r="Y1525" s="37"/>
      <c r="Z1525" s="37"/>
      <c r="AA1525" s="37"/>
      <c r="AB1525" s="37"/>
      <c r="AC1525" s="37"/>
      <c r="AD1525" s="37"/>
      <c r="AE1525" s="37"/>
      <c r="AF1525" s="37"/>
      <c r="AG1525" s="37"/>
      <c r="AH1525" s="37"/>
      <c r="AI1525" s="37"/>
      <c r="AJ1525" s="37"/>
      <c r="AK1525" s="37"/>
      <c r="AL1525" s="652"/>
      <c r="AM1525" s="652"/>
      <c r="AN1525" s="652"/>
      <c r="AO1525" s="652"/>
      <c r="AP1525" s="652"/>
      <c r="AQ1525" s="652"/>
      <c r="AR1525" s="652"/>
      <c r="AS1525" s="652"/>
      <c r="AT1525" s="652"/>
    </row>
    <row r="1526" spans="2:46" s="644" customFormat="1" ht="15.95" customHeight="1" x14ac:dyDescent="0.25">
      <c r="B1526" s="645"/>
      <c r="C1526" s="652"/>
      <c r="D1526" s="652"/>
      <c r="E1526" s="652"/>
      <c r="F1526" s="652"/>
      <c r="G1526" s="647"/>
      <c r="H1526" s="648"/>
      <c r="I1526" s="648"/>
      <c r="J1526" s="671"/>
      <c r="K1526" s="822"/>
      <c r="L1526" s="671"/>
      <c r="M1526" s="671"/>
      <c r="N1526" s="671"/>
      <c r="O1526" s="671"/>
      <c r="P1526" s="671"/>
      <c r="Q1526" s="671"/>
      <c r="R1526" s="653"/>
      <c r="S1526" s="653"/>
      <c r="T1526" s="653"/>
      <c r="U1526" s="37"/>
      <c r="V1526" s="37"/>
      <c r="W1526" s="37"/>
      <c r="X1526" s="37"/>
      <c r="Y1526" s="37"/>
      <c r="Z1526" s="37"/>
      <c r="AA1526" s="37"/>
      <c r="AB1526" s="37"/>
      <c r="AC1526" s="37"/>
      <c r="AD1526" s="37"/>
      <c r="AE1526" s="37"/>
      <c r="AF1526" s="37"/>
      <c r="AG1526" s="37"/>
      <c r="AH1526" s="37"/>
      <c r="AI1526" s="37"/>
      <c r="AJ1526" s="37"/>
      <c r="AK1526" s="37"/>
      <c r="AL1526" s="652"/>
      <c r="AM1526" s="652"/>
      <c r="AN1526" s="652"/>
      <c r="AO1526" s="652"/>
      <c r="AP1526" s="652"/>
      <c r="AQ1526" s="652"/>
      <c r="AR1526" s="652"/>
      <c r="AS1526" s="652"/>
      <c r="AT1526" s="652"/>
    </row>
    <row r="1527" spans="2:46" s="644" customFormat="1" ht="15.95" customHeight="1" x14ac:dyDescent="0.25">
      <c r="B1527" s="645"/>
      <c r="C1527" s="652"/>
      <c r="D1527" s="652"/>
      <c r="E1527" s="652"/>
      <c r="F1527" s="652"/>
      <c r="G1527" s="647"/>
      <c r="H1527" s="648"/>
      <c r="I1527" s="648"/>
      <c r="J1527" s="671"/>
      <c r="K1527" s="822"/>
      <c r="L1527" s="671"/>
      <c r="M1527" s="671"/>
      <c r="N1527" s="671"/>
      <c r="O1527" s="671"/>
      <c r="P1527" s="671"/>
      <c r="Q1527" s="671"/>
      <c r="R1527" s="653"/>
      <c r="S1527" s="653"/>
      <c r="T1527" s="653"/>
      <c r="U1527" s="37"/>
      <c r="V1527" s="37"/>
      <c r="W1527" s="37"/>
      <c r="X1527" s="37"/>
      <c r="Y1527" s="37"/>
      <c r="Z1527" s="37"/>
      <c r="AA1527" s="37"/>
      <c r="AB1527" s="37"/>
      <c r="AC1527" s="37"/>
      <c r="AD1527" s="37"/>
      <c r="AE1527" s="37"/>
      <c r="AF1527" s="37"/>
      <c r="AG1527" s="37"/>
      <c r="AH1527" s="37"/>
      <c r="AI1527" s="37"/>
      <c r="AJ1527" s="37"/>
      <c r="AK1527" s="37"/>
      <c r="AL1527" s="652"/>
      <c r="AM1527" s="652"/>
      <c r="AN1527" s="652"/>
      <c r="AO1527" s="652"/>
      <c r="AP1527" s="652"/>
      <c r="AQ1527" s="652"/>
      <c r="AR1527" s="652"/>
      <c r="AS1527" s="652"/>
      <c r="AT1527" s="652"/>
    </row>
    <row r="1528" spans="2:46" s="644" customFormat="1" ht="15.95" customHeight="1" x14ac:dyDescent="0.25">
      <c r="B1528" s="645"/>
      <c r="C1528" s="652"/>
      <c r="D1528" s="652"/>
      <c r="E1528" s="652"/>
      <c r="F1528" s="652"/>
      <c r="G1528" s="647"/>
      <c r="H1528" s="648"/>
      <c r="I1528" s="648"/>
      <c r="J1528" s="671"/>
      <c r="K1528" s="822"/>
      <c r="L1528" s="671"/>
      <c r="M1528" s="671"/>
      <c r="N1528" s="671"/>
      <c r="O1528" s="671"/>
      <c r="P1528" s="671"/>
      <c r="Q1528" s="671"/>
      <c r="R1528" s="653"/>
      <c r="S1528" s="653"/>
      <c r="T1528" s="653"/>
      <c r="U1528" s="37"/>
      <c r="V1528" s="37"/>
      <c r="W1528" s="37"/>
      <c r="X1528" s="37"/>
      <c r="Y1528" s="37"/>
      <c r="Z1528" s="37"/>
      <c r="AA1528" s="37"/>
      <c r="AB1528" s="37"/>
      <c r="AC1528" s="37"/>
      <c r="AD1528" s="37"/>
      <c r="AE1528" s="37"/>
      <c r="AF1528" s="37"/>
      <c r="AG1528" s="37"/>
      <c r="AH1528" s="37"/>
      <c r="AI1528" s="37"/>
      <c r="AJ1528" s="37"/>
      <c r="AK1528" s="37"/>
      <c r="AL1528" s="652"/>
      <c r="AM1528" s="652"/>
      <c r="AN1528" s="652"/>
      <c r="AO1528" s="652"/>
      <c r="AP1528" s="652"/>
      <c r="AQ1528" s="652"/>
      <c r="AR1528" s="652"/>
      <c r="AS1528" s="652"/>
      <c r="AT1528" s="652"/>
    </row>
    <row r="1529" spans="2:46" s="644" customFormat="1" ht="15.95" customHeight="1" x14ac:dyDescent="0.25">
      <c r="B1529" s="645"/>
      <c r="C1529" s="652"/>
      <c r="D1529" s="652"/>
      <c r="E1529" s="652"/>
      <c r="F1529" s="652"/>
      <c r="G1529" s="647"/>
      <c r="H1529" s="648"/>
      <c r="I1529" s="648"/>
      <c r="J1529" s="671"/>
      <c r="K1529" s="822"/>
      <c r="L1529" s="671"/>
      <c r="M1529" s="671"/>
      <c r="N1529" s="671"/>
      <c r="O1529" s="671"/>
      <c r="P1529" s="671"/>
      <c r="Q1529" s="671"/>
      <c r="R1529" s="653"/>
      <c r="S1529" s="653"/>
      <c r="T1529" s="653"/>
      <c r="U1529" s="37"/>
      <c r="V1529" s="37"/>
      <c r="W1529" s="37"/>
      <c r="X1529" s="37"/>
      <c r="Y1529" s="37"/>
      <c r="Z1529" s="37"/>
      <c r="AA1529" s="37"/>
      <c r="AB1529" s="37"/>
      <c r="AC1529" s="37"/>
      <c r="AD1529" s="37"/>
      <c r="AE1529" s="37"/>
      <c r="AF1529" s="37"/>
      <c r="AG1529" s="37"/>
      <c r="AH1529" s="37"/>
      <c r="AI1529" s="37"/>
      <c r="AJ1529" s="37"/>
      <c r="AK1529" s="37"/>
      <c r="AL1529" s="652"/>
      <c r="AM1529" s="652"/>
      <c r="AN1529" s="652"/>
      <c r="AO1529" s="652"/>
      <c r="AP1529" s="652"/>
      <c r="AQ1529" s="652"/>
      <c r="AR1529" s="652"/>
      <c r="AS1529" s="652"/>
      <c r="AT1529" s="652"/>
    </row>
    <row r="1530" spans="2:46" s="644" customFormat="1" ht="15.95" customHeight="1" x14ac:dyDescent="0.25">
      <c r="B1530" s="645"/>
      <c r="C1530" s="652"/>
      <c r="D1530" s="652"/>
      <c r="E1530" s="652"/>
      <c r="F1530" s="652"/>
      <c r="G1530" s="647"/>
      <c r="H1530" s="648"/>
      <c r="I1530" s="648"/>
      <c r="J1530" s="671"/>
      <c r="K1530" s="822"/>
      <c r="L1530" s="671"/>
      <c r="M1530" s="671"/>
      <c r="N1530" s="671"/>
      <c r="O1530" s="671"/>
      <c r="P1530" s="671"/>
      <c r="Q1530" s="671"/>
      <c r="R1530" s="653"/>
      <c r="S1530" s="653"/>
      <c r="T1530" s="653"/>
      <c r="U1530" s="37"/>
      <c r="V1530" s="37"/>
      <c r="W1530" s="37"/>
      <c r="X1530" s="37"/>
      <c r="Y1530" s="37"/>
      <c r="Z1530" s="37"/>
      <c r="AA1530" s="37"/>
      <c r="AB1530" s="37"/>
      <c r="AC1530" s="37"/>
      <c r="AD1530" s="37"/>
      <c r="AE1530" s="37"/>
      <c r="AF1530" s="37"/>
      <c r="AG1530" s="37"/>
      <c r="AH1530" s="37"/>
      <c r="AI1530" s="37"/>
      <c r="AJ1530" s="37"/>
      <c r="AK1530" s="37"/>
      <c r="AL1530" s="652"/>
      <c r="AM1530" s="652"/>
      <c r="AN1530" s="652"/>
      <c r="AO1530" s="652"/>
      <c r="AP1530" s="652"/>
      <c r="AQ1530" s="652"/>
      <c r="AR1530" s="652"/>
      <c r="AS1530" s="652"/>
      <c r="AT1530" s="652"/>
    </row>
    <row r="1531" spans="2:46" s="644" customFormat="1" ht="15.95" customHeight="1" x14ac:dyDescent="0.25">
      <c r="B1531" s="645"/>
      <c r="C1531" s="652"/>
      <c r="D1531" s="652"/>
      <c r="E1531" s="652"/>
      <c r="F1531" s="652"/>
      <c r="G1531" s="647"/>
      <c r="H1531" s="648"/>
      <c r="I1531" s="648"/>
      <c r="J1531" s="671"/>
      <c r="K1531" s="822"/>
      <c r="L1531" s="671"/>
      <c r="M1531" s="671"/>
      <c r="N1531" s="671"/>
      <c r="O1531" s="671"/>
      <c r="P1531" s="671"/>
      <c r="Q1531" s="671"/>
      <c r="R1531" s="653"/>
      <c r="S1531" s="653"/>
      <c r="T1531" s="653"/>
      <c r="U1531" s="37"/>
      <c r="V1531" s="37"/>
      <c r="W1531" s="37"/>
      <c r="X1531" s="37"/>
      <c r="Y1531" s="37"/>
      <c r="Z1531" s="37"/>
      <c r="AA1531" s="37"/>
      <c r="AB1531" s="37"/>
      <c r="AC1531" s="37"/>
      <c r="AD1531" s="37"/>
      <c r="AE1531" s="37"/>
      <c r="AF1531" s="37"/>
      <c r="AG1531" s="37"/>
      <c r="AH1531" s="37"/>
      <c r="AI1531" s="37"/>
      <c r="AJ1531" s="37"/>
      <c r="AK1531" s="37"/>
      <c r="AL1531" s="652"/>
      <c r="AM1531" s="652"/>
      <c r="AN1531" s="652"/>
      <c r="AO1531" s="652"/>
      <c r="AP1531" s="652"/>
      <c r="AQ1531" s="652"/>
      <c r="AR1531" s="652"/>
      <c r="AS1531" s="652"/>
      <c r="AT1531" s="652"/>
    </row>
    <row r="1532" spans="2:46" s="644" customFormat="1" ht="15.95" customHeight="1" x14ac:dyDescent="0.25">
      <c r="B1532" s="645"/>
      <c r="C1532" s="652"/>
      <c r="D1532" s="652"/>
      <c r="E1532" s="652"/>
      <c r="F1532" s="652"/>
      <c r="G1532" s="647"/>
      <c r="H1532" s="648"/>
      <c r="I1532" s="648"/>
      <c r="J1532" s="671"/>
      <c r="K1532" s="822"/>
      <c r="L1532" s="671"/>
      <c r="M1532" s="671"/>
      <c r="N1532" s="671"/>
      <c r="O1532" s="671"/>
      <c r="P1532" s="671"/>
      <c r="Q1532" s="671"/>
      <c r="R1532" s="653"/>
      <c r="S1532" s="653"/>
      <c r="T1532" s="653"/>
      <c r="U1532" s="37"/>
      <c r="V1532" s="37"/>
      <c r="W1532" s="37"/>
      <c r="X1532" s="37"/>
      <c r="Y1532" s="37"/>
      <c r="Z1532" s="37"/>
      <c r="AA1532" s="37"/>
      <c r="AB1532" s="37"/>
      <c r="AC1532" s="37"/>
      <c r="AD1532" s="37"/>
      <c r="AE1532" s="37"/>
      <c r="AF1532" s="37"/>
      <c r="AG1532" s="37"/>
      <c r="AH1532" s="37"/>
      <c r="AI1532" s="37"/>
      <c r="AJ1532" s="37"/>
      <c r="AK1532" s="37"/>
      <c r="AL1532" s="652"/>
      <c r="AM1532" s="652"/>
      <c r="AN1532" s="652"/>
      <c r="AO1532" s="652"/>
      <c r="AP1532" s="652"/>
      <c r="AQ1532" s="652"/>
      <c r="AR1532" s="652"/>
      <c r="AS1532" s="652"/>
      <c r="AT1532" s="652"/>
    </row>
    <row r="1533" spans="2:46" s="644" customFormat="1" ht="15.95" customHeight="1" x14ac:dyDescent="0.25">
      <c r="B1533" s="645"/>
      <c r="C1533" s="652"/>
      <c r="D1533" s="652"/>
      <c r="E1533" s="652"/>
      <c r="F1533" s="652"/>
      <c r="G1533" s="647"/>
      <c r="H1533" s="648"/>
      <c r="I1533" s="648"/>
      <c r="J1533" s="671"/>
      <c r="K1533" s="822"/>
      <c r="L1533" s="671"/>
      <c r="M1533" s="671"/>
      <c r="N1533" s="671"/>
      <c r="O1533" s="671"/>
      <c r="P1533" s="671"/>
      <c r="Q1533" s="671"/>
      <c r="R1533" s="653"/>
      <c r="S1533" s="653"/>
      <c r="T1533" s="653"/>
      <c r="U1533" s="37"/>
      <c r="V1533" s="37"/>
      <c r="W1533" s="37"/>
      <c r="X1533" s="37"/>
      <c r="Y1533" s="37"/>
      <c r="Z1533" s="37"/>
      <c r="AA1533" s="37"/>
      <c r="AB1533" s="37"/>
      <c r="AC1533" s="37"/>
      <c r="AD1533" s="37"/>
      <c r="AE1533" s="37"/>
      <c r="AF1533" s="37"/>
      <c r="AG1533" s="37"/>
      <c r="AH1533" s="37"/>
      <c r="AI1533" s="37"/>
      <c r="AJ1533" s="37"/>
      <c r="AK1533" s="37"/>
      <c r="AL1533" s="652"/>
      <c r="AM1533" s="652"/>
      <c r="AN1533" s="652"/>
      <c r="AO1533" s="652"/>
      <c r="AP1533" s="652"/>
      <c r="AQ1533" s="652"/>
      <c r="AR1533" s="652"/>
      <c r="AS1533" s="652"/>
      <c r="AT1533" s="652"/>
    </row>
    <row r="1534" spans="2:46" s="644" customFormat="1" ht="15.95" customHeight="1" x14ac:dyDescent="0.25">
      <c r="B1534" s="645"/>
      <c r="C1534" s="652"/>
      <c r="D1534" s="652"/>
      <c r="E1534" s="652"/>
      <c r="F1534" s="652"/>
      <c r="G1534" s="647"/>
      <c r="H1534" s="648"/>
      <c r="I1534" s="648"/>
      <c r="J1534" s="671"/>
      <c r="K1534" s="822"/>
      <c r="L1534" s="671"/>
      <c r="M1534" s="671"/>
      <c r="N1534" s="671"/>
      <c r="O1534" s="671"/>
      <c r="P1534" s="671"/>
      <c r="Q1534" s="671"/>
      <c r="R1534" s="653"/>
      <c r="S1534" s="653"/>
      <c r="T1534" s="653"/>
      <c r="U1534" s="37"/>
      <c r="V1534" s="37"/>
      <c r="W1534" s="37"/>
      <c r="X1534" s="37"/>
      <c r="Y1534" s="37"/>
      <c r="Z1534" s="37"/>
      <c r="AA1534" s="37"/>
      <c r="AB1534" s="37"/>
      <c r="AC1534" s="37"/>
      <c r="AD1534" s="37"/>
      <c r="AE1534" s="37"/>
      <c r="AF1534" s="37"/>
      <c r="AG1534" s="37"/>
      <c r="AH1534" s="37"/>
      <c r="AI1534" s="37"/>
      <c r="AJ1534" s="37"/>
      <c r="AK1534" s="37"/>
      <c r="AL1534" s="652"/>
      <c r="AM1534" s="652"/>
      <c r="AN1534" s="652"/>
      <c r="AO1534" s="652"/>
      <c r="AP1534" s="652"/>
      <c r="AQ1534" s="652"/>
      <c r="AR1534" s="652"/>
      <c r="AS1534" s="652"/>
      <c r="AT1534" s="652"/>
    </row>
    <row r="1535" spans="2:46" s="644" customFormat="1" ht="15.95" customHeight="1" x14ac:dyDescent="0.25">
      <c r="B1535" s="645"/>
      <c r="C1535" s="652"/>
      <c r="D1535" s="652"/>
      <c r="E1535" s="652"/>
      <c r="F1535" s="652"/>
      <c r="G1535" s="647"/>
      <c r="H1535" s="648"/>
      <c r="I1535" s="648"/>
      <c r="J1535" s="671"/>
      <c r="K1535" s="822"/>
      <c r="L1535" s="671"/>
      <c r="M1535" s="671"/>
      <c r="N1535" s="671"/>
      <c r="O1535" s="671"/>
      <c r="P1535" s="671"/>
      <c r="Q1535" s="671"/>
      <c r="R1535" s="653"/>
      <c r="S1535" s="653"/>
      <c r="T1535" s="653"/>
      <c r="U1535" s="37"/>
      <c r="V1535" s="37"/>
      <c r="W1535" s="37"/>
      <c r="X1535" s="37"/>
      <c r="Y1535" s="37"/>
      <c r="Z1535" s="37"/>
      <c r="AA1535" s="37"/>
      <c r="AB1535" s="37"/>
      <c r="AC1535" s="37"/>
      <c r="AD1535" s="37"/>
      <c r="AE1535" s="37"/>
      <c r="AF1535" s="37"/>
      <c r="AG1535" s="37"/>
      <c r="AH1535" s="37"/>
      <c r="AI1535" s="37"/>
      <c r="AJ1535" s="37"/>
      <c r="AK1535" s="37"/>
      <c r="AL1535" s="652"/>
      <c r="AM1535" s="652"/>
      <c r="AN1535" s="652"/>
      <c r="AO1535" s="652"/>
      <c r="AP1535" s="652"/>
      <c r="AQ1535" s="652"/>
      <c r="AR1535" s="652"/>
      <c r="AS1535" s="652"/>
      <c r="AT1535" s="652"/>
    </row>
    <row r="1536" spans="2:46" s="644" customFormat="1" ht="15.95" customHeight="1" x14ac:dyDescent="0.25">
      <c r="B1536" s="645"/>
      <c r="C1536" s="652"/>
      <c r="D1536" s="652"/>
      <c r="E1536" s="652"/>
      <c r="F1536" s="652"/>
      <c r="G1536" s="647"/>
      <c r="H1536" s="648"/>
      <c r="I1536" s="648"/>
      <c r="J1536" s="671"/>
      <c r="K1536" s="822"/>
      <c r="L1536" s="671"/>
      <c r="M1536" s="671"/>
      <c r="N1536" s="671"/>
      <c r="O1536" s="671"/>
      <c r="P1536" s="671"/>
      <c r="Q1536" s="671"/>
      <c r="R1536" s="653"/>
      <c r="S1536" s="653"/>
      <c r="T1536" s="653"/>
      <c r="U1536" s="37"/>
      <c r="V1536" s="37"/>
      <c r="W1536" s="37"/>
      <c r="X1536" s="37"/>
      <c r="Y1536" s="37"/>
      <c r="Z1536" s="37"/>
      <c r="AA1536" s="37"/>
      <c r="AB1536" s="37"/>
      <c r="AC1536" s="37"/>
      <c r="AD1536" s="37"/>
      <c r="AE1536" s="37"/>
      <c r="AF1536" s="37"/>
      <c r="AG1536" s="37"/>
      <c r="AH1536" s="37"/>
      <c r="AI1536" s="37"/>
      <c r="AJ1536" s="37"/>
      <c r="AK1536" s="37"/>
      <c r="AL1536" s="652"/>
      <c r="AM1536" s="652"/>
      <c r="AN1536" s="652"/>
      <c r="AO1536" s="652"/>
      <c r="AP1536" s="652"/>
      <c r="AQ1536" s="652"/>
      <c r="AR1536" s="652"/>
      <c r="AS1536" s="652"/>
      <c r="AT1536" s="652"/>
    </row>
    <row r="1537" spans="2:46" s="644" customFormat="1" ht="15.95" customHeight="1" x14ac:dyDescent="0.25">
      <c r="B1537" s="645"/>
      <c r="C1537" s="652"/>
      <c r="D1537" s="652"/>
      <c r="E1537" s="652"/>
      <c r="F1537" s="652"/>
      <c r="G1537" s="647"/>
      <c r="H1537" s="648"/>
      <c r="I1537" s="648"/>
      <c r="J1537" s="671"/>
      <c r="K1537" s="822"/>
      <c r="L1537" s="671"/>
      <c r="M1537" s="671"/>
      <c r="N1537" s="671"/>
      <c r="O1537" s="671"/>
      <c r="P1537" s="671"/>
      <c r="Q1537" s="671"/>
      <c r="R1537" s="653"/>
      <c r="S1537" s="653"/>
      <c r="T1537" s="653"/>
      <c r="U1537" s="37"/>
      <c r="V1537" s="37"/>
      <c r="W1537" s="37"/>
      <c r="X1537" s="37"/>
      <c r="Y1537" s="37"/>
      <c r="Z1537" s="37"/>
      <c r="AA1537" s="37"/>
      <c r="AB1537" s="37"/>
      <c r="AC1537" s="37"/>
      <c r="AD1537" s="37"/>
      <c r="AE1537" s="37"/>
      <c r="AF1537" s="37"/>
      <c r="AG1537" s="37"/>
      <c r="AH1537" s="37"/>
      <c r="AI1537" s="37"/>
      <c r="AJ1537" s="37"/>
      <c r="AK1537" s="37"/>
      <c r="AL1537" s="652"/>
      <c r="AM1537" s="652"/>
      <c r="AN1537" s="652"/>
      <c r="AO1537" s="652"/>
      <c r="AP1537" s="652"/>
      <c r="AQ1537" s="652"/>
      <c r="AR1537" s="652"/>
      <c r="AS1537" s="652"/>
      <c r="AT1537" s="652"/>
    </row>
    <row r="1538" spans="2:46" s="644" customFormat="1" ht="15.95" customHeight="1" x14ac:dyDescent="0.25">
      <c r="B1538" s="645"/>
      <c r="C1538" s="652"/>
      <c r="D1538" s="652"/>
      <c r="E1538" s="652"/>
      <c r="F1538" s="652"/>
      <c r="G1538" s="647"/>
      <c r="H1538" s="648"/>
      <c r="I1538" s="648"/>
      <c r="J1538" s="671"/>
      <c r="K1538" s="822"/>
      <c r="L1538" s="671"/>
      <c r="M1538" s="671"/>
      <c r="N1538" s="671"/>
      <c r="O1538" s="671"/>
      <c r="P1538" s="671"/>
      <c r="Q1538" s="671"/>
      <c r="R1538" s="653"/>
      <c r="S1538" s="653"/>
      <c r="T1538" s="653"/>
      <c r="U1538" s="37"/>
      <c r="V1538" s="37"/>
      <c r="W1538" s="37"/>
      <c r="X1538" s="37"/>
      <c r="Y1538" s="37"/>
      <c r="Z1538" s="37"/>
      <c r="AA1538" s="37"/>
      <c r="AB1538" s="37"/>
      <c r="AC1538" s="37"/>
      <c r="AD1538" s="37"/>
      <c r="AE1538" s="37"/>
      <c r="AF1538" s="37"/>
      <c r="AG1538" s="37"/>
      <c r="AH1538" s="37"/>
      <c r="AI1538" s="37"/>
      <c r="AJ1538" s="37"/>
      <c r="AK1538" s="37"/>
      <c r="AL1538" s="652"/>
      <c r="AM1538" s="652"/>
      <c r="AN1538" s="652"/>
      <c r="AO1538" s="652"/>
      <c r="AP1538" s="652"/>
      <c r="AQ1538" s="652"/>
      <c r="AR1538" s="652"/>
      <c r="AS1538" s="652"/>
      <c r="AT1538" s="652"/>
    </row>
    <row r="1539" spans="2:46" s="644" customFormat="1" ht="15.95" customHeight="1" x14ac:dyDescent="0.25">
      <c r="B1539" s="645"/>
      <c r="C1539" s="652"/>
      <c r="D1539" s="652"/>
      <c r="E1539" s="652"/>
      <c r="F1539" s="652"/>
      <c r="G1539" s="647"/>
      <c r="H1539" s="648"/>
      <c r="I1539" s="648"/>
      <c r="J1539" s="671"/>
      <c r="K1539" s="822"/>
      <c r="L1539" s="671"/>
      <c r="M1539" s="671"/>
      <c r="N1539" s="671"/>
      <c r="O1539" s="671"/>
      <c r="P1539" s="671"/>
      <c r="Q1539" s="671"/>
      <c r="R1539" s="653"/>
      <c r="S1539" s="653"/>
      <c r="T1539" s="653"/>
      <c r="U1539" s="37"/>
      <c r="V1539" s="37"/>
      <c r="W1539" s="37"/>
      <c r="X1539" s="37"/>
      <c r="Y1539" s="37"/>
      <c r="Z1539" s="37"/>
      <c r="AA1539" s="37"/>
      <c r="AB1539" s="37"/>
      <c r="AC1539" s="37"/>
      <c r="AD1539" s="37"/>
      <c r="AE1539" s="37"/>
      <c r="AF1539" s="37"/>
      <c r="AG1539" s="37"/>
      <c r="AH1539" s="37"/>
      <c r="AI1539" s="37"/>
      <c r="AJ1539" s="37"/>
      <c r="AK1539" s="37"/>
      <c r="AL1539" s="652"/>
      <c r="AM1539" s="652"/>
      <c r="AN1539" s="652"/>
      <c r="AO1539" s="652"/>
      <c r="AP1539" s="652"/>
      <c r="AQ1539" s="652"/>
      <c r="AR1539" s="652"/>
      <c r="AS1539" s="652"/>
      <c r="AT1539" s="652"/>
    </row>
    <row r="1540" spans="2:46" s="644" customFormat="1" ht="15.95" customHeight="1" x14ac:dyDescent="0.25">
      <c r="B1540" s="645"/>
      <c r="C1540" s="652"/>
      <c r="D1540" s="652"/>
      <c r="E1540" s="652"/>
      <c r="F1540" s="652"/>
      <c r="G1540" s="647"/>
      <c r="H1540" s="648"/>
      <c r="I1540" s="648"/>
      <c r="J1540" s="671"/>
      <c r="K1540" s="822"/>
      <c r="L1540" s="671"/>
      <c r="M1540" s="671"/>
      <c r="N1540" s="671"/>
      <c r="O1540" s="671"/>
      <c r="P1540" s="671"/>
      <c r="Q1540" s="671"/>
      <c r="R1540" s="653"/>
      <c r="S1540" s="653"/>
      <c r="T1540" s="653"/>
      <c r="U1540" s="37"/>
      <c r="V1540" s="37"/>
      <c r="W1540" s="37"/>
      <c r="X1540" s="37"/>
      <c r="Y1540" s="37"/>
      <c r="Z1540" s="37"/>
      <c r="AA1540" s="37"/>
      <c r="AB1540" s="37"/>
      <c r="AC1540" s="37"/>
      <c r="AD1540" s="37"/>
      <c r="AE1540" s="37"/>
      <c r="AF1540" s="37"/>
      <c r="AG1540" s="37"/>
      <c r="AH1540" s="37"/>
      <c r="AI1540" s="37"/>
      <c r="AJ1540" s="37"/>
      <c r="AK1540" s="37"/>
      <c r="AL1540" s="652"/>
      <c r="AM1540" s="652"/>
      <c r="AN1540" s="652"/>
      <c r="AO1540" s="652"/>
      <c r="AP1540" s="652"/>
      <c r="AQ1540" s="652"/>
      <c r="AR1540" s="652"/>
      <c r="AS1540" s="652"/>
      <c r="AT1540" s="652"/>
    </row>
    <row r="1541" spans="2:46" s="644" customFormat="1" ht="15.95" customHeight="1" x14ac:dyDescent="0.25">
      <c r="B1541" s="645"/>
      <c r="C1541" s="652"/>
      <c r="D1541" s="652"/>
      <c r="E1541" s="652"/>
      <c r="F1541" s="652"/>
      <c r="G1541" s="647"/>
      <c r="H1541" s="648"/>
      <c r="I1541" s="648"/>
      <c r="J1541" s="671"/>
      <c r="K1541" s="822"/>
      <c r="L1541" s="671"/>
      <c r="M1541" s="671"/>
      <c r="N1541" s="671"/>
      <c r="O1541" s="671"/>
      <c r="P1541" s="671"/>
      <c r="Q1541" s="671"/>
      <c r="R1541" s="653"/>
      <c r="S1541" s="653"/>
      <c r="T1541" s="653"/>
      <c r="U1541" s="37"/>
      <c r="V1541" s="37"/>
      <c r="W1541" s="37"/>
      <c r="X1541" s="37"/>
      <c r="Y1541" s="37"/>
      <c r="Z1541" s="37"/>
      <c r="AA1541" s="37"/>
      <c r="AB1541" s="37"/>
      <c r="AC1541" s="37"/>
      <c r="AD1541" s="37"/>
      <c r="AE1541" s="37"/>
      <c r="AF1541" s="37"/>
      <c r="AG1541" s="37"/>
      <c r="AH1541" s="37"/>
      <c r="AI1541" s="37"/>
      <c r="AJ1541" s="37"/>
      <c r="AK1541" s="37"/>
      <c r="AL1541" s="652"/>
      <c r="AM1541" s="652"/>
      <c r="AN1541" s="652"/>
      <c r="AO1541" s="652"/>
      <c r="AP1541" s="652"/>
      <c r="AQ1541" s="652"/>
      <c r="AR1541" s="652"/>
      <c r="AS1541" s="652"/>
      <c r="AT1541" s="652"/>
    </row>
    <row r="1542" spans="2:46" s="644" customFormat="1" ht="15.95" customHeight="1" x14ac:dyDescent="0.25">
      <c r="B1542" s="645"/>
      <c r="C1542" s="652"/>
      <c r="D1542" s="652"/>
      <c r="E1542" s="652"/>
      <c r="F1542" s="652"/>
      <c r="G1542" s="647"/>
      <c r="H1542" s="648"/>
      <c r="I1542" s="648"/>
      <c r="J1542" s="671"/>
      <c r="K1542" s="822"/>
      <c r="L1542" s="671"/>
      <c r="M1542" s="671"/>
      <c r="N1542" s="671"/>
      <c r="O1542" s="671"/>
      <c r="P1542" s="671"/>
      <c r="Q1542" s="671"/>
      <c r="R1542" s="653"/>
      <c r="S1542" s="653"/>
      <c r="T1542" s="653"/>
      <c r="U1542" s="37"/>
      <c r="V1542" s="37"/>
      <c r="W1542" s="37"/>
      <c r="X1542" s="37"/>
      <c r="Y1542" s="37"/>
      <c r="Z1542" s="37"/>
      <c r="AA1542" s="37"/>
      <c r="AB1542" s="37"/>
      <c r="AC1542" s="37"/>
      <c r="AD1542" s="37"/>
      <c r="AE1542" s="37"/>
      <c r="AF1542" s="37"/>
      <c r="AG1542" s="37"/>
      <c r="AH1542" s="37"/>
      <c r="AI1542" s="37"/>
      <c r="AJ1542" s="37"/>
      <c r="AK1542" s="37"/>
      <c r="AL1542" s="652"/>
      <c r="AM1542" s="652"/>
      <c r="AN1542" s="652"/>
      <c r="AO1542" s="652"/>
      <c r="AP1542" s="652"/>
      <c r="AQ1542" s="652"/>
      <c r="AR1542" s="652"/>
      <c r="AS1542" s="652"/>
      <c r="AT1542" s="652"/>
    </row>
    <row r="1543" spans="2:46" s="644" customFormat="1" ht="15.95" customHeight="1" x14ac:dyDescent="0.25">
      <c r="B1543" s="645"/>
      <c r="C1543" s="652"/>
      <c r="D1543" s="652"/>
      <c r="E1543" s="652"/>
      <c r="F1543" s="652"/>
      <c r="G1543" s="647"/>
      <c r="H1543" s="648"/>
      <c r="I1543" s="648"/>
      <c r="J1543" s="671"/>
      <c r="K1543" s="822"/>
      <c r="L1543" s="671"/>
      <c r="M1543" s="671"/>
      <c r="N1543" s="671"/>
      <c r="O1543" s="671"/>
      <c r="P1543" s="671"/>
      <c r="Q1543" s="671"/>
      <c r="R1543" s="653"/>
      <c r="S1543" s="653"/>
      <c r="T1543" s="653"/>
      <c r="U1543" s="37"/>
      <c r="V1543" s="37"/>
      <c r="W1543" s="37"/>
      <c r="X1543" s="37"/>
      <c r="Y1543" s="37"/>
      <c r="Z1543" s="37"/>
      <c r="AA1543" s="37"/>
      <c r="AB1543" s="37"/>
      <c r="AC1543" s="37"/>
      <c r="AD1543" s="37"/>
      <c r="AE1543" s="37"/>
      <c r="AF1543" s="37"/>
      <c r="AG1543" s="37"/>
      <c r="AH1543" s="37"/>
      <c r="AI1543" s="37"/>
      <c r="AJ1543" s="37"/>
      <c r="AK1543" s="37"/>
      <c r="AL1543" s="652"/>
      <c r="AM1543" s="652"/>
      <c r="AN1543" s="652"/>
      <c r="AO1543" s="652"/>
      <c r="AP1543" s="652"/>
      <c r="AQ1543" s="652"/>
      <c r="AR1543" s="652"/>
      <c r="AS1543" s="652"/>
      <c r="AT1543" s="652"/>
    </row>
    <row r="1544" spans="2:46" s="644" customFormat="1" ht="15.95" customHeight="1" x14ac:dyDescent="0.25">
      <c r="B1544" s="645"/>
      <c r="C1544" s="652"/>
      <c r="D1544" s="652"/>
      <c r="E1544" s="652"/>
      <c r="F1544" s="652"/>
      <c r="G1544" s="647"/>
      <c r="H1544" s="648"/>
      <c r="I1544" s="648"/>
      <c r="J1544" s="671"/>
      <c r="K1544" s="822"/>
      <c r="L1544" s="671"/>
      <c r="M1544" s="671"/>
      <c r="N1544" s="671"/>
      <c r="O1544" s="671"/>
      <c r="P1544" s="671"/>
      <c r="Q1544" s="671"/>
      <c r="R1544" s="653"/>
      <c r="S1544" s="653"/>
      <c r="T1544" s="653"/>
      <c r="U1544" s="37"/>
      <c r="V1544" s="37"/>
      <c r="W1544" s="37"/>
      <c r="X1544" s="37"/>
      <c r="Y1544" s="37"/>
      <c r="Z1544" s="37"/>
      <c r="AA1544" s="37"/>
      <c r="AB1544" s="37"/>
      <c r="AC1544" s="37"/>
      <c r="AD1544" s="37"/>
      <c r="AE1544" s="37"/>
      <c r="AF1544" s="37"/>
      <c r="AG1544" s="37"/>
      <c r="AH1544" s="37"/>
      <c r="AI1544" s="37"/>
      <c r="AJ1544" s="37"/>
      <c r="AK1544" s="37"/>
      <c r="AL1544" s="652"/>
      <c r="AM1544" s="652"/>
      <c r="AN1544" s="652"/>
      <c r="AO1544" s="652"/>
      <c r="AP1544" s="652"/>
      <c r="AQ1544" s="652"/>
      <c r="AR1544" s="652"/>
      <c r="AS1544" s="652"/>
      <c r="AT1544" s="652"/>
    </row>
    <row r="1545" spans="2:46" s="644" customFormat="1" ht="15.95" customHeight="1" x14ac:dyDescent="0.25">
      <c r="B1545" s="645"/>
      <c r="C1545" s="652"/>
      <c r="D1545" s="652"/>
      <c r="E1545" s="652"/>
      <c r="F1545" s="652"/>
      <c r="G1545" s="647"/>
      <c r="H1545" s="648"/>
      <c r="I1545" s="648"/>
      <c r="J1545" s="671"/>
      <c r="K1545" s="822"/>
      <c r="L1545" s="671"/>
      <c r="M1545" s="671"/>
      <c r="N1545" s="671"/>
      <c r="O1545" s="671"/>
      <c r="P1545" s="671"/>
      <c r="Q1545" s="671"/>
      <c r="R1545" s="653"/>
      <c r="S1545" s="653"/>
      <c r="T1545" s="653"/>
      <c r="U1545" s="37"/>
      <c r="V1545" s="37"/>
      <c r="W1545" s="37"/>
      <c r="X1545" s="37"/>
      <c r="Y1545" s="37"/>
      <c r="Z1545" s="37"/>
      <c r="AA1545" s="37"/>
      <c r="AB1545" s="37"/>
      <c r="AC1545" s="37"/>
      <c r="AD1545" s="37"/>
      <c r="AE1545" s="37"/>
      <c r="AF1545" s="37"/>
      <c r="AG1545" s="37"/>
      <c r="AH1545" s="37"/>
      <c r="AI1545" s="37"/>
      <c r="AJ1545" s="37"/>
      <c r="AK1545" s="37"/>
      <c r="AL1545" s="652"/>
      <c r="AM1545" s="652"/>
      <c r="AN1545" s="652"/>
      <c r="AO1545" s="652"/>
      <c r="AP1545" s="652"/>
      <c r="AQ1545" s="652"/>
      <c r="AR1545" s="652"/>
      <c r="AS1545" s="652"/>
      <c r="AT1545" s="652"/>
    </row>
    <row r="1546" spans="2:46" s="644" customFormat="1" ht="15.95" customHeight="1" x14ac:dyDescent="0.25">
      <c r="B1546" s="645"/>
      <c r="C1546" s="652"/>
      <c r="D1546" s="652"/>
      <c r="E1546" s="652"/>
      <c r="F1546" s="652"/>
      <c r="G1546" s="647"/>
      <c r="H1546" s="648"/>
      <c r="I1546" s="648"/>
      <c r="J1546" s="671"/>
      <c r="K1546" s="822"/>
      <c r="L1546" s="671"/>
      <c r="M1546" s="671"/>
      <c r="N1546" s="671"/>
      <c r="O1546" s="671"/>
      <c r="P1546" s="671"/>
      <c r="Q1546" s="671"/>
      <c r="R1546" s="653"/>
      <c r="S1546" s="653"/>
      <c r="T1546" s="653"/>
      <c r="U1546" s="37"/>
      <c r="V1546" s="37"/>
      <c r="W1546" s="37"/>
      <c r="X1546" s="37"/>
      <c r="Y1546" s="37"/>
      <c r="Z1546" s="37"/>
      <c r="AA1546" s="37"/>
      <c r="AB1546" s="37"/>
      <c r="AC1546" s="37"/>
      <c r="AD1546" s="37"/>
      <c r="AE1546" s="37"/>
      <c r="AF1546" s="37"/>
      <c r="AG1546" s="37"/>
      <c r="AH1546" s="37"/>
      <c r="AI1546" s="37"/>
      <c r="AJ1546" s="37"/>
      <c r="AK1546" s="37"/>
      <c r="AL1546" s="652"/>
      <c r="AM1546" s="652"/>
      <c r="AN1546" s="652"/>
      <c r="AO1546" s="652"/>
      <c r="AP1546" s="652"/>
      <c r="AQ1546" s="652"/>
      <c r="AR1546" s="652"/>
      <c r="AS1546" s="652"/>
      <c r="AT1546" s="652"/>
    </row>
    <row r="1547" spans="2:46" s="644" customFormat="1" ht="15.95" customHeight="1" x14ac:dyDescent="0.25">
      <c r="B1547" s="645"/>
      <c r="C1547" s="652"/>
      <c r="D1547" s="652"/>
      <c r="E1547" s="652"/>
      <c r="F1547" s="652"/>
      <c r="G1547" s="647"/>
      <c r="H1547" s="648"/>
      <c r="I1547" s="648"/>
      <c r="J1547" s="671"/>
      <c r="K1547" s="822"/>
      <c r="L1547" s="671"/>
      <c r="M1547" s="671"/>
      <c r="N1547" s="671"/>
      <c r="O1547" s="671"/>
      <c r="P1547" s="671"/>
      <c r="Q1547" s="671"/>
      <c r="R1547" s="653"/>
      <c r="S1547" s="653"/>
      <c r="T1547" s="653"/>
      <c r="U1547" s="37"/>
      <c r="V1547" s="37"/>
      <c r="W1547" s="37"/>
      <c r="X1547" s="37"/>
      <c r="Y1547" s="37"/>
      <c r="Z1547" s="37"/>
      <c r="AA1547" s="37"/>
      <c r="AB1547" s="37"/>
      <c r="AC1547" s="37"/>
      <c r="AD1547" s="37"/>
      <c r="AE1547" s="37"/>
      <c r="AF1547" s="37"/>
      <c r="AG1547" s="37"/>
      <c r="AH1547" s="37"/>
      <c r="AI1547" s="37"/>
      <c r="AJ1547" s="37"/>
      <c r="AK1547" s="37"/>
      <c r="AL1547" s="652"/>
      <c r="AM1547" s="652"/>
      <c r="AN1547" s="652"/>
      <c r="AO1547" s="652"/>
      <c r="AP1547" s="652"/>
      <c r="AQ1547" s="652"/>
      <c r="AR1547" s="652"/>
      <c r="AS1547" s="652"/>
      <c r="AT1547" s="652"/>
    </row>
    <row r="1548" spans="2:46" s="644" customFormat="1" ht="15.95" customHeight="1" x14ac:dyDescent="0.25">
      <c r="B1548" s="645"/>
      <c r="C1548" s="652"/>
      <c r="D1548" s="652"/>
      <c r="E1548" s="652"/>
      <c r="F1548" s="652"/>
      <c r="G1548" s="647"/>
      <c r="H1548" s="648"/>
      <c r="I1548" s="648"/>
      <c r="J1548" s="671"/>
      <c r="K1548" s="822"/>
      <c r="L1548" s="671"/>
      <c r="M1548" s="671"/>
      <c r="N1548" s="671"/>
      <c r="O1548" s="671"/>
      <c r="P1548" s="671"/>
      <c r="Q1548" s="671"/>
      <c r="R1548" s="653"/>
      <c r="S1548" s="653"/>
      <c r="T1548" s="653"/>
      <c r="U1548" s="37"/>
      <c r="V1548" s="37"/>
      <c r="W1548" s="37"/>
      <c r="X1548" s="37"/>
      <c r="Y1548" s="37"/>
      <c r="Z1548" s="37"/>
      <c r="AA1548" s="37"/>
      <c r="AB1548" s="37"/>
      <c r="AC1548" s="37"/>
      <c r="AD1548" s="37"/>
      <c r="AE1548" s="37"/>
      <c r="AF1548" s="37"/>
      <c r="AG1548" s="37"/>
      <c r="AH1548" s="37"/>
      <c r="AI1548" s="37"/>
      <c r="AJ1548" s="37"/>
      <c r="AK1548" s="37"/>
      <c r="AL1548" s="652"/>
      <c r="AM1548" s="652"/>
      <c r="AN1548" s="652"/>
      <c r="AO1548" s="652"/>
      <c r="AP1548" s="652"/>
      <c r="AQ1548" s="652"/>
      <c r="AR1548" s="652"/>
      <c r="AS1548" s="652"/>
      <c r="AT1548" s="652"/>
    </row>
    <row r="1549" spans="2:46" s="644" customFormat="1" ht="15.95" customHeight="1" x14ac:dyDescent="0.25">
      <c r="B1549" s="645"/>
      <c r="C1549" s="652"/>
      <c r="D1549" s="652"/>
      <c r="E1549" s="652"/>
      <c r="F1549" s="652"/>
      <c r="G1549" s="647"/>
      <c r="H1549" s="648"/>
      <c r="I1549" s="648"/>
      <c r="J1549" s="671"/>
      <c r="K1549" s="822"/>
      <c r="L1549" s="671"/>
      <c r="M1549" s="671"/>
      <c r="N1549" s="671"/>
      <c r="O1549" s="671"/>
      <c r="P1549" s="671"/>
      <c r="Q1549" s="671"/>
      <c r="R1549" s="653"/>
      <c r="S1549" s="653"/>
      <c r="T1549" s="653"/>
      <c r="U1549" s="37"/>
      <c r="V1549" s="37"/>
      <c r="W1549" s="37"/>
      <c r="X1549" s="37"/>
      <c r="Y1549" s="37"/>
      <c r="Z1549" s="37"/>
      <c r="AA1549" s="37"/>
      <c r="AB1549" s="37"/>
      <c r="AC1549" s="37"/>
      <c r="AD1549" s="37"/>
      <c r="AE1549" s="37"/>
      <c r="AF1549" s="37"/>
      <c r="AG1549" s="37"/>
      <c r="AH1549" s="37"/>
      <c r="AI1549" s="37"/>
      <c r="AJ1549" s="37"/>
      <c r="AK1549" s="37"/>
      <c r="AL1549" s="652"/>
      <c r="AM1549" s="652"/>
      <c r="AN1549" s="652"/>
      <c r="AO1549" s="652"/>
      <c r="AP1549" s="652"/>
      <c r="AQ1549" s="652"/>
      <c r="AR1549" s="652"/>
      <c r="AS1549" s="652"/>
      <c r="AT1549" s="652"/>
    </row>
    <row r="1550" spans="2:46" s="644" customFormat="1" ht="15.95" customHeight="1" x14ac:dyDescent="0.25">
      <c r="B1550" s="645"/>
      <c r="C1550" s="652"/>
      <c r="D1550" s="652"/>
      <c r="E1550" s="652"/>
      <c r="F1550" s="652"/>
      <c r="G1550" s="647"/>
      <c r="H1550" s="648"/>
      <c r="I1550" s="648"/>
      <c r="J1550" s="671"/>
      <c r="K1550" s="822"/>
      <c r="L1550" s="671"/>
      <c r="M1550" s="671"/>
      <c r="N1550" s="671"/>
      <c r="O1550" s="671"/>
      <c r="P1550" s="671"/>
      <c r="Q1550" s="671"/>
      <c r="R1550" s="653"/>
      <c r="S1550" s="653"/>
      <c r="T1550" s="653"/>
      <c r="U1550" s="37"/>
      <c r="V1550" s="37"/>
      <c r="W1550" s="37"/>
      <c r="X1550" s="37"/>
      <c r="Y1550" s="37"/>
      <c r="Z1550" s="37"/>
      <c r="AA1550" s="37"/>
      <c r="AB1550" s="37"/>
      <c r="AC1550" s="37"/>
      <c r="AD1550" s="37"/>
      <c r="AE1550" s="37"/>
      <c r="AF1550" s="37"/>
      <c r="AG1550" s="37"/>
      <c r="AH1550" s="37"/>
      <c r="AI1550" s="37"/>
      <c r="AJ1550" s="37"/>
      <c r="AK1550" s="37"/>
      <c r="AL1550" s="652"/>
      <c r="AM1550" s="652"/>
      <c r="AN1550" s="652"/>
      <c r="AO1550" s="652"/>
      <c r="AP1550" s="652"/>
      <c r="AQ1550" s="652"/>
      <c r="AR1550" s="652"/>
      <c r="AS1550" s="652"/>
      <c r="AT1550" s="652"/>
    </row>
    <row r="1551" spans="2:46" s="644" customFormat="1" ht="15.95" customHeight="1" x14ac:dyDescent="0.25">
      <c r="B1551" s="645"/>
      <c r="C1551" s="652"/>
      <c r="D1551" s="652"/>
      <c r="E1551" s="652"/>
      <c r="F1551" s="652"/>
      <c r="G1551" s="647"/>
      <c r="H1551" s="648"/>
      <c r="I1551" s="648"/>
      <c r="J1551" s="671"/>
      <c r="K1551" s="822"/>
      <c r="L1551" s="671"/>
      <c r="M1551" s="671"/>
      <c r="N1551" s="671"/>
      <c r="O1551" s="671"/>
      <c r="P1551" s="671"/>
      <c r="Q1551" s="671"/>
      <c r="R1551" s="653"/>
      <c r="S1551" s="653"/>
      <c r="T1551" s="653"/>
      <c r="U1551" s="37"/>
      <c r="V1551" s="37"/>
      <c r="W1551" s="37"/>
      <c r="X1551" s="37"/>
      <c r="Y1551" s="37"/>
      <c r="Z1551" s="37"/>
      <c r="AA1551" s="37"/>
      <c r="AB1551" s="37"/>
      <c r="AC1551" s="37"/>
      <c r="AD1551" s="37"/>
      <c r="AE1551" s="37"/>
      <c r="AF1551" s="37"/>
      <c r="AG1551" s="37"/>
      <c r="AH1551" s="37"/>
      <c r="AI1551" s="37"/>
      <c r="AJ1551" s="37"/>
      <c r="AK1551" s="37"/>
      <c r="AL1551" s="652"/>
      <c r="AM1551" s="652"/>
      <c r="AN1551" s="652"/>
      <c r="AO1551" s="652"/>
      <c r="AP1551" s="652"/>
      <c r="AQ1551" s="652"/>
      <c r="AR1551" s="652"/>
      <c r="AS1551" s="652"/>
      <c r="AT1551" s="652"/>
    </row>
    <row r="1552" spans="2:46" s="644" customFormat="1" ht="15.95" customHeight="1" x14ac:dyDescent="0.25">
      <c r="B1552" s="645"/>
      <c r="C1552" s="652"/>
      <c r="D1552" s="652"/>
      <c r="E1552" s="652"/>
      <c r="F1552" s="652"/>
      <c r="G1552" s="647"/>
      <c r="H1552" s="648"/>
      <c r="I1552" s="648"/>
      <c r="J1552" s="671"/>
      <c r="K1552" s="822"/>
      <c r="L1552" s="671"/>
      <c r="M1552" s="671"/>
      <c r="N1552" s="671"/>
      <c r="O1552" s="671"/>
      <c r="P1552" s="671"/>
      <c r="Q1552" s="671"/>
      <c r="R1552" s="653"/>
      <c r="S1552" s="653"/>
      <c r="T1552" s="653"/>
      <c r="U1552" s="37"/>
      <c r="V1552" s="37"/>
      <c r="W1552" s="37"/>
      <c r="X1552" s="37"/>
      <c r="Y1552" s="37"/>
      <c r="Z1552" s="37"/>
      <c r="AA1552" s="37"/>
      <c r="AB1552" s="37"/>
      <c r="AC1552" s="37"/>
      <c r="AD1552" s="37"/>
      <c r="AE1552" s="37"/>
      <c r="AF1552" s="37"/>
      <c r="AG1552" s="37"/>
      <c r="AH1552" s="37"/>
      <c r="AI1552" s="37"/>
      <c r="AJ1552" s="37"/>
      <c r="AK1552" s="37"/>
      <c r="AL1552" s="652"/>
      <c r="AM1552" s="652"/>
      <c r="AN1552" s="652"/>
      <c r="AO1552" s="652"/>
      <c r="AP1552" s="652"/>
      <c r="AQ1552" s="652"/>
      <c r="AR1552" s="652"/>
      <c r="AS1552" s="652"/>
      <c r="AT1552" s="652"/>
    </row>
    <row r="1553" spans="2:46" s="644" customFormat="1" ht="15.95" customHeight="1" x14ac:dyDescent="0.25">
      <c r="B1553" s="645"/>
      <c r="C1553" s="652"/>
      <c r="D1553" s="652"/>
      <c r="E1553" s="652"/>
      <c r="F1553" s="652"/>
      <c r="G1553" s="647"/>
      <c r="H1553" s="648"/>
      <c r="I1553" s="648"/>
      <c r="J1553" s="671"/>
      <c r="K1553" s="822"/>
      <c r="L1553" s="671"/>
      <c r="M1553" s="671"/>
      <c r="N1553" s="671"/>
      <c r="O1553" s="671"/>
      <c r="P1553" s="671"/>
      <c r="Q1553" s="671"/>
      <c r="R1553" s="653"/>
      <c r="S1553" s="653"/>
      <c r="T1553" s="653"/>
      <c r="U1553" s="37"/>
      <c r="V1553" s="37"/>
      <c r="W1553" s="37"/>
      <c r="X1553" s="37"/>
      <c r="Y1553" s="37"/>
      <c r="Z1553" s="37"/>
      <c r="AA1553" s="37"/>
      <c r="AB1553" s="37"/>
      <c r="AC1553" s="37"/>
      <c r="AD1553" s="37"/>
      <c r="AE1553" s="37"/>
      <c r="AF1553" s="37"/>
      <c r="AG1553" s="37"/>
      <c r="AH1553" s="37"/>
      <c r="AI1553" s="37"/>
      <c r="AJ1553" s="37"/>
      <c r="AK1553" s="37"/>
      <c r="AL1553" s="652"/>
      <c r="AM1553" s="652"/>
      <c r="AN1553" s="652"/>
      <c r="AO1553" s="652"/>
      <c r="AP1553" s="652"/>
      <c r="AQ1553" s="652"/>
      <c r="AR1553" s="652"/>
      <c r="AS1553" s="652"/>
      <c r="AT1553" s="652"/>
    </row>
    <row r="1554" spans="2:46" s="644" customFormat="1" ht="15.95" customHeight="1" x14ac:dyDescent="0.25">
      <c r="B1554" s="645"/>
      <c r="C1554" s="652"/>
      <c r="D1554" s="652"/>
      <c r="E1554" s="652"/>
      <c r="F1554" s="652"/>
      <c r="G1554" s="647"/>
      <c r="H1554" s="648"/>
      <c r="I1554" s="648"/>
      <c r="J1554" s="671"/>
      <c r="K1554" s="822"/>
      <c r="L1554" s="671"/>
      <c r="M1554" s="671"/>
      <c r="N1554" s="671"/>
      <c r="O1554" s="671"/>
      <c r="P1554" s="671"/>
      <c r="Q1554" s="671"/>
      <c r="R1554" s="653"/>
      <c r="S1554" s="653"/>
      <c r="T1554" s="653"/>
      <c r="U1554" s="37"/>
      <c r="V1554" s="37"/>
      <c r="W1554" s="37"/>
      <c r="X1554" s="37"/>
      <c r="Y1554" s="37"/>
      <c r="Z1554" s="37"/>
      <c r="AA1554" s="37"/>
      <c r="AB1554" s="37"/>
      <c r="AC1554" s="37"/>
      <c r="AD1554" s="37"/>
      <c r="AE1554" s="37"/>
      <c r="AF1554" s="37"/>
      <c r="AG1554" s="37"/>
      <c r="AH1554" s="37"/>
      <c r="AI1554" s="37"/>
      <c r="AJ1554" s="37"/>
      <c r="AK1554" s="37"/>
      <c r="AL1554" s="652"/>
      <c r="AM1554" s="652"/>
      <c r="AN1554" s="652"/>
      <c r="AO1554" s="652"/>
      <c r="AP1554" s="652"/>
      <c r="AQ1554" s="652"/>
      <c r="AR1554" s="652"/>
      <c r="AS1554" s="652"/>
      <c r="AT1554" s="652"/>
    </row>
    <row r="1555" spans="2:46" s="644" customFormat="1" ht="15.95" customHeight="1" x14ac:dyDescent="0.25">
      <c r="B1555" s="645"/>
      <c r="C1555" s="652"/>
      <c r="D1555" s="652"/>
      <c r="E1555" s="652"/>
      <c r="F1555" s="652"/>
      <c r="G1555" s="647"/>
      <c r="H1555" s="648"/>
      <c r="I1555" s="648"/>
      <c r="J1555" s="671"/>
      <c r="K1555" s="822"/>
      <c r="L1555" s="671"/>
      <c r="M1555" s="671"/>
      <c r="N1555" s="671"/>
      <c r="O1555" s="671"/>
      <c r="P1555" s="671"/>
      <c r="Q1555" s="671"/>
      <c r="R1555" s="653"/>
      <c r="S1555" s="653"/>
      <c r="T1555" s="653"/>
      <c r="U1555" s="37"/>
      <c r="V1555" s="37"/>
      <c r="W1555" s="37"/>
      <c r="X1555" s="37"/>
      <c r="Y1555" s="37"/>
      <c r="Z1555" s="37"/>
      <c r="AA1555" s="37"/>
      <c r="AB1555" s="37"/>
      <c r="AC1555" s="37"/>
      <c r="AD1555" s="37"/>
      <c r="AE1555" s="37"/>
      <c r="AF1555" s="37"/>
      <c r="AG1555" s="37"/>
      <c r="AH1555" s="37"/>
      <c r="AI1555" s="37"/>
      <c r="AJ1555" s="37"/>
      <c r="AK1555" s="37"/>
      <c r="AL1555" s="652"/>
      <c r="AM1555" s="652"/>
      <c r="AN1555" s="652"/>
      <c r="AO1555" s="652"/>
      <c r="AP1555" s="652"/>
      <c r="AQ1555" s="652"/>
      <c r="AR1555" s="652"/>
      <c r="AS1555" s="652"/>
      <c r="AT1555" s="652"/>
    </row>
    <row r="1556" spans="2:46" s="644" customFormat="1" ht="15.95" customHeight="1" x14ac:dyDescent="0.25">
      <c r="B1556" s="645"/>
      <c r="C1556" s="652"/>
      <c r="D1556" s="652"/>
      <c r="E1556" s="652"/>
      <c r="F1556" s="652"/>
      <c r="G1556" s="647"/>
      <c r="H1556" s="648"/>
      <c r="I1556" s="648"/>
      <c r="J1556" s="671"/>
      <c r="K1556" s="822"/>
      <c r="L1556" s="671"/>
      <c r="M1556" s="671"/>
      <c r="N1556" s="671"/>
      <c r="O1556" s="671"/>
      <c r="P1556" s="671"/>
      <c r="Q1556" s="671"/>
      <c r="R1556" s="653"/>
      <c r="S1556" s="653"/>
      <c r="T1556" s="653"/>
      <c r="U1556" s="37"/>
      <c r="V1556" s="37"/>
      <c r="W1556" s="37"/>
      <c r="X1556" s="37"/>
      <c r="Y1556" s="37"/>
      <c r="Z1556" s="37"/>
      <c r="AA1556" s="37"/>
      <c r="AB1556" s="37"/>
      <c r="AC1556" s="37"/>
      <c r="AD1556" s="37"/>
      <c r="AE1556" s="37"/>
      <c r="AF1556" s="37"/>
      <c r="AG1556" s="37"/>
      <c r="AH1556" s="37"/>
      <c r="AI1556" s="37"/>
      <c r="AJ1556" s="37"/>
      <c r="AK1556" s="37"/>
      <c r="AL1556" s="652"/>
      <c r="AM1556" s="652"/>
      <c r="AN1556" s="652"/>
      <c r="AO1556" s="652"/>
      <c r="AP1556" s="652"/>
      <c r="AQ1556" s="652"/>
      <c r="AR1556" s="652"/>
      <c r="AS1556" s="652"/>
      <c r="AT1556" s="652"/>
    </row>
    <row r="1557" spans="2:46" s="644" customFormat="1" ht="15.95" customHeight="1" x14ac:dyDescent="0.25">
      <c r="B1557" s="645"/>
      <c r="C1557" s="652"/>
      <c r="D1557" s="652"/>
      <c r="E1557" s="652"/>
      <c r="F1557" s="652"/>
      <c r="G1557" s="647"/>
      <c r="H1557" s="648"/>
      <c r="I1557" s="648"/>
      <c r="J1557" s="671"/>
      <c r="K1557" s="822"/>
      <c r="L1557" s="671"/>
      <c r="M1557" s="671"/>
      <c r="N1557" s="671"/>
      <c r="O1557" s="671"/>
      <c r="P1557" s="671"/>
      <c r="Q1557" s="671"/>
      <c r="R1557" s="653"/>
      <c r="S1557" s="653"/>
      <c r="T1557" s="653"/>
      <c r="U1557" s="37"/>
      <c r="V1557" s="37"/>
      <c r="W1557" s="37"/>
      <c r="X1557" s="37"/>
      <c r="Y1557" s="37"/>
      <c r="Z1557" s="37"/>
      <c r="AA1557" s="37"/>
      <c r="AB1557" s="37"/>
      <c r="AC1557" s="37"/>
      <c r="AD1557" s="37"/>
      <c r="AE1557" s="37"/>
      <c r="AF1557" s="37"/>
      <c r="AG1557" s="37"/>
      <c r="AH1557" s="37"/>
      <c r="AI1557" s="37"/>
      <c r="AJ1557" s="37"/>
      <c r="AK1557" s="37"/>
      <c r="AL1557" s="652"/>
      <c r="AM1557" s="652"/>
      <c r="AN1557" s="652"/>
      <c r="AO1557" s="652"/>
      <c r="AP1557" s="652"/>
      <c r="AQ1557" s="652"/>
      <c r="AR1557" s="652"/>
      <c r="AS1557" s="652"/>
      <c r="AT1557" s="652"/>
    </row>
    <row r="1558" spans="2:46" s="644" customFormat="1" ht="15.95" customHeight="1" x14ac:dyDescent="0.25">
      <c r="B1558" s="645"/>
      <c r="C1558" s="652"/>
      <c r="D1558" s="652"/>
      <c r="E1558" s="652"/>
      <c r="F1558" s="652"/>
      <c r="G1558" s="647"/>
      <c r="H1558" s="648"/>
      <c r="I1558" s="648"/>
      <c r="J1558" s="671"/>
      <c r="K1558" s="822"/>
      <c r="L1558" s="671"/>
      <c r="M1558" s="671"/>
      <c r="N1558" s="671"/>
      <c r="O1558" s="671"/>
      <c r="P1558" s="671"/>
      <c r="Q1558" s="671"/>
      <c r="R1558" s="653"/>
      <c r="S1558" s="653"/>
      <c r="T1558" s="653"/>
      <c r="U1558" s="37"/>
      <c r="V1558" s="37"/>
      <c r="W1558" s="37"/>
      <c r="X1558" s="37"/>
      <c r="Y1558" s="37"/>
      <c r="Z1558" s="37"/>
      <c r="AA1558" s="37"/>
      <c r="AB1558" s="37"/>
      <c r="AC1558" s="37"/>
      <c r="AD1558" s="37"/>
      <c r="AE1558" s="37"/>
      <c r="AF1558" s="37"/>
      <c r="AG1558" s="37"/>
      <c r="AH1558" s="37"/>
      <c r="AI1558" s="37"/>
      <c r="AJ1558" s="37"/>
      <c r="AK1558" s="37"/>
      <c r="AL1558" s="652"/>
      <c r="AM1558" s="652"/>
      <c r="AN1558" s="652"/>
      <c r="AO1558" s="652"/>
      <c r="AP1558" s="652"/>
      <c r="AQ1558" s="652"/>
      <c r="AR1558" s="652"/>
      <c r="AS1558" s="652"/>
      <c r="AT1558" s="652"/>
    </row>
    <row r="1559" spans="2:46" s="644" customFormat="1" ht="15.95" customHeight="1" x14ac:dyDescent="0.25">
      <c r="B1559" s="645"/>
      <c r="C1559" s="652"/>
      <c r="D1559" s="652"/>
      <c r="E1559" s="652"/>
      <c r="F1559" s="652"/>
      <c r="G1559" s="647"/>
      <c r="H1559" s="648"/>
      <c r="I1559" s="648"/>
      <c r="J1559" s="671"/>
      <c r="K1559" s="822"/>
      <c r="L1559" s="671"/>
      <c r="M1559" s="671"/>
      <c r="N1559" s="671"/>
      <c r="O1559" s="671"/>
      <c r="P1559" s="671"/>
      <c r="Q1559" s="671"/>
      <c r="R1559" s="653"/>
      <c r="S1559" s="653"/>
      <c r="T1559" s="653"/>
      <c r="U1559" s="37"/>
      <c r="V1559" s="37"/>
      <c r="W1559" s="37"/>
      <c r="X1559" s="37"/>
      <c r="Y1559" s="37"/>
      <c r="Z1559" s="37"/>
      <c r="AA1559" s="37"/>
      <c r="AB1559" s="37"/>
      <c r="AC1559" s="37"/>
      <c r="AD1559" s="37"/>
      <c r="AE1559" s="37"/>
      <c r="AF1559" s="37"/>
      <c r="AG1559" s="37"/>
      <c r="AH1559" s="37"/>
      <c r="AI1559" s="37"/>
      <c r="AJ1559" s="37"/>
      <c r="AK1559" s="37"/>
      <c r="AL1559" s="652"/>
      <c r="AM1559" s="652"/>
      <c r="AN1559" s="652"/>
      <c r="AO1559" s="652"/>
      <c r="AP1559" s="652"/>
      <c r="AQ1559" s="652"/>
      <c r="AR1559" s="652"/>
      <c r="AS1559" s="652"/>
      <c r="AT1559" s="652"/>
    </row>
    <row r="1560" spans="2:46" s="644" customFormat="1" ht="15.95" customHeight="1" x14ac:dyDescent="0.25">
      <c r="B1560" s="645"/>
      <c r="C1560" s="652"/>
      <c r="D1560" s="652"/>
      <c r="E1560" s="652"/>
      <c r="F1560" s="652"/>
      <c r="G1560" s="647"/>
      <c r="H1560" s="648"/>
      <c r="I1560" s="648"/>
      <c r="J1560" s="671"/>
      <c r="K1560" s="822"/>
      <c r="L1560" s="671"/>
      <c r="M1560" s="671"/>
      <c r="N1560" s="671"/>
      <c r="O1560" s="671"/>
      <c r="P1560" s="671"/>
      <c r="Q1560" s="671"/>
      <c r="R1560" s="653"/>
      <c r="S1560" s="653"/>
      <c r="T1560" s="653"/>
      <c r="U1560" s="37"/>
      <c r="V1560" s="37"/>
      <c r="W1560" s="37"/>
      <c r="X1560" s="37"/>
      <c r="Y1560" s="37"/>
      <c r="Z1560" s="37"/>
      <c r="AA1560" s="37"/>
      <c r="AB1560" s="37"/>
      <c r="AC1560" s="37"/>
      <c r="AD1560" s="37"/>
      <c r="AE1560" s="37"/>
      <c r="AF1560" s="37"/>
      <c r="AG1560" s="37"/>
      <c r="AH1560" s="37"/>
      <c r="AI1560" s="37"/>
      <c r="AJ1560" s="37"/>
      <c r="AK1560" s="37"/>
      <c r="AL1560" s="652"/>
      <c r="AM1560" s="652"/>
      <c r="AN1560" s="652"/>
      <c r="AO1560" s="652"/>
      <c r="AP1560" s="652"/>
      <c r="AQ1560" s="652"/>
      <c r="AR1560" s="652"/>
      <c r="AS1560" s="652"/>
      <c r="AT1560" s="652"/>
    </row>
    <row r="1561" spans="2:46" s="644" customFormat="1" ht="15.95" customHeight="1" x14ac:dyDescent="0.25">
      <c r="B1561" s="645"/>
      <c r="C1561" s="652"/>
      <c r="D1561" s="652"/>
      <c r="E1561" s="652"/>
      <c r="F1561" s="652"/>
      <c r="G1561" s="647"/>
      <c r="H1561" s="648"/>
      <c r="I1561" s="648"/>
      <c r="J1561" s="671"/>
      <c r="K1561" s="822"/>
      <c r="L1561" s="671"/>
      <c r="M1561" s="671"/>
      <c r="N1561" s="671"/>
      <c r="O1561" s="671"/>
      <c r="P1561" s="671"/>
      <c r="Q1561" s="671"/>
      <c r="R1561" s="653"/>
      <c r="S1561" s="653"/>
      <c r="T1561" s="653"/>
      <c r="U1561" s="37"/>
      <c r="V1561" s="37"/>
      <c r="W1561" s="37"/>
      <c r="X1561" s="37"/>
      <c r="Y1561" s="37"/>
      <c r="Z1561" s="37"/>
      <c r="AA1561" s="37"/>
      <c r="AB1561" s="37"/>
      <c r="AC1561" s="37"/>
      <c r="AD1561" s="37"/>
      <c r="AE1561" s="37"/>
      <c r="AF1561" s="37"/>
      <c r="AG1561" s="37"/>
      <c r="AH1561" s="37"/>
      <c r="AI1561" s="37"/>
      <c r="AJ1561" s="37"/>
      <c r="AK1561" s="37"/>
      <c r="AL1561" s="652"/>
      <c r="AM1561" s="652"/>
      <c r="AN1561" s="652"/>
      <c r="AO1561" s="652"/>
      <c r="AP1561" s="652"/>
      <c r="AQ1561" s="652"/>
      <c r="AR1561" s="652"/>
      <c r="AS1561" s="652"/>
      <c r="AT1561" s="652"/>
    </row>
    <row r="1562" spans="2:46" s="644" customFormat="1" ht="15.95" customHeight="1" x14ac:dyDescent="0.25">
      <c r="B1562" s="645"/>
      <c r="C1562" s="652"/>
      <c r="D1562" s="652"/>
      <c r="E1562" s="652"/>
      <c r="F1562" s="652"/>
      <c r="G1562" s="647"/>
      <c r="H1562" s="648"/>
      <c r="I1562" s="648"/>
      <c r="J1562" s="671"/>
      <c r="K1562" s="822"/>
      <c r="L1562" s="671"/>
      <c r="M1562" s="671"/>
      <c r="N1562" s="671"/>
      <c r="O1562" s="671"/>
      <c r="P1562" s="671"/>
      <c r="Q1562" s="671"/>
      <c r="R1562" s="653"/>
      <c r="S1562" s="653"/>
      <c r="T1562" s="653"/>
      <c r="U1562" s="37"/>
      <c r="V1562" s="37"/>
      <c r="W1562" s="37"/>
      <c r="X1562" s="37"/>
      <c r="Y1562" s="37"/>
      <c r="Z1562" s="37"/>
      <c r="AA1562" s="37"/>
      <c r="AB1562" s="37"/>
      <c r="AC1562" s="37"/>
      <c r="AD1562" s="37"/>
      <c r="AE1562" s="37"/>
      <c r="AF1562" s="37"/>
      <c r="AG1562" s="37"/>
      <c r="AH1562" s="37"/>
      <c r="AI1562" s="37"/>
      <c r="AJ1562" s="37"/>
      <c r="AK1562" s="37"/>
      <c r="AL1562" s="652"/>
      <c r="AM1562" s="652"/>
      <c r="AN1562" s="652"/>
      <c r="AO1562" s="652"/>
      <c r="AP1562" s="652"/>
      <c r="AQ1562" s="652"/>
      <c r="AR1562" s="652"/>
      <c r="AS1562" s="652"/>
      <c r="AT1562" s="652"/>
    </row>
    <row r="1563" spans="2:46" s="644" customFormat="1" ht="15.95" customHeight="1" x14ac:dyDescent="0.25">
      <c r="B1563" s="645"/>
      <c r="C1563" s="652"/>
      <c r="D1563" s="652"/>
      <c r="E1563" s="652"/>
      <c r="F1563" s="652"/>
      <c r="G1563" s="647"/>
      <c r="H1563" s="648"/>
      <c r="I1563" s="648"/>
      <c r="J1563" s="671"/>
      <c r="K1563" s="822"/>
      <c r="L1563" s="671"/>
      <c r="M1563" s="671"/>
      <c r="N1563" s="671"/>
      <c r="O1563" s="671"/>
      <c r="P1563" s="671"/>
      <c r="Q1563" s="671"/>
      <c r="R1563" s="653"/>
      <c r="S1563" s="653"/>
      <c r="T1563" s="653"/>
      <c r="U1563" s="37"/>
      <c r="V1563" s="37"/>
      <c r="W1563" s="37"/>
      <c r="X1563" s="37"/>
      <c r="Y1563" s="37"/>
      <c r="Z1563" s="37"/>
      <c r="AA1563" s="37"/>
      <c r="AB1563" s="37"/>
      <c r="AC1563" s="37"/>
      <c r="AD1563" s="37"/>
      <c r="AE1563" s="37"/>
      <c r="AF1563" s="37"/>
      <c r="AG1563" s="37"/>
      <c r="AH1563" s="37"/>
      <c r="AI1563" s="37"/>
      <c r="AJ1563" s="37"/>
      <c r="AK1563" s="37"/>
      <c r="AL1563" s="652"/>
      <c r="AM1563" s="652"/>
      <c r="AN1563" s="652"/>
      <c r="AO1563" s="652"/>
      <c r="AP1563" s="652"/>
      <c r="AQ1563" s="652"/>
      <c r="AR1563" s="652"/>
      <c r="AS1563" s="652"/>
      <c r="AT1563" s="652"/>
    </row>
    <row r="1564" spans="2:46" s="644" customFormat="1" ht="15.95" customHeight="1" x14ac:dyDescent="0.25">
      <c r="B1564" s="645"/>
      <c r="C1564" s="652"/>
      <c r="D1564" s="652"/>
      <c r="E1564" s="652"/>
      <c r="F1564" s="652"/>
      <c r="G1564" s="647"/>
      <c r="H1564" s="648"/>
      <c r="I1564" s="648"/>
      <c r="J1564" s="671"/>
      <c r="K1564" s="822"/>
      <c r="L1564" s="671"/>
      <c r="M1564" s="671"/>
      <c r="N1564" s="671"/>
      <c r="O1564" s="671"/>
      <c r="P1564" s="671"/>
      <c r="Q1564" s="671"/>
      <c r="R1564" s="653"/>
      <c r="S1564" s="653"/>
      <c r="T1564" s="653"/>
      <c r="U1564" s="37"/>
      <c r="V1564" s="37"/>
      <c r="W1564" s="37"/>
      <c r="X1564" s="37"/>
      <c r="Y1564" s="37"/>
      <c r="Z1564" s="37"/>
      <c r="AA1564" s="37"/>
      <c r="AB1564" s="37"/>
      <c r="AC1564" s="37"/>
      <c r="AD1564" s="37"/>
      <c r="AE1564" s="37"/>
      <c r="AF1564" s="37"/>
      <c r="AG1564" s="37"/>
      <c r="AH1564" s="37"/>
      <c r="AI1564" s="37"/>
      <c r="AJ1564" s="37"/>
      <c r="AK1564" s="37"/>
      <c r="AL1564" s="652"/>
      <c r="AM1564" s="652"/>
      <c r="AN1564" s="652"/>
      <c r="AO1564" s="652"/>
      <c r="AP1564" s="652"/>
      <c r="AQ1564" s="652"/>
      <c r="AR1564" s="652"/>
      <c r="AS1564" s="652"/>
      <c r="AT1564" s="652"/>
    </row>
    <row r="1565" spans="2:46" s="644" customFormat="1" ht="15.95" customHeight="1" x14ac:dyDescent="0.25">
      <c r="B1565" s="645"/>
      <c r="C1565" s="652"/>
      <c r="D1565" s="652"/>
      <c r="E1565" s="652"/>
      <c r="F1565" s="652"/>
      <c r="G1565" s="647"/>
      <c r="H1565" s="648"/>
      <c r="I1565" s="648"/>
      <c r="J1565" s="671"/>
      <c r="K1565" s="822"/>
      <c r="L1565" s="671"/>
      <c r="M1565" s="671"/>
      <c r="N1565" s="671"/>
      <c r="O1565" s="671"/>
      <c r="P1565" s="671"/>
      <c r="Q1565" s="671"/>
      <c r="R1565" s="653"/>
      <c r="S1565" s="653"/>
      <c r="T1565" s="653"/>
      <c r="U1565" s="37"/>
      <c r="V1565" s="37"/>
      <c r="W1565" s="37"/>
      <c r="X1565" s="37"/>
      <c r="Y1565" s="37"/>
      <c r="Z1565" s="37"/>
      <c r="AA1565" s="37"/>
      <c r="AB1565" s="37"/>
      <c r="AC1565" s="37"/>
      <c r="AD1565" s="37"/>
      <c r="AE1565" s="37"/>
      <c r="AF1565" s="37"/>
      <c r="AG1565" s="37"/>
      <c r="AH1565" s="37"/>
      <c r="AI1565" s="37"/>
      <c r="AJ1565" s="37"/>
      <c r="AK1565" s="37"/>
      <c r="AL1565" s="652"/>
      <c r="AM1565" s="652"/>
      <c r="AN1565" s="652"/>
      <c r="AO1565" s="652"/>
      <c r="AP1565" s="652"/>
      <c r="AQ1565" s="652"/>
      <c r="AR1565" s="652"/>
      <c r="AS1565" s="652"/>
      <c r="AT1565" s="652"/>
    </row>
    <row r="1566" spans="2:46" s="644" customFormat="1" ht="15.95" customHeight="1" x14ac:dyDescent="0.25">
      <c r="B1566" s="645"/>
      <c r="C1566" s="652"/>
      <c r="D1566" s="652"/>
      <c r="E1566" s="652"/>
      <c r="F1566" s="652"/>
      <c r="G1566" s="647"/>
      <c r="H1566" s="648"/>
      <c r="I1566" s="648"/>
      <c r="J1566" s="671"/>
      <c r="K1566" s="822"/>
      <c r="L1566" s="671"/>
      <c r="M1566" s="671"/>
      <c r="N1566" s="671"/>
      <c r="O1566" s="671"/>
      <c r="P1566" s="671"/>
      <c r="Q1566" s="671"/>
      <c r="R1566" s="653"/>
      <c r="S1566" s="653"/>
      <c r="T1566" s="653"/>
      <c r="U1566" s="37"/>
      <c r="V1566" s="37"/>
      <c r="W1566" s="37"/>
      <c r="X1566" s="37"/>
      <c r="Y1566" s="37"/>
      <c r="Z1566" s="37"/>
      <c r="AA1566" s="37"/>
      <c r="AB1566" s="37"/>
      <c r="AC1566" s="37"/>
      <c r="AD1566" s="37"/>
      <c r="AE1566" s="37"/>
      <c r="AF1566" s="37"/>
      <c r="AG1566" s="37"/>
      <c r="AH1566" s="37"/>
      <c r="AI1566" s="37"/>
      <c r="AJ1566" s="37"/>
      <c r="AK1566" s="37"/>
      <c r="AL1566" s="652"/>
      <c r="AM1566" s="652"/>
      <c r="AN1566" s="652"/>
      <c r="AO1566" s="652"/>
      <c r="AP1566" s="652"/>
      <c r="AQ1566" s="652"/>
      <c r="AR1566" s="652"/>
      <c r="AS1566" s="652"/>
      <c r="AT1566" s="652"/>
    </row>
    <row r="1567" spans="2:46" s="644" customFormat="1" ht="15.95" customHeight="1" x14ac:dyDescent="0.25">
      <c r="B1567" s="645"/>
      <c r="C1567" s="652"/>
      <c r="D1567" s="652"/>
      <c r="E1567" s="652"/>
      <c r="F1567" s="652"/>
      <c r="G1567" s="647"/>
      <c r="H1567" s="648"/>
      <c r="I1567" s="648"/>
      <c r="J1567" s="671"/>
      <c r="K1567" s="822"/>
      <c r="L1567" s="671"/>
      <c r="M1567" s="671"/>
      <c r="N1567" s="671"/>
      <c r="O1567" s="671"/>
      <c r="P1567" s="671"/>
      <c r="Q1567" s="671"/>
      <c r="R1567" s="653"/>
      <c r="S1567" s="653"/>
      <c r="T1567" s="653"/>
      <c r="U1567" s="37"/>
      <c r="V1567" s="37"/>
      <c r="W1567" s="37"/>
      <c r="X1567" s="37"/>
      <c r="Y1567" s="37"/>
      <c r="Z1567" s="37"/>
      <c r="AA1567" s="37"/>
      <c r="AB1567" s="37"/>
      <c r="AC1567" s="37"/>
      <c r="AD1567" s="37"/>
      <c r="AE1567" s="37"/>
      <c r="AF1567" s="37"/>
      <c r="AG1567" s="37"/>
      <c r="AH1567" s="37"/>
      <c r="AI1567" s="37"/>
      <c r="AJ1567" s="37"/>
      <c r="AK1567" s="37"/>
      <c r="AL1567" s="652"/>
      <c r="AM1567" s="652"/>
      <c r="AN1567" s="652"/>
      <c r="AO1567" s="652"/>
      <c r="AP1567" s="652"/>
      <c r="AQ1567" s="652"/>
      <c r="AR1567" s="652"/>
      <c r="AS1567" s="652"/>
      <c r="AT1567" s="652"/>
    </row>
    <row r="1568" spans="2:46" s="644" customFormat="1" ht="15.95" customHeight="1" x14ac:dyDescent="0.25">
      <c r="B1568" s="645"/>
      <c r="C1568" s="652"/>
      <c r="D1568" s="652"/>
      <c r="E1568" s="652"/>
      <c r="F1568" s="652"/>
      <c r="G1568" s="647"/>
      <c r="H1568" s="648"/>
      <c r="I1568" s="648"/>
      <c r="J1568" s="671"/>
      <c r="K1568" s="822"/>
      <c r="L1568" s="671"/>
      <c r="M1568" s="671"/>
      <c r="N1568" s="671"/>
      <c r="O1568" s="671"/>
      <c r="P1568" s="671"/>
      <c r="Q1568" s="671"/>
      <c r="R1568" s="653"/>
      <c r="S1568" s="653"/>
      <c r="T1568" s="653"/>
      <c r="U1568" s="37"/>
      <c r="V1568" s="37"/>
      <c r="W1568" s="37"/>
      <c r="X1568" s="37"/>
      <c r="Y1568" s="37"/>
      <c r="Z1568" s="37"/>
      <c r="AA1568" s="37"/>
      <c r="AB1568" s="37"/>
      <c r="AC1568" s="37"/>
      <c r="AD1568" s="37"/>
      <c r="AE1568" s="37"/>
      <c r="AF1568" s="37"/>
      <c r="AG1568" s="37"/>
      <c r="AH1568" s="37"/>
      <c r="AI1568" s="37"/>
      <c r="AJ1568" s="37"/>
      <c r="AK1568" s="37"/>
      <c r="AL1568" s="652"/>
      <c r="AM1568" s="652"/>
      <c r="AN1568" s="652"/>
      <c r="AO1568" s="652"/>
      <c r="AP1568" s="652"/>
      <c r="AQ1568" s="652"/>
      <c r="AR1568" s="652"/>
      <c r="AS1568" s="652"/>
      <c r="AT1568" s="652"/>
    </row>
    <row r="1569" spans="2:46" s="644" customFormat="1" ht="15.95" customHeight="1" x14ac:dyDescent="0.25">
      <c r="B1569" s="645"/>
      <c r="C1569" s="652"/>
      <c r="D1569" s="652"/>
      <c r="E1569" s="652"/>
      <c r="F1569" s="652"/>
      <c r="G1569" s="647"/>
      <c r="H1569" s="648"/>
      <c r="I1569" s="648"/>
      <c r="J1569" s="671"/>
      <c r="K1569" s="822"/>
      <c r="L1569" s="671"/>
      <c r="M1569" s="671"/>
      <c r="N1569" s="671"/>
      <c r="O1569" s="671"/>
      <c r="P1569" s="671"/>
      <c r="Q1569" s="671"/>
      <c r="R1569" s="653"/>
      <c r="S1569" s="653"/>
      <c r="T1569" s="653"/>
      <c r="U1569" s="37"/>
      <c r="V1569" s="37"/>
      <c r="W1569" s="37"/>
      <c r="X1569" s="37"/>
      <c r="Y1569" s="37"/>
      <c r="Z1569" s="37"/>
      <c r="AA1569" s="37"/>
      <c r="AB1569" s="37"/>
      <c r="AC1569" s="37"/>
      <c r="AD1569" s="37"/>
      <c r="AE1569" s="37"/>
      <c r="AF1569" s="37"/>
      <c r="AG1569" s="37"/>
      <c r="AH1569" s="37"/>
      <c r="AI1569" s="37"/>
      <c r="AJ1569" s="37"/>
      <c r="AK1569" s="37"/>
      <c r="AL1569" s="652"/>
      <c r="AM1569" s="652"/>
      <c r="AN1569" s="652"/>
      <c r="AO1569" s="652"/>
      <c r="AP1569" s="652"/>
      <c r="AQ1569" s="652"/>
      <c r="AR1569" s="652"/>
      <c r="AS1569" s="652"/>
      <c r="AT1569" s="652"/>
    </row>
    <row r="1570" spans="2:46" s="644" customFormat="1" ht="15.95" customHeight="1" x14ac:dyDescent="0.25">
      <c r="B1570" s="645"/>
      <c r="C1570" s="652"/>
      <c r="D1570" s="652"/>
      <c r="E1570" s="652"/>
      <c r="F1570" s="652"/>
      <c r="G1570" s="647"/>
      <c r="H1570" s="648"/>
      <c r="I1570" s="648"/>
      <c r="J1570" s="671"/>
      <c r="K1570" s="822"/>
      <c r="L1570" s="671"/>
      <c r="M1570" s="671"/>
      <c r="N1570" s="671"/>
      <c r="O1570" s="671"/>
      <c r="P1570" s="671"/>
      <c r="Q1570" s="671"/>
      <c r="R1570" s="653"/>
      <c r="S1570" s="653"/>
      <c r="T1570" s="653"/>
      <c r="U1570" s="37"/>
      <c r="V1570" s="37"/>
      <c r="W1570" s="37"/>
      <c r="X1570" s="37"/>
      <c r="Y1570" s="37"/>
      <c r="Z1570" s="37"/>
      <c r="AA1570" s="37"/>
      <c r="AB1570" s="37"/>
      <c r="AC1570" s="37"/>
      <c r="AD1570" s="37"/>
      <c r="AE1570" s="37"/>
      <c r="AF1570" s="37"/>
      <c r="AG1570" s="37"/>
      <c r="AH1570" s="37"/>
      <c r="AI1570" s="37"/>
      <c r="AJ1570" s="37"/>
      <c r="AK1570" s="37"/>
      <c r="AL1570" s="652"/>
      <c r="AM1570" s="652"/>
      <c r="AN1570" s="652"/>
      <c r="AO1570" s="652"/>
      <c r="AP1570" s="652"/>
      <c r="AQ1570" s="652"/>
      <c r="AR1570" s="652"/>
      <c r="AS1570" s="652"/>
      <c r="AT1570" s="652"/>
    </row>
    <row r="1571" spans="2:46" s="644" customFormat="1" ht="15.95" customHeight="1" x14ac:dyDescent="0.25">
      <c r="B1571" s="645"/>
      <c r="C1571" s="652"/>
      <c r="D1571" s="652"/>
      <c r="E1571" s="652"/>
      <c r="F1571" s="652"/>
      <c r="G1571" s="647"/>
      <c r="H1571" s="648"/>
      <c r="I1571" s="648"/>
      <c r="J1571" s="671"/>
      <c r="K1571" s="822"/>
      <c r="L1571" s="671"/>
      <c r="M1571" s="671"/>
      <c r="N1571" s="671"/>
      <c r="O1571" s="671"/>
      <c r="P1571" s="671"/>
      <c r="Q1571" s="671"/>
      <c r="R1571" s="653"/>
      <c r="S1571" s="653"/>
      <c r="T1571" s="653"/>
      <c r="U1571" s="37"/>
      <c r="V1571" s="37"/>
      <c r="W1571" s="37"/>
      <c r="X1571" s="37"/>
      <c r="Y1571" s="37"/>
      <c r="Z1571" s="37"/>
      <c r="AA1571" s="37"/>
      <c r="AB1571" s="37"/>
      <c r="AC1571" s="37"/>
      <c r="AD1571" s="37"/>
      <c r="AE1571" s="37"/>
      <c r="AF1571" s="37"/>
      <c r="AG1571" s="37"/>
      <c r="AH1571" s="37"/>
      <c r="AI1571" s="37"/>
      <c r="AJ1571" s="37"/>
      <c r="AK1571" s="37"/>
      <c r="AL1571" s="652"/>
      <c r="AM1571" s="652"/>
      <c r="AN1571" s="652"/>
      <c r="AO1571" s="652"/>
      <c r="AP1571" s="652"/>
      <c r="AQ1571" s="652"/>
      <c r="AR1571" s="652"/>
      <c r="AS1571" s="652"/>
      <c r="AT1571" s="652"/>
    </row>
    <row r="1572" spans="2:46" s="644" customFormat="1" ht="15.95" customHeight="1" x14ac:dyDescent="0.25">
      <c r="B1572" s="645"/>
      <c r="C1572" s="652"/>
      <c r="D1572" s="652"/>
      <c r="E1572" s="652"/>
      <c r="F1572" s="652"/>
      <c r="G1572" s="647"/>
      <c r="H1572" s="648"/>
      <c r="I1572" s="648"/>
      <c r="J1572" s="671"/>
      <c r="K1572" s="822"/>
      <c r="L1572" s="671"/>
      <c r="M1572" s="671"/>
      <c r="N1572" s="671"/>
      <c r="O1572" s="671"/>
      <c r="P1572" s="671"/>
      <c r="Q1572" s="671"/>
      <c r="R1572" s="653"/>
      <c r="S1572" s="653"/>
      <c r="T1572" s="653"/>
      <c r="U1572" s="37"/>
      <c r="V1572" s="37"/>
      <c r="W1572" s="37"/>
      <c r="X1572" s="37"/>
      <c r="Y1572" s="37"/>
      <c r="Z1572" s="37"/>
      <c r="AA1572" s="37"/>
      <c r="AB1572" s="37"/>
      <c r="AC1572" s="37"/>
      <c r="AD1572" s="37"/>
      <c r="AE1572" s="37"/>
      <c r="AF1572" s="37"/>
      <c r="AG1572" s="37"/>
      <c r="AH1572" s="37"/>
      <c r="AI1572" s="37"/>
      <c r="AJ1572" s="37"/>
      <c r="AK1572" s="37"/>
      <c r="AL1572" s="652"/>
      <c r="AM1572" s="652"/>
      <c r="AN1572" s="652"/>
      <c r="AO1572" s="652"/>
      <c r="AP1572" s="652"/>
      <c r="AQ1572" s="652"/>
      <c r="AR1572" s="652"/>
      <c r="AS1572" s="652"/>
      <c r="AT1572" s="652"/>
    </row>
    <row r="1573" spans="2:46" s="644" customFormat="1" ht="15.95" customHeight="1" x14ac:dyDescent="0.25">
      <c r="B1573" s="645"/>
      <c r="C1573" s="652"/>
      <c r="D1573" s="652"/>
      <c r="E1573" s="652"/>
      <c r="F1573" s="652"/>
      <c r="G1573" s="647"/>
      <c r="H1573" s="648"/>
      <c r="I1573" s="648"/>
      <c r="J1573" s="671"/>
      <c r="K1573" s="822"/>
      <c r="L1573" s="671"/>
      <c r="M1573" s="671"/>
      <c r="N1573" s="671"/>
      <c r="O1573" s="671"/>
      <c r="P1573" s="671"/>
      <c r="Q1573" s="671"/>
      <c r="R1573" s="653"/>
      <c r="S1573" s="653"/>
      <c r="T1573" s="653"/>
      <c r="U1573" s="37"/>
      <c r="V1573" s="37"/>
      <c r="W1573" s="37"/>
      <c r="X1573" s="37"/>
      <c r="Y1573" s="37"/>
      <c r="Z1573" s="37"/>
      <c r="AA1573" s="37"/>
      <c r="AB1573" s="37"/>
      <c r="AC1573" s="37"/>
      <c r="AD1573" s="37"/>
      <c r="AE1573" s="37"/>
      <c r="AF1573" s="37"/>
      <c r="AG1573" s="37"/>
      <c r="AH1573" s="37"/>
      <c r="AI1573" s="37"/>
      <c r="AJ1573" s="37"/>
      <c r="AK1573" s="37"/>
      <c r="AL1573" s="652"/>
      <c r="AM1573" s="652"/>
      <c r="AN1573" s="652"/>
      <c r="AO1573" s="652"/>
      <c r="AP1573" s="652"/>
      <c r="AQ1573" s="652"/>
      <c r="AR1573" s="652"/>
      <c r="AS1573" s="652"/>
      <c r="AT1573" s="652"/>
    </row>
    <row r="1574" spans="2:46" s="644" customFormat="1" ht="15.95" customHeight="1" x14ac:dyDescent="0.25">
      <c r="B1574" s="645"/>
      <c r="C1574" s="652"/>
      <c r="D1574" s="652"/>
      <c r="E1574" s="652"/>
      <c r="F1574" s="652"/>
      <c r="G1574" s="647"/>
      <c r="H1574" s="648"/>
      <c r="I1574" s="648"/>
      <c r="J1574" s="671"/>
      <c r="K1574" s="822"/>
      <c r="L1574" s="671"/>
      <c r="M1574" s="671"/>
      <c r="N1574" s="671"/>
      <c r="O1574" s="671"/>
      <c r="P1574" s="671"/>
      <c r="Q1574" s="671"/>
      <c r="R1574" s="653"/>
      <c r="S1574" s="653"/>
      <c r="T1574" s="653"/>
      <c r="U1574" s="37"/>
      <c r="V1574" s="37"/>
      <c r="W1574" s="37"/>
      <c r="X1574" s="37"/>
      <c r="Y1574" s="37"/>
      <c r="Z1574" s="37"/>
      <c r="AA1574" s="37"/>
      <c r="AB1574" s="37"/>
      <c r="AC1574" s="37"/>
      <c r="AD1574" s="37"/>
      <c r="AE1574" s="37"/>
      <c r="AF1574" s="37"/>
      <c r="AG1574" s="37"/>
      <c r="AH1574" s="37"/>
      <c r="AI1574" s="37"/>
      <c r="AJ1574" s="37"/>
      <c r="AK1574" s="37"/>
      <c r="AL1574" s="652"/>
      <c r="AM1574" s="652"/>
      <c r="AN1574" s="652"/>
      <c r="AO1574" s="652"/>
      <c r="AP1574" s="652"/>
      <c r="AQ1574" s="652"/>
      <c r="AR1574" s="652"/>
      <c r="AS1574" s="652"/>
      <c r="AT1574" s="652"/>
    </row>
    <row r="1575" spans="2:46" s="644" customFormat="1" ht="15.95" customHeight="1" x14ac:dyDescent="0.25">
      <c r="B1575" s="645"/>
      <c r="C1575" s="652"/>
      <c r="D1575" s="652"/>
      <c r="E1575" s="652"/>
      <c r="F1575" s="652"/>
      <c r="G1575" s="647"/>
      <c r="H1575" s="648"/>
      <c r="I1575" s="648"/>
      <c r="J1575" s="671"/>
      <c r="K1575" s="822"/>
      <c r="L1575" s="671"/>
      <c r="M1575" s="671"/>
      <c r="N1575" s="671"/>
      <c r="O1575" s="671"/>
      <c r="P1575" s="671"/>
      <c r="Q1575" s="671"/>
      <c r="R1575" s="653"/>
      <c r="S1575" s="653"/>
      <c r="T1575" s="653"/>
      <c r="U1575" s="37"/>
      <c r="V1575" s="37"/>
      <c r="W1575" s="37"/>
      <c r="X1575" s="37"/>
      <c r="Y1575" s="37"/>
      <c r="Z1575" s="37"/>
      <c r="AA1575" s="37"/>
      <c r="AB1575" s="37"/>
      <c r="AC1575" s="37"/>
      <c r="AD1575" s="37"/>
      <c r="AE1575" s="37"/>
      <c r="AF1575" s="37"/>
      <c r="AG1575" s="37"/>
      <c r="AH1575" s="37"/>
      <c r="AI1575" s="37"/>
      <c r="AJ1575" s="37"/>
      <c r="AK1575" s="37"/>
      <c r="AL1575" s="652"/>
      <c r="AM1575" s="652"/>
      <c r="AN1575" s="652"/>
      <c r="AO1575" s="652"/>
      <c r="AP1575" s="652"/>
      <c r="AQ1575" s="652"/>
      <c r="AR1575" s="652"/>
      <c r="AS1575" s="652"/>
      <c r="AT1575" s="652"/>
    </row>
    <row r="1576" spans="2:46" s="644" customFormat="1" ht="15.95" customHeight="1" x14ac:dyDescent="0.25">
      <c r="B1576" s="645"/>
      <c r="C1576" s="652"/>
      <c r="D1576" s="652"/>
      <c r="E1576" s="652"/>
      <c r="F1576" s="652"/>
      <c r="G1576" s="647"/>
      <c r="H1576" s="648"/>
      <c r="I1576" s="648"/>
      <c r="J1576" s="671"/>
      <c r="K1576" s="822"/>
      <c r="L1576" s="671"/>
      <c r="M1576" s="671"/>
      <c r="N1576" s="671"/>
      <c r="O1576" s="671"/>
      <c r="P1576" s="671"/>
      <c r="Q1576" s="671"/>
      <c r="R1576" s="653"/>
      <c r="S1576" s="653"/>
      <c r="T1576" s="653"/>
      <c r="U1576" s="37"/>
      <c r="V1576" s="37"/>
      <c r="W1576" s="37"/>
      <c r="X1576" s="37"/>
      <c r="Y1576" s="37"/>
      <c r="Z1576" s="37"/>
      <c r="AA1576" s="37"/>
      <c r="AB1576" s="37"/>
      <c r="AC1576" s="37"/>
      <c r="AD1576" s="37"/>
      <c r="AE1576" s="37"/>
      <c r="AF1576" s="37"/>
      <c r="AG1576" s="37"/>
      <c r="AH1576" s="37"/>
      <c r="AI1576" s="37"/>
      <c r="AJ1576" s="37"/>
      <c r="AK1576" s="37"/>
      <c r="AL1576" s="652"/>
      <c r="AM1576" s="652"/>
      <c r="AN1576" s="652"/>
      <c r="AO1576" s="652"/>
      <c r="AP1576" s="652"/>
      <c r="AQ1576" s="652"/>
      <c r="AR1576" s="652"/>
      <c r="AS1576" s="652"/>
      <c r="AT1576" s="652"/>
    </row>
    <row r="1577" spans="2:46" s="644" customFormat="1" ht="15.95" customHeight="1" x14ac:dyDescent="0.25">
      <c r="B1577" s="645"/>
      <c r="C1577" s="652"/>
      <c r="D1577" s="652"/>
      <c r="E1577" s="652"/>
      <c r="F1577" s="652"/>
      <c r="G1577" s="647"/>
      <c r="H1577" s="648"/>
      <c r="I1577" s="648"/>
      <c r="J1577" s="671"/>
      <c r="K1577" s="822"/>
      <c r="L1577" s="671"/>
      <c r="M1577" s="671"/>
      <c r="N1577" s="671"/>
      <c r="O1577" s="671"/>
      <c r="P1577" s="671"/>
      <c r="Q1577" s="671"/>
      <c r="R1577" s="653"/>
      <c r="S1577" s="653"/>
      <c r="T1577" s="653"/>
      <c r="U1577" s="37"/>
      <c r="V1577" s="37"/>
      <c r="W1577" s="37"/>
      <c r="X1577" s="37"/>
      <c r="Y1577" s="37"/>
      <c r="Z1577" s="37"/>
      <c r="AA1577" s="37"/>
      <c r="AB1577" s="37"/>
      <c r="AC1577" s="37"/>
      <c r="AD1577" s="37"/>
      <c r="AE1577" s="37"/>
      <c r="AF1577" s="37"/>
      <c r="AG1577" s="37"/>
      <c r="AH1577" s="37"/>
      <c r="AI1577" s="37"/>
      <c r="AJ1577" s="37"/>
      <c r="AK1577" s="37"/>
      <c r="AL1577" s="652"/>
      <c r="AM1577" s="652"/>
      <c r="AN1577" s="652"/>
      <c r="AO1577" s="652"/>
      <c r="AP1577" s="652"/>
      <c r="AQ1577" s="652"/>
      <c r="AR1577" s="652"/>
      <c r="AS1577" s="652"/>
      <c r="AT1577" s="652"/>
    </row>
    <row r="1578" spans="2:46" s="644" customFormat="1" ht="15.95" customHeight="1" x14ac:dyDescent="0.25">
      <c r="B1578" s="645"/>
      <c r="C1578" s="652"/>
      <c r="D1578" s="652"/>
      <c r="E1578" s="652"/>
      <c r="F1578" s="652"/>
      <c r="G1578" s="647"/>
      <c r="H1578" s="648"/>
      <c r="I1578" s="648"/>
      <c r="J1578" s="671"/>
      <c r="K1578" s="822"/>
      <c r="L1578" s="671"/>
      <c r="M1578" s="671"/>
      <c r="N1578" s="671"/>
      <c r="O1578" s="671"/>
      <c r="P1578" s="671"/>
      <c r="Q1578" s="671"/>
      <c r="R1578" s="653"/>
      <c r="S1578" s="653"/>
      <c r="T1578" s="653"/>
      <c r="U1578" s="37"/>
      <c r="V1578" s="37"/>
      <c r="W1578" s="37"/>
      <c r="X1578" s="37"/>
      <c r="Y1578" s="37"/>
      <c r="Z1578" s="37"/>
      <c r="AA1578" s="37"/>
      <c r="AB1578" s="37"/>
      <c r="AC1578" s="37"/>
      <c r="AD1578" s="37"/>
      <c r="AE1578" s="37"/>
      <c r="AF1578" s="37"/>
      <c r="AG1578" s="37"/>
      <c r="AH1578" s="37"/>
      <c r="AI1578" s="37"/>
      <c r="AJ1578" s="37"/>
      <c r="AK1578" s="37"/>
      <c r="AL1578" s="652"/>
      <c r="AM1578" s="652"/>
      <c r="AN1578" s="652"/>
      <c r="AO1578" s="652"/>
      <c r="AP1578" s="652"/>
      <c r="AQ1578" s="652"/>
      <c r="AR1578" s="652"/>
      <c r="AS1578" s="652"/>
      <c r="AT1578" s="652"/>
    </row>
    <row r="1579" spans="2:46" s="644" customFormat="1" ht="15.95" customHeight="1" x14ac:dyDescent="0.25">
      <c r="B1579" s="645"/>
      <c r="C1579" s="652"/>
      <c r="D1579" s="652"/>
      <c r="E1579" s="652"/>
      <c r="F1579" s="652"/>
      <c r="G1579" s="647"/>
      <c r="H1579" s="648"/>
      <c r="I1579" s="648"/>
      <c r="J1579" s="671"/>
      <c r="K1579" s="822"/>
      <c r="L1579" s="671"/>
      <c r="M1579" s="671"/>
      <c r="N1579" s="671"/>
      <c r="O1579" s="671"/>
      <c r="P1579" s="671"/>
      <c r="Q1579" s="671"/>
      <c r="R1579" s="653"/>
      <c r="S1579" s="653"/>
      <c r="T1579" s="653"/>
      <c r="U1579" s="37"/>
      <c r="V1579" s="37"/>
      <c r="W1579" s="37"/>
      <c r="X1579" s="37"/>
      <c r="Y1579" s="37"/>
      <c r="Z1579" s="37"/>
      <c r="AA1579" s="37"/>
      <c r="AB1579" s="37"/>
      <c r="AC1579" s="37"/>
      <c r="AD1579" s="37"/>
      <c r="AE1579" s="37"/>
      <c r="AF1579" s="37"/>
      <c r="AG1579" s="37"/>
      <c r="AH1579" s="37"/>
      <c r="AI1579" s="37"/>
      <c r="AJ1579" s="37"/>
      <c r="AK1579" s="37"/>
      <c r="AL1579" s="652"/>
      <c r="AM1579" s="652"/>
      <c r="AN1579" s="652"/>
      <c r="AO1579" s="652"/>
      <c r="AP1579" s="652"/>
      <c r="AQ1579" s="652"/>
      <c r="AR1579" s="652"/>
      <c r="AS1579" s="652"/>
      <c r="AT1579" s="652"/>
    </row>
    <row r="1580" spans="2:46" s="644" customFormat="1" ht="15.95" customHeight="1" x14ac:dyDescent="0.25">
      <c r="B1580" s="645"/>
      <c r="C1580" s="652"/>
      <c r="D1580" s="652"/>
      <c r="E1580" s="652"/>
      <c r="F1580" s="652"/>
      <c r="G1580" s="647"/>
      <c r="H1580" s="648"/>
      <c r="I1580" s="648"/>
      <c r="J1580" s="671"/>
      <c r="K1580" s="822"/>
      <c r="L1580" s="671"/>
      <c r="M1580" s="671"/>
      <c r="N1580" s="671"/>
      <c r="O1580" s="671"/>
      <c r="P1580" s="671"/>
      <c r="Q1580" s="671"/>
      <c r="R1580" s="653"/>
      <c r="S1580" s="653"/>
      <c r="T1580" s="653"/>
      <c r="U1580" s="37"/>
      <c r="V1580" s="37"/>
      <c r="W1580" s="37"/>
      <c r="X1580" s="37"/>
      <c r="Y1580" s="37"/>
      <c r="Z1580" s="37"/>
      <c r="AA1580" s="37"/>
      <c r="AB1580" s="37"/>
      <c r="AC1580" s="37"/>
      <c r="AD1580" s="37"/>
      <c r="AE1580" s="37"/>
      <c r="AF1580" s="37"/>
      <c r="AG1580" s="37"/>
      <c r="AH1580" s="37"/>
      <c r="AI1580" s="37"/>
      <c r="AJ1580" s="37"/>
      <c r="AK1580" s="37"/>
      <c r="AL1580" s="652"/>
      <c r="AM1580" s="652"/>
      <c r="AN1580" s="652"/>
      <c r="AO1580" s="652"/>
      <c r="AP1580" s="652"/>
      <c r="AQ1580" s="652"/>
      <c r="AR1580" s="652"/>
      <c r="AS1580" s="652"/>
      <c r="AT1580" s="652"/>
    </row>
    <row r="1581" spans="2:46" s="644" customFormat="1" ht="15.95" customHeight="1" x14ac:dyDescent="0.25">
      <c r="B1581" s="645"/>
      <c r="C1581" s="652"/>
      <c r="D1581" s="652"/>
      <c r="E1581" s="652"/>
      <c r="F1581" s="652"/>
      <c r="G1581" s="647"/>
      <c r="H1581" s="648"/>
      <c r="I1581" s="648"/>
      <c r="J1581" s="671"/>
      <c r="K1581" s="822"/>
      <c r="L1581" s="671"/>
      <c r="M1581" s="671"/>
      <c r="N1581" s="671"/>
      <c r="O1581" s="671"/>
      <c r="P1581" s="671"/>
      <c r="Q1581" s="671"/>
      <c r="R1581" s="653"/>
      <c r="S1581" s="653"/>
      <c r="T1581" s="653"/>
      <c r="U1581" s="37"/>
      <c r="V1581" s="37"/>
      <c r="W1581" s="37"/>
      <c r="X1581" s="37"/>
      <c r="Y1581" s="37"/>
      <c r="Z1581" s="37"/>
      <c r="AA1581" s="37"/>
      <c r="AB1581" s="37"/>
      <c r="AC1581" s="37"/>
      <c r="AD1581" s="37"/>
      <c r="AE1581" s="37"/>
      <c r="AF1581" s="37"/>
      <c r="AG1581" s="37"/>
      <c r="AH1581" s="37"/>
      <c r="AI1581" s="37"/>
      <c r="AJ1581" s="37"/>
      <c r="AK1581" s="37"/>
      <c r="AL1581" s="652"/>
      <c r="AM1581" s="652"/>
      <c r="AN1581" s="652"/>
      <c r="AO1581" s="652"/>
      <c r="AP1581" s="652"/>
      <c r="AQ1581" s="652"/>
      <c r="AR1581" s="652"/>
      <c r="AS1581" s="652"/>
      <c r="AT1581" s="652"/>
    </row>
    <row r="1582" spans="2:46" s="644" customFormat="1" ht="15.95" customHeight="1" x14ac:dyDescent="0.25">
      <c r="B1582" s="645"/>
      <c r="C1582" s="652"/>
      <c r="D1582" s="652"/>
      <c r="E1582" s="652"/>
      <c r="F1582" s="652"/>
      <c r="G1582" s="647"/>
      <c r="H1582" s="648"/>
      <c r="I1582" s="648"/>
      <c r="J1582" s="671"/>
      <c r="K1582" s="822"/>
      <c r="L1582" s="671"/>
      <c r="M1582" s="671"/>
      <c r="N1582" s="671"/>
      <c r="O1582" s="671"/>
      <c r="P1582" s="671"/>
      <c r="Q1582" s="671"/>
      <c r="R1582" s="653"/>
      <c r="S1582" s="653"/>
      <c r="T1582" s="653"/>
      <c r="U1582" s="37"/>
      <c r="V1582" s="37"/>
      <c r="W1582" s="37"/>
      <c r="X1582" s="37"/>
      <c r="Y1582" s="37"/>
      <c r="Z1582" s="37"/>
      <c r="AA1582" s="37"/>
      <c r="AB1582" s="37"/>
      <c r="AC1582" s="37"/>
      <c r="AD1582" s="37"/>
      <c r="AE1582" s="37"/>
      <c r="AF1582" s="37"/>
      <c r="AG1582" s="37"/>
      <c r="AH1582" s="37"/>
      <c r="AI1582" s="37"/>
      <c r="AJ1582" s="37"/>
      <c r="AK1582" s="37"/>
      <c r="AL1582" s="652"/>
      <c r="AM1582" s="652"/>
      <c r="AN1582" s="652"/>
      <c r="AO1582" s="652"/>
      <c r="AP1582" s="652"/>
      <c r="AQ1582" s="652"/>
      <c r="AR1582" s="652"/>
      <c r="AS1582" s="652"/>
      <c r="AT1582" s="652"/>
    </row>
    <row r="1583" spans="2:46" s="644" customFormat="1" ht="15.95" customHeight="1" x14ac:dyDescent="0.25">
      <c r="B1583" s="645"/>
      <c r="C1583" s="652"/>
      <c r="D1583" s="652"/>
      <c r="E1583" s="652"/>
      <c r="F1583" s="652"/>
      <c r="G1583" s="647"/>
      <c r="H1583" s="648"/>
      <c r="I1583" s="648"/>
      <c r="J1583" s="671"/>
      <c r="K1583" s="822"/>
      <c r="L1583" s="671"/>
      <c r="M1583" s="671"/>
      <c r="N1583" s="671"/>
      <c r="O1583" s="671"/>
      <c r="P1583" s="671"/>
      <c r="Q1583" s="671"/>
      <c r="R1583" s="653"/>
      <c r="S1583" s="653"/>
      <c r="T1583" s="653"/>
      <c r="U1583" s="37"/>
      <c r="V1583" s="37"/>
      <c r="W1583" s="37"/>
      <c r="X1583" s="37"/>
      <c r="Y1583" s="37"/>
      <c r="Z1583" s="37"/>
      <c r="AA1583" s="37"/>
      <c r="AB1583" s="37"/>
      <c r="AC1583" s="37"/>
      <c r="AD1583" s="37"/>
      <c r="AE1583" s="37"/>
      <c r="AF1583" s="37"/>
      <c r="AG1583" s="37"/>
      <c r="AH1583" s="37"/>
      <c r="AI1583" s="37"/>
      <c r="AJ1583" s="37"/>
      <c r="AK1583" s="37"/>
      <c r="AL1583" s="652"/>
      <c r="AM1583" s="652"/>
      <c r="AN1583" s="652"/>
      <c r="AO1583" s="652"/>
      <c r="AP1583" s="652"/>
      <c r="AQ1583" s="652"/>
      <c r="AR1583" s="652"/>
      <c r="AS1583" s="652"/>
      <c r="AT1583" s="652"/>
    </row>
    <row r="1584" spans="2:46" s="644" customFormat="1" ht="15.95" customHeight="1" x14ac:dyDescent="0.25">
      <c r="B1584" s="645"/>
      <c r="C1584" s="652"/>
      <c r="D1584" s="652"/>
      <c r="E1584" s="652"/>
      <c r="F1584" s="652"/>
      <c r="G1584" s="647"/>
      <c r="H1584" s="648"/>
      <c r="I1584" s="648"/>
      <c r="J1584" s="671"/>
      <c r="K1584" s="822"/>
      <c r="L1584" s="671"/>
      <c r="M1584" s="671"/>
      <c r="N1584" s="671"/>
      <c r="O1584" s="671"/>
      <c r="P1584" s="671"/>
      <c r="Q1584" s="671"/>
      <c r="R1584" s="653"/>
      <c r="S1584" s="653"/>
      <c r="T1584" s="653"/>
      <c r="U1584" s="37"/>
      <c r="V1584" s="37"/>
      <c r="W1584" s="37"/>
      <c r="X1584" s="37"/>
      <c r="Y1584" s="37"/>
      <c r="Z1584" s="37"/>
      <c r="AA1584" s="37"/>
      <c r="AB1584" s="37"/>
      <c r="AC1584" s="37"/>
      <c r="AD1584" s="37"/>
      <c r="AE1584" s="37"/>
      <c r="AF1584" s="37"/>
      <c r="AG1584" s="37"/>
      <c r="AH1584" s="37"/>
      <c r="AI1584" s="37"/>
      <c r="AJ1584" s="37"/>
      <c r="AK1584" s="37"/>
      <c r="AL1584" s="652"/>
      <c r="AM1584" s="652"/>
      <c r="AN1584" s="652"/>
      <c r="AO1584" s="652"/>
      <c r="AP1584" s="652"/>
      <c r="AQ1584" s="652"/>
      <c r="AR1584" s="652"/>
      <c r="AS1584" s="652"/>
      <c r="AT1584" s="652"/>
    </row>
    <row r="1585" spans="2:46" s="644" customFormat="1" ht="15.95" customHeight="1" x14ac:dyDescent="0.25">
      <c r="B1585" s="645"/>
      <c r="C1585" s="652"/>
      <c r="D1585" s="652"/>
      <c r="E1585" s="652"/>
      <c r="F1585" s="652"/>
      <c r="G1585" s="647"/>
      <c r="H1585" s="648"/>
      <c r="I1585" s="648"/>
      <c r="J1585" s="671"/>
      <c r="K1585" s="822"/>
      <c r="L1585" s="671"/>
      <c r="M1585" s="671"/>
      <c r="N1585" s="671"/>
      <c r="O1585" s="671"/>
      <c r="P1585" s="671"/>
      <c r="Q1585" s="671"/>
      <c r="R1585" s="653"/>
      <c r="S1585" s="653"/>
      <c r="T1585" s="653"/>
      <c r="U1585" s="37"/>
      <c r="V1585" s="37"/>
      <c r="W1585" s="37"/>
      <c r="X1585" s="37"/>
      <c r="Y1585" s="37"/>
      <c r="Z1585" s="37"/>
      <c r="AA1585" s="37"/>
      <c r="AB1585" s="37"/>
      <c r="AC1585" s="37"/>
      <c r="AD1585" s="37"/>
      <c r="AE1585" s="37"/>
      <c r="AF1585" s="37"/>
      <c r="AG1585" s="37"/>
      <c r="AH1585" s="37"/>
      <c r="AI1585" s="37"/>
      <c r="AJ1585" s="37"/>
      <c r="AK1585" s="37"/>
      <c r="AL1585" s="652"/>
      <c r="AM1585" s="652"/>
      <c r="AN1585" s="652"/>
      <c r="AO1585" s="652"/>
      <c r="AP1585" s="652"/>
      <c r="AQ1585" s="652"/>
      <c r="AR1585" s="652"/>
      <c r="AS1585" s="652"/>
      <c r="AT1585" s="652"/>
    </row>
    <row r="1586" spans="2:46" s="644" customFormat="1" ht="15.95" customHeight="1" x14ac:dyDescent="0.25">
      <c r="B1586" s="645"/>
      <c r="C1586" s="652"/>
      <c r="D1586" s="652"/>
      <c r="E1586" s="652"/>
      <c r="F1586" s="652"/>
      <c r="G1586" s="647"/>
      <c r="H1586" s="648"/>
      <c r="I1586" s="648"/>
      <c r="J1586" s="671"/>
      <c r="K1586" s="822"/>
      <c r="L1586" s="671"/>
      <c r="M1586" s="671"/>
      <c r="N1586" s="671"/>
      <c r="O1586" s="671"/>
      <c r="P1586" s="671"/>
      <c r="Q1586" s="671"/>
      <c r="R1586" s="653"/>
      <c r="S1586" s="653"/>
      <c r="T1586" s="653"/>
      <c r="U1586" s="37"/>
      <c r="V1586" s="37"/>
      <c r="W1586" s="37"/>
      <c r="X1586" s="37"/>
      <c r="Y1586" s="37"/>
      <c r="Z1586" s="37"/>
      <c r="AA1586" s="37"/>
      <c r="AB1586" s="37"/>
      <c r="AC1586" s="37"/>
      <c r="AD1586" s="37"/>
      <c r="AE1586" s="37"/>
      <c r="AF1586" s="37"/>
      <c r="AG1586" s="37"/>
      <c r="AH1586" s="37"/>
      <c r="AI1586" s="37"/>
      <c r="AJ1586" s="37"/>
      <c r="AK1586" s="37"/>
      <c r="AL1586" s="652"/>
      <c r="AM1586" s="652"/>
      <c r="AN1586" s="652"/>
      <c r="AO1586" s="652"/>
      <c r="AP1586" s="652"/>
      <c r="AQ1586" s="652"/>
      <c r="AR1586" s="652"/>
      <c r="AS1586" s="652"/>
      <c r="AT1586" s="652"/>
    </row>
    <row r="1587" spans="2:46" s="644" customFormat="1" ht="15.95" customHeight="1" x14ac:dyDescent="0.25">
      <c r="B1587" s="645"/>
      <c r="C1587" s="652"/>
      <c r="D1587" s="652"/>
      <c r="E1587" s="652"/>
      <c r="F1587" s="652"/>
      <c r="G1587" s="647"/>
      <c r="H1587" s="648"/>
      <c r="I1587" s="648"/>
      <c r="J1587" s="671"/>
      <c r="K1587" s="822"/>
      <c r="L1587" s="671"/>
      <c r="M1587" s="671"/>
      <c r="N1587" s="671"/>
      <c r="O1587" s="671"/>
      <c r="P1587" s="671"/>
      <c r="Q1587" s="671"/>
      <c r="R1587" s="653"/>
      <c r="S1587" s="653"/>
      <c r="T1587" s="653"/>
      <c r="U1587" s="37"/>
      <c r="V1587" s="37"/>
      <c r="W1587" s="37"/>
      <c r="X1587" s="37"/>
      <c r="Y1587" s="37"/>
      <c r="Z1587" s="37"/>
      <c r="AA1587" s="37"/>
      <c r="AB1587" s="37"/>
      <c r="AC1587" s="37"/>
      <c r="AD1587" s="37"/>
      <c r="AE1587" s="37"/>
      <c r="AF1587" s="37"/>
      <c r="AG1587" s="37"/>
      <c r="AH1587" s="37"/>
      <c r="AI1587" s="37"/>
      <c r="AJ1587" s="37"/>
      <c r="AK1587" s="37"/>
      <c r="AL1587" s="652"/>
      <c r="AM1587" s="652"/>
      <c r="AN1587" s="652"/>
      <c r="AO1587" s="652"/>
      <c r="AP1587" s="652"/>
      <c r="AQ1587" s="652"/>
      <c r="AR1587" s="652"/>
      <c r="AS1587" s="652"/>
      <c r="AT1587" s="652"/>
    </row>
    <row r="1588" spans="2:46" s="644" customFormat="1" ht="15.95" customHeight="1" x14ac:dyDescent="0.25">
      <c r="B1588" s="645"/>
      <c r="C1588" s="652"/>
      <c r="D1588" s="652"/>
      <c r="E1588" s="652"/>
      <c r="F1588" s="652"/>
      <c r="G1588" s="647"/>
      <c r="H1588" s="648"/>
      <c r="I1588" s="648"/>
      <c r="J1588" s="671"/>
      <c r="K1588" s="822"/>
      <c r="L1588" s="671"/>
      <c r="M1588" s="671"/>
      <c r="N1588" s="671"/>
      <c r="O1588" s="671"/>
      <c r="P1588" s="671"/>
      <c r="Q1588" s="671"/>
      <c r="R1588" s="653"/>
      <c r="S1588" s="653"/>
      <c r="T1588" s="653"/>
      <c r="U1588" s="37"/>
      <c r="V1588" s="37"/>
      <c r="W1588" s="37"/>
      <c r="X1588" s="37"/>
      <c r="Y1588" s="37"/>
      <c r="Z1588" s="37"/>
      <c r="AA1588" s="37"/>
      <c r="AB1588" s="37"/>
      <c r="AC1588" s="37"/>
      <c r="AD1588" s="37"/>
      <c r="AE1588" s="37"/>
      <c r="AF1588" s="37"/>
      <c r="AG1588" s="37"/>
      <c r="AH1588" s="37"/>
      <c r="AI1588" s="37"/>
      <c r="AJ1588" s="37"/>
      <c r="AK1588" s="37"/>
      <c r="AL1588" s="652"/>
      <c r="AM1588" s="652"/>
      <c r="AN1588" s="652"/>
      <c r="AO1588" s="652"/>
      <c r="AP1588" s="652"/>
      <c r="AQ1588" s="652"/>
      <c r="AR1588" s="652"/>
      <c r="AS1588" s="652"/>
      <c r="AT1588" s="652"/>
    </row>
    <row r="1589" spans="2:46" s="644" customFormat="1" ht="15.95" customHeight="1" x14ac:dyDescent="0.25">
      <c r="B1589" s="645"/>
      <c r="C1589" s="652"/>
      <c r="D1589" s="652"/>
      <c r="E1589" s="652"/>
      <c r="F1589" s="652"/>
      <c r="G1589" s="647"/>
      <c r="H1589" s="648"/>
      <c r="I1589" s="648"/>
      <c r="J1589" s="671"/>
      <c r="K1589" s="822"/>
      <c r="L1589" s="671"/>
      <c r="M1589" s="671"/>
      <c r="N1589" s="671"/>
      <c r="O1589" s="671"/>
      <c r="P1589" s="671"/>
      <c r="Q1589" s="671"/>
      <c r="R1589" s="653"/>
      <c r="S1589" s="653"/>
      <c r="T1589" s="653"/>
      <c r="U1589" s="37"/>
      <c r="V1589" s="37"/>
      <c r="W1589" s="37"/>
      <c r="X1589" s="37"/>
      <c r="Y1589" s="37"/>
      <c r="Z1589" s="37"/>
      <c r="AA1589" s="37"/>
      <c r="AB1589" s="37"/>
      <c r="AC1589" s="37"/>
      <c r="AD1589" s="37"/>
      <c r="AE1589" s="37"/>
      <c r="AF1589" s="37"/>
      <c r="AG1589" s="37"/>
      <c r="AH1589" s="37"/>
      <c r="AI1589" s="37"/>
      <c r="AJ1589" s="37"/>
      <c r="AK1589" s="37"/>
      <c r="AL1589" s="652"/>
      <c r="AM1589" s="652"/>
      <c r="AN1589" s="652"/>
      <c r="AO1589" s="652"/>
      <c r="AP1589" s="652"/>
      <c r="AQ1589" s="652"/>
      <c r="AR1589" s="652"/>
      <c r="AS1589" s="652"/>
      <c r="AT1589" s="652"/>
    </row>
    <row r="1590" spans="2:46" s="644" customFormat="1" ht="15.95" customHeight="1" x14ac:dyDescent="0.25">
      <c r="B1590" s="645"/>
      <c r="C1590" s="652"/>
      <c r="D1590" s="652"/>
      <c r="E1590" s="652"/>
      <c r="F1590" s="652"/>
      <c r="G1590" s="647"/>
      <c r="H1590" s="648"/>
      <c r="I1590" s="648"/>
      <c r="J1590" s="671"/>
      <c r="K1590" s="822"/>
      <c r="L1590" s="671"/>
      <c r="M1590" s="671"/>
      <c r="N1590" s="671"/>
      <c r="O1590" s="671"/>
      <c r="P1590" s="671"/>
      <c r="Q1590" s="671"/>
      <c r="R1590" s="653"/>
      <c r="S1590" s="653"/>
      <c r="T1590" s="653"/>
      <c r="U1590" s="37"/>
      <c r="V1590" s="37"/>
      <c r="W1590" s="37"/>
      <c r="X1590" s="37"/>
      <c r="Y1590" s="37"/>
      <c r="Z1590" s="37"/>
      <c r="AA1590" s="37"/>
      <c r="AB1590" s="37"/>
      <c r="AC1590" s="37"/>
      <c r="AD1590" s="37"/>
      <c r="AE1590" s="37"/>
      <c r="AF1590" s="37"/>
      <c r="AG1590" s="37"/>
      <c r="AH1590" s="37"/>
      <c r="AI1590" s="37"/>
      <c r="AJ1590" s="37"/>
      <c r="AK1590" s="37"/>
      <c r="AL1590" s="652"/>
      <c r="AM1590" s="652"/>
      <c r="AN1590" s="652"/>
      <c r="AO1590" s="652"/>
      <c r="AP1590" s="652"/>
      <c r="AQ1590" s="652"/>
      <c r="AR1590" s="652"/>
      <c r="AS1590" s="652"/>
      <c r="AT1590" s="652"/>
    </row>
    <row r="1591" spans="2:46" s="644" customFormat="1" ht="15.95" customHeight="1" x14ac:dyDescent="0.25">
      <c r="B1591" s="645"/>
      <c r="C1591" s="652"/>
      <c r="D1591" s="652"/>
      <c r="E1591" s="652"/>
      <c r="F1591" s="652"/>
      <c r="G1591" s="647"/>
      <c r="H1591" s="648"/>
      <c r="I1591" s="648"/>
      <c r="J1591" s="671"/>
      <c r="K1591" s="822"/>
      <c r="L1591" s="671"/>
      <c r="M1591" s="671"/>
      <c r="N1591" s="671"/>
      <c r="O1591" s="671"/>
      <c r="P1591" s="671"/>
      <c r="Q1591" s="671"/>
      <c r="R1591" s="653"/>
      <c r="S1591" s="653"/>
      <c r="T1591" s="653"/>
      <c r="U1591" s="37"/>
      <c r="V1591" s="37"/>
      <c r="W1591" s="37"/>
      <c r="X1591" s="37"/>
      <c r="Y1591" s="37"/>
      <c r="Z1591" s="37"/>
      <c r="AA1591" s="37"/>
      <c r="AB1591" s="37"/>
      <c r="AC1591" s="37"/>
      <c r="AD1591" s="37"/>
      <c r="AE1591" s="37"/>
      <c r="AF1591" s="37"/>
      <c r="AG1591" s="37"/>
      <c r="AH1591" s="37"/>
      <c r="AI1591" s="37"/>
      <c r="AJ1591" s="37"/>
      <c r="AK1591" s="37"/>
      <c r="AL1591" s="652"/>
      <c r="AM1591" s="652"/>
      <c r="AN1591" s="652"/>
      <c r="AO1591" s="652"/>
      <c r="AP1591" s="652"/>
      <c r="AQ1591" s="652"/>
      <c r="AR1591" s="652"/>
      <c r="AS1591" s="652"/>
      <c r="AT1591" s="652"/>
    </row>
    <row r="1592" spans="2:46" s="644" customFormat="1" ht="15.95" customHeight="1" x14ac:dyDescent="0.25">
      <c r="B1592" s="645"/>
      <c r="C1592" s="652"/>
      <c r="D1592" s="652"/>
      <c r="E1592" s="652"/>
      <c r="F1592" s="652"/>
      <c r="G1592" s="647"/>
      <c r="H1592" s="648"/>
      <c r="I1592" s="648"/>
      <c r="J1592" s="671"/>
      <c r="K1592" s="822"/>
      <c r="L1592" s="671"/>
      <c r="M1592" s="671"/>
      <c r="N1592" s="671"/>
      <c r="O1592" s="671"/>
      <c r="P1592" s="671"/>
      <c r="Q1592" s="671"/>
      <c r="R1592" s="653"/>
      <c r="S1592" s="653"/>
      <c r="T1592" s="653"/>
      <c r="U1592" s="37"/>
      <c r="V1592" s="37"/>
      <c r="W1592" s="37"/>
      <c r="X1592" s="37"/>
      <c r="Y1592" s="37"/>
      <c r="Z1592" s="37"/>
      <c r="AA1592" s="37"/>
      <c r="AB1592" s="37"/>
      <c r="AC1592" s="37"/>
      <c r="AD1592" s="37"/>
      <c r="AE1592" s="37"/>
      <c r="AF1592" s="37"/>
      <c r="AG1592" s="37"/>
      <c r="AH1592" s="37"/>
      <c r="AI1592" s="37"/>
      <c r="AJ1592" s="37"/>
      <c r="AK1592" s="37"/>
      <c r="AL1592" s="652"/>
      <c r="AM1592" s="652"/>
      <c r="AN1592" s="652"/>
      <c r="AO1592" s="652"/>
      <c r="AP1592" s="652"/>
      <c r="AQ1592" s="652"/>
      <c r="AR1592" s="652"/>
      <c r="AS1592" s="652"/>
      <c r="AT1592" s="652"/>
    </row>
    <row r="1593" spans="2:46" s="644" customFormat="1" ht="15.95" customHeight="1" x14ac:dyDescent="0.25">
      <c r="B1593" s="645"/>
      <c r="C1593" s="652"/>
      <c r="D1593" s="652"/>
      <c r="E1593" s="652"/>
      <c r="F1593" s="652"/>
      <c r="G1593" s="647"/>
      <c r="H1593" s="648"/>
      <c r="I1593" s="648"/>
      <c r="J1593" s="671"/>
      <c r="K1593" s="822"/>
      <c r="L1593" s="671"/>
      <c r="M1593" s="671"/>
      <c r="N1593" s="671"/>
      <c r="O1593" s="671"/>
      <c r="P1593" s="671"/>
      <c r="Q1593" s="671"/>
      <c r="R1593" s="653"/>
      <c r="S1593" s="653"/>
      <c r="T1593" s="653"/>
      <c r="U1593" s="37"/>
      <c r="V1593" s="37"/>
      <c r="W1593" s="37"/>
      <c r="X1593" s="37"/>
      <c r="Y1593" s="37"/>
      <c r="Z1593" s="37"/>
      <c r="AA1593" s="37"/>
      <c r="AB1593" s="37"/>
      <c r="AC1593" s="37"/>
      <c r="AD1593" s="37"/>
      <c r="AE1593" s="37"/>
      <c r="AF1593" s="37"/>
      <c r="AG1593" s="37"/>
      <c r="AH1593" s="37"/>
      <c r="AI1593" s="37"/>
      <c r="AJ1593" s="37"/>
      <c r="AK1593" s="37"/>
      <c r="AL1593" s="652"/>
      <c r="AM1593" s="652"/>
      <c r="AN1593" s="652"/>
      <c r="AO1593" s="652"/>
      <c r="AP1593" s="652"/>
      <c r="AQ1593" s="652"/>
      <c r="AR1593" s="652"/>
      <c r="AS1593" s="652"/>
      <c r="AT1593" s="652"/>
    </row>
    <row r="1594" spans="2:46" s="644" customFormat="1" ht="15.95" customHeight="1" x14ac:dyDescent="0.25">
      <c r="B1594" s="645"/>
      <c r="C1594" s="652"/>
      <c r="D1594" s="652"/>
      <c r="E1594" s="652"/>
      <c r="F1594" s="652"/>
      <c r="G1594" s="647"/>
      <c r="H1594" s="648"/>
      <c r="I1594" s="648"/>
      <c r="J1594" s="671"/>
      <c r="K1594" s="822"/>
      <c r="L1594" s="671"/>
      <c r="M1594" s="671"/>
      <c r="N1594" s="671"/>
      <c r="O1594" s="671"/>
      <c r="P1594" s="671"/>
      <c r="Q1594" s="671"/>
      <c r="R1594" s="653"/>
      <c r="S1594" s="653"/>
      <c r="T1594" s="653"/>
      <c r="U1594" s="37"/>
      <c r="V1594" s="37"/>
      <c r="W1594" s="37"/>
      <c r="X1594" s="37"/>
      <c r="Y1594" s="37"/>
      <c r="Z1594" s="37"/>
      <c r="AA1594" s="37"/>
      <c r="AB1594" s="37"/>
      <c r="AC1594" s="37"/>
      <c r="AD1594" s="37"/>
      <c r="AE1594" s="37"/>
      <c r="AF1594" s="37"/>
      <c r="AG1594" s="37"/>
      <c r="AH1594" s="37"/>
      <c r="AI1594" s="37"/>
      <c r="AJ1594" s="37"/>
      <c r="AK1594" s="37"/>
      <c r="AL1594" s="652"/>
      <c r="AM1594" s="652"/>
      <c r="AN1594" s="652"/>
      <c r="AO1594" s="652"/>
      <c r="AP1594" s="652"/>
      <c r="AQ1594" s="652"/>
      <c r="AR1594" s="652"/>
      <c r="AS1594" s="652"/>
      <c r="AT1594" s="652"/>
    </row>
    <row r="1595" spans="2:46" s="644" customFormat="1" ht="15.95" customHeight="1" x14ac:dyDescent="0.25">
      <c r="B1595" s="645"/>
      <c r="C1595" s="652"/>
      <c r="D1595" s="652"/>
      <c r="E1595" s="652"/>
      <c r="F1595" s="652"/>
      <c r="G1595" s="647"/>
      <c r="H1595" s="648"/>
      <c r="I1595" s="648"/>
      <c r="J1595" s="671"/>
      <c r="K1595" s="822"/>
      <c r="L1595" s="671"/>
      <c r="M1595" s="671"/>
      <c r="N1595" s="671"/>
      <c r="O1595" s="671"/>
      <c r="P1595" s="671"/>
      <c r="Q1595" s="671"/>
      <c r="R1595" s="653"/>
      <c r="S1595" s="653"/>
      <c r="T1595" s="653"/>
      <c r="U1595" s="37"/>
      <c r="V1595" s="37"/>
      <c r="W1595" s="37"/>
      <c r="X1595" s="37"/>
      <c r="Y1595" s="37"/>
      <c r="Z1595" s="37"/>
      <c r="AA1595" s="37"/>
      <c r="AB1595" s="37"/>
      <c r="AC1595" s="37"/>
      <c r="AD1595" s="37"/>
      <c r="AE1595" s="37"/>
      <c r="AF1595" s="37"/>
      <c r="AG1595" s="37"/>
      <c r="AH1595" s="37"/>
      <c r="AI1595" s="37"/>
      <c r="AJ1595" s="37"/>
      <c r="AK1595" s="37"/>
      <c r="AL1595" s="652"/>
      <c r="AM1595" s="652"/>
      <c r="AN1595" s="652"/>
      <c r="AO1595" s="652"/>
      <c r="AP1595" s="652"/>
      <c r="AQ1595" s="652"/>
      <c r="AR1595" s="652"/>
      <c r="AS1595" s="652"/>
      <c r="AT1595" s="652"/>
    </row>
    <row r="1596" spans="2:46" s="644" customFormat="1" ht="15.95" customHeight="1" x14ac:dyDescent="0.25">
      <c r="B1596" s="645"/>
      <c r="C1596" s="652"/>
      <c r="D1596" s="652"/>
      <c r="E1596" s="652"/>
      <c r="F1596" s="652"/>
      <c r="G1596" s="647"/>
      <c r="H1596" s="648"/>
      <c r="I1596" s="648"/>
      <c r="J1596" s="671"/>
      <c r="K1596" s="822"/>
      <c r="L1596" s="671"/>
      <c r="M1596" s="671"/>
      <c r="N1596" s="671"/>
      <c r="O1596" s="671"/>
      <c r="P1596" s="671"/>
      <c r="Q1596" s="671"/>
      <c r="R1596" s="653"/>
      <c r="S1596" s="653"/>
      <c r="T1596" s="653"/>
      <c r="U1596" s="37"/>
      <c r="V1596" s="37"/>
      <c r="W1596" s="37"/>
      <c r="X1596" s="37"/>
      <c r="Y1596" s="37"/>
      <c r="Z1596" s="37"/>
      <c r="AA1596" s="37"/>
      <c r="AB1596" s="37"/>
      <c r="AC1596" s="37"/>
      <c r="AD1596" s="37"/>
      <c r="AE1596" s="37"/>
      <c r="AF1596" s="37"/>
      <c r="AG1596" s="37"/>
      <c r="AH1596" s="37"/>
      <c r="AI1596" s="37"/>
      <c r="AJ1596" s="37"/>
      <c r="AK1596" s="37"/>
      <c r="AL1596" s="652"/>
      <c r="AM1596" s="652"/>
      <c r="AN1596" s="652"/>
      <c r="AO1596" s="652"/>
      <c r="AP1596" s="652"/>
      <c r="AQ1596" s="652"/>
      <c r="AR1596" s="652"/>
      <c r="AS1596" s="652"/>
      <c r="AT1596" s="652"/>
    </row>
    <row r="1597" spans="2:46" s="644" customFormat="1" ht="15.95" customHeight="1" x14ac:dyDescent="0.25">
      <c r="B1597" s="645"/>
      <c r="C1597" s="652"/>
      <c r="D1597" s="652"/>
      <c r="E1597" s="652"/>
      <c r="F1597" s="652"/>
      <c r="G1597" s="647"/>
      <c r="H1597" s="648"/>
      <c r="I1597" s="648"/>
      <c r="J1597" s="671"/>
      <c r="K1597" s="822"/>
      <c r="L1597" s="671"/>
      <c r="M1597" s="671"/>
      <c r="N1597" s="671"/>
      <c r="O1597" s="671"/>
      <c r="P1597" s="671"/>
      <c r="Q1597" s="671"/>
      <c r="R1597" s="653"/>
      <c r="S1597" s="653"/>
      <c r="T1597" s="653"/>
      <c r="U1597" s="37"/>
      <c r="V1597" s="37"/>
      <c r="W1597" s="37"/>
      <c r="X1597" s="37"/>
      <c r="Y1597" s="37"/>
      <c r="Z1597" s="37"/>
      <c r="AA1597" s="37"/>
      <c r="AB1597" s="37"/>
      <c r="AC1597" s="37"/>
      <c r="AD1597" s="37"/>
      <c r="AE1597" s="37"/>
      <c r="AF1597" s="37"/>
      <c r="AG1597" s="37"/>
      <c r="AH1597" s="37"/>
      <c r="AI1597" s="37"/>
      <c r="AJ1597" s="37"/>
      <c r="AK1597" s="37"/>
      <c r="AL1597" s="652"/>
      <c r="AM1597" s="652"/>
      <c r="AN1597" s="652"/>
      <c r="AO1597" s="652"/>
      <c r="AP1597" s="652"/>
      <c r="AQ1597" s="652"/>
      <c r="AR1597" s="652"/>
      <c r="AS1597" s="652"/>
      <c r="AT1597" s="652"/>
    </row>
    <row r="1598" spans="2:46" s="644" customFormat="1" ht="15.95" customHeight="1" x14ac:dyDescent="0.25">
      <c r="B1598" s="645"/>
      <c r="C1598" s="652"/>
      <c r="D1598" s="652"/>
      <c r="E1598" s="652"/>
      <c r="F1598" s="652"/>
      <c r="G1598" s="647"/>
      <c r="H1598" s="648"/>
      <c r="I1598" s="648"/>
      <c r="J1598" s="671"/>
      <c r="K1598" s="822"/>
      <c r="L1598" s="671"/>
      <c r="M1598" s="671"/>
      <c r="N1598" s="671"/>
      <c r="O1598" s="671"/>
      <c r="P1598" s="671"/>
      <c r="Q1598" s="671"/>
      <c r="R1598" s="653"/>
      <c r="S1598" s="653"/>
      <c r="T1598" s="653"/>
      <c r="U1598" s="37"/>
      <c r="V1598" s="37"/>
      <c r="W1598" s="37"/>
      <c r="X1598" s="37"/>
      <c r="Y1598" s="37"/>
      <c r="Z1598" s="37"/>
      <c r="AA1598" s="37"/>
      <c r="AB1598" s="37"/>
      <c r="AC1598" s="37"/>
      <c r="AD1598" s="37"/>
      <c r="AE1598" s="37"/>
      <c r="AF1598" s="37"/>
      <c r="AG1598" s="37"/>
      <c r="AH1598" s="37"/>
      <c r="AI1598" s="37"/>
      <c r="AJ1598" s="37"/>
      <c r="AK1598" s="37"/>
      <c r="AL1598" s="652"/>
      <c r="AM1598" s="652"/>
      <c r="AN1598" s="652"/>
      <c r="AO1598" s="652"/>
      <c r="AP1598" s="652"/>
      <c r="AQ1598" s="652"/>
      <c r="AR1598" s="652"/>
      <c r="AS1598" s="652"/>
      <c r="AT1598" s="652"/>
    </row>
    <row r="1599" spans="2:46" s="644" customFormat="1" ht="15.95" customHeight="1" x14ac:dyDescent="0.25">
      <c r="B1599" s="645"/>
      <c r="C1599" s="652"/>
      <c r="D1599" s="652"/>
      <c r="E1599" s="652"/>
      <c r="F1599" s="652"/>
      <c r="G1599" s="647"/>
      <c r="H1599" s="648"/>
      <c r="I1599" s="648"/>
      <c r="J1599" s="671"/>
      <c r="K1599" s="822"/>
      <c r="L1599" s="671"/>
      <c r="M1599" s="671"/>
      <c r="N1599" s="671"/>
      <c r="O1599" s="671"/>
      <c r="P1599" s="671"/>
      <c r="Q1599" s="671"/>
      <c r="R1599" s="653"/>
      <c r="S1599" s="653"/>
      <c r="T1599" s="653"/>
      <c r="U1599" s="37"/>
      <c r="V1599" s="37"/>
      <c r="W1599" s="37"/>
      <c r="X1599" s="37"/>
      <c r="Y1599" s="37"/>
      <c r="Z1599" s="37"/>
      <c r="AA1599" s="37"/>
      <c r="AB1599" s="37"/>
      <c r="AC1599" s="37"/>
      <c r="AD1599" s="37"/>
      <c r="AE1599" s="37"/>
      <c r="AF1599" s="37"/>
      <c r="AG1599" s="37"/>
      <c r="AH1599" s="37"/>
      <c r="AI1599" s="37"/>
      <c r="AJ1599" s="37"/>
      <c r="AK1599" s="37"/>
      <c r="AL1599" s="652"/>
      <c r="AM1599" s="652"/>
      <c r="AN1599" s="652"/>
      <c r="AO1599" s="652"/>
      <c r="AP1599" s="652"/>
      <c r="AQ1599" s="652"/>
      <c r="AR1599" s="652"/>
      <c r="AS1599" s="652"/>
      <c r="AT1599" s="652"/>
    </row>
    <row r="1600" spans="2:46" s="644" customFormat="1" ht="15.95" customHeight="1" x14ac:dyDescent="0.25">
      <c r="B1600" s="645"/>
      <c r="C1600" s="652"/>
      <c r="D1600" s="652"/>
      <c r="E1600" s="652"/>
      <c r="F1600" s="652"/>
      <c r="G1600" s="647"/>
      <c r="H1600" s="648"/>
      <c r="I1600" s="648"/>
      <c r="J1600" s="671"/>
      <c r="K1600" s="822"/>
      <c r="L1600" s="671"/>
      <c r="M1600" s="671"/>
      <c r="N1600" s="671"/>
      <c r="O1600" s="671"/>
      <c r="P1600" s="671"/>
      <c r="Q1600" s="671"/>
      <c r="R1600" s="653"/>
      <c r="S1600" s="653"/>
      <c r="T1600" s="653"/>
      <c r="U1600" s="37"/>
      <c r="V1600" s="37"/>
      <c r="W1600" s="37"/>
      <c r="X1600" s="37"/>
      <c r="Y1600" s="37"/>
      <c r="Z1600" s="37"/>
      <c r="AA1600" s="37"/>
      <c r="AB1600" s="37"/>
      <c r="AC1600" s="37"/>
      <c r="AD1600" s="37"/>
      <c r="AE1600" s="37"/>
      <c r="AF1600" s="37"/>
      <c r="AG1600" s="37"/>
      <c r="AH1600" s="37"/>
      <c r="AI1600" s="37"/>
      <c r="AJ1600" s="37"/>
      <c r="AK1600" s="37"/>
      <c r="AL1600" s="652"/>
      <c r="AM1600" s="652"/>
      <c r="AN1600" s="652"/>
      <c r="AO1600" s="652"/>
      <c r="AP1600" s="652"/>
      <c r="AQ1600" s="652"/>
      <c r="AR1600" s="652"/>
      <c r="AS1600" s="652"/>
      <c r="AT1600" s="652"/>
    </row>
    <row r="1601" spans="2:46" s="644" customFormat="1" ht="15.95" customHeight="1" x14ac:dyDescent="0.25">
      <c r="B1601" s="645"/>
      <c r="C1601" s="652"/>
      <c r="D1601" s="652"/>
      <c r="E1601" s="652"/>
      <c r="F1601" s="652"/>
      <c r="G1601" s="647"/>
      <c r="H1601" s="648"/>
      <c r="I1601" s="648"/>
      <c r="J1601" s="671"/>
      <c r="K1601" s="822"/>
      <c r="L1601" s="671"/>
      <c r="M1601" s="671"/>
      <c r="N1601" s="671"/>
      <c r="O1601" s="671"/>
      <c r="P1601" s="671"/>
      <c r="Q1601" s="671"/>
      <c r="R1601" s="653"/>
      <c r="S1601" s="653"/>
      <c r="T1601" s="653"/>
      <c r="U1601" s="37"/>
      <c r="V1601" s="37"/>
      <c r="W1601" s="37"/>
      <c r="X1601" s="37"/>
      <c r="Y1601" s="37"/>
      <c r="Z1601" s="37"/>
      <c r="AA1601" s="37"/>
      <c r="AB1601" s="37"/>
      <c r="AC1601" s="37"/>
      <c r="AD1601" s="37"/>
      <c r="AE1601" s="37"/>
      <c r="AF1601" s="37"/>
      <c r="AG1601" s="37"/>
      <c r="AH1601" s="37"/>
      <c r="AI1601" s="37"/>
      <c r="AJ1601" s="37"/>
      <c r="AK1601" s="37"/>
      <c r="AL1601" s="652"/>
      <c r="AM1601" s="652"/>
      <c r="AN1601" s="652"/>
      <c r="AO1601" s="652"/>
      <c r="AP1601" s="652"/>
      <c r="AQ1601" s="652"/>
      <c r="AR1601" s="652"/>
      <c r="AS1601" s="652"/>
      <c r="AT1601" s="652"/>
    </row>
    <row r="1602" spans="2:46" s="644" customFormat="1" ht="15.95" customHeight="1" x14ac:dyDescent="0.25">
      <c r="B1602" s="645"/>
      <c r="C1602" s="652"/>
      <c r="D1602" s="652"/>
      <c r="E1602" s="652"/>
      <c r="F1602" s="652"/>
      <c r="G1602" s="647"/>
      <c r="H1602" s="648"/>
      <c r="I1602" s="648"/>
      <c r="J1602" s="671"/>
      <c r="K1602" s="822"/>
      <c r="L1602" s="671"/>
      <c r="M1602" s="671"/>
      <c r="N1602" s="671"/>
      <c r="O1602" s="671"/>
      <c r="P1602" s="671"/>
      <c r="Q1602" s="671"/>
      <c r="R1602" s="653"/>
      <c r="S1602" s="653"/>
      <c r="T1602" s="653"/>
      <c r="U1602" s="37"/>
      <c r="V1602" s="37"/>
      <c r="W1602" s="37"/>
      <c r="X1602" s="37"/>
      <c r="Y1602" s="37"/>
      <c r="Z1602" s="37"/>
      <c r="AA1602" s="37"/>
      <c r="AB1602" s="37"/>
      <c r="AC1602" s="37"/>
      <c r="AD1602" s="37"/>
      <c r="AE1602" s="37"/>
      <c r="AF1602" s="37"/>
      <c r="AG1602" s="37"/>
      <c r="AH1602" s="37"/>
      <c r="AI1602" s="37"/>
      <c r="AJ1602" s="37"/>
      <c r="AK1602" s="37"/>
      <c r="AL1602" s="652"/>
      <c r="AM1602" s="652"/>
      <c r="AN1602" s="652"/>
      <c r="AO1602" s="652"/>
      <c r="AP1602" s="652"/>
      <c r="AQ1602" s="652"/>
      <c r="AR1602" s="652"/>
      <c r="AS1602" s="652"/>
      <c r="AT1602" s="652"/>
    </row>
    <row r="1603" spans="2:46" s="644" customFormat="1" ht="15.95" customHeight="1" x14ac:dyDescent="0.25">
      <c r="B1603" s="645"/>
      <c r="C1603" s="652"/>
      <c r="D1603" s="652"/>
      <c r="E1603" s="652"/>
      <c r="F1603" s="652"/>
      <c r="G1603" s="647"/>
      <c r="H1603" s="648"/>
      <c r="I1603" s="648"/>
      <c r="J1603" s="671"/>
      <c r="K1603" s="822"/>
      <c r="L1603" s="671"/>
      <c r="M1603" s="671"/>
      <c r="N1603" s="671"/>
      <c r="O1603" s="671"/>
      <c r="P1603" s="671"/>
      <c r="Q1603" s="671"/>
      <c r="R1603" s="653"/>
      <c r="S1603" s="653"/>
      <c r="T1603" s="653"/>
      <c r="U1603" s="37"/>
      <c r="V1603" s="37"/>
      <c r="W1603" s="37"/>
      <c r="X1603" s="37"/>
      <c r="Y1603" s="37"/>
      <c r="Z1603" s="37"/>
      <c r="AA1603" s="37"/>
      <c r="AB1603" s="37"/>
      <c r="AC1603" s="37"/>
      <c r="AD1603" s="37"/>
      <c r="AE1603" s="37"/>
      <c r="AF1603" s="37"/>
      <c r="AG1603" s="37"/>
      <c r="AH1603" s="37"/>
      <c r="AI1603" s="37"/>
      <c r="AJ1603" s="37"/>
      <c r="AK1603" s="37"/>
      <c r="AL1603" s="652"/>
      <c r="AM1603" s="652"/>
      <c r="AN1603" s="652"/>
      <c r="AO1603" s="652"/>
      <c r="AP1603" s="652"/>
      <c r="AQ1603" s="652"/>
      <c r="AR1603" s="652"/>
      <c r="AS1603" s="652"/>
      <c r="AT1603" s="652"/>
    </row>
    <row r="1604" spans="2:46" s="644" customFormat="1" ht="15.95" customHeight="1" x14ac:dyDescent="0.25">
      <c r="B1604" s="645"/>
      <c r="C1604" s="652"/>
      <c r="D1604" s="652"/>
      <c r="E1604" s="652"/>
      <c r="F1604" s="652"/>
      <c r="G1604" s="647"/>
      <c r="H1604" s="648"/>
      <c r="I1604" s="648"/>
      <c r="J1604" s="671"/>
      <c r="K1604" s="822"/>
      <c r="L1604" s="671"/>
      <c r="M1604" s="671"/>
      <c r="N1604" s="671"/>
      <c r="O1604" s="671"/>
      <c r="P1604" s="671"/>
      <c r="Q1604" s="671"/>
      <c r="R1604" s="653"/>
      <c r="S1604" s="653"/>
      <c r="T1604" s="653"/>
      <c r="U1604" s="37"/>
      <c r="V1604" s="37"/>
      <c r="W1604" s="37"/>
      <c r="X1604" s="37"/>
      <c r="Y1604" s="37"/>
      <c r="Z1604" s="37"/>
      <c r="AA1604" s="37"/>
      <c r="AB1604" s="37"/>
      <c r="AC1604" s="37"/>
      <c r="AD1604" s="37"/>
      <c r="AE1604" s="37"/>
      <c r="AF1604" s="37"/>
      <c r="AG1604" s="37"/>
      <c r="AH1604" s="37"/>
      <c r="AI1604" s="37"/>
      <c r="AJ1604" s="37"/>
      <c r="AK1604" s="37"/>
      <c r="AL1604" s="652"/>
      <c r="AM1604" s="652"/>
      <c r="AN1604" s="652"/>
      <c r="AO1604" s="652"/>
      <c r="AP1604" s="652"/>
      <c r="AQ1604" s="652"/>
      <c r="AR1604" s="652"/>
      <c r="AS1604" s="652"/>
      <c r="AT1604" s="652"/>
    </row>
    <row r="1605" spans="2:46" s="644" customFormat="1" ht="15.95" customHeight="1" x14ac:dyDescent="0.25">
      <c r="B1605" s="645"/>
      <c r="C1605" s="652"/>
      <c r="D1605" s="652"/>
      <c r="E1605" s="652"/>
      <c r="F1605" s="652"/>
      <c r="G1605" s="647"/>
      <c r="H1605" s="648"/>
      <c r="I1605" s="648"/>
      <c r="J1605" s="671"/>
      <c r="K1605" s="822"/>
      <c r="L1605" s="671"/>
      <c r="M1605" s="671"/>
      <c r="N1605" s="671"/>
      <c r="O1605" s="671"/>
      <c r="P1605" s="671"/>
      <c r="Q1605" s="671"/>
      <c r="R1605" s="653"/>
      <c r="S1605" s="653"/>
      <c r="T1605" s="653"/>
      <c r="U1605" s="37"/>
      <c r="V1605" s="37"/>
      <c r="W1605" s="37"/>
      <c r="X1605" s="37"/>
      <c r="Y1605" s="37"/>
      <c r="Z1605" s="37"/>
      <c r="AA1605" s="37"/>
      <c r="AB1605" s="37"/>
      <c r="AC1605" s="37"/>
      <c r="AD1605" s="37"/>
      <c r="AE1605" s="37"/>
      <c r="AF1605" s="37"/>
      <c r="AG1605" s="37"/>
      <c r="AH1605" s="37"/>
      <c r="AI1605" s="37"/>
      <c r="AJ1605" s="37"/>
      <c r="AK1605" s="37"/>
      <c r="AL1605" s="652"/>
      <c r="AM1605" s="652"/>
      <c r="AN1605" s="652"/>
      <c r="AO1605" s="652"/>
      <c r="AP1605" s="652"/>
      <c r="AQ1605" s="652"/>
      <c r="AR1605" s="652"/>
      <c r="AS1605" s="652"/>
      <c r="AT1605" s="652"/>
    </row>
    <row r="1606" spans="2:46" s="644" customFormat="1" ht="15.95" customHeight="1" x14ac:dyDescent="0.25">
      <c r="B1606" s="645"/>
      <c r="C1606" s="652"/>
      <c r="D1606" s="652"/>
      <c r="E1606" s="652"/>
      <c r="F1606" s="652"/>
      <c r="G1606" s="647"/>
      <c r="H1606" s="648"/>
      <c r="I1606" s="648"/>
      <c r="J1606" s="671"/>
      <c r="K1606" s="822"/>
      <c r="L1606" s="671"/>
      <c r="M1606" s="671"/>
      <c r="N1606" s="671"/>
      <c r="O1606" s="671"/>
      <c r="P1606" s="671"/>
      <c r="Q1606" s="671"/>
      <c r="R1606" s="653"/>
      <c r="S1606" s="653"/>
      <c r="T1606" s="653"/>
      <c r="U1606" s="37"/>
      <c r="V1606" s="37"/>
      <c r="W1606" s="37"/>
      <c r="X1606" s="37"/>
      <c r="Y1606" s="37"/>
      <c r="Z1606" s="37"/>
      <c r="AA1606" s="37"/>
      <c r="AB1606" s="37"/>
      <c r="AC1606" s="37"/>
      <c r="AD1606" s="37"/>
      <c r="AE1606" s="37"/>
      <c r="AF1606" s="37"/>
      <c r="AG1606" s="37"/>
      <c r="AH1606" s="37"/>
      <c r="AI1606" s="37"/>
      <c r="AJ1606" s="37"/>
      <c r="AK1606" s="37"/>
      <c r="AL1606" s="652"/>
      <c r="AM1606" s="652"/>
      <c r="AN1606" s="652"/>
      <c r="AO1606" s="652"/>
      <c r="AP1606" s="652"/>
      <c r="AQ1606" s="652"/>
      <c r="AR1606" s="652"/>
      <c r="AS1606" s="652"/>
      <c r="AT1606" s="652"/>
    </row>
    <row r="1607" spans="2:46" s="644" customFormat="1" ht="15.95" customHeight="1" x14ac:dyDescent="0.25">
      <c r="B1607" s="645"/>
      <c r="C1607" s="652"/>
      <c r="D1607" s="652"/>
      <c r="E1607" s="652"/>
      <c r="F1607" s="652"/>
      <c r="G1607" s="647"/>
      <c r="H1607" s="648"/>
      <c r="I1607" s="648"/>
      <c r="J1607" s="671"/>
      <c r="K1607" s="822"/>
      <c r="L1607" s="671"/>
      <c r="M1607" s="671"/>
      <c r="N1607" s="671"/>
      <c r="O1607" s="671"/>
      <c r="P1607" s="671"/>
      <c r="Q1607" s="671"/>
      <c r="R1607" s="653"/>
      <c r="S1607" s="653"/>
      <c r="T1607" s="653"/>
      <c r="U1607" s="37"/>
      <c r="V1607" s="37"/>
      <c r="W1607" s="37"/>
      <c r="X1607" s="37"/>
      <c r="Y1607" s="37"/>
      <c r="Z1607" s="37"/>
      <c r="AA1607" s="37"/>
      <c r="AB1607" s="37"/>
      <c r="AC1607" s="37"/>
      <c r="AD1607" s="37"/>
      <c r="AE1607" s="37"/>
      <c r="AF1607" s="37"/>
      <c r="AG1607" s="37"/>
      <c r="AH1607" s="37"/>
      <c r="AI1607" s="37"/>
      <c r="AJ1607" s="37"/>
      <c r="AK1607" s="37"/>
      <c r="AL1607" s="652"/>
      <c r="AM1607" s="652"/>
      <c r="AN1607" s="652"/>
      <c r="AO1607" s="652"/>
      <c r="AP1607" s="652"/>
      <c r="AQ1607" s="652"/>
      <c r="AR1607" s="652"/>
      <c r="AS1607" s="652"/>
      <c r="AT1607" s="652"/>
    </row>
    <row r="1608" spans="2:46" s="644" customFormat="1" ht="15.95" customHeight="1" x14ac:dyDescent="0.25">
      <c r="B1608" s="645"/>
      <c r="C1608" s="652"/>
      <c r="D1608" s="652"/>
      <c r="E1608" s="652"/>
      <c r="F1608" s="652"/>
      <c r="G1608" s="647"/>
      <c r="H1608" s="648"/>
      <c r="I1608" s="648"/>
      <c r="J1608" s="671"/>
      <c r="K1608" s="822"/>
      <c r="L1608" s="671"/>
      <c r="M1608" s="671"/>
      <c r="N1608" s="671"/>
      <c r="O1608" s="671"/>
      <c r="P1608" s="671"/>
      <c r="Q1608" s="671"/>
      <c r="R1608" s="653"/>
      <c r="S1608" s="653"/>
      <c r="T1608" s="653"/>
      <c r="U1608" s="37"/>
      <c r="V1608" s="37"/>
      <c r="W1608" s="37"/>
      <c r="X1608" s="37"/>
      <c r="Y1608" s="37"/>
      <c r="Z1608" s="37"/>
      <c r="AA1608" s="37"/>
      <c r="AB1608" s="37"/>
      <c r="AC1608" s="37"/>
      <c r="AD1608" s="37"/>
      <c r="AE1608" s="37"/>
      <c r="AF1608" s="37"/>
      <c r="AG1608" s="37"/>
      <c r="AH1608" s="37"/>
      <c r="AI1608" s="37"/>
      <c r="AJ1608" s="37"/>
      <c r="AK1608" s="37"/>
      <c r="AL1608" s="652"/>
      <c r="AM1608" s="652"/>
      <c r="AN1608" s="652"/>
      <c r="AO1608" s="652"/>
      <c r="AP1608" s="652"/>
      <c r="AQ1608" s="652"/>
      <c r="AR1608" s="652"/>
      <c r="AS1608" s="652"/>
      <c r="AT1608" s="652"/>
    </row>
    <row r="1609" spans="2:46" s="644" customFormat="1" ht="15.95" customHeight="1" x14ac:dyDescent="0.25">
      <c r="B1609" s="645"/>
      <c r="C1609" s="652"/>
      <c r="D1609" s="652"/>
      <c r="E1609" s="652"/>
      <c r="F1609" s="652"/>
      <c r="G1609" s="647"/>
      <c r="H1609" s="648"/>
      <c r="I1609" s="648"/>
      <c r="J1609" s="671"/>
      <c r="K1609" s="822"/>
      <c r="L1609" s="671"/>
      <c r="M1609" s="671"/>
      <c r="N1609" s="671"/>
      <c r="O1609" s="671"/>
      <c r="P1609" s="671"/>
      <c r="Q1609" s="671"/>
      <c r="R1609" s="653"/>
      <c r="S1609" s="653"/>
      <c r="T1609" s="653"/>
      <c r="U1609" s="37"/>
      <c r="V1609" s="37"/>
      <c r="W1609" s="37"/>
      <c r="X1609" s="37"/>
      <c r="Y1609" s="37"/>
      <c r="Z1609" s="37"/>
      <c r="AA1609" s="37"/>
      <c r="AB1609" s="37"/>
      <c r="AC1609" s="37"/>
      <c r="AD1609" s="37"/>
      <c r="AE1609" s="37"/>
      <c r="AF1609" s="37"/>
      <c r="AG1609" s="37"/>
      <c r="AH1609" s="37"/>
      <c r="AI1609" s="37"/>
      <c r="AJ1609" s="37"/>
      <c r="AK1609" s="37"/>
      <c r="AL1609" s="652"/>
      <c r="AM1609" s="652"/>
      <c r="AN1609" s="652"/>
      <c r="AO1609" s="652"/>
      <c r="AP1609" s="652"/>
      <c r="AQ1609" s="652"/>
      <c r="AR1609" s="652"/>
      <c r="AS1609" s="652"/>
      <c r="AT1609" s="652"/>
    </row>
    <row r="1610" spans="2:46" s="644" customFormat="1" ht="15.95" customHeight="1" x14ac:dyDescent="0.25">
      <c r="B1610" s="645"/>
      <c r="C1610" s="652"/>
      <c r="D1610" s="652"/>
      <c r="E1610" s="652"/>
      <c r="F1610" s="652"/>
      <c r="G1610" s="647"/>
      <c r="H1610" s="648"/>
      <c r="I1610" s="648"/>
      <c r="J1610" s="671"/>
      <c r="K1610" s="822"/>
      <c r="L1610" s="671"/>
      <c r="M1610" s="671"/>
      <c r="N1610" s="671"/>
      <c r="O1610" s="671"/>
      <c r="P1610" s="671"/>
      <c r="Q1610" s="671"/>
      <c r="R1610" s="653"/>
      <c r="S1610" s="653"/>
      <c r="T1610" s="653"/>
      <c r="U1610" s="37"/>
      <c r="V1610" s="37"/>
      <c r="W1610" s="37"/>
      <c r="X1610" s="37"/>
      <c r="Y1610" s="37"/>
      <c r="Z1610" s="37"/>
      <c r="AA1610" s="37"/>
      <c r="AB1610" s="37"/>
      <c r="AC1610" s="37"/>
      <c r="AD1610" s="37"/>
      <c r="AE1610" s="37"/>
      <c r="AF1610" s="37"/>
      <c r="AG1610" s="37"/>
      <c r="AH1610" s="37"/>
      <c r="AI1610" s="37"/>
      <c r="AJ1610" s="37"/>
      <c r="AK1610" s="37"/>
      <c r="AL1610" s="652"/>
      <c r="AM1610" s="652"/>
      <c r="AN1610" s="652"/>
      <c r="AO1610" s="652"/>
      <c r="AP1610" s="652"/>
      <c r="AQ1610" s="652"/>
      <c r="AR1610" s="652"/>
      <c r="AS1610" s="652"/>
      <c r="AT1610" s="652"/>
    </row>
    <row r="1611" spans="2:46" s="644" customFormat="1" ht="15.95" customHeight="1" x14ac:dyDescent="0.25">
      <c r="B1611" s="645"/>
      <c r="C1611" s="652"/>
      <c r="D1611" s="652"/>
      <c r="E1611" s="652"/>
      <c r="F1611" s="652"/>
      <c r="G1611" s="647"/>
      <c r="H1611" s="648"/>
      <c r="I1611" s="648"/>
      <c r="J1611" s="671"/>
      <c r="K1611" s="822"/>
      <c r="L1611" s="671"/>
      <c r="M1611" s="671"/>
      <c r="N1611" s="671"/>
      <c r="O1611" s="671"/>
      <c r="P1611" s="671"/>
      <c r="Q1611" s="671"/>
      <c r="R1611" s="653"/>
      <c r="S1611" s="653"/>
      <c r="T1611" s="653"/>
      <c r="U1611" s="37"/>
      <c r="V1611" s="37"/>
      <c r="W1611" s="37"/>
      <c r="X1611" s="37"/>
      <c r="Y1611" s="37"/>
      <c r="Z1611" s="37"/>
      <c r="AA1611" s="37"/>
      <c r="AB1611" s="37"/>
      <c r="AC1611" s="37"/>
      <c r="AD1611" s="37"/>
      <c r="AE1611" s="37"/>
      <c r="AF1611" s="37"/>
      <c r="AG1611" s="37"/>
      <c r="AH1611" s="37"/>
      <c r="AI1611" s="37"/>
      <c r="AJ1611" s="37"/>
      <c r="AK1611" s="37"/>
      <c r="AL1611" s="652"/>
      <c r="AM1611" s="652"/>
      <c r="AN1611" s="652"/>
      <c r="AO1611" s="652"/>
      <c r="AP1611" s="652"/>
      <c r="AQ1611" s="652"/>
      <c r="AR1611" s="652"/>
      <c r="AS1611" s="652"/>
      <c r="AT1611" s="652"/>
    </row>
    <row r="1612" spans="2:46" s="644" customFormat="1" ht="15.95" customHeight="1" x14ac:dyDescent="0.25">
      <c r="B1612" s="645"/>
      <c r="C1612" s="652"/>
      <c r="D1612" s="652"/>
      <c r="E1612" s="652"/>
      <c r="F1612" s="652"/>
      <c r="G1612" s="647"/>
      <c r="H1612" s="648"/>
      <c r="I1612" s="648"/>
      <c r="J1612" s="671"/>
      <c r="K1612" s="822"/>
      <c r="L1612" s="671"/>
      <c r="M1612" s="671"/>
      <c r="N1612" s="671"/>
      <c r="O1612" s="671"/>
      <c r="P1612" s="671"/>
      <c r="Q1612" s="671"/>
      <c r="R1612" s="653"/>
      <c r="S1612" s="653"/>
      <c r="T1612" s="653"/>
      <c r="U1612" s="37"/>
      <c r="V1612" s="37"/>
      <c r="W1612" s="37"/>
      <c r="X1612" s="37"/>
      <c r="Y1612" s="37"/>
      <c r="Z1612" s="37"/>
      <c r="AA1612" s="37"/>
      <c r="AB1612" s="37"/>
      <c r="AC1612" s="37"/>
      <c r="AD1612" s="37"/>
      <c r="AE1612" s="37"/>
      <c r="AF1612" s="37"/>
      <c r="AG1612" s="37"/>
      <c r="AH1612" s="37"/>
      <c r="AI1612" s="37"/>
      <c r="AJ1612" s="37"/>
      <c r="AK1612" s="37"/>
      <c r="AL1612" s="652"/>
      <c r="AM1612" s="652"/>
      <c r="AN1612" s="652"/>
      <c r="AO1612" s="652"/>
      <c r="AP1612" s="652"/>
      <c r="AQ1612" s="652"/>
      <c r="AR1612" s="652"/>
      <c r="AS1612" s="652"/>
      <c r="AT1612" s="652"/>
    </row>
    <row r="1613" spans="2:46" s="644" customFormat="1" ht="15.95" customHeight="1" x14ac:dyDescent="0.25">
      <c r="B1613" s="645"/>
      <c r="C1613" s="652"/>
      <c r="D1613" s="652"/>
      <c r="E1613" s="652"/>
      <c r="F1613" s="652"/>
      <c r="G1613" s="647"/>
      <c r="H1613" s="648"/>
      <c r="I1613" s="648"/>
      <c r="J1613" s="671"/>
      <c r="K1613" s="822"/>
      <c r="L1613" s="671"/>
      <c r="M1613" s="671"/>
      <c r="N1613" s="671"/>
      <c r="O1613" s="671"/>
      <c r="P1613" s="671"/>
      <c r="Q1613" s="671"/>
      <c r="R1613" s="653"/>
      <c r="S1613" s="653"/>
      <c r="T1613" s="653"/>
      <c r="U1613" s="37"/>
      <c r="V1613" s="37"/>
      <c r="W1613" s="37"/>
      <c r="X1613" s="37"/>
      <c r="Y1613" s="37"/>
      <c r="Z1613" s="37"/>
      <c r="AA1613" s="37"/>
      <c r="AB1613" s="37"/>
      <c r="AC1613" s="37"/>
      <c r="AD1613" s="37"/>
      <c r="AE1613" s="37"/>
      <c r="AF1613" s="37"/>
      <c r="AG1613" s="37"/>
      <c r="AH1613" s="37"/>
      <c r="AI1613" s="37"/>
      <c r="AJ1613" s="37"/>
      <c r="AK1613" s="37"/>
      <c r="AL1613" s="652"/>
      <c r="AM1613" s="652"/>
      <c r="AN1613" s="652"/>
      <c r="AO1613" s="652"/>
      <c r="AP1613" s="652"/>
      <c r="AQ1613" s="652"/>
      <c r="AR1613" s="652"/>
      <c r="AS1613" s="652"/>
      <c r="AT1613" s="652"/>
    </row>
    <row r="1614" spans="2:46" s="644" customFormat="1" ht="15.95" customHeight="1" x14ac:dyDescent="0.25">
      <c r="B1614" s="645"/>
      <c r="C1614" s="652"/>
      <c r="D1614" s="652"/>
      <c r="E1614" s="652"/>
      <c r="F1614" s="652"/>
      <c r="G1614" s="647"/>
      <c r="H1614" s="648"/>
      <c r="I1614" s="648"/>
      <c r="J1614" s="671"/>
      <c r="K1614" s="822"/>
      <c r="L1614" s="671"/>
      <c r="M1614" s="671"/>
      <c r="N1614" s="671"/>
      <c r="O1614" s="671"/>
      <c r="P1614" s="671"/>
      <c r="Q1614" s="671"/>
      <c r="R1614" s="653"/>
      <c r="S1614" s="653"/>
      <c r="T1614" s="653"/>
      <c r="U1614" s="37"/>
      <c r="V1614" s="37"/>
      <c r="W1614" s="37"/>
      <c r="X1614" s="37"/>
      <c r="Y1614" s="37"/>
      <c r="Z1614" s="37"/>
      <c r="AA1614" s="37"/>
      <c r="AB1614" s="37"/>
      <c r="AC1614" s="37"/>
      <c r="AD1614" s="37"/>
      <c r="AE1614" s="37"/>
      <c r="AF1614" s="37"/>
      <c r="AG1614" s="37"/>
      <c r="AH1614" s="37"/>
      <c r="AI1614" s="37"/>
      <c r="AJ1614" s="37"/>
      <c r="AK1614" s="37"/>
      <c r="AL1614" s="652"/>
      <c r="AM1614" s="652"/>
      <c r="AN1614" s="652"/>
      <c r="AO1614" s="652"/>
      <c r="AP1614" s="652"/>
      <c r="AQ1614" s="652"/>
      <c r="AR1614" s="652"/>
      <c r="AS1614" s="652"/>
      <c r="AT1614" s="652"/>
    </row>
    <row r="1615" spans="2:46" s="644" customFormat="1" ht="15.95" customHeight="1" x14ac:dyDescent="0.25">
      <c r="B1615" s="645"/>
      <c r="C1615" s="652"/>
      <c r="D1615" s="652"/>
      <c r="E1615" s="652"/>
      <c r="F1615" s="652"/>
      <c r="G1615" s="647"/>
      <c r="H1615" s="648"/>
      <c r="I1615" s="648"/>
      <c r="J1615" s="671"/>
      <c r="K1615" s="822"/>
      <c r="L1615" s="671"/>
      <c r="M1615" s="671"/>
      <c r="N1615" s="671"/>
      <c r="O1615" s="671"/>
      <c r="P1615" s="671"/>
      <c r="Q1615" s="671"/>
      <c r="R1615" s="653"/>
      <c r="S1615" s="653"/>
      <c r="T1615" s="653"/>
      <c r="U1615" s="37"/>
      <c r="V1615" s="37"/>
      <c r="W1615" s="37"/>
      <c r="X1615" s="37"/>
      <c r="Y1615" s="37"/>
      <c r="Z1615" s="37"/>
      <c r="AA1615" s="37"/>
      <c r="AB1615" s="37"/>
      <c r="AC1615" s="37"/>
      <c r="AD1615" s="37"/>
      <c r="AE1615" s="37"/>
      <c r="AF1615" s="37"/>
      <c r="AG1615" s="37"/>
      <c r="AH1615" s="37"/>
      <c r="AI1615" s="37"/>
      <c r="AJ1615" s="37"/>
      <c r="AK1615" s="37"/>
      <c r="AL1615" s="652"/>
      <c r="AM1615" s="652"/>
      <c r="AN1615" s="652"/>
      <c r="AO1615" s="652"/>
      <c r="AP1615" s="652"/>
      <c r="AQ1615" s="652"/>
      <c r="AR1615" s="652"/>
      <c r="AS1615" s="652"/>
      <c r="AT1615" s="652"/>
    </row>
    <row r="1616" spans="2:46" s="644" customFormat="1" ht="15.95" customHeight="1" x14ac:dyDescent="0.25">
      <c r="B1616" s="645"/>
      <c r="C1616" s="652"/>
      <c r="D1616" s="652"/>
      <c r="E1616" s="652"/>
      <c r="F1616" s="652"/>
      <c r="G1616" s="647"/>
      <c r="H1616" s="648"/>
      <c r="I1616" s="648"/>
      <c r="J1616" s="671"/>
      <c r="K1616" s="822"/>
      <c r="L1616" s="671"/>
      <c r="M1616" s="671"/>
      <c r="N1616" s="671"/>
      <c r="O1616" s="671"/>
      <c r="P1616" s="671"/>
      <c r="Q1616" s="671"/>
      <c r="R1616" s="653"/>
      <c r="S1616" s="653"/>
      <c r="T1616" s="653"/>
      <c r="U1616" s="37"/>
      <c r="V1616" s="37"/>
      <c r="W1616" s="37"/>
      <c r="X1616" s="37"/>
      <c r="Y1616" s="37"/>
      <c r="Z1616" s="37"/>
      <c r="AA1616" s="37"/>
      <c r="AB1616" s="37"/>
      <c r="AC1616" s="37"/>
      <c r="AD1616" s="37"/>
      <c r="AE1616" s="37"/>
      <c r="AF1616" s="37"/>
      <c r="AG1616" s="37"/>
      <c r="AH1616" s="37"/>
      <c r="AI1616" s="37"/>
      <c r="AJ1616" s="37"/>
      <c r="AK1616" s="37"/>
      <c r="AL1616" s="652"/>
      <c r="AM1616" s="652"/>
      <c r="AN1616" s="652"/>
      <c r="AO1616" s="652"/>
      <c r="AP1616" s="652"/>
      <c r="AQ1616" s="652"/>
      <c r="AR1616" s="652"/>
      <c r="AS1616" s="652"/>
      <c r="AT1616" s="652"/>
    </row>
    <row r="1617" spans="2:46" s="644" customFormat="1" ht="15.95" customHeight="1" x14ac:dyDescent="0.25">
      <c r="B1617" s="645"/>
      <c r="C1617" s="652"/>
      <c r="D1617" s="652"/>
      <c r="E1617" s="652"/>
      <c r="F1617" s="652"/>
      <c r="G1617" s="647"/>
      <c r="H1617" s="648"/>
      <c r="I1617" s="648"/>
      <c r="J1617" s="671"/>
      <c r="K1617" s="822"/>
      <c r="L1617" s="671"/>
      <c r="M1617" s="671"/>
      <c r="N1617" s="671"/>
      <c r="O1617" s="671"/>
      <c r="P1617" s="671"/>
      <c r="Q1617" s="671"/>
      <c r="R1617" s="653"/>
      <c r="S1617" s="653"/>
      <c r="T1617" s="653"/>
      <c r="U1617" s="37"/>
      <c r="V1617" s="37"/>
      <c r="W1617" s="37"/>
      <c r="X1617" s="37"/>
      <c r="Y1617" s="37"/>
      <c r="Z1617" s="37"/>
      <c r="AA1617" s="37"/>
      <c r="AB1617" s="37"/>
      <c r="AC1617" s="37"/>
      <c r="AD1617" s="37"/>
      <c r="AE1617" s="37"/>
      <c r="AF1617" s="37"/>
      <c r="AG1617" s="37"/>
      <c r="AH1617" s="37"/>
      <c r="AI1617" s="37"/>
      <c r="AJ1617" s="37"/>
      <c r="AK1617" s="37"/>
      <c r="AL1617" s="652"/>
      <c r="AM1617" s="652"/>
      <c r="AN1617" s="652"/>
      <c r="AO1617" s="652"/>
      <c r="AP1617" s="652"/>
      <c r="AQ1617" s="652"/>
      <c r="AR1617" s="652"/>
      <c r="AS1617" s="652"/>
      <c r="AT1617" s="652"/>
    </row>
    <row r="1618" spans="2:46" s="644" customFormat="1" ht="15.95" customHeight="1" x14ac:dyDescent="0.25">
      <c r="B1618" s="645"/>
      <c r="C1618" s="652"/>
      <c r="D1618" s="652"/>
      <c r="E1618" s="652"/>
      <c r="F1618" s="652"/>
      <c r="G1618" s="647"/>
      <c r="H1618" s="648"/>
      <c r="I1618" s="648"/>
      <c r="J1618" s="671"/>
      <c r="K1618" s="822"/>
      <c r="L1618" s="671"/>
      <c r="M1618" s="671"/>
      <c r="N1618" s="671"/>
      <c r="O1618" s="671"/>
      <c r="P1618" s="671"/>
      <c r="Q1618" s="671"/>
      <c r="R1618" s="653"/>
      <c r="S1618" s="653"/>
      <c r="T1618" s="653"/>
      <c r="U1618" s="37"/>
      <c r="V1618" s="37"/>
      <c r="W1618" s="37"/>
      <c r="X1618" s="37"/>
      <c r="Y1618" s="37"/>
      <c r="Z1618" s="37"/>
      <c r="AA1618" s="37"/>
      <c r="AB1618" s="37"/>
      <c r="AC1618" s="37"/>
      <c r="AD1618" s="37"/>
      <c r="AE1618" s="37"/>
      <c r="AF1618" s="37"/>
      <c r="AG1618" s="37"/>
      <c r="AH1618" s="37"/>
      <c r="AI1618" s="37"/>
      <c r="AJ1618" s="37"/>
      <c r="AK1618" s="37"/>
      <c r="AL1618" s="652"/>
      <c r="AM1618" s="652"/>
      <c r="AN1618" s="652"/>
      <c r="AO1618" s="652"/>
      <c r="AP1618" s="652"/>
      <c r="AQ1618" s="652"/>
      <c r="AR1618" s="652"/>
      <c r="AS1618" s="652"/>
      <c r="AT1618" s="652"/>
    </row>
    <row r="1619" spans="2:46" s="644" customFormat="1" ht="15.95" customHeight="1" x14ac:dyDescent="0.25">
      <c r="B1619" s="645"/>
      <c r="C1619" s="652"/>
      <c r="D1619" s="652"/>
      <c r="E1619" s="652"/>
      <c r="F1619" s="652"/>
      <c r="G1619" s="647"/>
      <c r="H1619" s="648"/>
      <c r="I1619" s="648"/>
      <c r="J1619" s="671"/>
      <c r="K1619" s="822"/>
      <c r="L1619" s="671"/>
      <c r="M1619" s="671"/>
      <c r="N1619" s="671"/>
      <c r="O1619" s="671"/>
      <c r="P1619" s="671"/>
      <c r="Q1619" s="671"/>
      <c r="R1619" s="653"/>
      <c r="S1619" s="653"/>
      <c r="T1619" s="653"/>
      <c r="U1619" s="37"/>
      <c r="V1619" s="37"/>
      <c r="W1619" s="37"/>
      <c r="X1619" s="37"/>
      <c r="Y1619" s="37"/>
      <c r="Z1619" s="37"/>
      <c r="AA1619" s="37"/>
      <c r="AB1619" s="37"/>
      <c r="AC1619" s="37"/>
      <c r="AD1619" s="37"/>
      <c r="AE1619" s="37"/>
      <c r="AF1619" s="37"/>
      <c r="AG1619" s="37"/>
      <c r="AH1619" s="37"/>
      <c r="AI1619" s="37"/>
      <c r="AJ1619" s="37"/>
      <c r="AK1619" s="37"/>
      <c r="AL1619" s="652"/>
      <c r="AM1619" s="652"/>
      <c r="AN1619" s="652"/>
      <c r="AO1619" s="652"/>
      <c r="AP1619" s="652"/>
      <c r="AQ1619" s="652"/>
      <c r="AR1619" s="652"/>
      <c r="AS1619" s="652"/>
      <c r="AT1619" s="652"/>
    </row>
    <row r="1620" spans="2:46" s="644" customFormat="1" ht="15.95" customHeight="1" x14ac:dyDescent="0.25">
      <c r="B1620" s="645"/>
      <c r="C1620" s="652"/>
      <c r="D1620" s="652"/>
      <c r="E1620" s="652"/>
      <c r="F1620" s="652"/>
      <c r="G1620" s="647"/>
      <c r="H1620" s="648"/>
      <c r="I1620" s="648"/>
      <c r="J1620" s="671"/>
      <c r="K1620" s="822"/>
      <c r="L1620" s="671"/>
      <c r="M1620" s="671"/>
      <c r="N1620" s="671"/>
      <c r="O1620" s="671"/>
      <c r="P1620" s="671"/>
      <c r="Q1620" s="671"/>
      <c r="R1620" s="653"/>
      <c r="S1620" s="653"/>
      <c r="T1620" s="653"/>
      <c r="U1620" s="37"/>
      <c r="V1620" s="37"/>
      <c r="W1620" s="37"/>
      <c r="X1620" s="37"/>
      <c r="Y1620" s="37"/>
      <c r="Z1620" s="37"/>
      <c r="AA1620" s="37"/>
      <c r="AB1620" s="37"/>
      <c r="AC1620" s="37"/>
      <c r="AD1620" s="37"/>
      <c r="AE1620" s="37"/>
      <c r="AF1620" s="37"/>
      <c r="AG1620" s="37"/>
      <c r="AH1620" s="37"/>
      <c r="AI1620" s="37"/>
      <c r="AJ1620" s="37"/>
      <c r="AK1620" s="37"/>
      <c r="AL1620" s="652"/>
      <c r="AM1620" s="652"/>
      <c r="AN1620" s="652"/>
      <c r="AO1620" s="652"/>
      <c r="AP1620" s="652"/>
      <c r="AQ1620" s="652"/>
      <c r="AR1620" s="652"/>
      <c r="AS1620" s="652"/>
      <c r="AT1620" s="652"/>
    </row>
    <row r="1621" spans="2:46" s="644" customFormat="1" ht="15.95" customHeight="1" x14ac:dyDescent="0.25">
      <c r="B1621" s="645"/>
      <c r="C1621" s="652"/>
      <c r="D1621" s="652"/>
      <c r="E1621" s="652"/>
      <c r="F1621" s="652"/>
      <c r="G1621" s="647"/>
      <c r="H1621" s="648"/>
      <c r="I1621" s="648"/>
      <c r="J1621" s="671"/>
      <c r="K1621" s="822"/>
      <c r="L1621" s="671"/>
      <c r="M1621" s="671"/>
      <c r="N1621" s="671"/>
      <c r="O1621" s="671"/>
      <c r="P1621" s="671"/>
      <c r="Q1621" s="671"/>
      <c r="R1621" s="653"/>
      <c r="S1621" s="653"/>
      <c r="T1621" s="653"/>
      <c r="U1621" s="37"/>
      <c r="V1621" s="37"/>
      <c r="W1621" s="37"/>
      <c r="X1621" s="37"/>
      <c r="Y1621" s="37"/>
      <c r="Z1621" s="37"/>
      <c r="AA1621" s="37"/>
      <c r="AB1621" s="37"/>
      <c r="AC1621" s="37"/>
      <c r="AD1621" s="37"/>
      <c r="AE1621" s="37"/>
      <c r="AF1621" s="37"/>
      <c r="AG1621" s="37"/>
      <c r="AH1621" s="37"/>
      <c r="AI1621" s="37"/>
      <c r="AJ1621" s="37"/>
      <c r="AK1621" s="37"/>
      <c r="AL1621" s="652"/>
      <c r="AM1621" s="652"/>
      <c r="AN1621" s="652"/>
      <c r="AO1621" s="652"/>
      <c r="AP1621" s="652"/>
      <c r="AQ1621" s="652"/>
      <c r="AR1621" s="652"/>
      <c r="AS1621" s="652"/>
      <c r="AT1621" s="652"/>
    </row>
    <row r="1622" spans="2:46" s="644" customFormat="1" ht="15.95" customHeight="1" x14ac:dyDescent="0.25">
      <c r="B1622" s="645"/>
      <c r="C1622" s="652"/>
      <c r="D1622" s="652"/>
      <c r="E1622" s="652"/>
      <c r="F1622" s="652"/>
      <c r="G1622" s="647"/>
      <c r="H1622" s="648"/>
      <c r="I1622" s="648"/>
      <c r="J1622" s="671"/>
      <c r="K1622" s="822"/>
      <c r="L1622" s="671"/>
      <c r="M1622" s="671"/>
      <c r="N1622" s="671"/>
      <c r="O1622" s="671"/>
      <c r="P1622" s="671"/>
      <c r="Q1622" s="671"/>
      <c r="R1622" s="653"/>
      <c r="S1622" s="653"/>
      <c r="T1622" s="653"/>
      <c r="U1622" s="37"/>
      <c r="V1622" s="37"/>
      <c r="W1622" s="37"/>
      <c r="X1622" s="37"/>
      <c r="Y1622" s="37"/>
      <c r="Z1622" s="37"/>
      <c r="AA1622" s="37"/>
      <c r="AB1622" s="37"/>
      <c r="AC1622" s="37"/>
      <c r="AD1622" s="37"/>
      <c r="AE1622" s="37"/>
      <c r="AF1622" s="37"/>
      <c r="AG1622" s="37"/>
      <c r="AH1622" s="37"/>
      <c r="AI1622" s="37"/>
      <c r="AJ1622" s="37"/>
      <c r="AK1622" s="37"/>
      <c r="AL1622" s="652"/>
      <c r="AM1622" s="652"/>
      <c r="AN1622" s="652"/>
      <c r="AO1622" s="652"/>
      <c r="AP1622" s="652"/>
      <c r="AQ1622" s="652"/>
      <c r="AR1622" s="652"/>
      <c r="AS1622" s="652"/>
      <c r="AT1622" s="652"/>
    </row>
    <row r="1623" spans="2:46" s="644" customFormat="1" ht="15.95" customHeight="1" x14ac:dyDescent="0.25">
      <c r="B1623" s="645"/>
      <c r="C1623" s="652"/>
      <c r="D1623" s="652"/>
      <c r="E1623" s="652"/>
      <c r="F1623" s="652"/>
      <c r="G1623" s="647"/>
      <c r="H1623" s="648"/>
      <c r="I1623" s="648"/>
      <c r="J1623" s="671"/>
      <c r="K1623" s="822"/>
      <c r="L1623" s="671"/>
      <c r="M1623" s="671"/>
      <c r="N1623" s="671"/>
      <c r="O1623" s="671"/>
      <c r="P1623" s="671"/>
      <c r="Q1623" s="671"/>
      <c r="R1623" s="653"/>
      <c r="S1623" s="653"/>
      <c r="T1623" s="653"/>
      <c r="U1623" s="37"/>
      <c r="V1623" s="37"/>
      <c r="W1623" s="37"/>
      <c r="X1623" s="37"/>
      <c r="Y1623" s="37"/>
      <c r="Z1623" s="37"/>
      <c r="AA1623" s="37"/>
      <c r="AB1623" s="37"/>
      <c r="AC1623" s="37"/>
      <c r="AD1623" s="37"/>
      <c r="AE1623" s="37"/>
      <c r="AF1623" s="37"/>
      <c r="AG1623" s="37"/>
      <c r="AH1623" s="37"/>
      <c r="AI1623" s="37"/>
      <c r="AJ1623" s="37"/>
      <c r="AK1623" s="37"/>
      <c r="AL1623" s="652"/>
      <c r="AM1623" s="652"/>
      <c r="AN1623" s="652"/>
      <c r="AO1623" s="652"/>
      <c r="AP1623" s="652"/>
      <c r="AQ1623" s="652"/>
      <c r="AR1623" s="652"/>
      <c r="AS1623" s="652"/>
      <c r="AT1623" s="652"/>
    </row>
    <row r="1624" spans="2:46" s="644" customFormat="1" ht="15.95" customHeight="1" x14ac:dyDescent="0.25">
      <c r="B1624" s="645"/>
      <c r="C1624" s="652"/>
      <c r="D1624" s="652"/>
      <c r="E1624" s="652"/>
      <c r="F1624" s="652"/>
      <c r="G1624" s="647"/>
      <c r="H1624" s="648"/>
      <c r="I1624" s="648"/>
      <c r="J1624" s="671"/>
      <c r="K1624" s="822"/>
      <c r="L1624" s="671"/>
      <c r="M1624" s="671"/>
      <c r="N1624" s="671"/>
      <c r="O1624" s="671"/>
      <c r="P1624" s="671"/>
      <c r="Q1624" s="671"/>
      <c r="R1624" s="653"/>
      <c r="S1624" s="653"/>
      <c r="T1624" s="653"/>
      <c r="U1624" s="37"/>
      <c r="V1624" s="37"/>
      <c r="W1624" s="37"/>
      <c r="X1624" s="37"/>
      <c r="Y1624" s="37"/>
      <c r="Z1624" s="37"/>
      <c r="AA1624" s="37"/>
      <c r="AB1624" s="37"/>
      <c r="AC1624" s="37"/>
      <c r="AD1624" s="37"/>
      <c r="AE1624" s="37"/>
      <c r="AF1624" s="37"/>
      <c r="AG1624" s="37"/>
      <c r="AH1624" s="37"/>
      <c r="AI1624" s="37"/>
      <c r="AJ1624" s="37"/>
      <c r="AK1624" s="37"/>
      <c r="AL1624" s="652"/>
      <c r="AM1624" s="652"/>
      <c r="AN1624" s="652"/>
      <c r="AO1624" s="652"/>
      <c r="AP1624" s="652"/>
      <c r="AQ1624" s="652"/>
      <c r="AR1624" s="652"/>
      <c r="AS1624" s="652"/>
      <c r="AT1624" s="652"/>
    </row>
    <row r="1625" spans="2:46" s="644" customFormat="1" ht="15.95" customHeight="1" x14ac:dyDescent="0.25">
      <c r="B1625" s="645"/>
      <c r="C1625" s="652"/>
      <c r="D1625" s="652"/>
      <c r="E1625" s="652"/>
      <c r="F1625" s="652"/>
      <c r="G1625" s="647"/>
      <c r="H1625" s="648"/>
      <c r="I1625" s="648"/>
      <c r="J1625" s="671"/>
      <c r="K1625" s="822"/>
      <c r="L1625" s="671"/>
      <c r="M1625" s="671"/>
      <c r="N1625" s="671"/>
      <c r="O1625" s="671"/>
      <c r="P1625" s="671"/>
      <c r="Q1625" s="671"/>
      <c r="R1625" s="653"/>
      <c r="S1625" s="653"/>
      <c r="T1625" s="653"/>
      <c r="U1625" s="37"/>
      <c r="V1625" s="37"/>
      <c r="W1625" s="37"/>
      <c r="X1625" s="37"/>
      <c r="Y1625" s="37"/>
      <c r="Z1625" s="37"/>
      <c r="AA1625" s="37"/>
      <c r="AB1625" s="37"/>
      <c r="AC1625" s="37"/>
      <c r="AD1625" s="37"/>
      <c r="AE1625" s="37"/>
      <c r="AF1625" s="37"/>
      <c r="AG1625" s="37"/>
      <c r="AH1625" s="37"/>
      <c r="AI1625" s="37"/>
      <c r="AJ1625" s="37"/>
      <c r="AK1625" s="37"/>
      <c r="AL1625" s="652"/>
      <c r="AM1625" s="652"/>
      <c r="AN1625" s="652"/>
      <c r="AO1625" s="652"/>
      <c r="AP1625" s="652"/>
      <c r="AQ1625" s="652"/>
      <c r="AR1625" s="652"/>
      <c r="AS1625" s="652"/>
      <c r="AT1625" s="652"/>
    </row>
    <row r="1626" spans="2:46" s="644" customFormat="1" ht="15.95" customHeight="1" x14ac:dyDescent="0.25">
      <c r="B1626" s="645"/>
      <c r="C1626" s="652"/>
      <c r="D1626" s="652"/>
      <c r="E1626" s="652"/>
      <c r="F1626" s="652"/>
      <c r="G1626" s="647"/>
      <c r="H1626" s="648"/>
      <c r="I1626" s="648"/>
      <c r="J1626" s="671"/>
      <c r="K1626" s="822"/>
      <c r="L1626" s="671"/>
      <c r="M1626" s="671"/>
      <c r="N1626" s="671"/>
      <c r="O1626" s="671"/>
      <c r="P1626" s="671"/>
      <c r="Q1626" s="671"/>
      <c r="R1626" s="653"/>
      <c r="S1626" s="653"/>
      <c r="T1626" s="653"/>
      <c r="U1626" s="37"/>
      <c r="V1626" s="37"/>
      <c r="W1626" s="37"/>
      <c r="X1626" s="37"/>
      <c r="Y1626" s="37"/>
      <c r="Z1626" s="37"/>
      <c r="AA1626" s="37"/>
      <c r="AB1626" s="37"/>
      <c r="AC1626" s="37"/>
      <c r="AD1626" s="37"/>
      <c r="AE1626" s="37"/>
      <c r="AF1626" s="37"/>
      <c r="AG1626" s="37"/>
      <c r="AH1626" s="37"/>
      <c r="AI1626" s="37"/>
      <c r="AJ1626" s="37"/>
      <c r="AK1626" s="37"/>
      <c r="AL1626" s="652"/>
      <c r="AM1626" s="652"/>
      <c r="AN1626" s="652"/>
      <c r="AO1626" s="652"/>
      <c r="AP1626" s="652"/>
      <c r="AQ1626" s="652"/>
      <c r="AR1626" s="652"/>
      <c r="AS1626" s="652"/>
      <c r="AT1626" s="652"/>
    </row>
    <row r="1627" spans="2:46" s="644" customFormat="1" ht="15.95" customHeight="1" x14ac:dyDescent="0.25">
      <c r="B1627" s="645"/>
      <c r="C1627" s="652"/>
      <c r="D1627" s="652"/>
      <c r="E1627" s="652"/>
      <c r="F1627" s="652"/>
      <c r="G1627" s="647"/>
      <c r="H1627" s="648"/>
      <c r="I1627" s="648"/>
      <c r="J1627" s="671"/>
      <c r="K1627" s="822"/>
      <c r="L1627" s="671"/>
      <c r="M1627" s="671"/>
      <c r="N1627" s="671"/>
      <c r="O1627" s="671"/>
      <c r="P1627" s="671"/>
      <c r="Q1627" s="671"/>
      <c r="R1627" s="653"/>
      <c r="S1627" s="653"/>
      <c r="T1627" s="653"/>
      <c r="U1627" s="37"/>
      <c r="V1627" s="37"/>
      <c r="W1627" s="37"/>
      <c r="X1627" s="37"/>
      <c r="Y1627" s="37"/>
      <c r="Z1627" s="37"/>
      <c r="AA1627" s="37"/>
      <c r="AB1627" s="37"/>
      <c r="AC1627" s="37"/>
      <c r="AD1627" s="37"/>
      <c r="AE1627" s="37"/>
      <c r="AF1627" s="37"/>
      <c r="AG1627" s="37"/>
      <c r="AH1627" s="37"/>
      <c r="AI1627" s="37"/>
      <c r="AJ1627" s="37"/>
      <c r="AK1627" s="37"/>
      <c r="AL1627" s="652"/>
      <c r="AM1627" s="652"/>
      <c r="AN1627" s="652"/>
      <c r="AO1627" s="652"/>
      <c r="AP1627" s="652"/>
      <c r="AQ1627" s="652"/>
      <c r="AR1627" s="652"/>
      <c r="AS1627" s="652"/>
      <c r="AT1627" s="652"/>
    </row>
    <row r="1628" spans="2:46" s="644" customFormat="1" ht="15.95" customHeight="1" x14ac:dyDescent="0.25">
      <c r="B1628" s="645"/>
      <c r="C1628" s="652"/>
      <c r="D1628" s="652"/>
      <c r="E1628" s="652"/>
      <c r="F1628" s="652"/>
      <c r="G1628" s="647"/>
      <c r="H1628" s="648"/>
      <c r="I1628" s="648"/>
      <c r="J1628" s="671"/>
      <c r="K1628" s="822"/>
      <c r="L1628" s="671"/>
      <c r="M1628" s="671"/>
      <c r="N1628" s="671"/>
      <c r="O1628" s="671"/>
      <c r="P1628" s="671"/>
      <c r="Q1628" s="671"/>
      <c r="R1628" s="653"/>
      <c r="S1628" s="653"/>
      <c r="T1628" s="653"/>
      <c r="U1628" s="37"/>
      <c r="V1628" s="37"/>
      <c r="W1628" s="37"/>
      <c r="X1628" s="37"/>
      <c r="Y1628" s="37"/>
      <c r="Z1628" s="37"/>
      <c r="AA1628" s="37"/>
      <c r="AB1628" s="37"/>
      <c r="AC1628" s="37"/>
      <c r="AD1628" s="37"/>
      <c r="AE1628" s="37"/>
      <c r="AF1628" s="37"/>
      <c r="AG1628" s="37"/>
      <c r="AH1628" s="37"/>
      <c r="AI1628" s="37"/>
      <c r="AJ1628" s="37"/>
      <c r="AK1628" s="37"/>
      <c r="AL1628" s="652"/>
      <c r="AM1628" s="652"/>
      <c r="AN1628" s="652"/>
      <c r="AO1628" s="652"/>
      <c r="AP1628" s="652"/>
      <c r="AQ1628" s="652"/>
      <c r="AR1628" s="652"/>
      <c r="AS1628" s="652"/>
      <c r="AT1628" s="652"/>
    </row>
    <row r="1629" spans="2:46" s="644" customFormat="1" ht="15.95" customHeight="1" x14ac:dyDescent="0.25">
      <c r="B1629" s="645"/>
      <c r="C1629" s="652"/>
      <c r="D1629" s="652"/>
      <c r="E1629" s="652"/>
      <c r="F1629" s="652"/>
      <c r="G1629" s="647"/>
      <c r="H1629" s="648"/>
      <c r="I1629" s="648"/>
      <c r="J1629" s="671"/>
      <c r="K1629" s="822"/>
      <c r="L1629" s="671"/>
      <c r="M1629" s="671"/>
      <c r="N1629" s="671"/>
      <c r="O1629" s="671"/>
      <c r="P1629" s="671"/>
      <c r="Q1629" s="671"/>
      <c r="R1629" s="653"/>
      <c r="S1629" s="653"/>
      <c r="T1629" s="653"/>
      <c r="U1629" s="37"/>
      <c r="V1629" s="37"/>
      <c r="W1629" s="37"/>
      <c r="X1629" s="37"/>
      <c r="Y1629" s="37"/>
      <c r="Z1629" s="37"/>
      <c r="AA1629" s="37"/>
      <c r="AB1629" s="37"/>
      <c r="AC1629" s="37"/>
      <c r="AD1629" s="37"/>
      <c r="AE1629" s="37"/>
      <c r="AF1629" s="37"/>
      <c r="AG1629" s="37"/>
      <c r="AH1629" s="37"/>
      <c r="AI1629" s="37"/>
      <c r="AJ1629" s="37"/>
      <c r="AK1629" s="37"/>
      <c r="AL1629" s="652"/>
      <c r="AM1629" s="652"/>
      <c r="AN1629" s="652"/>
      <c r="AO1629" s="652"/>
      <c r="AP1629" s="652"/>
      <c r="AQ1629" s="652"/>
      <c r="AR1629" s="652"/>
      <c r="AS1629" s="652"/>
      <c r="AT1629" s="652"/>
    </row>
    <row r="1630" spans="2:46" s="644" customFormat="1" ht="15.95" customHeight="1" x14ac:dyDescent="0.25">
      <c r="B1630" s="645"/>
      <c r="C1630" s="652"/>
      <c r="D1630" s="652"/>
      <c r="E1630" s="652"/>
      <c r="F1630" s="652"/>
      <c r="G1630" s="647"/>
      <c r="H1630" s="648"/>
      <c r="I1630" s="648"/>
      <c r="J1630" s="671"/>
      <c r="K1630" s="822"/>
      <c r="L1630" s="671"/>
      <c r="M1630" s="671"/>
      <c r="N1630" s="671"/>
      <c r="O1630" s="671"/>
      <c r="P1630" s="671"/>
      <c r="Q1630" s="671"/>
      <c r="R1630" s="653"/>
      <c r="S1630" s="653"/>
      <c r="T1630" s="653"/>
      <c r="U1630" s="37"/>
      <c r="V1630" s="37"/>
      <c r="W1630" s="37"/>
      <c r="X1630" s="37"/>
      <c r="Y1630" s="37"/>
      <c r="Z1630" s="37"/>
      <c r="AA1630" s="37"/>
      <c r="AB1630" s="37"/>
      <c r="AC1630" s="37"/>
      <c r="AD1630" s="37"/>
      <c r="AE1630" s="37"/>
      <c r="AF1630" s="37"/>
      <c r="AG1630" s="37"/>
      <c r="AH1630" s="37"/>
      <c r="AI1630" s="37"/>
      <c r="AJ1630" s="37"/>
      <c r="AK1630" s="37"/>
      <c r="AL1630" s="652"/>
      <c r="AM1630" s="652"/>
      <c r="AN1630" s="652"/>
      <c r="AO1630" s="652"/>
      <c r="AP1630" s="652"/>
      <c r="AQ1630" s="652"/>
      <c r="AR1630" s="652"/>
      <c r="AS1630" s="652"/>
      <c r="AT1630" s="652"/>
    </row>
    <row r="1631" spans="2:46" s="644" customFormat="1" ht="15.95" customHeight="1" x14ac:dyDescent="0.25">
      <c r="B1631" s="645"/>
      <c r="C1631" s="652"/>
      <c r="D1631" s="652"/>
      <c r="E1631" s="652"/>
      <c r="F1631" s="652"/>
      <c r="G1631" s="647"/>
      <c r="H1631" s="648"/>
      <c r="I1631" s="648"/>
      <c r="J1631" s="671"/>
      <c r="K1631" s="822"/>
      <c r="L1631" s="671"/>
      <c r="M1631" s="671"/>
      <c r="N1631" s="671"/>
      <c r="O1631" s="671"/>
      <c r="P1631" s="671"/>
      <c r="Q1631" s="671"/>
      <c r="R1631" s="653"/>
      <c r="S1631" s="653"/>
      <c r="T1631" s="653"/>
      <c r="U1631" s="37"/>
      <c r="V1631" s="37"/>
      <c r="W1631" s="37"/>
      <c r="X1631" s="37"/>
      <c r="Y1631" s="37"/>
      <c r="Z1631" s="37"/>
      <c r="AA1631" s="37"/>
      <c r="AB1631" s="37"/>
      <c r="AC1631" s="37"/>
      <c r="AD1631" s="37"/>
      <c r="AE1631" s="37"/>
      <c r="AF1631" s="37"/>
      <c r="AG1631" s="37"/>
      <c r="AH1631" s="37"/>
      <c r="AI1631" s="37"/>
      <c r="AJ1631" s="37"/>
      <c r="AK1631" s="37"/>
      <c r="AL1631" s="652"/>
      <c r="AM1631" s="652"/>
      <c r="AN1631" s="652"/>
      <c r="AO1631" s="652"/>
      <c r="AP1631" s="652"/>
      <c r="AQ1631" s="652"/>
      <c r="AR1631" s="652"/>
      <c r="AS1631" s="652"/>
      <c r="AT1631" s="652"/>
    </row>
    <row r="1632" spans="2:46" s="644" customFormat="1" ht="15.95" customHeight="1" x14ac:dyDescent="0.25">
      <c r="B1632" s="645"/>
      <c r="C1632" s="652"/>
      <c r="D1632" s="652"/>
      <c r="E1632" s="652"/>
      <c r="F1632" s="652"/>
      <c r="G1632" s="647"/>
      <c r="H1632" s="648"/>
      <c r="I1632" s="648"/>
      <c r="J1632" s="671"/>
      <c r="K1632" s="822"/>
      <c r="L1632" s="671"/>
      <c r="M1632" s="671"/>
      <c r="N1632" s="671"/>
      <c r="O1632" s="671"/>
      <c r="P1632" s="671"/>
      <c r="Q1632" s="671"/>
      <c r="R1632" s="653"/>
      <c r="S1632" s="653"/>
      <c r="T1632" s="653"/>
      <c r="U1632" s="37"/>
      <c r="V1632" s="37"/>
      <c r="W1632" s="37"/>
      <c r="X1632" s="37"/>
      <c r="Y1632" s="37"/>
      <c r="Z1632" s="37"/>
      <c r="AA1632" s="37"/>
      <c r="AB1632" s="37"/>
      <c r="AC1632" s="37"/>
      <c r="AD1632" s="37"/>
      <c r="AE1632" s="37"/>
      <c r="AF1632" s="37"/>
      <c r="AG1632" s="37"/>
      <c r="AH1632" s="37"/>
      <c r="AI1632" s="37"/>
      <c r="AJ1632" s="37"/>
      <c r="AK1632" s="37"/>
      <c r="AL1632" s="652"/>
      <c r="AM1632" s="652"/>
      <c r="AN1632" s="652"/>
      <c r="AO1632" s="652"/>
      <c r="AP1632" s="652"/>
      <c r="AQ1632" s="652"/>
      <c r="AR1632" s="652"/>
      <c r="AS1632" s="652"/>
      <c r="AT1632" s="652"/>
    </row>
    <row r="1633" spans="2:46" s="644" customFormat="1" ht="15.95" customHeight="1" x14ac:dyDescent="0.25">
      <c r="B1633" s="645"/>
      <c r="C1633" s="652"/>
      <c r="D1633" s="652"/>
      <c r="E1633" s="652"/>
      <c r="F1633" s="652"/>
      <c r="G1633" s="647"/>
      <c r="H1633" s="648"/>
      <c r="I1633" s="648"/>
      <c r="J1633" s="671"/>
      <c r="K1633" s="822"/>
      <c r="L1633" s="671"/>
      <c r="M1633" s="671"/>
      <c r="N1633" s="671"/>
      <c r="O1633" s="671"/>
      <c r="P1633" s="671"/>
      <c r="Q1633" s="671"/>
      <c r="R1633" s="653"/>
      <c r="S1633" s="653"/>
      <c r="T1633" s="653"/>
      <c r="U1633" s="37"/>
      <c r="V1633" s="37"/>
      <c r="W1633" s="37"/>
      <c r="X1633" s="37"/>
      <c r="Y1633" s="37"/>
      <c r="Z1633" s="37"/>
      <c r="AA1633" s="37"/>
      <c r="AB1633" s="37"/>
      <c r="AC1633" s="37"/>
      <c r="AD1633" s="37"/>
      <c r="AE1633" s="37"/>
      <c r="AF1633" s="37"/>
      <c r="AG1633" s="37"/>
      <c r="AH1633" s="37"/>
      <c r="AI1633" s="37"/>
      <c r="AJ1633" s="37"/>
      <c r="AK1633" s="37"/>
      <c r="AL1633" s="652"/>
      <c r="AM1633" s="652"/>
      <c r="AN1633" s="652"/>
      <c r="AO1633" s="652"/>
      <c r="AP1633" s="652"/>
      <c r="AQ1633" s="652"/>
      <c r="AR1633" s="652"/>
      <c r="AS1633" s="652"/>
      <c r="AT1633" s="652"/>
    </row>
    <row r="1634" spans="2:46" s="644" customFormat="1" ht="15.95" customHeight="1" x14ac:dyDescent="0.25">
      <c r="B1634" s="645"/>
      <c r="C1634" s="652"/>
      <c r="D1634" s="652"/>
      <c r="E1634" s="652"/>
      <c r="F1634" s="652"/>
      <c r="G1634" s="647"/>
      <c r="H1634" s="648"/>
      <c r="I1634" s="648"/>
      <c r="J1634" s="671"/>
      <c r="K1634" s="822"/>
      <c r="L1634" s="671"/>
      <c r="M1634" s="671"/>
      <c r="N1634" s="671"/>
      <c r="O1634" s="671"/>
      <c r="P1634" s="671"/>
      <c r="Q1634" s="671"/>
      <c r="R1634" s="653"/>
      <c r="S1634" s="653"/>
      <c r="T1634" s="653"/>
      <c r="U1634" s="37"/>
      <c r="V1634" s="37"/>
      <c r="W1634" s="37"/>
      <c r="X1634" s="37"/>
      <c r="Y1634" s="37"/>
      <c r="Z1634" s="37"/>
      <c r="AA1634" s="37"/>
      <c r="AB1634" s="37"/>
      <c r="AC1634" s="37"/>
      <c r="AD1634" s="37"/>
      <c r="AE1634" s="37"/>
      <c r="AF1634" s="37"/>
      <c r="AG1634" s="37"/>
      <c r="AH1634" s="37"/>
      <c r="AI1634" s="37"/>
      <c r="AJ1634" s="37"/>
      <c r="AK1634" s="37"/>
      <c r="AL1634" s="652"/>
      <c r="AM1634" s="652"/>
      <c r="AN1634" s="652"/>
      <c r="AO1634" s="652"/>
      <c r="AP1634" s="652"/>
      <c r="AQ1634" s="652"/>
      <c r="AR1634" s="652"/>
      <c r="AS1634" s="652"/>
      <c r="AT1634" s="652"/>
    </row>
    <row r="1635" spans="2:46" s="644" customFormat="1" ht="15.95" customHeight="1" x14ac:dyDescent="0.25">
      <c r="B1635" s="645"/>
      <c r="C1635" s="652"/>
      <c r="D1635" s="652"/>
      <c r="E1635" s="652"/>
      <c r="F1635" s="652"/>
      <c r="G1635" s="647"/>
      <c r="H1635" s="648"/>
      <c r="I1635" s="648"/>
      <c r="J1635" s="671"/>
      <c r="K1635" s="822"/>
      <c r="L1635" s="671"/>
      <c r="M1635" s="671"/>
      <c r="N1635" s="671"/>
      <c r="O1635" s="671"/>
      <c r="P1635" s="671"/>
      <c r="Q1635" s="671"/>
      <c r="R1635" s="653"/>
      <c r="S1635" s="653"/>
      <c r="T1635" s="653"/>
      <c r="U1635" s="37"/>
      <c r="V1635" s="37"/>
      <c r="W1635" s="37"/>
      <c r="X1635" s="37"/>
      <c r="Y1635" s="37"/>
      <c r="Z1635" s="37"/>
      <c r="AA1635" s="37"/>
      <c r="AB1635" s="37"/>
      <c r="AC1635" s="37"/>
      <c r="AD1635" s="37"/>
      <c r="AE1635" s="37"/>
      <c r="AF1635" s="37"/>
      <c r="AG1635" s="37"/>
      <c r="AH1635" s="37"/>
      <c r="AI1635" s="37"/>
      <c r="AJ1635" s="37"/>
      <c r="AK1635" s="37"/>
      <c r="AL1635" s="652"/>
      <c r="AM1635" s="652"/>
      <c r="AN1635" s="652"/>
      <c r="AO1635" s="652"/>
      <c r="AP1635" s="652"/>
      <c r="AQ1635" s="652"/>
      <c r="AR1635" s="652"/>
      <c r="AS1635" s="652"/>
      <c r="AT1635" s="652"/>
    </row>
    <row r="1636" spans="2:46" s="644" customFormat="1" ht="15.95" customHeight="1" x14ac:dyDescent="0.25">
      <c r="B1636" s="645"/>
      <c r="C1636" s="652"/>
      <c r="D1636" s="652"/>
      <c r="E1636" s="652"/>
      <c r="F1636" s="652"/>
      <c r="G1636" s="647"/>
      <c r="H1636" s="648"/>
      <c r="I1636" s="648"/>
      <c r="J1636" s="671"/>
      <c r="K1636" s="822"/>
      <c r="L1636" s="671"/>
      <c r="M1636" s="671"/>
      <c r="N1636" s="671"/>
      <c r="O1636" s="671"/>
      <c r="P1636" s="671"/>
      <c r="Q1636" s="671"/>
      <c r="R1636" s="653"/>
      <c r="S1636" s="653"/>
      <c r="T1636" s="653"/>
      <c r="U1636" s="37"/>
      <c r="V1636" s="37"/>
      <c r="W1636" s="37"/>
      <c r="X1636" s="37"/>
      <c r="Y1636" s="37"/>
      <c r="Z1636" s="37"/>
      <c r="AA1636" s="37"/>
      <c r="AB1636" s="37"/>
      <c r="AC1636" s="37"/>
      <c r="AD1636" s="37"/>
      <c r="AE1636" s="37"/>
      <c r="AF1636" s="37"/>
      <c r="AG1636" s="37"/>
      <c r="AH1636" s="37"/>
      <c r="AI1636" s="37"/>
      <c r="AJ1636" s="37"/>
      <c r="AK1636" s="37"/>
      <c r="AL1636" s="652"/>
      <c r="AM1636" s="652"/>
      <c r="AN1636" s="652"/>
      <c r="AO1636" s="652"/>
      <c r="AP1636" s="652"/>
      <c r="AQ1636" s="652"/>
      <c r="AR1636" s="652"/>
      <c r="AS1636" s="652"/>
      <c r="AT1636" s="652"/>
    </row>
    <row r="1637" spans="2:46" s="644" customFormat="1" ht="15.95" customHeight="1" x14ac:dyDescent="0.25">
      <c r="B1637" s="645"/>
      <c r="C1637" s="652"/>
      <c r="D1637" s="652"/>
      <c r="E1637" s="652"/>
      <c r="F1637" s="652"/>
      <c r="G1637" s="647"/>
      <c r="H1637" s="648"/>
      <c r="I1637" s="648"/>
      <c r="J1637" s="671"/>
      <c r="K1637" s="822"/>
      <c r="L1637" s="671"/>
      <c r="M1637" s="671"/>
      <c r="N1637" s="671"/>
      <c r="O1637" s="671"/>
      <c r="P1637" s="671"/>
      <c r="Q1637" s="671"/>
      <c r="R1637" s="653"/>
      <c r="S1637" s="653"/>
      <c r="T1637" s="653"/>
      <c r="U1637" s="37"/>
      <c r="V1637" s="37"/>
      <c r="W1637" s="37"/>
      <c r="X1637" s="37"/>
      <c r="Y1637" s="37"/>
      <c r="Z1637" s="37"/>
      <c r="AA1637" s="37"/>
      <c r="AB1637" s="37"/>
      <c r="AC1637" s="37"/>
      <c r="AD1637" s="37"/>
      <c r="AE1637" s="37"/>
      <c r="AF1637" s="37"/>
      <c r="AG1637" s="37"/>
      <c r="AH1637" s="37"/>
      <c r="AI1637" s="37"/>
      <c r="AJ1637" s="37"/>
      <c r="AK1637" s="37"/>
      <c r="AL1637" s="652"/>
      <c r="AM1637" s="652"/>
      <c r="AN1637" s="652"/>
      <c r="AO1637" s="652"/>
      <c r="AP1637" s="652"/>
      <c r="AQ1637" s="652"/>
      <c r="AR1637" s="652"/>
      <c r="AS1637" s="652"/>
      <c r="AT1637" s="652"/>
    </row>
    <row r="1638" spans="2:46" s="644" customFormat="1" ht="15.95" customHeight="1" x14ac:dyDescent="0.25">
      <c r="B1638" s="645"/>
      <c r="C1638" s="652"/>
      <c r="D1638" s="652"/>
      <c r="E1638" s="652"/>
      <c r="F1638" s="652"/>
      <c r="G1638" s="647"/>
      <c r="H1638" s="648"/>
      <c r="I1638" s="648"/>
      <c r="J1638" s="671"/>
      <c r="K1638" s="822"/>
      <c r="L1638" s="671"/>
      <c r="M1638" s="671"/>
      <c r="N1638" s="671"/>
      <c r="O1638" s="671"/>
      <c r="P1638" s="671"/>
      <c r="Q1638" s="671"/>
      <c r="R1638" s="653"/>
      <c r="S1638" s="653"/>
      <c r="T1638" s="653"/>
      <c r="U1638" s="37"/>
      <c r="V1638" s="37"/>
      <c r="W1638" s="37"/>
      <c r="X1638" s="37"/>
      <c r="Y1638" s="37"/>
      <c r="Z1638" s="37"/>
      <c r="AA1638" s="37"/>
      <c r="AB1638" s="37"/>
      <c r="AC1638" s="37"/>
      <c r="AD1638" s="37"/>
      <c r="AE1638" s="37"/>
      <c r="AF1638" s="37"/>
      <c r="AG1638" s="37"/>
      <c r="AH1638" s="37"/>
      <c r="AI1638" s="37"/>
      <c r="AJ1638" s="37"/>
      <c r="AK1638" s="37"/>
      <c r="AL1638" s="652"/>
      <c r="AM1638" s="652"/>
      <c r="AN1638" s="652"/>
      <c r="AO1638" s="652"/>
      <c r="AP1638" s="652"/>
      <c r="AQ1638" s="652"/>
      <c r="AR1638" s="652"/>
      <c r="AS1638" s="652"/>
      <c r="AT1638" s="652"/>
    </row>
    <row r="1639" spans="2:46" s="644" customFormat="1" ht="15.95" customHeight="1" x14ac:dyDescent="0.25">
      <c r="B1639" s="645"/>
      <c r="C1639" s="652"/>
      <c r="D1639" s="652"/>
      <c r="E1639" s="652"/>
      <c r="F1639" s="652"/>
      <c r="G1639" s="647"/>
      <c r="H1639" s="648"/>
      <c r="I1639" s="648"/>
      <c r="J1639" s="671"/>
      <c r="K1639" s="822"/>
      <c r="L1639" s="671"/>
      <c r="M1639" s="671"/>
      <c r="N1639" s="671"/>
      <c r="O1639" s="671"/>
      <c r="P1639" s="671"/>
      <c r="Q1639" s="671"/>
      <c r="R1639" s="653"/>
      <c r="S1639" s="653"/>
      <c r="T1639" s="653"/>
      <c r="U1639" s="37"/>
      <c r="V1639" s="37"/>
      <c r="W1639" s="37"/>
      <c r="X1639" s="37"/>
      <c r="Y1639" s="37"/>
      <c r="Z1639" s="37"/>
      <c r="AA1639" s="37"/>
      <c r="AB1639" s="37"/>
      <c r="AC1639" s="37"/>
      <c r="AD1639" s="37"/>
      <c r="AE1639" s="37"/>
      <c r="AF1639" s="37"/>
      <c r="AG1639" s="37"/>
      <c r="AH1639" s="37"/>
      <c r="AI1639" s="37"/>
      <c r="AJ1639" s="37"/>
      <c r="AK1639" s="37"/>
      <c r="AL1639" s="652"/>
      <c r="AM1639" s="652"/>
      <c r="AN1639" s="652"/>
      <c r="AO1639" s="652"/>
      <c r="AP1639" s="652"/>
      <c r="AQ1639" s="652"/>
      <c r="AR1639" s="652"/>
      <c r="AS1639" s="652"/>
      <c r="AT1639" s="652"/>
    </row>
    <row r="1640" spans="2:46" s="644" customFormat="1" ht="15.95" customHeight="1" x14ac:dyDescent="0.25">
      <c r="B1640" s="645"/>
      <c r="C1640" s="652"/>
      <c r="D1640" s="652"/>
      <c r="E1640" s="652"/>
      <c r="F1640" s="652"/>
      <c r="G1640" s="647"/>
      <c r="H1640" s="648"/>
      <c r="I1640" s="648"/>
      <c r="J1640" s="671"/>
      <c r="K1640" s="822"/>
      <c r="L1640" s="671"/>
      <c r="M1640" s="671"/>
      <c r="N1640" s="671"/>
      <c r="O1640" s="671"/>
      <c r="P1640" s="671"/>
      <c r="Q1640" s="671"/>
      <c r="R1640" s="653"/>
      <c r="S1640" s="653"/>
      <c r="T1640" s="653"/>
      <c r="U1640" s="37"/>
      <c r="V1640" s="37"/>
      <c r="W1640" s="37"/>
      <c r="X1640" s="37"/>
      <c r="Y1640" s="37"/>
      <c r="Z1640" s="37"/>
      <c r="AA1640" s="37"/>
      <c r="AB1640" s="37"/>
      <c r="AC1640" s="37"/>
      <c r="AD1640" s="37"/>
      <c r="AE1640" s="37"/>
      <c r="AF1640" s="37"/>
      <c r="AG1640" s="37"/>
      <c r="AH1640" s="37"/>
      <c r="AI1640" s="37"/>
      <c r="AJ1640" s="37"/>
      <c r="AK1640" s="37"/>
      <c r="AL1640" s="652"/>
      <c r="AM1640" s="652"/>
      <c r="AN1640" s="652"/>
      <c r="AO1640" s="652"/>
      <c r="AP1640" s="652"/>
      <c r="AQ1640" s="652"/>
      <c r="AR1640" s="652"/>
      <c r="AS1640" s="652"/>
      <c r="AT1640" s="652"/>
    </row>
    <row r="1641" spans="2:46" s="644" customFormat="1" ht="15.95" customHeight="1" x14ac:dyDescent="0.25">
      <c r="B1641" s="645"/>
      <c r="C1641" s="652"/>
      <c r="D1641" s="652"/>
      <c r="E1641" s="652"/>
      <c r="F1641" s="652"/>
      <c r="G1641" s="647"/>
      <c r="H1641" s="648"/>
      <c r="I1641" s="648"/>
      <c r="J1641" s="671"/>
      <c r="K1641" s="822"/>
      <c r="L1641" s="671"/>
      <c r="M1641" s="671"/>
      <c r="N1641" s="671"/>
      <c r="O1641" s="671"/>
      <c r="P1641" s="671"/>
      <c r="Q1641" s="671"/>
      <c r="R1641" s="653"/>
      <c r="S1641" s="653"/>
      <c r="T1641" s="653"/>
      <c r="U1641" s="37"/>
      <c r="V1641" s="37"/>
      <c r="W1641" s="37"/>
      <c r="X1641" s="37"/>
      <c r="Y1641" s="37"/>
      <c r="Z1641" s="37"/>
      <c r="AA1641" s="37"/>
      <c r="AB1641" s="37"/>
      <c r="AC1641" s="37"/>
      <c r="AD1641" s="37"/>
      <c r="AE1641" s="37"/>
      <c r="AF1641" s="37"/>
      <c r="AG1641" s="37"/>
      <c r="AH1641" s="37"/>
      <c r="AI1641" s="37"/>
      <c r="AJ1641" s="37"/>
      <c r="AK1641" s="37"/>
      <c r="AL1641" s="652"/>
      <c r="AM1641" s="652"/>
      <c r="AN1641" s="652"/>
      <c r="AO1641" s="652"/>
      <c r="AP1641" s="652"/>
      <c r="AQ1641" s="652"/>
      <c r="AR1641" s="652"/>
      <c r="AS1641" s="652"/>
      <c r="AT1641" s="652"/>
    </row>
    <row r="1642" spans="2:46" s="644" customFormat="1" ht="15.95" customHeight="1" x14ac:dyDescent="0.25">
      <c r="B1642" s="645"/>
      <c r="C1642" s="652"/>
      <c r="D1642" s="652"/>
      <c r="E1642" s="652"/>
      <c r="F1642" s="652"/>
      <c r="G1642" s="647"/>
      <c r="H1642" s="648"/>
      <c r="I1642" s="648"/>
      <c r="J1642" s="671"/>
      <c r="K1642" s="822"/>
      <c r="L1642" s="671"/>
      <c r="M1642" s="671"/>
      <c r="N1642" s="671"/>
      <c r="O1642" s="671"/>
      <c r="P1642" s="671"/>
      <c r="Q1642" s="671"/>
      <c r="R1642" s="653"/>
      <c r="S1642" s="653"/>
      <c r="T1642" s="653"/>
      <c r="U1642" s="37"/>
      <c r="V1642" s="37"/>
      <c r="W1642" s="37"/>
      <c r="X1642" s="37"/>
      <c r="Y1642" s="37"/>
      <c r="Z1642" s="37"/>
      <c r="AA1642" s="37"/>
      <c r="AB1642" s="37"/>
      <c r="AC1642" s="37"/>
      <c r="AD1642" s="37"/>
      <c r="AE1642" s="37"/>
      <c r="AF1642" s="37"/>
      <c r="AG1642" s="37"/>
      <c r="AH1642" s="37"/>
      <c r="AI1642" s="37"/>
      <c r="AJ1642" s="37"/>
      <c r="AK1642" s="37"/>
      <c r="AL1642" s="652"/>
      <c r="AM1642" s="652"/>
      <c r="AN1642" s="652"/>
      <c r="AO1642" s="652"/>
      <c r="AP1642" s="652"/>
      <c r="AQ1642" s="652"/>
      <c r="AR1642" s="652"/>
      <c r="AS1642" s="652"/>
      <c r="AT1642" s="652"/>
    </row>
    <row r="1643" spans="2:46" s="644" customFormat="1" ht="15.95" customHeight="1" x14ac:dyDescent="0.25">
      <c r="B1643" s="645"/>
      <c r="C1643" s="652"/>
      <c r="D1643" s="652"/>
      <c r="E1643" s="652"/>
      <c r="F1643" s="652"/>
      <c r="G1643" s="647"/>
      <c r="H1643" s="648"/>
      <c r="I1643" s="648"/>
      <c r="J1643" s="671"/>
      <c r="K1643" s="822"/>
      <c r="L1643" s="671"/>
      <c r="M1643" s="671"/>
      <c r="N1643" s="671"/>
      <c r="O1643" s="671"/>
      <c r="P1643" s="671"/>
      <c r="Q1643" s="671"/>
      <c r="R1643" s="653"/>
      <c r="S1643" s="653"/>
      <c r="T1643" s="653"/>
      <c r="U1643" s="37"/>
      <c r="V1643" s="37"/>
      <c r="W1643" s="37"/>
      <c r="X1643" s="37"/>
      <c r="Y1643" s="37"/>
      <c r="Z1643" s="37"/>
      <c r="AA1643" s="37"/>
      <c r="AB1643" s="37"/>
      <c r="AC1643" s="37"/>
      <c r="AD1643" s="37"/>
      <c r="AE1643" s="37"/>
      <c r="AF1643" s="37"/>
      <c r="AG1643" s="37"/>
      <c r="AH1643" s="37"/>
      <c r="AI1643" s="37"/>
      <c r="AJ1643" s="37"/>
      <c r="AK1643" s="37"/>
      <c r="AL1643" s="652"/>
      <c r="AM1643" s="652"/>
      <c r="AN1643" s="652"/>
      <c r="AO1643" s="652"/>
      <c r="AP1643" s="652"/>
      <c r="AQ1643" s="652"/>
      <c r="AR1643" s="652"/>
      <c r="AS1643" s="652"/>
      <c r="AT1643" s="652"/>
    </row>
    <row r="1644" spans="2:46" s="644" customFormat="1" ht="15.95" customHeight="1" x14ac:dyDescent="0.25">
      <c r="B1644" s="645"/>
      <c r="C1644" s="652"/>
      <c r="D1644" s="652"/>
      <c r="E1644" s="652"/>
      <c r="F1644" s="652"/>
      <c r="G1644" s="647"/>
      <c r="H1644" s="648"/>
      <c r="I1644" s="648"/>
      <c r="J1644" s="671"/>
      <c r="K1644" s="822"/>
      <c r="L1644" s="671"/>
      <c r="M1644" s="671"/>
      <c r="N1644" s="671"/>
      <c r="O1644" s="671"/>
      <c r="P1644" s="671"/>
      <c r="Q1644" s="671"/>
      <c r="R1644" s="653"/>
      <c r="S1644" s="653"/>
      <c r="T1644" s="653"/>
      <c r="U1644" s="37"/>
      <c r="V1644" s="37"/>
      <c r="W1644" s="37"/>
      <c r="X1644" s="37"/>
      <c r="Y1644" s="37"/>
      <c r="Z1644" s="37"/>
      <c r="AA1644" s="37"/>
      <c r="AB1644" s="37"/>
      <c r="AC1644" s="37"/>
      <c r="AD1644" s="37"/>
      <c r="AE1644" s="37"/>
      <c r="AF1644" s="37"/>
      <c r="AG1644" s="37"/>
      <c r="AH1644" s="37"/>
      <c r="AI1644" s="37"/>
      <c r="AJ1644" s="37"/>
      <c r="AK1644" s="37"/>
      <c r="AL1644" s="652"/>
      <c r="AM1644" s="652"/>
      <c r="AN1644" s="652"/>
      <c r="AO1644" s="652"/>
      <c r="AP1644" s="652"/>
      <c r="AQ1644" s="652"/>
      <c r="AR1644" s="652"/>
      <c r="AS1644" s="652"/>
      <c r="AT1644" s="652"/>
    </row>
    <row r="1645" spans="2:46" s="644" customFormat="1" ht="15.95" customHeight="1" x14ac:dyDescent="0.25">
      <c r="B1645" s="645"/>
      <c r="C1645" s="652"/>
      <c r="D1645" s="652"/>
      <c r="E1645" s="652"/>
      <c r="F1645" s="652"/>
      <c r="G1645" s="647"/>
      <c r="H1645" s="648"/>
      <c r="I1645" s="648"/>
      <c r="J1645" s="671"/>
      <c r="K1645" s="822"/>
      <c r="L1645" s="671"/>
      <c r="M1645" s="671"/>
      <c r="N1645" s="671"/>
      <c r="O1645" s="671"/>
      <c r="P1645" s="671"/>
      <c r="Q1645" s="671"/>
      <c r="R1645" s="653"/>
      <c r="S1645" s="653"/>
      <c r="T1645" s="653"/>
      <c r="U1645" s="37"/>
      <c r="V1645" s="37"/>
      <c r="W1645" s="37"/>
      <c r="X1645" s="37"/>
      <c r="Y1645" s="37"/>
      <c r="Z1645" s="37"/>
      <c r="AA1645" s="37"/>
      <c r="AB1645" s="37"/>
      <c r="AC1645" s="37"/>
      <c r="AD1645" s="37"/>
      <c r="AE1645" s="37"/>
      <c r="AF1645" s="37"/>
      <c r="AG1645" s="37"/>
      <c r="AH1645" s="37"/>
      <c r="AI1645" s="37"/>
      <c r="AJ1645" s="37"/>
      <c r="AK1645" s="37"/>
      <c r="AL1645" s="652"/>
      <c r="AM1645" s="652"/>
      <c r="AN1645" s="652"/>
      <c r="AO1645" s="652"/>
      <c r="AP1645" s="652"/>
      <c r="AQ1645" s="652"/>
      <c r="AR1645" s="652"/>
      <c r="AS1645" s="652"/>
      <c r="AT1645" s="652"/>
    </row>
    <row r="1646" spans="2:46" s="644" customFormat="1" ht="15.95" customHeight="1" x14ac:dyDescent="0.25">
      <c r="B1646" s="645"/>
      <c r="C1646" s="652"/>
      <c r="D1646" s="652"/>
      <c r="E1646" s="652"/>
      <c r="F1646" s="652"/>
      <c r="G1646" s="647"/>
      <c r="H1646" s="648"/>
      <c r="I1646" s="648"/>
      <c r="J1646" s="671"/>
      <c r="K1646" s="822"/>
      <c r="L1646" s="671"/>
      <c r="M1646" s="671"/>
      <c r="N1646" s="671"/>
      <c r="O1646" s="671"/>
      <c r="P1646" s="671"/>
      <c r="Q1646" s="671"/>
      <c r="R1646" s="653"/>
      <c r="S1646" s="653"/>
      <c r="T1646" s="653"/>
      <c r="U1646" s="37"/>
      <c r="V1646" s="37"/>
      <c r="W1646" s="37"/>
      <c r="X1646" s="37"/>
      <c r="Y1646" s="37"/>
      <c r="Z1646" s="37"/>
      <c r="AA1646" s="37"/>
      <c r="AB1646" s="37"/>
      <c r="AC1646" s="37"/>
      <c r="AD1646" s="37"/>
      <c r="AE1646" s="37"/>
      <c r="AF1646" s="37"/>
      <c r="AG1646" s="37"/>
      <c r="AH1646" s="37"/>
      <c r="AI1646" s="37"/>
      <c r="AJ1646" s="37"/>
      <c r="AK1646" s="37"/>
      <c r="AL1646" s="652"/>
      <c r="AM1646" s="652"/>
      <c r="AN1646" s="652"/>
      <c r="AO1646" s="652"/>
      <c r="AP1646" s="652"/>
      <c r="AQ1646" s="652"/>
      <c r="AR1646" s="652"/>
      <c r="AS1646" s="652"/>
      <c r="AT1646" s="652"/>
    </row>
    <row r="1647" spans="2:46" s="644" customFormat="1" ht="15.95" customHeight="1" x14ac:dyDescent="0.25">
      <c r="B1647" s="645"/>
      <c r="C1647" s="652"/>
      <c r="D1647" s="652"/>
      <c r="E1647" s="652"/>
      <c r="F1647" s="652"/>
      <c r="G1647" s="647"/>
      <c r="H1647" s="648"/>
      <c r="I1647" s="648"/>
      <c r="J1647" s="671"/>
      <c r="K1647" s="822"/>
      <c r="L1647" s="671"/>
      <c r="M1647" s="671"/>
      <c r="N1647" s="671"/>
      <c r="O1647" s="671"/>
      <c r="P1647" s="671"/>
      <c r="Q1647" s="671"/>
      <c r="R1647" s="653"/>
      <c r="S1647" s="653"/>
      <c r="T1647" s="653"/>
      <c r="U1647" s="37"/>
      <c r="V1647" s="37"/>
      <c r="W1647" s="37"/>
      <c r="X1647" s="37"/>
      <c r="Y1647" s="37"/>
      <c r="Z1647" s="37"/>
      <c r="AA1647" s="37"/>
      <c r="AB1647" s="37"/>
      <c r="AC1647" s="37"/>
      <c r="AD1647" s="37"/>
      <c r="AE1647" s="37"/>
      <c r="AF1647" s="37"/>
      <c r="AG1647" s="37"/>
      <c r="AH1647" s="37"/>
      <c r="AI1647" s="37"/>
      <c r="AJ1647" s="37"/>
      <c r="AK1647" s="37"/>
      <c r="AL1647" s="652"/>
      <c r="AM1647" s="652"/>
      <c r="AN1647" s="652"/>
      <c r="AO1647" s="652"/>
      <c r="AP1647" s="652"/>
      <c r="AQ1647" s="652"/>
      <c r="AR1647" s="652"/>
      <c r="AS1647" s="652"/>
      <c r="AT1647" s="652"/>
    </row>
    <row r="1648" spans="2:46" s="644" customFormat="1" ht="15.95" customHeight="1" x14ac:dyDescent="0.25">
      <c r="B1648" s="645"/>
      <c r="C1648" s="652"/>
      <c r="D1648" s="652"/>
      <c r="E1648" s="652"/>
      <c r="F1648" s="652"/>
      <c r="G1648" s="647"/>
      <c r="H1648" s="648"/>
      <c r="I1648" s="648"/>
      <c r="J1648" s="671"/>
      <c r="K1648" s="822"/>
      <c r="L1648" s="671"/>
      <c r="M1648" s="671"/>
      <c r="N1648" s="671"/>
      <c r="O1648" s="671"/>
      <c r="P1648" s="671"/>
      <c r="Q1648" s="671"/>
      <c r="R1648" s="653"/>
      <c r="S1648" s="653"/>
      <c r="T1648" s="653"/>
      <c r="U1648" s="37"/>
      <c r="V1648" s="37"/>
      <c r="W1648" s="37"/>
      <c r="X1648" s="37"/>
      <c r="Y1648" s="37"/>
      <c r="Z1648" s="37"/>
      <c r="AA1648" s="37"/>
      <c r="AB1648" s="37"/>
      <c r="AC1648" s="37"/>
      <c r="AD1648" s="37"/>
      <c r="AE1648" s="37"/>
      <c r="AF1648" s="37"/>
      <c r="AG1648" s="37"/>
      <c r="AH1648" s="37"/>
      <c r="AI1648" s="37"/>
      <c r="AJ1648" s="37"/>
      <c r="AK1648" s="37"/>
      <c r="AL1648" s="652"/>
      <c r="AM1648" s="652"/>
      <c r="AN1648" s="652"/>
      <c r="AO1648" s="652"/>
      <c r="AP1648" s="652"/>
      <c r="AQ1648" s="652"/>
      <c r="AR1648" s="652"/>
      <c r="AS1648" s="652"/>
      <c r="AT1648" s="652"/>
    </row>
    <row r="1649" spans="2:46" s="644" customFormat="1" ht="15.95" customHeight="1" x14ac:dyDescent="0.25">
      <c r="B1649" s="645"/>
      <c r="C1649" s="652"/>
      <c r="D1649" s="652"/>
      <c r="E1649" s="652"/>
      <c r="F1649" s="652"/>
      <c r="G1649" s="647"/>
      <c r="H1649" s="648"/>
      <c r="I1649" s="648"/>
      <c r="J1649" s="671"/>
      <c r="K1649" s="822"/>
      <c r="L1649" s="671"/>
      <c r="M1649" s="671"/>
      <c r="N1649" s="671"/>
      <c r="O1649" s="671"/>
      <c r="P1649" s="671"/>
      <c r="Q1649" s="671"/>
      <c r="R1649" s="653"/>
      <c r="S1649" s="653"/>
      <c r="T1649" s="653"/>
      <c r="U1649" s="37"/>
      <c r="V1649" s="37"/>
      <c r="W1649" s="37"/>
      <c r="X1649" s="37"/>
      <c r="Y1649" s="37"/>
      <c r="Z1649" s="37"/>
      <c r="AA1649" s="37"/>
      <c r="AB1649" s="37"/>
      <c r="AC1649" s="37"/>
      <c r="AD1649" s="37"/>
      <c r="AE1649" s="37"/>
      <c r="AF1649" s="37"/>
      <c r="AG1649" s="37"/>
      <c r="AH1649" s="37"/>
      <c r="AI1649" s="37"/>
      <c r="AJ1649" s="37"/>
      <c r="AK1649" s="37"/>
      <c r="AL1649" s="652"/>
      <c r="AM1649" s="652"/>
      <c r="AN1649" s="652"/>
      <c r="AO1649" s="652"/>
      <c r="AP1649" s="652"/>
      <c r="AQ1649" s="652"/>
      <c r="AR1649" s="652"/>
      <c r="AS1649" s="652"/>
      <c r="AT1649" s="652"/>
    </row>
    <row r="1650" spans="2:46" s="644" customFormat="1" ht="15.95" customHeight="1" x14ac:dyDescent="0.25">
      <c r="B1650" s="645"/>
      <c r="C1650" s="652"/>
      <c r="D1650" s="652"/>
      <c r="E1650" s="652"/>
      <c r="F1650" s="652"/>
      <c r="G1650" s="647"/>
      <c r="H1650" s="648"/>
      <c r="I1650" s="648"/>
      <c r="J1650" s="671"/>
      <c r="K1650" s="822"/>
      <c r="L1650" s="671"/>
      <c r="M1650" s="671"/>
      <c r="N1650" s="671"/>
      <c r="O1650" s="671"/>
      <c r="P1650" s="671"/>
      <c r="Q1650" s="671"/>
      <c r="R1650" s="653"/>
      <c r="S1650" s="653"/>
      <c r="T1650" s="653"/>
      <c r="U1650" s="37"/>
      <c r="V1650" s="37"/>
      <c r="W1650" s="37"/>
      <c r="X1650" s="37"/>
      <c r="Y1650" s="37"/>
      <c r="Z1650" s="37"/>
      <c r="AA1650" s="37"/>
      <c r="AB1650" s="37"/>
      <c r="AC1650" s="37"/>
      <c r="AD1650" s="37"/>
      <c r="AE1650" s="37"/>
      <c r="AF1650" s="37"/>
      <c r="AG1650" s="37"/>
      <c r="AH1650" s="37"/>
      <c r="AI1650" s="37"/>
      <c r="AJ1650" s="37"/>
      <c r="AK1650" s="37"/>
      <c r="AL1650" s="652"/>
      <c r="AM1650" s="652"/>
      <c r="AN1650" s="652"/>
      <c r="AO1650" s="652"/>
      <c r="AP1650" s="652"/>
      <c r="AQ1650" s="652"/>
      <c r="AR1650" s="652"/>
      <c r="AS1650" s="652"/>
      <c r="AT1650" s="652"/>
    </row>
    <row r="1651" spans="2:46" s="644" customFormat="1" ht="15.95" customHeight="1" x14ac:dyDescent="0.25">
      <c r="B1651" s="645"/>
      <c r="C1651" s="652"/>
      <c r="D1651" s="652"/>
      <c r="E1651" s="652"/>
      <c r="F1651" s="652"/>
      <c r="G1651" s="647"/>
      <c r="H1651" s="648"/>
      <c r="I1651" s="648"/>
      <c r="J1651" s="671"/>
      <c r="K1651" s="822"/>
      <c r="L1651" s="671"/>
      <c r="M1651" s="671"/>
      <c r="N1651" s="671"/>
      <c r="O1651" s="671"/>
      <c r="P1651" s="671"/>
      <c r="Q1651" s="671"/>
      <c r="R1651" s="653"/>
      <c r="S1651" s="653"/>
      <c r="T1651" s="653"/>
      <c r="U1651" s="37"/>
      <c r="V1651" s="37"/>
      <c r="W1651" s="37"/>
      <c r="X1651" s="37"/>
      <c r="Y1651" s="37"/>
      <c r="Z1651" s="37"/>
      <c r="AA1651" s="37"/>
      <c r="AB1651" s="37"/>
      <c r="AC1651" s="37"/>
      <c r="AD1651" s="37"/>
      <c r="AE1651" s="37"/>
      <c r="AF1651" s="37"/>
      <c r="AG1651" s="37"/>
      <c r="AH1651" s="37"/>
      <c r="AI1651" s="37"/>
      <c r="AJ1651" s="37"/>
      <c r="AK1651" s="37"/>
      <c r="AL1651" s="652"/>
      <c r="AM1651" s="652"/>
      <c r="AN1651" s="652"/>
      <c r="AO1651" s="652"/>
      <c r="AP1651" s="652"/>
      <c r="AQ1651" s="652"/>
      <c r="AR1651" s="652"/>
      <c r="AS1651" s="652"/>
      <c r="AT1651" s="652"/>
    </row>
    <row r="1652" spans="2:46" s="644" customFormat="1" ht="15.95" customHeight="1" x14ac:dyDescent="0.25">
      <c r="B1652" s="645"/>
      <c r="C1652" s="652"/>
      <c r="D1652" s="652"/>
      <c r="E1652" s="652"/>
      <c r="F1652" s="652"/>
      <c r="G1652" s="647"/>
      <c r="H1652" s="648"/>
      <c r="I1652" s="648"/>
      <c r="J1652" s="671"/>
      <c r="K1652" s="822"/>
      <c r="L1652" s="671"/>
      <c r="M1652" s="671"/>
      <c r="N1652" s="671"/>
      <c r="O1652" s="671"/>
      <c r="P1652" s="671"/>
      <c r="Q1652" s="671"/>
      <c r="R1652" s="653"/>
      <c r="S1652" s="653"/>
      <c r="T1652" s="653"/>
      <c r="U1652" s="37"/>
      <c r="V1652" s="37"/>
      <c r="W1652" s="37"/>
      <c r="X1652" s="37"/>
      <c r="Y1652" s="37"/>
      <c r="Z1652" s="37"/>
      <c r="AA1652" s="37"/>
      <c r="AB1652" s="37"/>
      <c r="AC1652" s="37"/>
      <c r="AD1652" s="37"/>
      <c r="AE1652" s="37"/>
      <c r="AF1652" s="37"/>
      <c r="AG1652" s="37"/>
      <c r="AH1652" s="37"/>
      <c r="AI1652" s="37"/>
      <c r="AJ1652" s="37"/>
      <c r="AK1652" s="37"/>
      <c r="AL1652" s="652"/>
      <c r="AM1652" s="652"/>
      <c r="AN1652" s="652"/>
      <c r="AO1652" s="652"/>
      <c r="AP1652" s="652"/>
      <c r="AQ1652" s="652"/>
      <c r="AR1652" s="652"/>
      <c r="AS1652" s="652"/>
      <c r="AT1652" s="652"/>
    </row>
    <row r="1653" spans="2:46" s="644" customFormat="1" ht="15.95" customHeight="1" x14ac:dyDescent="0.25">
      <c r="B1653" s="645"/>
      <c r="C1653" s="652"/>
      <c r="D1653" s="652"/>
      <c r="E1653" s="652"/>
      <c r="F1653" s="652"/>
      <c r="G1653" s="647"/>
      <c r="H1653" s="648"/>
      <c r="I1653" s="648"/>
      <c r="J1653" s="671"/>
      <c r="K1653" s="822"/>
      <c r="L1653" s="671"/>
      <c r="M1653" s="671"/>
      <c r="N1653" s="671"/>
      <c r="O1653" s="671"/>
      <c r="P1653" s="671"/>
      <c r="Q1653" s="671"/>
      <c r="R1653" s="653"/>
      <c r="S1653" s="653"/>
      <c r="T1653" s="653"/>
      <c r="U1653" s="37"/>
      <c r="V1653" s="37"/>
      <c r="W1653" s="37"/>
      <c r="X1653" s="37"/>
      <c r="Y1653" s="37"/>
      <c r="Z1653" s="37"/>
      <c r="AA1653" s="37"/>
      <c r="AB1653" s="37"/>
      <c r="AC1653" s="37"/>
      <c r="AD1653" s="37"/>
      <c r="AE1653" s="37"/>
      <c r="AF1653" s="37"/>
      <c r="AG1653" s="37"/>
      <c r="AH1653" s="37"/>
      <c r="AI1653" s="37"/>
      <c r="AJ1653" s="37"/>
      <c r="AK1653" s="37"/>
      <c r="AL1653" s="652"/>
      <c r="AM1653" s="652"/>
      <c r="AN1653" s="652"/>
      <c r="AO1653" s="652"/>
      <c r="AP1653" s="652"/>
      <c r="AQ1653" s="652"/>
      <c r="AR1653" s="652"/>
      <c r="AS1653" s="652"/>
      <c r="AT1653" s="652"/>
    </row>
    <row r="1654" spans="2:46" s="644" customFormat="1" ht="15.95" customHeight="1" x14ac:dyDescent="0.25">
      <c r="B1654" s="645"/>
      <c r="C1654" s="652"/>
      <c r="D1654" s="652"/>
      <c r="E1654" s="652"/>
      <c r="F1654" s="652"/>
      <c r="G1654" s="647"/>
      <c r="H1654" s="648"/>
      <c r="I1654" s="648"/>
      <c r="J1654" s="671"/>
      <c r="K1654" s="822"/>
      <c r="L1654" s="671"/>
      <c r="M1654" s="671"/>
      <c r="N1654" s="671"/>
      <c r="O1654" s="671"/>
      <c r="P1654" s="671"/>
      <c r="Q1654" s="671"/>
      <c r="R1654" s="653"/>
      <c r="S1654" s="653"/>
      <c r="T1654" s="653"/>
      <c r="U1654" s="37"/>
      <c r="V1654" s="37"/>
      <c r="W1654" s="37"/>
      <c r="X1654" s="37"/>
      <c r="Y1654" s="37"/>
      <c r="Z1654" s="37"/>
      <c r="AA1654" s="37"/>
      <c r="AB1654" s="37"/>
      <c r="AC1654" s="37"/>
      <c r="AD1654" s="37"/>
      <c r="AE1654" s="37"/>
      <c r="AF1654" s="37"/>
      <c r="AG1654" s="37"/>
      <c r="AH1654" s="37"/>
      <c r="AI1654" s="37"/>
      <c r="AJ1654" s="37"/>
      <c r="AK1654" s="37"/>
      <c r="AL1654" s="652"/>
      <c r="AM1654" s="652"/>
      <c r="AN1654" s="652"/>
      <c r="AO1654" s="652"/>
      <c r="AP1654" s="652"/>
      <c r="AQ1654" s="652"/>
      <c r="AR1654" s="652"/>
      <c r="AS1654" s="652"/>
      <c r="AT1654" s="652"/>
    </row>
    <row r="1655" spans="2:46" s="644" customFormat="1" ht="15.95" customHeight="1" x14ac:dyDescent="0.25">
      <c r="B1655" s="645"/>
      <c r="C1655" s="652"/>
      <c r="D1655" s="652"/>
      <c r="E1655" s="652"/>
      <c r="F1655" s="652"/>
      <c r="G1655" s="647"/>
      <c r="H1655" s="648"/>
      <c r="I1655" s="648"/>
      <c r="J1655" s="671"/>
      <c r="K1655" s="822"/>
      <c r="L1655" s="671"/>
      <c r="M1655" s="671"/>
      <c r="N1655" s="671"/>
      <c r="O1655" s="671"/>
      <c r="P1655" s="671"/>
      <c r="Q1655" s="671"/>
      <c r="R1655" s="653"/>
      <c r="S1655" s="653"/>
      <c r="T1655" s="653"/>
      <c r="U1655" s="37"/>
      <c r="V1655" s="37"/>
      <c r="W1655" s="37"/>
      <c r="X1655" s="37"/>
      <c r="Y1655" s="37"/>
      <c r="Z1655" s="37"/>
      <c r="AA1655" s="37"/>
      <c r="AB1655" s="37"/>
      <c r="AC1655" s="37"/>
      <c r="AD1655" s="37"/>
      <c r="AE1655" s="37"/>
      <c r="AF1655" s="37"/>
      <c r="AG1655" s="37"/>
      <c r="AH1655" s="37"/>
      <c r="AI1655" s="37"/>
      <c r="AJ1655" s="37"/>
      <c r="AK1655" s="37"/>
      <c r="AL1655" s="652"/>
      <c r="AM1655" s="652"/>
      <c r="AN1655" s="652"/>
      <c r="AO1655" s="652"/>
      <c r="AP1655" s="652"/>
      <c r="AQ1655" s="652"/>
      <c r="AR1655" s="652"/>
      <c r="AS1655" s="652"/>
      <c r="AT1655" s="652"/>
    </row>
    <row r="1656" spans="2:46" s="644" customFormat="1" ht="15.95" customHeight="1" x14ac:dyDescent="0.25">
      <c r="B1656" s="645"/>
      <c r="C1656" s="652"/>
      <c r="D1656" s="652"/>
      <c r="E1656" s="652"/>
      <c r="F1656" s="652"/>
      <c r="G1656" s="647"/>
      <c r="H1656" s="648"/>
      <c r="I1656" s="648"/>
      <c r="J1656" s="671"/>
      <c r="K1656" s="822"/>
      <c r="L1656" s="671"/>
      <c r="M1656" s="671"/>
      <c r="N1656" s="671"/>
      <c r="O1656" s="671"/>
      <c r="P1656" s="671"/>
      <c r="Q1656" s="671"/>
      <c r="R1656" s="653"/>
      <c r="S1656" s="653"/>
      <c r="T1656" s="653"/>
      <c r="U1656" s="37"/>
      <c r="V1656" s="37"/>
      <c r="W1656" s="37"/>
      <c r="X1656" s="37"/>
      <c r="Y1656" s="37"/>
      <c r="Z1656" s="37"/>
      <c r="AA1656" s="37"/>
      <c r="AB1656" s="37"/>
      <c r="AC1656" s="37"/>
      <c r="AD1656" s="37"/>
      <c r="AE1656" s="37"/>
      <c r="AF1656" s="37"/>
      <c r="AG1656" s="37"/>
      <c r="AH1656" s="37"/>
      <c r="AI1656" s="37"/>
      <c r="AJ1656" s="37"/>
      <c r="AK1656" s="37"/>
      <c r="AL1656" s="652"/>
      <c r="AM1656" s="652"/>
      <c r="AN1656" s="652"/>
      <c r="AO1656" s="652"/>
      <c r="AP1656" s="652"/>
      <c r="AQ1656" s="652"/>
      <c r="AR1656" s="652"/>
      <c r="AS1656" s="652"/>
      <c r="AT1656" s="652"/>
    </row>
    <row r="1657" spans="2:46" s="644" customFormat="1" ht="15.95" customHeight="1" x14ac:dyDescent="0.25">
      <c r="B1657" s="645"/>
      <c r="C1657" s="652"/>
      <c r="D1657" s="652"/>
      <c r="E1657" s="652"/>
      <c r="F1657" s="652"/>
      <c r="G1657" s="647"/>
      <c r="H1657" s="648"/>
      <c r="I1657" s="648"/>
      <c r="J1657" s="671"/>
      <c r="K1657" s="822"/>
      <c r="L1657" s="671"/>
      <c r="M1657" s="671"/>
      <c r="N1657" s="671"/>
      <c r="O1657" s="671"/>
      <c r="P1657" s="671"/>
      <c r="Q1657" s="671"/>
      <c r="R1657" s="653"/>
      <c r="S1657" s="653"/>
      <c r="T1657" s="653"/>
      <c r="U1657" s="37"/>
      <c r="V1657" s="37"/>
      <c r="W1657" s="37"/>
      <c r="X1657" s="37"/>
      <c r="Y1657" s="37"/>
      <c r="Z1657" s="37"/>
      <c r="AA1657" s="37"/>
      <c r="AB1657" s="37"/>
      <c r="AC1657" s="37"/>
      <c r="AD1657" s="37"/>
      <c r="AE1657" s="37"/>
      <c r="AF1657" s="37"/>
      <c r="AG1657" s="37"/>
      <c r="AH1657" s="37"/>
      <c r="AI1657" s="37"/>
      <c r="AJ1657" s="37"/>
      <c r="AK1657" s="37"/>
      <c r="AL1657" s="652"/>
      <c r="AM1657" s="652"/>
      <c r="AN1657" s="652"/>
      <c r="AO1657" s="652"/>
      <c r="AP1657" s="652"/>
      <c r="AQ1657" s="652"/>
      <c r="AR1657" s="652"/>
      <c r="AS1657" s="652"/>
      <c r="AT1657" s="652"/>
    </row>
    <row r="1658" spans="2:46" s="644" customFormat="1" ht="15.95" customHeight="1" x14ac:dyDescent="0.25">
      <c r="B1658" s="645"/>
      <c r="C1658" s="652"/>
      <c r="D1658" s="652"/>
      <c r="E1658" s="652"/>
      <c r="F1658" s="652"/>
      <c r="G1658" s="647"/>
      <c r="H1658" s="648"/>
      <c r="I1658" s="648"/>
      <c r="J1658" s="671"/>
      <c r="K1658" s="822"/>
      <c r="L1658" s="671"/>
      <c r="M1658" s="671"/>
      <c r="N1658" s="671"/>
      <c r="O1658" s="671"/>
      <c r="P1658" s="671"/>
      <c r="Q1658" s="671"/>
      <c r="R1658" s="653"/>
      <c r="S1658" s="653"/>
      <c r="T1658" s="653"/>
      <c r="U1658" s="37"/>
      <c r="V1658" s="37"/>
      <c r="W1658" s="37"/>
      <c r="X1658" s="37"/>
      <c r="Y1658" s="37"/>
      <c r="Z1658" s="37"/>
      <c r="AA1658" s="37"/>
      <c r="AB1658" s="37"/>
      <c r="AC1658" s="37"/>
      <c r="AD1658" s="37"/>
      <c r="AE1658" s="37"/>
      <c r="AF1658" s="37"/>
      <c r="AG1658" s="37"/>
      <c r="AH1658" s="37"/>
      <c r="AI1658" s="37"/>
      <c r="AJ1658" s="37"/>
      <c r="AK1658" s="37"/>
      <c r="AL1658" s="652"/>
      <c r="AM1658" s="652"/>
      <c r="AN1658" s="652"/>
      <c r="AO1658" s="652"/>
      <c r="AP1658" s="652"/>
      <c r="AQ1658" s="652"/>
      <c r="AR1658" s="652"/>
      <c r="AS1658" s="652"/>
      <c r="AT1658" s="652"/>
    </row>
    <row r="1659" spans="2:46" s="644" customFormat="1" ht="15.95" customHeight="1" x14ac:dyDescent="0.25">
      <c r="B1659" s="645"/>
      <c r="C1659" s="652"/>
      <c r="D1659" s="652"/>
      <c r="E1659" s="652"/>
      <c r="F1659" s="652"/>
      <c r="G1659" s="647"/>
      <c r="H1659" s="648"/>
      <c r="I1659" s="648"/>
      <c r="J1659" s="671"/>
      <c r="K1659" s="822"/>
      <c r="L1659" s="671"/>
      <c r="M1659" s="671"/>
      <c r="N1659" s="671"/>
      <c r="O1659" s="671"/>
      <c r="P1659" s="671"/>
      <c r="Q1659" s="671"/>
      <c r="R1659" s="653"/>
      <c r="S1659" s="653"/>
      <c r="T1659" s="653"/>
      <c r="U1659" s="37"/>
      <c r="V1659" s="37"/>
      <c r="W1659" s="37"/>
      <c r="X1659" s="37"/>
      <c r="Y1659" s="37"/>
      <c r="Z1659" s="37"/>
      <c r="AA1659" s="37"/>
      <c r="AB1659" s="37"/>
      <c r="AC1659" s="37"/>
      <c r="AD1659" s="37"/>
      <c r="AE1659" s="37"/>
      <c r="AF1659" s="37"/>
      <c r="AG1659" s="37"/>
      <c r="AH1659" s="37"/>
      <c r="AI1659" s="37"/>
      <c r="AJ1659" s="37"/>
      <c r="AK1659" s="37"/>
      <c r="AL1659" s="652"/>
      <c r="AM1659" s="652"/>
      <c r="AN1659" s="652"/>
      <c r="AO1659" s="652"/>
      <c r="AP1659" s="652"/>
      <c r="AQ1659" s="652"/>
      <c r="AR1659" s="652"/>
      <c r="AS1659" s="652"/>
      <c r="AT1659" s="652"/>
    </row>
    <row r="1660" spans="2:46" s="644" customFormat="1" ht="15.95" customHeight="1" x14ac:dyDescent="0.25">
      <c r="B1660" s="645"/>
      <c r="C1660" s="652"/>
      <c r="D1660" s="652"/>
      <c r="E1660" s="652"/>
      <c r="F1660" s="652"/>
      <c r="G1660" s="647"/>
      <c r="H1660" s="648"/>
      <c r="I1660" s="648"/>
      <c r="J1660" s="671"/>
      <c r="K1660" s="822"/>
      <c r="L1660" s="671"/>
      <c r="M1660" s="671"/>
      <c r="N1660" s="671"/>
      <c r="O1660" s="671"/>
      <c r="P1660" s="671"/>
      <c r="Q1660" s="671"/>
      <c r="R1660" s="653"/>
      <c r="S1660" s="653"/>
      <c r="T1660" s="653"/>
      <c r="U1660" s="37"/>
      <c r="V1660" s="37"/>
      <c r="W1660" s="37"/>
      <c r="X1660" s="37"/>
      <c r="Y1660" s="37"/>
      <c r="Z1660" s="37"/>
      <c r="AA1660" s="37"/>
      <c r="AB1660" s="37"/>
      <c r="AC1660" s="37"/>
      <c r="AD1660" s="37"/>
      <c r="AE1660" s="37"/>
      <c r="AF1660" s="37"/>
      <c r="AG1660" s="37"/>
      <c r="AH1660" s="37"/>
      <c r="AI1660" s="37"/>
      <c r="AJ1660" s="37"/>
      <c r="AK1660" s="37"/>
      <c r="AL1660" s="652"/>
      <c r="AM1660" s="652"/>
      <c r="AN1660" s="652"/>
      <c r="AO1660" s="652"/>
      <c r="AP1660" s="652"/>
      <c r="AQ1660" s="652"/>
      <c r="AR1660" s="652"/>
      <c r="AS1660" s="652"/>
      <c r="AT1660" s="652"/>
    </row>
    <row r="1661" spans="2:46" s="644" customFormat="1" ht="15.95" customHeight="1" x14ac:dyDescent="0.25">
      <c r="B1661" s="645"/>
      <c r="C1661" s="652"/>
      <c r="D1661" s="652"/>
      <c r="E1661" s="652"/>
      <c r="F1661" s="652"/>
      <c r="G1661" s="647"/>
      <c r="H1661" s="648"/>
      <c r="I1661" s="648"/>
      <c r="J1661" s="671"/>
      <c r="K1661" s="822"/>
      <c r="L1661" s="671"/>
      <c r="M1661" s="671"/>
      <c r="N1661" s="671"/>
      <c r="O1661" s="671"/>
      <c r="P1661" s="671"/>
      <c r="Q1661" s="671"/>
      <c r="R1661" s="653"/>
      <c r="S1661" s="653"/>
      <c r="T1661" s="653"/>
      <c r="U1661" s="37"/>
      <c r="V1661" s="37"/>
      <c r="W1661" s="37"/>
      <c r="X1661" s="37"/>
      <c r="Y1661" s="37"/>
      <c r="Z1661" s="37"/>
      <c r="AA1661" s="37"/>
      <c r="AB1661" s="37"/>
      <c r="AC1661" s="37"/>
      <c r="AD1661" s="37"/>
      <c r="AE1661" s="37"/>
      <c r="AF1661" s="37"/>
      <c r="AG1661" s="37"/>
      <c r="AH1661" s="37"/>
      <c r="AI1661" s="37"/>
      <c r="AJ1661" s="37"/>
      <c r="AK1661" s="37"/>
      <c r="AL1661" s="652"/>
      <c r="AM1661" s="652"/>
      <c r="AN1661" s="652"/>
      <c r="AO1661" s="652"/>
      <c r="AP1661" s="652"/>
      <c r="AQ1661" s="652"/>
      <c r="AR1661" s="652"/>
      <c r="AS1661" s="652"/>
      <c r="AT1661" s="652"/>
    </row>
    <row r="1662" spans="2:46" s="644" customFormat="1" ht="15.95" customHeight="1" x14ac:dyDescent="0.25">
      <c r="B1662" s="645"/>
      <c r="C1662" s="652"/>
      <c r="D1662" s="652"/>
      <c r="E1662" s="652"/>
      <c r="F1662" s="652"/>
      <c r="G1662" s="647"/>
      <c r="H1662" s="648"/>
      <c r="I1662" s="648"/>
      <c r="J1662" s="671"/>
      <c r="K1662" s="822"/>
      <c r="L1662" s="671"/>
      <c r="M1662" s="671"/>
      <c r="N1662" s="671"/>
      <c r="O1662" s="671"/>
      <c r="P1662" s="671"/>
      <c r="Q1662" s="671"/>
      <c r="R1662" s="653"/>
      <c r="S1662" s="653"/>
      <c r="T1662" s="653"/>
      <c r="U1662" s="37"/>
      <c r="V1662" s="37"/>
      <c r="W1662" s="37"/>
      <c r="X1662" s="37"/>
      <c r="Y1662" s="37"/>
      <c r="Z1662" s="37"/>
      <c r="AA1662" s="37"/>
      <c r="AB1662" s="37"/>
      <c r="AC1662" s="37"/>
      <c r="AD1662" s="37"/>
      <c r="AE1662" s="37"/>
      <c r="AF1662" s="37"/>
      <c r="AG1662" s="37"/>
      <c r="AH1662" s="37"/>
      <c r="AI1662" s="37"/>
      <c r="AJ1662" s="37"/>
      <c r="AK1662" s="37"/>
      <c r="AL1662" s="652"/>
      <c r="AM1662" s="652"/>
      <c r="AN1662" s="652"/>
      <c r="AO1662" s="652"/>
      <c r="AP1662" s="652"/>
      <c r="AQ1662" s="652"/>
      <c r="AR1662" s="652"/>
      <c r="AS1662" s="652"/>
      <c r="AT1662" s="652"/>
    </row>
    <row r="1663" spans="2:46" s="644" customFormat="1" ht="15.95" customHeight="1" x14ac:dyDescent="0.25">
      <c r="B1663" s="645"/>
      <c r="C1663" s="652"/>
      <c r="D1663" s="652"/>
      <c r="E1663" s="652"/>
      <c r="F1663" s="652"/>
      <c r="G1663" s="647"/>
      <c r="H1663" s="648"/>
      <c r="I1663" s="648"/>
      <c r="J1663" s="671"/>
      <c r="K1663" s="822"/>
      <c r="L1663" s="671"/>
      <c r="M1663" s="671"/>
      <c r="N1663" s="671"/>
      <c r="O1663" s="671"/>
      <c r="P1663" s="671"/>
      <c r="Q1663" s="671"/>
      <c r="R1663" s="653"/>
      <c r="S1663" s="653"/>
      <c r="T1663" s="653"/>
      <c r="U1663" s="37"/>
      <c r="V1663" s="37"/>
      <c r="W1663" s="37"/>
      <c r="X1663" s="37"/>
      <c r="Y1663" s="37"/>
      <c r="Z1663" s="37"/>
      <c r="AA1663" s="37"/>
      <c r="AB1663" s="37"/>
      <c r="AC1663" s="37"/>
      <c r="AD1663" s="37"/>
      <c r="AE1663" s="37"/>
      <c r="AF1663" s="37"/>
      <c r="AG1663" s="37"/>
      <c r="AH1663" s="37"/>
      <c r="AI1663" s="37"/>
      <c r="AJ1663" s="37"/>
      <c r="AK1663" s="37"/>
      <c r="AL1663" s="652"/>
      <c r="AM1663" s="652"/>
      <c r="AN1663" s="652"/>
      <c r="AO1663" s="652"/>
      <c r="AP1663" s="652"/>
      <c r="AQ1663" s="652"/>
      <c r="AR1663" s="652"/>
      <c r="AS1663" s="652"/>
      <c r="AT1663" s="652"/>
    </row>
    <row r="1664" spans="2:46" s="644" customFormat="1" ht="15.95" customHeight="1" x14ac:dyDescent="0.25">
      <c r="B1664" s="645"/>
      <c r="C1664" s="652"/>
      <c r="D1664" s="652"/>
      <c r="E1664" s="652"/>
      <c r="F1664" s="652"/>
      <c r="G1664" s="647"/>
      <c r="H1664" s="648"/>
      <c r="I1664" s="648"/>
      <c r="J1664" s="671"/>
      <c r="K1664" s="822"/>
      <c r="L1664" s="671"/>
      <c r="M1664" s="671"/>
      <c r="N1664" s="671"/>
      <c r="O1664" s="671"/>
      <c r="P1664" s="671"/>
      <c r="Q1664" s="671"/>
      <c r="R1664" s="653"/>
      <c r="S1664" s="653"/>
      <c r="T1664" s="653"/>
      <c r="U1664" s="37"/>
      <c r="V1664" s="37"/>
      <c r="W1664" s="37"/>
      <c r="X1664" s="37"/>
      <c r="Y1664" s="37"/>
      <c r="Z1664" s="37"/>
      <c r="AA1664" s="37"/>
      <c r="AB1664" s="37"/>
      <c r="AC1664" s="37"/>
      <c r="AD1664" s="37"/>
      <c r="AE1664" s="37"/>
      <c r="AF1664" s="37"/>
      <c r="AG1664" s="37"/>
      <c r="AH1664" s="37"/>
      <c r="AI1664" s="37"/>
      <c r="AJ1664" s="37"/>
      <c r="AK1664" s="37"/>
      <c r="AL1664" s="652"/>
      <c r="AM1664" s="652"/>
      <c r="AN1664" s="652"/>
      <c r="AO1664" s="652"/>
      <c r="AP1664" s="652"/>
      <c r="AQ1664" s="652"/>
      <c r="AR1664" s="652"/>
      <c r="AS1664" s="652"/>
      <c r="AT1664" s="652"/>
    </row>
    <row r="1665" spans="2:46" s="644" customFormat="1" ht="15.95" customHeight="1" x14ac:dyDescent="0.25">
      <c r="B1665" s="645"/>
      <c r="C1665" s="652"/>
      <c r="D1665" s="652"/>
      <c r="E1665" s="652"/>
      <c r="F1665" s="652"/>
      <c r="G1665" s="647"/>
      <c r="H1665" s="648"/>
      <c r="I1665" s="648"/>
      <c r="J1665" s="671"/>
      <c r="K1665" s="822"/>
      <c r="L1665" s="671"/>
      <c r="M1665" s="671"/>
      <c r="N1665" s="671"/>
      <c r="O1665" s="671"/>
      <c r="P1665" s="671"/>
      <c r="Q1665" s="671"/>
      <c r="R1665" s="653"/>
      <c r="S1665" s="653"/>
      <c r="T1665" s="653"/>
      <c r="U1665" s="37"/>
      <c r="V1665" s="37"/>
      <c r="W1665" s="37"/>
      <c r="X1665" s="37"/>
      <c r="Y1665" s="37"/>
      <c r="Z1665" s="37"/>
      <c r="AA1665" s="37"/>
      <c r="AB1665" s="37"/>
      <c r="AC1665" s="37"/>
      <c r="AD1665" s="37"/>
      <c r="AE1665" s="37"/>
      <c r="AF1665" s="37"/>
      <c r="AG1665" s="37"/>
      <c r="AH1665" s="37"/>
      <c r="AI1665" s="37"/>
      <c r="AJ1665" s="37"/>
      <c r="AK1665" s="37"/>
      <c r="AL1665" s="652"/>
      <c r="AM1665" s="652"/>
      <c r="AN1665" s="652"/>
      <c r="AO1665" s="652"/>
      <c r="AP1665" s="652"/>
      <c r="AQ1665" s="652"/>
      <c r="AR1665" s="652"/>
      <c r="AS1665" s="652"/>
      <c r="AT1665" s="652"/>
    </row>
    <row r="1666" spans="2:46" s="644" customFormat="1" ht="15.95" customHeight="1" x14ac:dyDescent="0.25">
      <c r="B1666" s="645"/>
      <c r="C1666" s="652"/>
      <c r="D1666" s="652"/>
      <c r="E1666" s="652"/>
      <c r="F1666" s="652"/>
      <c r="G1666" s="647"/>
      <c r="H1666" s="648"/>
      <c r="I1666" s="648"/>
      <c r="J1666" s="671"/>
      <c r="K1666" s="822"/>
      <c r="L1666" s="671"/>
      <c r="M1666" s="671"/>
      <c r="N1666" s="671"/>
      <c r="O1666" s="671"/>
      <c r="P1666" s="671"/>
      <c r="Q1666" s="671"/>
      <c r="R1666" s="653"/>
      <c r="S1666" s="653"/>
      <c r="T1666" s="653"/>
      <c r="U1666" s="37"/>
      <c r="V1666" s="37"/>
      <c r="W1666" s="37"/>
      <c r="X1666" s="37"/>
      <c r="Y1666" s="37"/>
      <c r="Z1666" s="37"/>
      <c r="AA1666" s="37"/>
      <c r="AB1666" s="37"/>
      <c r="AC1666" s="37"/>
      <c r="AD1666" s="37"/>
      <c r="AE1666" s="37"/>
      <c r="AF1666" s="37"/>
      <c r="AG1666" s="37"/>
      <c r="AH1666" s="37"/>
      <c r="AI1666" s="37"/>
      <c r="AJ1666" s="37"/>
      <c r="AK1666" s="37"/>
      <c r="AL1666" s="652"/>
      <c r="AM1666" s="652"/>
      <c r="AN1666" s="652"/>
      <c r="AO1666" s="652"/>
      <c r="AP1666" s="652"/>
      <c r="AQ1666" s="652"/>
      <c r="AR1666" s="652"/>
      <c r="AS1666" s="652"/>
      <c r="AT1666" s="652"/>
    </row>
    <row r="1667" spans="2:46" s="644" customFormat="1" ht="15.95" customHeight="1" x14ac:dyDescent="0.25">
      <c r="B1667" s="645"/>
      <c r="C1667" s="652"/>
      <c r="D1667" s="652"/>
      <c r="E1667" s="652"/>
      <c r="F1667" s="652"/>
      <c r="G1667" s="647"/>
      <c r="H1667" s="648"/>
      <c r="I1667" s="648"/>
      <c r="J1667" s="671"/>
      <c r="K1667" s="822"/>
      <c r="L1667" s="671"/>
      <c r="M1667" s="671"/>
      <c r="N1667" s="671"/>
      <c r="O1667" s="671"/>
      <c r="P1667" s="671"/>
      <c r="Q1667" s="671"/>
      <c r="R1667" s="653"/>
      <c r="S1667" s="653"/>
      <c r="T1667" s="653"/>
      <c r="U1667" s="37"/>
      <c r="V1667" s="37"/>
      <c r="W1667" s="37"/>
      <c r="X1667" s="37"/>
      <c r="Y1667" s="37"/>
      <c r="Z1667" s="37"/>
      <c r="AA1667" s="37"/>
      <c r="AB1667" s="37"/>
      <c r="AC1667" s="37"/>
      <c r="AD1667" s="37"/>
      <c r="AE1667" s="37"/>
      <c r="AF1667" s="37"/>
      <c r="AG1667" s="37"/>
      <c r="AH1667" s="37"/>
      <c r="AI1667" s="37"/>
      <c r="AJ1667" s="37"/>
      <c r="AK1667" s="37"/>
      <c r="AL1667" s="652"/>
      <c r="AM1667" s="652"/>
      <c r="AN1667" s="652"/>
      <c r="AO1667" s="652"/>
      <c r="AP1667" s="652"/>
      <c r="AQ1667" s="652"/>
      <c r="AR1667" s="652"/>
      <c r="AS1667" s="652"/>
      <c r="AT1667" s="652"/>
    </row>
    <row r="1668" spans="2:46" s="644" customFormat="1" ht="15.95" customHeight="1" x14ac:dyDescent="0.25">
      <c r="B1668" s="645"/>
      <c r="C1668" s="652"/>
      <c r="D1668" s="652"/>
      <c r="E1668" s="652"/>
      <c r="F1668" s="652"/>
      <c r="G1668" s="647"/>
      <c r="H1668" s="648"/>
      <c r="I1668" s="648"/>
      <c r="J1668" s="671"/>
      <c r="K1668" s="822"/>
      <c r="L1668" s="671"/>
      <c r="M1668" s="671"/>
      <c r="N1668" s="671"/>
      <c r="O1668" s="671"/>
      <c r="P1668" s="671"/>
      <c r="Q1668" s="671"/>
      <c r="R1668" s="653"/>
      <c r="S1668" s="653"/>
      <c r="T1668" s="653"/>
      <c r="U1668" s="37"/>
      <c r="V1668" s="37"/>
      <c r="W1668" s="37"/>
      <c r="X1668" s="37"/>
      <c r="Y1668" s="37"/>
      <c r="Z1668" s="37"/>
      <c r="AA1668" s="37"/>
      <c r="AB1668" s="37"/>
      <c r="AC1668" s="37"/>
      <c r="AD1668" s="37"/>
      <c r="AE1668" s="37"/>
      <c r="AF1668" s="37"/>
      <c r="AG1668" s="37"/>
      <c r="AH1668" s="37"/>
      <c r="AI1668" s="37"/>
      <c r="AJ1668" s="37"/>
      <c r="AK1668" s="37"/>
      <c r="AL1668" s="652"/>
      <c r="AM1668" s="652"/>
      <c r="AN1668" s="652"/>
      <c r="AO1668" s="652"/>
      <c r="AP1668" s="652"/>
      <c r="AQ1668" s="652"/>
      <c r="AR1668" s="652"/>
      <c r="AS1668" s="652"/>
      <c r="AT1668" s="652"/>
    </row>
    <row r="1669" spans="2:46" s="644" customFormat="1" ht="15.95" customHeight="1" x14ac:dyDescent="0.25">
      <c r="B1669" s="645"/>
      <c r="C1669" s="652"/>
      <c r="D1669" s="652"/>
      <c r="E1669" s="652"/>
      <c r="F1669" s="652"/>
      <c r="G1669" s="647"/>
      <c r="H1669" s="648"/>
      <c r="I1669" s="648"/>
      <c r="J1669" s="671"/>
      <c r="K1669" s="822"/>
      <c r="L1669" s="671"/>
      <c r="M1669" s="671"/>
      <c r="N1669" s="671"/>
      <c r="O1669" s="671"/>
      <c r="P1669" s="671"/>
      <c r="Q1669" s="671"/>
      <c r="R1669" s="653"/>
      <c r="S1669" s="653"/>
      <c r="T1669" s="653"/>
      <c r="U1669" s="37"/>
      <c r="V1669" s="37"/>
      <c r="W1669" s="37"/>
      <c r="X1669" s="37"/>
      <c r="Y1669" s="37"/>
      <c r="Z1669" s="37"/>
      <c r="AA1669" s="37"/>
      <c r="AB1669" s="37"/>
      <c r="AC1669" s="37"/>
      <c r="AD1669" s="37"/>
      <c r="AE1669" s="37"/>
      <c r="AF1669" s="37"/>
      <c r="AG1669" s="37"/>
      <c r="AH1669" s="37"/>
      <c r="AI1669" s="37"/>
      <c r="AJ1669" s="37"/>
      <c r="AK1669" s="37"/>
      <c r="AL1669" s="652"/>
      <c r="AM1669" s="652"/>
      <c r="AN1669" s="652"/>
      <c r="AO1669" s="652"/>
      <c r="AP1669" s="652"/>
      <c r="AQ1669" s="652"/>
      <c r="AR1669" s="652"/>
      <c r="AS1669" s="652"/>
      <c r="AT1669" s="652"/>
    </row>
    <row r="1670" spans="2:46" s="644" customFormat="1" ht="15.95" customHeight="1" x14ac:dyDescent="0.25">
      <c r="B1670" s="645"/>
      <c r="C1670" s="652"/>
      <c r="D1670" s="652"/>
      <c r="E1670" s="652"/>
      <c r="F1670" s="652"/>
      <c r="G1670" s="647"/>
      <c r="H1670" s="648"/>
      <c r="I1670" s="648"/>
      <c r="J1670" s="671"/>
      <c r="K1670" s="822"/>
      <c r="L1670" s="671"/>
      <c r="M1670" s="671"/>
      <c r="N1670" s="671"/>
      <c r="O1670" s="671"/>
      <c r="P1670" s="671"/>
      <c r="Q1670" s="671"/>
      <c r="R1670" s="653"/>
      <c r="S1670" s="653"/>
      <c r="T1670" s="653"/>
      <c r="U1670" s="37"/>
      <c r="V1670" s="37"/>
      <c r="W1670" s="37"/>
      <c r="X1670" s="37"/>
      <c r="Y1670" s="37"/>
      <c r="Z1670" s="37"/>
      <c r="AA1670" s="37"/>
      <c r="AB1670" s="37"/>
      <c r="AC1670" s="37"/>
      <c r="AD1670" s="37"/>
      <c r="AE1670" s="37"/>
      <c r="AF1670" s="37"/>
      <c r="AG1670" s="37"/>
      <c r="AH1670" s="37"/>
      <c r="AI1670" s="37"/>
      <c r="AJ1670" s="37"/>
      <c r="AK1670" s="37"/>
      <c r="AL1670" s="652"/>
      <c r="AM1670" s="652"/>
      <c r="AN1670" s="652"/>
      <c r="AO1670" s="652"/>
      <c r="AP1670" s="652"/>
      <c r="AQ1670" s="652"/>
      <c r="AR1670" s="652"/>
      <c r="AS1670" s="652"/>
      <c r="AT1670" s="652"/>
    </row>
    <row r="1671" spans="2:46" s="644" customFormat="1" ht="15.95" customHeight="1" x14ac:dyDescent="0.25">
      <c r="B1671" s="645"/>
      <c r="C1671" s="652"/>
      <c r="D1671" s="652"/>
      <c r="E1671" s="652"/>
      <c r="F1671" s="652"/>
      <c r="G1671" s="647"/>
      <c r="H1671" s="648"/>
      <c r="I1671" s="648"/>
      <c r="J1671" s="671"/>
      <c r="K1671" s="822"/>
      <c r="L1671" s="671"/>
      <c r="M1671" s="671"/>
      <c r="N1671" s="671"/>
      <c r="O1671" s="671"/>
      <c r="P1671" s="671"/>
      <c r="Q1671" s="671"/>
      <c r="R1671" s="653"/>
      <c r="S1671" s="653"/>
      <c r="T1671" s="653"/>
      <c r="U1671" s="37"/>
      <c r="V1671" s="37"/>
      <c r="W1671" s="37"/>
      <c r="X1671" s="37"/>
      <c r="Y1671" s="37"/>
      <c r="Z1671" s="37"/>
      <c r="AA1671" s="37"/>
      <c r="AB1671" s="37"/>
      <c r="AC1671" s="37"/>
      <c r="AD1671" s="37"/>
      <c r="AE1671" s="37"/>
      <c r="AF1671" s="37"/>
      <c r="AG1671" s="37"/>
      <c r="AH1671" s="37"/>
      <c r="AI1671" s="37"/>
      <c r="AJ1671" s="37"/>
      <c r="AK1671" s="37"/>
      <c r="AL1671" s="652"/>
      <c r="AM1671" s="652"/>
      <c r="AN1671" s="652"/>
      <c r="AO1671" s="652"/>
      <c r="AP1671" s="652"/>
      <c r="AQ1671" s="652"/>
      <c r="AR1671" s="652"/>
      <c r="AS1671" s="652"/>
      <c r="AT1671" s="652"/>
    </row>
    <row r="1672" spans="2:46" s="644" customFormat="1" ht="15.95" customHeight="1" x14ac:dyDescent="0.25">
      <c r="B1672" s="645"/>
      <c r="C1672" s="652"/>
      <c r="D1672" s="652"/>
      <c r="E1672" s="652"/>
      <c r="F1672" s="652"/>
      <c r="G1672" s="647"/>
      <c r="H1672" s="648"/>
      <c r="I1672" s="648"/>
      <c r="J1672" s="671"/>
      <c r="K1672" s="822"/>
      <c r="L1672" s="671"/>
      <c r="M1672" s="671"/>
      <c r="N1672" s="671"/>
      <c r="O1672" s="671"/>
      <c r="P1672" s="671"/>
      <c r="Q1672" s="671"/>
      <c r="R1672" s="653"/>
      <c r="S1672" s="653"/>
      <c r="T1672" s="653"/>
      <c r="U1672" s="37"/>
      <c r="V1672" s="37"/>
      <c r="W1672" s="37"/>
      <c r="X1672" s="37"/>
      <c r="Y1672" s="37"/>
      <c r="Z1672" s="37"/>
      <c r="AA1672" s="37"/>
      <c r="AB1672" s="37"/>
      <c r="AC1672" s="37"/>
      <c r="AD1672" s="37"/>
      <c r="AE1672" s="37"/>
      <c r="AF1672" s="37"/>
      <c r="AG1672" s="37"/>
      <c r="AH1672" s="37"/>
      <c r="AI1672" s="37"/>
      <c r="AJ1672" s="37"/>
      <c r="AK1672" s="37"/>
      <c r="AL1672" s="652"/>
      <c r="AM1672" s="652"/>
      <c r="AN1672" s="652"/>
      <c r="AO1672" s="652"/>
      <c r="AP1672" s="652"/>
      <c r="AQ1672" s="652"/>
      <c r="AR1672" s="652"/>
      <c r="AS1672" s="652"/>
      <c r="AT1672" s="652"/>
    </row>
    <row r="1673" spans="2:46" s="644" customFormat="1" ht="15.95" customHeight="1" x14ac:dyDescent="0.25">
      <c r="B1673" s="645"/>
      <c r="C1673" s="652"/>
      <c r="D1673" s="652"/>
      <c r="E1673" s="652"/>
      <c r="F1673" s="652"/>
      <c r="G1673" s="647"/>
      <c r="H1673" s="648"/>
      <c r="I1673" s="648"/>
      <c r="J1673" s="671"/>
      <c r="K1673" s="822"/>
      <c r="L1673" s="671"/>
      <c r="M1673" s="671"/>
      <c r="N1673" s="671"/>
      <c r="O1673" s="671"/>
      <c r="P1673" s="671"/>
      <c r="Q1673" s="671"/>
      <c r="R1673" s="653"/>
      <c r="S1673" s="653"/>
      <c r="T1673" s="653"/>
      <c r="U1673" s="37"/>
      <c r="V1673" s="37"/>
      <c r="W1673" s="37"/>
      <c r="X1673" s="37"/>
      <c r="Y1673" s="37"/>
      <c r="Z1673" s="37"/>
      <c r="AA1673" s="37"/>
      <c r="AB1673" s="37"/>
      <c r="AC1673" s="37"/>
      <c r="AD1673" s="37"/>
      <c r="AE1673" s="37"/>
      <c r="AF1673" s="37"/>
      <c r="AG1673" s="37"/>
      <c r="AH1673" s="37"/>
      <c r="AI1673" s="37"/>
      <c r="AJ1673" s="37"/>
      <c r="AK1673" s="37"/>
      <c r="AL1673" s="652"/>
      <c r="AM1673" s="652"/>
      <c r="AN1673" s="652"/>
      <c r="AO1673" s="652"/>
      <c r="AP1673" s="652"/>
      <c r="AQ1673" s="652"/>
      <c r="AR1673" s="652"/>
      <c r="AS1673" s="652"/>
      <c r="AT1673" s="652"/>
    </row>
    <row r="1674" spans="2:46" s="644" customFormat="1" ht="15.95" customHeight="1" x14ac:dyDescent="0.25">
      <c r="B1674" s="645"/>
      <c r="C1674" s="652"/>
      <c r="D1674" s="652"/>
      <c r="E1674" s="652"/>
      <c r="F1674" s="652"/>
      <c r="G1674" s="647"/>
      <c r="H1674" s="648"/>
      <c r="I1674" s="648"/>
      <c r="J1674" s="671"/>
      <c r="K1674" s="822"/>
      <c r="L1674" s="671"/>
      <c r="M1674" s="671"/>
      <c r="N1674" s="671"/>
      <c r="O1674" s="671"/>
      <c r="P1674" s="671"/>
      <c r="Q1674" s="671"/>
      <c r="R1674" s="653"/>
      <c r="S1674" s="653"/>
      <c r="T1674" s="653"/>
      <c r="U1674" s="37"/>
      <c r="V1674" s="37"/>
      <c r="W1674" s="37"/>
      <c r="X1674" s="37"/>
      <c r="Y1674" s="37"/>
      <c r="Z1674" s="37"/>
      <c r="AA1674" s="37"/>
      <c r="AB1674" s="37"/>
      <c r="AC1674" s="37"/>
      <c r="AD1674" s="37"/>
      <c r="AE1674" s="37"/>
      <c r="AF1674" s="37"/>
      <c r="AG1674" s="37"/>
      <c r="AH1674" s="37"/>
      <c r="AI1674" s="37"/>
      <c r="AJ1674" s="37"/>
      <c r="AK1674" s="37"/>
      <c r="AL1674" s="652"/>
      <c r="AM1674" s="652"/>
      <c r="AN1674" s="652"/>
      <c r="AO1674" s="652"/>
      <c r="AP1674" s="652"/>
      <c r="AQ1674" s="652"/>
      <c r="AR1674" s="652"/>
      <c r="AS1674" s="652"/>
      <c r="AT1674" s="652"/>
    </row>
    <row r="1675" spans="2:46" s="644" customFormat="1" ht="15.95" customHeight="1" x14ac:dyDescent="0.25">
      <c r="B1675" s="645"/>
      <c r="C1675" s="652"/>
      <c r="D1675" s="652"/>
      <c r="E1675" s="652"/>
      <c r="F1675" s="652"/>
      <c r="G1675" s="647"/>
      <c r="H1675" s="648"/>
      <c r="I1675" s="648"/>
      <c r="J1675" s="671"/>
      <c r="K1675" s="822"/>
      <c r="L1675" s="671"/>
      <c r="M1675" s="671"/>
      <c r="N1675" s="671"/>
      <c r="O1675" s="671"/>
      <c r="P1675" s="671"/>
      <c r="Q1675" s="671"/>
      <c r="R1675" s="653"/>
      <c r="S1675" s="653"/>
      <c r="T1675" s="653"/>
      <c r="U1675" s="37"/>
      <c r="V1675" s="37"/>
      <c r="W1675" s="37"/>
      <c r="X1675" s="37"/>
      <c r="Y1675" s="37"/>
      <c r="Z1675" s="37"/>
      <c r="AA1675" s="37"/>
      <c r="AB1675" s="37"/>
      <c r="AC1675" s="37"/>
      <c r="AD1675" s="37"/>
      <c r="AE1675" s="37"/>
      <c r="AF1675" s="37"/>
      <c r="AG1675" s="37"/>
      <c r="AH1675" s="37"/>
      <c r="AI1675" s="37"/>
      <c r="AJ1675" s="37"/>
      <c r="AK1675" s="37"/>
      <c r="AL1675" s="652"/>
      <c r="AM1675" s="652"/>
      <c r="AN1675" s="652"/>
      <c r="AO1675" s="652"/>
      <c r="AP1675" s="652"/>
      <c r="AQ1675" s="652"/>
      <c r="AR1675" s="652"/>
      <c r="AS1675" s="652"/>
      <c r="AT1675" s="652"/>
    </row>
    <row r="1676" spans="2:46" s="644" customFormat="1" ht="15.95" customHeight="1" x14ac:dyDescent="0.25">
      <c r="B1676" s="645"/>
      <c r="C1676" s="652"/>
      <c r="D1676" s="652"/>
      <c r="E1676" s="652"/>
      <c r="F1676" s="652"/>
      <c r="G1676" s="647"/>
      <c r="H1676" s="648"/>
      <c r="I1676" s="648"/>
      <c r="J1676" s="671"/>
      <c r="K1676" s="822"/>
      <c r="L1676" s="671"/>
      <c r="M1676" s="671"/>
      <c r="N1676" s="671"/>
      <c r="O1676" s="671"/>
      <c r="P1676" s="671"/>
      <c r="Q1676" s="671"/>
      <c r="R1676" s="653"/>
      <c r="S1676" s="653"/>
      <c r="T1676" s="653"/>
      <c r="U1676" s="37"/>
      <c r="V1676" s="37"/>
      <c r="W1676" s="37"/>
      <c r="X1676" s="37"/>
      <c r="Y1676" s="37"/>
      <c r="Z1676" s="37"/>
      <c r="AA1676" s="37"/>
      <c r="AB1676" s="37"/>
      <c r="AC1676" s="37"/>
      <c r="AD1676" s="37"/>
      <c r="AE1676" s="37"/>
      <c r="AF1676" s="37"/>
      <c r="AG1676" s="37"/>
      <c r="AH1676" s="37"/>
      <c r="AI1676" s="37"/>
      <c r="AJ1676" s="37"/>
      <c r="AK1676" s="37"/>
      <c r="AL1676" s="652"/>
      <c r="AM1676" s="652"/>
      <c r="AN1676" s="652"/>
      <c r="AO1676" s="652"/>
      <c r="AP1676" s="652"/>
      <c r="AQ1676" s="652"/>
      <c r="AR1676" s="652"/>
      <c r="AS1676" s="652"/>
      <c r="AT1676" s="652"/>
    </row>
    <row r="1677" spans="2:46" s="644" customFormat="1" ht="15.95" customHeight="1" x14ac:dyDescent="0.25">
      <c r="B1677" s="645"/>
      <c r="C1677" s="652"/>
      <c r="D1677" s="652"/>
      <c r="E1677" s="652"/>
      <c r="F1677" s="652"/>
      <c r="G1677" s="647"/>
      <c r="H1677" s="648"/>
      <c r="I1677" s="648"/>
      <c r="J1677" s="671"/>
      <c r="K1677" s="822"/>
      <c r="L1677" s="671"/>
      <c r="M1677" s="671"/>
      <c r="N1677" s="671"/>
      <c r="O1677" s="671"/>
      <c r="P1677" s="671"/>
      <c r="Q1677" s="671"/>
      <c r="R1677" s="653"/>
      <c r="S1677" s="653"/>
      <c r="T1677" s="653"/>
      <c r="U1677" s="37"/>
      <c r="V1677" s="37"/>
      <c r="W1677" s="37"/>
      <c r="X1677" s="37"/>
      <c r="Y1677" s="37"/>
      <c r="Z1677" s="37"/>
      <c r="AA1677" s="37"/>
      <c r="AB1677" s="37"/>
      <c r="AC1677" s="37"/>
      <c r="AD1677" s="37"/>
      <c r="AE1677" s="37"/>
      <c r="AF1677" s="37"/>
      <c r="AG1677" s="37"/>
      <c r="AH1677" s="37"/>
      <c r="AI1677" s="37"/>
      <c r="AJ1677" s="37"/>
      <c r="AK1677" s="37"/>
      <c r="AL1677" s="652"/>
      <c r="AM1677" s="652"/>
      <c r="AN1677" s="652"/>
      <c r="AO1677" s="652"/>
      <c r="AP1677" s="652"/>
      <c r="AQ1677" s="652"/>
      <c r="AR1677" s="652"/>
      <c r="AS1677" s="652"/>
      <c r="AT1677" s="652"/>
    </row>
    <row r="1678" spans="2:46" s="644" customFormat="1" ht="15.95" customHeight="1" x14ac:dyDescent="0.25">
      <c r="B1678" s="645"/>
      <c r="C1678" s="652"/>
      <c r="D1678" s="652"/>
      <c r="E1678" s="652"/>
      <c r="F1678" s="652"/>
      <c r="G1678" s="647"/>
      <c r="H1678" s="648"/>
      <c r="I1678" s="648"/>
      <c r="J1678" s="671"/>
      <c r="K1678" s="822"/>
      <c r="L1678" s="671"/>
      <c r="M1678" s="671"/>
      <c r="N1678" s="671"/>
      <c r="O1678" s="671"/>
      <c r="P1678" s="671"/>
      <c r="Q1678" s="671"/>
      <c r="R1678" s="653"/>
      <c r="S1678" s="653"/>
      <c r="T1678" s="653"/>
      <c r="U1678" s="37"/>
      <c r="V1678" s="37"/>
      <c r="W1678" s="37"/>
      <c r="X1678" s="37"/>
      <c r="Y1678" s="37"/>
      <c r="Z1678" s="37"/>
      <c r="AA1678" s="37"/>
      <c r="AB1678" s="37"/>
      <c r="AC1678" s="37"/>
      <c r="AD1678" s="37"/>
      <c r="AE1678" s="37"/>
      <c r="AF1678" s="37"/>
      <c r="AG1678" s="37"/>
      <c r="AH1678" s="37"/>
      <c r="AI1678" s="37"/>
      <c r="AJ1678" s="37"/>
      <c r="AK1678" s="37"/>
      <c r="AL1678" s="652"/>
      <c r="AM1678" s="652"/>
      <c r="AN1678" s="652"/>
      <c r="AO1678" s="652"/>
      <c r="AP1678" s="652"/>
      <c r="AQ1678" s="652"/>
      <c r="AR1678" s="652"/>
      <c r="AS1678" s="652"/>
      <c r="AT1678" s="652"/>
    </row>
    <row r="1679" spans="2:46" s="644" customFormat="1" ht="15.95" customHeight="1" x14ac:dyDescent="0.25">
      <c r="B1679" s="645"/>
      <c r="C1679" s="652"/>
      <c r="D1679" s="652"/>
      <c r="E1679" s="652"/>
      <c r="F1679" s="652"/>
      <c r="G1679" s="647"/>
      <c r="H1679" s="648"/>
      <c r="I1679" s="648"/>
      <c r="J1679" s="671"/>
      <c r="K1679" s="822"/>
      <c r="L1679" s="671"/>
      <c r="M1679" s="671"/>
      <c r="N1679" s="671"/>
      <c r="O1679" s="671"/>
      <c r="P1679" s="671"/>
      <c r="Q1679" s="671"/>
      <c r="R1679" s="653"/>
      <c r="S1679" s="653"/>
      <c r="T1679" s="653"/>
      <c r="U1679" s="37"/>
      <c r="V1679" s="37"/>
      <c r="W1679" s="37"/>
      <c r="X1679" s="37"/>
      <c r="Y1679" s="37"/>
      <c r="Z1679" s="37"/>
      <c r="AA1679" s="37"/>
      <c r="AB1679" s="37"/>
      <c r="AC1679" s="37"/>
      <c r="AD1679" s="37"/>
      <c r="AE1679" s="37"/>
      <c r="AF1679" s="37"/>
      <c r="AG1679" s="37"/>
      <c r="AH1679" s="37"/>
      <c r="AI1679" s="37"/>
      <c r="AJ1679" s="37"/>
      <c r="AK1679" s="37"/>
      <c r="AL1679" s="652"/>
      <c r="AM1679" s="652"/>
      <c r="AN1679" s="652"/>
      <c r="AO1679" s="652"/>
      <c r="AP1679" s="652"/>
      <c r="AQ1679" s="652"/>
      <c r="AR1679" s="652"/>
      <c r="AS1679" s="652"/>
      <c r="AT1679" s="652"/>
    </row>
    <row r="1680" spans="2:46" s="644" customFormat="1" ht="15.95" customHeight="1" x14ac:dyDescent="0.25">
      <c r="B1680" s="645"/>
      <c r="C1680" s="652"/>
      <c r="D1680" s="652"/>
      <c r="E1680" s="652"/>
      <c r="F1680" s="652"/>
      <c r="G1680" s="647"/>
      <c r="H1680" s="648"/>
      <c r="I1680" s="648"/>
      <c r="J1680" s="671"/>
      <c r="K1680" s="822"/>
      <c r="L1680" s="671"/>
      <c r="M1680" s="671"/>
      <c r="N1680" s="671"/>
      <c r="O1680" s="671"/>
      <c r="P1680" s="671"/>
      <c r="Q1680" s="671"/>
      <c r="R1680" s="653"/>
      <c r="S1680" s="653"/>
      <c r="T1680" s="653"/>
      <c r="U1680" s="37"/>
      <c r="V1680" s="37"/>
      <c r="W1680" s="37"/>
      <c r="X1680" s="37"/>
      <c r="Y1680" s="37"/>
      <c r="Z1680" s="37"/>
      <c r="AA1680" s="37"/>
      <c r="AB1680" s="37"/>
      <c r="AC1680" s="37"/>
      <c r="AD1680" s="37"/>
      <c r="AE1680" s="37"/>
      <c r="AF1680" s="37"/>
      <c r="AG1680" s="37"/>
      <c r="AH1680" s="37"/>
      <c r="AI1680" s="37"/>
      <c r="AJ1680" s="37"/>
      <c r="AK1680" s="37"/>
      <c r="AL1680" s="652"/>
      <c r="AM1680" s="652"/>
      <c r="AN1680" s="652"/>
      <c r="AO1680" s="652"/>
      <c r="AP1680" s="652"/>
      <c r="AQ1680" s="652"/>
      <c r="AR1680" s="652"/>
      <c r="AS1680" s="652"/>
      <c r="AT1680" s="652"/>
    </row>
    <row r="1681" spans="2:46" s="644" customFormat="1" ht="15.95" customHeight="1" x14ac:dyDescent="0.25">
      <c r="B1681" s="645"/>
      <c r="C1681" s="652"/>
      <c r="D1681" s="652"/>
      <c r="E1681" s="652"/>
      <c r="F1681" s="652"/>
      <c r="G1681" s="647"/>
      <c r="H1681" s="648"/>
      <c r="I1681" s="648"/>
      <c r="J1681" s="671"/>
      <c r="K1681" s="822"/>
      <c r="L1681" s="671"/>
      <c r="M1681" s="671"/>
      <c r="N1681" s="671"/>
      <c r="O1681" s="671"/>
      <c r="P1681" s="671"/>
      <c r="Q1681" s="671"/>
      <c r="R1681" s="653"/>
      <c r="S1681" s="653"/>
      <c r="T1681" s="653"/>
      <c r="U1681" s="37"/>
      <c r="V1681" s="37"/>
      <c r="W1681" s="37"/>
      <c r="X1681" s="37"/>
      <c r="Y1681" s="37"/>
      <c r="Z1681" s="37"/>
      <c r="AA1681" s="37"/>
      <c r="AB1681" s="37"/>
      <c r="AC1681" s="37"/>
      <c r="AD1681" s="37"/>
      <c r="AE1681" s="37"/>
      <c r="AF1681" s="37"/>
      <c r="AG1681" s="37"/>
      <c r="AH1681" s="37"/>
      <c r="AI1681" s="37"/>
      <c r="AJ1681" s="37"/>
      <c r="AK1681" s="37"/>
      <c r="AL1681" s="652"/>
      <c r="AM1681" s="652"/>
      <c r="AN1681" s="652"/>
      <c r="AO1681" s="652"/>
      <c r="AP1681" s="652"/>
      <c r="AQ1681" s="652"/>
      <c r="AR1681" s="652"/>
      <c r="AS1681" s="652"/>
      <c r="AT1681" s="652"/>
    </row>
    <row r="1682" spans="2:46" s="644" customFormat="1" ht="15.95" customHeight="1" x14ac:dyDescent="0.25">
      <c r="B1682" s="645"/>
      <c r="C1682" s="652"/>
      <c r="D1682" s="652"/>
      <c r="E1682" s="652"/>
      <c r="F1682" s="652"/>
      <c r="G1682" s="647"/>
      <c r="H1682" s="648"/>
      <c r="I1682" s="648"/>
      <c r="J1682" s="671"/>
      <c r="K1682" s="822"/>
      <c r="L1682" s="671"/>
      <c r="M1682" s="671"/>
      <c r="N1682" s="671"/>
      <c r="O1682" s="671"/>
      <c r="P1682" s="671"/>
      <c r="Q1682" s="671"/>
      <c r="R1682" s="653"/>
      <c r="S1682" s="653"/>
      <c r="T1682" s="653"/>
      <c r="U1682" s="37"/>
      <c r="V1682" s="37"/>
      <c r="W1682" s="37"/>
      <c r="X1682" s="37"/>
      <c r="Y1682" s="37"/>
      <c r="Z1682" s="37"/>
      <c r="AA1682" s="37"/>
      <c r="AB1682" s="37"/>
      <c r="AC1682" s="37"/>
      <c r="AD1682" s="37"/>
      <c r="AE1682" s="37"/>
      <c r="AF1682" s="37"/>
      <c r="AG1682" s="37"/>
      <c r="AH1682" s="37"/>
      <c r="AI1682" s="37"/>
      <c r="AJ1682" s="37"/>
      <c r="AK1682" s="37"/>
      <c r="AL1682" s="652"/>
      <c r="AM1682" s="652"/>
      <c r="AN1682" s="652"/>
      <c r="AO1682" s="652"/>
      <c r="AP1682" s="652"/>
      <c r="AQ1682" s="652"/>
      <c r="AR1682" s="652"/>
      <c r="AS1682" s="652"/>
      <c r="AT1682" s="652"/>
    </row>
    <row r="1683" spans="2:46" s="644" customFormat="1" ht="15.95" customHeight="1" x14ac:dyDescent="0.25">
      <c r="B1683" s="645"/>
      <c r="C1683" s="652"/>
      <c r="D1683" s="652"/>
      <c r="E1683" s="652"/>
      <c r="F1683" s="652"/>
      <c r="G1683" s="647"/>
      <c r="H1683" s="648"/>
      <c r="I1683" s="648"/>
      <c r="J1683" s="671"/>
      <c r="K1683" s="822"/>
      <c r="L1683" s="671"/>
      <c r="M1683" s="671"/>
      <c r="N1683" s="671"/>
      <c r="O1683" s="671"/>
      <c r="P1683" s="671"/>
      <c r="Q1683" s="671"/>
      <c r="R1683" s="653"/>
      <c r="S1683" s="653"/>
      <c r="T1683" s="653"/>
      <c r="U1683" s="37"/>
      <c r="V1683" s="37"/>
      <c r="W1683" s="37"/>
      <c r="X1683" s="37"/>
      <c r="Y1683" s="37"/>
      <c r="Z1683" s="37"/>
      <c r="AA1683" s="37"/>
      <c r="AB1683" s="37"/>
      <c r="AC1683" s="37"/>
      <c r="AD1683" s="37"/>
      <c r="AE1683" s="37"/>
      <c r="AF1683" s="37"/>
      <c r="AG1683" s="37"/>
      <c r="AH1683" s="37"/>
      <c r="AI1683" s="37"/>
      <c r="AJ1683" s="37"/>
      <c r="AK1683" s="37"/>
      <c r="AL1683" s="652"/>
      <c r="AM1683" s="652"/>
      <c r="AN1683" s="652"/>
      <c r="AO1683" s="652"/>
      <c r="AP1683" s="652"/>
      <c r="AQ1683" s="652"/>
      <c r="AR1683" s="652"/>
      <c r="AS1683" s="652"/>
      <c r="AT1683" s="652"/>
    </row>
    <row r="1684" spans="2:46" s="644" customFormat="1" ht="15.95" customHeight="1" x14ac:dyDescent="0.25">
      <c r="B1684" s="645"/>
      <c r="C1684" s="652"/>
      <c r="D1684" s="652"/>
      <c r="E1684" s="652"/>
      <c r="F1684" s="652"/>
      <c r="G1684" s="647"/>
      <c r="H1684" s="648"/>
      <c r="I1684" s="648"/>
      <c r="J1684" s="671"/>
      <c r="K1684" s="822"/>
      <c r="L1684" s="671"/>
      <c r="M1684" s="671"/>
      <c r="N1684" s="671"/>
      <c r="O1684" s="671"/>
      <c r="P1684" s="671"/>
      <c r="Q1684" s="671"/>
      <c r="R1684" s="653"/>
      <c r="S1684" s="653"/>
      <c r="T1684" s="653"/>
      <c r="U1684" s="37"/>
      <c r="V1684" s="37"/>
      <c r="W1684" s="37"/>
      <c r="X1684" s="37"/>
      <c r="Y1684" s="37"/>
      <c r="Z1684" s="37"/>
      <c r="AA1684" s="37"/>
      <c r="AB1684" s="37"/>
      <c r="AC1684" s="37"/>
      <c r="AD1684" s="37"/>
      <c r="AE1684" s="37"/>
      <c r="AF1684" s="37"/>
      <c r="AG1684" s="37"/>
      <c r="AH1684" s="37"/>
      <c r="AI1684" s="37"/>
      <c r="AJ1684" s="37"/>
      <c r="AK1684" s="37"/>
      <c r="AL1684" s="652"/>
      <c r="AM1684" s="652"/>
      <c r="AN1684" s="652"/>
      <c r="AO1684" s="652"/>
      <c r="AP1684" s="652"/>
      <c r="AQ1684" s="652"/>
      <c r="AR1684" s="652"/>
      <c r="AS1684" s="652"/>
      <c r="AT1684" s="652"/>
    </row>
    <row r="1685" spans="2:46" s="644" customFormat="1" ht="15.95" customHeight="1" x14ac:dyDescent="0.25">
      <c r="B1685" s="645"/>
      <c r="C1685" s="652"/>
      <c r="D1685" s="652"/>
      <c r="E1685" s="652"/>
      <c r="F1685" s="652"/>
      <c r="G1685" s="647"/>
      <c r="H1685" s="648"/>
      <c r="I1685" s="648"/>
      <c r="J1685" s="671"/>
      <c r="K1685" s="822"/>
      <c r="L1685" s="671"/>
      <c r="M1685" s="671"/>
      <c r="N1685" s="671"/>
      <c r="O1685" s="671"/>
      <c r="P1685" s="671"/>
      <c r="Q1685" s="671"/>
      <c r="R1685" s="653"/>
      <c r="S1685" s="653"/>
      <c r="T1685" s="653"/>
      <c r="U1685" s="37"/>
      <c r="V1685" s="37"/>
      <c r="W1685" s="37"/>
      <c r="X1685" s="37"/>
      <c r="Y1685" s="37"/>
      <c r="Z1685" s="37"/>
      <c r="AA1685" s="37"/>
      <c r="AB1685" s="37"/>
      <c r="AC1685" s="37"/>
      <c r="AD1685" s="37"/>
      <c r="AE1685" s="37"/>
      <c r="AF1685" s="37"/>
      <c r="AG1685" s="37"/>
      <c r="AH1685" s="37"/>
      <c r="AI1685" s="37"/>
      <c r="AJ1685" s="37"/>
      <c r="AK1685" s="37"/>
      <c r="AL1685" s="652"/>
      <c r="AM1685" s="652"/>
      <c r="AN1685" s="652"/>
      <c r="AO1685" s="652"/>
      <c r="AP1685" s="652"/>
      <c r="AQ1685" s="652"/>
      <c r="AR1685" s="652"/>
      <c r="AS1685" s="652"/>
      <c r="AT1685" s="652"/>
    </row>
    <row r="1686" spans="2:46" s="644" customFormat="1" ht="15.95" customHeight="1" x14ac:dyDescent="0.25">
      <c r="B1686" s="645"/>
      <c r="C1686" s="652"/>
      <c r="D1686" s="652"/>
      <c r="E1686" s="652"/>
      <c r="F1686" s="652"/>
      <c r="G1686" s="647"/>
      <c r="H1686" s="648"/>
      <c r="I1686" s="648"/>
      <c r="J1686" s="671"/>
      <c r="K1686" s="822"/>
      <c r="L1686" s="671"/>
      <c r="M1686" s="671"/>
      <c r="N1686" s="671"/>
      <c r="O1686" s="671"/>
      <c r="P1686" s="671"/>
      <c r="Q1686" s="671"/>
      <c r="R1686" s="653"/>
      <c r="S1686" s="653"/>
      <c r="T1686" s="653"/>
      <c r="U1686" s="37"/>
      <c r="V1686" s="37"/>
      <c r="W1686" s="37"/>
      <c r="X1686" s="37"/>
      <c r="Y1686" s="37"/>
      <c r="Z1686" s="37"/>
      <c r="AA1686" s="37"/>
      <c r="AB1686" s="37"/>
      <c r="AC1686" s="37"/>
      <c r="AD1686" s="37"/>
      <c r="AE1686" s="37"/>
      <c r="AF1686" s="37"/>
      <c r="AG1686" s="37"/>
      <c r="AH1686" s="37"/>
      <c r="AI1686" s="37"/>
      <c r="AJ1686" s="37"/>
      <c r="AK1686" s="37"/>
      <c r="AL1686" s="652"/>
      <c r="AM1686" s="652"/>
      <c r="AN1686" s="652"/>
      <c r="AO1686" s="652"/>
      <c r="AP1686" s="652"/>
      <c r="AQ1686" s="652"/>
      <c r="AR1686" s="652"/>
      <c r="AS1686" s="652"/>
      <c r="AT1686" s="652"/>
    </row>
    <row r="1687" spans="2:46" s="644" customFormat="1" ht="15.95" customHeight="1" x14ac:dyDescent="0.25">
      <c r="B1687" s="645"/>
      <c r="C1687" s="652"/>
      <c r="D1687" s="652"/>
      <c r="E1687" s="652"/>
      <c r="F1687" s="652"/>
      <c r="G1687" s="647"/>
      <c r="H1687" s="648"/>
      <c r="I1687" s="648"/>
      <c r="J1687" s="671"/>
      <c r="K1687" s="822"/>
      <c r="L1687" s="671"/>
      <c r="M1687" s="671"/>
      <c r="N1687" s="671"/>
      <c r="O1687" s="671"/>
      <c r="P1687" s="671"/>
      <c r="Q1687" s="671"/>
      <c r="R1687" s="653"/>
      <c r="S1687" s="653"/>
      <c r="T1687" s="653"/>
      <c r="U1687" s="37"/>
      <c r="V1687" s="37"/>
      <c r="W1687" s="37"/>
      <c r="X1687" s="37"/>
      <c r="Y1687" s="37"/>
      <c r="Z1687" s="37"/>
      <c r="AA1687" s="37"/>
      <c r="AB1687" s="37"/>
      <c r="AC1687" s="37"/>
      <c r="AD1687" s="37"/>
      <c r="AE1687" s="37"/>
      <c r="AF1687" s="37"/>
      <c r="AG1687" s="37"/>
      <c r="AH1687" s="37"/>
      <c r="AI1687" s="37"/>
      <c r="AJ1687" s="37"/>
      <c r="AK1687" s="37"/>
      <c r="AL1687" s="652"/>
      <c r="AM1687" s="652"/>
      <c r="AN1687" s="652"/>
      <c r="AO1687" s="652"/>
      <c r="AP1687" s="652"/>
      <c r="AQ1687" s="652"/>
      <c r="AR1687" s="652"/>
      <c r="AS1687" s="652"/>
      <c r="AT1687" s="652"/>
    </row>
    <row r="1688" spans="2:46" s="644" customFormat="1" ht="15.95" customHeight="1" x14ac:dyDescent="0.25">
      <c r="B1688" s="645"/>
      <c r="C1688" s="652"/>
      <c r="D1688" s="652"/>
      <c r="E1688" s="652"/>
      <c r="F1688" s="652"/>
      <c r="G1688" s="647"/>
      <c r="H1688" s="648"/>
      <c r="I1688" s="648"/>
      <c r="J1688" s="671"/>
      <c r="K1688" s="822"/>
      <c r="L1688" s="671"/>
      <c r="M1688" s="671"/>
      <c r="N1688" s="671"/>
      <c r="O1688" s="671"/>
      <c r="P1688" s="671"/>
      <c r="Q1688" s="671"/>
      <c r="R1688" s="653"/>
      <c r="S1688" s="653"/>
      <c r="T1688" s="653"/>
      <c r="U1688" s="37"/>
      <c r="V1688" s="37"/>
      <c r="W1688" s="37"/>
      <c r="X1688" s="37"/>
      <c r="Y1688" s="37"/>
      <c r="Z1688" s="37"/>
      <c r="AA1688" s="37"/>
      <c r="AB1688" s="37"/>
      <c r="AC1688" s="37"/>
      <c r="AD1688" s="37"/>
      <c r="AE1688" s="37"/>
      <c r="AF1688" s="37"/>
      <c r="AG1688" s="37"/>
      <c r="AH1688" s="37"/>
      <c r="AI1688" s="37"/>
      <c r="AJ1688" s="37"/>
      <c r="AK1688" s="37"/>
      <c r="AL1688" s="652"/>
      <c r="AM1688" s="652"/>
      <c r="AN1688" s="652"/>
      <c r="AO1688" s="652"/>
      <c r="AP1688" s="652"/>
      <c r="AQ1688" s="652"/>
      <c r="AR1688" s="652"/>
      <c r="AS1688" s="652"/>
      <c r="AT1688" s="652"/>
    </row>
    <row r="1689" spans="2:46" s="644" customFormat="1" ht="15.95" customHeight="1" x14ac:dyDescent="0.25">
      <c r="B1689" s="645"/>
      <c r="C1689" s="652"/>
      <c r="D1689" s="652"/>
      <c r="E1689" s="652"/>
      <c r="F1689" s="652"/>
      <c r="G1689" s="647"/>
      <c r="H1689" s="648"/>
      <c r="I1689" s="648"/>
      <c r="J1689" s="671"/>
      <c r="K1689" s="822"/>
      <c r="L1689" s="671"/>
      <c r="M1689" s="671"/>
      <c r="N1689" s="671"/>
      <c r="O1689" s="671"/>
      <c r="P1689" s="671"/>
      <c r="Q1689" s="671"/>
      <c r="R1689" s="653"/>
      <c r="S1689" s="653"/>
      <c r="T1689" s="653"/>
      <c r="U1689" s="37"/>
      <c r="V1689" s="37"/>
      <c r="W1689" s="37"/>
      <c r="X1689" s="37"/>
      <c r="Y1689" s="37"/>
      <c r="Z1689" s="37"/>
      <c r="AA1689" s="37"/>
      <c r="AB1689" s="37"/>
      <c r="AC1689" s="37"/>
      <c r="AD1689" s="37"/>
      <c r="AE1689" s="37"/>
      <c r="AF1689" s="37"/>
      <c r="AG1689" s="37"/>
      <c r="AH1689" s="37"/>
      <c r="AI1689" s="37"/>
      <c r="AJ1689" s="37"/>
      <c r="AK1689" s="37"/>
      <c r="AL1689" s="652"/>
      <c r="AM1689" s="652"/>
      <c r="AN1689" s="652"/>
      <c r="AO1689" s="652"/>
      <c r="AP1689" s="652"/>
      <c r="AQ1689" s="652"/>
      <c r="AR1689" s="652"/>
      <c r="AS1689" s="652"/>
      <c r="AT1689" s="652"/>
    </row>
    <row r="1690" spans="2:46" s="644" customFormat="1" ht="15.95" customHeight="1" x14ac:dyDescent="0.25">
      <c r="B1690" s="645"/>
      <c r="C1690" s="652"/>
      <c r="D1690" s="652"/>
      <c r="E1690" s="652"/>
      <c r="F1690" s="652"/>
      <c r="G1690" s="647"/>
      <c r="H1690" s="648"/>
      <c r="I1690" s="648"/>
      <c r="J1690" s="671"/>
      <c r="K1690" s="822"/>
      <c r="L1690" s="671"/>
      <c r="M1690" s="671"/>
      <c r="N1690" s="671"/>
      <c r="O1690" s="671"/>
      <c r="P1690" s="671"/>
      <c r="Q1690" s="671"/>
      <c r="R1690" s="653"/>
      <c r="S1690" s="653"/>
      <c r="T1690" s="653"/>
      <c r="U1690" s="37"/>
      <c r="V1690" s="37"/>
      <c r="W1690" s="37"/>
      <c r="X1690" s="37"/>
      <c r="Y1690" s="37"/>
      <c r="Z1690" s="37"/>
      <c r="AA1690" s="37"/>
      <c r="AB1690" s="37"/>
      <c r="AC1690" s="37"/>
      <c r="AD1690" s="37"/>
      <c r="AE1690" s="37"/>
      <c r="AF1690" s="37"/>
      <c r="AG1690" s="37"/>
      <c r="AH1690" s="37"/>
      <c r="AI1690" s="37"/>
      <c r="AJ1690" s="37"/>
      <c r="AK1690" s="37"/>
      <c r="AL1690" s="652"/>
      <c r="AM1690" s="652"/>
      <c r="AN1690" s="652"/>
      <c r="AO1690" s="652"/>
      <c r="AP1690" s="652"/>
      <c r="AQ1690" s="652"/>
      <c r="AR1690" s="652"/>
      <c r="AS1690" s="652"/>
      <c r="AT1690" s="652"/>
    </row>
    <row r="1691" spans="2:46" s="644" customFormat="1" ht="15.95" customHeight="1" x14ac:dyDescent="0.25">
      <c r="B1691" s="645"/>
      <c r="C1691" s="652"/>
      <c r="D1691" s="652"/>
      <c r="E1691" s="652"/>
      <c r="F1691" s="652"/>
      <c r="G1691" s="647"/>
      <c r="H1691" s="648"/>
      <c r="I1691" s="648"/>
      <c r="J1691" s="671"/>
      <c r="K1691" s="822"/>
      <c r="L1691" s="671"/>
      <c r="M1691" s="671"/>
      <c r="N1691" s="671"/>
      <c r="O1691" s="671"/>
      <c r="P1691" s="671"/>
      <c r="Q1691" s="671"/>
      <c r="R1691" s="653"/>
      <c r="S1691" s="653"/>
      <c r="T1691" s="653"/>
      <c r="U1691" s="37"/>
      <c r="V1691" s="37"/>
      <c r="W1691" s="37"/>
      <c r="X1691" s="37"/>
      <c r="Y1691" s="37"/>
      <c r="Z1691" s="37"/>
      <c r="AA1691" s="37"/>
      <c r="AB1691" s="37"/>
      <c r="AC1691" s="37"/>
      <c r="AD1691" s="37"/>
      <c r="AE1691" s="37"/>
      <c r="AF1691" s="37"/>
      <c r="AG1691" s="37"/>
      <c r="AH1691" s="37"/>
      <c r="AI1691" s="37"/>
      <c r="AJ1691" s="37"/>
      <c r="AK1691" s="37"/>
      <c r="AL1691" s="652"/>
      <c r="AM1691" s="652"/>
      <c r="AN1691" s="652"/>
      <c r="AO1691" s="652"/>
      <c r="AP1691" s="652"/>
      <c r="AQ1691" s="652"/>
      <c r="AR1691" s="652"/>
      <c r="AS1691" s="652"/>
      <c r="AT1691" s="652"/>
    </row>
    <row r="1692" spans="2:46" s="644" customFormat="1" ht="15.95" customHeight="1" x14ac:dyDescent="0.25">
      <c r="B1692" s="645"/>
      <c r="C1692" s="652"/>
      <c r="D1692" s="652"/>
      <c r="E1692" s="652"/>
      <c r="F1692" s="652"/>
      <c r="G1692" s="647"/>
      <c r="H1692" s="648"/>
      <c r="I1692" s="648"/>
      <c r="J1692" s="671"/>
      <c r="K1692" s="822"/>
      <c r="L1692" s="671"/>
      <c r="M1692" s="671"/>
      <c r="N1692" s="671"/>
      <c r="O1692" s="671"/>
      <c r="P1692" s="671"/>
      <c r="Q1692" s="671"/>
      <c r="R1692" s="653"/>
      <c r="S1692" s="653"/>
      <c r="T1692" s="653"/>
      <c r="U1692" s="37"/>
      <c r="V1692" s="37"/>
      <c r="W1692" s="37"/>
      <c r="X1692" s="37"/>
      <c r="Y1692" s="37"/>
      <c r="Z1692" s="37"/>
      <c r="AA1692" s="37"/>
      <c r="AB1692" s="37"/>
      <c r="AC1692" s="37"/>
      <c r="AD1692" s="37"/>
      <c r="AE1692" s="37"/>
      <c r="AF1692" s="37"/>
      <c r="AG1692" s="37"/>
      <c r="AH1692" s="37"/>
      <c r="AI1692" s="37"/>
      <c r="AJ1692" s="37"/>
      <c r="AK1692" s="37"/>
      <c r="AL1692" s="652"/>
      <c r="AM1692" s="652"/>
      <c r="AN1692" s="652"/>
      <c r="AO1692" s="652"/>
      <c r="AP1692" s="652"/>
      <c r="AQ1692" s="652"/>
      <c r="AR1692" s="652"/>
      <c r="AS1692" s="652"/>
      <c r="AT1692" s="652"/>
    </row>
    <row r="1693" spans="2:46" s="644" customFormat="1" ht="15.95" customHeight="1" x14ac:dyDescent="0.25">
      <c r="B1693" s="645"/>
      <c r="C1693" s="652"/>
      <c r="D1693" s="652"/>
      <c r="E1693" s="652"/>
      <c r="F1693" s="652"/>
      <c r="G1693" s="647"/>
      <c r="H1693" s="648"/>
      <c r="I1693" s="648"/>
      <c r="J1693" s="671"/>
      <c r="K1693" s="822"/>
      <c r="L1693" s="671"/>
      <c r="M1693" s="671"/>
      <c r="N1693" s="671"/>
      <c r="O1693" s="671"/>
      <c r="P1693" s="671"/>
      <c r="Q1693" s="671"/>
      <c r="R1693" s="653"/>
      <c r="S1693" s="653"/>
      <c r="T1693" s="653"/>
      <c r="U1693" s="37"/>
      <c r="V1693" s="37"/>
      <c r="W1693" s="37"/>
      <c r="X1693" s="37"/>
      <c r="Y1693" s="37"/>
      <c r="Z1693" s="37"/>
      <c r="AA1693" s="37"/>
      <c r="AB1693" s="37"/>
      <c r="AC1693" s="37"/>
      <c r="AD1693" s="37"/>
      <c r="AE1693" s="37"/>
      <c r="AF1693" s="37"/>
      <c r="AG1693" s="37"/>
      <c r="AH1693" s="37"/>
      <c r="AI1693" s="37"/>
      <c r="AJ1693" s="37"/>
      <c r="AK1693" s="37"/>
      <c r="AL1693" s="652"/>
      <c r="AM1693" s="652"/>
      <c r="AN1693" s="652"/>
      <c r="AO1693" s="652"/>
      <c r="AP1693" s="652"/>
      <c r="AQ1693" s="652"/>
      <c r="AR1693" s="652"/>
      <c r="AS1693" s="652"/>
      <c r="AT1693" s="652"/>
    </row>
    <row r="1694" spans="2:46" s="644" customFormat="1" ht="15.95" customHeight="1" x14ac:dyDescent="0.25">
      <c r="B1694" s="645"/>
      <c r="C1694" s="652"/>
      <c r="D1694" s="652"/>
      <c r="E1694" s="652"/>
      <c r="F1694" s="652"/>
      <c r="G1694" s="647"/>
      <c r="H1694" s="648"/>
      <c r="I1694" s="648"/>
      <c r="J1694" s="671"/>
      <c r="K1694" s="822"/>
      <c r="L1694" s="671"/>
      <c r="M1694" s="671"/>
      <c r="N1694" s="671"/>
      <c r="O1694" s="671"/>
      <c r="P1694" s="671"/>
      <c r="Q1694" s="671"/>
      <c r="R1694" s="653"/>
      <c r="S1694" s="653"/>
      <c r="T1694" s="653"/>
      <c r="U1694" s="37"/>
      <c r="V1694" s="37"/>
      <c r="W1694" s="37"/>
      <c r="X1694" s="37"/>
      <c r="Y1694" s="37"/>
      <c r="Z1694" s="37"/>
      <c r="AA1694" s="37"/>
      <c r="AB1694" s="37"/>
      <c r="AC1694" s="37"/>
      <c r="AD1694" s="37"/>
      <c r="AE1694" s="37"/>
      <c r="AF1694" s="37"/>
      <c r="AG1694" s="37"/>
      <c r="AH1694" s="37"/>
      <c r="AI1694" s="37"/>
      <c r="AJ1694" s="37"/>
      <c r="AK1694" s="37"/>
      <c r="AL1694" s="652"/>
      <c r="AM1694" s="652"/>
      <c r="AN1694" s="652"/>
      <c r="AO1694" s="652"/>
      <c r="AP1694" s="652"/>
      <c r="AQ1694" s="652"/>
      <c r="AR1694" s="652"/>
      <c r="AS1694" s="652"/>
      <c r="AT1694" s="652"/>
    </row>
    <row r="1695" spans="2:46" s="644" customFormat="1" ht="15.95" customHeight="1" x14ac:dyDescent="0.25">
      <c r="B1695" s="645"/>
      <c r="C1695" s="652"/>
      <c r="D1695" s="652"/>
      <c r="E1695" s="652"/>
      <c r="F1695" s="652"/>
      <c r="G1695" s="647"/>
      <c r="H1695" s="648"/>
      <c r="I1695" s="648"/>
      <c r="J1695" s="671"/>
      <c r="K1695" s="822"/>
      <c r="L1695" s="671"/>
      <c r="M1695" s="671"/>
      <c r="N1695" s="671"/>
      <c r="O1695" s="671"/>
      <c r="P1695" s="671"/>
      <c r="Q1695" s="671"/>
      <c r="R1695" s="653"/>
      <c r="S1695" s="653"/>
      <c r="T1695" s="653"/>
      <c r="U1695" s="37"/>
      <c r="V1695" s="37"/>
      <c r="W1695" s="37"/>
      <c r="X1695" s="37"/>
      <c r="Y1695" s="37"/>
      <c r="Z1695" s="37"/>
      <c r="AA1695" s="37"/>
      <c r="AB1695" s="37"/>
      <c r="AC1695" s="37"/>
      <c r="AD1695" s="37"/>
      <c r="AE1695" s="37"/>
      <c r="AF1695" s="37"/>
      <c r="AG1695" s="37"/>
      <c r="AH1695" s="37"/>
      <c r="AI1695" s="37"/>
      <c r="AJ1695" s="37"/>
      <c r="AK1695" s="37"/>
      <c r="AL1695" s="652"/>
      <c r="AM1695" s="652"/>
      <c r="AN1695" s="652"/>
      <c r="AO1695" s="652"/>
      <c r="AP1695" s="652"/>
      <c r="AQ1695" s="652"/>
      <c r="AR1695" s="652"/>
      <c r="AS1695" s="652"/>
      <c r="AT1695" s="652"/>
    </row>
    <row r="1696" spans="2:46" s="644" customFormat="1" ht="15.95" customHeight="1" x14ac:dyDescent="0.25">
      <c r="B1696" s="645"/>
      <c r="C1696" s="652"/>
      <c r="D1696" s="652"/>
      <c r="E1696" s="652"/>
      <c r="F1696" s="652"/>
      <c r="G1696" s="647"/>
      <c r="H1696" s="648"/>
      <c r="I1696" s="648"/>
      <c r="J1696" s="671"/>
      <c r="K1696" s="822"/>
      <c r="L1696" s="671"/>
      <c r="M1696" s="671"/>
      <c r="N1696" s="671"/>
      <c r="O1696" s="671"/>
      <c r="P1696" s="671"/>
      <c r="Q1696" s="671"/>
      <c r="R1696" s="653"/>
      <c r="S1696" s="653"/>
      <c r="T1696" s="653"/>
      <c r="U1696" s="37"/>
      <c r="V1696" s="37"/>
      <c r="W1696" s="37"/>
      <c r="X1696" s="37"/>
      <c r="Y1696" s="37"/>
      <c r="Z1696" s="37"/>
      <c r="AA1696" s="37"/>
      <c r="AB1696" s="37"/>
      <c r="AC1696" s="37"/>
      <c r="AD1696" s="37"/>
      <c r="AE1696" s="37"/>
      <c r="AF1696" s="37"/>
      <c r="AG1696" s="37"/>
      <c r="AH1696" s="37"/>
      <c r="AI1696" s="37"/>
      <c r="AJ1696" s="37"/>
      <c r="AK1696" s="37"/>
      <c r="AL1696" s="652"/>
      <c r="AM1696" s="652"/>
      <c r="AN1696" s="652"/>
      <c r="AO1696" s="652"/>
      <c r="AP1696" s="652"/>
      <c r="AQ1696" s="652"/>
      <c r="AR1696" s="652"/>
      <c r="AS1696" s="652"/>
      <c r="AT1696" s="652"/>
    </row>
    <row r="1697" spans="2:46" s="644" customFormat="1" ht="15.95" customHeight="1" x14ac:dyDescent="0.25">
      <c r="B1697" s="645"/>
      <c r="C1697" s="652"/>
      <c r="D1697" s="652"/>
      <c r="E1697" s="652"/>
      <c r="F1697" s="652"/>
      <c r="G1697" s="647"/>
      <c r="H1697" s="648"/>
      <c r="I1697" s="648"/>
      <c r="J1697" s="671"/>
      <c r="K1697" s="822"/>
      <c r="L1697" s="671"/>
      <c r="M1697" s="671"/>
      <c r="N1697" s="671"/>
      <c r="O1697" s="671"/>
      <c r="P1697" s="671"/>
      <c r="Q1697" s="671"/>
      <c r="R1697" s="653"/>
      <c r="S1697" s="653"/>
      <c r="T1697" s="653"/>
      <c r="U1697" s="37"/>
      <c r="V1697" s="37"/>
      <c r="W1697" s="37"/>
      <c r="X1697" s="37"/>
      <c r="Y1697" s="37"/>
      <c r="Z1697" s="37"/>
      <c r="AA1697" s="37"/>
      <c r="AB1697" s="37"/>
      <c r="AC1697" s="37"/>
      <c r="AD1697" s="37"/>
      <c r="AE1697" s="37"/>
      <c r="AF1697" s="37"/>
      <c r="AG1697" s="37"/>
      <c r="AH1697" s="37"/>
      <c r="AI1697" s="37"/>
      <c r="AJ1697" s="37"/>
      <c r="AK1697" s="37"/>
      <c r="AL1697" s="652"/>
      <c r="AM1697" s="652"/>
      <c r="AN1697" s="652"/>
      <c r="AO1697" s="652"/>
      <c r="AP1697" s="652"/>
      <c r="AQ1697" s="652"/>
      <c r="AR1697" s="652"/>
      <c r="AS1697" s="652"/>
      <c r="AT1697" s="652"/>
    </row>
    <row r="1698" spans="2:46" s="644" customFormat="1" ht="15.95" customHeight="1" x14ac:dyDescent="0.25">
      <c r="B1698" s="645"/>
      <c r="C1698" s="652"/>
      <c r="D1698" s="652"/>
      <c r="E1698" s="652"/>
      <c r="F1698" s="652"/>
      <c r="G1698" s="647"/>
      <c r="H1698" s="648"/>
      <c r="I1698" s="648"/>
      <c r="J1698" s="671"/>
      <c r="K1698" s="822"/>
      <c r="L1698" s="671"/>
      <c r="M1698" s="671"/>
      <c r="N1698" s="671"/>
      <c r="O1698" s="671"/>
      <c r="P1698" s="671"/>
      <c r="Q1698" s="671"/>
      <c r="R1698" s="653"/>
      <c r="S1698" s="653"/>
      <c r="T1698" s="653"/>
      <c r="U1698" s="37"/>
      <c r="V1698" s="37"/>
      <c r="W1698" s="37"/>
      <c r="X1698" s="37"/>
      <c r="Y1698" s="37"/>
      <c r="Z1698" s="37"/>
      <c r="AA1698" s="37"/>
      <c r="AB1698" s="37"/>
      <c r="AC1698" s="37"/>
      <c r="AD1698" s="37"/>
      <c r="AE1698" s="37"/>
      <c r="AF1698" s="37"/>
      <c r="AG1698" s="37"/>
      <c r="AH1698" s="37"/>
      <c r="AI1698" s="37"/>
      <c r="AJ1698" s="37"/>
      <c r="AK1698" s="37"/>
      <c r="AL1698" s="652"/>
      <c r="AM1698" s="652"/>
      <c r="AN1698" s="652"/>
      <c r="AO1698" s="652"/>
      <c r="AP1698" s="652"/>
      <c r="AQ1698" s="652"/>
      <c r="AR1698" s="652"/>
      <c r="AS1698" s="652"/>
      <c r="AT1698" s="652"/>
    </row>
    <row r="1699" spans="2:46" s="644" customFormat="1" ht="15.95" customHeight="1" x14ac:dyDescent="0.25">
      <c r="B1699" s="645"/>
      <c r="C1699" s="652"/>
      <c r="D1699" s="652"/>
      <c r="E1699" s="652"/>
      <c r="F1699" s="652"/>
      <c r="G1699" s="647"/>
      <c r="H1699" s="648"/>
      <c r="I1699" s="648"/>
      <c r="J1699" s="671"/>
      <c r="K1699" s="822"/>
      <c r="L1699" s="671"/>
      <c r="M1699" s="671"/>
      <c r="N1699" s="671"/>
      <c r="O1699" s="671"/>
      <c r="P1699" s="671"/>
      <c r="Q1699" s="671"/>
      <c r="R1699" s="653"/>
      <c r="S1699" s="653"/>
      <c r="T1699" s="653"/>
      <c r="U1699" s="37"/>
      <c r="V1699" s="37"/>
      <c r="W1699" s="37"/>
      <c r="X1699" s="37"/>
      <c r="Y1699" s="37"/>
      <c r="Z1699" s="37"/>
      <c r="AA1699" s="37"/>
      <c r="AB1699" s="37"/>
      <c r="AC1699" s="37"/>
      <c r="AD1699" s="37"/>
      <c r="AE1699" s="37"/>
      <c r="AF1699" s="37"/>
      <c r="AG1699" s="37"/>
      <c r="AH1699" s="37"/>
      <c r="AI1699" s="37"/>
      <c r="AJ1699" s="37"/>
      <c r="AK1699" s="37"/>
      <c r="AL1699" s="652"/>
      <c r="AM1699" s="652"/>
      <c r="AN1699" s="652"/>
      <c r="AO1699" s="652"/>
      <c r="AP1699" s="652"/>
      <c r="AQ1699" s="652"/>
      <c r="AR1699" s="652"/>
      <c r="AS1699" s="652"/>
      <c r="AT1699" s="652"/>
    </row>
    <row r="1700" spans="2:46" s="644" customFormat="1" ht="15.95" customHeight="1" x14ac:dyDescent="0.25">
      <c r="B1700" s="645"/>
      <c r="C1700" s="652"/>
      <c r="D1700" s="652"/>
      <c r="E1700" s="652"/>
      <c r="F1700" s="652"/>
      <c r="G1700" s="647"/>
      <c r="H1700" s="648"/>
      <c r="I1700" s="648"/>
      <c r="J1700" s="671"/>
      <c r="K1700" s="822"/>
      <c r="L1700" s="671"/>
      <c r="M1700" s="671"/>
      <c r="N1700" s="671"/>
      <c r="O1700" s="671"/>
      <c r="P1700" s="671"/>
      <c r="Q1700" s="671"/>
      <c r="R1700" s="653"/>
      <c r="S1700" s="653"/>
      <c r="T1700" s="653"/>
      <c r="U1700" s="37"/>
      <c r="V1700" s="37"/>
      <c r="W1700" s="37"/>
      <c r="X1700" s="37"/>
      <c r="Y1700" s="37"/>
      <c r="Z1700" s="37"/>
      <c r="AA1700" s="37"/>
      <c r="AB1700" s="37"/>
      <c r="AC1700" s="37"/>
      <c r="AD1700" s="37"/>
      <c r="AE1700" s="37"/>
      <c r="AF1700" s="37"/>
      <c r="AG1700" s="37"/>
      <c r="AH1700" s="37"/>
      <c r="AI1700" s="37"/>
      <c r="AJ1700" s="37"/>
      <c r="AK1700" s="37"/>
      <c r="AL1700" s="652"/>
      <c r="AM1700" s="652"/>
      <c r="AN1700" s="652"/>
      <c r="AO1700" s="652"/>
      <c r="AP1700" s="652"/>
      <c r="AQ1700" s="652"/>
      <c r="AR1700" s="652"/>
      <c r="AS1700" s="652"/>
      <c r="AT1700" s="652"/>
    </row>
    <row r="1701" spans="2:46" s="644" customFormat="1" ht="15.95" customHeight="1" x14ac:dyDescent="0.25">
      <c r="B1701" s="645"/>
      <c r="C1701" s="652"/>
      <c r="D1701" s="652"/>
      <c r="E1701" s="652"/>
      <c r="F1701" s="652"/>
      <c r="G1701" s="647"/>
      <c r="H1701" s="648"/>
      <c r="I1701" s="648"/>
      <c r="J1701" s="671"/>
      <c r="K1701" s="822"/>
      <c r="L1701" s="671"/>
      <c r="M1701" s="671"/>
      <c r="N1701" s="671"/>
      <c r="O1701" s="671"/>
      <c r="P1701" s="671"/>
      <c r="Q1701" s="671"/>
      <c r="R1701" s="653"/>
      <c r="S1701" s="653"/>
      <c r="T1701" s="653"/>
      <c r="U1701" s="37"/>
      <c r="V1701" s="37"/>
      <c r="W1701" s="37"/>
      <c r="X1701" s="37"/>
      <c r="Y1701" s="37"/>
      <c r="Z1701" s="37"/>
      <c r="AA1701" s="37"/>
      <c r="AB1701" s="37"/>
      <c r="AC1701" s="37"/>
      <c r="AD1701" s="37"/>
      <c r="AE1701" s="37"/>
      <c r="AF1701" s="37"/>
      <c r="AG1701" s="37"/>
      <c r="AH1701" s="37"/>
      <c r="AI1701" s="37"/>
      <c r="AJ1701" s="37"/>
      <c r="AK1701" s="37"/>
      <c r="AL1701" s="652"/>
      <c r="AM1701" s="652"/>
      <c r="AN1701" s="652"/>
      <c r="AO1701" s="652"/>
      <c r="AP1701" s="652"/>
      <c r="AQ1701" s="652"/>
      <c r="AR1701" s="652"/>
      <c r="AS1701" s="652"/>
      <c r="AT1701" s="652"/>
    </row>
    <row r="1702" spans="2:46" s="644" customFormat="1" ht="15.95" customHeight="1" x14ac:dyDescent="0.25">
      <c r="B1702" s="645"/>
      <c r="C1702" s="652"/>
      <c r="D1702" s="652"/>
      <c r="E1702" s="652"/>
      <c r="F1702" s="652"/>
      <c r="G1702" s="647"/>
      <c r="H1702" s="648"/>
      <c r="I1702" s="648"/>
      <c r="J1702" s="671"/>
      <c r="K1702" s="822"/>
      <c r="L1702" s="671"/>
      <c r="M1702" s="671"/>
      <c r="N1702" s="671"/>
      <c r="O1702" s="671"/>
      <c r="P1702" s="671"/>
      <c r="Q1702" s="671"/>
      <c r="R1702" s="653"/>
      <c r="S1702" s="653"/>
      <c r="T1702" s="653"/>
      <c r="U1702" s="37"/>
      <c r="V1702" s="37"/>
      <c r="W1702" s="37"/>
      <c r="X1702" s="37"/>
      <c r="Y1702" s="37"/>
      <c r="Z1702" s="37"/>
      <c r="AA1702" s="37"/>
      <c r="AB1702" s="37"/>
      <c r="AC1702" s="37"/>
      <c r="AD1702" s="37"/>
      <c r="AE1702" s="37"/>
      <c r="AF1702" s="37"/>
      <c r="AG1702" s="37"/>
      <c r="AH1702" s="37"/>
      <c r="AI1702" s="37"/>
      <c r="AJ1702" s="37"/>
      <c r="AK1702" s="37"/>
      <c r="AL1702" s="652"/>
      <c r="AM1702" s="652"/>
      <c r="AN1702" s="652"/>
      <c r="AO1702" s="652"/>
      <c r="AP1702" s="652"/>
      <c r="AQ1702" s="652"/>
      <c r="AR1702" s="652"/>
      <c r="AS1702" s="652"/>
      <c r="AT1702" s="652"/>
    </row>
    <row r="1703" spans="2:46" s="644" customFormat="1" ht="15.95" customHeight="1" x14ac:dyDescent="0.25">
      <c r="B1703" s="645"/>
      <c r="C1703" s="652"/>
      <c r="D1703" s="652"/>
      <c r="E1703" s="652"/>
      <c r="F1703" s="652"/>
      <c r="G1703" s="647"/>
      <c r="H1703" s="648"/>
      <c r="I1703" s="648"/>
      <c r="J1703" s="671"/>
      <c r="K1703" s="822"/>
      <c r="L1703" s="671"/>
      <c r="M1703" s="671"/>
      <c r="N1703" s="671"/>
      <c r="O1703" s="671"/>
      <c r="P1703" s="671"/>
      <c r="Q1703" s="671"/>
      <c r="R1703" s="653"/>
      <c r="S1703" s="653"/>
      <c r="T1703" s="653"/>
      <c r="U1703" s="37"/>
      <c r="V1703" s="37"/>
      <c r="W1703" s="37"/>
      <c r="X1703" s="37"/>
      <c r="Y1703" s="37"/>
      <c r="Z1703" s="37"/>
      <c r="AA1703" s="37"/>
      <c r="AB1703" s="37"/>
      <c r="AC1703" s="37"/>
      <c r="AD1703" s="37"/>
      <c r="AE1703" s="37"/>
      <c r="AF1703" s="37"/>
      <c r="AG1703" s="37"/>
      <c r="AH1703" s="37"/>
      <c r="AI1703" s="37"/>
      <c r="AJ1703" s="37"/>
      <c r="AK1703" s="37"/>
      <c r="AL1703" s="652"/>
      <c r="AM1703" s="652"/>
      <c r="AN1703" s="652"/>
      <c r="AO1703" s="652"/>
      <c r="AP1703" s="652"/>
      <c r="AQ1703" s="652"/>
      <c r="AR1703" s="652"/>
      <c r="AS1703" s="652"/>
      <c r="AT1703" s="652"/>
    </row>
    <row r="1704" spans="2:46" s="644" customFormat="1" ht="15.95" customHeight="1" x14ac:dyDescent="0.25">
      <c r="B1704" s="645"/>
      <c r="C1704" s="652"/>
      <c r="D1704" s="652"/>
      <c r="E1704" s="652"/>
      <c r="F1704" s="652"/>
      <c r="G1704" s="647"/>
      <c r="H1704" s="648"/>
      <c r="I1704" s="648"/>
      <c r="J1704" s="671"/>
      <c r="K1704" s="822"/>
      <c r="L1704" s="671"/>
      <c r="M1704" s="671"/>
      <c r="N1704" s="671"/>
      <c r="O1704" s="671"/>
      <c r="P1704" s="671"/>
      <c r="Q1704" s="671"/>
      <c r="R1704" s="653"/>
      <c r="S1704" s="653"/>
      <c r="T1704" s="653"/>
      <c r="U1704" s="37"/>
      <c r="V1704" s="37"/>
      <c r="W1704" s="37"/>
      <c r="X1704" s="37"/>
      <c r="Y1704" s="37"/>
      <c r="Z1704" s="37"/>
      <c r="AA1704" s="37"/>
      <c r="AB1704" s="37"/>
      <c r="AC1704" s="37"/>
      <c r="AD1704" s="37"/>
      <c r="AE1704" s="37"/>
      <c r="AF1704" s="37"/>
      <c r="AG1704" s="37"/>
      <c r="AH1704" s="37"/>
      <c r="AI1704" s="37"/>
      <c r="AJ1704" s="37"/>
      <c r="AK1704" s="37"/>
      <c r="AL1704" s="652"/>
      <c r="AM1704" s="652"/>
      <c r="AN1704" s="652"/>
      <c r="AO1704" s="652"/>
      <c r="AP1704" s="652"/>
      <c r="AQ1704" s="652"/>
      <c r="AR1704" s="652"/>
      <c r="AS1704" s="652"/>
      <c r="AT1704" s="652"/>
    </row>
    <row r="1705" spans="2:46" s="644" customFormat="1" ht="15.95" customHeight="1" x14ac:dyDescent="0.25">
      <c r="B1705" s="645"/>
      <c r="C1705" s="652"/>
      <c r="D1705" s="652"/>
      <c r="E1705" s="652"/>
      <c r="F1705" s="652"/>
      <c r="G1705" s="647"/>
      <c r="H1705" s="648"/>
      <c r="I1705" s="648"/>
      <c r="J1705" s="671"/>
      <c r="K1705" s="822"/>
      <c r="L1705" s="671"/>
      <c r="M1705" s="671"/>
      <c r="N1705" s="671"/>
      <c r="O1705" s="671"/>
      <c r="P1705" s="671"/>
      <c r="Q1705" s="671"/>
      <c r="R1705" s="653"/>
      <c r="S1705" s="653"/>
      <c r="T1705" s="653"/>
      <c r="U1705" s="37"/>
      <c r="V1705" s="37"/>
      <c r="W1705" s="37"/>
      <c r="X1705" s="37"/>
      <c r="Y1705" s="37"/>
      <c r="Z1705" s="37"/>
      <c r="AA1705" s="37"/>
      <c r="AB1705" s="37"/>
      <c r="AC1705" s="37"/>
      <c r="AD1705" s="37"/>
      <c r="AE1705" s="37"/>
      <c r="AF1705" s="37"/>
      <c r="AG1705" s="37"/>
      <c r="AH1705" s="37"/>
      <c r="AI1705" s="37"/>
      <c r="AJ1705" s="37"/>
      <c r="AK1705" s="37"/>
      <c r="AL1705" s="652"/>
      <c r="AM1705" s="652"/>
      <c r="AN1705" s="652"/>
      <c r="AO1705" s="652"/>
      <c r="AP1705" s="652"/>
      <c r="AQ1705" s="652"/>
      <c r="AR1705" s="652"/>
      <c r="AS1705" s="652"/>
      <c r="AT1705" s="652"/>
    </row>
    <row r="1706" spans="2:46" s="644" customFormat="1" ht="15.95" customHeight="1" x14ac:dyDescent="0.25">
      <c r="B1706" s="645"/>
      <c r="C1706" s="652"/>
      <c r="D1706" s="652"/>
      <c r="E1706" s="652"/>
      <c r="F1706" s="652"/>
      <c r="G1706" s="647"/>
      <c r="H1706" s="648"/>
      <c r="I1706" s="648"/>
      <c r="J1706" s="671"/>
      <c r="K1706" s="822"/>
      <c r="L1706" s="671"/>
      <c r="M1706" s="671"/>
      <c r="N1706" s="671"/>
      <c r="O1706" s="671"/>
      <c r="P1706" s="671"/>
      <c r="Q1706" s="671"/>
      <c r="R1706" s="653"/>
      <c r="S1706" s="653"/>
      <c r="T1706" s="653"/>
      <c r="U1706" s="37"/>
      <c r="V1706" s="37"/>
      <c r="W1706" s="37"/>
      <c r="X1706" s="37"/>
      <c r="Y1706" s="37"/>
      <c r="Z1706" s="37"/>
      <c r="AA1706" s="37"/>
      <c r="AB1706" s="37"/>
      <c r="AC1706" s="37"/>
      <c r="AD1706" s="37"/>
      <c r="AE1706" s="37"/>
      <c r="AF1706" s="37"/>
      <c r="AG1706" s="37"/>
      <c r="AH1706" s="37"/>
      <c r="AI1706" s="37"/>
      <c r="AJ1706" s="37"/>
      <c r="AK1706" s="37"/>
      <c r="AL1706" s="652"/>
      <c r="AM1706" s="652"/>
      <c r="AN1706" s="652"/>
      <c r="AO1706" s="652"/>
      <c r="AP1706" s="652"/>
      <c r="AQ1706" s="652"/>
      <c r="AR1706" s="652"/>
      <c r="AS1706" s="652"/>
      <c r="AT1706" s="652"/>
    </row>
    <row r="1707" spans="2:46" s="644" customFormat="1" ht="15.95" customHeight="1" x14ac:dyDescent="0.25">
      <c r="B1707" s="645"/>
      <c r="C1707" s="652"/>
      <c r="D1707" s="652"/>
      <c r="E1707" s="652"/>
      <c r="F1707" s="652"/>
      <c r="G1707" s="647"/>
      <c r="H1707" s="648"/>
      <c r="I1707" s="648"/>
      <c r="J1707" s="671"/>
      <c r="K1707" s="822"/>
      <c r="L1707" s="671"/>
      <c r="M1707" s="671"/>
      <c r="N1707" s="671"/>
      <c r="O1707" s="671"/>
      <c r="P1707" s="671"/>
      <c r="Q1707" s="671"/>
      <c r="R1707" s="653"/>
      <c r="S1707" s="653"/>
      <c r="T1707" s="653"/>
      <c r="U1707" s="37"/>
      <c r="V1707" s="37"/>
      <c r="W1707" s="37"/>
      <c r="X1707" s="37"/>
      <c r="Y1707" s="37"/>
      <c r="Z1707" s="37"/>
      <c r="AA1707" s="37"/>
      <c r="AB1707" s="37"/>
      <c r="AC1707" s="37"/>
      <c r="AD1707" s="37"/>
      <c r="AE1707" s="37"/>
      <c r="AF1707" s="37"/>
      <c r="AG1707" s="37"/>
      <c r="AH1707" s="37"/>
      <c r="AI1707" s="37"/>
      <c r="AJ1707" s="37"/>
      <c r="AK1707" s="37"/>
      <c r="AL1707" s="652"/>
      <c r="AM1707" s="652"/>
      <c r="AN1707" s="652"/>
      <c r="AO1707" s="652"/>
      <c r="AP1707" s="652"/>
      <c r="AQ1707" s="652"/>
      <c r="AR1707" s="652"/>
      <c r="AS1707" s="652"/>
      <c r="AT1707" s="652"/>
    </row>
    <row r="1708" spans="2:46" s="644" customFormat="1" ht="15.95" customHeight="1" x14ac:dyDescent="0.25">
      <c r="B1708" s="645"/>
      <c r="C1708" s="652"/>
      <c r="D1708" s="652"/>
      <c r="E1708" s="652"/>
      <c r="F1708" s="652"/>
      <c r="G1708" s="647"/>
      <c r="H1708" s="648"/>
      <c r="I1708" s="648"/>
      <c r="J1708" s="671"/>
      <c r="K1708" s="822"/>
      <c r="L1708" s="671"/>
      <c r="M1708" s="671"/>
      <c r="N1708" s="671"/>
      <c r="O1708" s="671"/>
      <c r="P1708" s="671"/>
      <c r="Q1708" s="671"/>
      <c r="R1708" s="653"/>
      <c r="S1708" s="653"/>
      <c r="T1708" s="653"/>
      <c r="U1708" s="37"/>
      <c r="V1708" s="37"/>
      <c r="W1708" s="37"/>
      <c r="X1708" s="37"/>
      <c r="Y1708" s="37"/>
      <c r="Z1708" s="37"/>
      <c r="AA1708" s="37"/>
      <c r="AB1708" s="37"/>
      <c r="AC1708" s="37"/>
      <c r="AD1708" s="37"/>
      <c r="AE1708" s="37"/>
      <c r="AF1708" s="37"/>
      <c r="AG1708" s="37"/>
      <c r="AH1708" s="37"/>
      <c r="AI1708" s="37"/>
      <c r="AJ1708" s="37"/>
      <c r="AK1708" s="37"/>
      <c r="AL1708" s="652"/>
      <c r="AM1708" s="652"/>
      <c r="AN1708" s="652"/>
      <c r="AO1708" s="652"/>
      <c r="AP1708" s="652"/>
      <c r="AQ1708" s="652"/>
      <c r="AR1708" s="652"/>
      <c r="AS1708" s="652"/>
      <c r="AT1708" s="652"/>
    </row>
    <row r="1709" spans="2:46" s="644" customFormat="1" ht="15.95" customHeight="1" x14ac:dyDescent="0.25">
      <c r="B1709" s="645"/>
      <c r="C1709" s="652"/>
      <c r="D1709" s="652"/>
      <c r="E1709" s="652"/>
      <c r="F1709" s="652"/>
      <c r="G1709" s="647"/>
      <c r="H1709" s="648"/>
      <c r="I1709" s="648"/>
      <c r="J1709" s="671"/>
      <c r="K1709" s="822"/>
      <c r="L1709" s="671"/>
      <c r="M1709" s="671"/>
      <c r="N1709" s="671"/>
      <c r="O1709" s="671"/>
      <c r="P1709" s="671"/>
      <c r="Q1709" s="671"/>
      <c r="R1709" s="653"/>
      <c r="S1709" s="653"/>
      <c r="T1709" s="653"/>
      <c r="U1709" s="37"/>
      <c r="V1709" s="37"/>
      <c r="W1709" s="37"/>
      <c r="X1709" s="37"/>
      <c r="Y1709" s="37"/>
      <c r="Z1709" s="37"/>
      <c r="AA1709" s="37"/>
      <c r="AB1709" s="37"/>
      <c r="AC1709" s="37"/>
      <c r="AD1709" s="37"/>
      <c r="AE1709" s="37"/>
      <c r="AF1709" s="37"/>
      <c r="AG1709" s="37"/>
      <c r="AH1709" s="37"/>
      <c r="AI1709" s="37"/>
      <c r="AJ1709" s="37"/>
      <c r="AK1709" s="37"/>
      <c r="AL1709" s="652"/>
      <c r="AM1709" s="652"/>
      <c r="AN1709" s="652"/>
      <c r="AO1709" s="652"/>
      <c r="AP1709" s="652"/>
      <c r="AQ1709" s="652"/>
      <c r="AR1709" s="652"/>
      <c r="AS1709" s="652"/>
      <c r="AT1709" s="652"/>
    </row>
    <row r="1710" spans="2:46" s="644" customFormat="1" ht="15.95" customHeight="1" x14ac:dyDescent="0.25">
      <c r="B1710" s="645"/>
      <c r="C1710" s="652"/>
      <c r="D1710" s="652"/>
      <c r="E1710" s="652"/>
      <c r="F1710" s="652"/>
      <c r="G1710" s="647"/>
      <c r="H1710" s="648"/>
      <c r="I1710" s="648"/>
      <c r="J1710" s="671"/>
      <c r="K1710" s="822"/>
      <c r="L1710" s="671"/>
      <c r="M1710" s="671"/>
      <c r="N1710" s="671"/>
      <c r="O1710" s="671"/>
      <c r="P1710" s="671"/>
      <c r="Q1710" s="671"/>
      <c r="R1710" s="653"/>
      <c r="S1710" s="653"/>
      <c r="T1710" s="653"/>
      <c r="U1710" s="37"/>
      <c r="V1710" s="37"/>
      <c r="W1710" s="37"/>
      <c r="X1710" s="37"/>
      <c r="Y1710" s="37"/>
      <c r="Z1710" s="37"/>
      <c r="AA1710" s="37"/>
      <c r="AB1710" s="37"/>
      <c r="AC1710" s="37"/>
      <c r="AD1710" s="37"/>
      <c r="AE1710" s="37"/>
      <c r="AF1710" s="37"/>
      <c r="AG1710" s="37"/>
      <c r="AH1710" s="37"/>
      <c r="AI1710" s="37"/>
      <c r="AJ1710" s="37"/>
      <c r="AK1710" s="37"/>
      <c r="AL1710" s="652"/>
      <c r="AM1710" s="652"/>
      <c r="AN1710" s="652"/>
      <c r="AO1710" s="652"/>
      <c r="AP1710" s="652"/>
      <c r="AQ1710" s="652"/>
      <c r="AR1710" s="652"/>
      <c r="AS1710" s="652"/>
      <c r="AT1710" s="652"/>
    </row>
    <row r="1711" spans="2:46" s="644" customFormat="1" ht="15.95" customHeight="1" x14ac:dyDescent="0.25">
      <c r="B1711" s="645"/>
      <c r="C1711" s="652"/>
      <c r="D1711" s="652"/>
      <c r="E1711" s="652"/>
      <c r="F1711" s="652"/>
      <c r="G1711" s="647"/>
      <c r="H1711" s="648"/>
      <c r="I1711" s="648"/>
      <c r="J1711" s="671"/>
      <c r="K1711" s="822"/>
      <c r="L1711" s="671"/>
      <c r="M1711" s="671"/>
      <c r="N1711" s="671"/>
      <c r="O1711" s="671"/>
      <c r="P1711" s="671"/>
      <c r="Q1711" s="671"/>
      <c r="R1711" s="653"/>
      <c r="S1711" s="653"/>
      <c r="T1711" s="653"/>
      <c r="U1711" s="37"/>
      <c r="V1711" s="37"/>
      <c r="W1711" s="37"/>
      <c r="X1711" s="37"/>
      <c r="Y1711" s="37"/>
      <c r="Z1711" s="37"/>
      <c r="AA1711" s="37"/>
      <c r="AB1711" s="37"/>
      <c r="AC1711" s="37"/>
      <c r="AD1711" s="37"/>
      <c r="AE1711" s="37"/>
      <c r="AF1711" s="37"/>
      <c r="AG1711" s="37"/>
      <c r="AH1711" s="37"/>
      <c r="AI1711" s="37"/>
      <c r="AJ1711" s="37"/>
      <c r="AK1711" s="37"/>
      <c r="AL1711" s="652"/>
      <c r="AM1711" s="652"/>
      <c r="AN1711" s="652"/>
      <c r="AO1711" s="652"/>
      <c r="AP1711" s="652"/>
      <c r="AQ1711" s="652"/>
      <c r="AR1711" s="652"/>
      <c r="AS1711" s="652"/>
      <c r="AT1711" s="652"/>
    </row>
    <row r="1712" spans="2:46" s="644" customFormat="1" ht="15.95" customHeight="1" x14ac:dyDescent="0.25">
      <c r="B1712" s="645"/>
      <c r="C1712" s="652"/>
      <c r="D1712" s="652"/>
      <c r="E1712" s="652"/>
      <c r="F1712" s="652"/>
      <c r="G1712" s="647"/>
      <c r="H1712" s="648"/>
      <c r="I1712" s="648"/>
      <c r="J1712" s="671"/>
      <c r="K1712" s="822"/>
      <c r="L1712" s="671"/>
      <c r="M1712" s="671"/>
      <c r="N1712" s="671"/>
      <c r="O1712" s="671"/>
      <c r="P1712" s="671"/>
      <c r="Q1712" s="671"/>
      <c r="R1712" s="653"/>
      <c r="S1712" s="653"/>
      <c r="T1712" s="653"/>
      <c r="U1712" s="37"/>
      <c r="V1712" s="37"/>
      <c r="W1712" s="37"/>
      <c r="X1712" s="37"/>
      <c r="Y1712" s="37"/>
      <c r="Z1712" s="37"/>
      <c r="AA1712" s="37"/>
      <c r="AB1712" s="37"/>
      <c r="AC1712" s="37"/>
      <c r="AD1712" s="37"/>
      <c r="AE1712" s="37"/>
      <c r="AF1712" s="37"/>
      <c r="AG1712" s="37"/>
      <c r="AH1712" s="37"/>
      <c r="AI1712" s="37"/>
      <c r="AJ1712" s="37"/>
      <c r="AK1712" s="37"/>
      <c r="AL1712" s="652"/>
      <c r="AM1712" s="652"/>
      <c r="AN1712" s="652"/>
      <c r="AO1712" s="652"/>
      <c r="AP1712" s="652"/>
      <c r="AQ1712" s="652"/>
      <c r="AR1712" s="652"/>
      <c r="AS1712" s="652"/>
      <c r="AT1712" s="652"/>
    </row>
    <row r="1713" spans="2:46" s="644" customFormat="1" ht="15.95" customHeight="1" x14ac:dyDescent="0.25">
      <c r="B1713" s="645"/>
      <c r="C1713" s="652"/>
      <c r="D1713" s="652"/>
      <c r="E1713" s="652"/>
      <c r="F1713" s="652"/>
      <c r="G1713" s="647"/>
      <c r="H1713" s="648"/>
      <c r="I1713" s="648"/>
      <c r="J1713" s="671"/>
      <c r="K1713" s="822"/>
      <c r="L1713" s="671"/>
      <c r="M1713" s="671"/>
      <c r="N1713" s="671"/>
      <c r="O1713" s="671"/>
      <c r="P1713" s="671"/>
      <c r="Q1713" s="671"/>
      <c r="R1713" s="653"/>
      <c r="S1713" s="653"/>
      <c r="T1713" s="653"/>
      <c r="U1713" s="37"/>
      <c r="V1713" s="37"/>
      <c r="W1713" s="37"/>
      <c r="X1713" s="37"/>
      <c r="Y1713" s="37"/>
      <c r="Z1713" s="37"/>
      <c r="AA1713" s="37"/>
      <c r="AB1713" s="37"/>
      <c r="AC1713" s="37"/>
      <c r="AD1713" s="37"/>
      <c r="AE1713" s="37"/>
      <c r="AF1713" s="37"/>
      <c r="AG1713" s="37"/>
      <c r="AH1713" s="37"/>
      <c r="AI1713" s="37"/>
      <c r="AJ1713" s="37"/>
      <c r="AK1713" s="37"/>
      <c r="AL1713" s="652"/>
      <c r="AM1713" s="652"/>
      <c r="AN1713" s="652"/>
      <c r="AO1713" s="652"/>
      <c r="AP1713" s="652"/>
      <c r="AQ1713" s="652"/>
      <c r="AR1713" s="652"/>
      <c r="AS1713" s="652"/>
      <c r="AT1713" s="652"/>
    </row>
    <row r="1714" spans="2:46" s="644" customFormat="1" ht="15.95" customHeight="1" x14ac:dyDescent="0.25">
      <c r="B1714" s="645"/>
      <c r="C1714" s="652"/>
      <c r="D1714" s="652"/>
      <c r="E1714" s="652"/>
      <c r="F1714" s="652"/>
      <c r="G1714" s="647"/>
      <c r="H1714" s="648"/>
      <c r="I1714" s="648"/>
      <c r="J1714" s="671"/>
      <c r="K1714" s="822"/>
      <c r="L1714" s="671"/>
      <c r="M1714" s="671"/>
      <c r="N1714" s="671"/>
      <c r="O1714" s="671"/>
      <c r="P1714" s="671"/>
      <c r="Q1714" s="671"/>
      <c r="R1714" s="653"/>
      <c r="S1714" s="653"/>
      <c r="T1714" s="653"/>
      <c r="U1714" s="37"/>
      <c r="V1714" s="37"/>
      <c r="W1714" s="37"/>
      <c r="X1714" s="37"/>
      <c r="Y1714" s="37"/>
      <c r="Z1714" s="37"/>
      <c r="AA1714" s="37"/>
      <c r="AB1714" s="37"/>
      <c r="AC1714" s="37"/>
      <c r="AD1714" s="37"/>
      <c r="AE1714" s="37"/>
      <c r="AF1714" s="37"/>
      <c r="AG1714" s="37"/>
      <c r="AH1714" s="37"/>
      <c r="AI1714" s="37"/>
      <c r="AJ1714" s="37"/>
      <c r="AK1714" s="37"/>
      <c r="AL1714" s="652"/>
      <c r="AM1714" s="652"/>
      <c r="AN1714" s="652"/>
      <c r="AO1714" s="652"/>
      <c r="AP1714" s="652"/>
      <c r="AQ1714" s="652"/>
      <c r="AR1714" s="652"/>
      <c r="AS1714" s="652"/>
      <c r="AT1714" s="652"/>
    </row>
    <row r="1715" spans="2:46" s="644" customFormat="1" ht="15.95" customHeight="1" x14ac:dyDescent="0.25">
      <c r="B1715" s="645"/>
      <c r="C1715" s="652"/>
      <c r="D1715" s="652"/>
      <c r="E1715" s="652"/>
      <c r="F1715" s="652"/>
      <c r="G1715" s="647"/>
      <c r="H1715" s="648"/>
      <c r="I1715" s="648"/>
      <c r="J1715" s="671"/>
      <c r="K1715" s="822"/>
      <c r="L1715" s="671"/>
      <c r="M1715" s="671"/>
      <c r="N1715" s="671"/>
      <c r="O1715" s="671"/>
      <c r="P1715" s="671"/>
      <c r="Q1715" s="671"/>
      <c r="R1715" s="653"/>
      <c r="S1715" s="653"/>
      <c r="T1715" s="653"/>
      <c r="U1715" s="37"/>
      <c r="V1715" s="37"/>
      <c r="W1715" s="37"/>
      <c r="X1715" s="37"/>
      <c r="Y1715" s="37"/>
      <c r="Z1715" s="37"/>
      <c r="AA1715" s="37"/>
      <c r="AB1715" s="37"/>
      <c r="AC1715" s="37"/>
      <c r="AD1715" s="37"/>
      <c r="AE1715" s="37"/>
      <c r="AF1715" s="37"/>
      <c r="AG1715" s="37"/>
      <c r="AH1715" s="37"/>
      <c r="AI1715" s="37"/>
      <c r="AJ1715" s="37"/>
      <c r="AK1715" s="37"/>
      <c r="AL1715" s="652"/>
      <c r="AM1715" s="652"/>
      <c r="AN1715" s="652"/>
      <c r="AO1715" s="652"/>
      <c r="AP1715" s="652"/>
      <c r="AQ1715" s="652"/>
      <c r="AR1715" s="652"/>
      <c r="AS1715" s="652"/>
      <c r="AT1715" s="652"/>
    </row>
    <row r="1716" spans="2:46" s="644" customFormat="1" ht="15.95" customHeight="1" x14ac:dyDescent="0.25">
      <c r="B1716" s="645"/>
      <c r="C1716" s="652"/>
      <c r="D1716" s="652"/>
      <c r="E1716" s="652"/>
      <c r="F1716" s="652"/>
      <c r="G1716" s="647"/>
      <c r="H1716" s="648"/>
      <c r="I1716" s="648"/>
      <c r="J1716" s="671"/>
      <c r="K1716" s="822"/>
      <c r="L1716" s="671"/>
      <c r="M1716" s="671"/>
      <c r="N1716" s="671"/>
      <c r="O1716" s="671"/>
      <c r="P1716" s="671"/>
      <c r="Q1716" s="671"/>
      <c r="R1716" s="653"/>
      <c r="S1716" s="653"/>
      <c r="T1716" s="653"/>
      <c r="U1716" s="37"/>
      <c r="V1716" s="37"/>
      <c r="W1716" s="37"/>
      <c r="X1716" s="37"/>
      <c r="Y1716" s="37"/>
      <c r="Z1716" s="37"/>
      <c r="AA1716" s="37"/>
      <c r="AB1716" s="37"/>
      <c r="AC1716" s="37"/>
      <c r="AD1716" s="37"/>
      <c r="AE1716" s="37"/>
      <c r="AF1716" s="37"/>
      <c r="AG1716" s="37"/>
      <c r="AH1716" s="37"/>
      <c r="AI1716" s="37"/>
      <c r="AJ1716" s="37"/>
      <c r="AK1716" s="37"/>
      <c r="AL1716" s="652"/>
      <c r="AM1716" s="652"/>
      <c r="AN1716" s="652"/>
      <c r="AO1716" s="652"/>
      <c r="AP1716" s="652"/>
      <c r="AQ1716" s="652"/>
      <c r="AR1716" s="652"/>
      <c r="AS1716" s="652"/>
      <c r="AT1716" s="652"/>
    </row>
    <row r="1717" spans="2:46" s="644" customFormat="1" ht="15.95" customHeight="1" x14ac:dyDescent="0.25">
      <c r="B1717" s="645"/>
      <c r="C1717" s="652"/>
      <c r="D1717" s="652"/>
      <c r="E1717" s="652"/>
      <c r="F1717" s="652"/>
      <c r="G1717" s="647"/>
      <c r="H1717" s="648"/>
      <c r="I1717" s="648"/>
      <c r="J1717" s="671"/>
      <c r="K1717" s="822"/>
      <c r="L1717" s="671"/>
      <c r="M1717" s="671"/>
      <c r="N1717" s="671"/>
      <c r="O1717" s="671"/>
      <c r="P1717" s="671"/>
      <c r="Q1717" s="671"/>
      <c r="R1717" s="653"/>
      <c r="S1717" s="653"/>
      <c r="T1717" s="653"/>
      <c r="U1717" s="37"/>
      <c r="V1717" s="37"/>
      <c r="W1717" s="37"/>
      <c r="X1717" s="37"/>
      <c r="Y1717" s="37"/>
      <c r="Z1717" s="37"/>
      <c r="AA1717" s="37"/>
      <c r="AB1717" s="37"/>
      <c r="AC1717" s="37"/>
      <c r="AD1717" s="37"/>
      <c r="AE1717" s="37"/>
      <c r="AF1717" s="37"/>
      <c r="AG1717" s="37"/>
      <c r="AH1717" s="37"/>
      <c r="AI1717" s="37"/>
      <c r="AJ1717" s="37"/>
      <c r="AK1717" s="37"/>
      <c r="AL1717" s="652"/>
      <c r="AM1717" s="652"/>
      <c r="AN1717" s="652"/>
      <c r="AO1717" s="652"/>
      <c r="AP1717" s="652"/>
      <c r="AQ1717" s="652"/>
      <c r="AR1717" s="652"/>
      <c r="AS1717" s="652"/>
      <c r="AT1717" s="652"/>
    </row>
    <row r="1718" spans="2:46" s="644" customFormat="1" ht="15.95" customHeight="1" x14ac:dyDescent="0.25">
      <c r="B1718" s="645"/>
      <c r="C1718" s="652"/>
      <c r="D1718" s="652"/>
      <c r="E1718" s="652"/>
      <c r="F1718" s="652"/>
      <c r="G1718" s="647"/>
      <c r="H1718" s="648"/>
      <c r="I1718" s="648"/>
      <c r="J1718" s="671"/>
      <c r="K1718" s="822"/>
      <c r="L1718" s="671"/>
      <c r="M1718" s="671"/>
      <c r="N1718" s="671"/>
      <c r="O1718" s="671"/>
      <c r="P1718" s="671"/>
      <c r="Q1718" s="671"/>
      <c r="R1718" s="653"/>
      <c r="S1718" s="653"/>
      <c r="T1718" s="653"/>
      <c r="U1718" s="37"/>
      <c r="V1718" s="37"/>
      <c r="W1718" s="37"/>
      <c r="X1718" s="37"/>
      <c r="Y1718" s="37"/>
      <c r="Z1718" s="37"/>
      <c r="AA1718" s="37"/>
      <c r="AB1718" s="37"/>
      <c r="AC1718" s="37"/>
      <c r="AD1718" s="37"/>
      <c r="AE1718" s="37"/>
      <c r="AF1718" s="37"/>
      <c r="AG1718" s="37"/>
      <c r="AH1718" s="37"/>
      <c r="AI1718" s="37"/>
      <c r="AJ1718" s="37"/>
      <c r="AK1718" s="37"/>
      <c r="AL1718" s="652"/>
      <c r="AM1718" s="652"/>
      <c r="AN1718" s="652"/>
      <c r="AO1718" s="652"/>
      <c r="AP1718" s="652"/>
      <c r="AQ1718" s="652"/>
      <c r="AR1718" s="652"/>
      <c r="AS1718" s="652"/>
      <c r="AT1718" s="652"/>
    </row>
    <row r="1719" spans="2:46" s="644" customFormat="1" ht="15.95" customHeight="1" x14ac:dyDescent="0.25">
      <c r="B1719" s="645"/>
      <c r="C1719" s="652"/>
      <c r="D1719" s="652"/>
      <c r="E1719" s="652"/>
      <c r="F1719" s="652"/>
      <c r="G1719" s="647"/>
      <c r="H1719" s="648"/>
      <c r="I1719" s="648"/>
      <c r="J1719" s="671"/>
      <c r="K1719" s="822"/>
      <c r="L1719" s="671"/>
      <c r="M1719" s="671"/>
      <c r="N1719" s="671"/>
      <c r="O1719" s="671"/>
      <c r="P1719" s="671"/>
      <c r="Q1719" s="671"/>
      <c r="R1719" s="653"/>
      <c r="S1719" s="653"/>
      <c r="T1719" s="653"/>
      <c r="U1719" s="37"/>
      <c r="V1719" s="37"/>
      <c r="W1719" s="37"/>
      <c r="X1719" s="37"/>
      <c r="Y1719" s="37"/>
      <c r="Z1719" s="37"/>
      <c r="AA1719" s="37"/>
      <c r="AB1719" s="37"/>
      <c r="AC1719" s="37"/>
      <c r="AD1719" s="37"/>
      <c r="AE1719" s="37"/>
      <c r="AF1719" s="37"/>
      <c r="AG1719" s="37"/>
      <c r="AH1719" s="37"/>
      <c r="AI1719" s="37"/>
      <c r="AJ1719" s="37"/>
      <c r="AK1719" s="37"/>
      <c r="AL1719" s="652"/>
      <c r="AM1719" s="652"/>
      <c r="AN1719" s="652"/>
      <c r="AO1719" s="652"/>
      <c r="AP1719" s="652"/>
      <c r="AQ1719" s="652"/>
      <c r="AR1719" s="652"/>
      <c r="AS1719" s="652"/>
      <c r="AT1719" s="652"/>
    </row>
    <row r="1720" spans="2:46" s="644" customFormat="1" ht="15.95" customHeight="1" x14ac:dyDescent="0.25">
      <c r="B1720" s="645"/>
      <c r="C1720" s="652"/>
      <c r="D1720" s="652"/>
      <c r="E1720" s="652"/>
      <c r="F1720" s="652"/>
      <c r="G1720" s="647"/>
      <c r="H1720" s="648"/>
      <c r="I1720" s="648"/>
      <c r="J1720" s="671"/>
      <c r="K1720" s="822"/>
      <c r="L1720" s="671"/>
      <c r="M1720" s="671"/>
      <c r="N1720" s="671"/>
      <c r="O1720" s="671"/>
      <c r="P1720" s="671"/>
      <c r="Q1720" s="671"/>
      <c r="R1720" s="653"/>
      <c r="S1720" s="653"/>
      <c r="T1720" s="653"/>
      <c r="U1720" s="37"/>
      <c r="V1720" s="37"/>
      <c r="W1720" s="37"/>
      <c r="X1720" s="37"/>
      <c r="Y1720" s="37"/>
      <c r="Z1720" s="37"/>
      <c r="AA1720" s="37"/>
      <c r="AB1720" s="37"/>
      <c r="AC1720" s="37"/>
      <c r="AD1720" s="37"/>
      <c r="AE1720" s="37"/>
      <c r="AF1720" s="37"/>
      <c r="AG1720" s="37"/>
      <c r="AH1720" s="37"/>
      <c r="AI1720" s="37"/>
      <c r="AJ1720" s="37"/>
      <c r="AK1720" s="37"/>
      <c r="AL1720" s="652"/>
      <c r="AM1720" s="652"/>
      <c r="AN1720" s="652"/>
      <c r="AO1720" s="652"/>
      <c r="AP1720" s="652"/>
      <c r="AQ1720" s="652"/>
      <c r="AR1720" s="652"/>
      <c r="AS1720" s="652"/>
      <c r="AT1720" s="652"/>
    </row>
    <row r="1721" spans="2:46" s="644" customFormat="1" ht="15.95" customHeight="1" x14ac:dyDescent="0.25">
      <c r="B1721" s="645"/>
      <c r="C1721" s="652"/>
      <c r="D1721" s="652"/>
      <c r="E1721" s="652"/>
      <c r="F1721" s="652"/>
      <c r="G1721" s="647"/>
      <c r="H1721" s="648"/>
      <c r="I1721" s="648"/>
      <c r="J1721" s="671"/>
      <c r="K1721" s="822"/>
      <c r="L1721" s="671"/>
      <c r="M1721" s="671"/>
      <c r="N1721" s="671"/>
      <c r="O1721" s="671"/>
      <c r="P1721" s="671"/>
      <c r="Q1721" s="671"/>
      <c r="R1721" s="653"/>
      <c r="S1721" s="653"/>
      <c r="T1721" s="653"/>
      <c r="U1721" s="37"/>
      <c r="V1721" s="37"/>
      <c r="W1721" s="37"/>
      <c r="X1721" s="37"/>
      <c r="Y1721" s="37"/>
      <c r="Z1721" s="37"/>
      <c r="AA1721" s="37"/>
      <c r="AB1721" s="37"/>
      <c r="AC1721" s="37"/>
      <c r="AD1721" s="37"/>
      <c r="AE1721" s="37"/>
      <c r="AF1721" s="37"/>
      <c r="AG1721" s="37"/>
      <c r="AH1721" s="37"/>
      <c r="AI1721" s="37"/>
      <c r="AJ1721" s="37"/>
      <c r="AK1721" s="37"/>
      <c r="AL1721" s="652"/>
      <c r="AM1721" s="652"/>
      <c r="AN1721" s="652"/>
      <c r="AO1721" s="652"/>
      <c r="AP1721" s="652"/>
      <c r="AQ1721" s="652"/>
      <c r="AR1721" s="652"/>
      <c r="AS1721" s="652"/>
      <c r="AT1721" s="652"/>
    </row>
    <row r="1722" spans="2:46" s="644" customFormat="1" ht="15.95" customHeight="1" x14ac:dyDescent="0.25">
      <c r="B1722" s="645"/>
      <c r="C1722" s="652"/>
      <c r="D1722" s="652"/>
      <c r="E1722" s="652"/>
      <c r="F1722" s="652"/>
      <c r="G1722" s="647"/>
      <c r="H1722" s="648"/>
      <c r="I1722" s="648"/>
      <c r="J1722" s="671"/>
      <c r="K1722" s="822"/>
      <c r="L1722" s="671"/>
      <c r="M1722" s="671"/>
      <c r="N1722" s="671"/>
      <c r="O1722" s="671"/>
      <c r="P1722" s="671"/>
      <c r="Q1722" s="671"/>
      <c r="R1722" s="653"/>
      <c r="S1722" s="653"/>
      <c r="T1722" s="653"/>
      <c r="U1722" s="37"/>
      <c r="V1722" s="37"/>
      <c r="W1722" s="37"/>
      <c r="X1722" s="37"/>
      <c r="Y1722" s="37"/>
      <c r="Z1722" s="37"/>
      <c r="AA1722" s="37"/>
      <c r="AB1722" s="37"/>
      <c r="AC1722" s="37"/>
      <c r="AD1722" s="37"/>
      <c r="AE1722" s="37"/>
      <c r="AF1722" s="37"/>
      <c r="AG1722" s="37"/>
      <c r="AH1722" s="37"/>
      <c r="AI1722" s="37"/>
      <c r="AJ1722" s="37"/>
      <c r="AK1722" s="37"/>
      <c r="AL1722" s="652"/>
      <c r="AM1722" s="652"/>
      <c r="AN1722" s="652"/>
      <c r="AO1722" s="652"/>
      <c r="AP1722" s="652"/>
      <c r="AQ1722" s="652"/>
      <c r="AR1722" s="652"/>
      <c r="AS1722" s="652"/>
      <c r="AT1722" s="652"/>
    </row>
    <row r="1723" spans="2:46" s="644" customFormat="1" ht="15.95" customHeight="1" x14ac:dyDescent="0.25">
      <c r="B1723" s="645"/>
      <c r="C1723" s="652"/>
      <c r="D1723" s="652"/>
      <c r="E1723" s="652"/>
      <c r="F1723" s="652"/>
      <c r="G1723" s="647"/>
      <c r="H1723" s="648"/>
      <c r="I1723" s="648"/>
      <c r="J1723" s="671"/>
      <c r="K1723" s="822"/>
      <c r="L1723" s="671"/>
      <c r="M1723" s="671"/>
      <c r="N1723" s="671"/>
      <c r="O1723" s="671"/>
      <c r="P1723" s="671"/>
      <c r="Q1723" s="671"/>
      <c r="R1723" s="653"/>
      <c r="S1723" s="653"/>
      <c r="T1723" s="653"/>
      <c r="U1723" s="37"/>
      <c r="V1723" s="37"/>
      <c r="W1723" s="37"/>
      <c r="X1723" s="37"/>
      <c r="Y1723" s="37"/>
      <c r="Z1723" s="37"/>
      <c r="AA1723" s="37"/>
      <c r="AB1723" s="37"/>
      <c r="AC1723" s="37"/>
      <c r="AD1723" s="37"/>
      <c r="AE1723" s="37"/>
      <c r="AF1723" s="37"/>
      <c r="AG1723" s="37"/>
      <c r="AH1723" s="37"/>
      <c r="AI1723" s="37"/>
      <c r="AJ1723" s="37"/>
      <c r="AK1723" s="37"/>
      <c r="AL1723" s="652"/>
      <c r="AM1723" s="652"/>
      <c r="AN1723" s="652"/>
      <c r="AO1723" s="652"/>
      <c r="AP1723" s="652"/>
      <c r="AQ1723" s="652"/>
      <c r="AR1723" s="652"/>
      <c r="AS1723" s="652"/>
      <c r="AT1723" s="652"/>
    </row>
    <row r="1724" spans="2:46" s="644" customFormat="1" ht="15.95" customHeight="1" x14ac:dyDescent="0.25">
      <c r="B1724" s="645"/>
      <c r="C1724" s="652"/>
      <c r="D1724" s="652"/>
      <c r="E1724" s="652"/>
      <c r="F1724" s="652"/>
      <c r="G1724" s="647"/>
      <c r="H1724" s="648"/>
      <c r="I1724" s="648"/>
      <c r="J1724" s="671"/>
      <c r="K1724" s="822"/>
      <c r="L1724" s="671"/>
      <c r="M1724" s="671"/>
      <c r="N1724" s="671"/>
      <c r="O1724" s="671"/>
      <c r="P1724" s="671"/>
      <c r="Q1724" s="671"/>
      <c r="R1724" s="653"/>
      <c r="S1724" s="653"/>
      <c r="T1724" s="653"/>
      <c r="U1724" s="37"/>
      <c r="V1724" s="37"/>
      <c r="W1724" s="37"/>
      <c r="X1724" s="37"/>
      <c r="Y1724" s="37"/>
      <c r="Z1724" s="37"/>
      <c r="AA1724" s="37"/>
      <c r="AB1724" s="37"/>
      <c r="AC1724" s="37"/>
      <c r="AD1724" s="37"/>
      <c r="AE1724" s="37"/>
      <c r="AF1724" s="37"/>
      <c r="AG1724" s="37"/>
      <c r="AH1724" s="37"/>
      <c r="AI1724" s="37"/>
      <c r="AJ1724" s="37"/>
      <c r="AK1724" s="37"/>
      <c r="AL1724" s="652"/>
      <c r="AM1724" s="652"/>
      <c r="AN1724" s="652"/>
      <c r="AO1724" s="652"/>
      <c r="AP1724" s="652"/>
      <c r="AQ1724" s="652"/>
      <c r="AR1724" s="652"/>
      <c r="AS1724" s="652"/>
      <c r="AT1724" s="652"/>
    </row>
    <row r="1725" spans="2:46" s="644" customFormat="1" ht="15.95" customHeight="1" x14ac:dyDescent="0.25">
      <c r="B1725" s="645"/>
      <c r="C1725" s="652"/>
      <c r="D1725" s="652"/>
      <c r="E1725" s="652"/>
      <c r="F1725" s="652"/>
      <c r="G1725" s="647"/>
      <c r="H1725" s="648"/>
      <c r="I1725" s="648"/>
      <c r="J1725" s="671"/>
      <c r="K1725" s="822"/>
      <c r="L1725" s="671"/>
      <c r="M1725" s="671"/>
      <c r="N1725" s="671"/>
      <c r="O1725" s="671"/>
      <c r="P1725" s="671"/>
      <c r="Q1725" s="671"/>
      <c r="R1725" s="653"/>
      <c r="S1725" s="653"/>
      <c r="T1725" s="653"/>
      <c r="U1725" s="37"/>
      <c r="V1725" s="37"/>
      <c r="W1725" s="37"/>
      <c r="X1725" s="37"/>
      <c r="Y1725" s="37"/>
      <c r="Z1725" s="37"/>
      <c r="AA1725" s="37"/>
      <c r="AB1725" s="37"/>
      <c r="AC1725" s="37"/>
      <c r="AD1725" s="37"/>
      <c r="AE1725" s="37"/>
      <c r="AF1725" s="37"/>
      <c r="AG1725" s="37"/>
      <c r="AH1725" s="37"/>
      <c r="AI1725" s="37"/>
      <c r="AJ1725" s="37"/>
      <c r="AK1725" s="37"/>
      <c r="AL1725" s="652"/>
      <c r="AM1725" s="652"/>
      <c r="AN1725" s="652"/>
      <c r="AO1725" s="652"/>
      <c r="AP1725" s="652"/>
      <c r="AQ1725" s="652"/>
      <c r="AR1725" s="652"/>
      <c r="AS1725" s="652"/>
      <c r="AT1725" s="652"/>
    </row>
    <row r="1726" spans="2:46" s="644" customFormat="1" ht="15.95" customHeight="1" x14ac:dyDescent="0.25">
      <c r="B1726" s="645"/>
      <c r="C1726" s="652"/>
      <c r="D1726" s="652"/>
      <c r="E1726" s="652"/>
      <c r="F1726" s="652"/>
      <c r="G1726" s="647"/>
      <c r="H1726" s="648"/>
      <c r="I1726" s="648"/>
      <c r="J1726" s="671"/>
      <c r="K1726" s="822"/>
      <c r="L1726" s="671"/>
      <c r="M1726" s="671"/>
      <c r="N1726" s="671"/>
      <c r="O1726" s="671"/>
      <c r="P1726" s="671"/>
      <c r="Q1726" s="671"/>
      <c r="R1726" s="653"/>
      <c r="S1726" s="653"/>
      <c r="T1726" s="653"/>
      <c r="U1726" s="37"/>
      <c r="V1726" s="37"/>
      <c r="W1726" s="37"/>
      <c r="X1726" s="37"/>
      <c r="Y1726" s="37"/>
      <c r="Z1726" s="37"/>
      <c r="AA1726" s="37"/>
      <c r="AB1726" s="37"/>
      <c r="AC1726" s="37"/>
      <c r="AD1726" s="37"/>
      <c r="AE1726" s="37"/>
      <c r="AF1726" s="37"/>
      <c r="AG1726" s="37"/>
      <c r="AH1726" s="37"/>
      <c r="AI1726" s="37"/>
      <c r="AJ1726" s="37"/>
      <c r="AK1726" s="37"/>
      <c r="AL1726" s="652"/>
      <c r="AM1726" s="652"/>
      <c r="AN1726" s="652"/>
      <c r="AO1726" s="652"/>
      <c r="AP1726" s="652"/>
      <c r="AQ1726" s="652"/>
      <c r="AR1726" s="652"/>
      <c r="AS1726" s="652"/>
      <c r="AT1726" s="652"/>
    </row>
    <row r="1727" spans="2:46" s="644" customFormat="1" ht="15.95" customHeight="1" x14ac:dyDescent="0.25">
      <c r="B1727" s="645"/>
      <c r="C1727" s="652"/>
      <c r="D1727" s="652"/>
      <c r="E1727" s="652"/>
      <c r="F1727" s="652"/>
      <c r="G1727" s="647"/>
      <c r="H1727" s="648"/>
      <c r="I1727" s="648"/>
      <c r="J1727" s="671"/>
      <c r="K1727" s="822"/>
      <c r="L1727" s="671"/>
      <c r="M1727" s="671"/>
      <c r="N1727" s="671"/>
      <c r="O1727" s="671"/>
      <c r="P1727" s="671"/>
      <c r="Q1727" s="671"/>
      <c r="R1727" s="653"/>
      <c r="S1727" s="653"/>
      <c r="T1727" s="653"/>
      <c r="U1727" s="37"/>
      <c r="V1727" s="37"/>
      <c r="W1727" s="37"/>
      <c r="X1727" s="37"/>
      <c r="Y1727" s="37"/>
      <c r="Z1727" s="37"/>
      <c r="AA1727" s="37"/>
      <c r="AB1727" s="37"/>
      <c r="AC1727" s="37"/>
      <c r="AD1727" s="37"/>
      <c r="AE1727" s="37"/>
      <c r="AF1727" s="37"/>
      <c r="AG1727" s="37"/>
      <c r="AH1727" s="37"/>
      <c r="AI1727" s="37"/>
      <c r="AJ1727" s="37"/>
      <c r="AK1727" s="37"/>
      <c r="AL1727" s="652"/>
      <c r="AM1727" s="652"/>
      <c r="AN1727" s="652"/>
      <c r="AO1727" s="652"/>
      <c r="AP1727" s="652"/>
      <c r="AQ1727" s="652"/>
      <c r="AR1727" s="652"/>
      <c r="AS1727" s="652"/>
      <c r="AT1727" s="652"/>
    </row>
    <row r="1728" spans="2:46" s="644" customFormat="1" ht="15.95" customHeight="1" x14ac:dyDescent="0.25">
      <c r="B1728" s="645"/>
      <c r="C1728" s="652"/>
      <c r="D1728" s="652"/>
      <c r="E1728" s="652"/>
      <c r="F1728" s="652"/>
      <c r="G1728" s="647"/>
      <c r="H1728" s="648"/>
      <c r="I1728" s="648"/>
      <c r="J1728" s="671"/>
      <c r="K1728" s="822"/>
      <c r="L1728" s="671"/>
      <c r="M1728" s="671"/>
      <c r="N1728" s="671"/>
      <c r="O1728" s="671"/>
      <c r="P1728" s="671"/>
      <c r="Q1728" s="671"/>
      <c r="R1728" s="653"/>
      <c r="S1728" s="653"/>
      <c r="T1728" s="653"/>
      <c r="U1728" s="37"/>
      <c r="V1728" s="37"/>
      <c r="W1728" s="37"/>
      <c r="X1728" s="37"/>
      <c r="Y1728" s="37"/>
      <c r="Z1728" s="37"/>
      <c r="AA1728" s="37"/>
      <c r="AB1728" s="37"/>
      <c r="AC1728" s="37"/>
      <c r="AD1728" s="37"/>
      <c r="AE1728" s="37"/>
      <c r="AF1728" s="37"/>
      <c r="AG1728" s="37"/>
      <c r="AH1728" s="37"/>
      <c r="AI1728" s="37"/>
      <c r="AJ1728" s="37"/>
      <c r="AK1728" s="37"/>
      <c r="AL1728" s="652"/>
      <c r="AM1728" s="652"/>
      <c r="AN1728" s="652"/>
      <c r="AO1728" s="652"/>
      <c r="AP1728" s="652"/>
      <c r="AQ1728" s="652"/>
      <c r="AR1728" s="652"/>
      <c r="AS1728" s="652"/>
      <c r="AT1728" s="652"/>
    </row>
    <row r="1729" spans="2:46" s="644" customFormat="1" ht="15.95" customHeight="1" x14ac:dyDescent="0.25">
      <c r="B1729" s="645"/>
      <c r="C1729" s="652"/>
      <c r="D1729" s="652"/>
      <c r="E1729" s="652"/>
      <c r="F1729" s="652"/>
      <c r="G1729" s="647"/>
      <c r="H1729" s="648"/>
      <c r="I1729" s="648"/>
      <c r="J1729" s="671"/>
      <c r="K1729" s="822"/>
      <c r="L1729" s="671"/>
      <c r="M1729" s="671"/>
      <c r="N1729" s="671"/>
      <c r="O1729" s="671"/>
      <c r="P1729" s="671"/>
      <c r="Q1729" s="671"/>
      <c r="R1729" s="653"/>
      <c r="S1729" s="653"/>
      <c r="T1729" s="653"/>
      <c r="U1729" s="37"/>
      <c r="V1729" s="37"/>
      <c r="W1729" s="37"/>
      <c r="X1729" s="37"/>
      <c r="Y1729" s="37"/>
      <c r="Z1729" s="37"/>
      <c r="AA1729" s="37"/>
      <c r="AB1729" s="37"/>
      <c r="AC1729" s="37"/>
      <c r="AD1729" s="37"/>
      <c r="AE1729" s="37"/>
      <c r="AF1729" s="37"/>
      <c r="AG1729" s="37"/>
      <c r="AH1729" s="37"/>
      <c r="AI1729" s="37"/>
      <c r="AJ1729" s="37"/>
      <c r="AK1729" s="37"/>
      <c r="AL1729" s="652"/>
      <c r="AM1729" s="652"/>
      <c r="AN1729" s="652"/>
      <c r="AO1729" s="652"/>
      <c r="AP1729" s="652"/>
      <c r="AQ1729" s="652"/>
      <c r="AR1729" s="652"/>
      <c r="AS1729" s="652"/>
      <c r="AT1729" s="652"/>
    </row>
    <row r="1730" spans="2:46" s="644" customFormat="1" ht="15.95" customHeight="1" x14ac:dyDescent="0.25">
      <c r="B1730" s="645"/>
      <c r="C1730" s="652"/>
      <c r="D1730" s="652"/>
      <c r="E1730" s="652"/>
      <c r="F1730" s="652"/>
      <c r="G1730" s="647"/>
      <c r="H1730" s="648"/>
      <c r="I1730" s="648"/>
      <c r="J1730" s="671"/>
      <c r="K1730" s="822"/>
      <c r="L1730" s="671"/>
      <c r="M1730" s="671"/>
      <c r="N1730" s="671"/>
      <c r="O1730" s="671"/>
      <c r="P1730" s="671"/>
      <c r="Q1730" s="671"/>
      <c r="R1730" s="653"/>
      <c r="S1730" s="653"/>
      <c r="T1730" s="653"/>
      <c r="U1730" s="37"/>
      <c r="V1730" s="37"/>
      <c r="W1730" s="37"/>
      <c r="X1730" s="37"/>
      <c r="Y1730" s="37"/>
      <c r="Z1730" s="37"/>
      <c r="AA1730" s="37"/>
      <c r="AB1730" s="37"/>
      <c r="AC1730" s="37"/>
      <c r="AD1730" s="37"/>
      <c r="AE1730" s="37"/>
      <c r="AF1730" s="37"/>
      <c r="AG1730" s="37"/>
      <c r="AH1730" s="37"/>
      <c r="AI1730" s="37"/>
      <c r="AJ1730" s="37"/>
      <c r="AK1730" s="37"/>
      <c r="AL1730" s="652"/>
      <c r="AM1730" s="652"/>
      <c r="AN1730" s="652"/>
      <c r="AO1730" s="652"/>
      <c r="AP1730" s="652"/>
      <c r="AQ1730" s="652"/>
      <c r="AR1730" s="652"/>
      <c r="AS1730" s="652"/>
      <c r="AT1730" s="652"/>
    </row>
    <row r="1731" spans="2:46" s="644" customFormat="1" ht="15.95" customHeight="1" x14ac:dyDescent="0.25">
      <c r="B1731" s="645"/>
      <c r="C1731" s="652"/>
      <c r="D1731" s="652"/>
      <c r="E1731" s="652"/>
      <c r="F1731" s="652"/>
      <c r="G1731" s="647"/>
      <c r="H1731" s="648"/>
      <c r="I1731" s="648"/>
      <c r="J1731" s="671"/>
      <c r="K1731" s="822"/>
      <c r="L1731" s="671"/>
      <c r="M1731" s="671"/>
      <c r="N1731" s="671"/>
      <c r="O1731" s="671"/>
      <c r="P1731" s="671"/>
      <c r="Q1731" s="671"/>
      <c r="R1731" s="653"/>
      <c r="S1731" s="653"/>
      <c r="T1731" s="653"/>
      <c r="U1731" s="37"/>
      <c r="V1731" s="37"/>
      <c r="W1731" s="37"/>
      <c r="X1731" s="37"/>
      <c r="Y1731" s="37"/>
      <c r="Z1731" s="37"/>
      <c r="AA1731" s="37"/>
      <c r="AB1731" s="37"/>
      <c r="AC1731" s="37"/>
      <c r="AD1731" s="37"/>
      <c r="AE1731" s="37"/>
      <c r="AF1731" s="37"/>
      <c r="AG1731" s="37"/>
      <c r="AH1731" s="37"/>
      <c r="AI1731" s="37"/>
      <c r="AJ1731" s="37"/>
      <c r="AK1731" s="37"/>
      <c r="AL1731" s="652"/>
      <c r="AM1731" s="652"/>
      <c r="AN1731" s="652"/>
      <c r="AO1731" s="652"/>
      <c r="AP1731" s="652"/>
      <c r="AQ1731" s="652"/>
      <c r="AR1731" s="652"/>
      <c r="AS1731" s="652"/>
      <c r="AT1731" s="652"/>
    </row>
    <row r="1732" spans="2:46" s="644" customFormat="1" ht="15.95" customHeight="1" x14ac:dyDescent="0.25">
      <c r="B1732" s="645"/>
      <c r="C1732" s="652"/>
      <c r="D1732" s="652"/>
      <c r="E1732" s="652"/>
      <c r="F1732" s="652"/>
      <c r="G1732" s="647"/>
      <c r="H1732" s="648"/>
      <c r="I1732" s="648"/>
      <c r="J1732" s="671"/>
      <c r="K1732" s="822"/>
      <c r="L1732" s="671"/>
      <c r="M1732" s="671"/>
      <c r="N1732" s="671"/>
      <c r="O1732" s="671"/>
      <c r="P1732" s="671"/>
      <c r="Q1732" s="671"/>
      <c r="R1732" s="653"/>
      <c r="S1732" s="653"/>
      <c r="T1732" s="653"/>
      <c r="U1732" s="37"/>
      <c r="V1732" s="37"/>
      <c r="W1732" s="37"/>
      <c r="X1732" s="37"/>
      <c r="Y1732" s="37"/>
      <c r="Z1732" s="37"/>
      <c r="AA1732" s="37"/>
      <c r="AB1732" s="37"/>
      <c r="AC1732" s="37"/>
      <c r="AD1732" s="37"/>
      <c r="AE1732" s="37"/>
      <c r="AF1732" s="37"/>
      <c r="AG1732" s="37"/>
      <c r="AH1732" s="37"/>
      <c r="AI1732" s="37"/>
      <c r="AJ1732" s="37"/>
      <c r="AK1732" s="37"/>
      <c r="AL1732" s="652"/>
      <c r="AM1732" s="652"/>
      <c r="AN1732" s="652"/>
      <c r="AO1732" s="652"/>
      <c r="AP1732" s="652"/>
      <c r="AQ1732" s="652"/>
      <c r="AR1732" s="652"/>
      <c r="AS1732" s="652"/>
      <c r="AT1732" s="652"/>
    </row>
    <row r="1733" spans="2:46" s="644" customFormat="1" ht="15.95" customHeight="1" x14ac:dyDescent="0.25">
      <c r="B1733" s="645"/>
      <c r="C1733" s="652"/>
      <c r="D1733" s="652"/>
      <c r="E1733" s="652"/>
      <c r="F1733" s="652"/>
      <c r="G1733" s="647"/>
      <c r="H1733" s="648"/>
      <c r="I1733" s="648"/>
      <c r="J1733" s="671"/>
      <c r="K1733" s="822"/>
      <c r="L1733" s="671"/>
      <c r="M1733" s="671"/>
      <c r="N1733" s="671"/>
      <c r="O1733" s="671"/>
      <c r="P1733" s="671"/>
      <c r="Q1733" s="671"/>
      <c r="R1733" s="653"/>
      <c r="S1733" s="653"/>
      <c r="T1733" s="653"/>
      <c r="U1733" s="37"/>
      <c r="V1733" s="37"/>
      <c r="W1733" s="37"/>
      <c r="X1733" s="37"/>
      <c r="Y1733" s="37"/>
      <c r="Z1733" s="37"/>
      <c r="AA1733" s="37"/>
      <c r="AB1733" s="37"/>
      <c r="AC1733" s="37"/>
      <c r="AD1733" s="37"/>
      <c r="AE1733" s="37"/>
      <c r="AF1733" s="37"/>
      <c r="AG1733" s="37"/>
      <c r="AH1733" s="37"/>
      <c r="AI1733" s="37"/>
      <c r="AJ1733" s="37"/>
      <c r="AK1733" s="37"/>
      <c r="AL1733" s="652"/>
      <c r="AM1733" s="652"/>
      <c r="AN1733" s="652"/>
      <c r="AO1733" s="652"/>
      <c r="AP1733" s="652"/>
      <c r="AQ1733" s="652"/>
      <c r="AR1733" s="652"/>
      <c r="AS1733" s="652"/>
      <c r="AT1733" s="652"/>
    </row>
    <row r="1734" spans="2:46" s="644" customFormat="1" ht="15.95" customHeight="1" x14ac:dyDescent="0.25">
      <c r="B1734" s="645"/>
      <c r="C1734" s="652"/>
      <c r="D1734" s="652"/>
      <c r="E1734" s="652"/>
      <c r="F1734" s="652"/>
      <c r="G1734" s="647"/>
      <c r="H1734" s="648"/>
      <c r="I1734" s="648"/>
      <c r="J1734" s="671"/>
      <c r="K1734" s="822"/>
      <c r="L1734" s="671"/>
      <c r="M1734" s="671"/>
      <c r="N1734" s="671"/>
      <c r="O1734" s="671"/>
      <c r="P1734" s="671"/>
      <c r="Q1734" s="671"/>
      <c r="R1734" s="653"/>
      <c r="S1734" s="653"/>
      <c r="T1734" s="653"/>
      <c r="U1734" s="37"/>
      <c r="V1734" s="37"/>
      <c r="W1734" s="37"/>
      <c r="X1734" s="37"/>
      <c r="Y1734" s="37"/>
      <c r="Z1734" s="37"/>
      <c r="AA1734" s="37"/>
      <c r="AB1734" s="37"/>
      <c r="AC1734" s="37"/>
      <c r="AD1734" s="37"/>
      <c r="AE1734" s="37"/>
      <c r="AF1734" s="37"/>
      <c r="AG1734" s="37"/>
      <c r="AH1734" s="37"/>
      <c r="AI1734" s="37"/>
      <c r="AJ1734" s="37"/>
      <c r="AK1734" s="37"/>
      <c r="AL1734" s="652"/>
      <c r="AM1734" s="652"/>
      <c r="AN1734" s="652"/>
      <c r="AO1734" s="652"/>
      <c r="AP1734" s="652"/>
      <c r="AQ1734" s="652"/>
      <c r="AR1734" s="652"/>
      <c r="AS1734" s="652"/>
      <c r="AT1734" s="652"/>
    </row>
    <row r="1735" spans="2:46" s="644" customFormat="1" ht="15.95" customHeight="1" x14ac:dyDescent="0.25">
      <c r="B1735" s="645"/>
      <c r="C1735" s="652"/>
      <c r="D1735" s="652"/>
      <c r="E1735" s="652"/>
      <c r="F1735" s="652"/>
      <c r="G1735" s="647"/>
      <c r="H1735" s="648"/>
      <c r="I1735" s="648"/>
      <c r="J1735" s="671"/>
      <c r="K1735" s="822"/>
      <c r="L1735" s="671"/>
      <c r="M1735" s="671"/>
      <c r="N1735" s="671"/>
      <c r="O1735" s="671"/>
      <c r="P1735" s="671"/>
      <c r="Q1735" s="671"/>
      <c r="R1735" s="653"/>
      <c r="S1735" s="653"/>
      <c r="T1735" s="653"/>
      <c r="U1735" s="37"/>
      <c r="V1735" s="37"/>
      <c r="W1735" s="37"/>
      <c r="X1735" s="37"/>
      <c r="Y1735" s="37"/>
      <c r="Z1735" s="37"/>
      <c r="AA1735" s="37"/>
      <c r="AB1735" s="37"/>
      <c r="AC1735" s="37"/>
      <c r="AD1735" s="37"/>
      <c r="AE1735" s="37"/>
      <c r="AF1735" s="37"/>
      <c r="AG1735" s="37"/>
      <c r="AH1735" s="37"/>
      <c r="AI1735" s="37"/>
      <c r="AJ1735" s="37"/>
      <c r="AK1735" s="37"/>
      <c r="AL1735" s="652"/>
      <c r="AM1735" s="652"/>
      <c r="AN1735" s="652"/>
      <c r="AO1735" s="652"/>
      <c r="AP1735" s="652"/>
      <c r="AQ1735" s="652"/>
      <c r="AR1735" s="652"/>
      <c r="AS1735" s="652"/>
      <c r="AT1735" s="652"/>
    </row>
    <row r="1736" spans="2:46" s="644" customFormat="1" ht="15.95" customHeight="1" x14ac:dyDescent="0.25">
      <c r="B1736" s="645"/>
      <c r="C1736" s="652"/>
      <c r="D1736" s="652"/>
      <c r="E1736" s="652"/>
      <c r="F1736" s="652"/>
      <c r="G1736" s="647"/>
      <c r="H1736" s="648"/>
      <c r="I1736" s="648"/>
      <c r="J1736" s="671"/>
      <c r="K1736" s="822"/>
      <c r="L1736" s="671"/>
      <c r="M1736" s="671"/>
      <c r="N1736" s="671"/>
      <c r="O1736" s="671"/>
      <c r="P1736" s="671"/>
      <c r="Q1736" s="671"/>
      <c r="R1736" s="653"/>
      <c r="S1736" s="653"/>
      <c r="T1736" s="653"/>
      <c r="U1736" s="37"/>
      <c r="V1736" s="37"/>
      <c r="W1736" s="37"/>
      <c r="X1736" s="37"/>
      <c r="Y1736" s="37"/>
      <c r="Z1736" s="37"/>
      <c r="AA1736" s="37"/>
      <c r="AB1736" s="37"/>
      <c r="AC1736" s="37"/>
      <c r="AD1736" s="37"/>
      <c r="AE1736" s="37"/>
      <c r="AF1736" s="37"/>
      <c r="AG1736" s="37"/>
      <c r="AH1736" s="37"/>
      <c r="AI1736" s="37"/>
      <c r="AJ1736" s="37"/>
      <c r="AK1736" s="37"/>
      <c r="AL1736" s="652"/>
      <c r="AM1736" s="652"/>
      <c r="AN1736" s="652"/>
      <c r="AO1736" s="652"/>
      <c r="AP1736" s="652"/>
      <c r="AQ1736" s="652"/>
      <c r="AR1736" s="652"/>
      <c r="AS1736" s="652"/>
      <c r="AT1736" s="652"/>
    </row>
    <row r="1737" spans="2:46" s="644" customFormat="1" ht="15.95" customHeight="1" x14ac:dyDescent="0.25">
      <c r="B1737" s="645"/>
      <c r="C1737" s="652"/>
      <c r="D1737" s="652"/>
      <c r="E1737" s="652"/>
      <c r="F1737" s="652"/>
      <c r="G1737" s="647"/>
      <c r="H1737" s="648"/>
      <c r="I1737" s="648"/>
      <c r="J1737" s="671"/>
      <c r="K1737" s="822"/>
      <c r="L1737" s="671"/>
      <c r="M1737" s="671"/>
      <c r="N1737" s="671"/>
      <c r="O1737" s="671"/>
      <c r="P1737" s="671"/>
      <c r="Q1737" s="671"/>
      <c r="R1737" s="653"/>
      <c r="S1737" s="653"/>
      <c r="T1737" s="653"/>
      <c r="U1737" s="37"/>
      <c r="V1737" s="37"/>
      <c r="W1737" s="37"/>
      <c r="X1737" s="37"/>
      <c r="Y1737" s="37"/>
      <c r="Z1737" s="37"/>
      <c r="AA1737" s="37"/>
      <c r="AB1737" s="37"/>
      <c r="AC1737" s="37"/>
      <c r="AD1737" s="37"/>
      <c r="AE1737" s="37"/>
      <c r="AF1737" s="37"/>
      <c r="AG1737" s="37"/>
      <c r="AH1737" s="37"/>
      <c r="AI1737" s="37"/>
      <c r="AJ1737" s="37"/>
      <c r="AK1737" s="37"/>
      <c r="AL1737" s="652"/>
      <c r="AM1737" s="652"/>
      <c r="AN1737" s="652"/>
      <c r="AO1737" s="652"/>
      <c r="AP1737" s="652"/>
      <c r="AQ1737" s="652"/>
      <c r="AR1737" s="652"/>
      <c r="AS1737" s="652"/>
      <c r="AT1737" s="652"/>
    </row>
    <row r="1738" spans="2:46" s="644" customFormat="1" ht="15.95" customHeight="1" x14ac:dyDescent="0.25">
      <c r="B1738" s="645"/>
      <c r="C1738" s="652"/>
      <c r="D1738" s="652"/>
      <c r="E1738" s="652"/>
      <c r="F1738" s="652"/>
      <c r="G1738" s="647"/>
      <c r="H1738" s="648"/>
      <c r="I1738" s="648"/>
      <c r="J1738" s="671"/>
      <c r="K1738" s="822"/>
      <c r="L1738" s="671"/>
      <c r="M1738" s="671"/>
      <c r="N1738" s="671"/>
      <c r="O1738" s="671"/>
      <c r="P1738" s="671"/>
      <c r="Q1738" s="671"/>
      <c r="R1738" s="653"/>
      <c r="S1738" s="653"/>
      <c r="T1738" s="653"/>
      <c r="U1738" s="37"/>
      <c r="V1738" s="37"/>
      <c r="W1738" s="37"/>
      <c r="X1738" s="37"/>
      <c r="Y1738" s="37"/>
      <c r="Z1738" s="37"/>
      <c r="AA1738" s="37"/>
      <c r="AB1738" s="37"/>
      <c r="AC1738" s="37"/>
      <c r="AD1738" s="37"/>
      <c r="AE1738" s="37"/>
      <c r="AF1738" s="37"/>
      <c r="AG1738" s="37"/>
      <c r="AH1738" s="37"/>
      <c r="AI1738" s="37"/>
      <c r="AJ1738" s="37"/>
      <c r="AK1738" s="37"/>
      <c r="AL1738" s="652"/>
      <c r="AM1738" s="652"/>
      <c r="AN1738" s="652"/>
      <c r="AO1738" s="652"/>
      <c r="AP1738" s="652"/>
      <c r="AQ1738" s="652"/>
      <c r="AR1738" s="652"/>
      <c r="AS1738" s="652"/>
      <c r="AT1738" s="652"/>
    </row>
    <row r="1739" spans="2:46" s="644" customFormat="1" ht="15.95" customHeight="1" x14ac:dyDescent="0.25">
      <c r="B1739" s="645"/>
      <c r="C1739" s="652"/>
      <c r="D1739" s="652"/>
      <c r="E1739" s="652"/>
      <c r="F1739" s="652"/>
      <c r="G1739" s="647"/>
      <c r="H1739" s="648"/>
      <c r="I1739" s="648"/>
      <c r="J1739" s="671"/>
      <c r="K1739" s="822"/>
      <c r="L1739" s="671"/>
      <c r="M1739" s="671"/>
      <c r="N1739" s="671"/>
      <c r="O1739" s="671"/>
      <c r="P1739" s="671"/>
      <c r="Q1739" s="671"/>
      <c r="R1739" s="653"/>
      <c r="S1739" s="653"/>
      <c r="T1739" s="653"/>
      <c r="U1739" s="37"/>
      <c r="V1739" s="37"/>
      <c r="W1739" s="37"/>
      <c r="X1739" s="37"/>
      <c r="Y1739" s="37"/>
      <c r="Z1739" s="37"/>
      <c r="AA1739" s="37"/>
      <c r="AB1739" s="37"/>
      <c r="AC1739" s="37"/>
      <c r="AD1739" s="37"/>
      <c r="AE1739" s="37"/>
      <c r="AF1739" s="37"/>
      <c r="AG1739" s="37"/>
      <c r="AH1739" s="37"/>
      <c r="AI1739" s="37"/>
      <c r="AJ1739" s="37"/>
      <c r="AK1739" s="37"/>
      <c r="AL1739" s="652"/>
      <c r="AM1739" s="652"/>
      <c r="AN1739" s="652"/>
      <c r="AO1739" s="652"/>
      <c r="AP1739" s="652"/>
      <c r="AQ1739" s="652"/>
      <c r="AR1739" s="652"/>
      <c r="AS1739" s="652"/>
      <c r="AT1739" s="652"/>
    </row>
    <row r="1740" spans="2:46" s="644" customFormat="1" ht="15.95" customHeight="1" x14ac:dyDescent="0.25">
      <c r="B1740" s="645"/>
      <c r="C1740" s="652"/>
      <c r="D1740" s="652"/>
      <c r="E1740" s="652"/>
      <c r="F1740" s="652"/>
      <c r="G1740" s="647"/>
      <c r="H1740" s="648"/>
      <c r="I1740" s="648"/>
      <c r="J1740" s="671"/>
      <c r="K1740" s="822"/>
      <c r="L1740" s="671"/>
      <c r="M1740" s="671"/>
      <c r="N1740" s="671"/>
      <c r="O1740" s="671"/>
      <c r="P1740" s="671"/>
      <c r="Q1740" s="671"/>
      <c r="R1740" s="653"/>
      <c r="S1740" s="653"/>
      <c r="T1740" s="653"/>
      <c r="U1740" s="37"/>
      <c r="V1740" s="37"/>
      <c r="W1740" s="37"/>
      <c r="X1740" s="37"/>
      <c r="Y1740" s="37"/>
      <c r="Z1740" s="37"/>
      <c r="AA1740" s="37"/>
      <c r="AB1740" s="37"/>
      <c r="AC1740" s="37"/>
      <c r="AD1740" s="37"/>
      <c r="AE1740" s="37"/>
      <c r="AF1740" s="37"/>
      <c r="AG1740" s="37"/>
      <c r="AH1740" s="37"/>
      <c r="AI1740" s="37"/>
      <c r="AJ1740" s="37"/>
      <c r="AK1740" s="37"/>
      <c r="AL1740" s="652"/>
      <c r="AM1740" s="652"/>
      <c r="AN1740" s="652"/>
      <c r="AO1740" s="652"/>
      <c r="AP1740" s="652"/>
      <c r="AQ1740" s="652"/>
      <c r="AR1740" s="652"/>
      <c r="AS1740" s="652"/>
      <c r="AT1740" s="652"/>
    </row>
    <row r="1741" spans="2:46" s="644" customFormat="1" ht="15.95" customHeight="1" x14ac:dyDescent="0.25">
      <c r="B1741" s="645"/>
      <c r="C1741" s="652"/>
      <c r="D1741" s="652"/>
      <c r="E1741" s="652"/>
      <c r="F1741" s="652"/>
      <c r="G1741" s="647"/>
      <c r="H1741" s="648"/>
      <c r="I1741" s="648"/>
      <c r="J1741" s="671"/>
      <c r="K1741" s="822"/>
      <c r="L1741" s="671"/>
      <c r="M1741" s="671"/>
      <c r="N1741" s="671"/>
      <c r="O1741" s="671"/>
      <c r="P1741" s="671"/>
      <c r="Q1741" s="671"/>
      <c r="R1741" s="653"/>
      <c r="S1741" s="653"/>
      <c r="T1741" s="653"/>
      <c r="U1741" s="37"/>
      <c r="V1741" s="37"/>
      <c r="W1741" s="37"/>
      <c r="X1741" s="37"/>
      <c r="Y1741" s="37"/>
      <c r="Z1741" s="37"/>
      <c r="AA1741" s="37"/>
      <c r="AB1741" s="37"/>
      <c r="AC1741" s="37"/>
      <c r="AD1741" s="37"/>
      <c r="AE1741" s="37"/>
      <c r="AF1741" s="37"/>
      <c r="AG1741" s="37"/>
      <c r="AH1741" s="37"/>
      <c r="AI1741" s="37"/>
      <c r="AJ1741" s="37"/>
      <c r="AK1741" s="37"/>
      <c r="AL1741" s="652"/>
      <c r="AM1741" s="652"/>
      <c r="AN1741" s="652"/>
      <c r="AO1741" s="652"/>
      <c r="AP1741" s="652"/>
      <c r="AQ1741" s="652"/>
      <c r="AR1741" s="652"/>
      <c r="AS1741" s="652"/>
      <c r="AT1741" s="652"/>
    </row>
    <row r="1742" spans="2:46" s="644" customFormat="1" ht="15.95" customHeight="1" x14ac:dyDescent="0.25">
      <c r="B1742" s="645"/>
      <c r="C1742" s="652"/>
      <c r="D1742" s="652"/>
      <c r="E1742" s="652"/>
      <c r="F1742" s="652"/>
      <c r="G1742" s="647"/>
      <c r="H1742" s="648"/>
      <c r="I1742" s="648"/>
      <c r="J1742" s="671"/>
      <c r="K1742" s="822"/>
      <c r="L1742" s="671"/>
      <c r="M1742" s="671"/>
      <c r="N1742" s="671"/>
      <c r="O1742" s="671"/>
      <c r="P1742" s="671"/>
      <c r="Q1742" s="671"/>
      <c r="R1742" s="653"/>
      <c r="S1742" s="653"/>
      <c r="T1742" s="653"/>
      <c r="U1742" s="37"/>
      <c r="V1742" s="37"/>
      <c r="W1742" s="37"/>
      <c r="X1742" s="37"/>
      <c r="Y1742" s="37"/>
      <c r="Z1742" s="37"/>
      <c r="AA1742" s="37"/>
      <c r="AB1742" s="37"/>
      <c r="AC1742" s="37"/>
      <c r="AD1742" s="37"/>
      <c r="AE1742" s="37"/>
      <c r="AF1742" s="37"/>
      <c r="AG1742" s="37"/>
      <c r="AH1742" s="37"/>
      <c r="AI1742" s="37"/>
      <c r="AJ1742" s="37"/>
      <c r="AK1742" s="37"/>
      <c r="AL1742" s="652"/>
      <c r="AM1742" s="652"/>
      <c r="AN1742" s="652"/>
      <c r="AO1742" s="652"/>
      <c r="AP1742" s="652"/>
      <c r="AQ1742" s="652"/>
      <c r="AR1742" s="652"/>
      <c r="AS1742" s="652"/>
      <c r="AT1742" s="652"/>
    </row>
    <row r="1743" spans="2:46" s="644" customFormat="1" ht="15.95" customHeight="1" x14ac:dyDescent="0.25">
      <c r="B1743" s="645"/>
      <c r="C1743" s="652"/>
      <c r="D1743" s="652"/>
      <c r="E1743" s="652"/>
      <c r="F1743" s="652"/>
      <c r="G1743" s="647"/>
      <c r="H1743" s="648"/>
      <c r="I1743" s="648"/>
      <c r="J1743" s="671"/>
      <c r="K1743" s="822"/>
      <c r="L1743" s="671"/>
      <c r="M1743" s="671"/>
      <c r="N1743" s="671"/>
      <c r="O1743" s="671"/>
      <c r="P1743" s="671"/>
      <c r="Q1743" s="671"/>
      <c r="R1743" s="653"/>
      <c r="S1743" s="653"/>
      <c r="T1743" s="653"/>
      <c r="U1743" s="37"/>
      <c r="V1743" s="37"/>
      <c r="W1743" s="37"/>
      <c r="X1743" s="37"/>
      <c r="Y1743" s="37"/>
      <c r="Z1743" s="37"/>
      <c r="AA1743" s="37"/>
      <c r="AB1743" s="37"/>
      <c r="AC1743" s="37"/>
      <c r="AD1743" s="37"/>
      <c r="AE1743" s="37"/>
      <c r="AF1743" s="37"/>
      <c r="AG1743" s="37"/>
      <c r="AH1743" s="37"/>
      <c r="AI1743" s="37"/>
      <c r="AJ1743" s="37"/>
      <c r="AK1743" s="37"/>
      <c r="AL1743" s="652"/>
      <c r="AM1743" s="652"/>
      <c r="AN1743" s="652"/>
      <c r="AO1743" s="652"/>
      <c r="AP1743" s="652"/>
      <c r="AQ1743" s="652"/>
      <c r="AR1743" s="652"/>
      <c r="AS1743" s="652"/>
      <c r="AT1743" s="652"/>
    </row>
    <row r="1744" spans="2:46" s="644" customFormat="1" ht="15.95" customHeight="1" x14ac:dyDescent="0.25">
      <c r="B1744" s="645"/>
      <c r="C1744" s="652"/>
      <c r="D1744" s="652"/>
      <c r="E1744" s="652"/>
      <c r="F1744" s="652"/>
      <c r="G1744" s="647"/>
      <c r="H1744" s="648"/>
      <c r="I1744" s="648"/>
      <c r="J1744" s="671"/>
      <c r="K1744" s="822"/>
      <c r="L1744" s="671"/>
      <c r="M1744" s="671"/>
      <c r="N1744" s="671"/>
      <c r="O1744" s="671"/>
      <c r="P1744" s="671"/>
      <c r="Q1744" s="671"/>
      <c r="R1744" s="653"/>
      <c r="S1744" s="653"/>
      <c r="T1744" s="653"/>
      <c r="U1744" s="37"/>
      <c r="V1744" s="37"/>
      <c r="W1744" s="37"/>
      <c r="X1744" s="37"/>
      <c r="Y1744" s="37"/>
      <c r="Z1744" s="37"/>
      <c r="AA1744" s="37"/>
      <c r="AB1744" s="37"/>
      <c r="AC1744" s="37"/>
      <c r="AD1744" s="37"/>
      <c r="AE1744" s="37"/>
      <c r="AF1744" s="37"/>
      <c r="AG1744" s="37"/>
      <c r="AH1744" s="37"/>
      <c r="AI1744" s="37"/>
      <c r="AJ1744" s="37"/>
      <c r="AK1744" s="37"/>
      <c r="AL1744" s="652"/>
      <c r="AM1744" s="652"/>
      <c r="AN1744" s="652"/>
      <c r="AO1744" s="652"/>
      <c r="AP1744" s="652"/>
      <c r="AQ1744" s="652"/>
      <c r="AR1744" s="652"/>
      <c r="AS1744" s="652"/>
      <c r="AT1744" s="652"/>
    </row>
    <row r="1745" spans="2:46" s="644" customFormat="1" ht="15.95" customHeight="1" x14ac:dyDescent="0.25">
      <c r="B1745" s="645"/>
      <c r="C1745" s="652"/>
      <c r="D1745" s="652"/>
      <c r="E1745" s="652"/>
      <c r="F1745" s="652"/>
      <c r="G1745" s="647"/>
      <c r="H1745" s="648"/>
      <c r="I1745" s="648"/>
      <c r="J1745" s="671"/>
      <c r="K1745" s="822"/>
      <c r="L1745" s="671"/>
      <c r="M1745" s="671"/>
      <c r="N1745" s="671"/>
      <c r="O1745" s="671"/>
      <c r="P1745" s="671"/>
      <c r="Q1745" s="671"/>
      <c r="R1745" s="653"/>
      <c r="S1745" s="653"/>
      <c r="T1745" s="653"/>
      <c r="U1745" s="37"/>
      <c r="V1745" s="37"/>
      <c r="W1745" s="37"/>
      <c r="X1745" s="37"/>
      <c r="Y1745" s="37"/>
      <c r="Z1745" s="37"/>
      <c r="AA1745" s="37"/>
      <c r="AB1745" s="37"/>
      <c r="AC1745" s="37"/>
      <c r="AD1745" s="37"/>
      <c r="AE1745" s="37"/>
      <c r="AF1745" s="37"/>
      <c r="AG1745" s="37"/>
      <c r="AH1745" s="37"/>
      <c r="AI1745" s="37"/>
      <c r="AJ1745" s="37"/>
      <c r="AK1745" s="37"/>
      <c r="AL1745" s="652"/>
      <c r="AM1745" s="652"/>
      <c r="AN1745" s="652"/>
      <c r="AO1745" s="652"/>
      <c r="AP1745" s="652"/>
      <c r="AQ1745" s="652"/>
      <c r="AR1745" s="652"/>
      <c r="AS1745" s="652"/>
      <c r="AT1745" s="652"/>
    </row>
    <row r="1746" spans="2:46" s="644" customFormat="1" ht="15.95" customHeight="1" x14ac:dyDescent="0.25">
      <c r="B1746" s="645"/>
      <c r="C1746" s="652"/>
      <c r="D1746" s="652"/>
      <c r="E1746" s="652"/>
      <c r="F1746" s="652"/>
      <c r="G1746" s="647"/>
      <c r="H1746" s="648"/>
      <c r="I1746" s="648"/>
      <c r="J1746" s="671"/>
      <c r="K1746" s="822"/>
      <c r="L1746" s="671"/>
      <c r="M1746" s="671"/>
      <c r="N1746" s="671"/>
      <c r="O1746" s="671"/>
      <c r="P1746" s="671"/>
      <c r="Q1746" s="671"/>
      <c r="R1746" s="653"/>
      <c r="S1746" s="653"/>
      <c r="T1746" s="653"/>
      <c r="U1746" s="37"/>
      <c r="V1746" s="37"/>
      <c r="W1746" s="37"/>
      <c r="X1746" s="37"/>
      <c r="Y1746" s="37"/>
      <c r="Z1746" s="37"/>
      <c r="AA1746" s="37"/>
      <c r="AB1746" s="37"/>
      <c r="AC1746" s="37"/>
      <c r="AD1746" s="37"/>
      <c r="AE1746" s="37"/>
      <c r="AF1746" s="37"/>
      <c r="AG1746" s="37"/>
      <c r="AH1746" s="37"/>
      <c r="AI1746" s="37"/>
      <c r="AJ1746" s="37"/>
      <c r="AK1746" s="37"/>
      <c r="AL1746" s="652"/>
      <c r="AM1746" s="652"/>
      <c r="AN1746" s="652"/>
      <c r="AO1746" s="652"/>
      <c r="AP1746" s="652"/>
      <c r="AQ1746" s="652"/>
      <c r="AR1746" s="652"/>
      <c r="AS1746" s="652"/>
      <c r="AT1746" s="652"/>
    </row>
    <row r="1747" spans="2:46" s="644" customFormat="1" ht="15.95" customHeight="1" x14ac:dyDescent="0.25">
      <c r="B1747" s="645"/>
      <c r="C1747" s="652"/>
      <c r="D1747" s="652"/>
      <c r="E1747" s="652"/>
      <c r="F1747" s="652"/>
      <c r="G1747" s="647"/>
      <c r="H1747" s="648"/>
      <c r="I1747" s="648"/>
      <c r="J1747" s="671"/>
      <c r="K1747" s="822"/>
      <c r="L1747" s="671"/>
      <c r="M1747" s="671"/>
      <c r="N1747" s="671"/>
      <c r="O1747" s="671"/>
      <c r="P1747" s="671"/>
      <c r="Q1747" s="671"/>
      <c r="R1747" s="653"/>
      <c r="S1747" s="653"/>
      <c r="T1747" s="653"/>
      <c r="U1747" s="37"/>
      <c r="V1747" s="37"/>
      <c r="W1747" s="37"/>
      <c r="X1747" s="37"/>
      <c r="Y1747" s="37"/>
      <c r="Z1747" s="37"/>
      <c r="AA1747" s="37"/>
      <c r="AB1747" s="37"/>
      <c r="AC1747" s="37"/>
      <c r="AD1747" s="37"/>
      <c r="AE1747" s="37"/>
      <c r="AF1747" s="37"/>
      <c r="AG1747" s="37"/>
      <c r="AH1747" s="37"/>
      <c r="AI1747" s="37"/>
      <c r="AJ1747" s="37"/>
      <c r="AK1747" s="37"/>
      <c r="AL1747" s="652"/>
      <c r="AM1747" s="652"/>
      <c r="AN1747" s="652"/>
      <c r="AO1747" s="652"/>
      <c r="AP1747" s="652"/>
      <c r="AQ1747" s="652"/>
      <c r="AR1747" s="652"/>
      <c r="AS1747" s="652"/>
      <c r="AT1747" s="652"/>
    </row>
    <row r="1748" spans="2:46" s="644" customFormat="1" ht="15.95" customHeight="1" x14ac:dyDescent="0.25">
      <c r="B1748" s="645"/>
      <c r="C1748" s="652"/>
      <c r="D1748" s="652"/>
      <c r="E1748" s="652"/>
      <c r="F1748" s="652"/>
      <c r="G1748" s="647"/>
      <c r="H1748" s="648"/>
      <c r="I1748" s="648"/>
      <c r="J1748" s="671"/>
      <c r="K1748" s="822"/>
      <c r="L1748" s="671"/>
      <c r="M1748" s="671"/>
      <c r="N1748" s="671"/>
      <c r="O1748" s="671"/>
      <c r="P1748" s="671"/>
      <c r="Q1748" s="671"/>
      <c r="R1748" s="653"/>
      <c r="S1748" s="653"/>
      <c r="T1748" s="653"/>
      <c r="U1748" s="37"/>
      <c r="V1748" s="37"/>
      <c r="W1748" s="37"/>
      <c r="X1748" s="37"/>
      <c r="Y1748" s="37"/>
      <c r="Z1748" s="37"/>
      <c r="AA1748" s="37"/>
      <c r="AB1748" s="37"/>
      <c r="AC1748" s="37"/>
      <c r="AD1748" s="37"/>
      <c r="AE1748" s="37"/>
      <c r="AF1748" s="37"/>
      <c r="AG1748" s="37"/>
      <c r="AH1748" s="37"/>
      <c r="AI1748" s="37"/>
      <c r="AJ1748" s="37"/>
      <c r="AK1748" s="37"/>
      <c r="AL1748" s="652"/>
      <c r="AM1748" s="652"/>
      <c r="AN1748" s="652"/>
      <c r="AO1748" s="652"/>
      <c r="AP1748" s="652"/>
      <c r="AQ1748" s="652"/>
      <c r="AR1748" s="652"/>
      <c r="AS1748" s="652"/>
      <c r="AT1748" s="652"/>
    </row>
    <row r="1749" spans="2:46" s="644" customFormat="1" ht="15.95" customHeight="1" x14ac:dyDescent="0.25">
      <c r="B1749" s="645"/>
      <c r="C1749" s="652"/>
      <c r="D1749" s="652"/>
      <c r="E1749" s="652"/>
      <c r="F1749" s="652"/>
      <c r="G1749" s="647"/>
      <c r="H1749" s="648"/>
      <c r="I1749" s="648"/>
      <c r="J1749" s="671"/>
      <c r="K1749" s="822"/>
      <c r="L1749" s="671"/>
      <c r="M1749" s="671"/>
      <c r="N1749" s="671"/>
      <c r="O1749" s="671"/>
      <c r="P1749" s="671"/>
      <c r="Q1749" s="671"/>
      <c r="R1749" s="653"/>
      <c r="S1749" s="653"/>
      <c r="T1749" s="653"/>
      <c r="U1749" s="37"/>
      <c r="V1749" s="37"/>
      <c r="W1749" s="37"/>
      <c r="X1749" s="37"/>
      <c r="Y1749" s="37"/>
      <c r="Z1749" s="37"/>
      <c r="AA1749" s="37"/>
      <c r="AB1749" s="37"/>
      <c r="AC1749" s="37"/>
      <c r="AD1749" s="37"/>
      <c r="AE1749" s="37"/>
      <c r="AF1749" s="37"/>
      <c r="AG1749" s="37"/>
      <c r="AH1749" s="37"/>
      <c r="AI1749" s="37"/>
      <c r="AJ1749" s="37"/>
      <c r="AK1749" s="37"/>
      <c r="AL1749" s="652"/>
      <c r="AM1749" s="652"/>
      <c r="AN1749" s="652"/>
      <c r="AO1749" s="652"/>
      <c r="AP1749" s="652"/>
      <c r="AQ1749" s="652"/>
      <c r="AR1749" s="652"/>
      <c r="AS1749" s="652"/>
      <c r="AT1749" s="652"/>
    </row>
    <row r="1750" spans="2:46" s="644" customFormat="1" ht="15.95" customHeight="1" x14ac:dyDescent="0.25">
      <c r="B1750" s="645"/>
      <c r="C1750" s="652"/>
      <c r="D1750" s="652"/>
      <c r="E1750" s="652"/>
      <c r="F1750" s="652"/>
      <c r="G1750" s="647"/>
      <c r="H1750" s="648"/>
      <c r="I1750" s="648"/>
      <c r="J1750" s="671"/>
      <c r="K1750" s="822"/>
      <c r="L1750" s="671"/>
      <c r="M1750" s="671"/>
      <c r="N1750" s="671"/>
      <c r="O1750" s="671"/>
      <c r="P1750" s="671"/>
      <c r="Q1750" s="671"/>
      <c r="R1750" s="653"/>
      <c r="S1750" s="653"/>
      <c r="T1750" s="653"/>
      <c r="U1750" s="37"/>
      <c r="V1750" s="37"/>
      <c r="W1750" s="37"/>
      <c r="X1750" s="37"/>
      <c r="Y1750" s="37"/>
      <c r="Z1750" s="37"/>
      <c r="AA1750" s="37"/>
      <c r="AB1750" s="37"/>
      <c r="AC1750" s="37"/>
      <c r="AD1750" s="37"/>
      <c r="AE1750" s="37"/>
      <c r="AF1750" s="37"/>
      <c r="AG1750" s="37"/>
      <c r="AH1750" s="37"/>
      <c r="AI1750" s="37"/>
      <c r="AJ1750" s="37"/>
      <c r="AK1750" s="37"/>
      <c r="AL1750" s="652"/>
      <c r="AM1750" s="652"/>
      <c r="AN1750" s="652"/>
      <c r="AO1750" s="652"/>
      <c r="AP1750" s="652"/>
      <c r="AQ1750" s="652"/>
      <c r="AR1750" s="652"/>
      <c r="AS1750" s="652"/>
      <c r="AT1750" s="652"/>
    </row>
    <row r="1751" spans="2:46" s="644" customFormat="1" ht="15.95" customHeight="1" x14ac:dyDescent="0.25">
      <c r="B1751" s="645"/>
      <c r="C1751" s="652"/>
      <c r="D1751" s="652"/>
      <c r="E1751" s="652"/>
      <c r="F1751" s="652"/>
      <c r="G1751" s="647"/>
      <c r="H1751" s="648"/>
      <c r="I1751" s="648"/>
      <c r="J1751" s="671"/>
      <c r="K1751" s="822"/>
      <c r="L1751" s="671"/>
      <c r="M1751" s="671"/>
      <c r="N1751" s="671"/>
      <c r="O1751" s="671"/>
      <c r="P1751" s="671"/>
      <c r="Q1751" s="671"/>
      <c r="R1751" s="653"/>
      <c r="S1751" s="653"/>
      <c r="T1751" s="653"/>
      <c r="U1751" s="37"/>
      <c r="V1751" s="37"/>
      <c r="W1751" s="37"/>
      <c r="X1751" s="37"/>
      <c r="Y1751" s="37"/>
      <c r="Z1751" s="37"/>
      <c r="AA1751" s="37"/>
      <c r="AB1751" s="37"/>
      <c r="AC1751" s="37"/>
      <c r="AD1751" s="37"/>
      <c r="AE1751" s="37"/>
      <c r="AF1751" s="37"/>
      <c r="AG1751" s="37"/>
      <c r="AH1751" s="37"/>
      <c r="AI1751" s="37"/>
      <c r="AJ1751" s="37"/>
      <c r="AK1751" s="37"/>
      <c r="AL1751" s="652"/>
      <c r="AM1751" s="652"/>
      <c r="AN1751" s="652"/>
      <c r="AO1751" s="652"/>
      <c r="AP1751" s="652"/>
      <c r="AQ1751" s="652"/>
      <c r="AR1751" s="652"/>
      <c r="AS1751" s="652"/>
      <c r="AT1751" s="652"/>
    </row>
    <row r="1752" spans="2:46" s="644" customFormat="1" ht="15.95" customHeight="1" x14ac:dyDescent="0.25">
      <c r="B1752" s="645"/>
      <c r="C1752" s="652"/>
      <c r="D1752" s="652"/>
      <c r="E1752" s="652"/>
      <c r="F1752" s="652"/>
      <c r="G1752" s="647"/>
      <c r="H1752" s="648"/>
      <c r="I1752" s="648"/>
      <c r="J1752" s="671"/>
      <c r="K1752" s="822"/>
      <c r="L1752" s="671"/>
      <c r="M1752" s="671"/>
      <c r="N1752" s="671"/>
      <c r="O1752" s="671"/>
      <c r="P1752" s="671"/>
      <c r="Q1752" s="671"/>
      <c r="R1752" s="653"/>
      <c r="S1752" s="653"/>
      <c r="T1752" s="653"/>
      <c r="U1752" s="37"/>
      <c r="V1752" s="37"/>
      <c r="W1752" s="37"/>
      <c r="X1752" s="37"/>
      <c r="Y1752" s="37"/>
      <c r="Z1752" s="37"/>
      <c r="AA1752" s="37"/>
      <c r="AB1752" s="37"/>
      <c r="AC1752" s="37"/>
      <c r="AD1752" s="37"/>
      <c r="AE1752" s="37"/>
      <c r="AF1752" s="37"/>
      <c r="AG1752" s="37"/>
      <c r="AH1752" s="37"/>
      <c r="AI1752" s="37"/>
      <c r="AJ1752" s="37"/>
      <c r="AK1752" s="37"/>
      <c r="AL1752" s="652"/>
      <c r="AM1752" s="652"/>
      <c r="AN1752" s="652"/>
      <c r="AO1752" s="652"/>
      <c r="AP1752" s="652"/>
      <c r="AQ1752" s="652"/>
      <c r="AR1752" s="652"/>
      <c r="AS1752" s="652"/>
      <c r="AT1752" s="652"/>
    </row>
    <row r="1753" spans="2:46" s="644" customFormat="1" ht="15.95" customHeight="1" x14ac:dyDescent="0.25">
      <c r="B1753" s="645"/>
      <c r="C1753" s="652"/>
      <c r="D1753" s="652"/>
      <c r="E1753" s="652"/>
      <c r="F1753" s="652"/>
      <c r="G1753" s="647"/>
      <c r="H1753" s="648"/>
      <c r="I1753" s="648"/>
      <c r="J1753" s="671"/>
      <c r="K1753" s="822"/>
      <c r="L1753" s="671"/>
      <c r="M1753" s="671"/>
      <c r="N1753" s="671"/>
      <c r="O1753" s="671"/>
      <c r="P1753" s="671"/>
      <c r="Q1753" s="671"/>
      <c r="R1753" s="653"/>
      <c r="S1753" s="653"/>
      <c r="T1753" s="653"/>
      <c r="U1753" s="37"/>
      <c r="V1753" s="37"/>
      <c r="W1753" s="37"/>
      <c r="X1753" s="37"/>
      <c r="Y1753" s="37"/>
      <c r="Z1753" s="37"/>
      <c r="AA1753" s="37"/>
      <c r="AB1753" s="37"/>
      <c r="AC1753" s="37"/>
      <c r="AD1753" s="37"/>
      <c r="AE1753" s="37"/>
      <c r="AF1753" s="37"/>
      <c r="AG1753" s="37"/>
      <c r="AH1753" s="37"/>
      <c r="AI1753" s="37"/>
      <c r="AJ1753" s="37"/>
      <c r="AK1753" s="37"/>
      <c r="AL1753" s="652"/>
      <c r="AM1753" s="652"/>
      <c r="AN1753" s="652"/>
      <c r="AO1753" s="652"/>
      <c r="AP1753" s="652"/>
      <c r="AQ1753" s="652"/>
      <c r="AR1753" s="652"/>
      <c r="AS1753" s="652"/>
      <c r="AT1753" s="652"/>
    </row>
    <row r="1754" spans="2:46" s="644" customFormat="1" ht="15.95" customHeight="1" x14ac:dyDescent="0.25">
      <c r="B1754" s="645"/>
      <c r="C1754" s="652"/>
      <c r="D1754" s="652"/>
      <c r="E1754" s="652"/>
      <c r="F1754" s="652"/>
      <c r="G1754" s="647"/>
      <c r="H1754" s="648"/>
      <c r="I1754" s="648"/>
      <c r="J1754" s="671"/>
      <c r="K1754" s="822"/>
      <c r="L1754" s="671"/>
      <c r="M1754" s="671"/>
      <c r="N1754" s="671"/>
      <c r="O1754" s="671"/>
      <c r="P1754" s="671"/>
      <c r="Q1754" s="671"/>
      <c r="R1754" s="653"/>
      <c r="S1754" s="653"/>
      <c r="T1754" s="653"/>
      <c r="U1754" s="37"/>
      <c r="V1754" s="37"/>
      <c r="W1754" s="37"/>
      <c r="X1754" s="37"/>
      <c r="Y1754" s="37"/>
      <c r="Z1754" s="37"/>
      <c r="AA1754" s="37"/>
      <c r="AB1754" s="37"/>
      <c r="AC1754" s="37"/>
      <c r="AD1754" s="37"/>
      <c r="AE1754" s="37"/>
      <c r="AF1754" s="37"/>
      <c r="AG1754" s="37"/>
      <c r="AH1754" s="37"/>
      <c r="AI1754" s="37"/>
      <c r="AJ1754" s="37"/>
      <c r="AK1754" s="37"/>
      <c r="AL1754" s="652"/>
      <c r="AM1754" s="652"/>
      <c r="AN1754" s="652"/>
      <c r="AO1754" s="652"/>
      <c r="AP1754" s="652"/>
      <c r="AQ1754" s="652"/>
      <c r="AR1754" s="652"/>
      <c r="AS1754" s="652"/>
      <c r="AT1754" s="652"/>
    </row>
    <row r="1755" spans="2:46" s="644" customFormat="1" ht="15.95" customHeight="1" x14ac:dyDescent="0.25">
      <c r="B1755" s="645"/>
      <c r="C1755" s="652"/>
      <c r="D1755" s="652"/>
      <c r="E1755" s="652"/>
      <c r="F1755" s="652"/>
      <c r="G1755" s="647"/>
      <c r="H1755" s="648"/>
      <c r="I1755" s="648"/>
      <c r="J1755" s="671"/>
      <c r="K1755" s="822"/>
      <c r="L1755" s="671"/>
      <c r="M1755" s="671"/>
      <c r="N1755" s="671"/>
      <c r="O1755" s="671"/>
      <c r="P1755" s="671"/>
      <c r="Q1755" s="671"/>
      <c r="R1755" s="653"/>
      <c r="S1755" s="653"/>
      <c r="T1755" s="653"/>
      <c r="U1755" s="37"/>
      <c r="V1755" s="37"/>
      <c r="W1755" s="37"/>
      <c r="X1755" s="37"/>
      <c r="Y1755" s="37"/>
      <c r="Z1755" s="37"/>
      <c r="AA1755" s="37"/>
      <c r="AB1755" s="37"/>
      <c r="AC1755" s="37"/>
      <c r="AD1755" s="37"/>
      <c r="AE1755" s="37"/>
      <c r="AF1755" s="37"/>
      <c r="AG1755" s="37"/>
      <c r="AH1755" s="37"/>
      <c r="AI1755" s="37"/>
      <c r="AJ1755" s="37"/>
      <c r="AK1755" s="37"/>
      <c r="AL1755" s="652"/>
      <c r="AM1755" s="652"/>
      <c r="AN1755" s="652"/>
      <c r="AO1755" s="652"/>
      <c r="AP1755" s="652"/>
      <c r="AQ1755" s="652"/>
      <c r="AR1755" s="652"/>
      <c r="AS1755" s="652"/>
      <c r="AT1755" s="652"/>
    </row>
    <row r="1756" spans="2:46" s="644" customFormat="1" ht="15.95" customHeight="1" x14ac:dyDescent="0.25">
      <c r="B1756" s="645"/>
      <c r="C1756" s="652"/>
      <c r="D1756" s="652"/>
      <c r="E1756" s="652"/>
      <c r="F1756" s="652"/>
      <c r="G1756" s="647"/>
      <c r="H1756" s="648"/>
      <c r="I1756" s="648"/>
      <c r="J1756" s="671"/>
      <c r="K1756" s="822"/>
      <c r="L1756" s="671"/>
      <c r="M1756" s="671"/>
      <c r="N1756" s="671"/>
      <c r="O1756" s="671"/>
      <c r="P1756" s="671"/>
      <c r="Q1756" s="671"/>
      <c r="R1756" s="653"/>
      <c r="S1756" s="653"/>
      <c r="T1756" s="653"/>
      <c r="U1756" s="37"/>
      <c r="V1756" s="37"/>
      <c r="W1756" s="37"/>
      <c r="X1756" s="37"/>
      <c r="Y1756" s="37"/>
      <c r="Z1756" s="37"/>
      <c r="AA1756" s="37"/>
      <c r="AB1756" s="37"/>
      <c r="AC1756" s="37"/>
      <c r="AD1756" s="37"/>
      <c r="AE1756" s="37"/>
      <c r="AF1756" s="37"/>
      <c r="AG1756" s="37"/>
      <c r="AH1756" s="37"/>
      <c r="AI1756" s="37"/>
      <c r="AJ1756" s="37"/>
      <c r="AK1756" s="37"/>
      <c r="AL1756" s="652"/>
      <c r="AM1756" s="652"/>
      <c r="AN1756" s="652"/>
      <c r="AO1756" s="652"/>
      <c r="AP1756" s="652"/>
      <c r="AQ1756" s="652"/>
      <c r="AR1756" s="652"/>
      <c r="AS1756" s="652"/>
      <c r="AT1756" s="652"/>
    </row>
    <row r="1757" spans="2:46" s="644" customFormat="1" ht="15.95" customHeight="1" x14ac:dyDescent="0.25">
      <c r="B1757" s="645"/>
      <c r="C1757" s="652"/>
      <c r="D1757" s="652"/>
      <c r="E1757" s="652"/>
      <c r="F1757" s="652"/>
      <c r="G1757" s="647"/>
      <c r="H1757" s="648"/>
      <c r="I1757" s="648"/>
      <c r="J1757" s="671"/>
      <c r="K1757" s="822"/>
      <c r="L1757" s="671"/>
      <c r="M1757" s="671"/>
      <c r="N1757" s="671"/>
      <c r="O1757" s="671"/>
      <c r="P1757" s="671"/>
      <c r="Q1757" s="671"/>
      <c r="R1757" s="653"/>
      <c r="S1757" s="653"/>
      <c r="T1757" s="653"/>
      <c r="U1757" s="37"/>
      <c r="V1757" s="37"/>
      <c r="W1757" s="37"/>
      <c r="X1757" s="37"/>
      <c r="Y1757" s="37"/>
      <c r="Z1757" s="37"/>
      <c r="AA1757" s="37"/>
      <c r="AB1757" s="37"/>
      <c r="AC1757" s="37"/>
      <c r="AD1757" s="37"/>
      <c r="AE1757" s="37"/>
      <c r="AF1757" s="37"/>
      <c r="AG1757" s="37"/>
      <c r="AH1757" s="37"/>
      <c r="AI1757" s="37"/>
      <c r="AJ1757" s="37"/>
      <c r="AK1757" s="37"/>
      <c r="AL1757" s="652"/>
      <c r="AM1757" s="652"/>
      <c r="AN1757" s="652"/>
      <c r="AO1757" s="652"/>
      <c r="AP1757" s="652"/>
      <c r="AQ1757" s="652"/>
      <c r="AR1757" s="652"/>
      <c r="AS1757" s="652"/>
      <c r="AT1757" s="652"/>
    </row>
    <row r="1758" spans="2:46" s="644" customFormat="1" ht="15.95" customHeight="1" x14ac:dyDescent="0.25">
      <c r="B1758" s="645"/>
      <c r="C1758" s="652"/>
      <c r="D1758" s="652"/>
      <c r="E1758" s="652"/>
      <c r="F1758" s="652"/>
      <c r="G1758" s="647"/>
      <c r="H1758" s="648"/>
      <c r="I1758" s="648"/>
      <c r="J1758" s="671"/>
      <c r="K1758" s="822"/>
      <c r="L1758" s="671"/>
      <c r="M1758" s="671"/>
      <c r="N1758" s="671"/>
      <c r="O1758" s="671"/>
      <c r="P1758" s="671"/>
      <c r="Q1758" s="671"/>
      <c r="R1758" s="653"/>
      <c r="S1758" s="653"/>
      <c r="T1758" s="653"/>
      <c r="U1758" s="37"/>
      <c r="V1758" s="37"/>
      <c r="W1758" s="37"/>
      <c r="X1758" s="37"/>
      <c r="Y1758" s="37"/>
      <c r="Z1758" s="37"/>
      <c r="AA1758" s="37"/>
      <c r="AB1758" s="37"/>
      <c r="AC1758" s="37"/>
      <c r="AD1758" s="37"/>
      <c r="AE1758" s="37"/>
      <c r="AF1758" s="37"/>
      <c r="AG1758" s="37"/>
      <c r="AH1758" s="37"/>
      <c r="AI1758" s="37"/>
      <c r="AJ1758" s="37"/>
      <c r="AK1758" s="37"/>
      <c r="AL1758" s="652"/>
      <c r="AM1758" s="652"/>
      <c r="AN1758" s="652"/>
      <c r="AO1758" s="652"/>
      <c r="AP1758" s="652"/>
      <c r="AQ1758" s="652"/>
      <c r="AR1758" s="652"/>
      <c r="AS1758" s="652"/>
      <c r="AT1758" s="652"/>
    </row>
    <row r="1759" spans="2:46" s="644" customFormat="1" ht="15.95" customHeight="1" x14ac:dyDescent="0.25">
      <c r="B1759" s="645"/>
      <c r="C1759" s="652"/>
      <c r="D1759" s="652"/>
      <c r="E1759" s="652"/>
      <c r="F1759" s="652"/>
      <c r="G1759" s="647"/>
      <c r="H1759" s="648"/>
      <c r="I1759" s="648"/>
      <c r="J1759" s="671"/>
      <c r="K1759" s="822"/>
      <c r="L1759" s="671"/>
      <c r="M1759" s="671"/>
      <c r="N1759" s="671"/>
      <c r="O1759" s="671"/>
      <c r="P1759" s="671"/>
      <c r="Q1759" s="671"/>
      <c r="R1759" s="653"/>
      <c r="S1759" s="653"/>
      <c r="T1759" s="653"/>
      <c r="U1759" s="37"/>
      <c r="V1759" s="37"/>
      <c r="W1759" s="37"/>
      <c r="X1759" s="37"/>
      <c r="Y1759" s="37"/>
      <c r="Z1759" s="37"/>
      <c r="AA1759" s="37"/>
      <c r="AB1759" s="37"/>
      <c r="AC1759" s="37"/>
      <c r="AD1759" s="37"/>
      <c r="AE1759" s="37"/>
      <c r="AF1759" s="37"/>
      <c r="AG1759" s="37"/>
      <c r="AH1759" s="37"/>
      <c r="AI1759" s="37"/>
      <c r="AJ1759" s="37"/>
      <c r="AK1759" s="37"/>
      <c r="AL1759" s="652"/>
      <c r="AM1759" s="652"/>
      <c r="AN1759" s="652"/>
      <c r="AO1759" s="652"/>
      <c r="AP1759" s="652"/>
      <c r="AQ1759" s="652"/>
      <c r="AR1759" s="652"/>
      <c r="AS1759" s="652"/>
      <c r="AT1759" s="652"/>
    </row>
    <row r="1760" spans="2:46" s="644" customFormat="1" ht="15.95" customHeight="1" x14ac:dyDescent="0.25">
      <c r="B1760" s="645"/>
      <c r="C1760" s="652"/>
      <c r="D1760" s="652"/>
      <c r="E1760" s="652"/>
      <c r="F1760" s="652"/>
      <c r="G1760" s="647"/>
      <c r="H1760" s="648"/>
      <c r="I1760" s="648"/>
      <c r="J1760" s="671"/>
      <c r="K1760" s="822"/>
      <c r="L1760" s="671"/>
      <c r="M1760" s="671"/>
      <c r="N1760" s="671"/>
      <c r="O1760" s="671"/>
      <c r="P1760" s="671"/>
      <c r="Q1760" s="671"/>
      <c r="R1760" s="653"/>
      <c r="S1760" s="653"/>
      <c r="T1760" s="653"/>
      <c r="U1760" s="37"/>
      <c r="V1760" s="37"/>
      <c r="W1760" s="37"/>
      <c r="X1760" s="37"/>
      <c r="Y1760" s="37"/>
      <c r="Z1760" s="37"/>
      <c r="AA1760" s="37"/>
      <c r="AB1760" s="37"/>
      <c r="AC1760" s="37"/>
      <c r="AD1760" s="37"/>
      <c r="AE1760" s="37"/>
      <c r="AF1760" s="37"/>
      <c r="AG1760" s="37"/>
      <c r="AH1760" s="37"/>
      <c r="AI1760" s="37"/>
      <c r="AJ1760" s="37"/>
      <c r="AK1760" s="37"/>
      <c r="AL1760" s="652"/>
      <c r="AM1760" s="652"/>
      <c r="AN1760" s="652"/>
      <c r="AO1760" s="652"/>
      <c r="AP1760" s="652"/>
      <c r="AQ1760" s="652"/>
      <c r="AR1760" s="652"/>
      <c r="AS1760" s="652"/>
      <c r="AT1760" s="652"/>
    </row>
    <row r="1761" spans="2:46" s="644" customFormat="1" ht="15.95" customHeight="1" x14ac:dyDescent="0.25">
      <c r="B1761" s="645"/>
      <c r="C1761" s="652"/>
      <c r="D1761" s="652"/>
      <c r="E1761" s="652"/>
      <c r="F1761" s="652"/>
      <c r="G1761" s="647"/>
      <c r="H1761" s="648"/>
      <c r="I1761" s="648"/>
      <c r="J1761" s="671"/>
      <c r="K1761" s="822"/>
      <c r="L1761" s="671"/>
      <c r="M1761" s="671"/>
      <c r="N1761" s="671"/>
      <c r="O1761" s="671"/>
      <c r="P1761" s="671"/>
      <c r="Q1761" s="671"/>
      <c r="R1761" s="653"/>
      <c r="S1761" s="653"/>
      <c r="T1761" s="653"/>
      <c r="U1761" s="37"/>
      <c r="V1761" s="37"/>
      <c r="W1761" s="37"/>
      <c r="X1761" s="37"/>
      <c r="Y1761" s="37"/>
      <c r="Z1761" s="37"/>
      <c r="AA1761" s="37"/>
      <c r="AB1761" s="37"/>
      <c r="AC1761" s="37"/>
      <c r="AD1761" s="37"/>
      <c r="AE1761" s="37"/>
      <c r="AF1761" s="37"/>
      <c r="AG1761" s="37"/>
      <c r="AH1761" s="37"/>
      <c r="AI1761" s="37"/>
      <c r="AJ1761" s="37"/>
      <c r="AK1761" s="37"/>
      <c r="AL1761" s="652"/>
      <c r="AM1761" s="652"/>
      <c r="AN1761" s="652"/>
      <c r="AO1761" s="652"/>
      <c r="AP1761" s="652"/>
      <c r="AQ1761" s="652"/>
      <c r="AR1761" s="652"/>
      <c r="AS1761" s="652"/>
      <c r="AT1761" s="652"/>
    </row>
    <row r="1762" spans="2:46" s="644" customFormat="1" ht="15.95" customHeight="1" x14ac:dyDescent="0.25">
      <c r="B1762" s="645"/>
      <c r="C1762" s="652"/>
      <c r="D1762" s="652"/>
      <c r="E1762" s="652"/>
      <c r="F1762" s="652"/>
      <c r="G1762" s="647"/>
      <c r="H1762" s="648"/>
      <c r="I1762" s="648"/>
      <c r="J1762" s="671"/>
      <c r="K1762" s="822"/>
      <c r="L1762" s="671"/>
      <c r="M1762" s="671"/>
      <c r="N1762" s="671"/>
      <c r="O1762" s="671"/>
      <c r="P1762" s="671"/>
      <c r="Q1762" s="671"/>
      <c r="R1762" s="653"/>
      <c r="S1762" s="653"/>
      <c r="T1762" s="653"/>
      <c r="U1762" s="37"/>
      <c r="V1762" s="37"/>
      <c r="W1762" s="37"/>
      <c r="X1762" s="37"/>
      <c r="Y1762" s="37"/>
      <c r="Z1762" s="37"/>
      <c r="AA1762" s="37"/>
      <c r="AB1762" s="37"/>
      <c r="AC1762" s="37"/>
      <c r="AD1762" s="37"/>
      <c r="AE1762" s="37"/>
      <c r="AF1762" s="37"/>
      <c r="AG1762" s="37"/>
      <c r="AH1762" s="37"/>
      <c r="AI1762" s="37"/>
      <c r="AJ1762" s="37"/>
      <c r="AK1762" s="37"/>
      <c r="AL1762" s="652"/>
      <c r="AM1762" s="652"/>
      <c r="AN1762" s="652"/>
      <c r="AO1762" s="652"/>
      <c r="AP1762" s="652"/>
      <c r="AQ1762" s="652"/>
      <c r="AR1762" s="652"/>
      <c r="AS1762" s="652"/>
      <c r="AT1762" s="652"/>
    </row>
    <row r="1763" spans="2:46" s="644" customFormat="1" ht="15.95" customHeight="1" x14ac:dyDescent="0.25">
      <c r="B1763" s="645"/>
      <c r="C1763" s="652"/>
      <c r="D1763" s="652"/>
      <c r="E1763" s="652"/>
      <c r="F1763" s="652"/>
      <c r="G1763" s="647"/>
      <c r="H1763" s="648"/>
      <c r="I1763" s="648"/>
      <c r="J1763" s="671"/>
      <c r="K1763" s="822"/>
      <c r="L1763" s="671"/>
      <c r="M1763" s="671"/>
      <c r="N1763" s="671"/>
      <c r="O1763" s="671"/>
      <c r="P1763" s="671"/>
      <c r="Q1763" s="671"/>
      <c r="R1763" s="653"/>
      <c r="S1763" s="653"/>
      <c r="T1763" s="653"/>
      <c r="U1763" s="37"/>
      <c r="V1763" s="37"/>
      <c r="W1763" s="37"/>
      <c r="X1763" s="37"/>
      <c r="Y1763" s="37"/>
      <c r="Z1763" s="37"/>
      <c r="AA1763" s="37"/>
      <c r="AB1763" s="37"/>
      <c r="AC1763" s="37"/>
      <c r="AD1763" s="37"/>
      <c r="AE1763" s="37"/>
      <c r="AF1763" s="37"/>
      <c r="AG1763" s="37"/>
      <c r="AH1763" s="37"/>
      <c r="AI1763" s="37"/>
      <c r="AJ1763" s="37"/>
      <c r="AK1763" s="37"/>
      <c r="AL1763" s="652"/>
      <c r="AM1763" s="652"/>
      <c r="AN1763" s="652"/>
      <c r="AO1763" s="652"/>
      <c r="AP1763" s="652"/>
      <c r="AQ1763" s="652"/>
      <c r="AR1763" s="652"/>
      <c r="AS1763" s="652"/>
      <c r="AT1763" s="652"/>
    </row>
    <row r="1764" spans="2:46" s="644" customFormat="1" ht="15.95" customHeight="1" x14ac:dyDescent="0.25">
      <c r="B1764" s="645"/>
      <c r="C1764" s="652"/>
      <c r="D1764" s="652"/>
      <c r="E1764" s="652"/>
      <c r="F1764" s="652"/>
      <c r="G1764" s="647"/>
      <c r="H1764" s="648"/>
      <c r="I1764" s="648"/>
      <c r="J1764" s="671"/>
      <c r="K1764" s="822"/>
      <c r="L1764" s="671"/>
      <c r="M1764" s="671"/>
      <c r="N1764" s="671"/>
      <c r="O1764" s="671"/>
      <c r="P1764" s="671"/>
      <c r="Q1764" s="671"/>
      <c r="R1764" s="653"/>
      <c r="S1764" s="653"/>
      <c r="T1764" s="653"/>
      <c r="U1764" s="37"/>
      <c r="V1764" s="37"/>
      <c r="W1764" s="37"/>
      <c r="X1764" s="37"/>
      <c r="Y1764" s="37"/>
      <c r="Z1764" s="37"/>
      <c r="AA1764" s="37"/>
      <c r="AB1764" s="37"/>
      <c r="AC1764" s="37"/>
      <c r="AD1764" s="37"/>
      <c r="AE1764" s="37"/>
      <c r="AF1764" s="37"/>
      <c r="AG1764" s="37"/>
      <c r="AH1764" s="37"/>
      <c r="AI1764" s="37"/>
      <c r="AJ1764" s="37"/>
      <c r="AK1764" s="37"/>
      <c r="AL1764" s="652"/>
      <c r="AM1764" s="652"/>
      <c r="AN1764" s="652"/>
      <c r="AO1764" s="652"/>
      <c r="AP1764" s="652"/>
      <c r="AQ1764" s="652"/>
      <c r="AR1764" s="652"/>
      <c r="AS1764" s="652"/>
      <c r="AT1764" s="652"/>
    </row>
    <row r="1765" spans="2:46" s="644" customFormat="1" ht="15.95" customHeight="1" x14ac:dyDescent="0.25">
      <c r="B1765" s="645"/>
      <c r="C1765" s="652"/>
      <c r="D1765" s="652"/>
      <c r="E1765" s="652"/>
      <c r="F1765" s="652"/>
      <c r="G1765" s="647"/>
      <c r="H1765" s="648"/>
      <c r="I1765" s="648"/>
      <c r="J1765" s="671"/>
      <c r="K1765" s="822"/>
      <c r="L1765" s="671"/>
      <c r="M1765" s="671"/>
      <c r="N1765" s="671"/>
      <c r="O1765" s="671"/>
      <c r="P1765" s="671"/>
      <c r="Q1765" s="671"/>
      <c r="R1765" s="653"/>
      <c r="S1765" s="653"/>
      <c r="T1765" s="653"/>
      <c r="U1765" s="37"/>
      <c r="V1765" s="37"/>
      <c r="W1765" s="37"/>
      <c r="X1765" s="37"/>
      <c r="Y1765" s="37"/>
      <c r="Z1765" s="37"/>
      <c r="AA1765" s="37"/>
      <c r="AB1765" s="37"/>
      <c r="AC1765" s="37"/>
      <c r="AD1765" s="37"/>
      <c r="AE1765" s="37"/>
      <c r="AF1765" s="37"/>
      <c r="AG1765" s="37"/>
      <c r="AH1765" s="37"/>
      <c r="AI1765" s="37"/>
      <c r="AJ1765" s="37"/>
      <c r="AK1765" s="37"/>
      <c r="AL1765" s="652"/>
      <c r="AM1765" s="652"/>
      <c r="AN1765" s="652"/>
      <c r="AO1765" s="652"/>
      <c r="AP1765" s="652"/>
      <c r="AQ1765" s="652"/>
      <c r="AR1765" s="652"/>
      <c r="AS1765" s="652"/>
      <c r="AT1765" s="652"/>
    </row>
    <row r="1766" spans="2:46" s="644" customFormat="1" ht="15.95" customHeight="1" x14ac:dyDescent="0.25">
      <c r="B1766" s="645"/>
      <c r="C1766" s="652"/>
      <c r="D1766" s="652"/>
      <c r="E1766" s="652"/>
      <c r="F1766" s="652"/>
      <c r="G1766" s="647"/>
      <c r="H1766" s="648"/>
      <c r="I1766" s="648"/>
      <c r="J1766" s="671"/>
      <c r="K1766" s="822"/>
      <c r="L1766" s="671"/>
      <c r="M1766" s="671"/>
      <c r="N1766" s="671"/>
      <c r="O1766" s="671"/>
      <c r="P1766" s="671"/>
      <c r="Q1766" s="671"/>
      <c r="R1766" s="653"/>
      <c r="S1766" s="653"/>
      <c r="T1766" s="653"/>
      <c r="U1766" s="37"/>
      <c r="V1766" s="37"/>
      <c r="W1766" s="37"/>
      <c r="X1766" s="37"/>
      <c r="Y1766" s="37"/>
      <c r="Z1766" s="37"/>
      <c r="AA1766" s="37"/>
      <c r="AB1766" s="37"/>
      <c r="AC1766" s="37"/>
      <c r="AD1766" s="37"/>
      <c r="AE1766" s="37"/>
      <c r="AF1766" s="37"/>
      <c r="AG1766" s="37"/>
      <c r="AH1766" s="37"/>
      <c r="AI1766" s="37"/>
      <c r="AJ1766" s="37"/>
      <c r="AK1766" s="37"/>
      <c r="AL1766" s="652"/>
      <c r="AM1766" s="652"/>
      <c r="AN1766" s="652"/>
      <c r="AO1766" s="652"/>
      <c r="AP1766" s="652"/>
      <c r="AQ1766" s="652"/>
      <c r="AR1766" s="652"/>
      <c r="AS1766" s="652"/>
      <c r="AT1766" s="652"/>
    </row>
    <row r="1767" spans="2:46" s="644" customFormat="1" ht="15.95" customHeight="1" x14ac:dyDescent="0.25">
      <c r="B1767" s="645"/>
      <c r="C1767" s="652"/>
      <c r="D1767" s="652"/>
      <c r="E1767" s="652"/>
      <c r="F1767" s="652"/>
      <c r="G1767" s="647"/>
      <c r="H1767" s="648"/>
      <c r="I1767" s="648"/>
      <c r="J1767" s="671"/>
      <c r="K1767" s="822"/>
      <c r="L1767" s="671"/>
      <c r="M1767" s="671"/>
      <c r="N1767" s="671"/>
      <c r="O1767" s="671"/>
      <c r="P1767" s="671"/>
      <c r="Q1767" s="671"/>
      <c r="R1767" s="653"/>
      <c r="S1767" s="653"/>
      <c r="T1767" s="653"/>
      <c r="U1767" s="37"/>
      <c r="V1767" s="37"/>
      <c r="W1767" s="37"/>
      <c r="X1767" s="37"/>
      <c r="Y1767" s="37"/>
      <c r="Z1767" s="37"/>
      <c r="AA1767" s="37"/>
      <c r="AB1767" s="37"/>
      <c r="AC1767" s="37"/>
      <c r="AD1767" s="37"/>
      <c r="AE1767" s="37"/>
      <c r="AF1767" s="37"/>
      <c r="AG1767" s="37"/>
      <c r="AH1767" s="37"/>
      <c r="AI1767" s="37"/>
      <c r="AJ1767" s="37"/>
      <c r="AK1767" s="37"/>
      <c r="AL1767" s="652"/>
      <c r="AM1767" s="652"/>
      <c r="AN1767" s="652"/>
      <c r="AO1767" s="652"/>
      <c r="AP1767" s="652"/>
      <c r="AQ1767" s="652"/>
      <c r="AR1767" s="652"/>
      <c r="AS1767" s="652"/>
      <c r="AT1767" s="652"/>
    </row>
    <row r="1768" spans="2:46" s="644" customFormat="1" ht="15.95" customHeight="1" x14ac:dyDescent="0.25">
      <c r="B1768" s="645"/>
      <c r="C1768" s="652"/>
      <c r="D1768" s="652"/>
      <c r="E1768" s="652"/>
      <c r="F1768" s="652"/>
      <c r="G1768" s="647"/>
      <c r="H1768" s="648"/>
      <c r="I1768" s="648"/>
      <c r="J1768" s="671"/>
      <c r="K1768" s="822"/>
      <c r="L1768" s="671"/>
      <c r="M1768" s="671"/>
      <c r="N1768" s="671"/>
      <c r="O1768" s="671"/>
      <c r="P1768" s="671"/>
      <c r="Q1768" s="671"/>
      <c r="R1768" s="653"/>
      <c r="S1768" s="653"/>
      <c r="T1768" s="653"/>
      <c r="U1768" s="37"/>
      <c r="V1768" s="37"/>
      <c r="W1768" s="37"/>
      <c r="X1768" s="37"/>
      <c r="Y1768" s="37"/>
      <c r="Z1768" s="37"/>
      <c r="AA1768" s="37"/>
      <c r="AB1768" s="37"/>
      <c r="AC1768" s="37"/>
      <c r="AD1768" s="37"/>
      <c r="AE1768" s="37"/>
      <c r="AF1768" s="37"/>
      <c r="AG1768" s="37"/>
      <c r="AH1768" s="37"/>
      <c r="AI1768" s="37"/>
      <c r="AJ1768" s="37"/>
      <c r="AK1768" s="37"/>
      <c r="AL1768" s="652"/>
      <c r="AM1768" s="652"/>
      <c r="AN1768" s="652"/>
      <c r="AO1768" s="652"/>
      <c r="AP1768" s="652"/>
      <c r="AQ1768" s="652"/>
      <c r="AR1768" s="652"/>
      <c r="AS1768" s="652"/>
      <c r="AT1768" s="652"/>
    </row>
    <row r="1769" spans="2:46" s="644" customFormat="1" ht="15.95" customHeight="1" x14ac:dyDescent="0.25">
      <c r="B1769" s="645"/>
      <c r="C1769" s="652"/>
      <c r="D1769" s="652"/>
      <c r="E1769" s="652"/>
      <c r="F1769" s="652"/>
      <c r="G1769" s="647"/>
      <c r="H1769" s="648"/>
      <c r="I1769" s="648"/>
      <c r="J1769" s="671"/>
      <c r="K1769" s="822"/>
      <c r="L1769" s="671"/>
      <c r="M1769" s="671"/>
      <c r="N1769" s="671"/>
      <c r="O1769" s="671"/>
      <c r="P1769" s="671"/>
      <c r="Q1769" s="671"/>
      <c r="R1769" s="653"/>
      <c r="S1769" s="653"/>
      <c r="T1769" s="653"/>
      <c r="U1769" s="37"/>
      <c r="V1769" s="37"/>
      <c r="W1769" s="37"/>
      <c r="X1769" s="37"/>
      <c r="Y1769" s="37"/>
      <c r="Z1769" s="37"/>
      <c r="AA1769" s="37"/>
      <c r="AB1769" s="37"/>
      <c r="AC1769" s="37"/>
      <c r="AD1769" s="37"/>
      <c r="AE1769" s="37"/>
      <c r="AF1769" s="37"/>
      <c r="AG1769" s="37"/>
      <c r="AH1769" s="37"/>
      <c r="AI1769" s="37"/>
      <c r="AJ1769" s="37"/>
      <c r="AK1769" s="37"/>
      <c r="AL1769" s="652"/>
      <c r="AM1769" s="652"/>
      <c r="AN1769" s="652"/>
      <c r="AO1769" s="652"/>
      <c r="AP1769" s="652"/>
      <c r="AQ1769" s="652"/>
      <c r="AR1769" s="652"/>
      <c r="AS1769" s="652"/>
      <c r="AT1769" s="652"/>
    </row>
    <row r="1770" spans="2:46" s="644" customFormat="1" ht="15.95" customHeight="1" x14ac:dyDescent="0.25">
      <c r="B1770" s="645"/>
      <c r="C1770" s="652"/>
      <c r="D1770" s="652"/>
      <c r="E1770" s="652"/>
      <c r="F1770" s="652"/>
      <c r="G1770" s="647"/>
      <c r="H1770" s="648"/>
      <c r="I1770" s="648"/>
      <c r="J1770" s="671"/>
      <c r="K1770" s="822"/>
      <c r="L1770" s="671"/>
      <c r="M1770" s="671"/>
      <c r="N1770" s="671"/>
      <c r="O1770" s="671"/>
      <c r="P1770" s="671"/>
      <c r="Q1770" s="671"/>
      <c r="R1770" s="653"/>
      <c r="S1770" s="653"/>
      <c r="T1770" s="653"/>
      <c r="U1770" s="37"/>
      <c r="V1770" s="37"/>
      <c r="W1770" s="37"/>
      <c r="X1770" s="37"/>
      <c r="Y1770" s="37"/>
      <c r="Z1770" s="37"/>
      <c r="AA1770" s="37"/>
      <c r="AB1770" s="37"/>
      <c r="AC1770" s="37"/>
      <c r="AD1770" s="37"/>
      <c r="AE1770" s="37"/>
      <c r="AF1770" s="37"/>
      <c r="AG1770" s="37"/>
      <c r="AH1770" s="37"/>
      <c r="AI1770" s="37"/>
      <c r="AJ1770" s="37"/>
      <c r="AK1770" s="37"/>
      <c r="AL1770" s="652"/>
      <c r="AM1770" s="652"/>
      <c r="AN1770" s="652"/>
      <c r="AO1770" s="652"/>
      <c r="AP1770" s="652"/>
      <c r="AQ1770" s="652"/>
      <c r="AR1770" s="652"/>
      <c r="AS1770" s="652"/>
      <c r="AT1770" s="652"/>
    </row>
    <row r="1771" spans="2:46" s="644" customFormat="1" ht="15.95" customHeight="1" x14ac:dyDescent="0.25">
      <c r="B1771" s="645"/>
      <c r="C1771" s="652"/>
      <c r="D1771" s="652"/>
      <c r="E1771" s="652"/>
      <c r="F1771" s="652"/>
      <c r="G1771" s="647"/>
      <c r="H1771" s="648"/>
      <c r="I1771" s="648"/>
      <c r="J1771" s="671"/>
      <c r="K1771" s="822"/>
      <c r="L1771" s="671"/>
      <c r="M1771" s="671"/>
      <c r="N1771" s="671"/>
      <c r="O1771" s="671"/>
      <c r="P1771" s="671"/>
      <c r="Q1771" s="671"/>
      <c r="R1771" s="653"/>
      <c r="S1771" s="653"/>
      <c r="T1771" s="653"/>
      <c r="U1771" s="37"/>
      <c r="V1771" s="37"/>
      <c r="W1771" s="37"/>
      <c r="X1771" s="37"/>
      <c r="Y1771" s="37"/>
      <c r="Z1771" s="37"/>
      <c r="AA1771" s="37"/>
      <c r="AB1771" s="37"/>
      <c r="AC1771" s="37"/>
      <c r="AD1771" s="37"/>
      <c r="AE1771" s="37"/>
      <c r="AF1771" s="37"/>
      <c r="AG1771" s="37"/>
      <c r="AH1771" s="37"/>
      <c r="AI1771" s="37"/>
      <c r="AJ1771" s="37"/>
      <c r="AK1771" s="37"/>
      <c r="AL1771" s="652"/>
      <c r="AM1771" s="652"/>
      <c r="AN1771" s="652"/>
      <c r="AO1771" s="652"/>
      <c r="AP1771" s="652"/>
      <c r="AQ1771" s="652"/>
      <c r="AR1771" s="652"/>
      <c r="AS1771" s="652"/>
      <c r="AT1771" s="652"/>
    </row>
    <row r="1772" spans="2:46" s="644" customFormat="1" ht="15.95" customHeight="1" x14ac:dyDescent="0.25">
      <c r="B1772" s="645"/>
      <c r="C1772" s="652"/>
      <c r="D1772" s="652"/>
      <c r="E1772" s="652"/>
      <c r="F1772" s="652"/>
      <c r="G1772" s="647"/>
      <c r="H1772" s="648"/>
      <c r="I1772" s="648"/>
      <c r="J1772" s="671"/>
      <c r="K1772" s="822"/>
      <c r="L1772" s="671"/>
      <c r="M1772" s="671"/>
      <c r="N1772" s="671"/>
      <c r="O1772" s="671"/>
      <c r="P1772" s="671"/>
      <c r="Q1772" s="671"/>
      <c r="R1772" s="653"/>
      <c r="S1772" s="653"/>
      <c r="T1772" s="653"/>
      <c r="U1772" s="37"/>
      <c r="V1772" s="37"/>
      <c r="W1772" s="37"/>
      <c r="X1772" s="37"/>
      <c r="Y1772" s="37"/>
      <c r="Z1772" s="37"/>
      <c r="AA1772" s="37"/>
      <c r="AB1772" s="37"/>
      <c r="AC1772" s="37"/>
      <c r="AD1772" s="37"/>
      <c r="AE1772" s="37"/>
      <c r="AF1772" s="37"/>
      <c r="AG1772" s="37"/>
      <c r="AH1772" s="37"/>
      <c r="AI1772" s="37"/>
      <c r="AJ1772" s="37"/>
      <c r="AK1772" s="37"/>
      <c r="AL1772" s="652"/>
      <c r="AM1772" s="652"/>
      <c r="AN1772" s="652"/>
      <c r="AO1772" s="652"/>
      <c r="AP1772" s="652"/>
      <c r="AQ1772" s="652"/>
      <c r="AR1772" s="652"/>
      <c r="AS1772" s="652"/>
      <c r="AT1772" s="652"/>
    </row>
    <row r="1773" spans="2:46" s="644" customFormat="1" ht="15.95" customHeight="1" x14ac:dyDescent="0.25">
      <c r="B1773" s="645"/>
      <c r="C1773" s="652"/>
      <c r="D1773" s="652"/>
      <c r="E1773" s="652"/>
      <c r="F1773" s="652"/>
      <c r="G1773" s="647"/>
      <c r="H1773" s="648"/>
      <c r="I1773" s="648"/>
      <c r="J1773" s="671"/>
      <c r="K1773" s="822"/>
      <c r="L1773" s="671"/>
      <c r="M1773" s="671"/>
      <c r="N1773" s="671"/>
      <c r="O1773" s="671"/>
      <c r="P1773" s="671"/>
      <c r="Q1773" s="671"/>
      <c r="R1773" s="653"/>
      <c r="S1773" s="653"/>
      <c r="T1773" s="653"/>
      <c r="U1773" s="37"/>
      <c r="V1773" s="37"/>
      <c r="W1773" s="37"/>
      <c r="X1773" s="37"/>
      <c r="Y1773" s="37"/>
      <c r="Z1773" s="37"/>
      <c r="AA1773" s="37"/>
      <c r="AB1773" s="37"/>
      <c r="AC1773" s="37"/>
      <c r="AD1773" s="37"/>
      <c r="AE1773" s="37"/>
      <c r="AF1773" s="37"/>
      <c r="AG1773" s="37"/>
      <c r="AH1773" s="37"/>
      <c r="AI1773" s="37"/>
      <c r="AJ1773" s="37"/>
      <c r="AK1773" s="37"/>
      <c r="AL1773" s="652"/>
      <c r="AM1773" s="652"/>
      <c r="AN1773" s="652"/>
      <c r="AO1773" s="652"/>
      <c r="AP1773" s="652"/>
      <c r="AQ1773" s="652"/>
      <c r="AR1773" s="652"/>
      <c r="AS1773" s="652"/>
      <c r="AT1773" s="652"/>
    </row>
    <row r="1774" spans="2:46" s="644" customFormat="1" ht="15.95" customHeight="1" x14ac:dyDescent="0.25">
      <c r="B1774" s="645"/>
      <c r="C1774" s="652"/>
      <c r="D1774" s="652"/>
      <c r="E1774" s="652"/>
      <c r="F1774" s="652"/>
      <c r="G1774" s="647"/>
      <c r="H1774" s="648"/>
      <c r="I1774" s="648"/>
      <c r="J1774" s="671"/>
      <c r="K1774" s="822"/>
      <c r="L1774" s="671"/>
      <c r="M1774" s="671"/>
      <c r="N1774" s="671"/>
      <c r="O1774" s="671"/>
      <c r="P1774" s="671"/>
      <c r="Q1774" s="671"/>
      <c r="R1774" s="653"/>
      <c r="S1774" s="653"/>
      <c r="T1774" s="653"/>
      <c r="U1774" s="37"/>
      <c r="V1774" s="37"/>
      <c r="W1774" s="37"/>
      <c r="X1774" s="37"/>
      <c r="Y1774" s="37"/>
      <c r="Z1774" s="37"/>
      <c r="AA1774" s="37"/>
      <c r="AB1774" s="37"/>
      <c r="AC1774" s="37"/>
      <c r="AD1774" s="37"/>
      <c r="AE1774" s="37"/>
      <c r="AF1774" s="37"/>
      <c r="AG1774" s="37"/>
      <c r="AH1774" s="37"/>
      <c r="AI1774" s="37"/>
      <c r="AJ1774" s="37"/>
      <c r="AK1774" s="37"/>
      <c r="AL1774" s="652"/>
      <c r="AM1774" s="652"/>
      <c r="AN1774" s="652"/>
      <c r="AO1774" s="652"/>
      <c r="AP1774" s="652"/>
      <c r="AQ1774" s="652"/>
      <c r="AR1774" s="652"/>
      <c r="AS1774" s="652"/>
      <c r="AT1774" s="652"/>
    </row>
    <row r="1775" spans="2:46" s="644" customFormat="1" ht="15.95" customHeight="1" x14ac:dyDescent="0.25">
      <c r="B1775" s="645"/>
      <c r="C1775" s="652"/>
      <c r="D1775" s="652"/>
      <c r="E1775" s="652"/>
      <c r="F1775" s="652"/>
      <c r="G1775" s="647"/>
      <c r="H1775" s="648"/>
      <c r="I1775" s="648"/>
      <c r="J1775" s="671"/>
      <c r="K1775" s="822"/>
      <c r="L1775" s="671"/>
      <c r="M1775" s="671"/>
      <c r="N1775" s="671"/>
      <c r="O1775" s="671"/>
      <c r="P1775" s="671"/>
      <c r="Q1775" s="671"/>
      <c r="R1775" s="653"/>
      <c r="S1775" s="653"/>
      <c r="T1775" s="653"/>
      <c r="U1775" s="37"/>
      <c r="V1775" s="37"/>
      <c r="W1775" s="37"/>
      <c r="X1775" s="37"/>
      <c r="Y1775" s="37"/>
      <c r="Z1775" s="37"/>
      <c r="AA1775" s="37"/>
      <c r="AB1775" s="37"/>
      <c r="AC1775" s="37"/>
      <c r="AD1775" s="37"/>
      <c r="AE1775" s="37"/>
      <c r="AF1775" s="37"/>
      <c r="AG1775" s="37"/>
      <c r="AH1775" s="37"/>
      <c r="AI1775" s="37"/>
      <c r="AJ1775" s="37"/>
      <c r="AK1775" s="37"/>
      <c r="AL1775" s="652"/>
      <c r="AM1775" s="652"/>
      <c r="AN1775" s="652"/>
      <c r="AO1775" s="652"/>
      <c r="AP1775" s="652"/>
      <c r="AQ1775" s="652"/>
      <c r="AR1775" s="652"/>
      <c r="AS1775" s="652"/>
      <c r="AT1775" s="652"/>
    </row>
    <row r="1776" spans="2:46" s="644" customFormat="1" ht="15.95" customHeight="1" x14ac:dyDescent="0.25">
      <c r="B1776" s="645"/>
      <c r="C1776" s="652"/>
      <c r="D1776" s="652"/>
      <c r="E1776" s="652"/>
      <c r="F1776" s="652"/>
      <c r="G1776" s="647"/>
      <c r="H1776" s="648"/>
      <c r="I1776" s="648"/>
      <c r="J1776" s="671"/>
      <c r="K1776" s="822"/>
      <c r="L1776" s="671"/>
      <c r="M1776" s="671"/>
      <c r="N1776" s="671"/>
      <c r="O1776" s="671"/>
      <c r="P1776" s="671"/>
      <c r="Q1776" s="671"/>
      <c r="R1776" s="653"/>
      <c r="S1776" s="653"/>
      <c r="T1776" s="653"/>
      <c r="U1776" s="37"/>
      <c r="V1776" s="37"/>
      <c r="W1776" s="37"/>
      <c r="X1776" s="37"/>
      <c r="Y1776" s="37"/>
      <c r="Z1776" s="37"/>
      <c r="AA1776" s="37"/>
      <c r="AB1776" s="37"/>
      <c r="AC1776" s="37"/>
      <c r="AD1776" s="37"/>
      <c r="AE1776" s="37"/>
      <c r="AF1776" s="37"/>
      <c r="AG1776" s="37"/>
      <c r="AH1776" s="37"/>
      <c r="AI1776" s="37"/>
      <c r="AJ1776" s="37"/>
      <c r="AK1776" s="37"/>
      <c r="AL1776" s="652"/>
      <c r="AM1776" s="652"/>
      <c r="AN1776" s="652"/>
      <c r="AO1776" s="652"/>
      <c r="AP1776" s="652"/>
      <c r="AQ1776" s="652"/>
      <c r="AR1776" s="652"/>
      <c r="AS1776" s="652"/>
      <c r="AT1776" s="652"/>
    </row>
    <row r="1777" spans="2:46" s="644" customFormat="1" ht="15.95" customHeight="1" x14ac:dyDescent="0.25">
      <c r="B1777" s="645"/>
      <c r="C1777" s="652"/>
      <c r="D1777" s="652"/>
      <c r="E1777" s="652"/>
      <c r="F1777" s="652"/>
      <c r="G1777" s="647"/>
      <c r="H1777" s="648"/>
      <c r="I1777" s="648"/>
      <c r="J1777" s="671"/>
      <c r="K1777" s="822"/>
      <c r="L1777" s="671"/>
      <c r="M1777" s="671"/>
      <c r="N1777" s="671"/>
      <c r="O1777" s="671"/>
      <c r="P1777" s="671"/>
      <c r="Q1777" s="671"/>
      <c r="R1777" s="653"/>
      <c r="S1777" s="653"/>
      <c r="T1777" s="653"/>
      <c r="U1777" s="37"/>
      <c r="V1777" s="37"/>
      <c r="W1777" s="37"/>
      <c r="X1777" s="37"/>
      <c r="Y1777" s="37"/>
      <c r="Z1777" s="37"/>
      <c r="AA1777" s="37"/>
      <c r="AB1777" s="37"/>
      <c r="AC1777" s="37"/>
      <c r="AD1777" s="37"/>
      <c r="AE1777" s="37"/>
      <c r="AF1777" s="37"/>
      <c r="AG1777" s="37"/>
      <c r="AH1777" s="37"/>
      <c r="AI1777" s="37"/>
      <c r="AJ1777" s="37"/>
      <c r="AK1777" s="37"/>
      <c r="AL1777" s="652"/>
      <c r="AM1777" s="652"/>
      <c r="AN1777" s="652"/>
      <c r="AO1777" s="652"/>
      <c r="AP1777" s="652"/>
      <c r="AQ1777" s="652"/>
      <c r="AR1777" s="652"/>
      <c r="AS1777" s="652"/>
      <c r="AT1777" s="652"/>
    </row>
    <row r="1778" spans="2:46" s="644" customFormat="1" ht="15.95" customHeight="1" x14ac:dyDescent="0.25">
      <c r="B1778" s="645"/>
      <c r="C1778" s="652"/>
      <c r="D1778" s="652"/>
      <c r="E1778" s="652"/>
      <c r="F1778" s="652"/>
      <c r="G1778" s="647"/>
      <c r="H1778" s="648"/>
      <c r="I1778" s="648"/>
      <c r="J1778" s="671"/>
      <c r="K1778" s="822"/>
      <c r="L1778" s="671"/>
      <c r="M1778" s="671"/>
      <c r="N1778" s="671"/>
      <c r="O1778" s="671"/>
      <c r="P1778" s="671"/>
      <c r="Q1778" s="671"/>
      <c r="R1778" s="653"/>
      <c r="S1778" s="653"/>
      <c r="T1778" s="653"/>
      <c r="U1778" s="37"/>
      <c r="V1778" s="37"/>
      <c r="W1778" s="37"/>
      <c r="X1778" s="37"/>
      <c r="Y1778" s="37"/>
      <c r="Z1778" s="37"/>
      <c r="AA1778" s="37"/>
      <c r="AB1778" s="37"/>
      <c r="AC1778" s="37"/>
      <c r="AD1778" s="37"/>
      <c r="AE1778" s="37"/>
      <c r="AF1778" s="37"/>
      <c r="AG1778" s="37"/>
      <c r="AH1778" s="37"/>
      <c r="AI1778" s="37"/>
      <c r="AJ1778" s="37"/>
      <c r="AK1778" s="37"/>
      <c r="AL1778" s="652"/>
      <c r="AM1778" s="652"/>
      <c r="AN1778" s="652"/>
      <c r="AO1778" s="652"/>
      <c r="AP1778" s="652"/>
      <c r="AQ1778" s="652"/>
      <c r="AR1778" s="652"/>
      <c r="AS1778" s="652"/>
      <c r="AT1778" s="652"/>
    </row>
    <row r="1779" spans="2:46" s="644" customFormat="1" ht="15.95" customHeight="1" x14ac:dyDescent="0.25">
      <c r="B1779" s="645"/>
      <c r="C1779" s="652"/>
      <c r="D1779" s="652"/>
      <c r="E1779" s="652"/>
      <c r="F1779" s="652"/>
      <c r="G1779" s="647"/>
      <c r="H1779" s="648"/>
      <c r="I1779" s="648"/>
      <c r="J1779" s="671"/>
      <c r="K1779" s="822"/>
      <c r="L1779" s="671"/>
      <c r="M1779" s="671"/>
      <c r="N1779" s="671"/>
      <c r="O1779" s="671"/>
      <c r="P1779" s="671"/>
      <c r="Q1779" s="671"/>
      <c r="R1779" s="653"/>
      <c r="S1779" s="653"/>
      <c r="T1779" s="653"/>
      <c r="U1779" s="37"/>
      <c r="V1779" s="37"/>
      <c r="W1779" s="37"/>
      <c r="X1779" s="37"/>
      <c r="Y1779" s="37"/>
      <c r="Z1779" s="37"/>
      <c r="AA1779" s="37"/>
      <c r="AB1779" s="37"/>
      <c r="AC1779" s="37"/>
      <c r="AD1779" s="37"/>
      <c r="AE1779" s="37"/>
      <c r="AF1779" s="37"/>
      <c r="AG1779" s="37"/>
      <c r="AH1779" s="37"/>
      <c r="AI1779" s="37"/>
      <c r="AJ1779" s="37"/>
      <c r="AK1779" s="37"/>
      <c r="AL1779" s="652"/>
      <c r="AM1779" s="652"/>
      <c r="AN1779" s="652"/>
      <c r="AO1779" s="652"/>
      <c r="AP1779" s="652"/>
      <c r="AQ1779" s="652"/>
      <c r="AR1779" s="652"/>
      <c r="AS1779" s="652"/>
      <c r="AT1779" s="652"/>
    </row>
    <row r="1780" spans="2:46" s="644" customFormat="1" ht="15.95" customHeight="1" x14ac:dyDescent="0.25">
      <c r="B1780" s="645"/>
      <c r="C1780" s="652"/>
      <c r="D1780" s="652"/>
      <c r="E1780" s="652"/>
      <c r="F1780" s="652"/>
      <c r="G1780" s="647"/>
      <c r="H1780" s="648"/>
      <c r="I1780" s="648"/>
      <c r="J1780" s="671"/>
      <c r="K1780" s="822"/>
      <c r="L1780" s="671"/>
      <c r="M1780" s="671"/>
      <c r="N1780" s="671"/>
      <c r="O1780" s="671"/>
      <c r="P1780" s="671"/>
      <c r="Q1780" s="671"/>
      <c r="R1780" s="653"/>
      <c r="S1780" s="653"/>
      <c r="T1780" s="653"/>
      <c r="U1780" s="37"/>
      <c r="V1780" s="37"/>
      <c r="W1780" s="37"/>
      <c r="X1780" s="37"/>
      <c r="Y1780" s="37"/>
      <c r="Z1780" s="37"/>
      <c r="AA1780" s="37"/>
      <c r="AB1780" s="37"/>
      <c r="AC1780" s="37"/>
      <c r="AD1780" s="37"/>
      <c r="AE1780" s="37"/>
      <c r="AF1780" s="37"/>
      <c r="AG1780" s="37"/>
      <c r="AH1780" s="37"/>
      <c r="AI1780" s="37"/>
      <c r="AJ1780" s="37"/>
      <c r="AK1780" s="37"/>
      <c r="AL1780" s="652"/>
      <c r="AM1780" s="652"/>
      <c r="AN1780" s="652"/>
      <c r="AO1780" s="652"/>
      <c r="AP1780" s="652"/>
      <c r="AQ1780" s="652"/>
      <c r="AR1780" s="652"/>
      <c r="AS1780" s="652"/>
      <c r="AT1780" s="652"/>
    </row>
    <row r="1781" spans="2:46" s="644" customFormat="1" ht="15.95" customHeight="1" x14ac:dyDescent="0.25">
      <c r="B1781" s="645"/>
      <c r="C1781" s="652"/>
      <c r="D1781" s="652"/>
      <c r="E1781" s="652"/>
      <c r="F1781" s="652"/>
      <c r="G1781" s="647"/>
      <c r="H1781" s="648"/>
      <c r="I1781" s="648"/>
      <c r="J1781" s="671"/>
      <c r="K1781" s="822"/>
      <c r="L1781" s="671"/>
      <c r="M1781" s="671"/>
      <c r="N1781" s="671"/>
      <c r="O1781" s="671"/>
      <c r="P1781" s="671"/>
      <c r="Q1781" s="671"/>
      <c r="R1781" s="653"/>
      <c r="S1781" s="653"/>
      <c r="T1781" s="653"/>
      <c r="U1781" s="37"/>
      <c r="V1781" s="37"/>
      <c r="W1781" s="37"/>
      <c r="X1781" s="37"/>
      <c r="Y1781" s="37"/>
      <c r="Z1781" s="37"/>
      <c r="AA1781" s="37"/>
      <c r="AB1781" s="37"/>
      <c r="AC1781" s="37"/>
      <c r="AD1781" s="37"/>
      <c r="AE1781" s="37"/>
      <c r="AF1781" s="37"/>
      <c r="AG1781" s="37"/>
      <c r="AH1781" s="37"/>
      <c r="AI1781" s="37"/>
      <c r="AJ1781" s="37"/>
      <c r="AK1781" s="37"/>
      <c r="AL1781" s="652"/>
      <c r="AM1781" s="652"/>
      <c r="AN1781" s="652"/>
      <c r="AO1781" s="652"/>
      <c r="AP1781" s="652"/>
      <c r="AQ1781" s="652"/>
      <c r="AR1781" s="652"/>
      <c r="AS1781" s="652"/>
      <c r="AT1781" s="652"/>
    </row>
    <row r="1782" spans="2:46" s="644" customFormat="1" ht="15.95" customHeight="1" x14ac:dyDescent="0.25">
      <c r="B1782" s="645"/>
      <c r="C1782" s="652"/>
      <c r="D1782" s="652"/>
      <c r="E1782" s="652"/>
      <c r="F1782" s="652"/>
      <c r="G1782" s="647"/>
      <c r="H1782" s="648"/>
      <c r="I1782" s="648"/>
      <c r="J1782" s="671"/>
      <c r="K1782" s="822"/>
      <c r="L1782" s="671"/>
      <c r="M1782" s="671"/>
      <c r="N1782" s="671"/>
      <c r="O1782" s="671"/>
      <c r="P1782" s="671"/>
      <c r="Q1782" s="671"/>
      <c r="R1782" s="653"/>
      <c r="S1782" s="653"/>
      <c r="T1782" s="653"/>
      <c r="U1782" s="37"/>
      <c r="V1782" s="37"/>
      <c r="W1782" s="37"/>
      <c r="X1782" s="37"/>
      <c r="Y1782" s="37"/>
      <c r="Z1782" s="37"/>
      <c r="AA1782" s="37"/>
      <c r="AB1782" s="37"/>
      <c r="AC1782" s="37"/>
      <c r="AD1782" s="37"/>
      <c r="AE1782" s="37"/>
      <c r="AF1782" s="37"/>
      <c r="AG1782" s="37"/>
      <c r="AH1782" s="37"/>
      <c r="AI1782" s="37"/>
      <c r="AJ1782" s="37"/>
      <c r="AK1782" s="37"/>
      <c r="AL1782" s="652"/>
      <c r="AM1782" s="652"/>
      <c r="AN1782" s="652"/>
      <c r="AO1782" s="652"/>
      <c r="AP1782" s="652"/>
      <c r="AQ1782" s="652"/>
      <c r="AR1782" s="652"/>
      <c r="AS1782" s="652"/>
      <c r="AT1782" s="652"/>
    </row>
    <row r="1783" spans="2:46" s="644" customFormat="1" ht="15.95" customHeight="1" x14ac:dyDescent="0.25">
      <c r="B1783" s="645"/>
      <c r="C1783" s="652"/>
      <c r="D1783" s="652"/>
      <c r="E1783" s="652"/>
      <c r="F1783" s="652"/>
      <c r="G1783" s="647"/>
      <c r="H1783" s="648"/>
      <c r="I1783" s="648"/>
      <c r="J1783" s="671"/>
      <c r="K1783" s="822"/>
      <c r="L1783" s="671"/>
      <c r="M1783" s="671"/>
      <c r="N1783" s="671"/>
      <c r="O1783" s="671"/>
      <c r="P1783" s="671"/>
      <c r="Q1783" s="671"/>
      <c r="R1783" s="653"/>
      <c r="S1783" s="653"/>
      <c r="T1783" s="653"/>
      <c r="U1783" s="37"/>
      <c r="V1783" s="37"/>
      <c r="W1783" s="37"/>
      <c r="X1783" s="37"/>
      <c r="Y1783" s="37"/>
      <c r="Z1783" s="37"/>
      <c r="AA1783" s="37"/>
      <c r="AB1783" s="37"/>
      <c r="AC1783" s="37"/>
      <c r="AD1783" s="37"/>
      <c r="AE1783" s="37"/>
      <c r="AF1783" s="37"/>
      <c r="AG1783" s="37"/>
      <c r="AH1783" s="37"/>
      <c r="AI1783" s="37"/>
      <c r="AJ1783" s="37"/>
      <c r="AK1783" s="37"/>
      <c r="AL1783" s="652"/>
      <c r="AM1783" s="652"/>
      <c r="AN1783" s="652"/>
      <c r="AO1783" s="652"/>
      <c r="AP1783" s="652"/>
      <c r="AQ1783" s="652"/>
      <c r="AR1783" s="652"/>
      <c r="AS1783" s="652"/>
      <c r="AT1783" s="652"/>
    </row>
    <row r="1784" spans="2:46" s="644" customFormat="1" ht="15.95" customHeight="1" x14ac:dyDescent="0.25">
      <c r="B1784" s="645"/>
      <c r="C1784" s="652"/>
      <c r="D1784" s="652"/>
      <c r="E1784" s="652"/>
      <c r="F1784" s="652"/>
      <c r="G1784" s="647"/>
      <c r="H1784" s="648"/>
      <c r="I1784" s="648"/>
      <c r="J1784" s="671"/>
      <c r="K1784" s="822"/>
      <c r="L1784" s="671"/>
      <c r="M1784" s="671"/>
      <c r="N1784" s="671"/>
      <c r="O1784" s="671"/>
      <c r="P1784" s="671"/>
      <c r="Q1784" s="671"/>
      <c r="R1784" s="653"/>
      <c r="S1784" s="653"/>
      <c r="T1784" s="653"/>
      <c r="U1784" s="37"/>
      <c r="V1784" s="37"/>
      <c r="W1784" s="37"/>
      <c r="X1784" s="37"/>
      <c r="Y1784" s="37"/>
      <c r="Z1784" s="37"/>
      <c r="AA1784" s="37"/>
      <c r="AB1784" s="37"/>
      <c r="AC1784" s="37"/>
      <c r="AD1784" s="37"/>
      <c r="AE1784" s="37"/>
      <c r="AF1784" s="37"/>
      <c r="AG1784" s="37"/>
      <c r="AH1784" s="37"/>
      <c r="AI1784" s="37"/>
      <c r="AJ1784" s="37"/>
      <c r="AK1784" s="37"/>
      <c r="AL1784" s="652"/>
      <c r="AM1784" s="652"/>
      <c r="AN1784" s="652"/>
      <c r="AO1784" s="652"/>
      <c r="AP1784" s="652"/>
      <c r="AQ1784" s="652"/>
      <c r="AR1784" s="652"/>
      <c r="AS1784" s="652"/>
      <c r="AT1784" s="652"/>
    </row>
    <row r="1785" spans="2:46" s="644" customFormat="1" ht="15.95" customHeight="1" x14ac:dyDescent="0.25">
      <c r="B1785" s="645"/>
      <c r="C1785" s="652"/>
      <c r="D1785" s="652"/>
      <c r="E1785" s="652"/>
      <c r="F1785" s="652"/>
      <c r="G1785" s="647"/>
      <c r="H1785" s="648"/>
      <c r="I1785" s="648"/>
      <c r="J1785" s="671"/>
      <c r="K1785" s="822"/>
      <c r="L1785" s="671"/>
      <c r="M1785" s="671"/>
      <c r="N1785" s="671"/>
      <c r="O1785" s="671"/>
      <c r="P1785" s="671"/>
      <c r="Q1785" s="671"/>
      <c r="R1785" s="653"/>
      <c r="S1785" s="653"/>
      <c r="T1785" s="653"/>
      <c r="U1785" s="37"/>
      <c r="V1785" s="37"/>
      <c r="W1785" s="37"/>
      <c r="X1785" s="37"/>
      <c r="Y1785" s="37"/>
      <c r="Z1785" s="37"/>
      <c r="AA1785" s="37"/>
      <c r="AB1785" s="37"/>
      <c r="AC1785" s="37"/>
      <c r="AD1785" s="37"/>
      <c r="AE1785" s="37"/>
      <c r="AF1785" s="37"/>
      <c r="AG1785" s="37"/>
      <c r="AH1785" s="37"/>
      <c r="AI1785" s="37"/>
      <c r="AJ1785" s="37"/>
      <c r="AK1785" s="37"/>
      <c r="AL1785" s="652"/>
      <c r="AM1785" s="652"/>
      <c r="AN1785" s="652"/>
      <c r="AO1785" s="652"/>
      <c r="AP1785" s="652"/>
      <c r="AQ1785" s="652"/>
      <c r="AR1785" s="652"/>
      <c r="AS1785" s="652"/>
      <c r="AT1785" s="652"/>
    </row>
    <row r="1786" spans="2:46" s="644" customFormat="1" ht="15.95" customHeight="1" x14ac:dyDescent="0.25">
      <c r="B1786" s="645"/>
      <c r="C1786" s="652"/>
      <c r="D1786" s="652"/>
      <c r="E1786" s="652"/>
      <c r="F1786" s="652"/>
      <c r="G1786" s="647"/>
      <c r="H1786" s="648"/>
      <c r="I1786" s="648"/>
      <c r="J1786" s="671"/>
      <c r="K1786" s="822"/>
      <c r="L1786" s="671"/>
      <c r="M1786" s="671"/>
      <c r="N1786" s="671"/>
      <c r="O1786" s="671"/>
      <c r="P1786" s="671"/>
      <c r="Q1786" s="671"/>
      <c r="R1786" s="653"/>
      <c r="S1786" s="653"/>
      <c r="T1786" s="653"/>
      <c r="U1786" s="37"/>
      <c r="V1786" s="37"/>
      <c r="W1786" s="37"/>
      <c r="X1786" s="37"/>
      <c r="Y1786" s="37"/>
      <c r="Z1786" s="37"/>
      <c r="AA1786" s="37"/>
      <c r="AB1786" s="37"/>
      <c r="AC1786" s="37"/>
      <c r="AD1786" s="37"/>
      <c r="AE1786" s="37"/>
      <c r="AF1786" s="37"/>
      <c r="AG1786" s="37"/>
      <c r="AH1786" s="37"/>
      <c r="AI1786" s="37"/>
      <c r="AJ1786" s="37"/>
      <c r="AK1786" s="37"/>
      <c r="AL1786" s="652"/>
      <c r="AM1786" s="652"/>
      <c r="AN1786" s="652"/>
      <c r="AO1786" s="652"/>
      <c r="AP1786" s="652"/>
      <c r="AQ1786" s="652"/>
      <c r="AR1786" s="652"/>
      <c r="AS1786" s="652"/>
      <c r="AT1786" s="652"/>
    </row>
    <row r="1787" spans="2:46" s="644" customFormat="1" ht="15.95" customHeight="1" x14ac:dyDescent="0.25">
      <c r="B1787" s="645"/>
      <c r="C1787" s="652"/>
      <c r="D1787" s="652"/>
      <c r="E1787" s="652"/>
      <c r="F1787" s="652"/>
      <c r="G1787" s="647"/>
      <c r="H1787" s="648"/>
      <c r="I1787" s="648"/>
      <c r="J1787" s="671"/>
      <c r="K1787" s="822"/>
      <c r="L1787" s="671"/>
      <c r="M1787" s="671"/>
      <c r="N1787" s="671"/>
      <c r="O1787" s="671"/>
      <c r="P1787" s="671"/>
      <c r="Q1787" s="671"/>
      <c r="R1787" s="653"/>
      <c r="S1787" s="653"/>
      <c r="T1787" s="653"/>
      <c r="U1787" s="37"/>
      <c r="V1787" s="37"/>
      <c r="W1787" s="37"/>
      <c r="X1787" s="37"/>
      <c r="Y1787" s="37"/>
      <c r="Z1787" s="37"/>
      <c r="AA1787" s="37"/>
      <c r="AB1787" s="37"/>
      <c r="AC1787" s="37"/>
      <c r="AD1787" s="37"/>
      <c r="AE1787" s="37"/>
      <c r="AF1787" s="37"/>
      <c r="AG1787" s="37"/>
      <c r="AH1787" s="37"/>
      <c r="AI1787" s="37"/>
      <c r="AJ1787" s="37"/>
      <c r="AK1787" s="37"/>
      <c r="AL1787" s="652"/>
      <c r="AM1787" s="652"/>
      <c r="AN1787" s="652"/>
      <c r="AO1787" s="652"/>
      <c r="AP1787" s="652"/>
      <c r="AQ1787" s="652"/>
      <c r="AR1787" s="652"/>
      <c r="AS1787" s="652"/>
      <c r="AT1787" s="652"/>
    </row>
    <row r="1788" spans="2:46" s="644" customFormat="1" ht="15.95" customHeight="1" x14ac:dyDescent="0.25">
      <c r="B1788" s="645"/>
      <c r="C1788" s="652"/>
      <c r="D1788" s="652"/>
      <c r="E1788" s="652"/>
      <c r="F1788" s="652"/>
      <c r="G1788" s="647"/>
      <c r="H1788" s="648"/>
      <c r="I1788" s="648"/>
      <c r="J1788" s="671"/>
      <c r="K1788" s="822"/>
      <c r="L1788" s="671"/>
      <c r="M1788" s="671"/>
      <c r="N1788" s="671"/>
      <c r="O1788" s="671"/>
      <c r="P1788" s="671"/>
      <c r="Q1788" s="671"/>
      <c r="R1788" s="653"/>
      <c r="S1788" s="653"/>
      <c r="T1788" s="653"/>
      <c r="U1788" s="37"/>
      <c r="V1788" s="37"/>
      <c r="W1788" s="37"/>
      <c r="X1788" s="37"/>
      <c r="Y1788" s="37"/>
      <c r="Z1788" s="37"/>
      <c r="AA1788" s="37"/>
      <c r="AB1788" s="37"/>
      <c r="AC1788" s="37"/>
      <c r="AD1788" s="37"/>
      <c r="AE1788" s="37"/>
      <c r="AF1788" s="37"/>
      <c r="AG1788" s="37"/>
      <c r="AH1788" s="37"/>
      <c r="AI1788" s="37"/>
      <c r="AJ1788" s="37"/>
      <c r="AK1788" s="37"/>
      <c r="AL1788" s="652"/>
      <c r="AM1788" s="652"/>
      <c r="AN1788" s="652"/>
      <c r="AO1788" s="652"/>
      <c r="AP1788" s="652"/>
      <c r="AQ1788" s="652"/>
      <c r="AR1788" s="652"/>
      <c r="AS1788" s="652"/>
      <c r="AT1788" s="652"/>
    </row>
    <row r="1789" spans="2:46" s="644" customFormat="1" ht="15.95" customHeight="1" x14ac:dyDescent="0.25">
      <c r="B1789" s="645"/>
      <c r="C1789" s="652"/>
      <c r="D1789" s="652"/>
      <c r="E1789" s="652"/>
      <c r="F1789" s="652"/>
      <c r="G1789" s="647"/>
      <c r="H1789" s="648"/>
      <c r="I1789" s="648"/>
      <c r="J1789" s="671"/>
      <c r="K1789" s="822"/>
      <c r="L1789" s="671"/>
      <c r="M1789" s="671"/>
      <c r="N1789" s="671"/>
      <c r="O1789" s="671"/>
      <c r="P1789" s="671"/>
      <c r="Q1789" s="671"/>
      <c r="R1789" s="653"/>
      <c r="S1789" s="653"/>
      <c r="T1789" s="653"/>
      <c r="U1789" s="37"/>
      <c r="V1789" s="37"/>
      <c r="W1789" s="37"/>
      <c r="X1789" s="37"/>
      <c r="Y1789" s="37"/>
      <c r="Z1789" s="37"/>
      <c r="AA1789" s="37"/>
      <c r="AB1789" s="37"/>
      <c r="AC1789" s="37"/>
      <c r="AD1789" s="37"/>
      <c r="AE1789" s="37"/>
      <c r="AF1789" s="37"/>
      <c r="AG1789" s="37"/>
      <c r="AH1789" s="37"/>
      <c r="AI1789" s="37"/>
      <c r="AJ1789" s="37"/>
      <c r="AK1789" s="37"/>
      <c r="AL1789" s="652"/>
      <c r="AM1789" s="652"/>
      <c r="AN1789" s="652"/>
      <c r="AO1789" s="652"/>
      <c r="AP1789" s="652"/>
      <c r="AQ1789" s="652"/>
      <c r="AR1789" s="652"/>
      <c r="AS1789" s="652"/>
      <c r="AT1789" s="652"/>
    </row>
    <row r="1790" spans="2:46" s="644" customFormat="1" ht="15.95" customHeight="1" x14ac:dyDescent="0.25">
      <c r="B1790" s="645"/>
      <c r="C1790" s="652"/>
      <c r="D1790" s="652"/>
      <c r="E1790" s="652"/>
      <c r="F1790" s="652"/>
      <c r="G1790" s="647"/>
      <c r="H1790" s="648"/>
      <c r="I1790" s="648"/>
      <c r="J1790" s="671"/>
      <c r="K1790" s="822"/>
      <c r="L1790" s="671"/>
      <c r="M1790" s="671"/>
      <c r="N1790" s="671"/>
      <c r="O1790" s="671"/>
      <c r="P1790" s="671"/>
      <c r="Q1790" s="671"/>
      <c r="R1790" s="653"/>
      <c r="S1790" s="653"/>
      <c r="T1790" s="653"/>
      <c r="U1790" s="37"/>
      <c r="V1790" s="37"/>
      <c r="W1790" s="37"/>
      <c r="X1790" s="37"/>
      <c r="Y1790" s="37"/>
      <c r="Z1790" s="37"/>
      <c r="AA1790" s="37"/>
      <c r="AB1790" s="37"/>
      <c r="AC1790" s="37"/>
      <c r="AD1790" s="37"/>
      <c r="AE1790" s="37"/>
      <c r="AF1790" s="37"/>
      <c r="AG1790" s="37"/>
      <c r="AH1790" s="37"/>
      <c r="AI1790" s="37"/>
      <c r="AJ1790" s="37"/>
      <c r="AK1790" s="37"/>
      <c r="AL1790" s="652"/>
      <c r="AM1790" s="652"/>
      <c r="AN1790" s="652"/>
      <c r="AO1790" s="652"/>
      <c r="AP1790" s="652"/>
      <c r="AQ1790" s="652"/>
      <c r="AR1790" s="652"/>
      <c r="AS1790" s="652"/>
      <c r="AT1790" s="652"/>
    </row>
    <row r="1791" spans="2:46" s="644" customFormat="1" ht="15.95" customHeight="1" x14ac:dyDescent="0.25">
      <c r="B1791" s="645"/>
      <c r="C1791" s="652"/>
      <c r="D1791" s="652"/>
      <c r="E1791" s="652"/>
      <c r="F1791" s="652"/>
      <c r="G1791" s="647"/>
      <c r="H1791" s="648"/>
      <c r="I1791" s="648"/>
      <c r="J1791" s="671"/>
      <c r="K1791" s="822"/>
      <c r="L1791" s="671"/>
      <c r="M1791" s="671"/>
      <c r="N1791" s="671"/>
      <c r="O1791" s="671"/>
      <c r="P1791" s="671"/>
      <c r="Q1791" s="671"/>
      <c r="R1791" s="653"/>
      <c r="S1791" s="653"/>
      <c r="T1791" s="653"/>
      <c r="U1791" s="37"/>
      <c r="V1791" s="37"/>
      <c r="W1791" s="37"/>
      <c r="X1791" s="37"/>
      <c r="Y1791" s="37"/>
      <c r="Z1791" s="37"/>
      <c r="AA1791" s="37"/>
      <c r="AB1791" s="37"/>
      <c r="AC1791" s="37"/>
      <c r="AD1791" s="37"/>
      <c r="AE1791" s="37"/>
      <c r="AF1791" s="37"/>
      <c r="AG1791" s="37"/>
      <c r="AH1791" s="37"/>
      <c r="AI1791" s="37"/>
      <c r="AJ1791" s="37"/>
      <c r="AK1791" s="37"/>
      <c r="AL1791" s="652"/>
      <c r="AM1791" s="652"/>
      <c r="AN1791" s="652"/>
      <c r="AO1791" s="652"/>
      <c r="AP1791" s="652"/>
      <c r="AQ1791" s="652"/>
      <c r="AR1791" s="652"/>
      <c r="AS1791" s="652"/>
      <c r="AT1791" s="652"/>
    </row>
    <row r="1792" spans="2:46" s="644" customFormat="1" ht="15.95" customHeight="1" x14ac:dyDescent="0.25">
      <c r="B1792" s="645"/>
      <c r="C1792" s="652"/>
      <c r="D1792" s="652"/>
      <c r="E1792" s="652"/>
      <c r="F1792" s="652"/>
      <c r="G1792" s="647"/>
      <c r="H1792" s="648"/>
      <c r="I1792" s="648"/>
      <c r="J1792" s="671"/>
      <c r="K1792" s="822"/>
      <c r="L1792" s="671"/>
      <c r="M1792" s="671"/>
      <c r="N1792" s="671"/>
      <c r="O1792" s="671"/>
      <c r="P1792" s="671"/>
      <c r="Q1792" s="671"/>
      <c r="R1792" s="653"/>
      <c r="S1792" s="653"/>
      <c r="T1792" s="653"/>
      <c r="U1792" s="37"/>
      <c r="V1792" s="37"/>
      <c r="W1792" s="37"/>
      <c r="X1792" s="37"/>
      <c r="Y1792" s="37"/>
      <c r="Z1792" s="37"/>
      <c r="AA1792" s="37"/>
      <c r="AB1792" s="37"/>
      <c r="AC1792" s="37"/>
      <c r="AD1792" s="37"/>
      <c r="AE1792" s="37"/>
      <c r="AF1792" s="37"/>
      <c r="AG1792" s="37"/>
      <c r="AH1792" s="37"/>
      <c r="AI1792" s="37"/>
      <c r="AJ1792" s="37"/>
      <c r="AK1792" s="37"/>
      <c r="AL1792" s="652"/>
      <c r="AM1792" s="652"/>
      <c r="AN1792" s="652"/>
      <c r="AO1792" s="652"/>
      <c r="AP1792" s="652"/>
      <c r="AQ1792" s="652"/>
      <c r="AR1792" s="652"/>
      <c r="AS1792" s="652"/>
      <c r="AT1792" s="652"/>
    </row>
    <row r="1793" spans="2:46" s="644" customFormat="1" ht="15.95" customHeight="1" x14ac:dyDescent="0.25">
      <c r="B1793" s="645"/>
      <c r="C1793" s="652"/>
      <c r="D1793" s="652"/>
      <c r="E1793" s="652"/>
      <c r="F1793" s="652"/>
      <c r="G1793" s="647"/>
      <c r="H1793" s="648"/>
      <c r="I1793" s="648"/>
      <c r="J1793" s="671"/>
      <c r="K1793" s="822"/>
      <c r="L1793" s="671"/>
      <c r="M1793" s="671"/>
      <c r="N1793" s="671"/>
      <c r="O1793" s="671"/>
      <c r="P1793" s="671"/>
      <c r="Q1793" s="671"/>
      <c r="R1793" s="653"/>
      <c r="S1793" s="653"/>
      <c r="T1793" s="653"/>
      <c r="U1793" s="37"/>
      <c r="V1793" s="37"/>
      <c r="W1793" s="37"/>
      <c r="X1793" s="37"/>
      <c r="Y1793" s="37"/>
      <c r="Z1793" s="37"/>
      <c r="AA1793" s="37"/>
      <c r="AB1793" s="37"/>
      <c r="AC1793" s="37"/>
      <c r="AD1793" s="37"/>
      <c r="AE1793" s="37"/>
      <c r="AF1793" s="37"/>
      <c r="AG1793" s="37"/>
      <c r="AH1793" s="37"/>
      <c r="AI1793" s="37"/>
      <c r="AJ1793" s="37"/>
      <c r="AK1793" s="37"/>
      <c r="AL1793" s="652"/>
      <c r="AM1793" s="652"/>
      <c r="AN1793" s="652"/>
      <c r="AO1793" s="652"/>
      <c r="AP1793" s="652"/>
      <c r="AQ1793" s="652"/>
      <c r="AR1793" s="652"/>
      <c r="AS1793" s="652"/>
      <c r="AT1793" s="652"/>
    </row>
    <row r="1794" spans="2:46" s="644" customFormat="1" ht="15.95" customHeight="1" x14ac:dyDescent="0.25">
      <c r="B1794" s="645"/>
      <c r="C1794" s="652"/>
      <c r="D1794" s="652"/>
      <c r="E1794" s="652"/>
      <c r="F1794" s="652"/>
      <c r="G1794" s="647"/>
      <c r="H1794" s="648"/>
      <c r="I1794" s="648"/>
      <c r="J1794" s="671"/>
      <c r="K1794" s="822"/>
      <c r="L1794" s="671"/>
      <c r="M1794" s="671"/>
      <c r="N1794" s="671"/>
      <c r="O1794" s="671"/>
      <c r="P1794" s="671"/>
      <c r="Q1794" s="671"/>
      <c r="R1794" s="653"/>
      <c r="S1794" s="653"/>
      <c r="T1794" s="653"/>
      <c r="U1794" s="37"/>
      <c r="V1794" s="37"/>
      <c r="W1794" s="37"/>
      <c r="X1794" s="37"/>
      <c r="Y1794" s="37"/>
      <c r="Z1794" s="37"/>
      <c r="AA1794" s="37"/>
      <c r="AB1794" s="37"/>
      <c r="AC1794" s="37"/>
      <c r="AD1794" s="37"/>
      <c r="AE1794" s="37"/>
      <c r="AF1794" s="37"/>
      <c r="AG1794" s="37"/>
      <c r="AH1794" s="37"/>
      <c r="AI1794" s="37"/>
      <c r="AJ1794" s="37"/>
      <c r="AK1794" s="37"/>
      <c r="AL1794" s="652"/>
      <c r="AM1794" s="652"/>
      <c r="AN1794" s="652"/>
      <c r="AO1794" s="652"/>
      <c r="AP1794" s="652"/>
      <c r="AQ1794" s="652"/>
      <c r="AR1794" s="652"/>
      <c r="AS1794" s="652"/>
      <c r="AT1794" s="652"/>
    </row>
    <row r="1795" spans="2:46" s="644" customFormat="1" ht="15.95" customHeight="1" x14ac:dyDescent="0.25">
      <c r="B1795" s="645"/>
      <c r="C1795" s="652"/>
      <c r="D1795" s="652"/>
      <c r="E1795" s="652"/>
      <c r="F1795" s="652"/>
      <c r="G1795" s="647"/>
      <c r="H1795" s="648"/>
      <c r="I1795" s="648"/>
      <c r="J1795" s="671"/>
      <c r="K1795" s="822"/>
      <c r="L1795" s="671"/>
      <c r="M1795" s="671"/>
      <c r="N1795" s="671"/>
      <c r="O1795" s="671"/>
      <c r="P1795" s="671"/>
      <c r="Q1795" s="671"/>
      <c r="R1795" s="653"/>
      <c r="S1795" s="653"/>
      <c r="T1795" s="653"/>
      <c r="U1795" s="37"/>
      <c r="V1795" s="37"/>
      <c r="W1795" s="37"/>
      <c r="X1795" s="37"/>
      <c r="Y1795" s="37"/>
      <c r="Z1795" s="37"/>
      <c r="AA1795" s="37"/>
      <c r="AB1795" s="37"/>
      <c r="AC1795" s="37"/>
      <c r="AD1795" s="37"/>
      <c r="AE1795" s="37"/>
      <c r="AF1795" s="37"/>
      <c r="AG1795" s="37"/>
      <c r="AH1795" s="37"/>
      <c r="AI1795" s="37"/>
      <c r="AJ1795" s="37"/>
      <c r="AK1795" s="37"/>
      <c r="AL1795" s="652"/>
      <c r="AM1795" s="652"/>
      <c r="AN1795" s="652"/>
      <c r="AO1795" s="652"/>
      <c r="AP1795" s="652"/>
      <c r="AQ1795" s="652"/>
      <c r="AR1795" s="652"/>
      <c r="AS1795" s="652"/>
      <c r="AT1795" s="652"/>
    </row>
    <row r="1796" spans="2:46" s="644" customFormat="1" ht="15.95" customHeight="1" x14ac:dyDescent="0.25">
      <c r="B1796" s="645"/>
      <c r="C1796" s="652"/>
      <c r="D1796" s="652"/>
      <c r="E1796" s="652"/>
      <c r="F1796" s="652"/>
      <c r="G1796" s="647"/>
      <c r="H1796" s="648"/>
      <c r="I1796" s="648"/>
      <c r="J1796" s="671"/>
      <c r="K1796" s="822"/>
      <c r="L1796" s="671"/>
      <c r="M1796" s="671"/>
      <c r="N1796" s="671"/>
      <c r="O1796" s="671"/>
      <c r="P1796" s="671"/>
      <c r="Q1796" s="671"/>
      <c r="R1796" s="653"/>
      <c r="S1796" s="653"/>
      <c r="T1796" s="653"/>
      <c r="U1796" s="37"/>
      <c r="V1796" s="37"/>
      <c r="W1796" s="37"/>
      <c r="X1796" s="37"/>
      <c r="Y1796" s="37"/>
      <c r="Z1796" s="37"/>
      <c r="AA1796" s="37"/>
      <c r="AB1796" s="37"/>
      <c r="AC1796" s="37"/>
      <c r="AD1796" s="37"/>
      <c r="AE1796" s="37"/>
      <c r="AF1796" s="37"/>
      <c r="AG1796" s="37"/>
      <c r="AH1796" s="37"/>
      <c r="AI1796" s="37"/>
      <c r="AJ1796" s="37"/>
      <c r="AK1796" s="37"/>
      <c r="AL1796" s="652"/>
      <c r="AM1796" s="652"/>
      <c r="AN1796" s="652"/>
      <c r="AO1796" s="652"/>
      <c r="AP1796" s="652"/>
      <c r="AQ1796" s="652"/>
      <c r="AR1796" s="652"/>
      <c r="AS1796" s="652"/>
      <c r="AT1796" s="652"/>
    </row>
    <row r="1797" spans="2:46" s="644" customFormat="1" ht="15.95" customHeight="1" x14ac:dyDescent="0.25">
      <c r="B1797" s="645"/>
      <c r="C1797" s="652"/>
      <c r="D1797" s="652"/>
      <c r="E1797" s="652"/>
      <c r="F1797" s="652"/>
      <c r="G1797" s="647"/>
      <c r="H1797" s="648"/>
      <c r="I1797" s="648"/>
      <c r="J1797" s="671"/>
      <c r="K1797" s="822"/>
      <c r="L1797" s="671"/>
      <c r="M1797" s="671"/>
      <c r="N1797" s="671"/>
      <c r="O1797" s="671"/>
      <c r="P1797" s="671"/>
      <c r="Q1797" s="671"/>
      <c r="R1797" s="653"/>
      <c r="S1797" s="653"/>
      <c r="T1797" s="653"/>
      <c r="U1797" s="37"/>
      <c r="V1797" s="37"/>
      <c r="W1797" s="37"/>
      <c r="X1797" s="37"/>
      <c r="Y1797" s="37"/>
      <c r="Z1797" s="37"/>
      <c r="AA1797" s="37"/>
      <c r="AB1797" s="37"/>
      <c r="AC1797" s="37"/>
      <c r="AD1797" s="37"/>
      <c r="AE1797" s="37"/>
      <c r="AF1797" s="37"/>
      <c r="AG1797" s="37"/>
      <c r="AH1797" s="37"/>
      <c r="AI1797" s="37"/>
      <c r="AJ1797" s="37"/>
      <c r="AK1797" s="37"/>
      <c r="AL1797" s="652"/>
      <c r="AM1797" s="652"/>
      <c r="AN1797" s="652"/>
      <c r="AO1797" s="652"/>
      <c r="AP1797" s="652"/>
      <c r="AQ1797" s="652"/>
      <c r="AR1797" s="652"/>
      <c r="AS1797" s="652"/>
      <c r="AT1797" s="652"/>
    </row>
    <row r="1798" spans="2:46" s="644" customFormat="1" ht="15.95" customHeight="1" x14ac:dyDescent="0.25">
      <c r="B1798" s="645"/>
      <c r="C1798" s="652"/>
      <c r="D1798" s="652"/>
      <c r="E1798" s="652"/>
      <c r="F1798" s="652"/>
      <c r="G1798" s="647"/>
      <c r="H1798" s="648"/>
      <c r="I1798" s="648"/>
      <c r="J1798" s="671"/>
      <c r="K1798" s="822"/>
      <c r="L1798" s="671"/>
      <c r="M1798" s="671"/>
      <c r="N1798" s="671"/>
      <c r="O1798" s="671"/>
      <c r="P1798" s="671"/>
      <c r="Q1798" s="671"/>
      <c r="R1798" s="653"/>
      <c r="S1798" s="653"/>
      <c r="T1798" s="653"/>
      <c r="U1798" s="37"/>
      <c r="V1798" s="37"/>
      <c r="W1798" s="37"/>
      <c r="X1798" s="37"/>
      <c r="Y1798" s="37"/>
      <c r="Z1798" s="37"/>
      <c r="AA1798" s="37"/>
      <c r="AB1798" s="37"/>
      <c r="AC1798" s="37"/>
      <c r="AD1798" s="37"/>
      <c r="AE1798" s="37"/>
      <c r="AF1798" s="37"/>
      <c r="AG1798" s="37"/>
      <c r="AH1798" s="37"/>
      <c r="AI1798" s="37"/>
      <c r="AJ1798" s="37"/>
      <c r="AK1798" s="37"/>
      <c r="AL1798" s="652"/>
      <c r="AM1798" s="652"/>
      <c r="AN1798" s="652"/>
      <c r="AO1798" s="652"/>
      <c r="AP1798" s="652"/>
      <c r="AQ1798" s="652"/>
      <c r="AR1798" s="652"/>
      <c r="AS1798" s="652"/>
      <c r="AT1798" s="652"/>
    </row>
    <row r="1799" spans="2:46" s="644" customFormat="1" ht="15.95" customHeight="1" x14ac:dyDescent="0.25">
      <c r="B1799" s="645"/>
      <c r="C1799" s="652"/>
      <c r="D1799" s="652"/>
      <c r="E1799" s="652"/>
      <c r="F1799" s="652"/>
      <c r="G1799" s="647"/>
      <c r="H1799" s="648"/>
      <c r="I1799" s="648"/>
      <c r="J1799" s="671"/>
      <c r="K1799" s="822"/>
      <c r="L1799" s="671"/>
      <c r="M1799" s="671"/>
      <c r="N1799" s="671"/>
      <c r="O1799" s="671"/>
      <c r="P1799" s="671"/>
      <c r="Q1799" s="671"/>
      <c r="R1799" s="653"/>
      <c r="S1799" s="653"/>
      <c r="T1799" s="653"/>
      <c r="U1799" s="37"/>
      <c r="V1799" s="37"/>
      <c r="W1799" s="37"/>
      <c r="X1799" s="37"/>
      <c r="Y1799" s="37"/>
      <c r="Z1799" s="37"/>
      <c r="AA1799" s="37"/>
      <c r="AB1799" s="37"/>
      <c r="AC1799" s="37"/>
      <c r="AD1799" s="37"/>
      <c r="AE1799" s="37"/>
      <c r="AF1799" s="37"/>
      <c r="AG1799" s="37"/>
      <c r="AH1799" s="37"/>
      <c r="AI1799" s="37"/>
      <c r="AJ1799" s="37"/>
      <c r="AK1799" s="37"/>
      <c r="AL1799" s="652"/>
      <c r="AM1799" s="652"/>
      <c r="AN1799" s="652"/>
      <c r="AO1799" s="652"/>
      <c r="AP1799" s="652"/>
      <c r="AQ1799" s="652"/>
      <c r="AR1799" s="652"/>
      <c r="AS1799" s="652"/>
      <c r="AT1799" s="652"/>
    </row>
    <row r="1800" spans="2:46" s="644" customFormat="1" ht="15.95" customHeight="1" x14ac:dyDescent="0.25">
      <c r="B1800" s="645"/>
      <c r="C1800" s="652"/>
      <c r="D1800" s="652"/>
      <c r="E1800" s="652"/>
      <c r="F1800" s="652"/>
      <c r="G1800" s="647"/>
      <c r="H1800" s="648"/>
      <c r="I1800" s="648"/>
      <c r="J1800" s="671"/>
      <c r="K1800" s="822"/>
      <c r="L1800" s="671"/>
      <c r="M1800" s="671"/>
      <c r="N1800" s="671"/>
      <c r="O1800" s="671"/>
      <c r="P1800" s="671"/>
      <c r="Q1800" s="671"/>
      <c r="R1800" s="653"/>
      <c r="S1800" s="653"/>
      <c r="T1800" s="653"/>
      <c r="U1800" s="37"/>
      <c r="V1800" s="37"/>
      <c r="W1800" s="37"/>
      <c r="X1800" s="37"/>
      <c r="Y1800" s="37"/>
      <c r="Z1800" s="37"/>
      <c r="AA1800" s="37"/>
      <c r="AB1800" s="37"/>
      <c r="AC1800" s="37"/>
      <c r="AD1800" s="37"/>
      <c r="AE1800" s="37"/>
      <c r="AF1800" s="37"/>
      <c r="AG1800" s="37"/>
      <c r="AH1800" s="37"/>
      <c r="AI1800" s="37"/>
      <c r="AJ1800" s="37"/>
      <c r="AK1800" s="37"/>
      <c r="AL1800" s="652"/>
      <c r="AM1800" s="652"/>
      <c r="AN1800" s="652"/>
      <c r="AO1800" s="652"/>
      <c r="AP1800" s="652"/>
      <c r="AQ1800" s="652"/>
      <c r="AR1800" s="652"/>
      <c r="AS1800" s="652"/>
      <c r="AT1800" s="652"/>
    </row>
    <row r="1801" spans="2:46" s="644" customFormat="1" ht="15.95" customHeight="1" x14ac:dyDescent="0.25">
      <c r="B1801" s="645"/>
      <c r="C1801" s="652"/>
      <c r="D1801" s="652"/>
      <c r="E1801" s="652"/>
      <c r="F1801" s="652"/>
      <c r="G1801" s="647"/>
      <c r="H1801" s="648"/>
      <c r="I1801" s="648"/>
      <c r="J1801" s="671"/>
      <c r="K1801" s="822"/>
      <c r="L1801" s="671"/>
      <c r="M1801" s="671"/>
      <c r="N1801" s="671"/>
      <c r="O1801" s="671"/>
      <c r="P1801" s="671"/>
      <c r="Q1801" s="671"/>
      <c r="R1801" s="653"/>
      <c r="S1801" s="653"/>
      <c r="T1801" s="653"/>
      <c r="U1801" s="37"/>
      <c r="V1801" s="37"/>
      <c r="W1801" s="37"/>
      <c r="X1801" s="37"/>
      <c r="Y1801" s="37"/>
      <c r="Z1801" s="37"/>
      <c r="AA1801" s="37"/>
      <c r="AB1801" s="37"/>
      <c r="AC1801" s="37"/>
      <c r="AD1801" s="37"/>
      <c r="AE1801" s="37"/>
      <c r="AF1801" s="37"/>
      <c r="AG1801" s="37"/>
      <c r="AH1801" s="37"/>
      <c r="AI1801" s="37"/>
      <c r="AJ1801" s="37"/>
      <c r="AK1801" s="37"/>
      <c r="AL1801" s="652"/>
      <c r="AM1801" s="652"/>
      <c r="AN1801" s="652"/>
      <c r="AO1801" s="652"/>
      <c r="AP1801" s="652"/>
      <c r="AQ1801" s="652"/>
      <c r="AR1801" s="652"/>
      <c r="AS1801" s="652"/>
      <c r="AT1801" s="652"/>
    </row>
    <row r="1802" spans="2:46" s="644" customFormat="1" ht="15.95" customHeight="1" x14ac:dyDescent="0.25">
      <c r="B1802" s="645"/>
      <c r="C1802" s="652"/>
      <c r="D1802" s="652"/>
      <c r="E1802" s="652"/>
      <c r="F1802" s="652"/>
      <c r="G1802" s="647"/>
      <c r="H1802" s="648"/>
      <c r="I1802" s="648"/>
      <c r="J1802" s="671"/>
      <c r="K1802" s="822"/>
      <c r="L1802" s="671"/>
      <c r="M1802" s="671"/>
      <c r="N1802" s="671"/>
      <c r="O1802" s="671"/>
      <c r="P1802" s="671"/>
      <c r="Q1802" s="671"/>
      <c r="R1802" s="653"/>
      <c r="S1802" s="653"/>
      <c r="T1802" s="653"/>
      <c r="U1802" s="37"/>
      <c r="V1802" s="37"/>
      <c r="W1802" s="37"/>
      <c r="X1802" s="37"/>
      <c r="Y1802" s="37"/>
      <c r="Z1802" s="37"/>
      <c r="AA1802" s="37"/>
      <c r="AB1802" s="37"/>
      <c r="AC1802" s="37"/>
      <c r="AD1802" s="37"/>
      <c r="AE1802" s="37"/>
      <c r="AF1802" s="37"/>
      <c r="AG1802" s="37"/>
      <c r="AH1802" s="37"/>
      <c r="AI1802" s="37"/>
      <c r="AJ1802" s="37"/>
      <c r="AK1802" s="37"/>
      <c r="AL1802" s="652"/>
      <c r="AM1802" s="652"/>
      <c r="AN1802" s="652"/>
      <c r="AO1802" s="652"/>
      <c r="AP1802" s="652"/>
      <c r="AQ1802" s="652"/>
      <c r="AR1802" s="652"/>
      <c r="AS1802" s="652"/>
      <c r="AT1802" s="652"/>
    </row>
    <row r="1803" spans="2:46" s="644" customFormat="1" ht="15.95" customHeight="1" x14ac:dyDescent="0.25">
      <c r="B1803" s="645"/>
      <c r="C1803" s="652"/>
      <c r="D1803" s="652"/>
      <c r="E1803" s="652"/>
      <c r="F1803" s="652"/>
      <c r="G1803" s="647"/>
      <c r="H1803" s="648"/>
      <c r="I1803" s="648"/>
      <c r="J1803" s="671"/>
      <c r="K1803" s="822"/>
      <c r="L1803" s="671"/>
      <c r="M1803" s="671"/>
      <c r="N1803" s="671"/>
      <c r="O1803" s="671"/>
      <c r="P1803" s="671"/>
      <c r="Q1803" s="671"/>
      <c r="R1803" s="653"/>
      <c r="S1803" s="653"/>
      <c r="T1803" s="653"/>
      <c r="U1803" s="37"/>
      <c r="V1803" s="37"/>
      <c r="W1803" s="37"/>
      <c r="X1803" s="37"/>
      <c r="Y1803" s="37"/>
      <c r="Z1803" s="37"/>
      <c r="AA1803" s="37"/>
      <c r="AB1803" s="37"/>
      <c r="AC1803" s="37"/>
      <c r="AD1803" s="37"/>
      <c r="AE1803" s="37"/>
      <c r="AF1803" s="37"/>
      <c r="AG1803" s="37"/>
      <c r="AH1803" s="37"/>
      <c r="AI1803" s="37"/>
      <c r="AJ1803" s="37"/>
      <c r="AK1803" s="37"/>
      <c r="AL1803" s="652"/>
      <c r="AM1803" s="652"/>
      <c r="AN1803" s="652"/>
      <c r="AO1803" s="652"/>
      <c r="AP1803" s="652"/>
      <c r="AQ1803" s="652"/>
      <c r="AR1803" s="652"/>
      <c r="AS1803" s="652"/>
      <c r="AT1803" s="652"/>
    </row>
    <row r="1804" spans="2:46" s="644" customFormat="1" ht="15.95" customHeight="1" x14ac:dyDescent="0.25">
      <c r="B1804" s="645"/>
      <c r="C1804" s="652"/>
      <c r="D1804" s="652"/>
      <c r="E1804" s="652"/>
      <c r="F1804" s="652"/>
      <c r="G1804" s="647"/>
      <c r="H1804" s="648"/>
      <c r="I1804" s="648"/>
      <c r="J1804" s="671"/>
      <c r="K1804" s="822"/>
      <c r="L1804" s="671"/>
      <c r="M1804" s="671"/>
      <c r="N1804" s="671"/>
      <c r="O1804" s="671"/>
      <c r="P1804" s="671"/>
      <c r="Q1804" s="671"/>
      <c r="R1804" s="653"/>
      <c r="S1804" s="653"/>
      <c r="T1804" s="653"/>
      <c r="U1804" s="37"/>
      <c r="V1804" s="37"/>
      <c r="W1804" s="37"/>
      <c r="X1804" s="37"/>
      <c r="Y1804" s="37"/>
      <c r="Z1804" s="37"/>
      <c r="AA1804" s="37"/>
      <c r="AB1804" s="37"/>
      <c r="AC1804" s="37"/>
      <c r="AD1804" s="37"/>
      <c r="AE1804" s="37"/>
      <c r="AF1804" s="37"/>
      <c r="AG1804" s="37"/>
      <c r="AH1804" s="37"/>
      <c r="AI1804" s="37"/>
      <c r="AJ1804" s="37"/>
      <c r="AK1804" s="37"/>
      <c r="AL1804" s="652"/>
      <c r="AM1804" s="652"/>
      <c r="AN1804" s="652"/>
      <c r="AO1804" s="652"/>
      <c r="AP1804" s="652"/>
      <c r="AQ1804" s="652"/>
      <c r="AR1804" s="652"/>
      <c r="AS1804" s="652"/>
      <c r="AT1804" s="652"/>
    </row>
    <row r="1805" spans="2:46" s="644" customFormat="1" ht="15.95" customHeight="1" x14ac:dyDescent="0.25">
      <c r="B1805" s="645"/>
      <c r="C1805" s="652"/>
      <c r="D1805" s="652"/>
      <c r="E1805" s="652"/>
      <c r="F1805" s="652"/>
      <c r="G1805" s="647"/>
      <c r="H1805" s="648"/>
      <c r="I1805" s="648"/>
      <c r="J1805" s="671"/>
      <c r="K1805" s="822"/>
      <c r="L1805" s="671"/>
      <c r="M1805" s="671"/>
      <c r="N1805" s="671"/>
      <c r="O1805" s="671"/>
      <c r="P1805" s="671"/>
      <c r="Q1805" s="671"/>
      <c r="R1805" s="653"/>
      <c r="S1805" s="653"/>
      <c r="T1805" s="653"/>
      <c r="U1805" s="37"/>
      <c r="V1805" s="37"/>
      <c r="W1805" s="37"/>
      <c r="X1805" s="37"/>
      <c r="Y1805" s="37"/>
      <c r="Z1805" s="37"/>
      <c r="AA1805" s="37"/>
      <c r="AB1805" s="37"/>
      <c r="AC1805" s="37"/>
      <c r="AD1805" s="37"/>
      <c r="AE1805" s="37"/>
      <c r="AF1805" s="37"/>
      <c r="AG1805" s="37"/>
      <c r="AH1805" s="37"/>
      <c r="AI1805" s="37"/>
      <c r="AJ1805" s="37"/>
      <c r="AK1805" s="37"/>
      <c r="AL1805" s="652"/>
      <c r="AM1805" s="652"/>
      <c r="AN1805" s="652"/>
      <c r="AO1805" s="652"/>
      <c r="AP1805" s="652"/>
      <c r="AQ1805" s="652"/>
      <c r="AR1805" s="652"/>
      <c r="AS1805" s="652"/>
      <c r="AT1805" s="652"/>
    </row>
    <row r="1806" spans="2:46" s="644" customFormat="1" ht="15.95" customHeight="1" x14ac:dyDescent="0.25">
      <c r="B1806" s="645"/>
      <c r="C1806" s="652"/>
      <c r="D1806" s="652"/>
      <c r="E1806" s="652"/>
      <c r="F1806" s="652"/>
      <c r="G1806" s="647"/>
      <c r="H1806" s="648"/>
      <c r="I1806" s="648"/>
      <c r="J1806" s="671"/>
      <c r="K1806" s="822"/>
      <c r="L1806" s="671"/>
      <c r="M1806" s="671"/>
      <c r="N1806" s="671"/>
      <c r="O1806" s="671"/>
      <c r="P1806" s="671"/>
      <c r="Q1806" s="671"/>
      <c r="R1806" s="653"/>
      <c r="S1806" s="653"/>
      <c r="T1806" s="653"/>
      <c r="U1806" s="37"/>
      <c r="V1806" s="37"/>
      <c r="W1806" s="37"/>
      <c r="X1806" s="37"/>
      <c r="Y1806" s="37"/>
      <c r="Z1806" s="37"/>
      <c r="AA1806" s="37"/>
      <c r="AB1806" s="37"/>
      <c r="AC1806" s="37"/>
      <c r="AD1806" s="37"/>
      <c r="AE1806" s="37"/>
      <c r="AF1806" s="37"/>
      <c r="AG1806" s="37"/>
      <c r="AH1806" s="37"/>
      <c r="AI1806" s="37"/>
      <c r="AJ1806" s="37"/>
      <c r="AK1806" s="37"/>
      <c r="AL1806" s="652"/>
      <c r="AM1806" s="652"/>
      <c r="AN1806" s="652"/>
      <c r="AO1806" s="652"/>
      <c r="AP1806" s="652"/>
      <c r="AQ1806" s="652"/>
      <c r="AR1806" s="652"/>
      <c r="AS1806" s="652"/>
      <c r="AT1806" s="652"/>
    </row>
    <row r="1807" spans="2:46" s="644" customFormat="1" ht="15.95" customHeight="1" x14ac:dyDescent="0.25">
      <c r="B1807" s="645"/>
      <c r="C1807" s="652"/>
      <c r="D1807" s="652"/>
      <c r="E1807" s="652"/>
      <c r="F1807" s="652"/>
      <c r="G1807" s="647"/>
      <c r="H1807" s="648"/>
      <c r="I1807" s="648"/>
      <c r="J1807" s="671"/>
      <c r="K1807" s="822"/>
      <c r="L1807" s="671"/>
      <c r="M1807" s="671"/>
      <c r="N1807" s="671"/>
      <c r="O1807" s="671"/>
      <c r="P1807" s="671"/>
      <c r="Q1807" s="671"/>
      <c r="R1807" s="653"/>
      <c r="S1807" s="653"/>
      <c r="T1807" s="653"/>
      <c r="U1807" s="37"/>
      <c r="V1807" s="37"/>
      <c r="W1807" s="37"/>
      <c r="X1807" s="37"/>
      <c r="Y1807" s="37"/>
      <c r="Z1807" s="37"/>
      <c r="AA1807" s="37"/>
      <c r="AB1807" s="37"/>
      <c r="AC1807" s="37"/>
      <c r="AD1807" s="37"/>
      <c r="AE1807" s="37"/>
      <c r="AF1807" s="37"/>
      <c r="AG1807" s="37"/>
      <c r="AH1807" s="37"/>
      <c r="AI1807" s="37"/>
      <c r="AJ1807" s="37"/>
      <c r="AK1807" s="37"/>
      <c r="AL1807" s="652"/>
      <c r="AM1807" s="652"/>
      <c r="AN1807" s="652"/>
      <c r="AO1807" s="652"/>
      <c r="AP1807" s="652"/>
      <c r="AQ1807" s="652"/>
      <c r="AR1807" s="652"/>
      <c r="AS1807" s="652"/>
      <c r="AT1807" s="652"/>
    </row>
    <row r="1808" spans="2:46" s="644" customFormat="1" ht="15.95" customHeight="1" x14ac:dyDescent="0.25">
      <c r="B1808" s="645"/>
      <c r="C1808" s="652"/>
      <c r="D1808" s="652"/>
      <c r="E1808" s="652"/>
      <c r="F1808" s="652"/>
      <c r="G1808" s="647"/>
      <c r="H1808" s="648"/>
      <c r="I1808" s="648"/>
      <c r="J1808" s="671"/>
      <c r="K1808" s="822"/>
      <c r="L1808" s="671"/>
      <c r="M1808" s="671"/>
      <c r="N1808" s="671"/>
      <c r="O1808" s="671"/>
      <c r="P1808" s="671"/>
      <c r="Q1808" s="671"/>
      <c r="R1808" s="653"/>
      <c r="S1808" s="653"/>
      <c r="T1808" s="653"/>
      <c r="U1808" s="37"/>
      <c r="V1808" s="37"/>
      <c r="W1808" s="37"/>
      <c r="X1808" s="37"/>
      <c r="Y1808" s="37"/>
      <c r="Z1808" s="37"/>
      <c r="AA1808" s="37"/>
      <c r="AB1808" s="37"/>
      <c r="AC1808" s="37"/>
      <c r="AD1808" s="37"/>
      <c r="AE1808" s="37"/>
      <c r="AF1808" s="37"/>
      <c r="AG1808" s="37"/>
      <c r="AH1808" s="37"/>
      <c r="AI1808" s="37"/>
      <c r="AJ1808" s="37"/>
      <c r="AK1808" s="37"/>
      <c r="AL1808" s="652"/>
      <c r="AM1808" s="652"/>
      <c r="AN1808" s="652"/>
      <c r="AO1808" s="652"/>
      <c r="AP1808" s="652"/>
      <c r="AQ1808" s="652"/>
      <c r="AR1808" s="652"/>
      <c r="AS1808" s="652"/>
      <c r="AT1808" s="652"/>
    </row>
    <row r="1809" spans="2:46" s="644" customFormat="1" ht="15.95" customHeight="1" x14ac:dyDescent="0.25">
      <c r="B1809" s="645"/>
      <c r="C1809" s="652"/>
      <c r="D1809" s="652"/>
      <c r="E1809" s="652"/>
      <c r="F1809" s="652"/>
      <c r="G1809" s="647"/>
      <c r="H1809" s="648"/>
      <c r="I1809" s="648"/>
      <c r="J1809" s="671"/>
      <c r="K1809" s="822"/>
      <c r="L1809" s="671"/>
      <c r="M1809" s="671"/>
      <c r="N1809" s="671"/>
      <c r="O1809" s="671"/>
      <c r="P1809" s="671"/>
      <c r="Q1809" s="671"/>
      <c r="R1809" s="653"/>
      <c r="S1809" s="653"/>
      <c r="T1809" s="653"/>
      <c r="U1809" s="37"/>
      <c r="V1809" s="37"/>
      <c r="W1809" s="37"/>
      <c r="X1809" s="37"/>
      <c r="Y1809" s="37"/>
      <c r="Z1809" s="37"/>
      <c r="AA1809" s="37"/>
      <c r="AB1809" s="37"/>
      <c r="AC1809" s="37"/>
      <c r="AD1809" s="37"/>
      <c r="AE1809" s="37"/>
      <c r="AF1809" s="37"/>
      <c r="AG1809" s="37"/>
      <c r="AH1809" s="37"/>
      <c r="AI1809" s="37"/>
      <c r="AJ1809" s="37"/>
      <c r="AK1809" s="37"/>
      <c r="AL1809" s="652"/>
      <c r="AM1809" s="652"/>
      <c r="AN1809" s="652"/>
      <c r="AO1809" s="652"/>
      <c r="AP1809" s="652"/>
      <c r="AQ1809" s="652"/>
      <c r="AR1809" s="652"/>
      <c r="AS1809" s="652"/>
      <c r="AT1809" s="652"/>
    </row>
    <row r="1810" spans="2:46" s="644" customFormat="1" ht="15.95" customHeight="1" x14ac:dyDescent="0.25">
      <c r="B1810" s="645"/>
      <c r="C1810" s="652"/>
      <c r="D1810" s="652"/>
      <c r="E1810" s="652"/>
      <c r="F1810" s="652"/>
      <c r="G1810" s="647"/>
      <c r="H1810" s="648"/>
      <c r="I1810" s="648"/>
      <c r="J1810" s="671"/>
      <c r="K1810" s="822"/>
      <c r="L1810" s="671"/>
      <c r="M1810" s="671"/>
      <c r="N1810" s="671"/>
      <c r="O1810" s="671"/>
      <c r="P1810" s="671"/>
      <c r="Q1810" s="671"/>
      <c r="R1810" s="653"/>
      <c r="S1810" s="653"/>
      <c r="T1810" s="653"/>
      <c r="U1810" s="37"/>
      <c r="V1810" s="37"/>
      <c r="W1810" s="37"/>
      <c r="X1810" s="37"/>
      <c r="Y1810" s="37"/>
      <c r="Z1810" s="37"/>
      <c r="AA1810" s="37"/>
      <c r="AB1810" s="37"/>
      <c r="AC1810" s="37"/>
      <c r="AD1810" s="37"/>
      <c r="AE1810" s="37"/>
      <c r="AF1810" s="37"/>
      <c r="AG1810" s="37"/>
      <c r="AH1810" s="37"/>
      <c r="AI1810" s="37"/>
      <c r="AJ1810" s="37"/>
      <c r="AK1810" s="37"/>
      <c r="AL1810" s="652"/>
      <c r="AM1810" s="652"/>
      <c r="AN1810" s="652"/>
      <c r="AO1810" s="652"/>
      <c r="AP1810" s="652"/>
      <c r="AQ1810" s="652"/>
      <c r="AR1810" s="652"/>
      <c r="AS1810" s="652"/>
      <c r="AT1810" s="652"/>
    </row>
    <row r="1811" spans="2:46" s="644" customFormat="1" ht="15.95" customHeight="1" x14ac:dyDescent="0.25">
      <c r="B1811" s="645"/>
      <c r="C1811" s="652"/>
      <c r="D1811" s="652"/>
      <c r="E1811" s="652"/>
      <c r="F1811" s="652"/>
      <c r="G1811" s="647"/>
      <c r="H1811" s="648"/>
      <c r="I1811" s="648"/>
      <c r="J1811" s="671"/>
      <c r="K1811" s="822"/>
      <c r="L1811" s="671"/>
      <c r="M1811" s="671"/>
      <c r="N1811" s="671"/>
      <c r="O1811" s="671"/>
      <c r="P1811" s="671"/>
      <c r="Q1811" s="671"/>
      <c r="R1811" s="653"/>
      <c r="S1811" s="653"/>
      <c r="T1811" s="653"/>
      <c r="U1811" s="37"/>
      <c r="V1811" s="37"/>
      <c r="W1811" s="37"/>
      <c r="X1811" s="37"/>
      <c r="Y1811" s="37"/>
      <c r="Z1811" s="37"/>
      <c r="AA1811" s="37"/>
      <c r="AB1811" s="37"/>
      <c r="AC1811" s="37"/>
      <c r="AD1811" s="37"/>
      <c r="AE1811" s="37"/>
      <c r="AF1811" s="37"/>
      <c r="AG1811" s="37"/>
      <c r="AH1811" s="37"/>
      <c r="AI1811" s="37"/>
      <c r="AJ1811" s="37"/>
      <c r="AK1811" s="37"/>
      <c r="AL1811" s="652"/>
      <c r="AM1811" s="652"/>
      <c r="AN1811" s="652"/>
      <c r="AO1811" s="652"/>
      <c r="AP1811" s="652"/>
      <c r="AQ1811" s="652"/>
      <c r="AR1811" s="652"/>
      <c r="AS1811" s="652"/>
      <c r="AT1811" s="652"/>
    </row>
    <row r="1812" spans="2:46" s="644" customFormat="1" ht="15.95" customHeight="1" x14ac:dyDescent="0.25">
      <c r="B1812" s="645"/>
      <c r="C1812" s="652"/>
      <c r="D1812" s="652"/>
      <c r="E1812" s="652"/>
      <c r="F1812" s="652"/>
      <c r="G1812" s="647"/>
      <c r="H1812" s="648"/>
      <c r="I1812" s="648"/>
      <c r="J1812" s="671"/>
      <c r="K1812" s="822"/>
      <c r="L1812" s="671"/>
      <c r="M1812" s="671"/>
      <c r="N1812" s="671"/>
      <c r="O1812" s="671"/>
      <c r="P1812" s="671"/>
      <c r="Q1812" s="671"/>
      <c r="R1812" s="653"/>
      <c r="S1812" s="653"/>
      <c r="T1812" s="653"/>
      <c r="U1812" s="37"/>
      <c r="V1812" s="37"/>
      <c r="W1812" s="37"/>
      <c r="X1812" s="37"/>
      <c r="Y1812" s="37"/>
      <c r="Z1812" s="37"/>
      <c r="AA1812" s="37"/>
      <c r="AB1812" s="37"/>
      <c r="AC1812" s="37"/>
      <c r="AD1812" s="37"/>
      <c r="AE1812" s="37"/>
      <c r="AF1812" s="37"/>
      <c r="AG1812" s="37"/>
      <c r="AH1812" s="37"/>
      <c r="AI1812" s="37"/>
      <c r="AJ1812" s="37"/>
      <c r="AK1812" s="37"/>
      <c r="AL1812" s="652"/>
      <c r="AM1812" s="652"/>
      <c r="AN1812" s="652"/>
      <c r="AO1812" s="652"/>
      <c r="AP1812" s="652"/>
      <c r="AQ1812" s="652"/>
      <c r="AR1812" s="652"/>
      <c r="AS1812" s="652"/>
      <c r="AT1812" s="652"/>
    </row>
    <row r="1813" spans="2:46" s="644" customFormat="1" ht="15.95" customHeight="1" x14ac:dyDescent="0.25">
      <c r="B1813" s="645"/>
      <c r="C1813" s="652"/>
      <c r="D1813" s="652"/>
      <c r="E1813" s="652"/>
      <c r="F1813" s="652"/>
      <c r="G1813" s="647"/>
      <c r="H1813" s="648"/>
      <c r="I1813" s="648"/>
      <c r="J1813" s="671"/>
      <c r="K1813" s="822"/>
      <c r="L1813" s="671"/>
      <c r="M1813" s="671"/>
      <c r="N1813" s="671"/>
      <c r="O1813" s="671"/>
      <c r="P1813" s="671"/>
      <c r="Q1813" s="671"/>
      <c r="R1813" s="653"/>
      <c r="S1813" s="653"/>
      <c r="T1813" s="653"/>
      <c r="U1813" s="37"/>
      <c r="V1813" s="37"/>
      <c r="W1813" s="37"/>
      <c r="X1813" s="37"/>
      <c r="Y1813" s="37"/>
      <c r="Z1813" s="37"/>
      <c r="AA1813" s="37"/>
      <c r="AB1813" s="37"/>
      <c r="AC1813" s="37"/>
      <c r="AD1813" s="37"/>
      <c r="AE1813" s="37"/>
      <c r="AF1813" s="37"/>
      <c r="AG1813" s="37"/>
      <c r="AH1813" s="37"/>
      <c r="AI1813" s="37"/>
      <c r="AJ1813" s="37"/>
      <c r="AK1813" s="37"/>
      <c r="AL1813" s="652"/>
      <c r="AM1813" s="652"/>
      <c r="AN1813" s="652"/>
      <c r="AO1813" s="652"/>
      <c r="AP1813" s="652"/>
      <c r="AQ1813" s="652"/>
      <c r="AR1813" s="652"/>
      <c r="AS1813" s="652"/>
      <c r="AT1813" s="652"/>
    </row>
    <row r="1814" spans="2:46" s="644" customFormat="1" ht="15.95" customHeight="1" x14ac:dyDescent="0.25">
      <c r="B1814" s="645"/>
      <c r="C1814" s="652"/>
      <c r="D1814" s="652"/>
      <c r="E1814" s="652"/>
      <c r="F1814" s="652"/>
      <c r="G1814" s="647"/>
      <c r="H1814" s="648"/>
      <c r="I1814" s="648"/>
      <c r="J1814" s="671"/>
      <c r="K1814" s="822"/>
      <c r="L1814" s="671"/>
      <c r="M1814" s="671"/>
      <c r="N1814" s="671"/>
      <c r="O1814" s="671"/>
      <c r="P1814" s="671"/>
      <c r="Q1814" s="671"/>
      <c r="R1814" s="653"/>
      <c r="S1814" s="653"/>
      <c r="T1814" s="653"/>
      <c r="U1814" s="37"/>
      <c r="V1814" s="37"/>
      <c r="W1814" s="37"/>
      <c r="X1814" s="37"/>
      <c r="Y1814" s="37"/>
      <c r="Z1814" s="37"/>
      <c r="AA1814" s="37"/>
      <c r="AB1814" s="37"/>
      <c r="AC1814" s="37"/>
      <c r="AD1814" s="37"/>
      <c r="AE1814" s="37"/>
      <c r="AF1814" s="37"/>
      <c r="AG1814" s="37"/>
      <c r="AH1814" s="37"/>
      <c r="AI1814" s="37"/>
      <c r="AJ1814" s="37"/>
      <c r="AK1814" s="37"/>
      <c r="AL1814" s="652"/>
      <c r="AM1814" s="652"/>
      <c r="AN1814" s="652"/>
      <c r="AO1814" s="652"/>
      <c r="AP1814" s="652"/>
      <c r="AQ1814" s="652"/>
      <c r="AR1814" s="652"/>
      <c r="AS1814" s="652"/>
      <c r="AT1814" s="652"/>
    </row>
    <row r="1815" spans="2:46" s="644" customFormat="1" ht="15.95" customHeight="1" x14ac:dyDescent="0.25">
      <c r="B1815" s="645"/>
      <c r="C1815" s="652"/>
      <c r="D1815" s="652"/>
      <c r="E1815" s="652"/>
      <c r="F1815" s="652"/>
      <c r="G1815" s="647"/>
      <c r="H1815" s="648"/>
      <c r="I1815" s="648"/>
      <c r="J1815" s="671"/>
      <c r="K1815" s="822"/>
      <c r="L1815" s="671"/>
      <c r="M1815" s="671"/>
      <c r="N1815" s="671"/>
      <c r="O1815" s="671"/>
      <c r="P1815" s="671"/>
      <c r="Q1815" s="671"/>
      <c r="R1815" s="653"/>
      <c r="S1815" s="653"/>
      <c r="T1815" s="653"/>
      <c r="U1815" s="37"/>
      <c r="V1815" s="37"/>
      <c r="W1815" s="37"/>
      <c r="X1815" s="37"/>
      <c r="Y1815" s="37"/>
      <c r="Z1815" s="37"/>
      <c r="AA1815" s="37"/>
      <c r="AB1815" s="37"/>
      <c r="AC1815" s="37"/>
      <c r="AD1815" s="37"/>
      <c r="AE1815" s="37"/>
      <c r="AF1815" s="37"/>
      <c r="AG1815" s="37"/>
      <c r="AH1815" s="37"/>
      <c r="AI1815" s="37"/>
      <c r="AJ1815" s="37"/>
      <c r="AK1815" s="37"/>
      <c r="AL1815" s="652"/>
      <c r="AM1815" s="652"/>
      <c r="AN1815" s="652"/>
      <c r="AO1815" s="652"/>
      <c r="AP1815" s="652"/>
      <c r="AQ1815" s="652"/>
      <c r="AR1815" s="652"/>
      <c r="AS1815" s="652"/>
      <c r="AT1815" s="652"/>
    </row>
    <row r="1816" spans="2:46" s="644" customFormat="1" ht="15.95" customHeight="1" x14ac:dyDescent="0.25">
      <c r="B1816" s="645"/>
      <c r="C1816" s="652"/>
      <c r="D1816" s="652"/>
      <c r="E1816" s="652"/>
      <c r="F1816" s="652"/>
      <c r="G1816" s="647"/>
      <c r="H1816" s="648"/>
      <c r="I1816" s="648"/>
      <c r="J1816" s="671"/>
      <c r="K1816" s="822"/>
      <c r="L1816" s="671"/>
      <c r="M1816" s="671"/>
      <c r="N1816" s="671"/>
      <c r="O1816" s="671"/>
      <c r="P1816" s="671"/>
      <c r="Q1816" s="671"/>
      <c r="R1816" s="653"/>
      <c r="S1816" s="653"/>
      <c r="T1816" s="653"/>
      <c r="U1816" s="37"/>
      <c r="V1816" s="37"/>
      <c r="W1816" s="37"/>
      <c r="X1816" s="37"/>
      <c r="Y1816" s="37"/>
      <c r="Z1816" s="37"/>
      <c r="AA1816" s="37"/>
      <c r="AB1816" s="37"/>
      <c r="AC1816" s="37"/>
      <c r="AD1816" s="37"/>
      <c r="AE1816" s="37"/>
      <c r="AF1816" s="37"/>
      <c r="AG1816" s="37"/>
      <c r="AH1816" s="37"/>
      <c r="AI1816" s="37"/>
      <c r="AJ1816" s="37"/>
      <c r="AK1816" s="37"/>
      <c r="AL1816" s="652"/>
      <c r="AM1816" s="652"/>
      <c r="AN1816" s="652"/>
      <c r="AO1816" s="652"/>
      <c r="AP1816" s="652"/>
      <c r="AQ1816" s="652"/>
      <c r="AR1816" s="652"/>
      <c r="AS1816" s="652"/>
      <c r="AT1816" s="652"/>
    </row>
    <row r="1817" spans="2:46" s="644" customFormat="1" ht="15.95" customHeight="1" x14ac:dyDescent="0.25">
      <c r="B1817" s="645"/>
      <c r="C1817" s="652"/>
      <c r="D1817" s="652"/>
      <c r="E1817" s="652"/>
      <c r="F1817" s="652"/>
      <c r="G1817" s="647"/>
      <c r="H1817" s="648"/>
      <c r="I1817" s="648"/>
      <c r="J1817" s="671"/>
      <c r="K1817" s="822"/>
      <c r="L1817" s="671"/>
      <c r="M1817" s="671"/>
      <c r="N1817" s="671"/>
      <c r="O1817" s="671"/>
      <c r="P1817" s="671"/>
      <c r="Q1817" s="671"/>
      <c r="R1817" s="653"/>
      <c r="S1817" s="653"/>
      <c r="T1817" s="653"/>
      <c r="U1817" s="37"/>
      <c r="V1817" s="37"/>
      <c r="W1817" s="37"/>
      <c r="X1817" s="37"/>
      <c r="Y1817" s="37"/>
      <c r="Z1817" s="37"/>
      <c r="AA1817" s="37"/>
      <c r="AB1817" s="37"/>
      <c r="AC1817" s="37"/>
      <c r="AD1817" s="37"/>
      <c r="AE1817" s="37"/>
      <c r="AF1817" s="37"/>
      <c r="AG1817" s="37"/>
      <c r="AH1817" s="37"/>
      <c r="AI1817" s="37"/>
      <c r="AJ1817" s="37"/>
      <c r="AK1817" s="37"/>
      <c r="AL1817" s="652"/>
      <c r="AM1817" s="652"/>
      <c r="AN1817" s="652"/>
      <c r="AO1817" s="652"/>
      <c r="AP1817" s="652"/>
      <c r="AQ1817" s="652"/>
      <c r="AR1817" s="652"/>
      <c r="AS1817" s="652"/>
      <c r="AT1817" s="652"/>
    </row>
    <row r="1818" spans="2:46" s="644" customFormat="1" ht="15.95" customHeight="1" x14ac:dyDescent="0.25">
      <c r="B1818" s="645"/>
      <c r="C1818" s="652"/>
      <c r="D1818" s="652"/>
      <c r="E1818" s="652"/>
      <c r="F1818" s="652"/>
      <c r="G1818" s="647"/>
      <c r="H1818" s="648"/>
      <c r="I1818" s="648"/>
      <c r="J1818" s="671"/>
      <c r="K1818" s="822"/>
      <c r="L1818" s="671"/>
      <c r="M1818" s="671"/>
      <c r="N1818" s="671"/>
      <c r="O1818" s="671"/>
      <c r="P1818" s="671"/>
      <c r="Q1818" s="671"/>
      <c r="R1818" s="653"/>
      <c r="S1818" s="653"/>
      <c r="T1818" s="653"/>
      <c r="U1818" s="37"/>
      <c r="V1818" s="37"/>
      <c r="W1818" s="37"/>
      <c r="X1818" s="37"/>
      <c r="Y1818" s="37"/>
      <c r="Z1818" s="37"/>
      <c r="AA1818" s="37"/>
      <c r="AB1818" s="37"/>
      <c r="AC1818" s="37"/>
      <c r="AD1818" s="37"/>
      <c r="AE1818" s="37"/>
      <c r="AF1818" s="37"/>
      <c r="AG1818" s="37"/>
      <c r="AH1818" s="37"/>
      <c r="AI1818" s="37"/>
      <c r="AJ1818" s="37"/>
      <c r="AK1818" s="37"/>
      <c r="AL1818" s="652"/>
      <c r="AM1818" s="652"/>
      <c r="AN1818" s="652"/>
      <c r="AO1818" s="652"/>
      <c r="AP1818" s="652"/>
      <c r="AQ1818" s="652"/>
      <c r="AR1818" s="652"/>
      <c r="AS1818" s="652"/>
      <c r="AT1818" s="652"/>
    </row>
    <row r="1819" spans="2:46" s="644" customFormat="1" ht="15.95" customHeight="1" x14ac:dyDescent="0.25">
      <c r="B1819" s="645"/>
      <c r="C1819" s="652"/>
      <c r="D1819" s="652"/>
      <c r="E1819" s="652"/>
      <c r="F1819" s="652"/>
      <c r="G1819" s="647"/>
      <c r="H1819" s="648"/>
      <c r="I1819" s="648"/>
      <c r="J1819" s="671"/>
      <c r="K1819" s="822"/>
      <c r="L1819" s="671"/>
      <c r="M1819" s="671"/>
      <c r="N1819" s="671"/>
      <c r="O1819" s="671"/>
      <c r="P1819" s="671"/>
      <c r="Q1819" s="671"/>
      <c r="R1819" s="653"/>
      <c r="S1819" s="653"/>
      <c r="T1819" s="653"/>
      <c r="U1819" s="37"/>
      <c r="V1819" s="37"/>
      <c r="W1819" s="37"/>
      <c r="X1819" s="37"/>
      <c r="Y1819" s="37"/>
      <c r="Z1819" s="37"/>
      <c r="AA1819" s="37"/>
      <c r="AB1819" s="37"/>
      <c r="AC1819" s="37"/>
      <c r="AD1819" s="37"/>
      <c r="AE1819" s="37"/>
      <c r="AF1819" s="37"/>
      <c r="AG1819" s="37"/>
      <c r="AH1819" s="37"/>
      <c r="AI1819" s="37"/>
      <c r="AJ1819" s="37"/>
      <c r="AK1819" s="37"/>
      <c r="AL1819" s="652"/>
      <c r="AM1819" s="652"/>
      <c r="AN1819" s="652"/>
      <c r="AO1819" s="652"/>
      <c r="AP1819" s="652"/>
      <c r="AQ1819" s="652"/>
      <c r="AR1819" s="652"/>
      <c r="AS1819" s="652"/>
      <c r="AT1819" s="652"/>
    </row>
    <row r="1820" spans="2:46" s="644" customFormat="1" ht="15.95" customHeight="1" x14ac:dyDescent="0.25">
      <c r="B1820" s="645"/>
      <c r="C1820" s="652"/>
      <c r="D1820" s="652"/>
      <c r="E1820" s="652"/>
      <c r="F1820" s="652"/>
      <c r="G1820" s="647"/>
      <c r="H1820" s="648"/>
      <c r="I1820" s="648"/>
      <c r="J1820" s="671"/>
      <c r="K1820" s="822"/>
      <c r="L1820" s="671"/>
      <c r="M1820" s="671"/>
      <c r="N1820" s="671"/>
      <c r="O1820" s="671"/>
      <c r="P1820" s="671"/>
      <c r="Q1820" s="671"/>
      <c r="R1820" s="653"/>
      <c r="S1820" s="653"/>
      <c r="T1820" s="653"/>
      <c r="U1820" s="37"/>
      <c r="V1820" s="37"/>
      <c r="W1820" s="37"/>
      <c r="X1820" s="37"/>
      <c r="Y1820" s="37"/>
      <c r="Z1820" s="37"/>
      <c r="AA1820" s="37"/>
      <c r="AB1820" s="37"/>
      <c r="AC1820" s="37"/>
      <c r="AD1820" s="37"/>
      <c r="AE1820" s="37"/>
      <c r="AF1820" s="37"/>
      <c r="AG1820" s="37"/>
      <c r="AH1820" s="37"/>
      <c r="AI1820" s="37"/>
      <c r="AJ1820" s="37"/>
      <c r="AK1820" s="37"/>
      <c r="AL1820" s="652"/>
      <c r="AM1820" s="652"/>
      <c r="AN1820" s="652"/>
      <c r="AO1820" s="652"/>
      <c r="AP1820" s="652"/>
      <c r="AQ1820" s="652"/>
      <c r="AR1820" s="652"/>
      <c r="AS1820" s="652"/>
      <c r="AT1820" s="652"/>
    </row>
    <row r="1821" spans="2:46" s="644" customFormat="1" ht="15.95" customHeight="1" x14ac:dyDescent="0.25">
      <c r="B1821" s="645"/>
      <c r="C1821" s="652"/>
      <c r="D1821" s="652"/>
      <c r="E1821" s="652"/>
      <c r="F1821" s="652"/>
      <c r="G1821" s="647"/>
      <c r="H1821" s="648"/>
      <c r="I1821" s="648"/>
      <c r="J1821" s="671"/>
      <c r="K1821" s="822"/>
      <c r="L1821" s="671"/>
      <c r="M1821" s="671"/>
      <c r="N1821" s="671"/>
      <c r="O1821" s="671"/>
      <c r="P1821" s="671"/>
      <c r="Q1821" s="671"/>
      <c r="R1821" s="653"/>
      <c r="S1821" s="653"/>
      <c r="T1821" s="653"/>
      <c r="U1821" s="37"/>
      <c r="V1821" s="37"/>
      <c r="W1821" s="37"/>
      <c r="X1821" s="37"/>
      <c r="Y1821" s="37"/>
      <c r="Z1821" s="37"/>
      <c r="AA1821" s="37"/>
      <c r="AB1821" s="37"/>
      <c r="AC1821" s="37"/>
      <c r="AD1821" s="37"/>
      <c r="AE1821" s="37"/>
      <c r="AF1821" s="37"/>
      <c r="AG1821" s="37"/>
      <c r="AH1821" s="37"/>
      <c r="AI1821" s="37"/>
      <c r="AJ1821" s="37"/>
      <c r="AK1821" s="37"/>
      <c r="AL1821" s="652"/>
      <c r="AM1821" s="652"/>
      <c r="AN1821" s="652"/>
      <c r="AO1821" s="652"/>
      <c r="AP1821" s="652"/>
      <c r="AQ1821" s="652"/>
      <c r="AR1821" s="652"/>
      <c r="AS1821" s="652"/>
      <c r="AT1821" s="652"/>
    </row>
    <row r="1822" spans="2:46" s="644" customFormat="1" ht="15.95" customHeight="1" x14ac:dyDescent="0.25">
      <c r="B1822" s="645"/>
      <c r="C1822" s="652"/>
      <c r="D1822" s="652"/>
      <c r="E1822" s="652"/>
      <c r="F1822" s="652"/>
      <c r="G1822" s="647"/>
      <c r="H1822" s="648"/>
      <c r="I1822" s="648"/>
      <c r="J1822" s="671"/>
      <c r="K1822" s="822"/>
      <c r="L1822" s="671"/>
      <c r="M1822" s="671"/>
      <c r="N1822" s="671"/>
      <c r="O1822" s="671"/>
      <c r="P1822" s="671"/>
      <c r="Q1822" s="671"/>
      <c r="R1822" s="653"/>
      <c r="S1822" s="653"/>
      <c r="T1822" s="653"/>
      <c r="U1822" s="37"/>
      <c r="V1822" s="37"/>
      <c r="W1822" s="37"/>
      <c r="X1822" s="37"/>
      <c r="Y1822" s="37"/>
      <c r="Z1822" s="37"/>
      <c r="AA1822" s="37"/>
      <c r="AB1822" s="37"/>
      <c r="AC1822" s="37"/>
      <c r="AD1822" s="37"/>
      <c r="AE1822" s="37"/>
      <c r="AF1822" s="37"/>
      <c r="AG1822" s="37"/>
      <c r="AH1822" s="37"/>
      <c r="AI1822" s="37"/>
      <c r="AJ1822" s="37"/>
      <c r="AK1822" s="37"/>
      <c r="AL1822" s="652"/>
      <c r="AM1822" s="652"/>
      <c r="AN1822" s="652"/>
      <c r="AO1822" s="652"/>
      <c r="AP1822" s="652"/>
      <c r="AQ1822" s="652"/>
      <c r="AR1822" s="652"/>
      <c r="AS1822" s="652"/>
      <c r="AT1822" s="652"/>
    </row>
    <row r="1823" spans="2:46" s="644" customFormat="1" ht="15.95" customHeight="1" x14ac:dyDescent="0.25">
      <c r="B1823" s="645"/>
      <c r="C1823" s="652"/>
      <c r="D1823" s="652"/>
      <c r="E1823" s="652"/>
      <c r="F1823" s="652"/>
      <c r="G1823" s="647"/>
      <c r="H1823" s="648"/>
      <c r="I1823" s="648"/>
      <c r="J1823" s="671"/>
      <c r="K1823" s="822"/>
      <c r="L1823" s="671"/>
      <c r="M1823" s="671"/>
      <c r="N1823" s="671"/>
      <c r="O1823" s="671"/>
      <c r="P1823" s="671"/>
      <c r="Q1823" s="671"/>
      <c r="R1823" s="653"/>
      <c r="S1823" s="653"/>
      <c r="T1823" s="653"/>
      <c r="U1823" s="37"/>
      <c r="V1823" s="37"/>
      <c r="W1823" s="37"/>
      <c r="X1823" s="37"/>
      <c r="Y1823" s="37"/>
      <c r="Z1823" s="37"/>
      <c r="AA1823" s="37"/>
      <c r="AB1823" s="37"/>
      <c r="AC1823" s="37"/>
      <c r="AD1823" s="37"/>
      <c r="AE1823" s="37"/>
      <c r="AF1823" s="37"/>
      <c r="AG1823" s="37"/>
      <c r="AH1823" s="37"/>
      <c r="AI1823" s="37"/>
      <c r="AJ1823" s="37"/>
      <c r="AK1823" s="37"/>
      <c r="AL1823" s="652"/>
      <c r="AM1823" s="652"/>
      <c r="AN1823" s="652"/>
      <c r="AO1823" s="652"/>
      <c r="AP1823" s="652"/>
      <c r="AQ1823" s="652"/>
      <c r="AR1823" s="652"/>
      <c r="AS1823" s="652"/>
      <c r="AT1823" s="652"/>
    </row>
    <row r="1824" spans="2:46" s="644" customFormat="1" ht="15.95" customHeight="1" x14ac:dyDescent="0.25">
      <c r="B1824" s="645"/>
      <c r="C1824" s="652"/>
      <c r="D1824" s="652"/>
      <c r="E1824" s="652"/>
      <c r="F1824" s="652"/>
      <c r="G1824" s="647"/>
      <c r="H1824" s="648"/>
      <c r="I1824" s="648"/>
      <c r="J1824" s="671"/>
      <c r="K1824" s="822"/>
      <c r="L1824" s="671"/>
      <c r="M1824" s="671"/>
      <c r="N1824" s="671"/>
      <c r="O1824" s="671"/>
      <c r="P1824" s="671"/>
      <c r="Q1824" s="671"/>
      <c r="R1824" s="653"/>
      <c r="S1824" s="653"/>
      <c r="T1824" s="653"/>
      <c r="U1824" s="37"/>
      <c r="V1824" s="37"/>
      <c r="W1824" s="37"/>
      <c r="X1824" s="37"/>
      <c r="Y1824" s="37"/>
      <c r="Z1824" s="37"/>
      <c r="AA1824" s="37"/>
      <c r="AB1824" s="37"/>
      <c r="AC1824" s="37"/>
      <c r="AD1824" s="37"/>
      <c r="AE1824" s="37"/>
      <c r="AF1824" s="37"/>
      <c r="AG1824" s="37"/>
      <c r="AH1824" s="37"/>
      <c r="AI1824" s="37"/>
      <c r="AJ1824" s="37"/>
      <c r="AK1824" s="37"/>
      <c r="AL1824" s="652"/>
      <c r="AM1824" s="652"/>
      <c r="AN1824" s="652"/>
      <c r="AO1824" s="652"/>
      <c r="AP1824" s="652"/>
      <c r="AQ1824" s="652"/>
      <c r="AR1824" s="652"/>
      <c r="AS1824" s="652"/>
      <c r="AT1824" s="652"/>
    </row>
    <row r="1825" spans="2:46" s="644" customFormat="1" ht="15.95" customHeight="1" x14ac:dyDescent="0.25">
      <c r="B1825" s="645"/>
      <c r="C1825" s="652"/>
      <c r="D1825" s="652"/>
      <c r="E1825" s="652"/>
      <c r="F1825" s="652"/>
      <c r="G1825" s="647"/>
      <c r="H1825" s="648"/>
      <c r="I1825" s="648"/>
      <c r="J1825" s="671"/>
      <c r="K1825" s="822"/>
      <c r="L1825" s="671"/>
      <c r="M1825" s="671"/>
      <c r="N1825" s="671"/>
      <c r="O1825" s="671"/>
      <c r="P1825" s="671"/>
      <c r="Q1825" s="671"/>
      <c r="R1825" s="653"/>
      <c r="S1825" s="653"/>
      <c r="T1825" s="653"/>
      <c r="U1825" s="37"/>
      <c r="V1825" s="37"/>
      <c r="W1825" s="37"/>
      <c r="X1825" s="37"/>
      <c r="Y1825" s="37"/>
      <c r="Z1825" s="37"/>
      <c r="AA1825" s="37"/>
      <c r="AB1825" s="37"/>
      <c r="AC1825" s="37"/>
      <c r="AD1825" s="37"/>
      <c r="AE1825" s="37"/>
      <c r="AF1825" s="37"/>
      <c r="AG1825" s="37"/>
      <c r="AH1825" s="37"/>
      <c r="AI1825" s="37"/>
      <c r="AJ1825" s="37"/>
      <c r="AK1825" s="37"/>
      <c r="AL1825" s="652"/>
      <c r="AM1825" s="652"/>
      <c r="AN1825" s="652"/>
      <c r="AO1825" s="652"/>
      <c r="AP1825" s="652"/>
      <c r="AQ1825" s="652"/>
      <c r="AR1825" s="652"/>
      <c r="AS1825" s="652"/>
      <c r="AT1825" s="652"/>
    </row>
    <row r="1826" spans="2:46" s="644" customFormat="1" ht="15.95" customHeight="1" x14ac:dyDescent="0.25">
      <c r="B1826" s="645"/>
      <c r="C1826" s="652"/>
      <c r="D1826" s="652"/>
      <c r="E1826" s="652"/>
      <c r="F1826" s="652"/>
      <c r="G1826" s="647"/>
      <c r="H1826" s="648"/>
      <c r="I1826" s="648"/>
      <c r="J1826" s="671"/>
      <c r="K1826" s="822"/>
      <c r="L1826" s="671"/>
      <c r="M1826" s="671"/>
      <c r="N1826" s="671"/>
      <c r="O1826" s="671"/>
      <c r="P1826" s="671"/>
      <c r="Q1826" s="671"/>
      <c r="R1826" s="653"/>
      <c r="S1826" s="653"/>
      <c r="T1826" s="653"/>
      <c r="U1826" s="37"/>
      <c r="V1826" s="37"/>
      <c r="W1826" s="37"/>
      <c r="X1826" s="37"/>
      <c r="Y1826" s="37"/>
      <c r="Z1826" s="37"/>
      <c r="AA1826" s="37"/>
      <c r="AB1826" s="37"/>
      <c r="AC1826" s="37"/>
      <c r="AD1826" s="37"/>
      <c r="AE1826" s="37"/>
      <c r="AF1826" s="37"/>
      <c r="AG1826" s="37"/>
      <c r="AH1826" s="37"/>
      <c r="AI1826" s="37"/>
      <c r="AJ1826" s="37"/>
      <c r="AK1826" s="37"/>
      <c r="AL1826" s="652"/>
      <c r="AM1826" s="652"/>
      <c r="AN1826" s="652"/>
      <c r="AO1826" s="652"/>
      <c r="AP1826" s="652"/>
      <c r="AQ1826" s="652"/>
      <c r="AR1826" s="652"/>
      <c r="AS1826" s="652"/>
      <c r="AT1826" s="652"/>
    </row>
    <row r="1827" spans="2:46" s="644" customFormat="1" ht="15.95" customHeight="1" x14ac:dyDescent="0.25">
      <c r="B1827" s="645"/>
      <c r="C1827" s="652"/>
      <c r="D1827" s="652"/>
      <c r="E1827" s="652"/>
      <c r="F1827" s="652"/>
      <c r="G1827" s="647"/>
      <c r="H1827" s="648"/>
      <c r="I1827" s="648"/>
      <c r="J1827" s="671"/>
      <c r="K1827" s="822"/>
      <c r="L1827" s="671"/>
      <c r="M1827" s="671"/>
      <c r="N1827" s="671"/>
      <c r="O1827" s="671"/>
      <c r="P1827" s="671"/>
      <c r="Q1827" s="671"/>
      <c r="R1827" s="653"/>
      <c r="S1827" s="653"/>
      <c r="T1827" s="653"/>
      <c r="U1827" s="37"/>
      <c r="V1827" s="37"/>
      <c r="W1827" s="37"/>
      <c r="X1827" s="37"/>
      <c r="Y1827" s="37"/>
      <c r="Z1827" s="37"/>
      <c r="AA1827" s="37"/>
      <c r="AB1827" s="37"/>
      <c r="AC1827" s="37"/>
      <c r="AD1827" s="37"/>
      <c r="AE1827" s="37"/>
      <c r="AF1827" s="37"/>
      <c r="AG1827" s="37"/>
      <c r="AH1827" s="37"/>
      <c r="AI1827" s="37"/>
      <c r="AJ1827" s="37"/>
      <c r="AK1827" s="37"/>
      <c r="AL1827" s="652"/>
      <c r="AM1827" s="652"/>
      <c r="AN1827" s="652"/>
      <c r="AO1827" s="652"/>
      <c r="AP1827" s="652"/>
      <c r="AQ1827" s="652"/>
      <c r="AR1827" s="652"/>
      <c r="AS1827" s="652"/>
      <c r="AT1827" s="652"/>
    </row>
    <row r="1828" spans="2:46" s="644" customFormat="1" ht="15.95" customHeight="1" x14ac:dyDescent="0.25">
      <c r="B1828" s="645"/>
      <c r="C1828" s="652"/>
      <c r="D1828" s="652"/>
      <c r="E1828" s="652"/>
      <c r="F1828" s="652"/>
      <c r="G1828" s="647"/>
      <c r="H1828" s="648"/>
      <c r="I1828" s="648"/>
      <c r="J1828" s="671"/>
      <c r="K1828" s="822"/>
      <c r="L1828" s="671"/>
      <c r="M1828" s="671"/>
      <c r="N1828" s="671"/>
      <c r="O1828" s="671"/>
      <c r="P1828" s="671"/>
      <c r="Q1828" s="671"/>
      <c r="R1828" s="653"/>
      <c r="S1828" s="653"/>
      <c r="T1828" s="653"/>
      <c r="U1828" s="37"/>
      <c r="V1828" s="37"/>
      <c r="W1828" s="37"/>
      <c r="X1828" s="37"/>
      <c r="Y1828" s="37"/>
      <c r="Z1828" s="37"/>
      <c r="AA1828" s="37"/>
      <c r="AB1828" s="37"/>
      <c r="AC1828" s="37"/>
      <c r="AD1828" s="37"/>
      <c r="AE1828" s="37"/>
      <c r="AF1828" s="37"/>
      <c r="AG1828" s="37"/>
      <c r="AH1828" s="37"/>
      <c r="AI1828" s="37"/>
      <c r="AJ1828" s="37"/>
      <c r="AK1828" s="37"/>
      <c r="AL1828" s="652"/>
      <c r="AM1828" s="652"/>
      <c r="AN1828" s="652"/>
      <c r="AO1828" s="652"/>
      <c r="AP1828" s="652"/>
      <c r="AQ1828" s="652"/>
      <c r="AR1828" s="652"/>
      <c r="AS1828" s="652"/>
      <c r="AT1828" s="652"/>
    </row>
    <row r="1829" spans="2:46" s="644" customFormat="1" ht="15.95" customHeight="1" x14ac:dyDescent="0.25">
      <c r="B1829" s="645"/>
      <c r="C1829" s="652"/>
      <c r="D1829" s="652"/>
      <c r="E1829" s="652"/>
      <c r="F1829" s="652"/>
      <c r="G1829" s="647"/>
      <c r="H1829" s="648"/>
      <c r="I1829" s="648"/>
      <c r="J1829" s="671"/>
      <c r="K1829" s="822"/>
      <c r="L1829" s="671"/>
      <c r="M1829" s="671"/>
      <c r="N1829" s="671"/>
      <c r="O1829" s="671"/>
      <c r="P1829" s="671"/>
      <c r="Q1829" s="671"/>
      <c r="R1829" s="653"/>
      <c r="S1829" s="653"/>
      <c r="T1829" s="653"/>
      <c r="U1829" s="37"/>
      <c r="V1829" s="37"/>
      <c r="W1829" s="37"/>
      <c r="X1829" s="37"/>
      <c r="Y1829" s="37"/>
      <c r="Z1829" s="37"/>
      <c r="AA1829" s="37"/>
      <c r="AB1829" s="37"/>
      <c r="AC1829" s="37"/>
      <c r="AD1829" s="37"/>
      <c r="AE1829" s="37"/>
      <c r="AF1829" s="37"/>
      <c r="AG1829" s="37"/>
      <c r="AH1829" s="37"/>
      <c r="AI1829" s="37"/>
      <c r="AJ1829" s="37"/>
      <c r="AK1829" s="37"/>
      <c r="AL1829" s="652"/>
      <c r="AM1829" s="652"/>
      <c r="AN1829" s="652"/>
      <c r="AO1829" s="652"/>
      <c r="AP1829" s="652"/>
      <c r="AQ1829" s="652"/>
      <c r="AR1829" s="652"/>
      <c r="AS1829" s="652"/>
      <c r="AT1829" s="652"/>
    </row>
    <row r="1830" spans="2:46" s="644" customFormat="1" ht="15.95" customHeight="1" x14ac:dyDescent="0.25">
      <c r="B1830" s="645"/>
      <c r="C1830" s="652"/>
      <c r="D1830" s="652"/>
      <c r="E1830" s="652"/>
      <c r="F1830" s="652"/>
      <c r="G1830" s="647"/>
      <c r="H1830" s="648"/>
      <c r="I1830" s="648"/>
      <c r="J1830" s="671"/>
      <c r="K1830" s="822"/>
      <c r="L1830" s="671"/>
      <c r="M1830" s="671"/>
      <c r="N1830" s="671"/>
      <c r="O1830" s="671"/>
      <c r="P1830" s="671"/>
      <c r="Q1830" s="671"/>
      <c r="R1830" s="653"/>
      <c r="S1830" s="653"/>
      <c r="T1830" s="653"/>
      <c r="U1830" s="37"/>
      <c r="V1830" s="37"/>
      <c r="W1830" s="37"/>
      <c r="X1830" s="37"/>
      <c r="Y1830" s="37"/>
      <c r="Z1830" s="37"/>
      <c r="AA1830" s="37"/>
      <c r="AB1830" s="37"/>
      <c r="AC1830" s="37"/>
      <c r="AD1830" s="37"/>
      <c r="AE1830" s="37"/>
      <c r="AF1830" s="37"/>
      <c r="AG1830" s="37"/>
      <c r="AH1830" s="37"/>
      <c r="AI1830" s="37"/>
      <c r="AJ1830" s="37"/>
      <c r="AK1830" s="37"/>
      <c r="AL1830" s="652"/>
      <c r="AM1830" s="652"/>
      <c r="AN1830" s="652"/>
      <c r="AO1830" s="652"/>
      <c r="AP1830" s="652"/>
      <c r="AQ1830" s="652"/>
      <c r="AR1830" s="652"/>
      <c r="AS1830" s="652"/>
      <c r="AT1830" s="652"/>
    </row>
    <row r="1831" spans="2:46" s="644" customFormat="1" ht="15.95" customHeight="1" x14ac:dyDescent="0.25">
      <c r="B1831" s="645"/>
      <c r="C1831" s="652"/>
      <c r="D1831" s="652"/>
      <c r="E1831" s="652"/>
      <c r="F1831" s="652"/>
      <c r="G1831" s="647"/>
      <c r="H1831" s="648"/>
      <c r="I1831" s="648"/>
      <c r="J1831" s="671"/>
      <c r="K1831" s="822"/>
      <c r="L1831" s="671"/>
      <c r="M1831" s="671"/>
      <c r="N1831" s="671"/>
      <c r="O1831" s="671"/>
      <c r="P1831" s="671"/>
      <c r="Q1831" s="671"/>
      <c r="R1831" s="653"/>
      <c r="S1831" s="653"/>
      <c r="T1831" s="653"/>
      <c r="U1831" s="37"/>
      <c r="V1831" s="37"/>
      <c r="W1831" s="37"/>
      <c r="X1831" s="37"/>
      <c r="Y1831" s="37"/>
      <c r="Z1831" s="37"/>
      <c r="AA1831" s="37"/>
      <c r="AB1831" s="37"/>
      <c r="AC1831" s="37"/>
      <c r="AD1831" s="37"/>
      <c r="AE1831" s="37"/>
      <c r="AF1831" s="37"/>
      <c r="AG1831" s="37"/>
      <c r="AH1831" s="37"/>
      <c r="AI1831" s="37"/>
      <c r="AJ1831" s="37"/>
      <c r="AK1831" s="37"/>
      <c r="AL1831" s="652"/>
      <c r="AM1831" s="652"/>
      <c r="AN1831" s="652"/>
      <c r="AO1831" s="652"/>
      <c r="AP1831" s="652"/>
      <c r="AQ1831" s="652"/>
      <c r="AR1831" s="652"/>
      <c r="AS1831" s="652"/>
      <c r="AT1831" s="652"/>
    </row>
    <row r="1832" spans="2:46" s="644" customFormat="1" ht="15.95" customHeight="1" x14ac:dyDescent="0.25">
      <c r="B1832" s="645"/>
      <c r="C1832" s="652"/>
      <c r="D1832" s="652"/>
      <c r="E1832" s="652"/>
      <c r="F1832" s="652"/>
      <c r="G1832" s="647"/>
      <c r="H1832" s="648"/>
      <c r="I1832" s="648"/>
      <c r="J1832" s="671"/>
      <c r="K1832" s="822"/>
      <c r="L1832" s="671"/>
      <c r="M1832" s="671"/>
      <c r="N1832" s="671"/>
      <c r="O1832" s="671"/>
      <c r="P1832" s="671"/>
      <c r="Q1832" s="671"/>
      <c r="R1832" s="653"/>
      <c r="S1832" s="653"/>
      <c r="T1832" s="653"/>
      <c r="U1832" s="37"/>
      <c r="V1832" s="37"/>
      <c r="W1832" s="37"/>
      <c r="X1832" s="37"/>
      <c r="Y1832" s="37"/>
      <c r="Z1832" s="37"/>
      <c r="AA1832" s="37"/>
      <c r="AB1832" s="37"/>
      <c r="AC1832" s="37"/>
      <c r="AD1832" s="37"/>
      <c r="AE1832" s="37"/>
      <c r="AF1832" s="37"/>
      <c r="AG1832" s="37"/>
      <c r="AH1832" s="37"/>
      <c r="AI1832" s="37"/>
      <c r="AJ1832" s="37"/>
      <c r="AK1832" s="37"/>
      <c r="AL1832" s="652"/>
      <c r="AM1832" s="652"/>
      <c r="AN1832" s="652"/>
      <c r="AO1832" s="652"/>
      <c r="AP1832" s="652"/>
      <c r="AQ1832" s="652"/>
      <c r="AR1832" s="652"/>
      <c r="AS1832" s="652"/>
      <c r="AT1832" s="652"/>
    </row>
    <row r="1833" spans="2:46" s="644" customFormat="1" ht="15.95" customHeight="1" x14ac:dyDescent="0.25">
      <c r="B1833" s="645"/>
      <c r="C1833" s="652"/>
      <c r="D1833" s="652"/>
      <c r="E1833" s="652"/>
      <c r="F1833" s="652"/>
      <c r="G1833" s="647"/>
      <c r="H1833" s="648"/>
      <c r="I1833" s="648"/>
      <c r="J1833" s="671"/>
      <c r="K1833" s="822"/>
      <c r="L1833" s="671"/>
      <c r="M1833" s="671"/>
      <c r="N1833" s="671"/>
      <c r="O1833" s="671"/>
      <c r="P1833" s="671"/>
      <c r="Q1833" s="671"/>
      <c r="R1833" s="653"/>
      <c r="S1833" s="653"/>
      <c r="T1833" s="653"/>
      <c r="U1833" s="37"/>
      <c r="V1833" s="37"/>
      <c r="W1833" s="37"/>
      <c r="X1833" s="37"/>
      <c r="Y1833" s="37"/>
      <c r="Z1833" s="37"/>
      <c r="AA1833" s="37"/>
      <c r="AB1833" s="37"/>
      <c r="AC1833" s="37"/>
      <c r="AD1833" s="37"/>
      <c r="AE1833" s="37"/>
      <c r="AF1833" s="37"/>
      <c r="AG1833" s="37"/>
      <c r="AH1833" s="37"/>
      <c r="AI1833" s="37"/>
      <c r="AJ1833" s="37"/>
      <c r="AK1833" s="37"/>
      <c r="AL1833" s="652"/>
      <c r="AM1833" s="652"/>
      <c r="AN1833" s="652"/>
      <c r="AO1833" s="652"/>
      <c r="AP1833" s="652"/>
      <c r="AQ1833" s="652"/>
      <c r="AR1833" s="652"/>
      <c r="AS1833" s="652"/>
      <c r="AT1833" s="652"/>
    </row>
    <row r="1834" spans="2:46" s="644" customFormat="1" ht="15.95" customHeight="1" x14ac:dyDescent="0.25">
      <c r="B1834" s="645"/>
      <c r="C1834" s="652"/>
      <c r="D1834" s="652"/>
      <c r="E1834" s="652"/>
      <c r="F1834" s="652"/>
      <c r="G1834" s="647"/>
      <c r="H1834" s="648"/>
      <c r="I1834" s="648"/>
      <c r="J1834" s="671"/>
      <c r="K1834" s="822"/>
      <c r="L1834" s="671"/>
      <c r="M1834" s="671"/>
      <c r="N1834" s="671"/>
      <c r="O1834" s="671"/>
      <c r="P1834" s="671"/>
      <c r="Q1834" s="671"/>
      <c r="R1834" s="653"/>
      <c r="S1834" s="653"/>
      <c r="T1834" s="653"/>
      <c r="U1834" s="37"/>
      <c r="V1834" s="37"/>
      <c r="W1834" s="37"/>
      <c r="X1834" s="37"/>
      <c r="Y1834" s="37"/>
      <c r="Z1834" s="37"/>
      <c r="AA1834" s="37"/>
      <c r="AB1834" s="37"/>
      <c r="AC1834" s="37"/>
      <c r="AD1834" s="37"/>
      <c r="AE1834" s="37"/>
      <c r="AF1834" s="37"/>
      <c r="AG1834" s="37"/>
      <c r="AH1834" s="37"/>
      <c r="AI1834" s="37"/>
      <c r="AJ1834" s="37"/>
      <c r="AK1834" s="37"/>
      <c r="AL1834" s="652"/>
      <c r="AM1834" s="652"/>
      <c r="AN1834" s="652"/>
      <c r="AO1834" s="652"/>
      <c r="AP1834" s="652"/>
      <c r="AQ1834" s="652"/>
      <c r="AR1834" s="652"/>
      <c r="AS1834" s="652"/>
      <c r="AT1834" s="652"/>
    </row>
    <row r="1835" spans="2:46" s="644" customFormat="1" ht="15.95" customHeight="1" x14ac:dyDescent="0.25">
      <c r="B1835" s="645"/>
      <c r="C1835" s="652"/>
      <c r="D1835" s="652"/>
      <c r="E1835" s="652"/>
      <c r="F1835" s="652"/>
      <c r="G1835" s="647"/>
      <c r="H1835" s="648"/>
      <c r="I1835" s="648"/>
      <c r="J1835" s="671"/>
      <c r="K1835" s="822"/>
      <c r="L1835" s="671"/>
      <c r="M1835" s="671"/>
      <c r="N1835" s="671"/>
      <c r="O1835" s="671"/>
      <c r="P1835" s="671"/>
      <c r="Q1835" s="671"/>
      <c r="R1835" s="653"/>
      <c r="S1835" s="653"/>
      <c r="T1835" s="653"/>
      <c r="U1835" s="37"/>
      <c r="V1835" s="37"/>
      <c r="W1835" s="37"/>
      <c r="X1835" s="37"/>
      <c r="Y1835" s="37"/>
      <c r="Z1835" s="37"/>
      <c r="AA1835" s="37"/>
      <c r="AB1835" s="37"/>
      <c r="AC1835" s="37"/>
      <c r="AD1835" s="37"/>
      <c r="AE1835" s="37"/>
      <c r="AF1835" s="37"/>
      <c r="AG1835" s="37"/>
      <c r="AH1835" s="37"/>
      <c r="AI1835" s="37"/>
      <c r="AJ1835" s="37"/>
      <c r="AK1835" s="37"/>
      <c r="AL1835" s="652"/>
      <c r="AM1835" s="652"/>
      <c r="AN1835" s="652"/>
      <c r="AO1835" s="652"/>
      <c r="AP1835" s="652"/>
      <c r="AQ1835" s="652"/>
      <c r="AR1835" s="652"/>
      <c r="AS1835" s="652"/>
      <c r="AT1835" s="652"/>
    </row>
    <row r="1836" spans="2:46" s="644" customFormat="1" ht="15.95" customHeight="1" x14ac:dyDescent="0.25">
      <c r="B1836" s="645"/>
      <c r="C1836" s="652"/>
      <c r="D1836" s="652"/>
      <c r="E1836" s="652"/>
      <c r="F1836" s="652"/>
      <c r="G1836" s="647"/>
      <c r="H1836" s="648"/>
      <c r="I1836" s="648"/>
      <c r="J1836" s="671"/>
      <c r="K1836" s="822"/>
      <c r="L1836" s="671"/>
      <c r="M1836" s="671"/>
      <c r="N1836" s="671"/>
      <c r="O1836" s="671"/>
      <c r="P1836" s="671"/>
      <c r="Q1836" s="671"/>
      <c r="R1836" s="653"/>
      <c r="S1836" s="653"/>
      <c r="T1836" s="653"/>
      <c r="U1836" s="37"/>
      <c r="V1836" s="37"/>
      <c r="W1836" s="37"/>
      <c r="X1836" s="37"/>
      <c r="Y1836" s="37"/>
      <c r="Z1836" s="37"/>
      <c r="AA1836" s="37"/>
      <c r="AB1836" s="37"/>
      <c r="AC1836" s="37"/>
      <c r="AD1836" s="37"/>
      <c r="AE1836" s="37"/>
      <c r="AF1836" s="37"/>
      <c r="AG1836" s="37"/>
      <c r="AH1836" s="37"/>
      <c r="AI1836" s="37"/>
      <c r="AJ1836" s="37"/>
      <c r="AK1836" s="37"/>
      <c r="AL1836" s="652"/>
      <c r="AM1836" s="652"/>
      <c r="AN1836" s="652"/>
      <c r="AO1836" s="652"/>
      <c r="AP1836" s="652"/>
      <c r="AQ1836" s="652"/>
      <c r="AR1836" s="652"/>
      <c r="AS1836" s="652"/>
      <c r="AT1836" s="652"/>
    </row>
    <row r="1837" spans="2:46" s="644" customFormat="1" ht="15.95" customHeight="1" x14ac:dyDescent="0.25">
      <c r="B1837" s="645"/>
      <c r="C1837" s="652"/>
      <c r="D1837" s="652"/>
      <c r="E1837" s="652"/>
      <c r="F1837" s="652"/>
      <c r="G1837" s="647"/>
      <c r="H1837" s="648"/>
      <c r="I1837" s="648"/>
      <c r="J1837" s="671"/>
      <c r="K1837" s="822"/>
      <c r="L1837" s="671"/>
      <c r="M1837" s="671"/>
      <c r="N1837" s="671"/>
      <c r="O1837" s="671"/>
      <c r="P1837" s="671"/>
      <c r="Q1837" s="671"/>
      <c r="R1837" s="653"/>
      <c r="S1837" s="653"/>
      <c r="T1837" s="653"/>
      <c r="U1837" s="37"/>
      <c r="V1837" s="37"/>
      <c r="W1837" s="37"/>
      <c r="X1837" s="37"/>
      <c r="Y1837" s="37"/>
      <c r="Z1837" s="37"/>
      <c r="AA1837" s="37"/>
      <c r="AB1837" s="37"/>
      <c r="AC1837" s="37"/>
      <c r="AD1837" s="37"/>
      <c r="AE1837" s="37"/>
      <c r="AF1837" s="37"/>
      <c r="AG1837" s="37"/>
      <c r="AH1837" s="37"/>
      <c r="AI1837" s="37"/>
      <c r="AJ1837" s="37"/>
      <c r="AK1837" s="37"/>
      <c r="AL1837" s="652"/>
      <c r="AM1837" s="652"/>
      <c r="AN1837" s="652"/>
      <c r="AO1837" s="652"/>
      <c r="AP1837" s="652"/>
      <c r="AQ1837" s="652"/>
      <c r="AR1837" s="652"/>
      <c r="AS1837" s="652"/>
      <c r="AT1837" s="652"/>
    </row>
    <row r="1838" spans="2:46" s="644" customFormat="1" ht="15.95" customHeight="1" x14ac:dyDescent="0.25">
      <c r="B1838" s="645"/>
      <c r="C1838" s="652"/>
      <c r="D1838" s="652"/>
      <c r="E1838" s="652"/>
      <c r="F1838" s="652"/>
      <c r="G1838" s="647"/>
      <c r="H1838" s="648"/>
      <c r="I1838" s="648"/>
      <c r="J1838" s="671"/>
      <c r="K1838" s="822"/>
      <c r="L1838" s="671"/>
      <c r="M1838" s="671"/>
      <c r="N1838" s="671"/>
      <c r="O1838" s="671"/>
      <c r="P1838" s="671"/>
      <c r="Q1838" s="671"/>
      <c r="R1838" s="653"/>
      <c r="S1838" s="653"/>
      <c r="T1838" s="653"/>
      <c r="U1838" s="37"/>
      <c r="V1838" s="37"/>
      <c r="W1838" s="37"/>
      <c r="X1838" s="37"/>
      <c r="Y1838" s="37"/>
      <c r="Z1838" s="37"/>
      <c r="AA1838" s="37"/>
      <c r="AB1838" s="37"/>
      <c r="AC1838" s="37"/>
      <c r="AD1838" s="37"/>
      <c r="AE1838" s="37"/>
      <c r="AF1838" s="37"/>
      <c r="AG1838" s="37"/>
      <c r="AH1838" s="37"/>
      <c r="AI1838" s="37"/>
      <c r="AJ1838" s="37"/>
      <c r="AK1838" s="37"/>
      <c r="AL1838" s="652"/>
      <c r="AM1838" s="652"/>
      <c r="AN1838" s="652"/>
      <c r="AO1838" s="652"/>
      <c r="AP1838" s="652"/>
      <c r="AQ1838" s="652"/>
      <c r="AR1838" s="652"/>
      <c r="AS1838" s="652"/>
      <c r="AT1838" s="652"/>
    </row>
    <row r="1839" spans="2:46" s="644" customFormat="1" ht="15.95" customHeight="1" x14ac:dyDescent="0.25">
      <c r="B1839" s="645"/>
      <c r="C1839" s="652"/>
      <c r="D1839" s="652"/>
      <c r="E1839" s="652"/>
      <c r="F1839" s="652"/>
      <c r="G1839" s="647"/>
      <c r="H1839" s="648"/>
      <c r="I1839" s="648"/>
      <c r="J1839" s="671"/>
      <c r="K1839" s="822"/>
      <c r="L1839" s="671"/>
      <c r="M1839" s="671"/>
      <c r="N1839" s="671"/>
      <c r="O1839" s="671"/>
      <c r="P1839" s="671"/>
      <c r="Q1839" s="671"/>
      <c r="R1839" s="653"/>
      <c r="S1839" s="653"/>
      <c r="T1839" s="653"/>
      <c r="U1839" s="37"/>
      <c r="V1839" s="37"/>
      <c r="W1839" s="37"/>
      <c r="X1839" s="37"/>
      <c r="Y1839" s="37"/>
      <c r="Z1839" s="37"/>
      <c r="AA1839" s="37"/>
      <c r="AB1839" s="37"/>
      <c r="AC1839" s="37"/>
      <c r="AD1839" s="37"/>
      <c r="AE1839" s="37"/>
      <c r="AF1839" s="37"/>
      <c r="AG1839" s="37"/>
      <c r="AH1839" s="37"/>
      <c r="AI1839" s="37"/>
      <c r="AJ1839" s="37"/>
      <c r="AK1839" s="37"/>
      <c r="AL1839" s="652"/>
      <c r="AM1839" s="652"/>
      <c r="AN1839" s="652"/>
      <c r="AO1839" s="652"/>
      <c r="AP1839" s="652"/>
      <c r="AQ1839" s="652"/>
      <c r="AR1839" s="652"/>
      <c r="AS1839" s="652"/>
      <c r="AT1839" s="652"/>
    </row>
    <row r="1840" spans="2:46" s="644" customFormat="1" ht="15.95" customHeight="1" x14ac:dyDescent="0.25">
      <c r="B1840" s="645"/>
      <c r="C1840" s="652"/>
      <c r="D1840" s="652"/>
      <c r="E1840" s="652"/>
      <c r="F1840" s="652"/>
      <c r="G1840" s="647"/>
      <c r="H1840" s="648"/>
      <c r="I1840" s="648"/>
      <c r="J1840" s="671"/>
      <c r="K1840" s="822"/>
      <c r="L1840" s="671"/>
      <c r="M1840" s="671"/>
      <c r="N1840" s="671"/>
      <c r="O1840" s="671"/>
      <c r="P1840" s="671"/>
      <c r="Q1840" s="671"/>
      <c r="R1840" s="653"/>
      <c r="S1840" s="653"/>
      <c r="T1840" s="653"/>
      <c r="U1840" s="37"/>
      <c r="V1840" s="37"/>
      <c r="W1840" s="37"/>
      <c r="X1840" s="37"/>
      <c r="Y1840" s="37"/>
      <c r="Z1840" s="37"/>
      <c r="AA1840" s="37"/>
      <c r="AB1840" s="37"/>
      <c r="AC1840" s="37"/>
      <c r="AD1840" s="37"/>
      <c r="AE1840" s="37"/>
      <c r="AF1840" s="37"/>
      <c r="AG1840" s="37"/>
      <c r="AH1840" s="37"/>
      <c r="AI1840" s="37"/>
      <c r="AJ1840" s="37"/>
      <c r="AK1840" s="37"/>
      <c r="AL1840" s="652"/>
      <c r="AM1840" s="652"/>
      <c r="AN1840" s="652"/>
      <c r="AO1840" s="652"/>
      <c r="AP1840" s="652"/>
      <c r="AQ1840" s="652"/>
      <c r="AR1840" s="652"/>
      <c r="AS1840" s="652"/>
      <c r="AT1840" s="652"/>
    </row>
    <row r="1841" spans="2:46" s="644" customFormat="1" ht="15.95" customHeight="1" x14ac:dyDescent="0.25">
      <c r="B1841" s="645"/>
      <c r="C1841" s="652"/>
      <c r="D1841" s="652"/>
      <c r="E1841" s="652"/>
      <c r="F1841" s="652"/>
      <c r="G1841" s="647"/>
      <c r="H1841" s="648"/>
      <c r="I1841" s="648"/>
      <c r="J1841" s="671"/>
      <c r="K1841" s="822"/>
      <c r="L1841" s="671"/>
      <c r="M1841" s="671"/>
      <c r="N1841" s="671"/>
      <c r="O1841" s="671"/>
      <c r="P1841" s="671"/>
      <c r="Q1841" s="671"/>
      <c r="R1841" s="653"/>
      <c r="S1841" s="653"/>
      <c r="T1841" s="653"/>
      <c r="U1841" s="37"/>
      <c r="V1841" s="37"/>
      <c r="W1841" s="37"/>
      <c r="X1841" s="37"/>
      <c r="Y1841" s="37"/>
      <c r="Z1841" s="37"/>
      <c r="AA1841" s="37"/>
      <c r="AB1841" s="37"/>
      <c r="AC1841" s="37"/>
      <c r="AD1841" s="37"/>
      <c r="AE1841" s="37"/>
      <c r="AF1841" s="37"/>
      <c r="AG1841" s="37"/>
      <c r="AH1841" s="37"/>
      <c r="AI1841" s="37"/>
      <c r="AJ1841" s="37"/>
      <c r="AK1841" s="37"/>
      <c r="AL1841" s="652"/>
      <c r="AM1841" s="652"/>
      <c r="AN1841" s="652"/>
      <c r="AO1841" s="652"/>
      <c r="AP1841" s="652"/>
      <c r="AQ1841" s="652"/>
      <c r="AR1841" s="652"/>
      <c r="AS1841" s="652"/>
      <c r="AT1841" s="652"/>
    </row>
    <row r="1842" spans="2:46" s="644" customFormat="1" ht="15.95" customHeight="1" x14ac:dyDescent="0.25">
      <c r="B1842" s="645"/>
      <c r="C1842" s="652"/>
      <c r="D1842" s="652"/>
      <c r="E1842" s="652"/>
      <c r="F1842" s="652"/>
      <c r="G1842" s="647"/>
      <c r="H1842" s="648"/>
      <c r="I1842" s="648"/>
      <c r="J1842" s="671"/>
      <c r="K1842" s="822"/>
      <c r="L1842" s="671"/>
      <c r="M1842" s="671"/>
      <c r="N1842" s="671"/>
      <c r="O1842" s="671"/>
      <c r="P1842" s="671"/>
      <c r="Q1842" s="671"/>
      <c r="R1842" s="653"/>
      <c r="S1842" s="653"/>
      <c r="T1842" s="653"/>
      <c r="U1842" s="37"/>
      <c r="V1842" s="37"/>
      <c r="W1842" s="37"/>
      <c r="X1842" s="37"/>
      <c r="Y1842" s="37"/>
      <c r="Z1842" s="37"/>
      <c r="AA1842" s="37"/>
      <c r="AB1842" s="37"/>
      <c r="AC1842" s="37"/>
      <c r="AD1842" s="37"/>
      <c r="AE1842" s="37"/>
      <c r="AF1842" s="37"/>
      <c r="AG1842" s="37"/>
      <c r="AH1842" s="37"/>
      <c r="AI1842" s="37"/>
      <c r="AJ1842" s="37"/>
      <c r="AK1842" s="37"/>
      <c r="AL1842" s="652"/>
      <c r="AM1842" s="652"/>
      <c r="AN1842" s="652"/>
      <c r="AO1842" s="652"/>
      <c r="AP1842" s="652"/>
      <c r="AQ1842" s="652"/>
      <c r="AR1842" s="652"/>
      <c r="AS1842" s="652"/>
      <c r="AT1842" s="652"/>
    </row>
    <row r="1843" spans="2:46" s="644" customFormat="1" ht="15.95" customHeight="1" x14ac:dyDescent="0.25">
      <c r="B1843" s="645"/>
      <c r="C1843" s="652"/>
      <c r="D1843" s="652"/>
      <c r="E1843" s="652"/>
      <c r="F1843" s="652"/>
      <c r="G1843" s="647"/>
      <c r="H1843" s="648"/>
      <c r="I1843" s="648"/>
      <c r="J1843" s="671"/>
      <c r="K1843" s="822"/>
      <c r="L1843" s="671"/>
      <c r="M1843" s="671"/>
      <c r="N1843" s="671"/>
      <c r="O1843" s="671"/>
      <c r="P1843" s="671"/>
      <c r="Q1843" s="671"/>
      <c r="R1843" s="653"/>
      <c r="S1843" s="653"/>
      <c r="T1843" s="653"/>
      <c r="U1843" s="37"/>
      <c r="V1843" s="37"/>
      <c r="W1843" s="37"/>
      <c r="X1843" s="37"/>
      <c r="Y1843" s="37"/>
      <c r="Z1843" s="37"/>
      <c r="AA1843" s="37"/>
      <c r="AB1843" s="37"/>
      <c r="AC1843" s="37"/>
      <c r="AD1843" s="37"/>
      <c r="AE1843" s="37"/>
      <c r="AF1843" s="37"/>
      <c r="AG1843" s="37"/>
      <c r="AH1843" s="37"/>
      <c r="AI1843" s="37"/>
      <c r="AJ1843" s="37"/>
      <c r="AK1843" s="37"/>
      <c r="AL1843" s="652"/>
      <c r="AM1843" s="652"/>
      <c r="AN1843" s="652"/>
      <c r="AO1843" s="652"/>
      <c r="AP1843" s="652"/>
      <c r="AQ1843" s="652"/>
      <c r="AR1843" s="652"/>
      <c r="AS1843" s="652"/>
      <c r="AT1843" s="652"/>
    </row>
    <row r="1844" spans="2:46" s="644" customFormat="1" ht="15.95" customHeight="1" x14ac:dyDescent="0.25">
      <c r="B1844" s="645"/>
      <c r="C1844" s="652"/>
      <c r="D1844" s="652"/>
      <c r="E1844" s="652"/>
      <c r="F1844" s="652"/>
      <c r="G1844" s="647"/>
      <c r="H1844" s="648"/>
      <c r="I1844" s="648"/>
      <c r="J1844" s="671"/>
      <c r="K1844" s="822"/>
      <c r="L1844" s="671"/>
      <c r="M1844" s="671"/>
      <c r="N1844" s="671"/>
      <c r="O1844" s="671"/>
      <c r="P1844" s="671"/>
      <c r="Q1844" s="671"/>
      <c r="R1844" s="653"/>
      <c r="S1844" s="653"/>
      <c r="T1844" s="653"/>
      <c r="U1844" s="37"/>
      <c r="V1844" s="37"/>
      <c r="W1844" s="37"/>
      <c r="X1844" s="37"/>
      <c r="Y1844" s="37"/>
      <c r="Z1844" s="37"/>
      <c r="AA1844" s="37"/>
      <c r="AB1844" s="37"/>
      <c r="AC1844" s="37"/>
      <c r="AD1844" s="37"/>
      <c r="AE1844" s="37"/>
      <c r="AF1844" s="37"/>
      <c r="AG1844" s="37"/>
      <c r="AH1844" s="37"/>
      <c r="AI1844" s="37"/>
      <c r="AJ1844" s="37"/>
      <c r="AK1844" s="37"/>
      <c r="AL1844" s="652"/>
      <c r="AM1844" s="652"/>
      <c r="AN1844" s="652"/>
      <c r="AO1844" s="652"/>
      <c r="AP1844" s="652"/>
      <c r="AQ1844" s="652"/>
      <c r="AR1844" s="652"/>
      <c r="AS1844" s="652"/>
      <c r="AT1844" s="652"/>
    </row>
    <row r="1845" spans="2:46" s="644" customFormat="1" ht="15.95" customHeight="1" x14ac:dyDescent="0.25">
      <c r="B1845" s="645"/>
      <c r="C1845" s="652"/>
      <c r="D1845" s="652"/>
      <c r="E1845" s="652"/>
      <c r="F1845" s="652"/>
      <c r="G1845" s="647"/>
      <c r="H1845" s="648"/>
      <c r="I1845" s="648"/>
      <c r="J1845" s="671"/>
      <c r="K1845" s="822"/>
      <c r="L1845" s="671"/>
      <c r="M1845" s="671"/>
      <c r="N1845" s="671"/>
      <c r="O1845" s="671"/>
      <c r="P1845" s="671"/>
      <c r="Q1845" s="671"/>
      <c r="R1845" s="653"/>
      <c r="S1845" s="653"/>
      <c r="T1845" s="653"/>
      <c r="U1845" s="37"/>
      <c r="V1845" s="37"/>
      <c r="W1845" s="37"/>
      <c r="X1845" s="37"/>
      <c r="Y1845" s="37"/>
      <c r="Z1845" s="37"/>
      <c r="AA1845" s="37"/>
      <c r="AB1845" s="37"/>
      <c r="AC1845" s="37"/>
      <c r="AD1845" s="37"/>
      <c r="AE1845" s="37"/>
      <c r="AF1845" s="37"/>
      <c r="AG1845" s="37"/>
      <c r="AH1845" s="37"/>
      <c r="AI1845" s="37"/>
      <c r="AJ1845" s="37"/>
      <c r="AK1845" s="37"/>
      <c r="AL1845" s="652"/>
      <c r="AM1845" s="652"/>
      <c r="AN1845" s="652"/>
      <c r="AO1845" s="652"/>
      <c r="AP1845" s="652"/>
      <c r="AQ1845" s="652"/>
      <c r="AR1845" s="652"/>
      <c r="AS1845" s="652"/>
      <c r="AT1845" s="652"/>
    </row>
    <row r="1846" spans="2:46" s="644" customFormat="1" ht="15.95" customHeight="1" x14ac:dyDescent="0.25">
      <c r="B1846" s="645"/>
      <c r="C1846" s="652"/>
      <c r="D1846" s="652"/>
      <c r="E1846" s="652"/>
      <c r="F1846" s="652"/>
      <c r="G1846" s="647"/>
      <c r="H1846" s="648"/>
      <c r="I1846" s="648"/>
      <c r="J1846" s="671"/>
      <c r="K1846" s="822"/>
      <c r="L1846" s="671"/>
      <c r="M1846" s="671"/>
      <c r="N1846" s="671"/>
      <c r="O1846" s="671"/>
      <c r="P1846" s="671"/>
      <c r="Q1846" s="671"/>
      <c r="R1846" s="653"/>
      <c r="S1846" s="653"/>
      <c r="T1846" s="653"/>
      <c r="U1846" s="37"/>
      <c r="V1846" s="37"/>
      <c r="W1846" s="37"/>
      <c r="X1846" s="37"/>
      <c r="Y1846" s="37"/>
      <c r="Z1846" s="37"/>
      <c r="AA1846" s="37"/>
      <c r="AB1846" s="37"/>
      <c r="AC1846" s="37"/>
      <c r="AD1846" s="37"/>
      <c r="AE1846" s="37"/>
      <c r="AF1846" s="37"/>
      <c r="AG1846" s="37"/>
      <c r="AH1846" s="37"/>
      <c r="AI1846" s="37"/>
      <c r="AJ1846" s="37"/>
      <c r="AK1846" s="37"/>
      <c r="AL1846" s="652"/>
      <c r="AM1846" s="652"/>
      <c r="AN1846" s="652"/>
      <c r="AO1846" s="652"/>
      <c r="AP1846" s="652"/>
      <c r="AQ1846" s="652"/>
      <c r="AR1846" s="652"/>
      <c r="AS1846" s="652"/>
      <c r="AT1846" s="652"/>
    </row>
    <row r="1847" spans="2:46" s="644" customFormat="1" ht="15.95" customHeight="1" x14ac:dyDescent="0.25">
      <c r="B1847" s="645"/>
      <c r="C1847" s="652"/>
      <c r="D1847" s="652"/>
      <c r="E1847" s="652"/>
      <c r="F1847" s="652"/>
      <c r="G1847" s="647"/>
      <c r="H1847" s="648"/>
      <c r="I1847" s="648"/>
      <c r="J1847" s="671"/>
      <c r="K1847" s="822"/>
      <c r="L1847" s="671"/>
      <c r="M1847" s="671"/>
      <c r="N1847" s="671"/>
      <c r="O1847" s="671"/>
      <c r="P1847" s="671"/>
      <c r="Q1847" s="671"/>
      <c r="R1847" s="653"/>
      <c r="S1847" s="653"/>
      <c r="T1847" s="653"/>
      <c r="U1847" s="37"/>
      <c r="V1847" s="37"/>
      <c r="W1847" s="37"/>
      <c r="X1847" s="37"/>
      <c r="Y1847" s="37"/>
      <c r="Z1847" s="37"/>
      <c r="AA1847" s="37"/>
      <c r="AB1847" s="37"/>
      <c r="AC1847" s="37"/>
      <c r="AD1847" s="37"/>
      <c r="AE1847" s="37"/>
      <c r="AF1847" s="37"/>
      <c r="AG1847" s="37"/>
      <c r="AH1847" s="37"/>
      <c r="AI1847" s="37"/>
      <c r="AJ1847" s="37"/>
      <c r="AK1847" s="37"/>
      <c r="AL1847" s="652"/>
      <c r="AM1847" s="652"/>
      <c r="AN1847" s="652"/>
      <c r="AO1847" s="652"/>
      <c r="AP1847" s="652"/>
      <c r="AQ1847" s="652"/>
      <c r="AR1847" s="652"/>
      <c r="AS1847" s="652"/>
      <c r="AT1847" s="652"/>
    </row>
    <row r="1848" spans="2:46" s="644" customFormat="1" ht="15.95" customHeight="1" x14ac:dyDescent="0.25">
      <c r="B1848" s="645"/>
      <c r="C1848" s="652"/>
      <c r="D1848" s="652"/>
      <c r="E1848" s="652"/>
      <c r="F1848" s="652"/>
      <c r="G1848" s="647"/>
      <c r="H1848" s="648"/>
      <c r="I1848" s="648"/>
      <c r="J1848" s="671"/>
      <c r="K1848" s="822"/>
      <c r="L1848" s="671"/>
      <c r="M1848" s="671"/>
      <c r="N1848" s="671"/>
      <c r="O1848" s="671"/>
      <c r="P1848" s="671"/>
      <c r="Q1848" s="671"/>
      <c r="R1848" s="653"/>
      <c r="S1848" s="653"/>
      <c r="T1848" s="653"/>
      <c r="U1848" s="37"/>
      <c r="V1848" s="37"/>
      <c r="W1848" s="37"/>
      <c r="X1848" s="37"/>
      <c r="Y1848" s="37"/>
      <c r="Z1848" s="37"/>
      <c r="AA1848" s="37"/>
      <c r="AB1848" s="37"/>
      <c r="AC1848" s="37"/>
      <c r="AD1848" s="37"/>
      <c r="AE1848" s="37"/>
      <c r="AF1848" s="37"/>
      <c r="AG1848" s="37"/>
      <c r="AH1848" s="37"/>
      <c r="AI1848" s="37"/>
      <c r="AJ1848" s="37"/>
      <c r="AK1848" s="37"/>
      <c r="AL1848" s="652"/>
      <c r="AM1848" s="652"/>
      <c r="AN1848" s="652"/>
      <c r="AO1848" s="652"/>
      <c r="AP1848" s="652"/>
      <c r="AQ1848" s="652"/>
      <c r="AR1848" s="652"/>
      <c r="AS1848" s="652"/>
      <c r="AT1848" s="652"/>
    </row>
    <row r="1849" spans="2:46" s="644" customFormat="1" ht="15.95" customHeight="1" x14ac:dyDescent="0.25">
      <c r="B1849" s="645"/>
      <c r="C1849" s="652"/>
      <c r="D1849" s="652"/>
      <c r="E1849" s="652"/>
      <c r="F1849" s="652"/>
      <c r="G1849" s="647"/>
      <c r="H1849" s="648"/>
      <c r="I1849" s="648"/>
      <c r="J1849" s="671"/>
      <c r="K1849" s="822"/>
      <c r="L1849" s="671"/>
      <c r="M1849" s="671"/>
      <c r="N1849" s="671"/>
      <c r="O1849" s="671"/>
      <c r="P1849" s="671"/>
      <c r="Q1849" s="671"/>
      <c r="R1849" s="653"/>
      <c r="S1849" s="653"/>
      <c r="T1849" s="653"/>
      <c r="U1849" s="37"/>
      <c r="V1849" s="37"/>
      <c r="W1849" s="37"/>
      <c r="X1849" s="37"/>
      <c r="Y1849" s="37"/>
      <c r="Z1849" s="37"/>
      <c r="AA1849" s="37"/>
      <c r="AB1849" s="37"/>
      <c r="AC1849" s="37"/>
      <c r="AD1849" s="37"/>
      <c r="AE1849" s="37"/>
      <c r="AF1849" s="37"/>
      <c r="AG1849" s="37"/>
      <c r="AH1849" s="37"/>
      <c r="AI1849" s="37"/>
      <c r="AJ1849" s="37"/>
      <c r="AK1849" s="37"/>
      <c r="AL1849" s="652"/>
      <c r="AM1849" s="652"/>
      <c r="AN1849" s="652"/>
      <c r="AO1849" s="652"/>
      <c r="AP1849" s="652"/>
      <c r="AQ1849" s="652"/>
      <c r="AR1849" s="652"/>
      <c r="AS1849" s="652"/>
      <c r="AT1849" s="652"/>
    </row>
    <row r="1850" spans="2:46" s="644" customFormat="1" ht="15.95" customHeight="1" x14ac:dyDescent="0.25">
      <c r="B1850" s="645"/>
      <c r="C1850" s="652"/>
      <c r="D1850" s="652"/>
      <c r="E1850" s="652"/>
      <c r="F1850" s="652"/>
      <c r="G1850" s="647"/>
      <c r="H1850" s="648"/>
      <c r="I1850" s="648"/>
      <c r="J1850" s="671"/>
      <c r="K1850" s="822"/>
      <c r="L1850" s="671"/>
      <c r="M1850" s="671"/>
      <c r="N1850" s="671"/>
      <c r="O1850" s="671"/>
      <c r="P1850" s="671"/>
      <c r="Q1850" s="671"/>
      <c r="R1850" s="653"/>
      <c r="S1850" s="653"/>
      <c r="T1850" s="653"/>
      <c r="U1850" s="37"/>
      <c r="V1850" s="37"/>
      <c r="W1850" s="37"/>
      <c r="X1850" s="37"/>
      <c r="Y1850" s="37"/>
      <c r="Z1850" s="37"/>
      <c r="AA1850" s="37"/>
      <c r="AB1850" s="37"/>
      <c r="AC1850" s="37"/>
      <c r="AD1850" s="37"/>
      <c r="AE1850" s="37"/>
      <c r="AF1850" s="37"/>
      <c r="AG1850" s="37"/>
      <c r="AH1850" s="37"/>
      <c r="AI1850" s="37"/>
      <c r="AJ1850" s="37"/>
      <c r="AK1850" s="37"/>
      <c r="AL1850" s="652"/>
      <c r="AM1850" s="652"/>
      <c r="AN1850" s="652"/>
      <c r="AO1850" s="652"/>
      <c r="AP1850" s="652"/>
      <c r="AQ1850" s="652"/>
      <c r="AR1850" s="652"/>
      <c r="AS1850" s="652"/>
      <c r="AT1850" s="652"/>
    </row>
    <row r="1851" spans="2:46" s="644" customFormat="1" ht="15.95" customHeight="1" x14ac:dyDescent="0.25">
      <c r="B1851" s="645"/>
      <c r="C1851" s="652"/>
      <c r="D1851" s="652"/>
      <c r="E1851" s="652"/>
      <c r="F1851" s="652"/>
      <c r="G1851" s="647"/>
      <c r="H1851" s="648"/>
      <c r="I1851" s="648"/>
      <c r="J1851" s="671"/>
      <c r="K1851" s="822"/>
      <c r="L1851" s="671"/>
      <c r="M1851" s="671"/>
      <c r="N1851" s="671"/>
      <c r="O1851" s="671"/>
      <c r="P1851" s="671"/>
      <c r="Q1851" s="671"/>
      <c r="R1851" s="653"/>
      <c r="S1851" s="653"/>
      <c r="T1851" s="653"/>
      <c r="U1851" s="37"/>
      <c r="V1851" s="37"/>
      <c r="W1851" s="37"/>
      <c r="X1851" s="37"/>
      <c r="Y1851" s="37"/>
      <c r="Z1851" s="37"/>
      <c r="AA1851" s="37"/>
      <c r="AB1851" s="37"/>
      <c r="AC1851" s="37"/>
      <c r="AD1851" s="37"/>
      <c r="AE1851" s="37"/>
      <c r="AF1851" s="37"/>
      <c r="AG1851" s="37"/>
      <c r="AH1851" s="37"/>
      <c r="AI1851" s="37"/>
      <c r="AJ1851" s="37"/>
      <c r="AK1851" s="37"/>
      <c r="AL1851" s="652"/>
      <c r="AM1851" s="652"/>
      <c r="AN1851" s="652"/>
      <c r="AO1851" s="652"/>
      <c r="AP1851" s="652"/>
      <c r="AQ1851" s="652"/>
      <c r="AR1851" s="652"/>
      <c r="AS1851" s="652"/>
      <c r="AT1851" s="652"/>
    </row>
    <row r="1852" spans="2:46" s="644" customFormat="1" ht="15.95" customHeight="1" x14ac:dyDescent="0.25">
      <c r="B1852" s="645"/>
      <c r="C1852" s="652"/>
      <c r="D1852" s="652"/>
      <c r="E1852" s="652"/>
      <c r="F1852" s="652"/>
      <c r="G1852" s="647"/>
      <c r="H1852" s="648"/>
      <c r="I1852" s="648"/>
      <c r="J1852" s="671"/>
      <c r="K1852" s="822"/>
      <c r="L1852" s="671"/>
      <c r="M1852" s="671"/>
      <c r="N1852" s="671"/>
      <c r="O1852" s="671"/>
      <c r="P1852" s="671"/>
      <c r="Q1852" s="671"/>
      <c r="R1852" s="653"/>
      <c r="S1852" s="653"/>
      <c r="T1852" s="653"/>
      <c r="U1852" s="37"/>
      <c r="V1852" s="37"/>
      <c r="W1852" s="37"/>
      <c r="X1852" s="37"/>
      <c r="Y1852" s="37"/>
      <c r="Z1852" s="37"/>
      <c r="AA1852" s="37"/>
      <c r="AB1852" s="37"/>
      <c r="AC1852" s="37"/>
      <c r="AD1852" s="37"/>
      <c r="AE1852" s="37"/>
      <c r="AF1852" s="37"/>
      <c r="AG1852" s="37"/>
      <c r="AH1852" s="37"/>
      <c r="AI1852" s="37"/>
      <c r="AJ1852" s="37"/>
      <c r="AK1852" s="37"/>
      <c r="AL1852" s="652"/>
      <c r="AM1852" s="652"/>
      <c r="AN1852" s="652"/>
      <c r="AO1852" s="652"/>
      <c r="AP1852" s="652"/>
      <c r="AQ1852" s="652"/>
      <c r="AR1852" s="652"/>
      <c r="AS1852" s="652"/>
      <c r="AT1852" s="652"/>
    </row>
    <row r="1853" spans="2:46" s="644" customFormat="1" ht="15.95" customHeight="1" x14ac:dyDescent="0.25">
      <c r="B1853" s="645"/>
      <c r="C1853" s="652"/>
      <c r="D1853" s="652"/>
      <c r="E1853" s="652"/>
      <c r="F1853" s="652"/>
      <c r="G1853" s="647"/>
      <c r="H1853" s="648"/>
      <c r="I1853" s="648"/>
      <c r="J1853" s="671"/>
      <c r="K1853" s="822"/>
      <c r="L1853" s="671"/>
      <c r="M1853" s="671"/>
      <c r="N1853" s="671"/>
      <c r="O1853" s="671"/>
      <c r="P1853" s="671"/>
      <c r="Q1853" s="671"/>
      <c r="R1853" s="653"/>
      <c r="S1853" s="653"/>
      <c r="T1853" s="653"/>
      <c r="U1853" s="37"/>
      <c r="V1853" s="37"/>
      <c r="W1853" s="37"/>
      <c r="X1853" s="37"/>
      <c r="Y1853" s="37"/>
      <c r="Z1853" s="37"/>
      <c r="AA1853" s="37"/>
      <c r="AB1853" s="37"/>
      <c r="AC1853" s="37"/>
      <c r="AD1853" s="37"/>
      <c r="AE1853" s="37"/>
      <c r="AF1853" s="37"/>
      <c r="AG1853" s="37"/>
      <c r="AH1853" s="37"/>
      <c r="AI1853" s="37"/>
      <c r="AJ1853" s="37"/>
      <c r="AK1853" s="37"/>
      <c r="AL1853" s="652"/>
      <c r="AM1853" s="652"/>
      <c r="AN1853" s="652"/>
      <c r="AO1853" s="652"/>
      <c r="AP1853" s="652"/>
      <c r="AQ1853" s="652"/>
      <c r="AR1853" s="652"/>
      <c r="AS1853" s="652"/>
      <c r="AT1853" s="652"/>
    </row>
    <row r="1854" spans="2:46" s="644" customFormat="1" ht="15.95" customHeight="1" x14ac:dyDescent="0.25">
      <c r="B1854" s="645"/>
      <c r="C1854" s="652"/>
      <c r="D1854" s="652"/>
      <c r="E1854" s="652"/>
      <c r="F1854" s="652"/>
      <c r="G1854" s="647"/>
      <c r="H1854" s="648"/>
      <c r="I1854" s="648"/>
      <c r="J1854" s="671"/>
      <c r="K1854" s="822"/>
      <c r="L1854" s="671"/>
      <c r="M1854" s="671"/>
      <c r="N1854" s="671"/>
      <c r="O1854" s="671"/>
      <c r="P1854" s="671"/>
      <c r="Q1854" s="671"/>
      <c r="R1854" s="653"/>
      <c r="S1854" s="653"/>
      <c r="T1854" s="653"/>
      <c r="U1854" s="37"/>
      <c r="V1854" s="37"/>
      <c r="W1854" s="37"/>
      <c r="X1854" s="37"/>
      <c r="Y1854" s="37"/>
      <c r="Z1854" s="37"/>
      <c r="AA1854" s="37"/>
      <c r="AB1854" s="37"/>
      <c r="AC1854" s="37"/>
      <c r="AD1854" s="37"/>
      <c r="AE1854" s="37"/>
      <c r="AF1854" s="37"/>
      <c r="AG1854" s="37"/>
      <c r="AH1854" s="37"/>
      <c r="AI1854" s="37"/>
      <c r="AJ1854" s="37"/>
      <c r="AK1854" s="37"/>
      <c r="AL1854" s="652"/>
      <c r="AM1854" s="652"/>
      <c r="AN1854" s="652"/>
      <c r="AO1854" s="652"/>
      <c r="AP1854" s="652"/>
      <c r="AQ1854" s="652"/>
      <c r="AR1854" s="652"/>
      <c r="AS1854" s="652"/>
      <c r="AT1854" s="652"/>
    </row>
    <row r="1855" spans="2:46" s="644" customFormat="1" ht="15.95" customHeight="1" x14ac:dyDescent="0.25">
      <c r="B1855" s="645"/>
      <c r="C1855" s="652"/>
      <c r="D1855" s="652"/>
      <c r="E1855" s="652"/>
      <c r="F1855" s="652"/>
      <c r="G1855" s="647"/>
      <c r="H1855" s="648"/>
      <c r="I1855" s="648"/>
      <c r="J1855" s="671"/>
      <c r="K1855" s="822"/>
      <c r="L1855" s="671"/>
      <c r="M1855" s="671"/>
      <c r="N1855" s="671"/>
      <c r="O1855" s="671"/>
      <c r="P1855" s="671"/>
      <c r="Q1855" s="671"/>
      <c r="R1855" s="653"/>
      <c r="S1855" s="653"/>
      <c r="T1855" s="653"/>
      <c r="U1855" s="37"/>
      <c r="V1855" s="37"/>
      <c r="W1855" s="37"/>
      <c r="X1855" s="37"/>
      <c r="Y1855" s="37"/>
      <c r="Z1855" s="37"/>
      <c r="AA1855" s="37"/>
      <c r="AB1855" s="37"/>
      <c r="AC1855" s="37"/>
      <c r="AD1855" s="37"/>
      <c r="AE1855" s="37"/>
      <c r="AF1855" s="37"/>
      <c r="AG1855" s="37"/>
      <c r="AH1855" s="37"/>
      <c r="AI1855" s="37"/>
      <c r="AJ1855" s="37"/>
      <c r="AK1855" s="37"/>
      <c r="AL1855" s="652"/>
      <c r="AM1855" s="652"/>
      <c r="AN1855" s="652"/>
      <c r="AO1855" s="652"/>
      <c r="AP1855" s="652"/>
      <c r="AQ1855" s="652"/>
      <c r="AR1855" s="652"/>
      <c r="AS1855" s="652"/>
      <c r="AT1855" s="652"/>
    </row>
    <row r="1856" spans="2:46" s="644" customFormat="1" ht="15.95" customHeight="1" x14ac:dyDescent="0.25">
      <c r="B1856" s="645"/>
      <c r="C1856" s="652"/>
      <c r="D1856" s="652"/>
      <c r="E1856" s="652"/>
      <c r="F1856" s="652"/>
      <c r="G1856" s="647"/>
      <c r="H1856" s="648"/>
      <c r="I1856" s="648"/>
      <c r="J1856" s="671"/>
      <c r="K1856" s="822"/>
      <c r="L1856" s="671"/>
      <c r="M1856" s="671"/>
      <c r="N1856" s="671"/>
      <c r="O1856" s="671"/>
      <c r="P1856" s="671"/>
      <c r="Q1856" s="671"/>
      <c r="R1856" s="653"/>
      <c r="S1856" s="653"/>
      <c r="T1856" s="653"/>
      <c r="U1856" s="37"/>
      <c r="V1856" s="37"/>
      <c r="W1856" s="37"/>
      <c r="X1856" s="37"/>
      <c r="Y1856" s="37"/>
      <c r="Z1856" s="37"/>
      <c r="AA1856" s="37"/>
      <c r="AB1856" s="37"/>
      <c r="AC1856" s="37"/>
      <c r="AD1856" s="37"/>
      <c r="AE1856" s="37"/>
      <c r="AF1856" s="37"/>
      <c r="AG1856" s="37"/>
      <c r="AH1856" s="37"/>
      <c r="AI1856" s="37"/>
      <c r="AJ1856" s="37"/>
      <c r="AK1856" s="37"/>
      <c r="AL1856" s="652"/>
      <c r="AM1856" s="652"/>
      <c r="AN1856" s="652"/>
      <c r="AO1856" s="652"/>
      <c r="AP1856" s="652"/>
      <c r="AQ1856" s="652"/>
      <c r="AR1856" s="652"/>
      <c r="AS1856" s="652"/>
      <c r="AT1856" s="652"/>
    </row>
    <row r="1857" spans="2:46" s="644" customFormat="1" ht="15.95" customHeight="1" x14ac:dyDescent="0.25">
      <c r="B1857" s="645"/>
      <c r="C1857" s="652"/>
      <c r="D1857" s="652"/>
      <c r="E1857" s="652"/>
      <c r="F1857" s="652"/>
      <c r="G1857" s="647"/>
      <c r="H1857" s="648"/>
      <c r="I1857" s="648"/>
      <c r="J1857" s="671"/>
      <c r="K1857" s="822"/>
      <c r="L1857" s="671"/>
      <c r="M1857" s="671"/>
      <c r="N1857" s="671"/>
      <c r="O1857" s="671"/>
      <c r="P1857" s="671"/>
      <c r="Q1857" s="671"/>
      <c r="R1857" s="653"/>
      <c r="S1857" s="653"/>
      <c r="T1857" s="653"/>
      <c r="U1857" s="37"/>
      <c r="V1857" s="37"/>
      <c r="W1857" s="37"/>
      <c r="X1857" s="37"/>
      <c r="Y1857" s="37"/>
      <c r="Z1857" s="37"/>
      <c r="AA1857" s="37"/>
      <c r="AB1857" s="37"/>
      <c r="AC1857" s="37"/>
      <c r="AD1857" s="37"/>
      <c r="AE1857" s="37"/>
      <c r="AF1857" s="37"/>
      <c r="AG1857" s="37"/>
      <c r="AH1857" s="37"/>
      <c r="AI1857" s="37"/>
      <c r="AJ1857" s="37"/>
      <c r="AK1857" s="37"/>
      <c r="AL1857" s="652"/>
      <c r="AM1857" s="652"/>
      <c r="AN1857" s="652"/>
      <c r="AO1857" s="652"/>
      <c r="AP1857" s="652"/>
      <c r="AQ1857" s="652"/>
      <c r="AR1857" s="652"/>
      <c r="AS1857" s="652"/>
      <c r="AT1857" s="652"/>
    </row>
    <row r="1858" spans="2:46" s="644" customFormat="1" ht="15.95" customHeight="1" x14ac:dyDescent="0.25">
      <c r="B1858" s="645"/>
      <c r="C1858" s="652"/>
      <c r="D1858" s="652"/>
      <c r="E1858" s="652"/>
      <c r="F1858" s="652"/>
      <c r="G1858" s="647"/>
      <c r="H1858" s="648"/>
      <c r="I1858" s="648"/>
      <c r="J1858" s="671"/>
      <c r="K1858" s="822"/>
      <c r="L1858" s="671"/>
      <c r="M1858" s="671"/>
      <c r="N1858" s="671"/>
      <c r="O1858" s="671"/>
      <c r="P1858" s="671"/>
      <c r="Q1858" s="671"/>
      <c r="R1858" s="653"/>
      <c r="S1858" s="653"/>
      <c r="T1858" s="653"/>
      <c r="U1858" s="37"/>
      <c r="V1858" s="37"/>
      <c r="W1858" s="37"/>
      <c r="X1858" s="37"/>
      <c r="Y1858" s="37"/>
      <c r="Z1858" s="37"/>
      <c r="AA1858" s="37"/>
      <c r="AB1858" s="37"/>
      <c r="AC1858" s="37"/>
      <c r="AD1858" s="37"/>
      <c r="AE1858" s="37"/>
      <c r="AF1858" s="37"/>
      <c r="AG1858" s="37"/>
      <c r="AH1858" s="37"/>
      <c r="AI1858" s="37"/>
      <c r="AJ1858" s="37"/>
      <c r="AK1858" s="37"/>
      <c r="AL1858" s="652"/>
      <c r="AM1858" s="652"/>
      <c r="AN1858" s="652"/>
      <c r="AO1858" s="652"/>
      <c r="AP1858" s="652"/>
      <c r="AQ1858" s="652"/>
      <c r="AR1858" s="652"/>
      <c r="AS1858" s="652"/>
      <c r="AT1858" s="652"/>
    </row>
    <row r="1859" spans="2:46" s="644" customFormat="1" ht="15.95" customHeight="1" x14ac:dyDescent="0.25">
      <c r="B1859" s="645"/>
      <c r="C1859" s="652"/>
      <c r="D1859" s="652"/>
      <c r="E1859" s="652"/>
      <c r="F1859" s="652"/>
      <c r="G1859" s="647"/>
      <c r="H1859" s="648"/>
      <c r="I1859" s="648"/>
      <c r="J1859" s="671"/>
      <c r="K1859" s="822"/>
      <c r="L1859" s="671"/>
      <c r="M1859" s="671"/>
      <c r="N1859" s="671"/>
      <c r="O1859" s="671"/>
      <c r="P1859" s="671"/>
      <c r="Q1859" s="671"/>
      <c r="R1859" s="653"/>
      <c r="S1859" s="653"/>
      <c r="T1859" s="653"/>
      <c r="U1859" s="37"/>
      <c r="V1859" s="37"/>
      <c r="W1859" s="37"/>
      <c r="X1859" s="37"/>
      <c r="Y1859" s="37"/>
      <c r="Z1859" s="37"/>
      <c r="AA1859" s="37"/>
      <c r="AB1859" s="37"/>
      <c r="AC1859" s="37"/>
      <c r="AD1859" s="37"/>
      <c r="AE1859" s="37"/>
      <c r="AF1859" s="37"/>
      <c r="AG1859" s="37"/>
      <c r="AH1859" s="37"/>
      <c r="AI1859" s="37"/>
      <c r="AJ1859" s="37"/>
      <c r="AK1859" s="37"/>
      <c r="AL1859" s="652"/>
      <c r="AM1859" s="652"/>
      <c r="AN1859" s="652"/>
      <c r="AO1859" s="652"/>
      <c r="AP1859" s="652"/>
      <c r="AQ1859" s="652"/>
      <c r="AR1859" s="652"/>
      <c r="AS1859" s="652"/>
      <c r="AT1859" s="652"/>
    </row>
    <row r="1860" spans="2:46" s="644" customFormat="1" ht="15.95" customHeight="1" x14ac:dyDescent="0.25">
      <c r="B1860" s="645"/>
      <c r="C1860" s="652"/>
      <c r="D1860" s="652"/>
      <c r="E1860" s="652"/>
      <c r="F1860" s="652"/>
      <c r="G1860" s="647"/>
      <c r="H1860" s="648"/>
      <c r="I1860" s="648"/>
      <c r="J1860" s="671"/>
      <c r="K1860" s="822"/>
      <c r="L1860" s="671"/>
      <c r="M1860" s="671"/>
      <c r="N1860" s="671"/>
      <c r="O1860" s="671"/>
      <c r="P1860" s="671"/>
      <c r="Q1860" s="671"/>
      <c r="R1860" s="653"/>
      <c r="S1860" s="653"/>
      <c r="T1860" s="653"/>
      <c r="U1860" s="37"/>
      <c r="V1860" s="37"/>
      <c r="W1860" s="37"/>
      <c r="X1860" s="37"/>
      <c r="Y1860" s="37"/>
      <c r="Z1860" s="37"/>
      <c r="AA1860" s="37"/>
      <c r="AB1860" s="37"/>
      <c r="AC1860" s="37"/>
      <c r="AD1860" s="37"/>
      <c r="AE1860" s="37"/>
      <c r="AF1860" s="37"/>
      <c r="AG1860" s="37"/>
      <c r="AH1860" s="37"/>
      <c r="AI1860" s="37"/>
      <c r="AJ1860" s="37"/>
      <c r="AK1860" s="37"/>
      <c r="AL1860" s="652"/>
      <c r="AM1860" s="652"/>
      <c r="AN1860" s="652"/>
      <c r="AO1860" s="652"/>
      <c r="AP1860" s="652"/>
      <c r="AQ1860" s="652"/>
      <c r="AR1860" s="652"/>
      <c r="AS1860" s="652"/>
      <c r="AT1860" s="652"/>
    </row>
    <row r="1861" spans="2:46" s="644" customFormat="1" ht="15.95" customHeight="1" x14ac:dyDescent="0.25">
      <c r="B1861" s="645"/>
      <c r="C1861" s="652"/>
      <c r="D1861" s="652"/>
      <c r="E1861" s="652"/>
      <c r="F1861" s="652"/>
      <c r="G1861" s="647"/>
      <c r="H1861" s="648"/>
      <c r="I1861" s="648"/>
      <c r="J1861" s="671"/>
      <c r="K1861" s="822"/>
      <c r="L1861" s="671"/>
      <c r="M1861" s="671"/>
      <c r="N1861" s="671"/>
      <c r="O1861" s="671"/>
      <c r="P1861" s="671"/>
      <c r="Q1861" s="671"/>
      <c r="R1861" s="653"/>
      <c r="S1861" s="653"/>
      <c r="T1861" s="653"/>
      <c r="U1861" s="37"/>
      <c r="V1861" s="37"/>
      <c r="W1861" s="37"/>
      <c r="X1861" s="37"/>
      <c r="Y1861" s="37"/>
      <c r="Z1861" s="37"/>
      <c r="AA1861" s="37"/>
      <c r="AB1861" s="37"/>
      <c r="AC1861" s="37"/>
      <c r="AD1861" s="37"/>
      <c r="AE1861" s="37"/>
      <c r="AF1861" s="37"/>
      <c r="AG1861" s="37"/>
      <c r="AH1861" s="37"/>
      <c r="AI1861" s="37"/>
      <c r="AJ1861" s="37"/>
      <c r="AK1861" s="37"/>
      <c r="AL1861" s="652"/>
      <c r="AM1861" s="652"/>
      <c r="AN1861" s="652"/>
      <c r="AO1861" s="652"/>
      <c r="AP1861" s="652"/>
      <c r="AQ1861" s="652"/>
      <c r="AR1861" s="652"/>
      <c r="AS1861" s="652"/>
      <c r="AT1861" s="652"/>
    </row>
    <row r="1862" spans="2:46" s="644" customFormat="1" ht="15.95" customHeight="1" x14ac:dyDescent="0.25">
      <c r="B1862" s="645"/>
      <c r="C1862" s="652"/>
      <c r="D1862" s="652"/>
      <c r="E1862" s="652"/>
      <c r="F1862" s="652"/>
      <c r="G1862" s="647"/>
      <c r="H1862" s="648"/>
      <c r="I1862" s="648"/>
      <c r="J1862" s="671"/>
      <c r="K1862" s="822"/>
      <c r="L1862" s="671"/>
      <c r="M1862" s="671"/>
      <c r="N1862" s="671"/>
      <c r="O1862" s="671"/>
      <c r="P1862" s="671"/>
      <c r="Q1862" s="671"/>
      <c r="R1862" s="653"/>
      <c r="S1862" s="653"/>
      <c r="T1862" s="653"/>
      <c r="U1862" s="37"/>
      <c r="V1862" s="37"/>
      <c r="W1862" s="37"/>
      <c r="X1862" s="37"/>
      <c r="Y1862" s="37"/>
      <c r="Z1862" s="37"/>
      <c r="AA1862" s="37"/>
      <c r="AB1862" s="37"/>
      <c r="AC1862" s="37"/>
      <c r="AD1862" s="37"/>
      <c r="AE1862" s="37"/>
      <c r="AF1862" s="37"/>
      <c r="AG1862" s="37"/>
      <c r="AH1862" s="37"/>
      <c r="AI1862" s="37"/>
      <c r="AJ1862" s="37"/>
      <c r="AK1862" s="37"/>
      <c r="AL1862" s="652"/>
      <c r="AM1862" s="652"/>
      <c r="AN1862" s="652"/>
      <c r="AO1862" s="652"/>
      <c r="AP1862" s="652"/>
      <c r="AQ1862" s="652"/>
      <c r="AR1862" s="652"/>
      <c r="AS1862" s="652"/>
      <c r="AT1862" s="652"/>
    </row>
    <row r="1863" spans="2:46" s="644" customFormat="1" ht="15.95" customHeight="1" x14ac:dyDescent="0.25">
      <c r="B1863" s="645"/>
      <c r="C1863" s="652"/>
      <c r="D1863" s="652"/>
      <c r="E1863" s="652"/>
      <c r="F1863" s="652"/>
      <c r="G1863" s="647"/>
      <c r="H1863" s="648"/>
      <c r="I1863" s="648"/>
      <c r="J1863" s="671"/>
      <c r="K1863" s="822"/>
      <c r="L1863" s="671"/>
      <c r="M1863" s="671"/>
      <c r="N1863" s="671"/>
      <c r="O1863" s="671"/>
      <c r="P1863" s="671"/>
      <c r="Q1863" s="671"/>
      <c r="R1863" s="653"/>
      <c r="S1863" s="653"/>
      <c r="T1863" s="653"/>
      <c r="U1863" s="37"/>
      <c r="V1863" s="37"/>
      <c r="W1863" s="37"/>
      <c r="X1863" s="37"/>
      <c r="Y1863" s="37"/>
      <c r="Z1863" s="37"/>
      <c r="AA1863" s="37"/>
      <c r="AB1863" s="37"/>
      <c r="AC1863" s="37"/>
      <c r="AD1863" s="37"/>
      <c r="AE1863" s="37"/>
      <c r="AF1863" s="37"/>
      <c r="AG1863" s="37"/>
      <c r="AH1863" s="37"/>
      <c r="AI1863" s="37"/>
      <c r="AJ1863" s="37"/>
      <c r="AK1863" s="37"/>
      <c r="AL1863" s="652"/>
      <c r="AM1863" s="652"/>
      <c r="AN1863" s="652"/>
      <c r="AO1863" s="652"/>
      <c r="AP1863" s="652"/>
      <c r="AQ1863" s="652"/>
      <c r="AR1863" s="652"/>
      <c r="AS1863" s="652"/>
      <c r="AT1863" s="652"/>
    </row>
    <row r="1864" spans="2:46" s="644" customFormat="1" ht="15.95" customHeight="1" x14ac:dyDescent="0.25">
      <c r="B1864" s="645"/>
      <c r="C1864" s="652"/>
      <c r="D1864" s="652"/>
      <c r="E1864" s="652"/>
      <c r="F1864" s="652"/>
      <c r="G1864" s="647"/>
      <c r="H1864" s="648"/>
      <c r="I1864" s="648"/>
      <c r="J1864" s="671"/>
      <c r="K1864" s="822"/>
      <c r="L1864" s="671"/>
      <c r="M1864" s="671"/>
      <c r="N1864" s="671"/>
      <c r="O1864" s="671"/>
      <c r="P1864" s="671"/>
      <c r="Q1864" s="671"/>
      <c r="R1864" s="653"/>
      <c r="S1864" s="653"/>
      <c r="T1864" s="653"/>
      <c r="U1864" s="37"/>
      <c r="V1864" s="37"/>
      <c r="W1864" s="37"/>
      <c r="X1864" s="37"/>
      <c r="Y1864" s="37"/>
      <c r="Z1864" s="37"/>
      <c r="AA1864" s="37"/>
      <c r="AB1864" s="37"/>
      <c r="AC1864" s="37"/>
      <c r="AD1864" s="37"/>
      <c r="AE1864" s="37"/>
      <c r="AF1864" s="37"/>
      <c r="AG1864" s="37"/>
      <c r="AH1864" s="37"/>
      <c r="AI1864" s="37"/>
      <c r="AJ1864" s="37"/>
      <c r="AK1864" s="37"/>
      <c r="AL1864" s="652"/>
      <c r="AM1864" s="652"/>
      <c r="AN1864" s="652"/>
      <c r="AO1864" s="652"/>
      <c r="AP1864" s="652"/>
      <c r="AQ1864" s="652"/>
      <c r="AR1864" s="652"/>
      <c r="AS1864" s="652"/>
      <c r="AT1864" s="652"/>
    </row>
    <row r="1865" spans="2:46" s="644" customFormat="1" ht="15.95" customHeight="1" x14ac:dyDescent="0.25">
      <c r="B1865" s="645"/>
      <c r="C1865" s="652"/>
      <c r="D1865" s="652"/>
      <c r="E1865" s="652"/>
      <c r="F1865" s="652"/>
      <c r="G1865" s="647"/>
      <c r="H1865" s="648"/>
      <c r="I1865" s="648"/>
      <c r="J1865" s="671"/>
      <c r="K1865" s="822"/>
      <c r="L1865" s="671"/>
      <c r="M1865" s="671"/>
      <c r="N1865" s="671"/>
      <c r="O1865" s="671"/>
      <c r="P1865" s="671"/>
      <c r="Q1865" s="671"/>
      <c r="R1865" s="653"/>
      <c r="S1865" s="653"/>
      <c r="T1865" s="653"/>
      <c r="U1865" s="37"/>
      <c r="V1865" s="37"/>
      <c r="W1865" s="37"/>
      <c r="X1865" s="37"/>
      <c r="Y1865" s="37"/>
      <c r="Z1865" s="37"/>
      <c r="AA1865" s="37"/>
      <c r="AB1865" s="37"/>
      <c r="AC1865" s="37"/>
      <c r="AD1865" s="37"/>
      <c r="AE1865" s="37"/>
      <c r="AF1865" s="37"/>
      <c r="AG1865" s="37"/>
      <c r="AH1865" s="37"/>
      <c r="AI1865" s="37"/>
      <c r="AJ1865" s="37"/>
      <c r="AK1865" s="37"/>
      <c r="AL1865" s="652"/>
      <c r="AM1865" s="652"/>
      <c r="AN1865" s="652"/>
      <c r="AO1865" s="652"/>
      <c r="AP1865" s="652"/>
      <c r="AQ1865" s="652"/>
      <c r="AR1865" s="652"/>
      <c r="AS1865" s="652"/>
      <c r="AT1865" s="652"/>
    </row>
    <row r="1866" spans="2:46" s="644" customFormat="1" ht="15.95" customHeight="1" x14ac:dyDescent="0.25">
      <c r="B1866" s="645"/>
      <c r="C1866" s="652"/>
      <c r="D1866" s="652"/>
      <c r="E1866" s="652"/>
      <c r="F1866" s="652"/>
      <c r="G1866" s="647"/>
      <c r="H1866" s="648"/>
      <c r="I1866" s="648"/>
      <c r="J1866" s="671"/>
      <c r="K1866" s="822"/>
      <c r="L1866" s="671"/>
      <c r="M1866" s="671"/>
      <c r="N1866" s="671"/>
      <c r="O1866" s="671"/>
      <c r="P1866" s="671"/>
      <c r="Q1866" s="671"/>
      <c r="R1866" s="653"/>
      <c r="S1866" s="653"/>
      <c r="T1866" s="653"/>
      <c r="U1866" s="37"/>
      <c r="V1866" s="37"/>
      <c r="W1866" s="37"/>
      <c r="X1866" s="37"/>
      <c r="Y1866" s="37"/>
      <c r="Z1866" s="37"/>
      <c r="AA1866" s="37"/>
      <c r="AB1866" s="37"/>
      <c r="AC1866" s="37"/>
      <c r="AD1866" s="37"/>
      <c r="AE1866" s="37"/>
      <c r="AF1866" s="37"/>
      <c r="AG1866" s="37"/>
      <c r="AH1866" s="37"/>
      <c r="AI1866" s="37"/>
      <c r="AJ1866" s="37"/>
      <c r="AK1866" s="37"/>
      <c r="AL1866" s="652"/>
      <c r="AM1866" s="652"/>
      <c r="AN1866" s="652"/>
      <c r="AO1866" s="652"/>
      <c r="AP1866" s="652"/>
      <c r="AQ1866" s="652"/>
      <c r="AR1866" s="652"/>
      <c r="AS1866" s="652"/>
      <c r="AT1866" s="652"/>
    </row>
    <row r="1867" spans="2:46" s="644" customFormat="1" ht="15.95" customHeight="1" x14ac:dyDescent="0.25">
      <c r="B1867" s="645"/>
      <c r="C1867" s="652"/>
      <c r="D1867" s="652"/>
      <c r="E1867" s="652"/>
      <c r="F1867" s="652"/>
      <c r="G1867" s="647"/>
      <c r="H1867" s="648"/>
      <c r="I1867" s="648"/>
      <c r="J1867" s="671"/>
      <c r="K1867" s="822"/>
      <c r="L1867" s="671"/>
      <c r="M1867" s="671"/>
      <c r="N1867" s="671"/>
      <c r="O1867" s="671"/>
      <c r="P1867" s="671"/>
      <c r="Q1867" s="671"/>
      <c r="R1867" s="653"/>
      <c r="S1867" s="653"/>
      <c r="T1867" s="653"/>
      <c r="U1867" s="37"/>
      <c r="V1867" s="37"/>
      <c r="W1867" s="37"/>
      <c r="X1867" s="37"/>
      <c r="Y1867" s="37"/>
      <c r="Z1867" s="37"/>
      <c r="AA1867" s="37"/>
      <c r="AB1867" s="37"/>
      <c r="AC1867" s="37"/>
      <c r="AD1867" s="37"/>
      <c r="AE1867" s="37"/>
      <c r="AF1867" s="37"/>
      <c r="AG1867" s="37"/>
      <c r="AH1867" s="37"/>
      <c r="AI1867" s="37"/>
      <c r="AJ1867" s="37"/>
      <c r="AK1867" s="37"/>
      <c r="AL1867" s="652"/>
      <c r="AM1867" s="652"/>
      <c r="AN1867" s="652"/>
      <c r="AO1867" s="652"/>
      <c r="AP1867" s="652"/>
      <c r="AQ1867" s="652"/>
      <c r="AR1867" s="652"/>
      <c r="AS1867" s="652"/>
      <c r="AT1867" s="652"/>
    </row>
    <row r="1868" spans="2:46" s="644" customFormat="1" ht="15.95" customHeight="1" x14ac:dyDescent="0.25">
      <c r="B1868" s="645"/>
      <c r="C1868" s="652"/>
      <c r="D1868" s="652"/>
      <c r="E1868" s="652"/>
      <c r="F1868" s="652"/>
      <c r="G1868" s="647"/>
      <c r="H1868" s="648"/>
      <c r="I1868" s="648"/>
      <c r="J1868" s="671"/>
      <c r="K1868" s="822"/>
      <c r="L1868" s="671"/>
      <c r="M1868" s="671"/>
      <c r="N1868" s="671"/>
      <c r="O1868" s="671"/>
      <c r="P1868" s="671"/>
      <c r="Q1868" s="671"/>
      <c r="R1868" s="653"/>
      <c r="S1868" s="653"/>
      <c r="T1868" s="653"/>
      <c r="U1868" s="37"/>
      <c r="V1868" s="37"/>
      <c r="W1868" s="37"/>
      <c r="X1868" s="37"/>
      <c r="Y1868" s="37"/>
      <c r="Z1868" s="37"/>
      <c r="AA1868" s="37"/>
      <c r="AB1868" s="37"/>
      <c r="AC1868" s="37"/>
      <c r="AD1868" s="37"/>
      <c r="AE1868" s="37"/>
      <c r="AF1868" s="37"/>
      <c r="AG1868" s="37"/>
      <c r="AH1868" s="37"/>
      <c r="AI1868" s="37"/>
      <c r="AJ1868" s="37"/>
      <c r="AK1868" s="37"/>
      <c r="AL1868" s="652"/>
      <c r="AM1868" s="652"/>
      <c r="AN1868" s="652"/>
      <c r="AO1868" s="652"/>
      <c r="AP1868" s="652"/>
      <c r="AQ1868" s="652"/>
      <c r="AR1868" s="652"/>
      <c r="AS1868" s="652"/>
      <c r="AT1868" s="652"/>
    </row>
    <row r="1869" spans="2:46" s="644" customFormat="1" ht="15.95" customHeight="1" x14ac:dyDescent="0.25">
      <c r="B1869" s="645"/>
      <c r="C1869" s="652"/>
      <c r="D1869" s="652"/>
      <c r="E1869" s="652"/>
      <c r="F1869" s="652"/>
      <c r="G1869" s="647"/>
      <c r="H1869" s="648"/>
      <c r="I1869" s="648"/>
      <c r="J1869" s="671"/>
      <c r="K1869" s="822"/>
      <c r="L1869" s="671"/>
      <c r="M1869" s="671"/>
      <c r="N1869" s="671"/>
      <c r="O1869" s="671"/>
      <c r="P1869" s="671"/>
      <c r="Q1869" s="671"/>
      <c r="R1869" s="653"/>
      <c r="S1869" s="653"/>
      <c r="T1869" s="653"/>
      <c r="U1869" s="37"/>
      <c r="V1869" s="37"/>
      <c r="W1869" s="37"/>
      <c r="X1869" s="37"/>
      <c r="Y1869" s="37"/>
      <c r="Z1869" s="37"/>
      <c r="AA1869" s="37"/>
      <c r="AB1869" s="37"/>
      <c r="AC1869" s="37"/>
      <c r="AD1869" s="37"/>
      <c r="AE1869" s="37"/>
      <c r="AF1869" s="37"/>
      <c r="AG1869" s="37"/>
      <c r="AH1869" s="37"/>
      <c r="AI1869" s="37"/>
      <c r="AJ1869" s="37"/>
      <c r="AK1869" s="37"/>
      <c r="AL1869" s="652"/>
      <c r="AM1869" s="652"/>
      <c r="AN1869" s="652"/>
      <c r="AO1869" s="652"/>
      <c r="AP1869" s="652"/>
      <c r="AQ1869" s="652"/>
      <c r="AR1869" s="652"/>
      <c r="AS1869" s="652"/>
      <c r="AT1869" s="652"/>
    </row>
    <row r="1870" spans="2:46" s="644" customFormat="1" ht="15.95" customHeight="1" x14ac:dyDescent="0.25">
      <c r="B1870" s="645"/>
      <c r="C1870" s="652"/>
      <c r="D1870" s="652"/>
      <c r="E1870" s="652"/>
      <c r="F1870" s="652"/>
      <c r="G1870" s="647"/>
      <c r="H1870" s="648"/>
      <c r="I1870" s="648"/>
      <c r="J1870" s="671"/>
      <c r="K1870" s="822"/>
      <c r="L1870" s="671"/>
      <c r="M1870" s="671"/>
      <c r="N1870" s="671"/>
      <c r="O1870" s="671"/>
      <c r="P1870" s="671"/>
      <c r="Q1870" s="671"/>
      <c r="R1870" s="653"/>
      <c r="S1870" s="653"/>
      <c r="T1870" s="653"/>
      <c r="U1870" s="37"/>
      <c r="V1870" s="37"/>
      <c r="W1870" s="37"/>
      <c r="X1870" s="37"/>
      <c r="Y1870" s="37"/>
      <c r="Z1870" s="37"/>
      <c r="AA1870" s="37"/>
      <c r="AB1870" s="37"/>
      <c r="AC1870" s="37"/>
      <c r="AD1870" s="37"/>
      <c r="AE1870" s="37"/>
      <c r="AF1870" s="37"/>
      <c r="AG1870" s="37"/>
      <c r="AH1870" s="37"/>
      <c r="AI1870" s="37"/>
      <c r="AJ1870" s="37"/>
      <c r="AK1870" s="37"/>
      <c r="AL1870" s="652"/>
      <c r="AM1870" s="652"/>
      <c r="AN1870" s="652"/>
      <c r="AO1870" s="652"/>
      <c r="AP1870" s="652"/>
      <c r="AQ1870" s="652"/>
      <c r="AR1870" s="652"/>
      <c r="AS1870" s="652"/>
      <c r="AT1870" s="652"/>
    </row>
    <row r="1871" spans="2:46" s="644" customFormat="1" ht="15.95" customHeight="1" x14ac:dyDescent="0.25">
      <c r="B1871" s="645"/>
      <c r="C1871" s="652"/>
      <c r="D1871" s="652"/>
      <c r="E1871" s="652"/>
      <c r="F1871" s="652"/>
      <c r="G1871" s="647"/>
      <c r="H1871" s="648"/>
      <c r="I1871" s="648"/>
      <c r="J1871" s="671"/>
      <c r="K1871" s="822"/>
      <c r="L1871" s="671"/>
      <c r="M1871" s="671"/>
      <c r="N1871" s="671"/>
      <c r="O1871" s="671"/>
      <c r="P1871" s="671"/>
      <c r="Q1871" s="671"/>
      <c r="R1871" s="653"/>
      <c r="S1871" s="653"/>
      <c r="T1871" s="653"/>
      <c r="U1871" s="37"/>
      <c r="V1871" s="37"/>
      <c r="W1871" s="37"/>
      <c r="X1871" s="37"/>
      <c r="Y1871" s="37"/>
      <c r="Z1871" s="37"/>
      <c r="AA1871" s="37"/>
      <c r="AB1871" s="37"/>
      <c r="AC1871" s="37"/>
      <c r="AD1871" s="37"/>
      <c r="AE1871" s="37"/>
      <c r="AF1871" s="37"/>
      <c r="AG1871" s="37"/>
      <c r="AH1871" s="37"/>
      <c r="AI1871" s="37"/>
      <c r="AJ1871" s="37"/>
      <c r="AK1871" s="37"/>
      <c r="AL1871" s="652"/>
      <c r="AM1871" s="652"/>
      <c r="AN1871" s="652"/>
      <c r="AO1871" s="652"/>
      <c r="AP1871" s="652"/>
      <c r="AQ1871" s="652"/>
      <c r="AR1871" s="652"/>
      <c r="AS1871" s="652"/>
      <c r="AT1871" s="652"/>
    </row>
    <row r="1872" spans="2:46" s="644" customFormat="1" ht="15.95" customHeight="1" x14ac:dyDescent="0.25">
      <c r="B1872" s="645"/>
      <c r="C1872" s="652"/>
      <c r="D1872" s="652"/>
      <c r="E1872" s="652"/>
      <c r="F1872" s="652"/>
      <c r="G1872" s="647"/>
      <c r="H1872" s="648"/>
      <c r="I1872" s="648"/>
      <c r="J1872" s="671"/>
      <c r="K1872" s="822"/>
      <c r="L1872" s="671"/>
      <c r="M1872" s="671"/>
      <c r="N1872" s="671"/>
      <c r="O1872" s="671"/>
      <c r="P1872" s="671"/>
      <c r="Q1872" s="671"/>
      <c r="R1872" s="653"/>
      <c r="S1872" s="653"/>
      <c r="T1872" s="653"/>
      <c r="U1872" s="37"/>
      <c r="V1872" s="37"/>
      <c r="W1872" s="37"/>
      <c r="X1872" s="37"/>
      <c r="Y1872" s="37"/>
      <c r="Z1872" s="37"/>
      <c r="AA1872" s="37"/>
      <c r="AB1872" s="37"/>
      <c r="AC1872" s="37"/>
      <c r="AD1872" s="37"/>
      <c r="AE1872" s="37"/>
      <c r="AF1872" s="37"/>
      <c r="AG1872" s="37"/>
      <c r="AH1872" s="37"/>
      <c r="AI1872" s="37"/>
      <c r="AJ1872" s="37"/>
      <c r="AK1872" s="37"/>
      <c r="AL1872" s="652"/>
      <c r="AM1872" s="652"/>
      <c r="AN1872" s="652"/>
      <c r="AO1872" s="652"/>
      <c r="AP1872" s="652"/>
      <c r="AQ1872" s="652"/>
      <c r="AR1872" s="652"/>
      <c r="AS1872" s="652"/>
      <c r="AT1872" s="652"/>
    </row>
    <row r="1873" spans="2:46" s="644" customFormat="1" ht="15.95" customHeight="1" x14ac:dyDescent="0.25">
      <c r="B1873" s="645"/>
      <c r="C1873" s="652"/>
      <c r="D1873" s="652"/>
      <c r="E1873" s="652"/>
      <c r="F1873" s="652"/>
      <c r="G1873" s="647"/>
      <c r="H1873" s="648"/>
      <c r="I1873" s="648"/>
      <c r="J1873" s="671"/>
      <c r="K1873" s="822"/>
      <c r="L1873" s="671"/>
      <c r="M1873" s="671"/>
      <c r="N1873" s="671"/>
      <c r="O1873" s="671"/>
      <c r="P1873" s="671"/>
      <c r="Q1873" s="671"/>
      <c r="R1873" s="653"/>
      <c r="S1873" s="653"/>
      <c r="T1873" s="653"/>
      <c r="U1873" s="37"/>
      <c r="V1873" s="37"/>
      <c r="W1873" s="37"/>
      <c r="X1873" s="37"/>
      <c r="Y1873" s="37"/>
      <c r="Z1873" s="37"/>
      <c r="AA1873" s="37"/>
      <c r="AB1873" s="37"/>
      <c r="AC1873" s="37"/>
      <c r="AD1873" s="37"/>
      <c r="AE1873" s="37"/>
      <c r="AF1873" s="37"/>
      <c r="AG1873" s="37"/>
      <c r="AH1873" s="37"/>
      <c r="AI1873" s="37"/>
      <c r="AJ1873" s="37"/>
      <c r="AK1873" s="37"/>
      <c r="AL1873" s="652"/>
      <c r="AM1873" s="652"/>
      <c r="AN1873" s="652"/>
      <c r="AO1873" s="652"/>
      <c r="AP1873" s="652"/>
      <c r="AQ1873" s="652"/>
      <c r="AR1873" s="652"/>
      <c r="AS1873" s="652"/>
      <c r="AT1873" s="652"/>
    </row>
    <row r="1874" spans="2:46" s="644" customFormat="1" ht="15.95" customHeight="1" x14ac:dyDescent="0.25">
      <c r="B1874" s="645"/>
      <c r="C1874" s="652"/>
      <c r="D1874" s="652"/>
      <c r="E1874" s="652"/>
      <c r="F1874" s="652"/>
      <c r="G1874" s="647"/>
      <c r="H1874" s="648"/>
      <c r="I1874" s="648"/>
      <c r="J1874" s="671"/>
      <c r="K1874" s="822"/>
      <c r="L1874" s="671"/>
      <c r="M1874" s="671"/>
      <c r="N1874" s="671"/>
      <c r="O1874" s="671"/>
      <c r="P1874" s="671"/>
      <c r="Q1874" s="671"/>
      <c r="R1874" s="653"/>
      <c r="S1874" s="653"/>
      <c r="T1874" s="653"/>
      <c r="U1874" s="37"/>
      <c r="V1874" s="37"/>
      <c r="W1874" s="37"/>
      <c r="X1874" s="37"/>
      <c r="Y1874" s="37"/>
      <c r="Z1874" s="37"/>
      <c r="AA1874" s="37"/>
      <c r="AB1874" s="37"/>
      <c r="AC1874" s="37"/>
      <c r="AD1874" s="37"/>
      <c r="AE1874" s="37"/>
      <c r="AF1874" s="37"/>
      <c r="AG1874" s="37"/>
      <c r="AH1874" s="37"/>
      <c r="AI1874" s="37"/>
      <c r="AJ1874" s="37"/>
      <c r="AK1874" s="37"/>
      <c r="AL1874" s="652"/>
      <c r="AM1874" s="652"/>
      <c r="AN1874" s="652"/>
      <c r="AO1874" s="652"/>
      <c r="AP1874" s="652"/>
      <c r="AQ1874" s="652"/>
      <c r="AR1874" s="652"/>
      <c r="AS1874" s="652"/>
      <c r="AT1874" s="652"/>
    </row>
    <row r="1875" spans="2:46" s="644" customFormat="1" ht="15.95" customHeight="1" x14ac:dyDescent="0.25">
      <c r="B1875" s="645"/>
      <c r="C1875" s="652"/>
      <c r="D1875" s="652"/>
      <c r="E1875" s="652"/>
      <c r="F1875" s="652"/>
      <c r="G1875" s="647"/>
      <c r="H1875" s="648"/>
      <c r="I1875" s="648"/>
      <c r="J1875" s="671"/>
      <c r="K1875" s="822"/>
      <c r="L1875" s="671"/>
      <c r="M1875" s="671"/>
      <c r="N1875" s="671"/>
      <c r="O1875" s="671"/>
      <c r="P1875" s="671"/>
      <c r="Q1875" s="671"/>
      <c r="R1875" s="653"/>
      <c r="S1875" s="653"/>
      <c r="T1875" s="653"/>
      <c r="U1875" s="37"/>
      <c r="V1875" s="37"/>
      <c r="W1875" s="37"/>
      <c r="X1875" s="37"/>
      <c r="Y1875" s="37"/>
      <c r="Z1875" s="37"/>
      <c r="AA1875" s="37"/>
      <c r="AB1875" s="37"/>
      <c r="AC1875" s="37"/>
      <c r="AD1875" s="37"/>
      <c r="AE1875" s="37"/>
      <c r="AF1875" s="37"/>
      <c r="AG1875" s="37"/>
      <c r="AH1875" s="37"/>
      <c r="AI1875" s="37"/>
      <c r="AJ1875" s="37"/>
      <c r="AK1875" s="37"/>
      <c r="AL1875" s="652"/>
      <c r="AM1875" s="652"/>
      <c r="AN1875" s="652"/>
      <c r="AO1875" s="652"/>
      <c r="AP1875" s="652"/>
      <c r="AQ1875" s="652"/>
      <c r="AR1875" s="652"/>
      <c r="AS1875" s="652"/>
      <c r="AT1875" s="652"/>
    </row>
    <row r="1876" spans="2:46" s="644" customFormat="1" ht="15.95" customHeight="1" x14ac:dyDescent="0.25">
      <c r="B1876" s="645"/>
      <c r="C1876" s="652"/>
      <c r="D1876" s="652"/>
      <c r="E1876" s="652"/>
      <c r="F1876" s="652"/>
      <c r="G1876" s="647"/>
      <c r="H1876" s="648"/>
      <c r="I1876" s="648"/>
      <c r="J1876" s="671"/>
      <c r="K1876" s="822"/>
      <c r="L1876" s="671"/>
      <c r="M1876" s="671"/>
      <c r="N1876" s="671"/>
      <c r="O1876" s="671"/>
      <c r="P1876" s="671"/>
      <c r="Q1876" s="671"/>
      <c r="R1876" s="653"/>
      <c r="S1876" s="653"/>
      <c r="T1876" s="653"/>
      <c r="U1876" s="37"/>
      <c r="V1876" s="37"/>
      <c r="W1876" s="37"/>
      <c r="X1876" s="37"/>
      <c r="Y1876" s="37"/>
      <c r="Z1876" s="37"/>
      <c r="AA1876" s="37"/>
      <c r="AB1876" s="37"/>
      <c r="AC1876" s="37"/>
      <c r="AD1876" s="37"/>
      <c r="AE1876" s="37"/>
      <c r="AF1876" s="37"/>
      <c r="AG1876" s="37"/>
      <c r="AH1876" s="37"/>
      <c r="AI1876" s="37"/>
      <c r="AJ1876" s="37"/>
      <c r="AK1876" s="37"/>
      <c r="AL1876" s="652"/>
      <c r="AM1876" s="652"/>
      <c r="AN1876" s="652"/>
      <c r="AO1876" s="652"/>
      <c r="AP1876" s="652"/>
      <c r="AQ1876" s="652"/>
      <c r="AR1876" s="652"/>
      <c r="AS1876" s="652"/>
      <c r="AT1876" s="652"/>
    </row>
    <row r="1877" spans="2:46" s="644" customFormat="1" ht="15.95" customHeight="1" x14ac:dyDescent="0.25">
      <c r="B1877" s="645"/>
      <c r="C1877" s="652"/>
      <c r="D1877" s="652"/>
      <c r="E1877" s="652"/>
      <c r="F1877" s="652"/>
      <c r="G1877" s="647"/>
      <c r="H1877" s="648"/>
      <c r="I1877" s="648"/>
      <c r="J1877" s="671"/>
      <c r="K1877" s="822"/>
      <c r="L1877" s="671"/>
      <c r="M1877" s="671"/>
      <c r="N1877" s="671"/>
      <c r="O1877" s="671"/>
      <c r="P1877" s="671"/>
      <c r="Q1877" s="671"/>
      <c r="R1877" s="653"/>
      <c r="S1877" s="653"/>
      <c r="T1877" s="653"/>
      <c r="U1877" s="37"/>
      <c r="V1877" s="37"/>
      <c r="W1877" s="37"/>
      <c r="X1877" s="37"/>
      <c r="Y1877" s="37"/>
      <c r="Z1877" s="37"/>
      <c r="AA1877" s="37"/>
      <c r="AB1877" s="37"/>
      <c r="AC1877" s="37"/>
      <c r="AD1877" s="37"/>
      <c r="AE1877" s="37"/>
      <c r="AF1877" s="37"/>
      <c r="AG1877" s="37"/>
      <c r="AH1877" s="37"/>
      <c r="AI1877" s="37"/>
      <c r="AJ1877" s="37"/>
      <c r="AK1877" s="37"/>
      <c r="AL1877" s="652"/>
      <c r="AM1877" s="652"/>
      <c r="AN1877" s="652"/>
      <c r="AO1877" s="652"/>
      <c r="AP1877" s="652"/>
      <c r="AQ1877" s="652"/>
      <c r="AR1877" s="652"/>
      <c r="AS1877" s="652"/>
      <c r="AT1877" s="652"/>
    </row>
    <row r="1878" spans="2:46" s="644" customFormat="1" ht="15.95" customHeight="1" x14ac:dyDescent="0.25">
      <c r="B1878" s="645"/>
      <c r="C1878" s="652"/>
      <c r="D1878" s="652"/>
      <c r="E1878" s="652"/>
      <c r="F1878" s="652"/>
      <c r="G1878" s="647"/>
      <c r="H1878" s="648"/>
      <c r="I1878" s="648"/>
      <c r="J1878" s="671"/>
      <c r="K1878" s="822"/>
      <c r="L1878" s="671"/>
      <c r="M1878" s="671"/>
      <c r="N1878" s="671"/>
      <c r="O1878" s="671"/>
      <c r="P1878" s="671"/>
      <c r="Q1878" s="671"/>
      <c r="R1878" s="653"/>
      <c r="S1878" s="653"/>
      <c r="T1878" s="653"/>
      <c r="U1878" s="37"/>
      <c r="V1878" s="37"/>
      <c r="W1878" s="37"/>
      <c r="X1878" s="37"/>
      <c r="Y1878" s="37"/>
      <c r="Z1878" s="37"/>
      <c r="AA1878" s="37"/>
      <c r="AB1878" s="37"/>
      <c r="AC1878" s="37"/>
      <c r="AD1878" s="37"/>
      <c r="AE1878" s="37"/>
      <c r="AF1878" s="37"/>
      <c r="AG1878" s="37"/>
      <c r="AH1878" s="37"/>
      <c r="AI1878" s="37"/>
      <c r="AJ1878" s="37"/>
      <c r="AK1878" s="37"/>
      <c r="AL1878" s="652"/>
      <c r="AM1878" s="652"/>
      <c r="AN1878" s="652"/>
      <c r="AO1878" s="652"/>
      <c r="AP1878" s="652"/>
      <c r="AQ1878" s="652"/>
      <c r="AR1878" s="652"/>
      <c r="AS1878" s="652"/>
      <c r="AT1878" s="652"/>
    </row>
    <row r="1879" spans="2:46" s="644" customFormat="1" ht="15.95" customHeight="1" x14ac:dyDescent="0.25">
      <c r="B1879" s="645"/>
      <c r="C1879" s="652"/>
      <c r="D1879" s="652"/>
      <c r="E1879" s="652"/>
      <c r="F1879" s="652"/>
      <c r="G1879" s="647"/>
      <c r="H1879" s="648"/>
      <c r="I1879" s="648"/>
      <c r="J1879" s="671"/>
      <c r="K1879" s="822"/>
      <c r="L1879" s="671"/>
      <c r="M1879" s="671"/>
      <c r="N1879" s="671"/>
      <c r="O1879" s="671"/>
      <c r="P1879" s="671"/>
      <c r="Q1879" s="671"/>
      <c r="R1879" s="653"/>
      <c r="S1879" s="653"/>
      <c r="T1879" s="653"/>
      <c r="U1879" s="37"/>
      <c r="V1879" s="37"/>
      <c r="W1879" s="37"/>
      <c r="X1879" s="37"/>
      <c r="Y1879" s="37"/>
      <c r="Z1879" s="37"/>
      <c r="AA1879" s="37"/>
      <c r="AB1879" s="37"/>
      <c r="AC1879" s="37"/>
      <c r="AD1879" s="37"/>
      <c r="AE1879" s="37"/>
      <c r="AF1879" s="37"/>
      <c r="AG1879" s="37"/>
      <c r="AH1879" s="37"/>
      <c r="AI1879" s="37"/>
      <c r="AJ1879" s="37"/>
      <c r="AK1879" s="37"/>
      <c r="AL1879" s="652"/>
      <c r="AM1879" s="652"/>
      <c r="AN1879" s="652"/>
      <c r="AO1879" s="652"/>
      <c r="AP1879" s="652"/>
      <c r="AQ1879" s="652"/>
      <c r="AR1879" s="652"/>
      <c r="AS1879" s="652"/>
      <c r="AT1879" s="652"/>
    </row>
    <row r="1880" spans="2:46" s="644" customFormat="1" ht="15.95" customHeight="1" x14ac:dyDescent="0.25">
      <c r="B1880" s="645"/>
      <c r="C1880" s="652"/>
      <c r="D1880" s="652"/>
      <c r="E1880" s="652"/>
      <c r="F1880" s="652"/>
      <c r="G1880" s="647"/>
      <c r="H1880" s="648"/>
      <c r="I1880" s="648"/>
      <c r="J1880" s="671"/>
      <c r="K1880" s="822"/>
      <c r="L1880" s="671"/>
      <c r="M1880" s="671"/>
      <c r="N1880" s="671"/>
      <c r="O1880" s="671"/>
      <c r="P1880" s="671"/>
      <c r="Q1880" s="671"/>
      <c r="R1880" s="653"/>
      <c r="S1880" s="653"/>
      <c r="T1880" s="653"/>
      <c r="U1880" s="37"/>
      <c r="V1880" s="37"/>
      <c r="W1880" s="37"/>
      <c r="X1880" s="37"/>
      <c r="Y1880" s="37"/>
      <c r="Z1880" s="37"/>
      <c r="AA1880" s="37"/>
      <c r="AB1880" s="37"/>
      <c r="AC1880" s="37"/>
      <c r="AD1880" s="37"/>
      <c r="AE1880" s="37"/>
      <c r="AF1880" s="37"/>
      <c r="AG1880" s="37"/>
      <c r="AH1880" s="37"/>
      <c r="AI1880" s="37"/>
      <c r="AJ1880" s="37"/>
      <c r="AK1880" s="37"/>
      <c r="AL1880" s="652"/>
      <c r="AM1880" s="652"/>
      <c r="AN1880" s="652"/>
      <c r="AO1880" s="652"/>
      <c r="AP1880" s="652"/>
      <c r="AQ1880" s="652"/>
      <c r="AR1880" s="652"/>
      <c r="AS1880" s="652"/>
      <c r="AT1880" s="652"/>
    </row>
    <row r="1881" spans="2:46" s="644" customFormat="1" ht="15.95" customHeight="1" x14ac:dyDescent="0.25">
      <c r="B1881" s="645"/>
      <c r="C1881" s="652"/>
      <c r="D1881" s="652"/>
      <c r="E1881" s="652"/>
      <c r="F1881" s="652"/>
      <c r="G1881" s="647"/>
      <c r="H1881" s="648"/>
      <c r="I1881" s="648"/>
      <c r="J1881" s="671"/>
      <c r="K1881" s="822"/>
      <c r="L1881" s="671"/>
      <c r="M1881" s="671"/>
      <c r="N1881" s="671"/>
      <c r="O1881" s="671"/>
      <c r="P1881" s="671"/>
      <c r="Q1881" s="671"/>
      <c r="R1881" s="653"/>
      <c r="S1881" s="653"/>
      <c r="T1881" s="653"/>
      <c r="U1881" s="37"/>
      <c r="V1881" s="37"/>
      <c r="W1881" s="37"/>
      <c r="X1881" s="37"/>
      <c r="Y1881" s="37"/>
      <c r="Z1881" s="37"/>
      <c r="AA1881" s="37"/>
      <c r="AB1881" s="37"/>
      <c r="AC1881" s="37"/>
      <c r="AD1881" s="37"/>
      <c r="AE1881" s="37"/>
      <c r="AF1881" s="37"/>
      <c r="AG1881" s="37"/>
      <c r="AH1881" s="37"/>
      <c r="AI1881" s="37"/>
      <c r="AJ1881" s="37"/>
      <c r="AK1881" s="37"/>
      <c r="AL1881" s="652"/>
      <c r="AM1881" s="652"/>
      <c r="AN1881" s="652"/>
      <c r="AO1881" s="652"/>
      <c r="AP1881" s="652"/>
      <c r="AQ1881" s="652"/>
      <c r="AR1881" s="652"/>
      <c r="AS1881" s="652"/>
      <c r="AT1881" s="652"/>
    </row>
    <row r="1882" spans="2:46" s="644" customFormat="1" ht="15.95" customHeight="1" x14ac:dyDescent="0.25">
      <c r="B1882" s="645"/>
      <c r="C1882" s="652"/>
      <c r="D1882" s="652"/>
      <c r="E1882" s="652"/>
      <c r="F1882" s="652"/>
      <c r="G1882" s="647"/>
      <c r="H1882" s="648"/>
      <c r="I1882" s="648"/>
      <c r="J1882" s="671"/>
      <c r="K1882" s="822"/>
      <c r="L1882" s="671"/>
      <c r="M1882" s="671"/>
      <c r="N1882" s="671"/>
      <c r="O1882" s="671"/>
      <c r="P1882" s="671"/>
      <c r="Q1882" s="671"/>
      <c r="R1882" s="653"/>
      <c r="S1882" s="653"/>
      <c r="T1882" s="653"/>
      <c r="U1882" s="37"/>
      <c r="V1882" s="37"/>
      <c r="W1882" s="37"/>
      <c r="X1882" s="37"/>
      <c r="Y1882" s="37"/>
      <c r="Z1882" s="37"/>
      <c r="AA1882" s="37"/>
      <c r="AB1882" s="37"/>
      <c r="AC1882" s="37"/>
      <c r="AD1882" s="37"/>
      <c r="AE1882" s="37"/>
      <c r="AF1882" s="37"/>
      <c r="AG1882" s="37"/>
      <c r="AH1882" s="37"/>
      <c r="AI1882" s="37"/>
      <c r="AJ1882" s="37"/>
      <c r="AK1882" s="37"/>
      <c r="AL1882" s="652"/>
      <c r="AM1882" s="652"/>
      <c r="AN1882" s="652"/>
      <c r="AO1882" s="652"/>
      <c r="AP1882" s="652"/>
      <c r="AQ1882" s="652"/>
      <c r="AR1882" s="652"/>
      <c r="AS1882" s="652"/>
      <c r="AT1882" s="652"/>
    </row>
    <row r="1883" spans="2:46" s="644" customFormat="1" ht="15.95" customHeight="1" x14ac:dyDescent="0.25">
      <c r="B1883" s="645"/>
      <c r="C1883" s="652"/>
      <c r="D1883" s="652"/>
      <c r="E1883" s="652"/>
      <c r="F1883" s="652"/>
      <c r="G1883" s="647"/>
      <c r="H1883" s="648"/>
      <c r="I1883" s="648"/>
      <c r="J1883" s="671"/>
      <c r="K1883" s="822"/>
      <c r="L1883" s="671"/>
      <c r="M1883" s="671"/>
      <c r="N1883" s="671"/>
      <c r="O1883" s="671"/>
      <c r="P1883" s="671"/>
      <c r="Q1883" s="671"/>
      <c r="R1883" s="653"/>
      <c r="S1883" s="653"/>
      <c r="T1883" s="653"/>
      <c r="U1883" s="37"/>
      <c r="V1883" s="37"/>
      <c r="W1883" s="37"/>
      <c r="X1883" s="37"/>
      <c r="Y1883" s="37"/>
      <c r="Z1883" s="37"/>
      <c r="AA1883" s="37"/>
      <c r="AB1883" s="37"/>
      <c r="AC1883" s="37"/>
      <c r="AD1883" s="37"/>
      <c r="AE1883" s="37"/>
      <c r="AF1883" s="37"/>
      <c r="AG1883" s="37"/>
      <c r="AH1883" s="37"/>
      <c r="AI1883" s="37"/>
      <c r="AJ1883" s="37"/>
      <c r="AK1883" s="37"/>
      <c r="AL1883" s="652"/>
      <c r="AM1883" s="652"/>
      <c r="AN1883" s="652"/>
      <c r="AO1883" s="652"/>
      <c r="AP1883" s="652"/>
      <c r="AQ1883" s="652"/>
      <c r="AR1883" s="652"/>
      <c r="AS1883" s="652"/>
      <c r="AT1883" s="652"/>
    </row>
    <row r="1884" spans="2:46" s="644" customFormat="1" ht="15.95" customHeight="1" x14ac:dyDescent="0.25">
      <c r="B1884" s="645"/>
      <c r="C1884" s="652"/>
      <c r="D1884" s="652"/>
      <c r="E1884" s="652"/>
      <c r="F1884" s="652"/>
      <c r="G1884" s="647"/>
      <c r="H1884" s="648"/>
      <c r="I1884" s="648"/>
      <c r="J1884" s="671"/>
      <c r="K1884" s="822"/>
      <c r="L1884" s="671"/>
      <c r="M1884" s="671"/>
      <c r="N1884" s="671"/>
      <c r="O1884" s="671"/>
      <c r="P1884" s="671"/>
      <c r="Q1884" s="671"/>
      <c r="R1884" s="653"/>
      <c r="S1884" s="653"/>
      <c r="T1884" s="653"/>
      <c r="U1884" s="37"/>
      <c r="V1884" s="37"/>
      <c r="W1884" s="37"/>
      <c r="X1884" s="37"/>
      <c r="Y1884" s="37"/>
      <c r="Z1884" s="37"/>
      <c r="AA1884" s="37"/>
      <c r="AB1884" s="37"/>
      <c r="AC1884" s="37"/>
      <c r="AD1884" s="37"/>
      <c r="AE1884" s="37"/>
      <c r="AF1884" s="37"/>
      <c r="AG1884" s="37"/>
      <c r="AH1884" s="37"/>
      <c r="AI1884" s="37"/>
      <c r="AJ1884" s="37"/>
      <c r="AK1884" s="37"/>
      <c r="AL1884" s="652"/>
      <c r="AM1884" s="652"/>
      <c r="AN1884" s="652"/>
      <c r="AO1884" s="652"/>
      <c r="AP1884" s="652"/>
      <c r="AQ1884" s="652"/>
      <c r="AR1884" s="652"/>
      <c r="AS1884" s="652"/>
      <c r="AT1884" s="652"/>
    </row>
    <row r="1885" spans="2:46" s="644" customFormat="1" ht="15.95" customHeight="1" x14ac:dyDescent="0.25">
      <c r="B1885" s="645"/>
      <c r="C1885" s="652"/>
      <c r="D1885" s="652"/>
      <c r="E1885" s="652"/>
      <c r="F1885" s="652"/>
      <c r="G1885" s="647"/>
      <c r="H1885" s="648"/>
      <c r="I1885" s="648"/>
      <c r="J1885" s="671"/>
      <c r="K1885" s="822"/>
      <c r="L1885" s="671"/>
      <c r="M1885" s="671"/>
      <c r="N1885" s="671"/>
      <c r="O1885" s="671"/>
      <c r="P1885" s="671"/>
      <c r="Q1885" s="671"/>
      <c r="R1885" s="653"/>
      <c r="S1885" s="653"/>
      <c r="T1885" s="653"/>
      <c r="U1885" s="37"/>
      <c r="V1885" s="37"/>
      <c r="W1885" s="37"/>
      <c r="X1885" s="37"/>
      <c r="Y1885" s="37"/>
      <c r="Z1885" s="37"/>
      <c r="AA1885" s="37"/>
      <c r="AB1885" s="37"/>
      <c r="AC1885" s="37"/>
      <c r="AD1885" s="37"/>
      <c r="AE1885" s="37"/>
      <c r="AF1885" s="37"/>
      <c r="AG1885" s="37"/>
      <c r="AH1885" s="37"/>
      <c r="AI1885" s="37"/>
      <c r="AJ1885" s="37"/>
      <c r="AK1885" s="37"/>
      <c r="AL1885" s="652"/>
      <c r="AM1885" s="652"/>
      <c r="AN1885" s="652"/>
      <c r="AO1885" s="652"/>
      <c r="AP1885" s="652"/>
      <c r="AQ1885" s="652"/>
      <c r="AR1885" s="652"/>
      <c r="AS1885" s="652"/>
      <c r="AT1885" s="652"/>
    </row>
    <row r="1886" spans="2:46" s="644" customFormat="1" ht="15.95" customHeight="1" x14ac:dyDescent="0.25">
      <c r="B1886" s="645"/>
      <c r="C1886" s="652"/>
      <c r="D1886" s="652"/>
      <c r="E1886" s="652"/>
      <c r="F1886" s="652"/>
      <c r="G1886" s="647"/>
      <c r="H1886" s="648"/>
      <c r="I1886" s="648"/>
      <c r="J1886" s="671"/>
      <c r="K1886" s="822"/>
      <c r="L1886" s="671"/>
      <c r="M1886" s="671"/>
      <c r="N1886" s="671"/>
      <c r="O1886" s="671"/>
      <c r="P1886" s="671"/>
      <c r="Q1886" s="671"/>
      <c r="R1886" s="653"/>
      <c r="S1886" s="653"/>
      <c r="T1886" s="653"/>
      <c r="U1886" s="37"/>
      <c r="V1886" s="37"/>
      <c r="W1886" s="37"/>
      <c r="X1886" s="37"/>
      <c r="Y1886" s="37"/>
      <c r="Z1886" s="37"/>
      <c r="AA1886" s="37"/>
      <c r="AB1886" s="37"/>
      <c r="AC1886" s="37"/>
      <c r="AD1886" s="37"/>
      <c r="AE1886" s="37"/>
      <c r="AF1886" s="37"/>
      <c r="AG1886" s="37"/>
      <c r="AH1886" s="37"/>
      <c r="AI1886" s="37"/>
      <c r="AJ1886" s="37"/>
      <c r="AK1886" s="37"/>
      <c r="AL1886" s="652"/>
      <c r="AM1886" s="652"/>
      <c r="AN1886" s="652"/>
      <c r="AO1886" s="652"/>
      <c r="AP1886" s="652"/>
      <c r="AQ1886" s="652"/>
      <c r="AR1886" s="652"/>
      <c r="AS1886" s="652"/>
      <c r="AT1886" s="652"/>
    </row>
    <row r="1887" spans="2:46" s="644" customFormat="1" ht="15.95" customHeight="1" x14ac:dyDescent="0.25">
      <c r="B1887" s="645"/>
      <c r="C1887" s="652"/>
      <c r="D1887" s="652"/>
      <c r="E1887" s="652"/>
      <c r="F1887" s="652"/>
      <c r="G1887" s="647"/>
      <c r="H1887" s="648"/>
      <c r="I1887" s="648"/>
      <c r="J1887" s="671"/>
      <c r="K1887" s="822"/>
      <c r="L1887" s="671"/>
      <c r="M1887" s="671"/>
      <c r="N1887" s="671"/>
      <c r="O1887" s="671"/>
      <c r="P1887" s="671"/>
      <c r="Q1887" s="671"/>
      <c r="R1887" s="653"/>
      <c r="S1887" s="653"/>
      <c r="T1887" s="653"/>
      <c r="U1887" s="37"/>
      <c r="V1887" s="37"/>
      <c r="W1887" s="37"/>
      <c r="X1887" s="37"/>
      <c r="Y1887" s="37"/>
      <c r="Z1887" s="37"/>
      <c r="AA1887" s="37"/>
      <c r="AB1887" s="37"/>
      <c r="AC1887" s="37"/>
      <c r="AD1887" s="37"/>
      <c r="AE1887" s="37"/>
      <c r="AF1887" s="37"/>
      <c r="AG1887" s="37"/>
      <c r="AH1887" s="37"/>
      <c r="AI1887" s="37"/>
      <c r="AJ1887" s="37"/>
      <c r="AK1887" s="37"/>
      <c r="AL1887" s="652"/>
      <c r="AM1887" s="652"/>
      <c r="AN1887" s="652"/>
      <c r="AO1887" s="652"/>
      <c r="AP1887" s="652"/>
      <c r="AQ1887" s="652"/>
      <c r="AR1887" s="652"/>
      <c r="AS1887" s="652"/>
      <c r="AT1887" s="652"/>
    </row>
    <row r="1888" spans="2:46" s="644" customFormat="1" ht="15.95" customHeight="1" x14ac:dyDescent="0.25">
      <c r="B1888" s="645"/>
      <c r="C1888" s="652"/>
      <c r="D1888" s="652"/>
      <c r="E1888" s="652"/>
      <c r="F1888" s="652"/>
      <c r="G1888" s="647"/>
      <c r="H1888" s="648"/>
      <c r="I1888" s="648"/>
      <c r="J1888" s="671"/>
      <c r="K1888" s="822"/>
      <c r="L1888" s="671"/>
      <c r="M1888" s="671"/>
      <c r="N1888" s="671"/>
      <c r="O1888" s="671"/>
      <c r="P1888" s="671"/>
      <c r="Q1888" s="671"/>
      <c r="R1888" s="653"/>
      <c r="S1888" s="653"/>
      <c r="T1888" s="653"/>
      <c r="U1888" s="37"/>
      <c r="V1888" s="37"/>
      <c r="W1888" s="37"/>
      <c r="X1888" s="37"/>
      <c r="Y1888" s="37"/>
      <c r="Z1888" s="37"/>
      <c r="AA1888" s="37"/>
      <c r="AB1888" s="37"/>
      <c r="AC1888" s="37"/>
      <c r="AD1888" s="37"/>
      <c r="AE1888" s="37"/>
      <c r="AF1888" s="37"/>
      <c r="AG1888" s="37"/>
      <c r="AH1888" s="37"/>
      <c r="AI1888" s="37"/>
      <c r="AJ1888" s="37"/>
      <c r="AK1888" s="37"/>
      <c r="AL1888" s="652"/>
      <c r="AM1888" s="652"/>
      <c r="AN1888" s="652"/>
      <c r="AO1888" s="652"/>
      <c r="AP1888" s="652"/>
      <c r="AQ1888" s="652"/>
      <c r="AR1888" s="652"/>
      <c r="AS1888" s="652"/>
      <c r="AT1888" s="652"/>
    </row>
    <row r="1889" spans="2:46" s="644" customFormat="1" ht="15.95" customHeight="1" x14ac:dyDescent="0.25">
      <c r="B1889" s="645"/>
      <c r="C1889" s="652"/>
      <c r="D1889" s="652"/>
      <c r="E1889" s="652"/>
      <c r="F1889" s="652"/>
      <c r="G1889" s="647"/>
      <c r="H1889" s="648"/>
      <c r="I1889" s="648"/>
      <c r="J1889" s="671"/>
      <c r="K1889" s="822"/>
      <c r="L1889" s="671"/>
      <c r="M1889" s="671"/>
      <c r="N1889" s="671"/>
      <c r="O1889" s="671"/>
      <c r="P1889" s="671"/>
      <c r="Q1889" s="671"/>
      <c r="R1889" s="653"/>
      <c r="S1889" s="653"/>
      <c r="T1889" s="653"/>
      <c r="U1889" s="37"/>
      <c r="V1889" s="37"/>
      <c r="W1889" s="37"/>
      <c r="X1889" s="37"/>
      <c r="Y1889" s="37"/>
      <c r="Z1889" s="37"/>
      <c r="AA1889" s="37"/>
      <c r="AB1889" s="37"/>
      <c r="AC1889" s="37"/>
      <c r="AD1889" s="37"/>
      <c r="AE1889" s="37"/>
      <c r="AF1889" s="37"/>
      <c r="AG1889" s="37"/>
      <c r="AH1889" s="37"/>
      <c r="AI1889" s="37"/>
      <c r="AJ1889" s="37"/>
      <c r="AK1889" s="37"/>
      <c r="AL1889" s="652"/>
      <c r="AM1889" s="652"/>
      <c r="AN1889" s="652"/>
      <c r="AO1889" s="652"/>
      <c r="AP1889" s="652"/>
      <c r="AQ1889" s="652"/>
      <c r="AR1889" s="652"/>
      <c r="AS1889" s="652"/>
      <c r="AT1889" s="652"/>
    </row>
    <row r="1890" spans="2:46" s="644" customFormat="1" ht="15.95" customHeight="1" x14ac:dyDescent="0.25">
      <c r="B1890" s="645"/>
      <c r="C1890" s="652"/>
      <c r="D1890" s="652"/>
      <c r="E1890" s="652"/>
      <c r="F1890" s="652"/>
      <c r="G1890" s="647"/>
      <c r="H1890" s="648"/>
      <c r="I1890" s="648"/>
      <c r="J1890" s="671"/>
      <c r="K1890" s="822"/>
      <c r="L1890" s="671"/>
      <c r="M1890" s="671"/>
      <c r="N1890" s="671"/>
      <c r="O1890" s="671"/>
      <c r="P1890" s="671"/>
      <c r="Q1890" s="671"/>
      <c r="R1890" s="653"/>
      <c r="S1890" s="653"/>
      <c r="T1890" s="653"/>
      <c r="U1890" s="37"/>
      <c r="V1890" s="37"/>
      <c r="W1890" s="37"/>
      <c r="X1890" s="37"/>
      <c r="Y1890" s="37"/>
      <c r="Z1890" s="37"/>
      <c r="AA1890" s="37"/>
      <c r="AB1890" s="37"/>
      <c r="AC1890" s="37"/>
      <c r="AD1890" s="37"/>
      <c r="AE1890" s="37"/>
      <c r="AF1890" s="37"/>
      <c r="AG1890" s="37"/>
      <c r="AH1890" s="37"/>
      <c r="AI1890" s="37"/>
      <c r="AJ1890" s="37"/>
      <c r="AK1890" s="37"/>
      <c r="AL1890" s="652"/>
      <c r="AM1890" s="652"/>
      <c r="AN1890" s="652"/>
      <c r="AO1890" s="652"/>
      <c r="AP1890" s="652"/>
      <c r="AQ1890" s="652"/>
      <c r="AR1890" s="652"/>
      <c r="AS1890" s="652"/>
      <c r="AT1890" s="652"/>
    </row>
    <row r="1891" spans="2:46" s="644" customFormat="1" ht="15.95" customHeight="1" x14ac:dyDescent="0.25">
      <c r="B1891" s="645"/>
      <c r="C1891" s="652"/>
      <c r="D1891" s="652"/>
      <c r="E1891" s="652"/>
      <c r="F1891" s="652"/>
      <c r="G1891" s="647"/>
      <c r="H1891" s="648"/>
      <c r="I1891" s="648"/>
      <c r="J1891" s="671"/>
      <c r="K1891" s="822"/>
      <c r="L1891" s="671"/>
      <c r="M1891" s="671"/>
      <c r="N1891" s="671"/>
      <c r="O1891" s="671"/>
      <c r="P1891" s="671"/>
      <c r="Q1891" s="671"/>
      <c r="R1891" s="653"/>
      <c r="S1891" s="653"/>
      <c r="T1891" s="653"/>
      <c r="U1891" s="37"/>
      <c r="V1891" s="37"/>
      <c r="W1891" s="37"/>
      <c r="X1891" s="37"/>
      <c r="Y1891" s="37"/>
      <c r="Z1891" s="37"/>
      <c r="AA1891" s="37"/>
      <c r="AB1891" s="37"/>
      <c r="AC1891" s="37"/>
      <c r="AD1891" s="37"/>
      <c r="AE1891" s="37"/>
      <c r="AF1891" s="37"/>
      <c r="AG1891" s="37"/>
      <c r="AH1891" s="37"/>
      <c r="AI1891" s="37"/>
      <c r="AJ1891" s="37"/>
      <c r="AK1891" s="37"/>
      <c r="AL1891" s="652"/>
      <c r="AM1891" s="652"/>
      <c r="AN1891" s="652"/>
      <c r="AO1891" s="652"/>
      <c r="AP1891" s="652"/>
      <c r="AQ1891" s="652"/>
      <c r="AR1891" s="652"/>
      <c r="AS1891" s="652"/>
      <c r="AT1891" s="652"/>
    </row>
    <row r="1892" spans="2:46" s="644" customFormat="1" ht="15.95" customHeight="1" x14ac:dyDescent="0.25">
      <c r="B1892" s="645"/>
      <c r="C1892" s="652"/>
      <c r="D1892" s="652"/>
      <c r="E1892" s="652"/>
      <c r="F1892" s="652"/>
      <c r="G1892" s="647"/>
      <c r="H1892" s="648"/>
      <c r="I1892" s="648"/>
      <c r="J1892" s="671"/>
      <c r="K1892" s="822"/>
      <c r="L1892" s="671"/>
      <c r="M1892" s="671"/>
      <c r="N1892" s="671"/>
      <c r="O1892" s="671"/>
      <c r="P1892" s="671"/>
      <c r="Q1892" s="671"/>
      <c r="R1892" s="653"/>
      <c r="S1892" s="653"/>
      <c r="T1892" s="653"/>
      <c r="U1892" s="37"/>
      <c r="V1892" s="37"/>
      <c r="W1892" s="37"/>
      <c r="X1892" s="37"/>
      <c r="Y1892" s="37"/>
      <c r="Z1892" s="37"/>
      <c r="AA1892" s="37"/>
      <c r="AB1892" s="37"/>
      <c r="AC1892" s="37"/>
      <c r="AD1892" s="37"/>
      <c r="AE1892" s="37"/>
      <c r="AF1892" s="37"/>
      <c r="AG1892" s="37"/>
      <c r="AH1892" s="37"/>
      <c r="AI1892" s="37"/>
      <c r="AJ1892" s="37"/>
      <c r="AK1892" s="37"/>
      <c r="AL1892" s="652"/>
      <c r="AM1892" s="652"/>
      <c r="AN1892" s="652"/>
      <c r="AO1892" s="652"/>
      <c r="AP1892" s="652"/>
      <c r="AQ1892" s="652"/>
      <c r="AR1892" s="652"/>
      <c r="AS1892" s="652"/>
      <c r="AT1892" s="652"/>
    </row>
    <row r="1893" spans="2:46" s="644" customFormat="1" ht="15.95" customHeight="1" x14ac:dyDescent="0.25">
      <c r="B1893" s="645"/>
      <c r="C1893" s="652"/>
      <c r="D1893" s="652"/>
      <c r="E1893" s="652"/>
      <c r="F1893" s="652"/>
      <c r="G1893" s="647"/>
      <c r="H1893" s="648"/>
      <c r="I1893" s="648"/>
      <c r="J1893" s="671"/>
      <c r="K1893" s="822"/>
      <c r="L1893" s="671"/>
      <c r="M1893" s="671"/>
      <c r="N1893" s="671"/>
      <c r="O1893" s="671"/>
      <c r="P1893" s="671"/>
      <c r="Q1893" s="671"/>
      <c r="R1893" s="653"/>
      <c r="S1893" s="653"/>
      <c r="T1893" s="653"/>
      <c r="U1893" s="37"/>
      <c r="V1893" s="37"/>
      <c r="W1893" s="37"/>
      <c r="X1893" s="37"/>
      <c r="Y1893" s="37"/>
      <c r="Z1893" s="37"/>
      <c r="AA1893" s="37"/>
      <c r="AB1893" s="37"/>
      <c r="AC1893" s="37"/>
      <c r="AD1893" s="37"/>
      <c r="AE1893" s="37"/>
      <c r="AF1893" s="37"/>
      <c r="AG1893" s="37"/>
      <c r="AH1893" s="37"/>
      <c r="AI1893" s="37"/>
      <c r="AJ1893" s="37"/>
      <c r="AK1893" s="37"/>
      <c r="AL1893" s="652"/>
      <c r="AM1893" s="652"/>
      <c r="AN1893" s="652"/>
      <c r="AO1893" s="652"/>
      <c r="AP1893" s="652"/>
      <c r="AQ1893" s="652"/>
      <c r="AR1893" s="652"/>
      <c r="AS1893" s="652"/>
      <c r="AT1893" s="652"/>
    </row>
    <row r="1894" spans="2:46" s="644" customFormat="1" ht="15.95" customHeight="1" x14ac:dyDescent="0.25">
      <c r="B1894" s="645"/>
      <c r="C1894" s="652"/>
      <c r="D1894" s="652"/>
      <c r="E1894" s="652"/>
      <c r="F1894" s="652"/>
      <c r="G1894" s="647"/>
      <c r="H1894" s="648"/>
      <c r="I1894" s="648"/>
      <c r="J1894" s="671"/>
      <c r="K1894" s="822"/>
      <c r="L1894" s="671"/>
      <c r="M1894" s="671"/>
      <c r="N1894" s="671"/>
      <c r="O1894" s="671"/>
      <c r="P1894" s="671"/>
      <c r="Q1894" s="671"/>
      <c r="R1894" s="653"/>
      <c r="S1894" s="653"/>
      <c r="T1894" s="653"/>
      <c r="U1894" s="37"/>
      <c r="V1894" s="37"/>
      <c r="W1894" s="37"/>
      <c r="X1894" s="37"/>
      <c r="Y1894" s="37"/>
      <c r="Z1894" s="37"/>
      <c r="AA1894" s="37"/>
      <c r="AB1894" s="37"/>
      <c r="AC1894" s="37"/>
      <c r="AD1894" s="37"/>
      <c r="AE1894" s="37"/>
      <c r="AF1894" s="37"/>
      <c r="AG1894" s="37"/>
      <c r="AH1894" s="37"/>
      <c r="AI1894" s="37"/>
      <c r="AJ1894" s="37"/>
      <c r="AK1894" s="37"/>
      <c r="AL1894" s="652"/>
      <c r="AM1894" s="652"/>
      <c r="AN1894" s="652"/>
      <c r="AO1894" s="652"/>
      <c r="AP1894" s="652"/>
      <c r="AQ1894" s="652"/>
      <c r="AR1894" s="652"/>
      <c r="AS1894" s="652"/>
      <c r="AT1894" s="652"/>
    </row>
    <row r="1895" spans="2:46" s="644" customFormat="1" ht="15.95" customHeight="1" x14ac:dyDescent="0.25">
      <c r="B1895" s="645"/>
      <c r="C1895" s="652"/>
      <c r="D1895" s="652"/>
      <c r="E1895" s="652"/>
      <c r="F1895" s="652"/>
      <c r="G1895" s="647"/>
      <c r="H1895" s="648"/>
      <c r="I1895" s="648"/>
      <c r="J1895" s="671"/>
      <c r="K1895" s="822"/>
      <c r="L1895" s="671"/>
      <c r="M1895" s="671"/>
      <c r="N1895" s="671"/>
      <c r="O1895" s="671"/>
      <c r="P1895" s="671"/>
      <c r="Q1895" s="671"/>
      <c r="R1895" s="653"/>
      <c r="S1895" s="653"/>
      <c r="T1895" s="653"/>
      <c r="U1895" s="37"/>
      <c r="V1895" s="37"/>
      <c r="W1895" s="37"/>
      <c r="X1895" s="37"/>
      <c r="Y1895" s="37"/>
      <c r="Z1895" s="37"/>
      <c r="AA1895" s="37"/>
      <c r="AB1895" s="37"/>
      <c r="AC1895" s="37"/>
      <c r="AD1895" s="37"/>
      <c r="AE1895" s="37"/>
      <c r="AF1895" s="37"/>
      <c r="AG1895" s="37"/>
      <c r="AH1895" s="37"/>
      <c r="AI1895" s="37"/>
      <c r="AJ1895" s="37"/>
      <c r="AK1895" s="37"/>
      <c r="AL1895" s="652"/>
      <c r="AM1895" s="652"/>
      <c r="AN1895" s="652"/>
      <c r="AO1895" s="652"/>
      <c r="AP1895" s="652"/>
      <c r="AQ1895" s="652"/>
      <c r="AR1895" s="652"/>
      <c r="AS1895" s="652"/>
      <c r="AT1895" s="652"/>
    </row>
    <row r="1896" spans="2:46" s="644" customFormat="1" ht="15.95" customHeight="1" x14ac:dyDescent="0.25">
      <c r="B1896" s="645"/>
      <c r="C1896" s="652"/>
      <c r="D1896" s="652"/>
      <c r="E1896" s="652"/>
      <c r="F1896" s="652"/>
      <c r="G1896" s="647"/>
      <c r="H1896" s="648"/>
      <c r="I1896" s="648"/>
      <c r="J1896" s="671"/>
      <c r="K1896" s="822"/>
      <c r="L1896" s="671"/>
      <c r="M1896" s="671"/>
      <c r="N1896" s="671"/>
      <c r="O1896" s="671"/>
      <c r="P1896" s="671"/>
      <c r="Q1896" s="671"/>
      <c r="R1896" s="653"/>
      <c r="S1896" s="653"/>
      <c r="T1896" s="653"/>
      <c r="U1896" s="37"/>
      <c r="V1896" s="37"/>
      <c r="W1896" s="37"/>
      <c r="X1896" s="37"/>
      <c r="Y1896" s="37"/>
      <c r="Z1896" s="37"/>
      <c r="AA1896" s="37"/>
      <c r="AB1896" s="37"/>
      <c r="AC1896" s="37"/>
      <c r="AD1896" s="37"/>
      <c r="AE1896" s="37"/>
      <c r="AF1896" s="37"/>
      <c r="AG1896" s="37"/>
      <c r="AH1896" s="37"/>
      <c r="AI1896" s="37"/>
      <c r="AJ1896" s="37"/>
      <c r="AK1896" s="37"/>
      <c r="AL1896" s="652"/>
      <c r="AM1896" s="652"/>
      <c r="AN1896" s="652"/>
      <c r="AO1896" s="652"/>
      <c r="AP1896" s="652"/>
      <c r="AQ1896" s="652"/>
      <c r="AR1896" s="652"/>
      <c r="AS1896" s="652"/>
      <c r="AT1896" s="652"/>
    </row>
    <row r="1897" spans="2:46" s="644" customFormat="1" ht="15.95" customHeight="1" x14ac:dyDescent="0.25">
      <c r="B1897" s="645"/>
      <c r="C1897" s="652"/>
      <c r="D1897" s="652"/>
      <c r="E1897" s="652"/>
      <c r="F1897" s="652"/>
      <c r="G1897" s="647"/>
      <c r="H1897" s="648"/>
      <c r="I1897" s="648"/>
      <c r="J1897" s="671"/>
      <c r="K1897" s="822"/>
      <c r="L1897" s="671"/>
      <c r="M1897" s="671"/>
      <c r="N1897" s="671"/>
      <c r="O1897" s="671"/>
      <c r="P1897" s="671"/>
      <c r="Q1897" s="671"/>
      <c r="R1897" s="653"/>
      <c r="S1897" s="653"/>
      <c r="T1897" s="653"/>
      <c r="U1897" s="37"/>
      <c r="V1897" s="37"/>
      <c r="W1897" s="37"/>
      <c r="X1897" s="37"/>
      <c r="Y1897" s="37"/>
      <c r="Z1897" s="37"/>
      <c r="AA1897" s="37"/>
      <c r="AB1897" s="37"/>
      <c r="AC1897" s="37"/>
      <c r="AD1897" s="37"/>
      <c r="AE1897" s="37"/>
      <c r="AF1897" s="37"/>
      <c r="AG1897" s="37"/>
      <c r="AH1897" s="37"/>
      <c r="AI1897" s="37"/>
      <c r="AJ1897" s="37"/>
      <c r="AK1897" s="37"/>
      <c r="AL1897" s="652"/>
      <c r="AM1897" s="652"/>
      <c r="AN1897" s="652"/>
      <c r="AO1897" s="652"/>
      <c r="AP1897" s="652"/>
      <c r="AQ1897" s="652"/>
      <c r="AR1897" s="652"/>
      <c r="AS1897" s="652"/>
      <c r="AT1897" s="652"/>
    </row>
    <row r="1898" spans="2:46" s="644" customFormat="1" ht="15.95" customHeight="1" x14ac:dyDescent="0.25">
      <c r="B1898" s="645"/>
      <c r="C1898" s="652"/>
      <c r="D1898" s="652"/>
      <c r="E1898" s="652"/>
      <c r="F1898" s="652"/>
      <c r="G1898" s="647"/>
      <c r="H1898" s="648"/>
      <c r="I1898" s="648"/>
      <c r="J1898" s="671"/>
      <c r="K1898" s="822"/>
      <c r="L1898" s="671"/>
      <c r="M1898" s="671"/>
      <c r="N1898" s="671"/>
      <c r="O1898" s="671"/>
      <c r="P1898" s="671"/>
      <c r="Q1898" s="671"/>
      <c r="R1898" s="653"/>
      <c r="S1898" s="653"/>
      <c r="T1898" s="653"/>
      <c r="U1898" s="37"/>
      <c r="V1898" s="37"/>
      <c r="W1898" s="37"/>
      <c r="X1898" s="37"/>
      <c r="Y1898" s="37"/>
      <c r="Z1898" s="37"/>
      <c r="AA1898" s="37"/>
      <c r="AB1898" s="37"/>
      <c r="AC1898" s="37"/>
      <c r="AD1898" s="37"/>
      <c r="AE1898" s="37"/>
      <c r="AF1898" s="37"/>
      <c r="AG1898" s="37"/>
      <c r="AH1898" s="37"/>
      <c r="AI1898" s="37"/>
      <c r="AJ1898" s="37"/>
      <c r="AK1898" s="37"/>
      <c r="AL1898" s="652"/>
      <c r="AM1898" s="652"/>
      <c r="AN1898" s="652"/>
      <c r="AO1898" s="652"/>
      <c r="AP1898" s="652"/>
      <c r="AQ1898" s="652"/>
      <c r="AR1898" s="652"/>
      <c r="AS1898" s="652"/>
      <c r="AT1898" s="652"/>
    </row>
    <row r="1899" spans="2:46" s="644" customFormat="1" ht="15.95" customHeight="1" x14ac:dyDescent="0.25">
      <c r="B1899" s="645"/>
      <c r="C1899" s="652"/>
      <c r="D1899" s="652"/>
      <c r="E1899" s="652"/>
      <c r="F1899" s="652"/>
      <c r="G1899" s="647"/>
      <c r="H1899" s="648"/>
      <c r="I1899" s="648"/>
      <c r="J1899" s="671"/>
      <c r="K1899" s="822"/>
      <c r="L1899" s="671"/>
      <c r="M1899" s="671"/>
      <c r="N1899" s="671"/>
      <c r="O1899" s="671"/>
      <c r="P1899" s="671"/>
      <c r="Q1899" s="671"/>
      <c r="R1899" s="653"/>
      <c r="S1899" s="653"/>
      <c r="T1899" s="653"/>
      <c r="U1899" s="37"/>
      <c r="V1899" s="37"/>
      <c r="W1899" s="37"/>
      <c r="X1899" s="37"/>
      <c r="Y1899" s="37"/>
      <c r="Z1899" s="37"/>
      <c r="AA1899" s="37"/>
      <c r="AB1899" s="37"/>
      <c r="AC1899" s="37"/>
      <c r="AD1899" s="37"/>
      <c r="AE1899" s="37"/>
      <c r="AF1899" s="37"/>
      <c r="AG1899" s="37"/>
      <c r="AH1899" s="37"/>
      <c r="AI1899" s="37"/>
      <c r="AJ1899" s="37"/>
      <c r="AK1899" s="37"/>
      <c r="AL1899" s="652"/>
      <c r="AM1899" s="652"/>
      <c r="AN1899" s="652"/>
      <c r="AO1899" s="652"/>
      <c r="AP1899" s="652"/>
      <c r="AQ1899" s="652"/>
      <c r="AR1899" s="652"/>
      <c r="AS1899" s="652"/>
      <c r="AT1899" s="652"/>
    </row>
    <row r="1900" spans="2:46" s="644" customFormat="1" ht="15.95" customHeight="1" x14ac:dyDescent="0.25">
      <c r="B1900" s="645"/>
      <c r="C1900" s="652"/>
      <c r="D1900" s="652"/>
      <c r="E1900" s="652"/>
      <c r="F1900" s="652"/>
      <c r="G1900" s="647"/>
      <c r="H1900" s="648"/>
      <c r="I1900" s="648"/>
      <c r="J1900" s="671"/>
      <c r="K1900" s="822"/>
      <c r="L1900" s="671"/>
      <c r="M1900" s="671"/>
      <c r="N1900" s="671"/>
      <c r="O1900" s="671"/>
      <c r="P1900" s="671"/>
      <c r="Q1900" s="671"/>
      <c r="R1900" s="653"/>
      <c r="S1900" s="653"/>
      <c r="T1900" s="653"/>
      <c r="U1900" s="37"/>
      <c r="V1900" s="37"/>
      <c r="W1900" s="37"/>
      <c r="X1900" s="37"/>
      <c r="Y1900" s="37"/>
      <c r="Z1900" s="37"/>
      <c r="AA1900" s="37"/>
      <c r="AB1900" s="37"/>
      <c r="AC1900" s="37"/>
      <c r="AD1900" s="37"/>
      <c r="AE1900" s="37"/>
      <c r="AF1900" s="37"/>
      <c r="AG1900" s="37"/>
      <c r="AH1900" s="37"/>
      <c r="AI1900" s="37"/>
      <c r="AJ1900" s="37"/>
      <c r="AK1900" s="37"/>
      <c r="AL1900" s="652"/>
      <c r="AM1900" s="652"/>
      <c r="AN1900" s="652"/>
      <c r="AO1900" s="652"/>
      <c r="AP1900" s="652"/>
      <c r="AQ1900" s="652"/>
      <c r="AR1900" s="652"/>
      <c r="AS1900" s="652"/>
      <c r="AT1900" s="652"/>
    </row>
    <row r="1901" spans="2:46" s="644" customFormat="1" ht="15.95" customHeight="1" x14ac:dyDescent="0.25">
      <c r="B1901" s="645"/>
      <c r="C1901" s="652"/>
      <c r="D1901" s="652"/>
      <c r="E1901" s="652"/>
      <c r="F1901" s="652"/>
      <c r="G1901" s="647"/>
      <c r="H1901" s="648"/>
      <c r="I1901" s="648"/>
      <c r="J1901" s="671"/>
      <c r="K1901" s="822"/>
      <c r="L1901" s="671"/>
      <c r="M1901" s="671"/>
      <c r="N1901" s="671"/>
      <c r="O1901" s="671"/>
      <c r="P1901" s="671"/>
      <c r="Q1901" s="671"/>
      <c r="R1901" s="653"/>
      <c r="S1901" s="653"/>
      <c r="T1901" s="653"/>
      <c r="U1901" s="37"/>
      <c r="V1901" s="37"/>
      <c r="W1901" s="37"/>
      <c r="X1901" s="37"/>
      <c r="Y1901" s="37"/>
      <c r="Z1901" s="37"/>
      <c r="AA1901" s="37"/>
      <c r="AB1901" s="37"/>
      <c r="AC1901" s="37"/>
      <c r="AD1901" s="37"/>
      <c r="AE1901" s="37"/>
      <c r="AF1901" s="37"/>
      <c r="AG1901" s="37"/>
      <c r="AH1901" s="37"/>
      <c r="AI1901" s="37"/>
      <c r="AJ1901" s="37"/>
      <c r="AK1901" s="37"/>
      <c r="AL1901" s="652"/>
      <c r="AM1901" s="652"/>
      <c r="AN1901" s="652"/>
      <c r="AO1901" s="652"/>
      <c r="AP1901" s="652"/>
      <c r="AQ1901" s="652"/>
      <c r="AR1901" s="652"/>
      <c r="AS1901" s="652"/>
      <c r="AT1901" s="652"/>
    </row>
    <row r="1902" spans="2:46" s="644" customFormat="1" ht="15.95" customHeight="1" x14ac:dyDescent="0.25">
      <c r="B1902" s="645"/>
      <c r="C1902" s="652"/>
      <c r="D1902" s="652"/>
      <c r="E1902" s="652"/>
      <c r="F1902" s="652"/>
      <c r="G1902" s="647"/>
      <c r="H1902" s="648"/>
      <c r="I1902" s="648"/>
      <c r="J1902" s="671"/>
      <c r="K1902" s="822"/>
      <c r="L1902" s="671"/>
      <c r="M1902" s="671"/>
      <c r="N1902" s="671"/>
      <c r="O1902" s="671"/>
      <c r="P1902" s="671"/>
      <c r="Q1902" s="671"/>
      <c r="R1902" s="653"/>
      <c r="S1902" s="653"/>
      <c r="T1902" s="653"/>
      <c r="U1902" s="37"/>
      <c r="V1902" s="37"/>
      <c r="W1902" s="37"/>
      <c r="X1902" s="37"/>
      <c r="Y1902" s="37"/>
      <c r="Z1902" s="37"/>
      <c r="AA1902" s="37"/>
      <c r="AB1902" s="37"/>
      <c r="AC1902" s="37"/>
      <c r="AD1902" s="37"/>
      <c r="AE1902" s="37"/>
      <c r="AF1902" s="37"/>
      <c r="AG1902" s="37"/>
      <c r="AH1902" s="37"/>
      <c r="AI1902" s="37"/>
      <c r="AJ1902" s="37"/>
      <c r="AK1902" s="37"/>
      <c r="AL1902" s="652"/>
      <c r="AM1902" s="652"/>
      <c r="AN1902" s="652"/>
      <c r="AO1902" s="652"/>
      <c r="AP1902" s="652"/>
      <c r="AQ1902" s="652"/>
      <c r="AR1902" s="652"/>
      <c r="AS1902" s="652"/>
      <c r="AT1902" s="652"/>
    </row>
    <row r="1903" spans="2:46" s="644" customFormat="1" ht="15.95" customHeight="1" x14ac:dyDescent="0.25">
      <c r="B1903" s="645"/>
      <c r="C1903" s="652"/>
      <c r="D1903" s="652"/>
      <c r="E1903" s="652"/>
      <c r="F1903" s="652"/>
      <c r="G1903" s="647"/>
      <c r="H1903" s="648"/>
      <c r="I1903" s="648"/>
      <c r="J1903" s="671"/>
      <c r="K1903" s="822"/>
      <c r="L1903" s="671"/>
      <c r="M1903" s="671"/>
      <c r="N1903" s="671"/>
      <c r="O1903" s="671"/>
      <c r="P1903" s="671"/>
      <c r="Q1903" s="671"/>
      <c r="R1903" s="653"/>
      <c r="S1903" s="653"/>
      <c r="T1903" s="653"/>
      <c r="U1903" s="37"/>
      <c r="V1903" s="37"/>
      <c r="W1903" s="37"/>
      <c r="X1903" s="37"/>
      <c r="Y1903" s="37"/>
      <c r="Z1903" s="37"/>
      <c r="AA1903" s="37"/>
      <c r="AB1903" s="37"/>
      <c r="AC1903" s="37"/>
      <c r="AD1903" s="37"/>
      <c r="AE1903" s="37"/>
      <c r="AF1903" s="37"/>
      <c r="AG1903" s="37"/>
      <c r="AH1903" s="37"/>
      <c r="AI1903" s="37"/>
      <c r="AJ1903" s="37"/>
      <c r="AK1903" s="37"/>
      <c r="AL1903" s="652"/>
      <c r="AM1903" s="652"/>
      <c r="AN1903" s="652"/>
      <c r="AO1903" s="652"/>
      <c r="AP1903" s="652"/>
      <c r="AQ1903" s="652"/>
      <c r="AR1903" s="652"/>
      <c r="AS1903" s="652"/>
      <c r="AT1903" s="652"/>
    </row>
    <row r="1904" spans="2:46" s="644" customFormat="1" ht="15.95" customHeight="1" x14ac:dyDescent="0.25">
      <c r="B1904" s="645"/>
      <c r="C1904" s="652"/>
      <c r="D1904" s="652"/>
      <c r="E1904" s="652"/>
      <c r="F1904" s="652"/>
      <c r="G1904" s="647"/>
      <c r="H1904" s="648"/>
      <c r="I1904" s="648"/>
      <c r="J1904" s="671"/>
      <c r="K1904" s="822"/>
      <c r="L1904" s="671"/>
      <c r="M1904" s="671"/>
      <c r="N1904" s="671"/>
      <c r="O1904" s="671"/>
      <c r="P1904" s="671"/>
      <c r="Q1904" s="671"/>
      <c r="R1904" s="653"/>
      <c r="S1904" s="653"/>
      <c r="T1904" s="653"/>
      <c r="U1904" s="37"/>
      <c r="V1904" s="37"/>
      <c r="W1904" s="37"/>
      <c r="X1904" s="37"/>
      <c r="Y1904" s="37"/>
      <c r="Z1904" s="37"/>
      <c r="AA1904" s="37"/>
      <c r="AB1904" s="37"/>
      <c r="AC1904" s="37"/>
      <c r="AD1904" s="37"/>
      <c r="AE1904" s="37"/>
      <c r="AF1904" s="37"/>
      <c r="AG1904" s="37"/>
      <c r="AH1904" s="37"/>
      <c r="AI1904" s="37"/>
      <c r="AJ1904" s="37"/>
      <c r="AK1904" s="37"/>
      <c r="AL1904" s="652"/>
      <c r="AM1904" s="652"/>
      <c r="AN1904" s="652"/>
      <c r="AO1904" s="652"/>
      <c r="AP1904" s="652"/>
      <c r="AQ1904" s="652"/>
      <c r="AR1904" s="652"/>
      <c r="AS1904" s="652"/>
      <c r="AT1904" s="652"/>
    </row>
    <row r="1905" spans="2:46" s="644" customFormat="1" ht="15.95" customHeight="1" x14ac:dyDescent="0.25">
      <c r="B1905" s="645"/>
      <c r="C1905" s="652"/>
      <c r="D1905" s="652"/>
      <c r="E1905" s="652"/>
      <c r="F1905" s="652"/>
      <c r="G1905" s="647"/>
      <c r="H1905" s="648"/>
      <c r="I1905" s="648"/>
      <c r="J1905" s="671"/>
      <c r="K1905" s="822"/>
      <c r="L1905" s="671"/>
      <c r="M1905" s="671"/>
      <c r="N1905" s="671"/>
      <c r="O1905" s="671"/>
      <c r="P1905" s="671"/>
      <c r="Q1905" s="671"/>
      <c r="R1905" s="653"/>
      <c r="S1905" s="653"/>
      <c r="T1905" s="653"/>
      <c r="U1905" s="37"/>
      <c r="V1905" s="37"/>
      <c r="W1905" s="37"/>
      <c r="X1905" s="37"/>
      <c r="Y1905" s="37"/>
      <c r="Z1905" s="37"/>
      <c r="AA1905" s="37"/>
      <c r="AB1905" s="37"/>
      <c r="AC1905" s="37"/>
      <c r="AD1905" s="37"/>
      <c r="AE1905" s="37"/>
      <c r="AF1905" s="37"/>
      <c r="AG1905" s="37"/>
      <c r="AH1905" s="37"/>
      <c r="AI1905" s="37"/>
      <c r="AJ1905" s="37"/>
      <c r="AK1905" s="37"/>
      <c r="AL1905" s="652"/>
      <c r="AM1905" s="652"/>
      <c r="AN1905" s="652"/>
      <c r="AO1905" s="652"/>
      <c r="AP1905" s="652"/>
      <c r="AQ1905" s="652"/>
      <c r="AR1905" s="652"/>
      <c r="AS1905" s="652"/>
      <c r="AT1905" s="652"/>
    </row>
    <row r="1906" spans="2:46" s="644" customFormat="1" ht="15.95" customHeight="1" x14ac:dyDescent="0.25">
      <c r="B1906" s="645"/>
      <c r="C1906" s="652"/>
      <c r="D1906" s="652"/>
      <c r="E1906" s="652"/>
      <c r="F1906" s="652"/>
      <c r="G1906" s="647"/>
      <c r="H1906" s="648"/>
      <c r="I1906" s="648"/>
      <c r="J1906" s="671"/>
      <c r="K1906" s="822"/>
      <c r="L1906" s="671"/>
      <c r="M1906" s="671"/>
      <c r="N1906" s="671"/>
      <c r="O1906" s="671"/>
      <c r="P1906" s="671"/>
      <c r="Q1906" s="671"/>
      <c r="R1906" s="653"/>
      <c r="S1906" s="653"/>
      <c r="T1906" s="653"/>
      <c r="U1906" s="37"/>
      <c r="V1906" s="37"/>
      <c r="W1906" s="37"/>
      <c r="X1906" s="37"/>
      <c r="Y1906" s="37"/>
      <c r="Z1906" s="37"/>
      <c r="AA1906" s="37"/>
      <c r="AB1906" s="37"/>
      <c r="AC1906" s="37"/>
      <c r="AD1906" s="37"/>
      <c r="AE1906" s="37"/>
      <c r="AF1906" s="37"/>
      <c r="AG1906" s="37"/>
      <c r="AH1906" s="37"/>
      <c r="AI1906" s="37"/>
      <c r="AJ1906" s="37"/>
      <c r="AK1906" s="37"/>
      <c r="AL1906" s="652"/>
      <c r="AM1906" s="652"/>
      <c r="AN1906" s="652"/>
      <c r="AO1906" s="652"/>
      <c r="AP1906" s="652"/>
      <c r="AQ1906" s="652"/>
      <c r="AR1906" s="652"/>
      <c r="AS1906" s="652"/>
      <c r="AT1906" s="652"/>
    </row>
    <row r="1907" spans="2:46" s="644" customFormat="1" ht="15.95" customHeight="1" x14ac:dyDescent="0.25">
      <c r="B1907" s="645"/>
      <c r="C1907" s="652"/>
      <c r="D1907" s="652"/>
      <c r="E1907" s="652"/>
      <c r="F1907" s="652"/>
      <c r="G1907" s="647"/>
      <c r="H1907" s="648"/>
      <c r="I1907" s="648"/>
      <c r="J1907" s="671"/>
      <c r="K1907" s="822"/>
      <c r="L1907" s="671"/>
      <c r="M1907" s="671"/>
      <c r="N1907" s="671"/>
      <c r="O1907" s="671"/>
      <c r="P1907" s="671"/>
      <c r="Q1907" s="671"/>
      <c r="R1907" s="653"/>
      <c r="S1907" s="653"/>
      <c r="T1907" s="653"/>
      <c r="U1907" s="37"/>
      <c r="V1907" s="37"/>
      <c r="W1907" s="37"/>
      <c r="X1907" s="37"/>
      <c r="Y1907" s="37"/>
      <c r="Z1907" s="37"/>
      <c r="AA1907" s="37"/>
      <c r="AB1907" s="37"/>
      <c r="AC1907" s="37"/>
      <c r="AD1907" s="37"/>
      <c r="AE1907" s="37"/>
      <c r="AF1907" s="37"/>
      <c r="AG1907" s="37"/>
      <c r="AH1907" s="37"/>
      <c r="AI1907" s="37"/>
      <c r="AJ1907" s="37"/>
      <c r="AK1907" s="37"/>
      <c r="AL1907" s="652"/>
      <c r="AM1907" s="652"/>
      <c r="AN1907" s="652"/>
      <c r="AO1907" s="652"/>
      <c r="AP1907" s="652"/>
      <c r="AQ1907" s="652"/>
      <c r="AR1907" s="652"/>
      <c r="AS1907" s="652"/>
      <c r="AT1907" s="652"/>
    </row>
    <row r="1908" spans="2:46" s="644" customFormat="1" ht="15.95" customHeight="1" x14ac:dyDescent="0.25">
      <c r="B1908" s="645"/>
      <c r="C1908" s="652"/>
      <c r="D1908" s="652"/>
      <c r="E1908" s="652"/>
      <c r="F1908" s="652"/>
      <c r="G1908" s="647"/>
      <c r="H1908" s="648"/>
      <c r="I1908" s="648"/>
      <c r="J1908" s="671"/>
      <c r="K1908" s="822"/>
      <c r="L1908" s="671"/>
      <c r="M1908" s="671"/>
      <c r="N1908" s="671"/>
      <c r="O1908" s="671"/>
      <c r="P1908" s="671"/>
      <c r="Q1908" s="671"/>
      <c r="R1908" s="653"/>
      <c r="S1908" s="653"/>
      <c r="T1908" s="653"/>
      <c r="U1908" s="37"/>
      <c r="V1908" s="37"/>
      <c r="W1908" s="37"/>
      <c r="X1908" s="37"/>
      <c r="Y1908" s="37"/>
      <c r="Z1908" s="37"/>
      <c r="AA1908" s="37"/>
      <c r="AB1908" s="37"/>
      <c r="AC1908" s="37"/>
      <c r="AD1908" s="37"/>
      <c r="AE1908" s="37"/>
      <c r="AF1908" s="37"/>
      <c r="AG1908" s="37"/>
      <c r="AH1908" s="37"/>
      <c r="AI1908" s="37"/>
      <c r="AJ1908" s="37"/>
      <c r="AK1908" s="37"/>
      <c r="AL1908" s="652"/>
      <c r="AM1908" s="652"/>
      <c r="AN1908" s="652"/>
      <c r="AO1908" s="652"/>
      <c r="AP1908" s="652"/>
      <c r="AQ1908" s="652"/>
      <c r="AR1908" s="652"/>
      <c r="AS1908" s="652"/>
      <c r="AT1908" s="652"/>
    </row>
    <row r="1909" spans="2:46" s="644" customFormat="1" ht="15.95" customHeight="1" x14ac:dyDescent="0.25">
      <c r="B1909" s="645"/>
      <c r="C1909" s="652"/>
      <c r="D1909" s="652"/>
      <c r="E1909" s="652"/>
      <c r="F1909" s="652"/>
      <c r="G1909" s="647"/>
      <c r="H1909" s="648"/>
      <c r="I1909" s="648"/>
      <c r="J1909" s="671"/>
      <c r="K1909" s="822"/>
      <c r="L1909" s="671"/>
      <c r="M1909" s="671"/>
      <c r="N1909" s="671"/>
      <c r="O1909" s="671"/>
      <c r="P1909" s="671"/>
      <c r="Q1909" s="671"/>
      <c r="R1909" s="653"/>
      <c r="S1909" s="653"/>
      <c r="T1909" s="653"/>
      <c r="U1909" s="37"/>
      <c r="V1909" s="37"/>
      <c r="W1909" s="37"/>
      <c r="X1909" s="37"/>
      <c r="Y1909" s="37"/>
      <c r="Z1909" s="37"/>
      <c r="AA1909" s="37"/>
      <c r="AB1909" s="37"/>
      <c r="AC1909" s="37"/>
      <c r="AD1909" s="37"/>
      <c r="AE1909" s="37"/>
      <c r="AF1909" s="37"/>
      <c r="AG1909" s="37"/>
      <c r="AH1909" s="37"/>
      <c r="AI1909" s="37"/>
      <c r="AJ1909" s="37"/>
      <c r="AK1909" s="37"/>
      <c r="AL1909" s="652"/>
      <c r="AM1909" s="652"/>
      <c r="AN1909" s="652"/>
      <c r="AO1909" s="652"/>
      <c r="AP1909" s="652"/>
      <c r="AQ1909" s="652"/>
      <c r="AR1909" s="652"/>
      <c r="AS1909" s="652"/>
      <c r="AT1909" s="652"/>
    </row>
    <row r="1910" spans="2:46" s="644" customFormat="1" ht="15.95" customHeight="1" x14ac:dyDescent="0.25">
      <c r="B1910" s="645"/>
      <c r="C1910" s="652"/>
      <c r="D1910" s="652"/>
      <c r="E1910" s="652"/>
      <c r="F1910" s="652"/>
      <c r="G1910" s="647"/>
      <c r="H1910" s="648"/>
      <c r="I1910" s="648"/>
      <c r="J1910" s="671"/>
      <c r="K1910" s="822"/>
      <c r="L1910" s="671"/>
      <c r="M1910" s="671"/>
      <c r="N1910" s="671"/>
      <c r="O1910" s="671"/>
      <c r="P1910" s="671"/>
      <c r="Q1910" s="671"/>
      <c r="R1910" s="653"/>
      <c r="S1910" s="653"/>
      <c r="T1910" s="653"/>
      <c r="U1910" s="37"/>
      <c r="V1910" s="37"/>
      <c r="W1910" s="37"/>
      <c r="X1910" s="37"/>
      <c r="Y1910" s="37"/>
      <c r="Z1910" s="37"/>
      <c r="AA1910" s="37"/>
      <c r="AB1910" s="37"/>
      <c r="AC1910" s="37"/>
      <c r="AD1910" s="37"/>
      <c r="AE1910" s="37"/>
      <c r="AF1910" s="37"/>
      <c r="AG1910" s="37"/>
      <c r="AH1910" s="37"/>
      <c r="AI1910" s="37"/>
      <c r="AJ1910" s="37"/>
      <c r="AK1910" s="37"/>
      <c r="AL1910" s="652"/>
      <c r="AM1910" s="652"/>
      <c r="AN1910" s="652"/>
      <c r="AO1910" s="652"/>
      <c r="AP1910" s="652"/>
      <c r="AQ1910" s="652"/>
      <c r="AR1910" s="652"/>
      <c r="AS1910" s="652"/>
      <c r="AT1910" s="652"/>
    </row>
    <row r="1911" spans="2:46" s="644" customFormat="1" ht="15.95" customHeight="1" x14ac:dyDescent="0.25">
      <c r="B1911" s="645"/>
      <c r="C1911" s="652"/>
      <c r="D1911" s="652"/>
      <c r="E1911" s="652"/>
      <c r="F1911" s="652"/>
      <c r="G1911" s="647"/>
      <c r="H1911" s="648"/>
      <c r="I1911" s="648"/>
      <c r="J1911" s="671"/>
      <c r="K1911" s="822"/>
      <c r="L1911" s="671"/>
      <c r="M1911" s="671"/>
      <c r="N1911" s="671"/>
      <c r="O1911" s="671"/>
      <c r="P1911" s="671"/>
      <c r="Q1911" s="671"/>
      <c r="R1911" s="653"/>
      <c r="S1911" s="653"/>
      <c r="T1911" s="653"/>
      <c r="U1911" s="37"/>
      <c r="V1911" s="37"/>
      <c r="W1911" s="37"/>
      <c r="X1911" s="37"/>
      <c r="Y1911" s="37"/>
      <c r="Z1911" s="37"/>
      <c r="AA1911" s="37"/>
      <c r="AB1911" s="37"/>
      <c r="AC1911" s="37"/>
      <c r="AD1911" s="37"/>
      <c r="AE1911" s="37"/>
      <c r="AF1911" s="37"/>
      <c r="AG1911" s="37"/>
      <c r="AH1911" s="37"/>
      <c r="AI1911" s="37"/>
      <c r="AJ1911" s="37"/>
      <c r="AK1911" s="37"/>
      <c r="AL1911" s="652"/>
      <c r="AM1911" s="652"/>
      <c r="AN1911" s="652"/>
      <c r="AO1911" s="652"/>
      <c r="AP1911" s="652"/>
      <c r="AQ1911" s="652"/>
      <c r="AR1911" s="652"/>
      <c r="AS1911" s="652"/>
      <c r="AT1911" s="652"/>
    </row>
    <row r="1912" spans="2:46" s="644" customFormat="1" ht="15.95" customHeight="1" x14ac:dyDescent="0.25">
      <c r="B1912" s="645"/>
      <c r="C1912" s="652"/>
      <c r="D1912" s="652"/>
      <c r="E1912" s="652"/>
      <c r="F1912" s="652"/>
      <c r="G1912" s="647"/>
      <c r="H1912" s="648"/>
      <c r="I1912" s="648"/>
      <c r="J1912" s="671"/>
      <c r="K1912" s="822"/>
      <c r="L1912" s="671"/>
      <c r="M1912" s="671"/>
      <c r="N1912" s="671"/>
      <c r="O1912" s="671"/>
      <c r="P1912" s="671"/>
      <c r="Q1912" s="671"/>
      <c r="R1912" s="653"/>
      <c r="S1912" s="653"/>
      <c r="T1912" s="653"/>
      <c r="U1912" s="37"/>
      <c r="V1912" s="37"/>
      <c r="W1912" s="37"/>
      <c r="X1912" s="37"/>
      <c r="Y1912" s="37"/>
      <c r="Z1912" s="37"/>
      <c r="AA1912" s="37"/>
      <c r="AB1912" s="37"/>
      <c r="AC1912" s="37"/>
      <c r="AD1912" s="37"/>
      <c r="AE1912" s="37"/>
      <c r="AF1912" s="37"/>
      <c r="AG1912" s="37"/>
      <c r="AH1912" s="37"/>
      <c r="AI1912" s="37"/>
      <c r="AJ1912" s="37"/>
      <c r="AK1912" s="37"/>
      <c r="AL1912" s="652"/>
      <c r="AM1912" s="652"/>
      <c r="AN1912" s="652"/>
      <c r="AO1912" s="652"/>
      <c r="AP1912" s="652"/>
      <c r="AQ1912" s="652"/>
      <c r="AR1912" s="652"/>
      <c r="AS1912" s="652"/>
      <c r="AT1912" s="652"/>
    </row>
    <row r="1913" spans="2:46" s="644" customFormat="1" ht="15.95" customHeight="1" x14ac:dyDescent="0.25">
      <c r="B1913" s="645"/>
      <c r="C1913" s="652"/>
      <c r="D1913" s="652"/>
      <c r="E1913" s="652"/>
      <c r="F1913" s="652"/>
      <c r="G1913" s="647"/>
      <c r="H1913" s="648"/>
      <c r="I1913" s="648"/>
      <c r="J1913" s="671"/>
      <c r="K1913" s="822"/>
      <c r="L1913" s="671"/>
      <c r="M1913" s="671"/>
      <c r="N1913" s="671"/>
      <c r="O1913" s="671"/>
      <c r="P1913" s="671"/>
      <c r="Q1913" s="671"/>
      <c r="R1913" s="653"/>
      <c r="S1913" s="653"/>
      <c r="T1913" s="653"/>
      <c r="U1913" s="37"/>
      <c r="V1913" s="37"/>
      <c r="W1913" s="37"/>
      <c r="X1913" s="37"/>
      <c r="Y1913" s="37"/>
      <c r="Z1913" s="37"/>
      <c r="AA1913" s="37"/>
      <c r="AB1913" s="37"/>
      <c r="AC1913" s="37"/>
      <c r="AD1913" s="37"/>
      <c r="AE1913" s="37"/>
      <c r="AF1913" s="37"/>
      <c r="AG1913" s="37"/>
      <c r="AH1913" s="37"/>
      <c r="AI1913" s="37"/>
      <c r="AJ1913" s="37"/>
      <c r="AK1913" s="37"/>
      <c r="AL1913" s="652"/>
      <c r="AM1913" s="652"/>
      <c r="AN1913" s="652"/>
      <c r="AO1913" s="652"/>
      <c r="AP1913" s="652"/>
      <c r="AQ1913" s="652"/>
      <c r="AR1913" s="652"/>
      <c r="AS1913" s="652"/>
      <c r="AT1913" s="652"/>
    </row>
    <row r="1914" spans="2:46" s="644" customFormat="1" ht="15.95" customHeight="1" x14ac:dyDescent="0.25">
      <c r="B1914" s="645"/>
      <c r="C1914" s="652"/>
      <c r="D1914" s="652"/>
      <c r="E1914" s="652"/>
      <c r="F1914" s="652"/>
      <c r="G1914" s="647"/>
      <c r="H1914" s="648"/>
      <c r="I1914" s="648"/>
      <c r="J1914" s="671"/>
      <c r="K1914" s="822"/>
      <c r="L1914" s="671"/>
      <c r="M1914" s="671"/>
      <c r="N1914" s="671"/>
      <c r="O1914" s="671"/>
      <c r="P1914" s="671"/>
      <c r="Q1914" s="671"/>
      <c r="R1914" s="653"/>
      <c r="S1914" s="653"/>
      <c r="T1914" s="653"/>
      <c r="U1914" s="37"/>
      <c r="V1914" s="37"/>
      <c r="W1914" s="37"/>
      <c r="X1914" s="37"/>
      <c r="Y1914" s="37"/>
      <c r="Z1914" s="37"/>
      <c r="AA1914" s="37"/>
      <c r="AB1914" s="37"/>
      <c r="AC1914" s="37"/>
      <c r="AD1914" s="37"/>
      <c r="AE1914" s="37"/>
      <c r="AF1914" s="37"/>
      <c r="AG1914" s="37"/>
      <c r="AH1914" s="37"/>
      <c r="AI1914" s="37"/>
      <c r="AJ1914" s="37"/>
      <c r="AK1914" s="37"/>
      <c r="AL1914" s="652"/>
      <c r="AM1914" s="652"/>
      <c r="AN1914" s="652"/>
      <c r="AO1914" s="652"/>
      <c r="AP1914" s="652"/>
      <c r="AQ1914" s="652"/>
      <c r="AR1914" s="652"/>
      <c r="AS1914" s="652"/>
      <c r="AT1914" s="652"/>
    </row>
    <row r="1915" spans="2:46" s="644" customFormat="1" ht="15.95" customHeight="1" x14ac:dyDescent="0.25">
      <c r="B1915" s="645"/>
      <c r="C1915" s="652"/>
      <c r="D1915" s="652"/>
      <c r="E1915" s="652"/>
      <c r="F1915" s="652"/>
      <c r="G1915" s="647"/>
      <c r="H1915" s="648"/>
      <c r="I1915" s="648"/>
      <c r="J1915" s="671"/>
      <c r="K1915" s="822"/>
      <c r="L1915" s="671"/>
      <c r="M1915" s="671"/>
      <c r="N1915" s="671"/>
      <c r="O1915" s="671"/>
      <c r="P1915" s="671"/>
      <c r="Q1915" s="671"/>
      <c r="R1915" s="653"/>
      <c r="S1915" s="653"/>
      <c r="T1915" s="653"/>
      <c r="U1915" s="37"/>
      <c r="V1915" s="37"/>
      <c r="W1915" s="37"/>
      <c r="X1915" s="37"/>
      <c r="Y1915" s="37"/>
      <c r="Z1915" s="37"/>
      <c r="AA1915" s="37"/>
      <c r="AB1915" s="37"/>
      <c r="AC1915" s="37"/>
      <c r="AD1915" s="37"/>
      <c r="AE1915" s="37"/>
      <c r="AF1915" s="37"/>
      <c r="AG1915" s="37"/>
      <c r="AH1915" s="37"/>
      <c r="AI1915" s="37"/>
      <c r="AJ1915" s="37"/>
      <c r="AK1915" s="37"/>
      <c r="AL1915" s="652"/>
      <c r="AM1915" s="652"/>
      <c r="AN1915" s="652"/>
      <c r="AO1915" s="652"/>
      <c r="AP1915" s="652"/>
      <c r="AQ1915" s="652"/>
      <c r="AR1915" s="652"/>
      <c r="AS1915" s="652"/>
      <c r="AT1915" s="652"/>
    </row>
    <row r="1916" spans="2:46" s="644" customFormat="1" ht="15.95" customHeight="1" x14ac:dyDescent="0.25">
      <c r="B1916" s="645"/>
      <c r="C1916" s="652"/>
      <c r="D1916" s="652"/>
      <c r="E1916" s="652"/>
      <c r="F1916" s="652"/>
      <c r="G1916" s="647"/>
      <c r="H1916" s="648"/>
      <c r="I1916" s="648"/>
      <c r="J1916" s="671"/>
      <c r="K1916" s="822"/>
      <c r="L1916" s="671"/>
      <c r="M1916" s="671"/>
      <c r="N1916" s="671"/>
      <c r="O1916" s="671"/>
      <c r="P1916" s="671"/>
      <c r="Q1916" s="671"/>
      <c r="R1916" s="653"/>
      <c r="S1916" s="653"/>
      <c r="T1916" s="653"/>
      <c r="U1916" s="37"/>
      <c r="V1916" s="37"/>
      <c r="W1916" s="37"/>
      <c r="X1916" s="37"/>
      <c r="Y1916" s="37"/>
      <c r="Z1916" s="37"/>
      <c r="AA1916" s="37"/>
      <c r="AB1916" s="37"/>
      <c r="AC1916" s="37"/>
      <c r="AD1916" s="37"/>
      <c r="AE1916" s="37"/>
      <c r="AF1916" s="37"/>
      <c r="AG1916" s="37"/>
      <c r="AH1916" s="37"/>
      <c r="AI1916" s="37"/>
      <c r="AJ1916" s="37"/>
      <c r="AK1916" s="37"/>
      <c r="AL1916" s="652"/>
      <c r="AM1916" s="652"/>
      <c r="AN1916" s="652"/>
      <c r="AO1916" s="652"/>
      <c r="AP1916" s="652"/>
      <c r="AQ1916" s="652"/>
      <c r="AR1916" s="652"/>
      <c r="AS1916" s="652"/>
      <c r="AT1916" s="652"/>
    </row>
    <row r="1917" spans="2:46" s="644" customFormat="1" ht="15.95" customHeight="1" x14ac:dyDescent="0.25">
      <c r="B1917" s="645"/>
      <c r="C1917" s="652"/>
      <c r="D1917" s="652"/>
      <c r="E1917" s="652"/>
      <c r="F1917" s="652"/>
      <c r="G1917" s="647"/>
      <c r="H1917" s="648"/>
      <c r="I1917" s="648"/>
      <c r="J1917" s="671"/>
      <c r="K1917" s="822"/>
      <c r="L1917" s="671"/>
      <c r="M1917" s="671"/>
      <c r="N1917" s="671"/>
      <c r="O1917" s="671"/>
      <c r="P1917" s="671"/>
      <c r="Q1917" s="671"/>
      <c r="R1917" s="653"/>
      <c r="S1917" s="653"/>
      <c r="T1917" s="653"/>
      <c r="U1917" s="37"/>
      <c r="V1917" s="37"/>
      <c r="W1917" s="37"/>
      <c r="X1917" s="37"/>
      <c r="Y1917" s="37"/>
      <c r="Z1917" s="37"/>
      <c r="AA1917" s="37"/>
      <c r="AB1917" s="37"/>
      <c r="AC1917" s="37"/>
      <c r="AD1917" s="37"/>
      <c r="AE1917" s="37"/>
      <c r="AF1917" s="37"/>
      <c r="AG1917" s="37"/>
      <c r="AH1917" s="37"/>
      <c r="AI1917" s="37"/>
      <c r="AJ1917" s="37"/>
      <c r="AK1917" s="37"/>
      <c r="AL1917" s="652"/>
      <c r="AM1917" s="652"/>
      <c r="AN1917" s="652"/>
      <c r="AO1917" s="652"/>
      <c r="AP1917" s="652"/>
      <c r="AQ1917" s="652"/>
      <c r="AR1917" s="652"/>
      <c r="AS1917" s="652"/>
      <c r="AT1917" s="652"/>
    </row>
    <row r="1918" spans="2:46" s="644" customFormat="1" ht="15.95" customHeight="1" x14ac:dyDescent="0.25">
      <c r="B1918" s="645"/>
      <c r="C1918" s="652"/>
      <c r="D1918" s="652"/>
      <c r="E1918" s="652"/>
      <c r="F1918" s="652"/>
      <c r="G1918" s="647"/>
      <c r="H1918" s="648"/>
      <c r="I1918" s="648"/>
      <c r="J1918" s="671"/>
      <c r="K1918" s="822"/>
      <c r="L1918" s="671"/>
      <c r="M1918" s="671"/>
      <c r="N1918" s="671"/>
      <c r="O1918" s="671"/>
      <c r="P1918" s="671"/>
      <c r="Q1918" s="671"/>
      <c r="R1918" s="653"/>
      <c r="S1918" s="653"/>
      <c r="T1918" s="653"/>
      <c r="U1918" s="37"/>
      <c r="V1918" s="37"/>
      <c r="W1918" s="37"/>
      <c r="X1918" s="37"/>
      <c r="Y1918" s="37"/>
      <c r="Z1918" s="37"/>
      <c r="AA1918" s="37"/>
      <c r="AB1918" s="37"/>
      <c r="AC1918" s="37"/>
      <c r="AD1918" s="37"/>
      <c r="AE1918" s="37"/>
      <c r="AF1918" s="37"/>
      <c r="AG1918" s="37"/>
      <c r="AH1918" s="37"/>
      <c r="AI1918" s="37"/>
      <c r="AJ1918" s="37"/>
      <c r="AK1918" s="37"/>
      <c r="AL1918" s="652"/>
      <c r="AM1918" s="652"/>
      <c r="AN1918" s="652"/>
      <c r="AO1918" s="652"/>
      <c r="AP1918" s="652"/>
      <c r="AQ1918" s="652"/>
      <c r="AR1918" s="652"/>
      <c r="AS1918" s="652"/>
      <c r="AT1918" s="652"/>
    </row>
    <row r="1919" spans="2:46" s="644" customFormat="1" ht="15.95" customHeight="1" x14ac:dyDescent="0.25">
      <c r="B1919" s="645"/>
      <c r="C1919" s="652"/>
      <c r="D1919" s="652"/>
      <c r="E1919" s="652"/>
      <c r="F1919" s="652"/>
      <c r="G1919" s="647"/>
      <c r="H1919" s="648"/>
      <c r="I1919" s="648"/>
      <c r="J1919" s="671"/>
      <c r="K1919" s="822"/>
      <c r="L1919" s="671"/>
      <c r="M1919" s="671"/>
      <c r="N1919" s="671"/>
      <c r="O1919" s="671"/>
      <c r="P1919" s="671"/>
      <c r="Q1919" s="671"/>
      <c r="R1919" s="653"/>
      <c r="S1919" s="653"/>
      <c r="T1919" s="653"/>
      <c r="U1919" s="37"/>
      <c r="V1919" s="37"/>
      <c r="W1919" s="37"/>
      <c r="X1919" s="37"/>
      <c r="Y1919" s="37"/>
      <c r="Z1919" s="37"/>
      <c r="AA1919" s="37"/>
      <c r="AB1919" s="37"/>
      <c r="AC1919" s="37"/>
      <c r="AD1919" s="37"/>
      <c r="AE1919" s="37"/>
      <c r="AF1919" s="37"/>
      <c r="AG1919" s="37"/>
      <c r="AH1919" s="37"/>
      <c r="AI1919" s="37"/>
      <c r="AJ1919" s="37"/>
      <c r="AK1919" s="37"/>
      <c r="AL1919" s="652"/>
      <c r="AM1919" s="652"/>
      <c r="AN1919" s="652"/>
      <c r="AO1919" s="652"/>
      <c r="AP1919" s="652"/>
      <c r="AQ1919" s="652"/>
      <c r="AR1919" s="652"/>
      <c r="AS1919" s="652"/>
      <c r="AT1919" s="652"/>
    </row>
    <row r="1920" spans="2:46" s="644" customFormat="1" ht="15.95" customHeight="1" x14ac:dyDescent="0.25">
      <c r="B1920" s="645"/>
      <c r="C1920" s="652"/>
      <c r="D1920" s="652"/>
      <c r="E1920" s="652"/>
      <c r="F1920" s="652"/>
      <c r="G1920" s="647"/>
      <c r="H1920" s="648"/>
      <c r="I1920" s="648"/>
      <c r="J1920" s="671"/>
      <c r="K1920" s="822"/>
      <c r="L1920" s="671"/>
      <c r="M1920" s="671"/>
      <c r="N1920" s="671"/>
      <c r="O1920" s="671"/>
      <c r="P1920" s="671"/>
      <c r="Q1920" s="671"/>
      <c r="R1920" s="653"/>
      <c r="S1920" s="653"/>
      <c r="T1920" s="653"/>
      <c r="U1920" s="37"/>
      <c r="V1920" s="37"/>
      <c r="W1920" s="37"/>
      <c r="X1920" s="37"/>
      <c r="Y1920" s="37"/>
      <c r="Z1920" s="37"/>
      <c r="AA1920" s="37"/>
      <c r="AB1920" s="37"/>
      <c r="AC1920" s="37"/>
      <c r="AD1920" s="37"/>
      <c r="AE1920" s="37"/>
      <c r="AF1920" s="37"/>
      <c r="AG1920" s="37"/>
      <c r="AH1920" s="37"/>
      <c r="AI1920" s="37"/>
      <c r="AJ1920" s="37"/>
      <c r="AK1920" s="37"/>
      <c r="AL1920" s="652"/>
      <c r="AM1920" s="652"/>
      <c r="AN1920" s="652"/>
      <c r="AO1920" s="652"/>
      <c r="AP1920" s="652"/>
      <c r="AQ1920" s="652"/>
      <c r="AR1920" s="652"/>
      <c r="AS1920" s="652"/>
      <c r="AT1920" s="652"/>
    </row>
    <row r="1921" spans="2:46" s="644" customFormat="1" ht="15.95" customHeight="1" x14ac:dyDescent="0.25">
      <c r="B1921" s="645"/>
      <c r="C1921" s="652"/>
      <c r="D1921" s="652"/>
      <c r="E1921" s="652"/>
      <c r="F1921" s="652"/>
      <c r="G1921" s="647"/>
      <c r="H1921" s="648"/>
      <c r="I1921" s="648"/>
      <c r="J1921" s="671"/>
      <c r="K1921" s="822"/>
      <c r="L1921" s="671"/>
      <c r="M1921" s="671"/>
      <c r="N1921" s="671"/>
      <c r="O1921" s="671"/>
      <c r="P1921" s="671"/>
      <c r="Q1921" s="671"/>
      <c r="R1921" s="653"/>
      <c r="S1921" s="653"/>
      <c r="T1921" s="653"/>
      <c r="U1921" s="37"/>
      <c r="V1921" s="37"/>
      <c r="W1921" s="37"/>
      <c r="X1921" s="37"/>
      <c r="Y1921" s="37"/>
      <c r="Z1921" s="37"/>
      <c r="AA1921" s="37"/>
      <c r="AB1921" s="37"/>
      <c r="AC1921" s="37"/>
      <c r="AD1921" s="37"/>
      <c r="AE1921" s="37"/>
      <c r="AF1921" s="37"/>
      <c r="AG1921" s="37"/>
      <c r="AH1921" s="37"/>
      <c r="AI1921" s="37"/>
      <c r="AJ1921" s="37"/>
      <c r="AK1921" s="37"/>
      <c r="AL1921" s="652"/>
      <c r="AM1921" s="652"/>
      <c r="AN1921" s="652"/>
      <c r="AO1921" s="652"/>
      <c r="AP1921" s="652"/>
      <c r="AQ1921" s="652"/>
      <c r="AR1921" s="652"/>
      <c r="AS1921" s="652"/>
      <c r="AT1921" s="652"/>
    </row>
    <row r="1922" spans="2:46" s="644" customFormat="1" ht="15.95" customHeight="1" x14ac:dyDescent="0.25">
      <c r="B1922" s="645"/>
      <c r="C1922" s="652"/>
      <c r="D1922" s="652"/>
      <c r="E1922" s="652"/>
      <c r="F1922" s="652"/>
      <c r="G1922" s="647"/>
      <c r="H1922" s="648"/>
      <c r="I1922" s="648"/>
      <c r="J1922" s="671"/>
      <c r="K1922" s="822"/>
      <c r="L1922" s="671"/>
      <c r="M1922" s="671"/>
      <c r="N1922" s="671"/>
      <c r="O1922" s="671"/>
      <c r="P1922" s="671"/>
      <c r="Q1922" s="671"/>
      <c r="R1922" s="653"/>
      <c r="S1922" s="653"/>
      <c r="T1922" s="653"/>
      <c r="U1922" s="37"/>
      <c r="V1922" s="37"/>
      <c r="W1922" s="37"/>
      <c r="X1922" s="37"/>
      <c r="Y1922" s="37"/>
      <c r="Z1922" s="37"/>
      <c r="AA1922" s="37"/>
      <c r="AB1922" s="37"/>
      <c r="AC1922" s="37"/>
      <c r="AD1922" s="37"/>
      <c r="AE1922" s="37"/>
      <c r="AF1922" s="37"/>
      <c r="AG1922" s="37"/>
      <c r="AH1922" s="37"/>
      <c r="AI1922" s="37"/>
      <c r="AJ1922" s="37"/>
      <c r="AK1922" s="37"/>
      <c r="AL1922" s="652"/>
      <c r="AM1922" s="652"/>
      <c r="AN1922" s="652"/>
      <c r="AO1922" s="652"/>
      <c r="AP1922" s="652"/>
      <c r="AQ1922" s="652"/>
      <c r="AR1922" s="652"/>
      <c r="AS1922" s="652"/>
      <c r="AT1922" s="652"/>
    </row>
    <row r="1923" spans="2:46" s="644" customFormat="1" ht="15.95" customHeight="1" x14ac:dyDescent="0.25">
      <c r="B1923" s="645"/>
      <c r="C1923" s="652"/>
      <c r="D1923" s="652"/>
      <c r="E1923" s="652"/>
      <c r="F1923" s="652"/>
      <c r="G1923" s="647"/>
      <c r="H1923" s="648"/>
      <c r="I1923" s="648"/>
      <c r="J1923" s="671"/>
      <c r="K1923" s="822"/>
      <c r="L1923" s="671"/>
      <c r="M1923" s="671"/>
      <c r="N1923" s="671"/>
      <c r="O1923" s="671"/>
      <c r="P1923" s="671"/>
      <c r="Q1923" s="671"/>
      <c r="R1923" s="653"/>
      <c r="S1923" s="653"/>
      <c r="T1923" s="653"/>
      <c r="U1923" s="37"/>
      <c r="V1923" s="37"/>
      <c r="W1923" s="37"/>
      <c r="X1923" s="37"/>
      <c r="Y1923" s="37"/>
      <c r="Z1923" s="37"/>
      <c r="AA1923" s="37"/>
      <c r="AB1923" s="37"/>
      <c r="AC1923" s="37"/>
      <c r="AD1923" s="37"/>
      <c r="AE1923" s="37"/>
      <c r="AF1923" s="37"/>
      <c r="AG1923" s="37"/>
      <c r="AH1923" s="37"/>
      <c r="AI1923" s="37"/>
      <c r="AJ1923" s="37"/>
      <c r="AK1923" s="37"/>
      <c r="AL1923" s="652"/>
      <c r="AM1923" s="652"/>
      <c r="AN1923" s="652"/>
      <c r="AO1923" s="652"/>
      <c r="AP1923" s="652"/>
      <c r="AQ1923" s="652"/>
      <c r="AR1923" s="652"/>
      <c r="AS1923" s="652"/>
      <c r="AT1923" s="652"/>
    </row>
    <row r="1924" spans="2:46" s="644" customFormat="1" ht="15.95" customHeight="1" x14ac:dyDescent="0.25">
      <c r="B1924" s="645"/>
      <c r="C1924" s="652"/>
      <c r="D1924" s="652"/>
      <c r="E1924" s="652"/>
      <c r="F1924" s="652"/>
      <c r="G1924" s="647"/>
      <c r="H1924" s="648"/>
      <c r="I1924" s="648"/>
      <c r="J1924" s="671"/>
      <c r="K1924" s="822"/>
      <c r="L1924" s="671"/>
      <c r="M1924" s="671"/>
      <c r="N1924" s="671"/>
      <c r="O1924" s="671"/>
      <c r="P1924" s="671"/>
      <c r="Q1924" s="671"/>
      <c r="R1924" s="653"/>
      <c r="S1924" s="653"/>
      <c r="T1924" s="653"/>
      <c r="U1924" s="37"/>
      <c r="V1924" s="37"/>
      <c r="W1924" s="37"/>
      <c r="X1924" s="37"/>
      <c r="Y1924" s="37"/>
      <c r="Z1924" s="37"/>
      <c r="AA1924" s="37"/>
      <c r="AB1924" s="37"/>
      <c r="AC1924" s="37"/>
      <c r="AD1924" s="37"/>
      <c r="AE1924" s="37"/>
      <c r="AF1924" s="37"/>
      <c r="AG1924" s="37"/>
      <c r="AH1924" s="37"/>
      <c r="AI1924" s="37"/>
      <c r="AJ1924" s="37"/>
      <c r="AK1924" s="37"/>
      <c r="AL1924" s="652"/>
      <c r="AM1924" s="652"/>
      <c r="AN1924" s="652"/>
      <c r="AO1924" s="652"/>
      <c r="AP1924" s="652"/>
      <c r="AQ1924" s="652"/>
      <c r="AR1924" s="652"/>
      <c r="AS1924" s="652"/>
      <c r="AT1924" s="652"/>
    </row>
    <row r="1925" spans="2:46" s="644" customFormat="1" ht="15.95" customHeight="1" x14ac:dyDescent="0.25">
      <c r="B1925" s="645"/>
      <c r="C1925" s="652"/>
      <c r="D1925" s="652"/>
      <c r="E1925" s="652"/>
      <c r="F1925" s="652"/>
      <c r="G1925" s="647"/>
      <c r="H1925" s="648"/>
      <c r="I1925" s="648"/>
      <c r="J1925" s="671"/>
      <c r="K1925" s="822"/>
      <c r="L1925" s="671"/>
      <c r="M1925" s="671"/>
      <c r="N1925" s="671"/>
      <c r="O1925" s="671"/>
      <c r="P1925" s="671"/>
      <c r="Q1925" s="671"/>
      <c r="R1925" s="653"/>
      <c r="S1925" s="653"/>
      <c r="T1925" s="653"/>
      <c r="U1925" s="37"/>
      <c r="V1925" s="37"/>
      <c r="W1925" s="37"/>
      <c r="X1925" s="37"/>
      <c r="Y1925" s="37"/>
      <c r="Z1925" s="37"/>
      <c r="AA1925" s="37"/>
      <c r="AB1925" s="37"/>
      <c r="AC1925" s="37"/>
      <c r="AD1925" s="37"/>
      <c r="AE1925" s="37"/>
      <c r="AF1925" s="37"/>
      <c r="AG1925" s="37"/>
      <c r="AH1925" s="37"/>
      <c r="AI1925" s="37"/>
      <c r="AJ1925" s="37"/>
      <c r="AK1925" s="37"/>
      <c r="AL1925" s="652"/>
      <c r="AM1925" s="652"/>
      <c r="AN1925" s="652"/>
      <c r="AO1925" s="652"/>
      <c r="AP1925" s="652"/>
      <c r="AQ1925" s="652"/>
      <c r="AR1925" s="652"/>
      <c r="AS1925" s="652"/>
      <c r="AT1925" s="652"/>
    </row>
    <row r="1926" spans="2:46" s="644" customFormat="1" ht="15.95" customHeight="1" x14ac:dyDescent="0.25">
      <c r="B1926" s="645"/>
      <c r="C1926" s="652"/>
      <c r="D1926" s="652"/>
      <c r="E1926" s="652"/>
      <c r="F1926" s="652"/>
      <c r="G1926" s="647"/>
      <c r="H1926" s="648"/>
      <c r="I1926" s="648"/>
      <c r="J1926" s="671"/>
      <c r="K1926" s="822"/>
      <c r="L1926" s="671"/>
      <c r="M1926" s="671"/>
      <c r="N1926" s="671"/>
      <c r="O1926" s="671"/>
      <c r="P1926" s="671"/>
      <c r="Q1926" s="671"/>
      <c r="R1926" s="653"/>
      <c r="S1926" s="653"/>
      <c r="T1926" s="653"/>
      <c r="U1926" s="37"/>
      <c r="V1926" s="37"/>
      <c r="W1926" s="37"/>
      <c r="X1926" s="37"/>
      <c r="Y1926" s="37"/>
      <c r="Z1926" s="37"/>
      <c r="AA1926" s="37"/>
      <c r="AB1926" s="37"/>
      <c r="AC1926" s="37"/>
      <c r="AD1926" s="37"/>
      <c r="AE1926" s="37"/>
      <c r="AF1926" s="37"/>
      <c r="AG1926" s="37"/>
      <c r="AH1926" s="37"/>
      <c r="AI1926" s="37"/>
      <c r="AJ1926" s="37"/>
      <c r="AK1926" s="37"/>
      <c r="AL1926" s="652"/>
      <c r="AM1926" s="652"/>
      <c r="AN1926" s="652"/>
      <c r="AO1926" s="652"/>
      <c r="AP1926" s="652"/>
      <c r="AQ1926" s="652"/>
      <c r="AR1926" s="652"/>
      <c r="AS1926" s="652"/>
      <c r="AT1926" s="652"/>
    </row>
    <row r="1927" spans="2:46" s="644" customFormat="1" ht="15.95" customHeight="1" x14ac:dyDescent="0.25">
      <c r="B1927" s="645"/>
      <c r="C1927" s="652"/>
      <c r="D1927" s="652"/>
      <c r="E1927" s="652"/>
      <c r="F1927" s="652"/>
      <c r="G1927" s="647"/>
      <c r="H1927" s="648"/>
      <c r="I1927" s="648"/>
      <c r="J1927" s="671"/>
      <c r="K1927" s="822"/>
      <c r="L1927" s="671"/>
      <c r="M1927" s="671"/>
      <c r="N1927" s="671"/>
      <c r="O1927" s="671"/>
      <c r="P1927" s="671"/>
      <c r="Q1927" s="671"/>
      <c r="R1927" s="653"/>
      <c r="S1927" s="653"/>
      <c r="T1927" s="653"/>
      <c r="U1927" s="37"/>
      <c r="V1927" s="37"/>
      <c r="W1927" s="37"/>
      <c r="X1927" s="37"/>
      <c r="Y1927" s="37"/>
      <c r="Z1927" s="37"/>
      <c r="AA1927" s="37"/>
      <c r="AB1927" s="37"/>
      <c r="AC1927" s="37"/>
      <c r="AD1927" s="37"/>
      <c r="AE1927" s="37"/>
      <c r="AF1927" s="37"/>
      <c r="AG1927" s="37"/>
      <c r="AH1927" s="37"/>
      <c r="AI1927" s="37"/>
      <c r="AJ1927" s="37"/>
      <c r="AK1927" s="37"/>
      <c r="AL1927" s="652"/>
      <c r="AM1927" s="652"/>
      <c r="AN1927" s="652"/>
      <c r="AO1927" s="652"/>
      <c r="AP1927" s="652"/>
      <c r="AQ1927" s="652"/>
      <c r="AR1927" s="652"/>
      <c r="AS1927" s="652"/>
      <c r="AT1927" s="652"/>
    </row>
    <row r="1928" spans="2:46" s="644" customFormat="1" ht="15.95" customHeight="1" x14ac:dyDescent="0.25">
      <c r="B1928" s="645"/>
      <c r="C1928" s="652"/>
      <c r="D1928" s="652"/>
      <c r="E1928" s="652"/>
      <c r="F1928" s="652"/>
      <c r="G1928" s="647"/>
      <c r="H1928" s="648"/>
      <c r="I1928" s="648"/>
      <c r="J1928" s="671"/>
      <c r="K1928" s="822"/>
      <c r="L1928" s="671"/>
      <c r="M1928" s="671"/>
      <c r="N1928" s="671"/>
      <c r="O1928" s="671"/>
      <c r="P1928" s="671"/>
      <c r="Q1928" s="671"/>
      <c r="R1928" s="653"/>
      <c r="S1928" s="653"/>
      <c r="T1928" s="653"/>
      <c r="U1928" s="37"/>
      <c r="V1928" s="37"/>
      <c r="W1928" s="37"/>
      <c r="X1928" s="37"/>
      <c r="Y1928" s="37"/>
      <c r="Z1928" s="37"/>
      <c r="AA1928" s="37"/>
      <c r="AB1928" s="37"/>
      <c r="AC1928" s="37"/>
      <c r="AD1928" s="37"/>
      <c r="AE1928" s="37"/>
      <c r="AF1928" s="37"/>
      <c r="AG1928" s="37"/>
      <c r="AH1928" s="37"/>
      <c r="AI1928" s="37"/>
      <c r="AJ1928" s="37"/>
      <c r="AK1928" s="37"/>
      <c r="AL1928" s="652"/>
      <c r="AM1928" s="652"/>
      <c r="AN1928" s="652"/>
      <c r="AO1928" s="652"/>
      <c r="AP1928" s="652"/>
      <c r="AQ1928" s="652"/>
      <c r="AR1928" s="652"/>
      <c r="AS1928" s="652"/>
      <c r="AT1928" s="652"/>
    </row>
    <row r="1929" spans="2:46" s="644" customFormat="1" ht="15.95" customHeight="1" x14ac:dyDescent="0.25">
      <c r="B1929" s="645"/>
      <c r="C1929" s="652"/>
      <c r="D1929" s="652"/>
      <c r="E1929" s="652"/>
      <c r="F1929" s="652"/>
      <c r="G1929" s="647"/>
      <c r="H1929" s="648"/>
      <c r="I1929" s="648"/>
      <c r="J1929" s="671"/>
      <c r="K1929" s="822"/>
      <c r="L1929" s="671"/>
      <c r="M1929" s="671"/>
      <c r="N1929" s="671"/>
      <c r="O1929" s="671"/>
      <c r="P1929" s="671"/>
      <c r="Q1929" s="671"/>
      <c r="R1929" s="653"/>
      <c r="S1929" s="653"/>
      <c r="T1929" s="653"/>
      <c r="U1929" s="37"/>
      <c r="V1929" s="37"/>
      <c r="W1929" s="37"/>
      <c r="X1929" s="37"/>
      <c r="Y1929" s="37"/>
      <c r="Z1929" s="37"/>
      <c r="AA1929" s="37"/>
      <c r="AB1929" s="37"/>
      <c r="AC1929" s="37"/>
      <c r="AD1929" s="37"/>
      <c r="AE1929" s="37"/>
      <c r="AF1929" s="37"/>
      <c r="AG1929" s="37"/>
      <c r="AH1929" s="37"/>
      <c r="AI1929" s="37"/>
      <c r="AJ1929" s="37"/>
      <c r="AK1929" s="37"/>
      <c r="AL1929" s="652"/>
      <c r="AM1929" s="652"/>
      <c r="AN1929" s="652"/>
      <c r="AO1929" s="652"/>
      <c r="AP1929" s="652"/>
      <c r="AQ1929" s="652"/>
      <c r="AR1929" s="652"/>
      <c r="AS1929" s="652"/>
      <c r="AT1929" s="652"/>
    </row>
    <row r="1930" spans="2:46" s="644" customFormat="1" ht="15.95" customHeight="1" x14ac:dyDescent="0.25">
      <c r="B1930" s="645"/>
      <c r="C1930" s="652"/>
      <c r="D1930" s="652"/>
      <c r="E1930" s="652"/>
      <c r="F1930" s="652"/>
      <c r="G1930" s="647"/>
      <c r="H1930" s="648"/>
      <c r="I1930" s="648"/>
      <c r="J1930" s="671"/>
      <c r="K1930" s="822"/>
      <c r="L1930" s="671"/>
      <c r="M1930" s="671"/>
      <c r="N1930" s="671"/>
      <c r="O1930" s="671"/>
      <c r="P1930" s="671"/>
      <c r="Q1930" s="671"/>
      <c r="R1930" s="653"/>
      <c r="S1930" s="653"/>
      <c r="T1930" s="653"/>
      <c r="U1930" s="37"/>
      <c r="V1930" s="37"/>
      <c r="W1930" s="37"/>
      <c r="X1930" s="37"/>
      <c r="Y1930" s="37"/>
      <c r="Z1930" s="37"/>
      <c r="AA1930" s="37"/>
      <c r="AB1930" s="37"/>
      <c r="AC1930" s="37"/>
      <c r="AD1930" s="37"/>
      <c r="AE1930" s="37"/>
      <c r="AF1930" s="37"/>
      <c r="AG1930" s="37"/>
      <c r="AH1930" s="37"/>
      <c r="AI1930" s="37"/>
      <c r="AJ1930" s="37"/>
      <c r="AK1930" s="37"/>
      <c r="AL1930" s="652"/>
      <c r="AM1930" s="652"/>
      <c r="AN1930" s="652"/>
      <c r="AO1930" s="652"/>
      <c r="AP1930" s="652"/>
      <c r="AQ1930" s="652"/>
      <c r="AR1930" s="652"/>
      <c r="AS1930" s="652"/>
      <c r="AT1930" s="652"/>
    </row>
    <row r="1931" spans="2:46" s="644" customFormat="1" ht="15.95" customHeight="1" x14ac:dyDescent="0.25">
      <c r="B1931" s="645"/>
      <c r="C1931" s="652"/>
      <c r="D1931" s="652"/>
      <c r="E1931" s="652"/>
      <c r="F1931" s="652"/>
      <c r="G1931" s="647"/>
      <c r="H1931" s="648"/>
      <c r="I1931" s="648"/>
      <c r="J1931" s="671"/>
      <c r="K1931" s="822"/>
      <c r="L1931" s="671"/>
      <c r="M1931" s="671"/>
      <c r="N1931" s="671"/>
      <c r="O1931" s="671"/>
      <c r="P1931" s="671"/>
      <c r="Q1931" s="671"/>
      <c r="R1931" s="653"/>
      <c r="S1931" s="653"/>
      <c r="T1931" s="653"/>
      <c r="U1931" s="37"/>
      <c r="V1931" s="37"/>
      <c r="W1931" s="37"/>
      <c r="X1931" s="37"/>
      <c r="Y1931" s="37"/>
      <c r="Z1931" s="37"/>
      <c r="AA1931" s="37"/>
      <c r="AB1931" s="37"/>
      <c r="AC1931" s="37"/>
      <c r="AD1931" s="37"/>
      <c r="AE1931" s="37"/>
      <c r="AF1931" s="37"/>
      <c r="AG1931" s="37"/>
      <c r="AH1931" s="37"/>
      <c r="AI1931" s="37"/>
      <c r="AJ1931" s="37"/>
      <c r="AK1931" s="37"/>
      <c r="AL1931" s="652"/>
      <c r="AM1931" s="652"/>
      <c r="AN1931" s="652"/>
      <c r="AO1931" s="652"/>
      <c r="AP1931" s="652"/>
      <c r="AQ1931" s="652"/>
      <c r="AR1931" s="652"/>
      <c r="AS1931" s="652"/>
      <c r="AT1931" s="652"/>
    </row>
    <row r="1932" spans="2:46" s="644" customFormat="1" ht="15.95" customHeight="1" x14ac:dyDescent="0.25">
      <c r="B1932" s="645"/>
      <c r="C1932" s="652"/>
      <c r="D1932" s="652"/>
      <c r="E1932" s="652"/>
      <c r="F1932" s="652"/>
      <c r="G1932" s="647"/>
      <c r="H1932" s="648"/>
      <c r="I1932" s="648"/>
      <c r="J1932" s="671"/>
      <c r="K1932" s="822"/>
      <c r="L1932" s="671"/>
      <c r="M1932" s="671"/>
      <c r="N1932" s="671"/>
      <c r="O1932" s="671"/>
      <c r="P1932" s="671"/>
      <c r="Q1932" s="671"/>
      <c r="R1932" s="653"/>
      <c r="S1932" s="653"/>
      <c r="T1932" s="653"/>
      <c r="U1932" s="37"/>
      <c r="V1932" s="37"/>
      <c r="W1932" s="37"/>
      <c r="X1932" s="37"/>
      <c r="Y1932" s="37"/>
      <c r="Z1932" s="37"/>
      <c r="AA1932" s="37"/>
      <c r="AB1932" s="37"/>
      <c r="AC1932" s="37"/>
      <c r="AD1932" s="37"/>
      <c r="AE1932" s="37"/>
      <c r="AF1932" s="37"/>
      <c r="AG1932" s="37"/>
      <c r="AH1932" s="37"/>
      <c r="AI1932" s="37"/>
      <c r="AJ1932" s="37"/>
      <c r="AK1932" s="37"/>
      <c r="AL1932" s="652"/>
      <c r="AM1932" s="652"/>
      <c r="AN1932" s="652"/>
      <c r="AO1932" s="652"/>
      <c r="AP1932" s="652"/>
      <c r="AQ1932" s="652"/>
      <c r="AR1932" s="652"/>
      <c r="AS1932" s="652"/>
      <c r="AT1932" s="652"/>
    </row>
    <row r="1933" spans="2:46" s="644" customFormat="1" ht="15.95" customHeight="1" x14ac:dyDescent="0.25">
      <c r="B1933" s="645"/>
      <c r="C1933" s="652"/>
      <c r="D1933" s="652"/>
      <c r="E1933" s="652"/>
      <c r="F1933" s="652"/>
      <c r="G1933" s="647"/>
      <c r="H1933" s="648"/>
      <c r="I1933" s="648"/>
      <c r="J1933" s="671"/>
      <c r="K1933" s="822"/>
      <c r="L1933" s="671"/>
      <c r="M1933" s="671"/>
      <c r="N1933" s="671"/>
      <c r="O1933" s="671"/>
      <c r="P1933" s="671"/>
      <c r="Q1933" s="671"/>
      <c r="R1933" s="653"/>
      <c r="S1933" s="653"/>
      <c r="T1933" s="653"/>
      <c r="U1933" s="37"/>
      <c r="V1933" s="37"/>
      <c r="W1933" s="37"/>
      <c r="X1933" s="37"/>
      <c r="Y1933" s="37"/>
      <c r="Z1933" s="37"/>
      <c r="AA1933" s="37"/>
      <c r="AB1933" s="37"/>
      <c r="AC1933" s="37"/>
      <c r="AD1933" s="37"/>
      <c r="AE1933" s="37"/>
      <c r="AF1933" s="37"/>
      <c r="AG1933" s="37"/>
      <c r="AH1933" s="37"/>
      <c r="AI1933" s="37"/>
      <c r="AJ1933" s="37"/>
      <c r="AK1933" s="37"/>
      <c r="AL1933" s="652"/>
      <c r="AM1933" s="652"/>
      <c r="AN1933" s="652"/>
      <c r="AO1933" s="652"/>
      <c r="AP1933" s="652"/>
      <c r="AQ1933" s="652"/>
      <c r="AR1933" s="652"/>
      <c r="AS1933" s="652"/>
      <c r="AT1933" s="652"/>
    </row>
    <row r="1934" spans="2:46" s="644" customFormat="1" ht="15.95" customHeight="1" x14ac:dyDescent="0.25">
      <c r="B1934" s="645"/>
      <c r="C1934" s="652"/>
      <c r="D1934" s="652"/>
      <c r="E1934" s="652"/>
      <c r="F1934" s="652"/>
      <c r="G1934" s="647"/>
      <c r="H1934" s="648"/>
      <c r="I1934" s="648"/>
      <c r="J1934" s="671"/>
      <c r="K1934" s="822"/>
      <c r="L1934" s="671"/>
      <c r="M1934" s="671"/>
      <c r="N1934" s="671"/>
      <c r="O1934" s="671"/>
      <c r="P1934" s="671"/>
      <c r="Q1934" s="671"/>
      <c r="R1934" s="653"/>
      <c r="S1934" s="653"/>
      <c r="T1934" s="653"/>
      <c r="U1934" s="37"/>
      <c r="V1934" s="37"/>
      <c r="W1934" s="37"/>
      <c r="X1934" s="37"/>
      <c r="Y1934" s="37"/>
      <c r="Z1934" s="37"/>
      <c r="AA1934" s="37"/>
      <c r="AB1934" s="37"/>
      <c r="AC1934" s="37"/>
      <c r="AD1934" s="37"/>
      <c r="AE1934" s="37"/>
      <c r="AF1934" s="37"/>
      <c r="AG1934" s="37"/>
      <c r="AH1934" s="37"/>
      <c r="AI1934" s="37"/>
      <c r="AJ1934" s="37"/>
      <c r="AK1934" s="37"/>
      <c r="AL1934" s="652"/>
      <c r="AM1934" s="652"/>
      <c r="AN1934" s="652"/>
      <c r="AO1934" s="652"/>
      <c r="AP1934" s="652"/>
      <c r="AQ1934" s="652"/>
      <c r="AR1934" s="652"/>
      <c r="AS1934" s="652"/>
      <c r="AT1934" s="652"/>
    </row>
    <row r="1935" spans="2:46" s="644" customFormat="1" ht="15.95" customHeight="1" x14ac:dyDescent="0.25">
      <c r="B1935" s="645"/>
      <c r="C1935" s="652"/>
      <c r="D1935" s="652"/>
      <c r="E1935" s="652"/>
      <c r="F1935" s="652"/>
      <c r="G1935" s="647"/>
      <c r="H1935" s="648"/>
      <c r="I1935" s="648"/>
      <c r="J1935" s="671"/>
      <c r="K1935" s="822"/>
      <c r="L1935" s="671"/>
      <c r="M1935" s="671"/>
      <c r="N1935" s="671"/>
      <c r="O1935" s="671"/>
      <c r="P1935" s="671"/>
      <c r="Q1935" s="671"/>
      <c r="R1935" s="653"/>
      <c r="S1935" s="653"/>
      <c r="T1935" s="653"/>
      <c r="U1935" s="37"/>
      <c r="V1935" s="37"/>
      <c r="W1935" s="37"/>
      <c r="X1935" s="37"/>
      <c r="Y1935" s="37"/>
      <c r="Z1935" s="37"/>
      <c r="AA1935" s="37"/>
      <c r="AB1935" s="37"/>
      <c r="AC1935" s="37"/>
      <c r="AD1935" s="37"/>
      <c r="AE1935" s="37"/>
      <c r="AF1935" s="37"/>
      <c r="AG1935" s="37"/>
      <c r="AH1935" s="37"/>
      <c r="AI1935" s="37"/>
      <c r="AJ1935" s="37"/>
      <c r="AK1935" s="37"/>
      <c r="AL1935" s="652"/>
      <c r="AM1935" s="652"/>
      <c r="AN1935" s="652"/>
      <c r="AO1935" s="652"/>
      <c r="AP1935" s="652"/>
      <c r="AQ1935" s="652"/>
      <c r="AR1935" s="652"/>
      <c r="AS1935" s="652"/>
      <c r="AT1935" s="652"/>
    </row>
    <row r="1936" spans="2:46" s="644" customFormat="1" ht="15.95" customHeight="1" x14ac:dyDescent="0.25">
      <c r="B1936" s="645"/>
      <c r="C1936" s="652"/>
      <c r="D1936" s="652"/>
      <c r="E1936" s="652"/>
      <c r="F1936" s="652"/>
      <c r="G1936" s="647"/>
      <c r="H1936" s="648"/>
      <c r="I1936" s="648"/>
      <c r="J1936" s="671"/>
      <c r="K1936" s="822"/>
      <c r="L1936" s="671"/>
      <c r="M1936" s="671"/>
      <c r="N1936" s="671"/>
      <c r="O1936" s="671"/>
      <c r="P1936" s="671"/>
      <c r="Q1936" s="671"/>
      <c r="R1936" s="653"/>
      <c r="S1936" s="653"/>
      <c r="T1936" s="653"/>
      <c r="U1936" s="37"/>
      <c r="V1936" s="37"/>
      <c r="W1936" s="37"/>
      <c r="X1936" s="37"/>
      <c r="Y1936" s="37"/>
      <c r="Z1936" s="37"/>
      <c r="AA1936" s="37"/>
      <c r="AB1936" s="37"/>
      <c r="AC1936" s="37"/>
      <c r="AD1936" s="37"/>
      <c r="AE1936" s="37"/>
      <c r="AF1936" s="37"/>
      <c r="AG1936" s="37"/>
      <c r="AH1936" s="37"/>
      <c r="AI1936" s="37"/>
      <c r="AJ1936" s="37"/>
      <c r="AK1936" s="37"/>
      <c r="AL1936" s="652"/>
      <c r="AM1936" s="652"/>
      <c r="AN1936" s="652"/>
      <c r="AO1936" s="652"/>
      <c r="AP1936" s="652"/>
      <c r="AQ1936" s="652"/>
      <c r="AR1936" s="652"/>
      <c r="AS1936" s="652"/>
      <c r="AT1936" s="652"/>
    </row>
    <row r="1937" spans="2:46" s="644" customFormat="1" ht="15.95" customHeight="1" x14ac:dyDescent="0.25">
      <c r="B1937" s="645"/>
      <c r="C1937" s="652"/>
      <c r="D1937" s="652"/>
      <c r="E1937" s="652"/>
      <c r="F1937" s="652"/>
      <c r="G1937" s="647"/>
      <c r="H1937" s="648"/>
      <c r="I1937" s="648"/>
      <c r="J1937" s="671"/>
      <c r="K1937" s="822"/>
      <c r="L1937" s="671"/>
      <c r="M1937" s="671"/>
      <c r="N1937" s="671"/>
      <c r="O1937" s="671"/>
      <c r="P1937" s="671"/>
      <c r="Q1937" s="671"/>
      <c r="R1937" s="653"/>
      <c r="S1937" s="653"/>
      <c r="T1937" s="653"/>
      <c r="U1937" s="37"/>
      <c r="V1937" s="37"/>
      <c r="W1937" s="37"/>
      <c r="X1937" s="37"/>
      <c r="Y1937" s="37"/>
      <c r="Z1937" s="37"/>
      <c r="AA1937" s="37"/>
      <c r="AB1937" s="37"/>
      <c r="AC1937" s="37"/>
      <c r="AD1937" s="37"/>
      <c r="AE1937" s="37"/>
      <c r="AF1937" s="37"/>
      <c r="AG1937" s="37"/>
      <c r="AH1937" s="37"/>
      <c r="AI1937" s="37"/>
      <c r="AJ1937" s="37"/>
      <c r="AK1937" s="37"/>
      <c r="AL1937" s="652"/>
      <c r="AM1937" s="652"/>
      <c r="AN1937" s="652"/>
      <c r="AO1937" s="652"/>
      <c r="AP1937" s="652"/>
      <c r="AQ1937" s="652"/>
      <c r="AR1937" s="652"/>
      <c r="AS1937" s="652"/>
      <c r="AT1937" s="652"/>
    </row>
    <row r="1938" spans="2:46" s="644" customFormat="1" ht="15.95" customHeight="1" x14ac:dyDescent="0.25">
      <c r="B1938" s="645"/>
      <c r="C1938" s="652"/>
      <c r="D1938" s="652"/>
      <c r="E1938" s="652"/>
      <c r="F1938" s="652"/>
      <c r="G1938" s="647"/>
      <c r="H1938" s="648"/>
      <c r="I1938" s="648"/>
      <c r="J1938" s="671"/>
      <c r="K1938" s="822"/>
      <c r="L1938" s="671"/>
      <c r="M1938" s="671"/>
      <c r="N1938" s="671"/>
      <c r="O1938" s="671"/>
      <c r="P1938" s="671"/>
      <c r="Q1938" s="671"/>
      <c r="R1938" s="653"/>
      <c r="S1938" s="653"/>
      <c r="T1938" s="653"/>
      <c r="U1938" s="37"/>
      <c r="V1938" s="37"/>
      <c r="W1938" s="37"/>
      <c r="X1938" s="37"/>
      <c r="Y1938" s="37"/>
      <c r="Z1938" s="37"/>
      <c r="AA1938" s="37"/>
      <c r="AB1938" s="37"/>
      <c r="AC1938" s="37"/>
      <c r="AD1938" s="37"/>
      <c r="AE1938" s="37"/>
      <c r="AF1938" s="37"/>
      <c r="AG1938" s="37"/>
      <c r="AH1938" s="37"/>
      <c r="AI1938" s="37"/>
      <c r="AJ1938" s="37"/>
      <c r="AK1938" s="37"/>
      <c r="AL1938" s="652"/>
      <c r="AM1938" s="652"/>
      <c r="AN1938" s="652"/>
      <c r="AO1938" s="652"/>
      <c r="AP1938" s="652"/>
      <c r="AQ1938" s="652"/>
      <c r="AR1938" s="652"/>
      <c r="AS1938" s="652"/>
      <c r="AT1938" s="652"/>
    </row>
    <row r="1939" spans="2:46" s="644" customFormat="1" ht="15.95" customHeight="1" x14ac:dyDescent="0.25">
      <c r="B1939" s="645"/>
      <c r="C1939" s="652"/>
      <c r="D1939" s="652"/>
      <c r="E1939" s="652"/>
      <c r="F1939" s="652"/>
      <c r="G1939" s="647"/>
      <c r="H1939" s="648"/>
      <c r="I1939" s="648"/>
      <c r="J1939" s="671"/>
      <c r="K1939" s="822"/>
      <c r="L1939" s="671"/>
      <c r="M1939" s="671"/>
      <c r="N1939" s="671"/>
      <c r="O1939" s="671"/>
      <c r="P1939" s="671"/>
      <c r="Q1939" s="671"/>
      <c r="R1939" s="653"/>
      <c r="S1939" s="653"/>
      <c r="T1939" s="653"/>
      <c r="U1939" s="37"/>
      <c r="V1939" s="37"/>
      <c r="W1939" s="37"/>
      <c r="X1939" s="37"/>
      <c r="Y1939" s="37"/>
      <c r="Z1939" s="37"/>
      <c r="AA1939" s="37"/>
      <c r="AB1939" s="37"/>
      <c r="AC1939" s="37"/>
      <c r="AD1939" s="37"/>
      <c r="AE1939" s="37"/>
      <c r="AF1939" s="37"/>
      <c r="AG1939" s="37"/>
      <c r="AH1939" s="37"/>
      <c r="AI1939" s="37"/>
      <c r="AJ1939" s="37"/>
      <c r="AK1939" s="37"/>
      <c r="AL1939" s="652"/>
      <c r="AM1939" s="652"/>
      <c r="AN1939" s="652"/>
      <c r="AO1939" s="652"/>
      <c r="AP1939" s="652"/>
      <c r="AQ1939" s="652"/>
      <c r="AR1939" s="652"/>
      <c r="AS1939" s="652"/>
      <c r="AT1939" s="652"/>
    </row>
    <row r="1940" spans="2:46" s="644" customFormat="1" ht="15.95" customHeight="1" x14ac:dyDescent="0.25">
      <c r="B1940" s="645"/>
      <c r="C1940" s="652"/>
      <c r="D1940" s="652"/>
      <c r="E1940" s="652"/>
      <c r="F1940" s="652"/>
      <c r="G1940" s="647"/>
      <c r="H1940" s="648"/>
      <c r="I1940" s="648"/>
      <c r="J1940" s="671"/>
      <c r="K1940" s="822"/>
      <c r="L1940" s="671"/>
      <c r="M1940" s="671"/>
      <c r="N1940" s="671"/>
      <c r="O1940" s="671"/>
      <c r="P1940" s="671"/>
      <c r="Q1940" s="671"/>
      <c r="R1940" s="653"/>
      <c r="S1940" s="653"/>
      <c r="T1940" s="653"/>
      <c r="U1940" s="37"/>
      <c r="V1940" s="37"/>
      <c r="W1940" s="37"/>
      <c r="X1940" s="37"/>
      <c r="Y1940" s="37"/>
      <c r="Z1940" s="37"/>
      <c r="AA1940" s="37"/>
      <c r="AB1940" s="37"/>
      <c r="AC1940" s="37"/>
      <c r="AD1940" s="37"/>
      <c r="AE1940" s="37"/>
      <c r="AF1940" s="37"/>
      <c r="AG1940" s="37"/>
      <c r="AH1940" s="37"/>
      <c r="AI1940" s="37"/>
      <c r="AJ1940" s="37"/>
      <c r="AK1940" s="37"/>
      <c r="AL1940" s="652"/>
      <c r="AM1940" s="652"/>
      <c r="AN1940" s="652"/>
      <c r="AO1940" s="652"/>
      <c r="AP1940" s="652"/>
      <c r="AQ1940" s="652"/>
      <c r="AR1940" s="652"/>
      <c r="AS1940" s="652"/>
      <c r="AT1940" s="652"/>
    </row>
    <row r="1941" spans="2:46" s="644" customFormat="1" ht="15.95" customHeight="1" x14ac:dyDescent="0.25">
      <c r="B1941" s="645"/>
      <c r="C1941" s="652"/>
      <c r="D1941" s="652"/>
      <c r="E1941" s="652"/>
      <c r="F1941" s="652"/>
      <c r="G1941" s="647"/>
      <c r="H1941" s="648"/>
      <c r="I1941" s="648"/>
      <c r="J1941" s="671"/>
      <c r="K1941" s="822"/>
      <c r="L1941" s="671"/>
      <c r="M1941" s="671"/>
      <c r="N1941" s="671"/>
      <c r="O1941" s="671"/>
      <c r="P1941" s="671"/>
      <c r="Q1941" s="671"/>
      <c r="R1941" s="653"/>
      <c r="S1941" s="653"/>
      <c r="T1941" s="653"/>
      <c r="U1941" s="37"/>
      <c r="V1941" s="37"/>
      <c r="W1941" s="37"/>
      <c r="X1941" s="37"/>
      <c r="Y1941" s="37"/>
      <c r="Z1941" s="37"/>
      <c r="AA1941" s="37"/>
      <c r="AB1941" s="37"/>
      <c r="AC1941" s="37"/>
      <c r="AD1941" s="37"/>
      <c r="AE1941" s="37"/>
      <c r="AF1941" s="37"/>
      <c r="AG1941" s="37"/>
      <c r="AH1941" s="37"/>
      <c r="AI1941" s="37"/>
      <c r="AJ1941" s="37"/>
      <c r="AK1941" s="37"/>
      <c r="AL1941" s="652"/>
      <c r="AM1941" s="652"/>
      <c r="AN1941" s="652"/>
      <c r="AO1941" s="652"/>
      <c r="AP1941" s="652"/>
      <c r="AQ1941" s="652"/>
      <c r="AR1941" s="652"/>
      <c r="AS1941" s="652"/>
      <c r="AT1941" s="652"/>
    </row>
    <row r="1942" spans="2:46" s="644" customFormat="1" ht="15.95" customHeight="1" x14ac:dyDescent="0.25">
      <c r="B1942" s="645"/>
      <c r="C1942" s="652"/>
      <c r="D1942" s="652"/>
      <c r="E1942" s="652"/>
      <c r="F1942" s="652"/>
      <c r="G1942" s="647"/>
      <c r="H1942" s="648"/>
      <c r="I1942" s="648"/>
      <c r="J1942" s="671"/>
      <c r="K1942" s="822"/>
      <c r="L1942" s="671"/>
      <c r="M1942" s="671"/>
      <c r="N1942" s="671"/>
      <c r="O1942" s="671"/>
      <c r="P1942" s="671"/>
      <c r="Q1942" s="671"/>
      <c r="R1942" s="653"/>
      <c r="S1942" s="653"/>
      <c r="T1942" s="653"/>
      <c r="U1942" s="37"/>
      <c r="V1942" s="37"/>
      <c r="W1942" s="37"/>
      <c r="X1942" s="37"/>
      <c r="Y1942" s="37"/>
      <c r="Z1942" s="37"/>
      <c r="AA1942" s="37"/>
      <c r="AB1942" s="37"/>
      <c r="AC1942" s="37"/>
      <c r="AD1942" s="37"/>
      <c r="AE1942" s="37"/>
      <c r="AF1942" s="37"/>
      <c r="AG1942" s="37"/>
      <c r="AH1942" s="37"/>
      <c r="AI1942" s="37"/>
      <c r="AJ1942" s="37"/>
      <c r="AK1942" s="37"/>
      <c r="AL1942" s="652"/>
      <c r="AM1942" s="652"/>
      <c r="AN1942" s="652"/>
      <c r="AO1942" s="652"/>
      <c r="AP1942" s="652"/>
      <c r="AQ1942" s="652"/>
      <c r="AR1942" s="652"/>
      <c r="AS1942" s="652"/>
      <c r="AT1942" s="652"/>
    </row>
    <row r="1943" spans="2:46" s="644" customFormat="1" ht="15.95" customHeight="1" x14ac:dyDescent="0.25">
      <c r="B1943" s="645"/>
      <c r="C1943" s="652"/>
      <c r="D1943" s="652"/>
      <c r="E1943" s="652"/>
      <c r="F1943" s="652"/>
      <c r="G1943" s="647"/>
      <c r="H1943" s="648"/>
      <c r="I1943" s="648"/>
      <c r="J1943" s="671"/>
      <c r="K1943" s="822"/>
      <c r="L1943" s="671"/>
      <c r="M1943" s="671"/>
      <c r="N1943" s="671"/>
      <c r="O1943" s="671"/>
      <c r="P1943" s="671"/>
      <c r="Q1943" s="671"/>
      <c r="R1943" s="653"/>
      <c r="S1943" s="653"/>
      <c r="T1943" s="653"/>
      <c r="U1943" s="37"/>
      <c r="V1943" s="37"/>
      <c r="W1943" s="37"/>
      <c r="X1943" s="37"/>
      <c r="Y1943" s="37"/>
      <c r="Z1943" s="37"/>
      <c r="AA1943" s="37"/>
      <c r="AB1943" s="37"/>
      <c r="AC1943" s="37"/>
      <c r="AD1943" s="37"/>
      <c r="AE1943" s="37"/>
      <c r="AF1943" s="37"/>
      <c r="AG1943" s="37"/>
      <c r="AH1943" s="37"/>
      <c r="AI1943" s="37"/>
      <c r="AJ1943" s="37"/>
      <c r="AK1943" s="37"/>
      <c r="AL1943" s="652"/>
      <c r="AM1943" s="652"/>
      <c r="AN1943" s="652"/>
      <c r="AO1943" s="652"/>
      <c r="AP1943" s="652"/>
      <c r="AQ1943" s="652"/>
      <c r="AR1943" s="652"/>
      <c r="AS1943" s="652"/>
      <c r="AT1943" s="652"/>
    </row>
    <row r="1944" spans="2:46" s="644" customFormat="1" ht="15.95" customHeight="1" x14ac:dyDescent="0.25">
      <c r="B1944" s="645"/>
      <c r="C1944" s="652"/>
      <c r="D1944" s="652"/>
      <c r="E1944" s="652"/>
      <c r="F1944" s="652"/>
      <c r="G1944" s="647"/>
      <c r="H1944" s="648"/>
      <c r="I1944" s="648"/>
      <c r="J1944" s="671"/>
      <c r="K1944" s="822"/>
      <c r="L1944" s="671"/>
      <c r="M1944" s="671"/>
      <c r="N1944" s="671"/>
      <c r="O1944" s="671"/>
      <c r="P1944" s="671"/>
      <c r="Q1944" s="671"/>
      <c r="R1944" s="653"/>
      <c r="S1944" s="653"/>
      <c r="T1944" s="653"/>
      <c r="U1944" s="37"/>
      <c r="V1944" s="37"/>
      <c r="W1944" s="37"/>
      <c r="X1944" s="37"/>
      <c r="Y1944" s="37"/>
      <c r="Z1944" s="37"/>
      <c r="AA1944" s="37"/>
      <c r="AB1944" s="37"/>
      <c r="AC1944" s="37"/>
      <c r="AD1944" s="37"/>
      <c r="AE1944" s="37"/>
      <c r="AF1944" s="37"/>
      <c r="AG1944" s="37"/>
      <c r="AH1944" s="37"/>
      <c r="AI1944" s="37"/>
      <c r="AJ1944" s="37"/>
      <c r="AK1944" s="37"/>
      <c r="AL1944" s="652"/>
      <c r="AM1944" s="652"/>
      <c r="AN1944" s="652"/>
      <c r="AO1944" s="652"/>
      <c r="AP1944" s="652"/>
      <c r="AQ1944" s="652"/>
      <c r="AR1944" s="652"/>
      <c r="AS1944" s="652"/>
      <c r="AT1944" s="652"/>
    </row>
    <row r="1945" spans="2:46" s="644" customFormat="1" ht="15.95" customHeight="1" x14ac:dyDescent="0.25">
      <c r="B1945" s="645"/>
      <c r="C1945" s="652"/>
      <c r="D1945" s="652"/>
      <c r="E1945" s="652"/>
      <c r="F1945" s="652"/>
      <c r="G1945" s="647"/>
      <c r="H1945" s="648"/>
      <c r="I1945" s="648"/>
      <c r="J1945" s="671"/>
      <c r="K1945" s="822"/>
      <c r="L1945" s="671"/>
      <c r="M1945" s="671"/>
      <c r="N1945" s="671"/>
      <c r="O1945" s="671"/>
      <c r="P1945" s="671"/>
      <c r="Q1945" s="671"/>
      <c r="R1945" s="653"/>
      <c r="S1945" s="653"/>
      <c r="T1945" s="653"/>
      <c r="U1945" s="37"/>
      <c r="V1945" s="37"/>
      <c r="W1945" s="37"/>
      <c r="X1945" s="37"/>
      <c r="Y1945" s="37"/>
      <c r="Z1945" s="37"/>
      <c r="AA1945" s="37"/>
      <c r="AB1945" s="37"/>
      <c r="AC1945" s="37"/>
      <c r="AD1945" s="37"/>
      <c r="AE1945" s="37"/>
      <c r="AF1945" s="37"/>
      <c r="AG1945" s="37"/>
      <c r="AH1945" s="37"/>
      <c r="AI1945" s="37"/>
      <c r="AJ1945" s="37"/>
      <c r="AK1945" s="37"/>
      <c r="AL1945" s="652"/>
      <c r="AM1945" s="652"/>
      <c r="AN1945" s="652"/>
      <c r="AO1945" s="652"/>
      <c r="AP1945" s="652"/>
      <c r="AQ1945" s="652"/>
      <c r="AR1945" s="652"/>
      <c r="AS1945" s="652"/>
      <c r="AT1945" s="652"/>
    </row>
    <row r="1946" spans="2:46" s="644" customFormat="1" ht="15.95" customHeight="1" x14ac:dyDescent="0.25">
      <c r="B1946" s="645"/>
      <c r="C1946" s="652"/>
      <c r="D1946" s="652"/>
      <c r="E1946" s="652"/>
      <c r="F1946" s="652"/>
      <c r="G1946" s="647"/>
      <c r="H1946" s="648"/>
      <c r="I1946" s="648"/>
      <c r="J1946" s="671"/>
      <c r="K1946" s="822"/>
      <c r="L1946" s="671"/>
      <c r="M1946" s="671"/>
      <c r="N1946" s="671"/>
      <c r="O1946" s="671"/>
      <c r="P1946" s="671"/>
      <c r="Q1946" s="671"/>
      <c r="R1946" s="653"/>
      <c r="S1946" s="653"/>
      <c r="T1946" s="653"/>
      <c r="U1946" s="37"/>
      <c r="V1946" s="37"/>
      <c r="W1946" s="37"/>
      <c r="X1946" s="37"/>
      <c r="Y1946" s="37"/>
      <c r="Z1946" s="37"/>
      <c r="AA1946" s="37"/>
      <c r="AB1946" s="37"/>
      <c r="AC1946" s="37"/>
      <c r="AD1946" s="37"/>
      <c r="AE1946" s="37"/>
      <c r="AF1946" s="37"/>
      <c r="AG1946" s="37"/>
      <c r="AH1946" s="37"/>
      <c r="AI1946" s="37"/>
      <c r="AJ1946" s="37"/>
      <c r="AK1946" s="37"/>
      <c r="AL1946" s="652"/>
      <c r="AM1946" s="652"/>
      <c r="AN1946" s="652"/>
      <c r="AO1946" s="652"/>
      <c r="AP1946" s="652"/>
      <c r="AQ1946" s="652"/>
      <c r="AR1946" s="652"/>
      <c r="AS1946" s="652"/>
      <c r="AT1946" s="652"/>
    </row>
    <row r="1947" spans="2:46" s="644" customFormat="1" ht="15.95" customHeight="1" x14ac:dyDescent="0.25">
      <c r="B1947" s="645"/>
      <c r="C1947" s="652"/>
      <c r="D1947" s="652"/>
      <c r="E1947" s="652"/>
      <c r="F1947" s="652"/>
      <c r="G1947" s="647"/>
      <c r="H1947" s="648"/>
      <c r="I1947" s="648"/>
      <c r="J1947" s="671"/>
      <c r="K1947" s="822"/>
      <c r="L1947" s="671"/>
      <c r="M1947" s="671"/>
      <c r="N1947" s="671"/>
      <c r="O1947" s="671"/>
      <c r="P1947" s="671"/>
      <c r="Q1947" s="671"/>
      <c r="R1947" s="653"/>
      <c r="S1947" s="653"/>
      <c r="T1947" s="653"/>
      <c r="U1947" s="37"/>
      <c r="V1947" s="37"/>
      <c r="W1947" s="37"/>
      <c r="X1947" s="37"/>
      <c r="Y1947" s="37"/>
      <c r="Z1947" s="37"/>
      <c r="AA1947" s="37"/>
      <c r="AB1947" s="37"/>
      <c r="AC1947" s="37"/>
      <c r="AD1947" s="37"/>
      <c r="AE1947" s="37"/>
      <c r="AF1947" s="37"/>
      <c r="AG1947" s="37"/>
      <c r="AH1947" s="37"/>
      <c r="AI1947" s="37"/>
      <c r="AJ1947" s="37"/>
      <c r="AK1947" s="37"/>
      <c r="AL1947" s="652"/>
      <c r="AM1947" s="652"/>
      <c r="AN1947" s="652"/>
      <c r="AO1947" s="652"/>
      <c r="AP1947" s="652"/>
      <c r="AQ1947" s="652"/>
      <c r="AR1947" s="652"/>
      <c r="AS1947" s="652"/>
      <c r="AT1947" s="652"/>
    </row>
    <row r="1948" spans="2:46" s="644" customFormat="1" ht="15.95" customHeight="1" x14ac:dyDescent="0.25">
      <c r="B1948" s="645"/>
      <c r="C1948" s="652"/>
      <c r="D1948" s="652"/>
      <c r="E1948" s="652"/>
      <c r="F1948" s="652"/>
      <c r="G1948" s="647"/>
      <c r="H1948" s="648"/>
      <c r="I1948" s="648"/>
      <c r="J1948" s="671"/>
      <c r="K1948" s="822"/>
      <c r="L1948" s="671"/>
      <c r="M1948" s="671"/>
      <c r="N1948" s="671"/>
      <c r="O1948" s="671"/>
      <c r="P1948" s="671"/>
      <c r="Q1948" s="671"/>
      <c r="R1948" s="653"/>
      <c r="S1948" s="653"/>
      <c r="T1948" s="653"/>
      <c r="U1948" s="37"/>
      <c r="V1948" s="37"/>
      <c r="W1948" s="37"/>
      <c r="X1948" s="37"/>
      <c r="Y1948" s="37"/>
      <c r="Z1948" s="37"/>
      <c r="AA1948" s="37"/>
      <c r="AB1948" s="37"/>
      <c r="AC1948" s="37"/>
      <c r="AD1948" s="37"/>
      <c r="AE1948" s="37"/>
      <c r="AF1948" s="37"/>
      <c r="AG1948" s="37"/>
      <c r="AH1948" s="37"/>
      <c r="AI1948" s="37"/>
      <c r="AJ1948" s="37"/>
      <c r="AK1948" s="37"/>
      <c r="AL1948" s="652"/>
      <c r="AM1948" s="652"/>
      <c r="AN1948" s="652"/>
      <c r="AO1948" s="652"/>
      <c r="AP1948" s="652"/>
      <c r="AQ1948" s="652"/>
      <c r="AR1948" s="652"/>
      <c r="AS1948" s="652"/>
      <c r="AT1948" s="652"/>
    </row>
    <row r="1949" spans="2:46" s="644" customFormat="1" ht="15.95" customHeight="1" x14ac:dyDescent="0.25">
      <c r="B1949" s="645"/>
      <c r="C1949" s="652"/>
      <c r="D1949" s="652"/>
      <c r="E1949" s="652"/>
      <c r="F1949" s="652"/>
      <c r="G1949" s="647"/>
      <c r="H1949" s="648"/>
      <c r="I1949" s="648"/>
      <c r="J1949" s="671"/>
      <c r="K1949" s="822"/>
      <c r="L1949" s="671"/>
      <c r="M1949" s="671"/>
      <c r="N1949" s="671"/>
      <c r="O1949" s="671"/>
      <c r="P1949" s="671"/>
      <c r="Q1949" s="671"/>
      <c r="R1949" s="653"/>
      <c r="S1949" s="653"/>
      <c r="T1949" s="653"/>
      <c r="U1949" s="37"/>
      <c r="V1949" s="37"/>
      <c r="W1949" s="37"/>
      <c r="X1949" s="37"/>
      <c r="Y1949" s="37"/>
      <c r="Z1949" s="37"/>
      <c r="AA1949" s="37"/>
      <c r="AB1949" s="37"/>
      <c r="AC1949" s="37"/>
      <c r="AD1949" s="37"/>
      <c r="AE1949" s="37"/>
      <c r="AF1949" s="37"/>
      <c r="AG1949" s="37"/>
      <c r="AH1949" s="37"/>
      <c r="AI1949" s="37"/>
      <c r="AJ1949" s="37"/>
      <c r="AK1949" s="37"/>
      <c r="AL1949" s="652"/>
      <c r="AM1949" s="652"/>
      <c r="AN1949" s="652"/>
      <c r="AO1949" s="652"/>
      <c r="AP1949" s="652"/>
      <c r="AQ1949" s="652"/>
      <c r="AR1949" s="652"/>
      <c r="AS1949" s="652"/>
      <c r="AT1949" s="652"/>
    </row>
    <row r="1950" spans="2:46" s="644" customFormat="1" ht="15.95" customHeight="1" x14ac:dyDescent="0.25">
      <c r="B1950" s="645"/>
      <c r="C1950" s="652"/>
      <c r="D1950" s="652"/>
      <c r="E1950" s="652"/>
      <c r="F1950" s="652"/>
      <c r="G1950" s="647"/>
      <c r="H1950" s="648"/>
      <c r="I1950" s="648"/>
      <c r="J1950" s="671"/>
      <c r="K1950" s="822"/>
      <c r="L1950" s="671"/>
      <c r="M1950" s="671"/>
      <c r="N1950" s="671"/>
      <c r="O1950" s="671"/>
      <c r="P1950" s="671"/>
      <c r="Q1950" s="671"/>
      <c r="R1950" s="653"/>
      <c r="S1950" s="653"/>
      <c r="T1950" s="653"/>
      <c r="U1950" s="37"/>
      <c r="V1950" s="37"/>
      <c r="W1950" s="37"/>
      <c r="X1950" s="37"/>
      <c r="Y1950" s="37"/>
      <c r="Z1950" s="37"/>
      <c r="AA1950" s="37"/>
      <c r="AB1950" s="37"/>
      <c r="AC1950" s="37"/>
      <c r="AD1950" s="37"/>
      <c r="AE1950" s="37"/>
      <c r="AF1950" s="37"/>
      <c r="AG1950" s="37"/>
      <c r="AH1950" s="37"/>
      <c r="AI1950" s="37"/>
      <c r="AJ1950" s="37"/>
      <c r="AK1950" s="37"/>
      <c r="AL1950" s="652"/>
      <c r="AM1950" s="652"/>
      <c r="AN1950" s="652"/>
      <c r="AO1950" s="652"/>
      <c r="AP1950" s="652"/>
      <c r="AQ1950" s="652"/>
      <c r="AR1950" s="652"/>
      <c r="AS1950" s="652"/>
      <c r="AT1950" s="652"/>
    </row>
    <row r="1951" spans="2:46" s="644" customFormat="1" ht="15.95" customHeight="1" x14ac:dyDescent="0.25">
      <c r="B1951" s="645"/>
      <c r="C1951" s="652"/>
      <c r="D1951" s="652"/>
      <c r="E1951" s="652"/>
      <c r="F1951" s="652"/>
      <c r="G1951" s="647"/>
      <c r="H1951" s="648"/>
      <c r="I1951" s="648"/>
      <c r="J1951" s="671"/>
      <c r="K1951" s="822"/>
      <c r="L1951" s="671"/>
      <c r="M1951" s="671"/>
      <c r="N1951" s="671"/>
      <c r="O1951" s="671"/>
      <c r="P1951" s="671"/>
      <c r="Q1951" s="671"/>
      <c r="R1951" s="653"/>
      <c r="S1951" s="653"/>
      <c r="T1951" s="653"/>
      <c r="U1951" s="37"/>
      <c r="V1951" s="37"/>
      <c r="W1951" s="37"/>
      <c r="X1951" s="37"/>
      <c r="Y1951" s="37"/>
      <c r="Z1951" s="37"/>
      <c r="AA1951" s="37"/>
      <c r="AB1951" s="37"/>
      <c r="AC1951" s="37"/>
      <c r="AD1951" s="37"/>
      <c r="AE1951" s="37"/>
      <c r="AF1951" s="37"/>
      <c r="AG1951" s="37"/>
      <c r="AH1951" s="37"/>
      <c r="AI1951" s="37"/>
      <c r="AJ1951" s="37"/>
      <c r="AK1951" s="37"/>
      <c r="AL1951" s="652"/>
      <c r="AM1951" s="652"/>
      <c r="AN1951" s="652"/>
      <c r="AO1951" s="652"/>
      <c r="AP1951" s="652"/>
      <c r="AQ1951" s="652"/>
      <c r="AR1951" s="652"/>
      <c r="AS1951" s="652"/>
      <c r="AT1951" s="652"/>
    </row>
    <row r="1952" spans="2:46" s="644" customFormat="1" ht="15.95" customHeight="1" x14ac:dyDescent="0.25">
      <c r="B1952" s="645"/>
      <c r="C1952" s="652"/>
      <c r="D1952" s="652"/>
      <c r="E1952" s="652"/>
      <c r="F1952" s="652"/>
      <c r="G1952" s="647"/>
      <c r="H1952" s="648"/>
      <c r="I1952" s="648"/>
      <c r="J1952" s="671"/>
      <c r="K1952" s="822"/>
      <c r="L1952" s="671"/>
      <c r="M1952" s="671"/>
      <c r="N1952" s="671"/>
      <c r="O1952" s="671"/>
      <c r="P1952" s="671"/>
      <c r="Q1952" s="671"/>
      <c r="R1952" s="653"/>
      <c r="S1952" s="653"/>
      <c r="T1952" s="653"/>
      <c r="U1952" s="37"/>
      <c r="V1952" s="37"/>
      <c r="W1952" s="37"/>
      <c r="X1952" s="37"/>
      <c r="Y1952" s="37"/>
      <c r="Z1952" s="37"/>
      <c r="AA1952" s="37"/>
      <c r="AB1952" s="37"/>
      <c r="AC1952" s="37"/>
      <c r="AD1952" s="37"/>
      <c r="AE1952" s="37"/>
      <c r="AF1952" s="37"/>
      <c r="AG1952" s="37"/>
      <c r="AH1952" s="37"/>
      <c r="AI1952" s="37"/>
      <c r="AJ1952" s="37"/>
      <c r="AK1952" s="37"/>
      <c r="AL1952" s="652"/>
      <c r="AM1952" s="652"/>
      <c r="AN1952" s="652"/>
      <c r="AO1952" s="652"/>
      <c r="AP1952" s="652"/>
      <c r="AQ1952" s="652"/>
      <c r="AR1952" s="652"/>
      <c r="AS1952" s="652"/>
      <c r="AT1952" s="652"/>
    </row>
    <row r="1953" spans="2:46" s="644" customFormat="1" ht="15.95" customHeight="1" x14ac:dyDescent="0.25">
      <c r="B1953" s="645"/>
      <c r="C1953" s="652"/>
      <c r="D1953" s="652"/>
      <c r="E1953" s="652"/>
      <c r="F1953" s="652"/>
      <c r="G1953" s="647"/>
      <c r="H1953" s="648"/>
      <c r="I1953" s="648"/>
      <c r="J1953" s="671"/>
      <c r="K1953" s="822"/>
      <c r="L1953" s="671"/>
      <c r="M1953" s="671"/>
      <c r="N1953" s="671"/>
      <c r="O1953" s="671"/>
      <c r="P1953" s="671"/>
      <c r="Q1953" s="671"/>
      <c r="R1953" s="653"/>
      <c r="S1953" s="653"/>
      <c r="T1953" s="653"/>
      <c r="U1953" s="37"/>
      <c r="V1953" s="37"/>
      <c r="W1953" s="37"/>
      <c r="X1953" s="37"/>
      <c r="Y1953" s="37"/>
      <c r="Z1953" s="37"/>
      <c r="AA1953" s="37"/>
      <c r="AB1953" s="37"/>
      <c r="AC1953" s="37"/>
      <c r="AD1953" s="37"/>
      <c r="AE1953" s="37"/>
      <c r="AF1953" s="37"/>
      <c r="AG1953" s="37"/>
      <c r="AH1953" s="37"/>
      <c r="AI1953" s="37"/>
      <c r="AJ1953" s="37"/>
      <c r="AK1953" s="37"/>
      <c r="AL1953" s="652"/>
      <c r="AM1953" s="652"/>
      <c r="AN1953" s="652"/>
      <c r="AO1953" s="652"/>
      <c r="AP1953" s="652"/>
      <c r="AQ1953" s="652"/>
      <c r="AR1953" s="652"/>
      <c r="AS1953" s="652"/>
      <c r="AT1953" s="652"/>
    </row>
    <row r="1954" spans="2:46" s="644" customFormat="1" ht="15.95" customHeight="1" x14ac:dyDescent="0.25">
      <c r="B1954" s="645"/>
      <c r="C1954" s="652"/>
      <c r="D1954" s="652"/>
      <c r="E1954" s="652"/>
      <c r="F1954" s="652"/>
      <c r="G1954" s="647"/>
      <c r="H1954" s="648"/>
      <c r="I1954" s="648"/>
      <c r="J1954" s="671"/>
      <c r="K1954" s="822"/>
      <c r="L1954" s="671"/>
      <c r="M1954" s="671"/>
      <c r="N1954" s="671"/>
      <c r="O1954" s="671"/>
      <c r="P1954" s="671"/>
      <c r="Q1954" s="671"/>
      <c r="R1954" s="653"/>
      <c r="S1954" s="653"/>
      <c r="T1954" s="653"/>
      <c r="U1954" s="37"/>
      <c r="V1954" s="37"/>
      <c r="W1954" s="37"/>
      <c r="X1954" s="37"/>
      <c r="Y1954" s="37"/>
      <c r="Z1954" s="37"/>
      <c r="AA1954" s="37"/>
      <c r="AB1954" s="37"/>
      <c r="AC1954" s="37"/>
      <c r="AD1954" s="37"/>
      <c r="AE1954" s="37"/>
      <c r="AF1954" s="37"/>
      <c r="AG1954" s="37"/>
      <c r="AH1954" s="37"/>
      <c r="AI1954" s="37"/>
      <c r="AJ1954" s="37"/>
      <c r="AK1954" s="37"/>
      <c r="AL1954" s="652"/>
      <c r="AM1954" s="652"/>
      <c r="AN1954" s="652"/>
      <c r="AO1954" s="652"/>
      <c r="AP1954" s="652"/>
      <c r="AQ1954" s="652"/>
      <c r="AR1954" s="652"/>
      <c r="AS1954" s="652"/>
      <c r="AT1954" s="652"/>
    </row>
    <row r="1955" spans="2:46" s="644" customFormat="1" ht="15.95" customHeight="1" x14ac:dyDescent="0.25">
      <c r="B1955" s="645"/>
      <c r="C1955" s="652"/>
      <c r="D1955" s="652"/>
      <c r="E1955" s="652"/>
      <c r="F1955" s="652"/>
      <c r="G1955" s="647"/>
      <c r="H1955" s="648"/>
      <c r="I1955" s="648"/>
      <c r="J1955" s="671"/>
      <c r="K1955" s="822"/>
      <c r="L1955" s="671"/>
      <c r="M1955" s="671"/>
      <c r="N1955" s="671"/>
      <c r="O1955" s="671"/>
      <c r="P1955" s="671"/>
      <c r="Q1955" s="671"/>
      <c r="R1955" s="653"/>
      <c r="S1955" s="653"/>
      <c r="T1955" s="653"/>
      <c r="U1955" s="37"/>
      <c r="V1955" s="37"/>
      <c r="W1955" s="37"/>
      <c r="X1955" s="37"/>
      <c r="Y1955" s="37"/>
      <c r="Z1955" s="37"/>
      <c r="AA1955" s="37"/>
      <c r="AB1955" s="37"/>
      <c r="AC1955" s="37"/>
      <c r="AD1955" s="37"/>
      <c r="AE1955" s="37"/>
      <c r="AF1955" s="37"/>
      <c r="AG1955" s="37"/>
      <c r="AH1955" s="37"/>
      <c r="AI1955" s="37"/>
      <c r="AJ1955" s="37"/>
      <c r="AK1955" s="37"/>
      <c r="AL1955" s="652"/>
      <c r="AM1955" s="652"/>
      <c r="AN1955" s="652"/>
      <c r="AO1955" s="652"/>
      <c r="AP1955" s="652"/>
      <c r="AQ1955" s="652"/>
      <c r="AR1955" s="652"/>
      <c r="AS1955" s="652"/>
      <c r="AT1955" s="652"/>
    </row>
    <row r="1956" spans="2:46" s="644" customFormat="1" ht="15.95" customHeight="1" x14ac:dyDescent="0.25">
      <c r="B1956" s="645"/>
      <c r="C1956" s="652"/>
      <c r="D1956" s="652"/>
      <c r="E1956" s="652"/>
      <c r="F1956" s="652"/>
      <c r="G1956" s="647"/>
      <c r="H1956" s="648"/>
      <c r="I1956" s="648"/>
      <c r="J1956" s="671"/>
      <c r="K1956" s="822"/>
      <c r="L1956" s="671"/>
      <c r="M1956" s="671"/>
      <c r="N1956" s="671"/>
      <c r="O1956" s="671"/>
      <c r="P1956" s="671"/>
      <c r="Q1956" s="671"/>
      <c r="R1956" s="653"/>
      <c r="S1956" s="653"/>
      <c r="T1956" s="653"/>
      <c r="U1956" s="37"/>
      <c r="V1956" s="37"/>
      <c r="W1956" s="37"/>
      <c r="X1956" s="37"/>
      <c r="Y1956" s="37"/>
      <c r="Z1956" s="37"/>
      <c r="AA1956" s="37"/>
      <c r="AB1956" s="37"/>
      <c r="AC1956" s="37"/>
      <c r="AD1956" s="37"/>
      <c r="AE1956" s="37"/>
      <c r="AF1956" s="37"/>
      <c r="AG1956" s="37"/>
      <c r="AH1956" s="37"/>
      <c r="AI1956" s="37"/>
      <c r="AJ1956" s="37"/>
      <c r="AK1956" s="37"/>
      <c r="AL1956" s="652"/>
      <c r="AM1956" s="652"/>
      <c r="AN1956" s="652"/>
      <c r="AO1956" s="652"/>
      <c r="AP1956" s="652"/>
      <c r="AQ1956" s="652"/>
      <c r="AR1956" s="652"/>
      <c r="AS1956" s="652"/>
      <c r="AT1956" s="652"/>
    </row>
    <row r="1957" spans="2:46" s="644" customFormat="1" ht="15.95" customHeight="1" x14ac:dyDescent="0.25">
      <c r="B1957" s="645"/>
      <c r="C1957" s="652"/>
      <c r="D1957" s="652"/>
      <c r="E1957" s="652"/>
      <c r="F1957" s="652"/>
      <c r="G1957" s="647"/>
      <c r="H1957" s="648"/>
      <c r="I1957" s="648"/>
      <c r="J1957" s="671"/>
      <c r="K1957" s="822"/>
      <c r="L1957" s="671"/>
      <c r="M1957" s="671"/>
      <c r="N1957" s="671"/>
      <c r="O1957" s="671"/>
      <c r="P1957" s="671"/>
      <c r="Q1957" s="671"/>
      <c r="R1957" s="653"/>
      <c r="S1957" s="653"/>
      <c r="T1957" s="653"/>
      <c r="U1957" s="37"/>
      <c r="V1957" s="37"/>
      <c r="W1957" s="37"/>
      <c r="X1957" s="37"/>
      <c r="Y1957" s="37"/>
      <c r="Z1957" s="37"/>
      <c r="AA1957" s="37"/>
      <c r="AB1957" s="37"/>
      <c r="AC1957" s="37"/>
      <c r="AD1957" s="37"/>
      <c r="AE1957" s="37"/>
      <c r="AF1957" s="37"/>
      <c r="AG1957" s="37"/>
      <c r="AH1957" s="37"/>
      <c r="AI1957" s="37"/>
      <c r="AJ1957" s="37"/>
      <c r="AK1957" s="37"/>
      <c r="AL1957" s="652"/>
      <c r="AM1957" s="652"/>
      <c r="AN1957" s="652"/>
      <c r="AO1957" s="652"/>
      <c r="AP1957" s="652"/>
      <c r="AQ1957" s="652"/>
      <c r="AR1957" s="652"/>
      <c r="AS1957" s="652"/>
      <c r="AT1957" s="652"/>
    </row>
    <row r="1958" spans="2:46" s="644" customFormat="1" ht="15.95" customHeight="1" x14ac:dyDescent="0.25">
      <c r="B1958" s="645"/>
      <c r="C1958" s="652"/>
      <c r="D1958" s="652"/>
      <c r="E1958" s="652"/>
      <c r="F1958" s="652"/>
      <c r="G1958" s="647"/>
      <c r="H1958" s="648"/>
      <c r="I1958" s="648"/>
      <c r="J1958" s="671"/>
      <c r="K1958" s="822"/>
      <c r="L1958" s="671"/>
      <c r="M1958" s="671"/>
      <c r="N1958" s="671"/>
      <c r="O1958" s="671"/>
      <c r="P1958" s="671"/>
      <c r="Q1958" s="671"/>
      <c r="R1958" s="653"/>
      <c r="S1958" s="653"/>
      <c r="T1958" s="653"/>
      <c r="U1958" s="37"/>
      <c r="V1958" s="37"/>
      <c r="W1958" s="37"/>
      <c r="X1958" s="37"/>
      <c r="Y1958" s="37"/>
      <c r="Z1958" s="37"/>
      <c r="AA1958" s="37"/>
      <c r="AB1958" s="37"/>
      <c r="AC1958" s="37"/>
      <c r="AD1958" s="37"/>
      <c r="AE1958" s="37"/>
      <c r="AF1958" s="37"/>
      <c r="AG1958" s="37"/>
      <c r="AH1958" s="37"/>
      <c r="AI1958" s="37"/>
      <c r="AJ1958" s="37"/>
      <c r="AK1958" s="37"/>
      <c r="AL1958" s="652"/>
      <c r="AM1958" s="652"/>
      <c r="AN1958" s="652"/>
      <c r="AO1958" s="652"/>
      <c r="AP1958" s="652"/>
      <c r="AQ1958" s="652"/>
      <c r="AR1958" s="652"/>
      <c r="AS1958" s="652"/>
      <c r="AT1958" s="652"/>
    </row>
    <row r="1959" spans="2:46" s="644" customFormat="1" ht="15.95" customHeight="1" x14ac:dyDescent="0.25">
      <c r="B1959" s="645"/>
      <c r="C1959" s="652"/>
      <c r="D1959" s="652"/>
      <c r="E1959" s="652"/>
      <c r="F1959" s="652"/>
      <c r="G1959" s="647"/>
      <c r="H1959" s="648"/>
      <c r="I1959" s="648"/>
      <c r="J1959" s="671"/>
      <c r="K1959" s="822"/>
      <c r="L1959" s="671"/>
      <c r="M1959" s="671"/>
      <c r="N1959" s="671"/>
      <c r="O1959" s="671"/>
      <c r="P1959" s="671"/>
      <c r="Q1959" s="671"/>
      <c r="R1959" s="653"/>
      <c r="S1959" s="653"/>
      <c r="T1959" s="653"/>
      <c r="U1959" s="37"/>
      <c r="V1959" s="37"/>
      <c r="W1959" s="37"/>
      <c r="X1959" s="37"/>
      <c r="Y1959" s="37"/>
      <c r="Z1959" s="37"/>
      <c r="AA1959" s="37"/>
      <c r="AB1959" s="37"/>
      <c r="AC1959" s="37"/>
      <c r="AD1959" s="37"/>
      <c r="AE1959" s="37"/>
      <c r="AF1959" s="37"/>
      <c r="AG1959" s="37"/>
      <c r="AH1959" s="37"/>
      <c r="AI1959" s="37"/>
      <c r="AJ1959" s="37"/>
      <c r="AK1959" s="37"/>
      <c r="AL1959" s="652"/>
      <c r="AM1959" s="652"/>
      <c r="AN1959" s="652"/>
      <c r="AO1959" s="652"/>
      <c r="AP1959" s="652"/>
      <c r="AQ1959" s="652"/>
      <c r="AR1959" s="652"/>
      <c r="AS1959" s="652"/>
      <c r="AT1959" s="652"/>
    </row>
    <row r="1960" spans="2:46" s="644" customFormat="1" ht="15.95" customHeight="1" x14ac:dyDescent="0.25">
      <c r="B1960" s="645"/>
      <c r="C1960" s="652"/>
      <c r="D1960" s="652"/>
      <c r="E1960" s="652"/>
      <c r="F1960" s="652"/>
      <c r="G1960" s="647"/>
      <c r="H1960" s="648"/>
      <c r="I1960" s="648"/>
      <c r="J1960" s="671"/>
      <c r="K1960" s="822"/>
      <c r="L1960" s="671"/>
      <c r="M1960" s="671"/>
      <c r="N1960" s="671"/>
      <c r="O1960" s="671"/>
      <c r="P1960" s="671"/>
      <c r="Q1960" s="671"/>
      <c r="R1960" s="653"/>
      <c r="S1960" s="653"/>
      <c r="T1960" s="653"/>
      <c r="U1960" s="37"/>
      <c r="V1960" s="37"/>
      <c r="W1960" s="37"/>
      <c r="X1960" s="37"/>
      <c r="Y1960" s="37"/>
      <c r="Z1960" s="37"/>
      <c r="AA1960" s="37"/>
      <c r="AB1960" s="37"/>
      <c r="AC1960" s="37"/>
      <c r="AD1960" s="37"/>
      <c r="AE1960" s="37"/>
      <c r="AF1960" s="37"/>
      <c r="AG1960" s="37"/>
      <c r="AH1960" s="37"/>
      <c r="AI1960" s="37"/>
      <c r="AJ1960" s="37"/>
      <c r="AK1960" s="37"/>
      <c r="AL1960" s="652"/>
      <c r="AM1960" s="652"/>
      <c r="AN1960" s="652"/>
      <c r="AO1960" s="652"/>
      <c r="AP1960" s="652"/>
      <c r="AQ1960" s="652"/>
      <c r="AR1960" s="652"/>
      <c r="AS1960" s="652"/>
      <c r="AT1960" s="652"/>
    </row>
    <row r="1961" spans="2:46" s="644" customFormat="1" ht="15.95" customHeight="1" x14ac:dyDescent="0.25">
      <c r="B1961" s="645"/>
      <c r="C1961" s="652"/>
      <c r="D1961" s="652"/>
      <c r="E1961" s="652"/>
      <c r="F1961" s="652"/>
      <c r="G1961" s="647"/>
      <c r="H1961" s="648"/>
      <c r="I1961" s="648"/>
      <c r="J1961" s="671"/>
      <c r="K1961" s="822"/>
      <c r="L1961" s="671"/>
      <c r="M1961" s="671"/>
      <c r="N1961" s="671"/>
      <c r="O1961" s="671"/>
      <c r="P1961" s="671"/>
      <c r="Q1961" s="671"/>
      <c r="R1961" s="653"/>
      <c r="S1961" s="653"/>
      <c r="T1961" s="653"/>
      <c r="U1961" s="37"/>
      <c r="V1961" s="37"/>
      <c r="W1961" s="37"/>
      <c r="X1961" s="37"/>
      <c r="Y1961" s="37"/>
      <c r="Z1961" s="37"/>
      <c r="AA1961" s="37"/>
      <c r="AB1961" s="37"/>
      <c r="AC1961" s="37"/>
      <c r="AD1961" s="37"/>
      <c r="AE1961" s="37"/>
      <c r="AF1961" s="37"/>
      <c r="AG1961" s="37"/>
      <c r="AH1961" s="37"/>
      <c r="AI1961" s="37"/>
      <c r="AJ1961" s="37"/>
      <c r="AK1961" s="37"/>
      <c r="AL1961" s="652"/>
      <c r="AM1961" s="652"/>
      <c r="AN1961" s="652"/>
      <c r="AO1961" s="652"/>
      <c r="AP1961" s="652"/>
      <c r="AQ1961" s="652"/>
      <c r="AR1961" s="652"/>
      <c r="AS1961" s="652"/>
      <c r="AT1961" s="652"/>
    </row>
    <row r="1962" spans="2:46" s="644" customFormat="1" ht="15.95" customHeight="1" x14ac:dyDescent="0.25">
      <c r="B1962" s="645"/>
      <c r="C1962" s="652"/>
      <c r="D1962" s="652"/>
      <c r="E1962" s="652"/>
      <c r="F1962" s="652"/>
      <c r="G1962" s="647"/>
      <c r="H1962" s="648"/>
      <c r="I1962" s="648"/>
      <c r="J1962" s="671"/>
      <c r="K1962" s="822"/>
      <c r="L1962" s="671"/>
      <c r="M1962" s="671"/>
      <c r="N1962" s="671"/>
      <c r="O1962" s="671"/>
      <c r="P1962" s="671"/>
      <c r="Q1962" s="671"/>
      <c r="R1962" s="653"/>
      <c r="S1962" s="653"/>
      <c r="T1962" s="653"/>
      <c r="U1962" s="37"/>
      <c r="V1962" s="37"/>
      <c r="W1962" s="37"/>
      <c r="X1962" s="37"/>
      <c r="Y1962" s="37"/>
      <c r="Z1962" s="37"/>
      <c r="AA1962" s="37"/>
      <c r="AB1962" s="37"/>
      <c r="AC1962" s="37"/>
      <c r="AD1962" s="37"/>
      <c r="AE1962" s="37"/>
      <c r="AF1962" s="37"/>
      <c r="AG1962" s="37"/>
      <c r="AH1962" s="37"/>
      <c r="AI1962" s="37"/>
      <c r="AJ1962" s="37"/>
      <c r="AK1962" s="37"/>
      <c r="AL1962" s="652"/>
      <c r="AM1962" s="652"/>
      <c r="AN1962" s="652"/>
      <c r="AO1962" s="652"/>
      <c r="AP1962" s="652"/>
      <c r="AQ1962" s="652"/>
      <c r="AR1962" s="652"/>
      <c r="AS1962" s="652"/>
      <c r="AT1962" s="652"/>
    </row>
    <row r="1963" spans="2:46" s="644" customFormat="1" ht="15.95" customHeight="1" x14ac:dyDescent="0.25">
      <c r="B1963" s="645"/>
      <c r="C1963" s="652"/>
      <c r="D1963" s="652"/>
      <c r="E1963" s="652"/>
      <c r="F1963" s="652"/>
      <c r="G1963" s="647"/>
      <c r="H1963" s="648"/>
      <c r="I1963" s="648"/>
      <c r="J1963" s="671"/>
      <c r="K1963" s="822"/>
      <c r="L1963" s="671"/>
      <c r="M1963" s="671"/>
      <c r="N1963" s="671"/>
      <c r="O1963" s="671"/>
      <c r="P1963" s="671"/>
      <c r="Q1963" s="671"/>
      <c r="R1963" s="653"/>
      <c r="S1963" s="653"/>
      <c r="T1963" s="653"/>
      <c r="U1963" s="37"/>
      <c r="V1963" s="37"/>
      <c r="W1963" s="37"/>
      <c r="X1963" s="37"/>
      <c r="Y1963" s="37"/>
      <c r="Z1963" s="37"/>
      <c r="AA1963" s="37"/>
      <c r="AB1963" s="37"/>
      <c r="AC1963" s="37"/>
      <c r="AD1963" s="37"/>
      <c r="AE1963" s="37"/>
      <c r="AF1963" s="37"/>
      <c r="AG1963" s="37"/>
      <c r="AH1963" s="37"/>
      <c r="AI1963" s="37"/>
      <c r="AJ1963" s="37"/>
      <c r="AK1963" s="37"/>
      <c r="AL1963" s="652"/>
      <c r="AM1963" s="652"/>
      <c r="AN1963" s="652"/>
      <c r="AO1963" s="652"/>
      <c r="AP1963" s="652"/>
      <c r="AQ1963" s="652"/>
      <c r="AR1963" s="652"/>
      <c r="AS1963" s="652"/>
      <c r="AT1963" s="652"/>
    </row>
    <row r="1964" spans="2:46" s="644" customFormat="1" ht="15.95" customHeight="1" x14ac:dyDescent="0.25">
      <c r="B1964" s="645"/>
      <c r="C1964" s="652"/>
      <c r="D1964" s="652"/>
      <c r="E1964" s="652"/>
      <c r="F1964" s="652"/>
      <c r="G1964" s="647"/>
      <c r="H1964" s="648"/>
      <c r="I1964" s="648"/>
      <c r="J1964" s="671"/>
      <c r="K1964" s="822"/>
      <c r="L1964" s="671"/>
      <c r="M1964" s="671"/>
      <c r="N1964" s="671"/>
      <c r="O1964" s="671"/>
      <c r="P1964" s="671"/>
      <c r="Q1964" s="671"/>
      <c r="R1964" s="653"/>
      <c r="S1964" s="653"/>
      <c r="T1964" s="653"/>
      <c r="U1964" s="37"/>
      <c r="V1964" s="37"/>
      <c r="W1964" s="37"/>
      <c r="X1964" s="37"/>
      <c r="Y1964" s="37"/>
      <c r="Z1964" s="37"/>
      <c r="AA1964" s="37"/>
      <c r="AB1964" s="37"/>
      <c r="AC1964" s="37"/>
      <c r="AD1964" s="37"/>
      <c r="AE1964" s="37"/>
      <c r="AF1964" s="37"/>
      <c r="AG1964" s="37"/>
      <c r="AH1964" s="37"/>
      <c r="AI1964" s="37"/>
      <c r="AJ1964" s="37"/>
      <c r="AK1964" s="37"/>
      <c r="AL1964" s="652"/>
      <c r="AM1964" s="652"/>
      <c r="AN1964" s="652"/>
      <c r="AO1964" s="652"/>
      <c r="AP1964" s="652"/>
      <c r="AQ1964" s="652"/>
      <c r="AR1964" s="652"/>
      <c r="AS1964" s="652"/>
      <c r="AT1964" s="652"/>
    </row>
    <row r="1965" spans="2:46" s="644" customFormat="1" ht="15.95" customHeight="1" x14ac:dyDescent="0.25">
      <c r="B1965" s="645"/>
      <c r="C1965" s="652"/>
      <c r="D1965" s="652"/>
      <c r="E1965" s="652"/>
      <c r="F1965" s="652"/>
      <c r="G1965" s="647"/>
      <c r="H1965" s="648"/>
      <c r="I1965" s="648"/>
      <c r="J1965" s="671"/>
      <c r="K1965" s="822"/>
      <c r="L1965" s="671"/>
      <c r="M1965" s="671"/>
      <c r="N1965" s="671"/>
      <c r="O1965" s="671"/>
      <c r="P1965" s="671"/>
      <c r="Q1965" s="671"/>
      <c r="R1965" s="653"/>
      <c r="S1965" s="653"/>
      <c r="T1965" s="653"/>
      <c r="U1965" s="37"/>
      <c r="V1965" s="37"/>
      <c r="W1965" s="37"/>
      <c r="X1965" s="37"/>
      <c r="Y1965" s="37"/>
      <c r="Z1965" s="37"/>
      <c r="AA1965" s="37"/>
      <c r="AB1965" s="37"/>
      <c r="AC1965" s="37"/>
      <c r="AD1965" s="37"/>
      <c r="AE1965" s="37"/>
      <c r="AF1965" s="37"/>
      <c r="AG1965" s="37"/>
      <c r="AH1965" s="37"/>
      <c r="AI1965" s="37"/>
      <c r="AJ1965" s="37"/>
      <c r="AK1965" s="37"/>
      <c r="AL1965" s="652"/>
      <c r="AM1965" s="652"/>
      <c r="AN1965" s="652"/>
      <c r="AO1965" s="652"/>
      <c r="AP1965" s="652"/>
      <c r="AQ1965" s="652"/>
      <c r="AR1965" s="652"/>
      <c r="AS1965" s="652"/>
      <c r="AT1965" s="652"/>
    </row>
    <row r="1966" spans="2:46" s="644" customFormat="1" ht="15.95" customHeight="1" x14ac:dyDescent="0.25">
      <c r="B1966" s="645"/>
      <c r="C1966" s="652"/>
      <c r="D1966" s="652"/>
      <c r="E1966" s="652"/>
      <c r="F1966" s="652"/>
      <c r="G1966" s="647"/>
      <c r="H1966" s="648"/>
      <c r="I1966" s="648"/>
      <c r="J1966" s="671"/>
      <c r="K1966" s="822"/>
      <c r="L1966" s="671"/>
      <c r="M1966" s="671"/>
      <c r="N1966" s="671"/>
      <c r="O1966" s="671"/>
      <c r="P1966" s="671"/>
      <c r="Q1966" s="671"/>
      <c r="R1966" s="653"/>
      <c r="S1966" s="653"/>
      <c r="T1966" s="653"/>
      <c r="U1966" s="37"/>
      <c r="V1966" s="37"/>
      <c r="W1966" s="37"/>
      <c r="X1966" s="37"/>
      <c r="Y1966" s="37"/>
      <c r="Z1966" s="37"/>
      <c r="AA1966" s="37"/>
      <c r="AB1966" s="37"/>
      <c r="AC1966" s="37"/>
      <c r="AD1966" s="37"/>
      <c r="AE1966" s="37"/>
      <c r="AF1966" s="37"/>
      <c r="AG1966" s="37"/>
      <c r="AH1966" s="37"/>
      <c r="AI1966" s="37"/>
      <c r="AJ1966" s="37"/>
      <c r="AK1966" s="37"/>
      <c r="AL1966" s="652"/>
      <c r="AM1966" s="652"/>
      <c r="AN1966" s="652"/>
      <c r="AO1966" s="652"/>
      <c r="AP1966" s="652"/>
      <c r="AQ1966" s="652"/>
      <c r="AR1966" s="652"/>
      <c r="AS1966" s="652"/>
      <c r="AT1966" s="652"/>
    </row>
    <row r="1967" spans="2:46" s="644" customFormat="1" ht="15.95" customHeight="1" x14ac:dyDescent="0.25">
      <c r="B1967" s="645"/>
      <c r="C1967" s="652"/>
      <c r="D1967" s="652"/>
      <c r="E1967" s="652"/>
      <c r="F1967" s="652"/>
      <c r="G1967" s="647"/>
      <c r="H1967" s="648"/>
      <c r="I1967" s="648"/>
      <c r="J1967" s="671"/>
      <c r="K1967" s="822"/>
      <c r="L1967" s="671"/>
      <c r="M1967" s="671"/>
      <c r="N1967" s="671"/>
      <c r="O1967" s="671"/>
      <c r="P1967" s="671"/>
      <c r="Q1967" s="671"/>
      <c r="R1967" s="653"/>
      <c r="S1967" s="653"/>
      <c r="T1967" s="653"/>
      <c r="U1967" s="37"/>
      <c r="V1967" s="37"/>
      <c r="W1967" s="37"/>
      <c r="X1967" s="37"/>
      <c r="Y1967" s="37"/>
      <c r="Z1967" s="37"/>
      <c r="AA1967" s="37"/>
      <c r="AB1967" s="37"/>
      <c r="AC1967" s="37"/>
      <c r="AD1967" s="37"/>
      <c r="AE1967" s="37"/>
      <c r="AF1967" s="37"/>
      <c r="AG1967" s="37"/>
      <c r="AH1967" s="37"/>
      <c r="AI1967" s="37"/>
      <c r="AJ1967" s="37"/>
      <c r="AK1967" s="37"/>
      <c r="AL1967" s="652"/>
      <c r="AM1967" s="652"/>
      <c r="AN1967" s="652"/>
      <c r="AO1967" s="652"/>
      <c r="AP1967" s="652"/>
      <c r="AQ1967" s="652"/>
      <c r="AR1967" s="652"/>
      <c r="AS1967" s="652"/>
      <c r="AT1967" s="652"/>
    </row>
    <row r="1968" spans="2:46" s="644" customFormat="1" ht="15.95" customHeight="1" x14ac:dyDescent="0.25">
      <c r="B1968" s="645"/>
      <c r="C1968" s="652"/>
      <c r="D1968" s="652"/>
      <c r="E1968" s="652"/>
      <c r="F1968" s="652"/>
      <c r="G1968" s="647"/>
      <c r="H1968" s="648"/>
      <c r="I1968" s="648"/>
      <c r="J1968" s="671"/>
      <c r="K1968" s="822"/>
      <c r="L1968" s="671"/>
      <c r="M1968" s="671"/>
      <c r="N1968" s="671"/>
      <c r="O1968" s="671"/>
      <c r="P1968" s="671"/>
      <c r="Q1968" s="671"/>
      <c r="R1968" s="653"/>
      <c r="S1968" s="653"/>
      <c r="T1968" s="653"/>
      <c r="U1968" s="37"/>
      <c r="V1968" s="37"/>
      <c r="W1968" s="37"/>
      <c r="X1968" s="37"/>
      <c r="Y1968" s="37"/>
      <c r="Z1968" s="37"/>
      <c r="AA1968" s="37"/>
      <c r="AB1968" s="37"/>
      <c r="AC1968" s="37"/>
      <c r="AD1968" s="37"/>
      <c r="AE1968" s="37"/>
      <c r="AF1968" s="37"/>
      <c r="AG1968" s="37"/>
      <c r="AH1968" s="37"/>
      <c r="AI1968" s="37"/>
      <c r="AJ1968" s="37"/>
      <c r="AK1968" s="37"/>
      <c r="AL1968" s="652"/>
      <c r="AM1968" s="652"/>
      <c r="AN1968" s="652"/>
      <c r="AO1968" s="652"/>
      <c r="AP1968" s="652"/>
      <c r="AQ1968" s="652"/>
      <c r="AR1968" s="652"/>
      <c r="AS1968" s="652"/>
      <c r="AT1968" s="652"/>
    </row>
    <row r="1969" spans="2:46" s="644" customFormat="1" ht="15.95" customHeight="1" x14ac:dyDescent="0.25">
      <c r="B1969" s="645"/>
      <c r="C1969" s="652"/>
      <c r="D1969" s="652"/>
      <c r="E1969" s="652"/>
      <c r="F1969" s="652"/>
      <c r="G1969" s="647"/>
      <c r="H1969" s="648"/>
      <c r="I1969" s="648"/>
      <c r="J1969" s="671"/>
      <c r="K1969" s="822"/>
      <c r="L1969" s="671"/>
      <c r="M1969" s="671"/>
      <c r="N1969" s="671"/>
      <c r="O1969" s="671"/>
      <c r="P1969" s="671"/>
      <c r="Q1969" s="671"/>
      <c r="R1969" s="653"/>
      <c r="S1969" s="653"/>
      <c r="T1969" s="653"/>
      <c r="U1969" s="37"/>
      <c r="V1969" s="37"/>
      <c r="W1969" s="37"/>
      <c r="X1969" s="37"/>
      <c r="Y1969" s="37"/>
      <c r="Z1969" s="37"/>
      <c r="AA1969" s="37"/>
      <c r="AB1969" s="37"/>
      <c r="AC1969" s="37"/>
      <c r="AD1969" s="37"/>
      <c r="AE1969" s="37"/>
      <c r="AF1969" s="37"/>
      <c r="AG1969" s="37"/>
      <c r="AH1969" s="37"/>
      <c r="AI1969" s="37"/>
      <c r="AJ1969" s="37"/>
      <c r="AK1969" s="37"/>
      <c r="AL1969" s="652"/>
      <c r="AM1969" s="652"/>
      <c r="AN1969" s="652"/>
      <c r="AO1969" s="652"/>
      <c r="AP1969" s="652"/>
      <c r="AQ1969" s="652"/>
      <c r="AR1969" s="652"/>
      <c r="AS1969" s="652"/>
      <c r="AT1969" s="652"/>
    </row>
    <row r="1970" spans="2:46" s="644" customFormat="1" ht="15.95" customHeight="1" x14ac:dyDescent="0.25">
      <c r="B1970" s="645"/>
      <c r="C1970" s="652"/>
      <c r="D1970" s="652"/>
      <c r="E1970" s="652"/>
      <c r="F1970" s="652"/>
      <c r="G1970" s="647"/>
      <c r="H1970" s="648"/>
      <c r="I1970" s="648"/>
      <c r="J1970" s="671"/>
      <c r="K1970" s="822"/>
      <c r="L1970" s="671"/>
      <c r="M1970" s="671"/>
      <c r="N1970" s="671"/>
      <c r="O1970" s="671"/>
      <c r="P1970" s="671"/>
      <c r="Q1970" s="671"/>
      <c r="R1970" s="653"/>
      <c r="S1970" s="653"/>
      <c r="T1970" s="653"/>
      <c r="U1970" s="37"/>
      <c r="V1970" s="37"/>
      <c r="W1970" s="37"/>
      <c r="X1970" s="37"/>
      <c r="Y1970" s="37"/>
      <c r="Z1970" s="37"/>
      <c r="AA1970" s="37"/>
      <c r="AB1970" s="37"/>
      <c r="AC1970" s="37"/>
      <c r="AD1970" s="37"/>
      <c r="AE1970" s="37"/>
      <c r="AF1970" s="37"/>
      <c r="AG1970" s="37"/>
      <c r="AH1970" s="37"/>
      <c r="AI1970" s="37"/>
      <c r="AJ1970" s="37"/>
      <c r="AK1970" s="37"/>
      <c r="AL1970" s="652"/>
      <c r="AM1970" s="652"/>
      <c r="AN1970" s="652"/>
      <c r="AO1970" s="652"/>
      <c r="AP1970" s="652"/>
      <c r="AQ1970" s="652"/>
      <c r="AR1970" s="652"/>
      <c r="AS1970" s="652"/>
      <c r="AT1970" s="652"/>
    </row>
    <row r="1971" spans="2:46" s="644" customFormat="1" ht="15.95" customHeight="1" x14ac:dyDescent="0.25">
      <c r="B1971" s="645"/>
      <c r="C1971" s="652"/>
      <c r="D1971" s="652"/>
      <c r="E1971" s="652"/>
      <c r="F1971" s="652"/>
      <c r="G1971" s="647"/>
      <c r="H1971" s="648"/>
      <c r="I1971" s="648"/>
      <c r="J1971" s="671"/>
      <c r="K1971" s="822"/>
      <c r="L1971" s="671"/>
      <c r="M1971" s="671"/>
      <c r="N1971" s="671"/>
      <c r="O1971" s="671"/>
      <c r="P1971" s="671"/>
      <c r="Q1971" s="671"/>
      <c r="R1971" s="653"/>
      <c r="S1971" s="653"/>
      <c r="T1971" s="653"/>
      <c r="U1971" s="37"/>
      <c r="V1971" s="37"/>
      <c r="W1971" s="37"/>
      <c r="X1971" s="37"/>
      <c r="Y1971" s="37"/>
      <c r="Z1971" s="37"/>
      <c r="AA1971" s="37"/>
      <c r="AB1971" s="37"/>
      <c r="AC1971" s="37"/>
      <c r="AD1971" s="37"/>
      <c r="AE1971" s="37"/>
      <c r="AF1971" s="37"/>
      <c r="AG1971" s="37"/>
      <c r="AH1971" s="37"/>
      <c r="AI1971" s="37"/>
      <c r="AJ1971" s="37"/>
      <c r="AK1971" s="37"/>
      <c r="AL1971" s="652"/>
      <c r="AM1971" s="652"/>
      <c r="AN1971" s="652"/>
      <c r="AO1971" s="652"/>
      <c r="AP1971" s="652"/>
      <c r="AQ1971" s="652"/>
      <c r="AR1971" s="652"/>
      <c r="AS1971" s="652"/>
      <c r="AT1971" s="652"/>
    </row>
    <row r="1972" spans="2:46" s="644" customFormat="1" ht="15.95" customHeight="1" x14ac:dyDescent="0.25">
      <c r="B1972" s="645"/>
      <c r="C1972" s="652"/>
      <c r="D1972" s="652"/>
      <c r="E1972" s="652"/>
      <c r="F1972" s="652"/>
      <c r="G1972" s="647"/>
      <c r="H1972" s="648"/>
      <c r="I1972" s="648"/>
      <c r="J1972" s="671"/>
      <c r="K1972" s="822"/>
      <c r="L1972" s="671"/>
      <c r="M1972" s="671"/>
      <c r="N1972" s="671"/>
      <c r="O1972" s="671"/>
      <c r="P1972" s="671"/>
      <c r="Q1972" s="671"/>
      <c r="R1972" s="653"/>
      <c r="S1972" s="653"/>
      <c r="T1972" s="653"/>
      <c r="U1972" s="37"/>
      <c r="V1972" s="37"/>
      <c r="W1972" s="37"/>
      <c r="X1972" s="37"/>
      <c r="Y1972" s="37"/>
      <c r="Z1972" s="37"/>
      <c r="AA1972" s="37"/>
      <c r="AB1972" s="37"/>
      <c r="AC1972" s="37"/>
      <c r="AD1972" s="37"/>
      <c r="AE1972" s="37"/>
      <c r="AF1972" s="37"/>
      <c r="AG1972" s="37"/>
      <c r="AH1972" s="37"/>
      <c r="AI1972" s="37"/>
      <c r="AJ1972" s="37"/>
      <c r="AK1972" s="37"/>
      <c r="AL1972" s="652"/>
      <c r="AM1972" s="652"/>
      <c r="AN1972" s="652"/>
      <c r="AO1972" s="652"/>
      <c r="AP1972" s="652"/>
      <c r="AQ1972" s="652"/>
      <c r="AR1972" s="652"/>
      <c r="AS1972" s="652"/>
      <c r="AT1972" s="652"/>
    </row>
    <row r="1973" spans="2:46" s="644" customFormat="1" ht="15.95" customHeight="1" x14ac:dyDescent="0.25">
      <c r="B1973" s="645"/>
      <c r="C1973" s="652"/>
      <c r="D1973" s="652"/>
      <c r="E1973" s="652"/>
      <c r="F1973" s="652"/>
      <c r="G1973" s="647"/>
      <c r="H1973" s="648"/>
      <c r="I1973" s="648"/>
      <c r="J1973" s="671"/>
      <c r="K1973" s="822"/>
      <c r="L1973" s="671"/>
      <c r="M1973" s="671"/>
      <c r="N1973" s="671"/>
      <c r="O1973" s="671"/>
      <c r="P1973" s="671"/>
      <c r="Q1973" s="671"/>
      <c r="R1973" s="653"/>
      <c r="S1973" s="653"/>
      <c r="T1973" s="653"/>
      <c r="U1973" s="37"/>
      <c r="V1973" s="37"/>
      <c r="W1973" s="37"/>
      <c r="X1973" s="37"/>
      <c r="Y1973" s="37"/>
      <c r="Z1973" s="37"/>
      <c r="AA1973" s="37"/>
      <c r="AB1973" s="37"/>
      <c r="AC1973" s="37"/>
      <c r="AD1973" s="37"/>
      <c r="AE1973" s="37"/>
      <c r="AF1973" s="37"/>
      <c r="AG1973" s="37"/>
      <c r="AH1973" s="37"/>
      <c r="AI1973" s="37"/>
      <c r="AJ1973" s="37"/>
      <c r="AK1973" s="37"/>
      <c r="AL1973" s="652"/>
      <c r="AM1973" s="652"/>
      <c r="AN1973" s="652"/>
      <c r="AO1973" s="652"/>
      <c r="AP1973" s="652"/>
      <c r="AQ1973" s="652"/>
      <c r="AR1973" s="652"/>
      <c r="AS1973" s="652"/>
      <c r="AT1973" s="652"/>
    </row>
    <row r="1974" spans="2:46" s="644" customFormat="1" ht="15.95" customHeight="1" x14ac:dyDescent="0.25">
      <c r="B1974" s="645"/>
      <c r="C1974" s="652"/>
      <c r="D1974" s="652"/>
      <c r="E1974" s="652"/>
      <c r="F1974" s="652"/>
      <c r="G1974" s="647"/>
      <c r="H1974" s="648"/>
      <c r="I1974" s="648"/>
      <c r="J1974" s="671"/>
      <c r="K1974" s="822"/>
      <c r="L1974" s="671"/>
      <c r="M1974" s="671"/>
      <c r="N1974" s="671"/>
      <c r="O1974" s="671"/>
      <c r="P1974" s="671"/>
      <c r="Q1974" s="671"/>
      <c r="R1974" s="653"/>
      <c r="S1974" s="653"/>
      <c r="T1974" s="653"/>
      <c r="U1974" s="37"/>
      <c r="V1974" s="37"/>
      <c r="W1974" s="37"/>
      <c r="X1974" s="37"/>
      <c r="Y1974" s="37"/>
      <c r="Z1974" s="37"/>
      <c r="AA1974" s="37"/>
      <c r="AB1974" s="37"/>
      <c r="AC1974" s="37"/>
      <c r="AD1974" s="37"/>
      <c r="AE1974" s="37"/>
      <c r="AF1974" s="37"/>
      <c r="AG1974" s="37"/>
      <c r="AH1974" s="37"/>
      <c r="AI1974" s="37"/>
      <c r="AJ1974" s="37"/>
      <c r="AK1974" s="37"/>
      <c r="AL1974" s="652"/>
      <c r="AM1974" s="652"/>
      <c r="AN1974" s="652"/>
      <c r="AO1974" s="652"/>
      <c r="AP1974" s="652"/>
      <c r="AQ1974" s="652"/>
      <c r="AR1974" s="652"/>
      <c r="AS1974" s="652"/>
      <c r="AT1974" s="652"/>
    </row>
    <row r="1975" spans="2:46" s="644" customFormat="1" ht="15.95" customHeight="1" x14ac:dyDescent="0.25">
      <c r="B1975" s="645"/>
      <c r="C1975" s="652"/>
      <c r="D1975" s="652"/>
      <c r="E1975" s="652"/>
      <c r="F1975" s="652"/>
      <c r="G1975" s="647"/>
      <c r="H1975" s="648"/>
      <c r="I1975" s="648"/>
      <c r="J1975" s="671"/>
      <c r="K1975" s="822"/>
      <c r="L1975" s="671"/>
      <c r="M1975" s="671"/>
      <c r="N1975" s="671"/>
      <c r="O1975" s="671"/>
      <c r="P1975" s="671"/>
      <c r="Q1975" s="671"/>
      <c r="R1975" s="653"/>
      <c r="S1975" s="653"/>
      <c r="T1975" s="653"/>
      <c r="U1975" s="37"/>
      <c r="V1975" s="37"/>
      <c r="W1975" s="37"/>
      <c r="X1975" s="37"/>
      <c r="Y1975" s="37"/>
      <c r="Z1975" s="37"/>
      <c r="AA1975" s="37"/>
      <c r="AB1975" s="37"/>
      <c r="AC1975" s="37"/>
      <c r="AD1975" s="37"/>
      <c r="AE1975" s="37"/>
      <c r="AF1975" s="37"/>
      <c r="AG1975" s="37"/>
      <c r="AH1975" s="37"/>
      <c r="AI1975" s="37"/>
      <c r="AJ1975" s="37"/>
      <c r="AK1975" s="37"/>
      <c r="AL1975" s="652"/>
      <c r="AM1975" s="652"/>
      <c r="AN1975" s="652"/>
      <c r="AO1975" s="652"/>
      <c r="AP1975" s="652"/>
      <c r="AQ1975" s="652"/>
      <c r="AR1975" s="652"/>
      <c r="AS1975" s="652"/>
      <c r="AT1975" s="652"/>
    </row>
    <row r="1976" spans="2:46" s="644" customFormat="1" ht="15.95" customHeight="1" x14ac:dyDescent="0.25">
      <c r="B1976" s="645"/>
      <c r="C1976" s="652"/>
      <c r="D1976" s="652"/>
      <c r="E1976" s="652"/>
      <c r="F1976" s="652"/>
      <c r="G1976" s="647"/>
      <c r="H1976" s="648"/>
      <c r="I1976" s="648"/>
      <c r="J1976" s="671"/>
      <c r="K1976" s="822"/>
      <c r="L1976" s="671"/>
      <c r="M1976" s="671"/>
      <c r="N1976" s="671"/>
      <c r="O1976" s="671"/>
      <c r="P1976" s="671"/>
      <c r="Q1976" s="671"/>
      <c r="R1976" s="653"/>
      <c r="S1976" s="653"/>
      <c r="T1976" s="653"/>
      <c r="U1976" s="37"/>
      <c r="V1976" s="37"/>
      <c r="W1976" s="37"/>
      <c r="X1976" s="37"/>
      <c r="Y1976" s="37"/>
      <c r="Z1976" s="37"/>
      <c r="AA1976" s="37"/>
      <c r="AB1976" s="37"/>
      <c r="AC1976" s="37"/>
      <c r="AD1976" s="37"/>
      <c r="AE1976" s="37"/>
      <c r="AF1976" s="37"/>
      <c r="AG1976" s="37"/>
      <c r="AH1976" s="37"/>
      <c r="AI1976" s="37"/>
      <c r="AJ1976" s="37"/>
      <c r="AK1976" s="37"/>
      <c r="AL1976" s="652"/>
      <c r="AM1976" s="652"/>
      <c r="AN1976" s="652"/>
      <c r="AO1976" s="652"/>
      <c r="AP1976" s="652"/>
      <c r="AQ1976" s="652"/>
      <c r="AR1976" s="652"/>
      <c r="AS1976" s="652"/>
      <c r="AT1976" s="652"/>
    </row>
    <row r="1977" spans="2:46" s="644" customFormat="1" ht="15.95" customHeight="1" x14ac:dyDescent="0.25">
      <c r="B1977" s="645"/>
      <c r="C1977" s="652"/>
      <c r="D1977" s="652"/>
      <c r="E1977" s="652"/>
      <c r="F1977" s="652"/>
      <c r="G1977" s="647"/>
      <c r="H1977" s="648"/>
      <c r="I1977" s="648"/>
      <c r="J1977" s="671"/>
      <c r="K1977" s="822"/>
      <c r="L1977" s="671"/>
      <c r="M1977" s="671"/>
      <c r="N1977" s="671"/>
      <c r="O1977" s="671"/>
      <c r="P1977" s="671"/>
      <c r="Q1977" s="671"/>
      <c r="R1977" s="653"/>
      <c r="S1977" s="653"/>
      <c r="T1977" s="653"/>
      <c r="U1977" s="37"/>
      <c r="V1977" s="37"/>
      <c r="W1977" s="37"/>
      <c r="X1977" s="37"/>
      <c r="Y1977" s="37"/>
      <c r="Z1977" s="37"/>
      <c r="AA1977" s="37"/>
      <c r="AB1977" s="37"/>
      <c r="AC1977" s="37"/>
      <c r="AD1977" s="37"/>
      <c r="AE1977" s="37"/>
      <c r="AF1977" s="37"/>
      <c r="AG1977" s="37"/>
      <c r="AH1977" s="37"/>
      <c r="AI1977" s="37"/>
      <c r="AJ1977" s="37"/>
      <c r="AK1977" s="37"/>
      <c r="AL1977" s="652"/>
      <c r="AM1977" s="652"/>
      <c r="AN1977" s="652"/>
      <c r="AO1977" s="652"/>
      <c r="AP1977" s="652"/>
      <c r="AQ1977" s="652"/>
      <c r="AR1977" s="652"/>
      <c r="AS1977" s="652"/>
      <c r="AT1977" s="652"/>
    </row>
    <row r="1978" spans="2:46" s="644" customFormat="1" ht="15.95" customHeight="1" x14ac:dyDescent="0.25">
      <c r="B1978" s="645"/>
      <c r="C1978" s="652"/>
      <c r="D1978" s="652"/>
      <c r="E1978" s="652"/>
      <c r="F1978" s="652"/>
      <c r="G1978" s="647"/>
      <c r="H1978" s="648"/>
      <c r="I1978" s="648"/>
      <c r="J1978" s="671"/>
      <c r="K1978" s="822"/>
      <c r="L1978" s="671"/>
      <c r="M1978" s="671"/>
      <c r="N1978" s="671"/>
      <c r="O1978" s="671"/>
      <c r="P1978" s="671"/>
      <c r="Q1978" s="671"/>
      <c r="R1978" s="653"/>
      <c r="S1978" s="653"/>
      <c r="T1978" s="653"/>
      <c r="U1978" s="37"/>
      <c r="V1978" s="37"/>
      <c r="W1978" s="37"/>
      <c r="X1978" s="37"/>
      <c r="Y1978" s="37"/>
      <c r="Z1978" s="37"/>
      <c r="AA1978" s="37"/>
      <c r="AB1978" s="37"/>
      <c r="AC1978" s="37"/>
      <c r="AD1978" s="37"/>
      <c r="AE1978" s="37"/>
      <c r="AF1978" s="37"/>
      <c r="AG1978" s="37"/>
      <c r="AH1978" s="37"/>
      <c r="AI1978" s="37"/>
      <c r="AJ1978" s="37"/>
      <c r="AK1978" s="37"/>
      <c r="AL1978" s="652"/>
      <c r="AM1978" s="652"/>
      <c r="AN1978" s="652"/>
      <c r="AO1978" s="652"/>
      <c r="AP1978" s="652"/>
      <c r="AQ1978" s="652"/>
      <c r="AR1978" s="652"/>
      <c r="AS1978" s="652"/>
      <c r="AT1978" s="652"/>
    </row>
    <row r="1979" spans="2:46" s="644" customFormat="1" ht="15.95" customHeight="1" x14ac:dyDescent="0.25">
      <c r="B1979" s="645"/>
      <c r="C1979" s="652"/>
      <c r="D1979" s="652"/>
      <c r="E1979" s="652"/>
      <c r="F1979" s="652"/>
      <c r="G1979" s="647"/>
      <c r="H1979" s="648"/>
      <c r="I1979" s="648"/>
      <c r="J1979" s="671"/>
      <c r="K1979" s="822"/>
      <c r="L1979" s="671"/>
      <c r="M1979" s="671"/>
      <c r="N1979" s="671"/>
      <c r="O1979" s="671"/>
      <c r="P1979" s="671"/>
      <c r="Q1979" s="671"/>
      <c r="R1979" s="653"/>
      <c r="S1979" s="653"/>
      <c r="T1979" s="653"/>
      <c r="U1979" s="37"/>
      <c r="V1979" s="37"/>
      <c r="W1979" s="37"/>
      <c r="X1979" s="37"/>
      <c r="Y1979" s="37"/>
      <c r="Z1979" s="37"/>
      <c r="AA1979" s="37"/>
      <c r="AB1979" s="37"/>
      <c r="AC1979" s="37"/>
      <c r="AD1979" s="37"/>
      <c r="AE1979" s="37"/>
      <c r="AF1979" s="37"/>
      <c r="AG1979" s="37"/>
      <c r="AH1979" s="37"/>
      <c r="AI1979" s="37"/>
      <c r="AJ1979" s="37"/>
      <c r="AK1979" s="37"/>
      <c r="AL1979" s="652"/>
      <c r="AM1979" s="652"/>
      <c r="AN1979" s="652"/>
      <c r="AO1979" s="652"/>
      <c r="AP1979" s="652"/>
      <c r="AQ1979" s="652"/>
      <c r="AR1979" s="652"/>
      <c r="AS1979" s="652"/>
      <c r="AT1979" s="652"/>
    </row>
    <row r="1980" spans="2:46" s="644" customFormat="1" ht="15.95" customHeight="1" x14ac:dyDescent="0.25">
      <c r="B1980" s="645"/>
      <c r="C1980" s="652"/>
      <c r="D1980" s="652"/>
      <c r="E1980" s="652"/>
      <c r="F1980" s="652"/>
      <c r="G1980" s="647"/>
      <c r="H1980" s="648"/>
      <c r="I1980" s="648"/>
      <c r="J1980" s="671"/>
      <c r="K1980" s="822"/>
      <c r="L1980" s="671"/>
      <c r="M1980" s="671"/>
      <c r="N1980" s="671"/>
      <c r="O1980" s="671"/>
      <c r="P1980" s="671"/>
      <c r="Q1980" s="671"/>
      <c r="R1980" s="653"/>
      <c r="S1980" s="653"/>
      <c r="T1980" s="653"/>
      <c r="U1980" s="37"/>
      <c r="V1980" s="37"/>
      <c r="W1980" s="37"/>
      <c r="X1980" s="37"/>
      <c r="Y1980" s="37"/>
      <c r="Z1980" s="37"/>
      <c r="AA1980" s="37"/>
      <c r="AB1980" s="37"/>
      <c r="AC1980" s="37"/>
      <c r="AD1980" s="37"/>
      <c r="AE1980" s="37"/>
      <c r="AF1980" s="37"/>
      <c r="AG1980" s="37"/>
      <c r="AH1980" s="37"/>
      <c r="AI1980" s="37"/>
      <c r="AJ1980" s="37"/>
      <c r="AK1980" s="37"/>
      <c r="AL1980" s="652"/>
      <c r="AM1980" s="652"/>
      <c r="AN1980" s="652"/>
      <c r="AO1980" s="652"/>
      <c r="AP1980" s="652"/>
      <c r="AQ1980" s="652"/>
      <c r="AR1980" s="652"/>
      <c r="AS1980" s="652"/>
      <c r="AT1980" s="652"/>
    </row>
    <row r="1981" spans="2:46" s="644" customFormat="1" ht="15.95" customHeight="1" x14ac:dyDescent="0.25">
      <c r="B1981" s="645"/>
      <c r="C1981" s="652"/>
      <c r="D1981" s="652"/>
      <c r="E1981" s="652"/>
      <c r="F1981" s="652"/>
      <c r="G1981" s="647"/>
      <c r="H1981" s="648"/>
      <c r="I1981" s="648"/>
      <c r="J1981" s="671"/>
      <c r="K1981" s="822"/>
      <c r="L1981" s="671"/>
      <c r="M1981" s="671"/>
      <c r="N1981" s="671"/>
      <c r="O1981" s="671"/>
      <c r="P1981" s="671"/>
      <c r="Q1981" s="671"/>
      <c r="R1981" s="653"/>
      <c r="S1981" s="653"/>
      <c r="T1981" s="653"/>
      <c r="U1981" s="37"/>
      <c r="V1981" s="37"/>
      <c r="W1981" s="37"/>
      <c r="X1981" s="37"/>
      <c r="Y1981" s="37"/>
      <c r="Z1981" s="37"/>
      <c r="AA1981" s="37"/>
      <c r="AB1981" s="37"/>
      <c r="AC1981" s="37"/>
      <c r="AD1981" s="37"/>
      <c r="AE1981" s="37"/>
      <c r="AF1981" s="37"/>
      <c r="AG1981" s="37"/>
      <c r="AH1981" s="37"/>
      <c r="AI1981" s="37"/>
      <c r="AJ1981" s="37"/>
      <c r="AK1981" s="37"/>
      <c r="AL1981" s="652"/>
      <c r="AM1981" s="652"/>
      <c r="AN1981" s="652"/>
      <c r="AO1981" s="652"/>
      <c r="AP1981" s="652"/>
      <c r="AQ1981" s="652"/>
      <c r="AR1981" s="652"/>
      <c r="AS1981" s="652"/>
      <c r="AT1981" s="652"/>
    </row>
    <row r="1982" spans="2:46" s="644" customFormat="1" ht="15.95" customHeight="1" x14ac:dyDescent="0.25">
      <c r="B1982" s="645"/>
      <c r="C1982" s="652"/>
      <c r="D1982" s="652"/>
      <c r="E1982" s="652"/>
      <c r="F1982" s="652"/>
      <c r="G1982" s="647"/>
      <c r="H1982" s="648"/>
      <c r="I1982" s="648"/>
      <c r="J1982" s="671"/>
      <c r="K1982" s="822"/>
      <c r="L1982" s="671"/>
      <c r="M1982" s="671"/>
      <c r="N1982" s="671"/>
      <c r="O1982" s="671"/>
      <c r="P1982" s="671"/>
      <c r="Q1982" s="671"/>
      <c r="R1982" s="653"/>
      <c r="S1982" s="653"/>
      <c r="T1982" s="653"/>
      <c r="U1982" s="37"/>
      <c r="V1982" s="37"/>
      <c r="W1982" s="37"/>
      <c r="X1982" s="37"/>
      <c r="Y1982" s="37"/>
      <c r="Z1982" s="37"/>
      <c r="AA1982" s="37"/>
      <c r="AB1982" s="37"/>
      <c r="AC1982" s="37"/>
      <c r="AD1982" s="37"/>
      <c r="AE1982" s="37"/>
      <c r="AF1982" s="37"/>
      <c r="AG1982" s="37"/>
      <c r="AH1982" s="37"/>
      <c r="AI1982" s="37"/>
      <c r="AJ1982" s="37"/>
      <c r="AK1982" s="37"/>
      <c r="AL1982" s="652"/>
      <c r="AM1982" s="652"/>
      <c r="AN1982" s="652"/>
      <c r="AO1982" s="652"/>
      <c r="AP1982" s="652"/>
      <c r="AQ1982" s="652"/>
      <c r="AR1982" s="652"/>
      <c r="AS1982" s="652"/>
      <c r="AT1982" s="652"/>
    </row>
    <row r="1983" spans="2:46" s="644" customFormat="1" ht="15.95" customHeight="1" x14ac:dyDescent="0.25">
      <c r="B1983" s="645"/>
      <c r="C1983" s="652"/>
      <c r="D1983" s="652"/>
      <c r="E1983" s="652"/>
      <c r="F1983" s="652"/>
      <c r="G1983" s="647"/>
      <c r="H1983" s="648"/>
      <c r="I1983" s="648"/>
      <c r="J1983" s="671"/>
      <c r="K1983" s="822"/>
      <c r="L1983" s="671"/>
      <c r="M1983" s="671"/>
      <c r="N1983" s="671"/>
      <c r="O1983" s="671"/>
      <c r="P1983" s="671"/>
      <c r="Q1983" s="671"/>
      <c r="R1983" s="653"/>
      <c r="S1983" s="653"/>
      <c r="T1983" s="653"/>
      <c r="U1983" s="37"/>
      <c r="V1983" s="37"/>
      <c r="W1983" s="37"/>
      <c r="X1983" s="37"/>
      <c r="Y1983" s="37"/>
      <c r="Z1983" s="37"/>
      <c r="AA1983" s="37"/>
      <c r="AB1983" s="37"/>
      <c r="AC1983" s="37"/>
      <c r="AD1983" s="37"/>
      <c r="AE1983" s="37"/>
      <c r="AF1983" s="37"/>
      <c r="AG1983" s="37"/>
      <c r="AH1983" s="37"/>
      <c r="AI1983" s="37"/>
      <c r="AJ1983" s="37"/>
      <c r="AK1983" s="37"/>
      <c r="AL1983" s="652"/>
      <c r="AM1983" s="652"/>
      <c r="AN1983" s="652"/>
      <c r="AO1983" s="652"/>
      <c r="AP1983" s="652"/>
      <c r="AQ1983" s="652"/>
      <c r="AR1983" s="652"/>
      <c r="AS1983" s="652"/>
      <c r="AT1983" s="652"/>
    </row>
    <row r="1984" spans="2:46" s="644" customFormat="1" ht="15.95" customHeight="1" x14ac:dyDescent="0.25">
      <c r="B1984" s="645"/>
      <c r="C1984" s="652"/>
      <c r="D1984" s="652"/>
      <c r="E1984" s="652"/>
      <c r="F1984" s="652"/>
      <c r="G1984" s="647"/>
      <c r="H1984" s="648"/>
      <c r="I1984" s="648"/>
      <c r="J1984" s="671"/>
      <c r="K1984" s="822"/>
      <c r="L1984" s="671"/>
      <c r="M1984" s="671"/>
      <c r="N1984" s="671"/>
      <c r="O1984" s="671"/>
      <c r="P1984" s="671"/>
      <c r="Q1984" s="671"/>
      <c r="R1984" s="653"/>
      <c r="S1984" s="653"/>
      <c r="T1984" s="653"/>
      <c r="U1984" s="37"/>
      <c r="V1984" s="37"/>
      <c r="W1984" s="37"/>
      <c r="X1984" s="37"/>
      <c r="Y1984" s="37"/>
      <c r="Z1984" s="37"/>
      <c r="AA1984" s="37"/>
      <c r="AB1984" s="37"/>
      <c r="AC1984" s="37"/>
      <c r="AD1984" s="37"/>
      <c r="AE1984" s="37"/>
      <c r="AF1984" s="37"/>
      <c r="AG1984" s="37"/>
      <c r="AH1984" s="37"/>
      <c r="AI1984" s="37"/>
      <c r="AJ1984" s="37"/>
      <c r="AK1984" s="37"/>
      <c r="AL1984" s="652"/>
      <c r="AM1984" s="652"/>
      <c r="AN1984" s="652"/>
      <c r="AO1984" s="652"/>
      <c r="AP1984" s="652"/>
      <c r="AQ1984" s="652"/>
      <c r="AR1984" s="652"/>
      <c r="AS1984" s="652"/>
      <c r="AT1984" s="652"/>
    </row>
    <row r="1985" spans="2:46" s="644" customFormat="1" ht="15.95" customHeight="1" x14ac:dyDescent="0.25">
      <c r="B1985" s="645"/>
      <c r="C1985" s="652"/>
      <c r="D1985" s="652"/>
      <c r="E1985" s="652"/>
      <c r="F1985" s="652"/>
      <c r="G1985" s="647"/>
      <c r="H1985" s="648"/>
      <c r="I1985" s="648"/>
      <c r="J1985" s="671"/>
      <c r="K1985" s="822"/>
      <c r="L1985" s="671"/>
      <c r="M1985" s="671"/>
      <c r="N1985" s="671"/>
      <c r="O1985" s="671"/>
      <c r="P1985" s="671"/>
      <c r="Q1985" s="671"/>
      <c r="R1985" s="653"/>
      <c r="S1985" s="653"/>
      <c r="T1985" s="653"/>
      <c r="U1985" s="37"/>
      <c r="V1985" s="37"/>
      <c r="W1985" s="37"/>
      <c r="X1985" s="37"/>
      <c r="Y1985" s="37"/>
      <c r="Z1985" s="37"/>
      <c r="AA1985" s="37"/>
      <c r="AB1985" s="37"/>
      <c r="AC1985" s="37"/>
      <c r="AD1985" s="37"/>
      <c r="AE1985" s="37"/>
      <c r="AF1985" s="37"/>
      <c r="AG1985" s="37"/>
      <c r="AH1985" s="37"/>
      <c r="AI1985" s="37"/>
      <c r="AJ1985" s="37"/>
      <c r="AK1985" s="37"/>
      <c r="AL1985" s="652"/>
      <c r="AM1985" s="652"/>
      <c r="AN1985" s="652"/>
      <c r="AO1985" s="652"/>
      <c r="AP1985" s="652"/>
      <c r="AQ1985" s="652"/>
      <c r="AR1985" s="652"/>
      <c r="AS1985" s="652"/>
      <c r="AT1985" s="652"/>
    </row>
    <row r="1986" spans="2:46" s="644" customFormat="1" ht="15.95" customHeight="1" x14ac:dyDescent="0.25">
      <c r="B1986" s="645"/>
      <c r="C1986" s="652"/>
      <c r="D1986" s="652"/>
      <c r="E1986" s="652"/>
      <c r="F1986" s="652"/>
      <c r="G1986" s="647"/>
      <c r="H1986" s="648"/>
      <c r="I1986" s="648"/>
      <c r="J1986" s="671"/>
      <c r="K1986" s="822"/>
      <c r="L1986" s="671"/>
      <c r="M1986" s="671"/>
      <c r="N1986" s="671"/>
      <c r="O1986" s="671"/>
      <c r="P1986" s="671"/>
      <c r="Q1986" s="671"/>
      <c r="R1986" s="653"/>
      <c r="S1986" s="653"/>
      <c r="T1986" s="653"/>
      <c r="U1986" s="37"/>
      <c r="V1986" s="37"/>
      <c r="W1986" s="37"/>
      <c r="X1986" s="37"/>
      <c r="Y1986" s="37"/>
      <c r="Z1986" s="37"/>
      <c r="AA1986" s="37"/>
      <c r="AB1986" s="37"/>
      <c r="AC1986" s="37"/>
      <c r="AD1986" s="37"/>
      <c r="AE1986" s="37"/>
      <c r="AF1986" s="37"/>
      <c r="AG1986" s="37"/>
      <c r="AH1986" s="37"/>
      <c r="AI1986" s="37"/>
      <c r="AJ1986" s="37"/>
      <c r="AK1986" s="37"/>
      <c r="AL1986" s="652"/>
      <c r="AM1986" s="652"/>
      <c r="AN1986" s="652"/>
      <c r="AO1986" s="652"/>
      <c r="AP1986" s="652"/>
      <c r="AQ1986" s="652"/>
      <c r="AR1986" s="652"/>
      <c r="AS1986" s="652"/>
      <c r="AT1986" s="652"/>
    </row>
    <row r="1987" spans="2:46" s="644" customFormat="1" ht="15.95" customHeight="1" x14ac:dyDescent="0.25">
      <c r="B1987" s="645"/>
      <c r="C1987" s="652"/>
      <c r="D1987" s="652"/>
      <c r="E1987" s="652"/>
      <c r="F1987" s="652"/>
      <c r="G1987" s="647"/>
      <c r="H1987" s="648"/>
      <c r="I1987" s="648"/>
      <c r="J1987" s="671"/>
      <c r="K1987" s="822"/>
      <c r="L1987" s="671"/>
      <c r="M1987" s="671"/>
      <c r="N1987" s="671"/>
      <c r="O1987" s="671"/>
      <c r="P1987" s="671"/>
      <c r="Q1987" s="671"/>
      <c r="R1987" s="653"/>
      <c r="S1987" s="653"/>
      <c r="T1987" s="653"/>
      <c r="U1987" s="37"/>
      <c r="V1987" s="37"/>
      <c r="W1987" s="37"/>
      <c r="X1987" s="37"/>
      <c r="Y1987" s="37"/>
      <c r="Z1987" s="37"/>
      <c r="AA1987" s="37"/>
      <c r="AB1987" s="37"/>
      <c r="AC1987" s="37"/>
      <c r="AD1987" s="37"/>
      <c r="AE1987" s="37"/>
      <c r="AF1987" s="37"/>
      <c r="AG1987" s="37"/>
      <c r="AH1987" s="37"/>
      <c r="AI1987" s="37"/>
      <c r="AJ1987" s="37"/>
      <c r="AK1987" s="37"/>
      <c r="AL1987" s="652"/>
      <c r="AM1987" s="652"/>
      <c r="AN1987" s="652"/>
      <c r="AO1987" s="652"/>
      <c r="AP1987" s="652"/>
      <c r="AQ1987" s="652"/>
      <c r="AR1987" s="652"/>
      <c r="AS1987" s="652"/>
      <c r="AT1987" s="652"/>
    </row>
    <row r="1988" spans="2:46" s="644" customFormat="1" ht="15.95" customHeight="1" x14ac:dyDescent="0.25">
      <c r="B1988" s="645"/>
      <c r="C1988" s="652"/>
      <c r="D1988" s="652"/>
      <c r="E1988" s="652"/>
      <c r="F1988" s="652"/>
      <c r="G1988" s="647"/>
      <c r="H1988" s="648"/>
      <c r="I1988" s="648"/>
      <c r="J1988" s="671"/>
      <c r="K1988" s="822"/>
      <c r="L1988" s="671"/>
      <c r="M1988" s="671"/>
      <c r="N1988" s="671"/>
      <c r="O1988" s="671"/>
      <c r="P1988" s="671"/>
      <c r="Q1988" s="671"/>
      <c r="R1988" s="653"/>
      <c r="S1988" s="653"/>
      <c r="T1988" s="653"/>
      <c r="U1988" s="37"/>
      <c r="V1988" s="37"/>
      <c r="W1988" s="37"/>
      <c r="X1988" s="37"/>
      <c r="Y1988" s="37"/>
      <c r="Z1988" s="37"/>
      <c r="AA1988" s="37"/>
      <c r="AB1988" s="37"/>
      <c r="AC1988" s="37"/>
      <c r="AD1988" s="37"/>
      <c r="AE1988" s="37"/>
      <c r="AF1988" s="37"/>
      <c r="AG1988" s="37"/>
      <c r="AH1988" s="37"/>
      <c r="AI1988" s="37"/>
      <c r="AJ1988" s="37"/>
      <c r="AK1988" s="37"/>
      <c r="AL1988" s="652"/>
      <c r="AM1988" s="652"/>
      <c r="AN1988" s="652"/>
      <c r="AO1988" s="652"/>
      <c r="AP1988" s="652"/>
      <c r="AQ1988" s="652"/>
      <c r="AR1988" s="652"/>
      <c r="AS1988" s="652"/>
      <c r="AT1988" s="652"/>
    </row>
    <row r="1989" spans="2:46" s="644" customFormat="1" ht="15.95" customHeight="1" x14ac:dyDescent="0.25">
      <c r="B1989" s="645"/>
      <c r="C1989" s="652"/>
      <c r="D1989" s="652"/>
      <c r="E1989" s="652"/>
      <c r="F1989" s="652"/>
      <c r="G1989" s="647"/>
      <c r="H1989" s="648"/>
      <c r="I1989" s="648"/>
      <c r="J1989" s="671"/>
      <c r="K1989" s="822"/>
      <c r="L1989" s="671"/>
      <c r="M1989" s="671"/>
      <c r="N1989" s="671"/>
      <c r="O1989" s="671"/>
      <c r="P1989" s="671"/>
      <c r="Q1989" s="671"/>
      <c r="R1989" s="653"/>
      <c r="S1989" s="653"/>
      <c r="T1989" s="653"/>
      <c r="U1989" s="37"/>
      <c r="V1989" s="37"/>
      <c r="W1989" s="37"/>
      <c r="X1989" s="37"/>
      <c r="Y1989" s="37"/>
      <c r="Z1989" s="37"/>
      <c r="AA1989" s="37"/>
      <c r="AB1989" s="37"/>
      <c r="AC1989" s="37"/>
      <c r="AD1989" s="37"/>
      <c r="AE1989" s="37"/>
      <c r="AF1989" s="37"/>
      <c r="AG1989" s="37"/>
      <c r="AH1989" s="37"/>
      <c r="AI1989" s="37"/>
      <c r="AJ1989" s="37"/>
      <c r="AK1989" s="37"/>
      <c r="AL1989" s="652"/>
      <c r="AM1989" s="652"/>
      <c r="AN1989" s="652"/>
      <c r="AO1989" s="652"/>
      <c r="AP1989" s="652"/>
      <c r="AQ1989" s="652"/>
      <c r="AR1989" s="652"/>
      <c r="AS1989" s="652"/>
      <c r="AT1989" s="652"/>
    </row>
    <row r="1990" spans="2:46" s="644" customFormat="1" ht="15.95" customHeight="1" x14ac:dyDescent="0.25">
      <c r="B1990" s="645"/>
      <c r="C1990" s="652"/>
      <c r="D1990" s="652"/>
      <c r="E1990" s="652"/>
      <c r="F1990" s="652"/>
      <c r="G1990" s="647"/>
      <c r="H1990" s="648"/>
      <c r="I1990" s="648"/>
      <c r="J1990" s="671"/>
      <c r="K1990" s="822"/>
      <c r="L1990" s="671"/>
      <c r="M1990" s="671"/>
      <c r="N1990" s="671"/>
      <c r="O1990" s="671"/>
      <c r="P1990" s="671"/>
      <c r="Q1990" s="671"/>
      <c r="R1990" s="653"/>
      <c r="S1990" s="653"/>
      <c r="T1990" s="653"/>
      <c r="U1990" s="37"/>
      <c r="V1990" s="37"/>
      <c r="W1990" s="37"/>
      <c r="X1990" s="37"/>
      <c r="Y1990" s="37"/>
      <c r="Z1990" s="37"/>
      <c r="AA1990" s="37"/>
      <c r="AB1990" s="37"/>
      <c r="AC1990" s="37"/>
      <c r="AD1990" s="37"/>
      <c r="AE1990" s="37"/>
      <c r="AF1990" s="37"/>
      <c r="AG1990" s="37"/>
      <c r="AH1990" s="37"/>
      <c r="AI1990" s="37"/>
      <c r="AJ1990" s="37"/>
      <c r="AK1990" s="37"/>
      <c r="AL1990" s="652"/>
      <c r="AM1990" s="652"/>
      <c r="AN1990" s="652"/>
      <c r="AO1990" s="652"/>
      <c r="AP1990" s="652"/>
      <c r="AQ1990" s="652"/>
      <c r="AR1990" s="652"/>
      <c r="AS1990" s="652"/>
      <c r="AT1990" s="652"/>
    </row>
    <row r="1991" spans="2:46" s="644" customFormat="1" ht="15.95" customHeight="1" x14ac:dyDescent="0.25">
      <c r="B1991" s="645"/>
      <c r="C1991" s="652"/>
      <c r="D1991" s="652"/>
      <c r="E1991" s="652"/>
      <c r="F1991" s="652"/>
      <c r="G1991" s="647"/>
      <c r="H1991" s="648"/>
      <c r="I1991" s="648"/>
      <c r="J1991" s="671"/>
      <c r="K1991" s="822"/>
      <c r="L1991" s="671"/>
      <c r="M1991" s="671"/>
      <c r="N1991" s="671"/>
      <c r="O1991" s="671"/>
      <c r="P1991" s="671"/>
      <c r="Q1991" s="671"/>
      <c r="R1991" s="653"/>
      <c r="S1991" s="653"/>
      <c r="T1991" s="653"/>
      <c r="U1991" s="37"/>
      <c r="V1991" s="37"/>
      <c r="W1991" s="37"/>
      <c r="X1991" s="37"/>
      <c r="Y1991" s="37"/>
      <c r="Z1991" s="37"/>
      <c r="AA1991" s="37"/>
      <c r="AB1991" s="37"/>
      <c r="AC1991" s="37"/>
      <c r="AD1991" s="37"/>
      <c r="AE1991" s="37"/>
      <c r="AF1991" s="37"/>
      <c r="AG1991" s="37"/>
      <c r="AH1991" s="37"/>
      <c r="AI1991" s="37"/>
      <c r="AJ1991" s="37"/>
      <c r="AK1991" s="37"/>
      <c r="AL1991" s="652"/>
      <c r="AM1991" s="652"/>
      <c r="AN1991" s="652"/>
      <c r="AO1991" s="652"/>
      <c r="AP1991" s="652"/>
      <c r="AQ1991" s="652"/>
      <c r="AR1991" s="652"/>
      <c r="AS1991" s="652"/>
      <c r="AT1991" s="652"/>
    </row>
    <row r="1992" spans="2:46" s="644" customFormat="1" ht="15.95" customHeight="1" x14ac:dyDescent="0.25">
      <c r="B1992" s="645"/>
      <c r="C1992" s="652"/>
      <c r="D1992" s="652"/>
      <c r="E1992" s="652"/>
      <c r="F1992" s="652"/>
      <c r="G1992" s="647"/>
      <c r="H1992" s="648"/>
      <c r="I1992" s="648"/>
      <c r="J1992" s="671"/>
      <c r="K1992" s="822"/>
      <c r="L1992" s="671"/>
      <c r="M1992" s="671"/>
      <c r="N1992" s="671"/>
      <c r="O1992" s="671"/>
      <c r="P1992" s="671"/>
      <c r="Q1992" s="671"/>
      <c r="R1992" s="653"/>
      <c r="S1992" s="653"/>
      <c r="T1992" s="653"/>
      <c r="U1992" s="37"/>
      <c r="V1992" s="37"/>
      <c r="W1992" s="37"/>
      <c r="X1992" s="37"/>
      <c r="Y1992" s="37"/>
      <c r="Z1992" s="37"/>
      <c r="AA1992" s="37"/>
      <c r="AB1992" s="37"/>
      <c r="AC1992" s="37"/>
      <c r="AD1992" s="37"/>
      <c r="AE1992" s="37"/>
      <c r="AF1992" s="37"/>
      <c r="AG1992" s="37"/>
      <c r="AH1992" s="37"/>
      <c r="AI1992" s="37"/>
      <c r="AJ1992" s="37"/>
      <c r="AK1992" s="37"/>
      <c r="AL1992" s="652"/>
      <c r="AM1992" s="652"/>
      <c r="AN1992" s="652"/>
      <c r="AO1992" s="652"/>
      <c r="AP1992" s="652"/>
      <c r="AQ1992" s="652"/>
      <c r="AR1992" s="652"/>
      <c r="AS1992" s="652"/>
      <c r="AT1992" s="652"/>
    </row>
    <row r="1993" spans="2:46" s="644" customFormat="1" ht="15.95" customHeight="1" x14ac:dyDescent="0.25">
      <c r="B1993" s="645"/>
      <c r="C1993" s="652"/>
      <c r="D1993" s="652"/>
      <c r="E1993" s="652"/>
      <c r="F1993" s="652"/>
      <c r="G1993" s="647"/>
      <c r="H1993" s="648"/>
      <c r="I1993" s="648"/>
      <c r="J1993" s="671"/>
      <c r="K1993" s="822"/>
      <c r="L1993" s="671"/>
      <c r="M1993" s="671"/>
      <c r="N1993" s="671"/>
      <c r="O1993" s="671"/>
      <c r="P1993" s="671"/>
      <c r="Q1993" s="671"/>
      <c r="R1993" s="653"/>
      <c r="S1993" s="653"/>
      <c r="T1993" s="653"/>
      <c r="U1993" s="37"/>
      <c r="V1993" s="37"/>
      <c r="W1993" s="37"/>
      <c r="X1993" s="37"/>
      <c r="Y1993" s="37"/>
      <c r="Z1993" s="37"/>
      <c r="AA1993" s="37"/>
      <c r="AB1993" s="37"/>
      <c r="AC1993" s="37"/>
      <c r="AD1993" s="37"/>
      <c r="AE1993" s="37"/>
      <c r="AF1993" s="37"/>
      <c r="AG1993" s="37"/>
      <c r="AH1993" s="37"/>
      <c r="AI1993" s="37"/>
      <c r="AJ1993" s="37"/>
      <c r="AK1993" s="37"/>
      <c r="AL1993" s="652"/>
      <c r="AM1993" s="652"/>
      <c r="AN1993" s="652"/>
      <c r="AO1993" s="652"/>
      <c r="AP1993" s="652"/>
      <c r="AQ1993" s="652"/>
      <c r="AR1993" s="652"/>
      <c r="AS1993" s="652"/>
      <c r="AT1993" s="652"/>
    </row>
    <row r="1994" spans="2:46" s="644" customFormat="1" ht="15.95" customHeight="1" x14ac:dyDescent="0.25">
      <c r="B1994" s="645"/>
      <c r="C1994" s="652"/>
      <c r="D1994" s="652"/>
      <c r="E1994" s="652"/>
      <c r="F1994" s="652"/>
      <c r="G1994" s="647"/>
      <c r="H1994" s="648"/>
      <c r="I1994" s="648"/>
      <c r="J1994" s="671"/>
      <c r="K1994" s="822"/>
      <c r="L1994" s="671"/>
      <c r="M1994" s="671"/>
      <c r="N1994" s="671"/>
      <c r="O1994" s="671"/>
      <c r="P1994" s="671"/>
      <c r="Q1994" s="671"/>
      <c r="R1994" s="653"/>
      <c r="S1994" s="653"/>
      <c r="T1994" s="653"/>
      <c r="U1994" s="37"/>
      <c r="V1994" s="37"/>
      <c r="W1994" s="37"/>
      <c r="X1994" s="37"/>
      <c r="Y1994" s="37"/>
      <c r="Z1994" s="37"/>
      <c r="AA1994" s="37"/>
      <c r="AB1994" s="37"/>
      <c r="AC1994" s="37"/>
      <c r="AD1994" s="37"/>
      <c r="AE1994" s="37"/>
      <c r="AF1994" s="37"/>
      <c r="AG1994" s="37"/>
      <c r="AH1994" s="37"/>
      <c r="AI1994" s="37"/>
      <c r="AJ1994" s="37"/>
      <c r="AK1994" s="37"/>
      <c r="AL1994" s="652"/>
      <c r="AM1994" s="652"/>
      <c r="AN1994" s="652"/>
      <c r="AO1994" s="652"/>
      <c r="AP1994" s="652"/>
      <c r="AQ1994" s="652"/>
      <c r="AR1994" s="652"/>
      <c r="AS1994" s="652"/>
      <c r="AT1994" s="652"/>
    </row>
    <row r="1995" spans="2:46" s="644" customFormat="1" ht="15.95" customHeight="1" x14ac:dyDescent="0.25">
      <c r="B1995" s="645"/>
      <c r="C1995" s="652"/>
      <c r="D1995" s="652"/>
      <c r="E1995" s="652"/>
      <c r="F1995" s="652"/>
      <c r="G1995" s="647"/>
      <c r="H1995" s="648"/>
      <c r="I1995" s="648"/>
      <c r="J1995" s="671"/>
      <c r="K1995" s="822"/>
      <c r="L1995" s="671"/>
      <c r="M1995" s="671"/>
      <c r="N1995" s="671"/>
      <c r="O1995" s="671"/>
      <c r="P1995" s="671"/>
      <c r="Q1995" s="671"/>
      <c r="R1995" s="653"/>
      <c r="S1995" s="653"/>
      <c r="T1995" s="653"/>
      <c r="U1995" s="37"/>
      <c r="V1995" s="37"/>
      <c r="W1995" s="37"/>
      <c r="X1995" s="37"/>
      <c r="Y1995" s="37"/>
      <c r="Z1995" s="37"/>
      <c r="AA1995" s="37"/>
      <c r="AB1995" s="37"/>
      <c r="AC1995" s="37"/>
      <c r="AD1995" s="37"/>
      <c r="AE1995" s="37"/>
      <c r="AF1995" s="37"/>
      <c r="AG1995" s="37"/>
      <c r="AH1995" s="37"/>
      <c r="AI1995" s="37"/>
      <c r="AJ1995" s="37"/>
      <c r="AK1995" s="37"/>
      <c r="AL1995" s="652"/>
      <c r="AM1995" s="652"/>
      <c r="AN1995" s="652"/>
      <c r="AO1995" s="652"/>
      <c r="AP1995" s="652"/>
      <c r="AQ1995" s="652"/>
      <c r="AR1995" s="652"/>
      <c r="AS1995" s="652"/>
      <c r="AT1995" s="652"/>
    </row>
    <row r="1996" spans="2:46" s="644" customFormat="1" ht="15.95" customHeight="1" x14ac:dyDescent="0.25">
      <c r="B1996" s="645"/>
      <c r="C1996" s="652"/>
      <c r="D1996" s="652"/>
      <c r="E1996" s="652"/>
      <c r="F1996" s="652"/>
      <c r="G1996" s="647"/>
      <c r="H1996" s="648"/>
      <c r="I1996" s="648"/>
      <c r="J1996" s="671"/>
      <c r="K1996" s="822"/>
      <c r="L1996" s="671"/>
      <c r="M1996" s="671"/>
      <c r="N1996" s="671"/>
      <c r="O1996" s="671"/>
      <c r="P1996" s="671"/>
      <c r="Q1996" s="671"/>
      <c r="R1996" s="653"/>
      <c r="S1996" s="653"/>
      <c r="T1996" s="653"/>
      <c r="U1996" s="37"/>
      <c r="V1996" s="37"/>
      <c r="W1996" s="37"/>
      <c r="X1996" s="37"/>
      <c r="Y1996" s="37"/>
      <c r="Z1996" s="37"/>
      <c r="AA1996" s="37"/>
      <c r="AB1996" s="37"/>
      <c r="AC1996" s="37"/>
      <c r="AD1996" s="37"/>
      <c r="AE1996" s="37"/>
      <c r="AF1996" s="37"/>
      <c r="AG1996" s="37"/>
      <c r="AH1996" s="37"/>
      <c r="AI1996" s="37"/>
      <c r="AJ1996" s="37"/>
      <c r="AK1996" s="37"/>
      <c r="AL1996" s="652"/>
      <c r="AM1996" s="652"/>
      <c r="AN1996" s="652"/>
      <c r="AO1996" s="652"/>
      <c r="AP1996" s="652"/>
      <c r="AQ1996" s="652"/>
      <c r="AR1996" s="652"/>
      <c r="AS1996" s="652"/>
      <c r="AT1996" s="652"/>
    </row>
    <row r="1997" spans="2:46" s="644" customFormat="1" ht="15.95" customHeight="1" x14ac:dyDescent="0.25">
      <c r="B1997" s="645"/>
      <c r="C1997" s="652"/>
      <c r="D1997" s="652"/>
      <c r="E1997" s="652"/>
      <c r="F1997" s="652"/>
      <c r="G1997" s="647"/>
      <c r="H1997" s="648"/>
      <c r="I1997" s="648"/>
      <c r="J1997" s="671"/>
      <c r="K1997" s="822"/>
      <c r="L1997" s="671"/>
      <c r="M1997" s="671"/>
      <c r="N1997" s="671"/>
      <c r="O1997" s="671"/>
      <c r="P1997" s="671"/>
      <c r="Q1997" s="671"/>
      <c r="R1997" s="653"/>
      <c r="S1997" s="653"/>
      <c r="T1997" s="653"/>
      <c r="U1997" s="37"/>
      <c r="V1997" s="37"/>
      <c r="W1997" s="37"/>
      <c r="X1997" s="37"/>
      <c r="Y1997" s="37"/>
      <c r="Z1997" s="37"/>
      <c r="AA1997" s="37"/>
      <c r="AB1997" s="37"/>
      <c r="AC1997" s="37"/>
      <c r="AD1997" s="37"/>
      <c r="AE1997" s="37"/>
      <c r="AF1997" s="37"/>
      <c r="AG1997" s="37"/>
      <c r="AH1997" s="37"/>
      <c r="AI1997" s="37"/>
      <c r="AJ1997" s="37"/>
      <c r="AK1997" s="37"/>
      <c r="AL1997" s="652"/>
      <c r="AM1997" s="652"/>
      <c r="AN1997" s="652"/>
      <c r="AO1997" s="652"/>
      <c r="AP1997" s="652"/>
      <c r="AQ1997" s="652"/>
      <c r="AR1997" s="652"/>
      <c r="AS1997" s="652"/>
      <c r="AT1997" s="652"/>
    </row>
    <row r="1998" spans="2:46" s="644" customFormat="1" ht="15.95" customHeight="1" x14ac:dyDescent="0.25">
      <c r="B1998" s="645"/>
      <c r="C1998" s="652"/>
      <c r="D1998" s="652"/>
      <c r="E1998" s="652"/>
      <c r="F1998" s="652"/>
      <c r="G1998" s="647"/>
      <c r="H1998" s="648"/>
      <c r="I1998" s="648"/>
      <c r="J1998" s="671"/>
      <c r="K1998" s="822"/>
      <c r="L1998" s="671"/>
      <c r="M1998" s="671"/>
      <c r="N1998" s="671"/>
      <c r="O1998" s="671"/>
      <c r="P1998" s="671"/>
      <c r="Q1998" s="671"/>
      <c r="R1998" s="653"/>
      <c r="S1998" s="653"/>
      <c r="T1998" s="653"/>
      <c r="U1998" s="37"/>
      <c r="V1998" s="37"/>
      <c r="W1998" s="37"/>
      <c r="X1998" s="37"/>
      <c r="Y1998" s="37"/>
      <c r="Z1998" s="37"/>
      <c r="AA1998" s="37"/>
      <c r="AB1998" s="37"/>
      <c r="AC1998" s="37"/>
      <c r="AD1998" s="37"/>
      <c r="AE1998" s="37"/>
      <c r="AF1998" s="37"/>
      <c r="AG1998" s="37"/>
      <c r="AH1998" s="37"/>
      <c r="AI1998" s="37"/>
      <c r="AJ1998" s="37"/>
      <c r="AK1998" s="37"/>
      <c r="AL1998" s="652"/>
      <c r="AM1998" s="652"/>
      <c r="AN1998" s="652"/>
      <c r="AO1998" s="652"/>
      <c r="AP1998" s="652"/>
      <c r="AQ1998" s="652"/>
      <c r="AR1998" s="652"/>
      <c r="AS1998" s="652"/>
      <c r="AT1998" s="652"/>
    </row>
    <row r="1999" spans="2:46" s="644" customFormat="1" ht="15.95" customHeight="1" x14ac:dyDescent="0.25">
      <c r="B1999" s="645"/>
      <c r="C1999" s="652"/>
      <c r="D1999" s="652"/>
      <c r="E1999" s="652"/>
      <c r="F1999" s="652"/>
      <c r="G1999" s="647"/>
      <c r="H1999" s="648"/>
      <c r="I1999" s="648"/>
      <c r="J1999" s="671"/>
      <c r="K1999" s="822"/>
      <c r="L1999" s="671"/>
      <c r="M1999" s="671"/>
      <c r="N1999" s="671"/>
      <c r="O1999" s="671"/>
      <c r="P1999" s="671"/>
      <c r="Q1999" s="671"/>
      <c r="R1999" s="653"/>
      <c r="S1999" s="653"/>
      <c r="T1999" s="653"/>
      <c r="U1999" s="37"/>
      <c r="V1999" s="37"/>
      <c r="W1999" s="37"/>
      <c r="X1999" s="37"/>
      <c r="Y1999" s="37"/>
      <c r="Z1999" s="37"/>
      <c r="AA1999" s="37"/>
      <c r="AB1999" s="37"/>
      <c r="AC1999" s="37"/>
      <c r="AD1999" s="37"/>
      <c r="AE1999" s="37"/>
      <c r="AF1999" s="37"/>
      <c r="AG1999" s="37"/>
      <c r="AH1999" s="37"/>
      <c r="AI1999" s="37"/>
      <c r="AJ1999" s="37"/>
      <c r="AK1999" s="37"/>
      <c r="AL1999" s="652"/>
      <c r="AM1999" s="652"/>
      <c r="AN1999" s="652"/>
      <c r="AO1999" s="652"/>
      <c r="AP1999" s="652"/>
      <c r="AQ1999" s="652"/>
      <c r="AR1999" s="652"/>
      <c r="AS1999" s="652"/>
      <c r="AT1999" s="652"/>
    </row>
    <row r="2000" spans="2:46" s="644" customFormat="1" ht="15.95" customHeight="1" x14ac:dyDescent="0.25">
      <c r="B2000" s="645"/>
      <c r="C2000" s="652"/>
      <c r="D2000" s="652"/>
      <c r="E2000" s="652"/>
      <c r="F2000" s="652"/>
      <c r="G2000" s="647"/>
      <c r="H2000" s="648"/>
      <c r="I2000" s="648"/>
      <c r="J2000" s="671"/>
      <c r="K2000" s="822"/>
      <c r="L2000" s="671"/>
      <c r="M2000" s="671"/>
      <c r="N2000" s="671"/>
      <c r="O2000" s="671"/>
      <c r="P2000" s="671"/>
      <c r="Q2000" s="671"/>
      <c r="R2000" s="653"/>
      <c r="S2000" s="653"/>
      <c r="T2000" s="653"/>
      <c r="U2000" s="37"/>
      <c r="V2000" s="37"/>
      <c r="W2000" s="37"/>
      <c r="X2000" s="37"/>
      <c r="Y2000" s="37"/>
      <c r="Z2000" s="37"/>
      <c r="AA2000" s="37"/>
      <c r="AB2000" s="37"/>
      <c r="AC2000" s="37"/>
      <c r="AD2000" s="37"/>
      <c r="AE2000" s="37"/>
      <c r="AF2000" s="37"/>
      <c r="AG2000" s="37"/>
      <c r="AH2000" s="37"/>
      <c r="AI2000" s="37"/>
      <c r="AJ2000" s="37"/>
      <c r="AK2000" s="37"/>
      <c r="AL2000" s="652"/>
      <c r="AM2000" s="652"/>
      <c r="AN2000" s="652"/>
      <c r="AO2000" s="652"/>
      <c r="AP2000" s="652"/>
      <c r="AQ2000" s="652"/>
      <c r="AR2000" s="652"/>
      <c r="AS2000" s="652"/>
      <c r="AT2000" s="652"/>
    </row>
    <row r="2001" spans="2:46" s="644" customFormat="1" ht="15.95" customHeight="1" x14ac:dyDescent="0.25">
      <c r="B2001" s="645"/>
      <c r="C2001" s="652"/>
      <c r="D2001" s="652"/>
      <c r="E2001" s="652"/>
      <c r="F2001" s="652"/>
      <c r="G2001" s="647"/>
      <c r="H2001" s="648"/>
      <c r="I2001" s="648"/>
      <c r="J2001" s="671"/>
      <c r="K2001" s="822"/>
      <c r="L2001" s="671"/>
      <c r="M2001" s="671"/>
      <c r="N2001" s="671"/>
      <c r="O2001" s="671"/>
      <c r="P2001" s="671"/>
      <c r="Q2001" s="671"/>
      <c r="R2001" s="653"/>
      <c r="S2001" s="653"/>
      <c r="T2001" s="653"/>
      <c r="U2001" s="37"/>
      <c r="V2001" s="37"/>
      <c r="W2001" s="37"/>
      <c r="X2001" s="37"/>
      <c r="Y2001" s="37"/>
      <c r="Z2001" s="37"/>
      <c r="AA2001" s="37"/>
      <c r="AB2001" s="37"/>
      <c r="AC2001" s="37"/>
      <c r="AD2001" s="37"/>
      <c r="AE2001" s="37"/>
      <c r="AF2001" s="37"/>
      <c r="AG2001" s="37"/>
      <c r="AH2001" s="37"/>
      <c r="AI2001" s="37"/>
      <c r="AJ2001" s="37"/>
      <c r="AK2001" s="37"/>
      <c r="AL2001" s="652"/>
      <c r="AM2001" s="652"/>
      <c r="AN2001" s="652"/>
      <c r="AO2001" s="652"/>
      <c r="AP2001" s="652"/>
      <c r="AQ2001" s="652"/>
      <c r="AR2001" s="652"/>
      <c r="AS2001" s="652"/>
      <c r="AT2001" s="652"/>
    </row>
    <row r="2002" spans="2:46" s="644" customFormat="1" ht="15.95" customHeight="1" x14ac:dyDescent="0.25">
      <c r="B2002" s="645"/>
      <c r="C2002" s="652"/>
      <c r="D2002" s="652"/>
      <c r="E2002" s="652"/>
      <c r="F2002" s="652"/>
      <c r="G2002" s="647"/>
      <c r="H2002" s="648"/>
      <c r="I2002" s="648"/>
      <c r="J2002" s="671"/>
      <c r="K2002" s="822"/>
      <c r="L2002" s="671"/>
      <c r="M2002" s="671"/>
      <c r="N2002" s="671"/>
      <c r="O2002" s="671"/>
      <c r="P2002" s="671"/>
      <c r="Q2002" s="671"/>
      <c r="R2002" s="653"/>
      <c r="S2002" s="653"/>
      <c r="T2002" s="653"/>
      <c r="U2002" s="37"/>
      <c r="V2002" s="37"/>
      <c r="W2002" s="37"/>
      <c r="X2002" s="37"/>
      <c r="Y2002" s="37"/>
      <c r="Z2002" s="37"/>
      <c r="AA2002" s="37"/>
      <c r="AB2002" s="37"/>
      <c r="AC2002" s="37"/>
      <c r="AD2002" s="37"/>
      <c r="AE2002" s="37"/>
      <c r="AF2002" s="37"/>
      <c r="AG2002" s="37"/>
      <c r="AH2002" s="37"/>
      <c r="AI2002" s="37"/>
      <c r="AJ2002" s="37"/>
      <c r="AK2002" s="37"/>
      <c r="AL2002" s="652"/>
      <c r="AM2002" s="652"/>
      <c r="AN2002" s="652"/>
      <c r="AO2002" s="652"/>
      <c r="AP2002" s="652"/>
      <c r="AQ2002" s="652"/>
      <c r="AR2002" s="652"/>
      <c r="AS2002" s="652"/>
      <c r="AT2002" s="652"/>
    </row>
    <row r="2003" spans="2:46" s="644" customFormat="1" ht="15.95" customHeight="1" x14ac:dyDescent="0.25">
      <c r="B2003" s="645"/>
      <c r="C2003" s="652"/>
      <c r="D2003" s="652"/>
      <c r="E2003" s="652"/>
      <c r="F2003" s="652"/>
      <c r="G2003" s="647"/>
      <c r="H2003" s="648"/>
      <c r="I2003" s="648"/>
      <c r="J2003" s="671"/>
      <c r="K2003" s="822"/>
      <c r="L2003" s="671"/>
      <c r="M2003" s="671"/>
      <c r="N2003" s="671"/>
      <c r="O2003" s="671"/>
      <c r="P2003" s="671"/>
      <c r="Q2003" s="671"/>
      <c r="R2003" s="653"/>
      <c r="S2003" s="653"/>
      <c r="T2003" s="653"/>
      <c r="U2003" s="37"/>
      <c r="V2003" s="37"/>
      <c r="W2003" s="37"/>
      <c r="X2003" s="37"/>
      <c r="Y2003" s="37"/>
      <c r="Z2003" s="37"/>
      <c r="AA2003" s="37"/>
      <c r="AB2003" s="37"/>
      <c r="AC2003" s="37"/>
      <c r="AD2003" s="37"/>
      <c r="AE2003" s="37"/>
      <c r="AF2003" s="37"/>
      <c r="AG2003" s="37"/>
      <c r="AH2003" s="37"/>
      <c r="AI2003" s="37"/>
      <c r="AJ2003" s="37"/>
      <c r="AK2003" s="37"/>
      <c r="AL2003" s="652"/>
      <c r="AM2003" s="652"/>
      <c r="AN2003" s="652"/>
      <c r="AO2003" s="652"/>
      <c r="AP2003" s="652"/>
      <c r="AQ2003" s="652"/>
      <c r="AR2003" s="652"/>
      <c r="AS2003" s="652"/>
      <c r="AT2003" s="652"/>
    </row>
    <row r="2004" spans="2:46" s="644" customFormat="1" ht="15.95" customHeight="1" x14ac:dyDescent="0.25">
      <c r="B2004" s="645"/>
      <c r="C2004" s="652"/>
      <c r="D2004" s="652"/>
      <c r="E2004" s="652"/>
      <c r="F2004" s="652"/>
      <c r="G2004" s="647"/>
      <c r="H2004" s="648"/>
      <c r="I2004" s="648"/>
      <c r="J2004" s="671"/>
      <c r="K2004" s="822"/>
      <c r="L2004" s="671"/>
      <c r="M2004" s="671"/>
      <c r="N2004" s="671"/>
      <c r="O2004" s="671"/>
      <c r="P2004" s="671"/>
      <c r="Q2004" s="671"/>
      <c r="R2004" s="653"/>
      <c r="S2004" s="653"/>
      <c r="T2004" s="653"/>
      <c r="U2004" s="37"/>
      <c r="V2004" s="37"/>
      <c r="W2004" s="37"/>
      <c r="X2004" s="37"/>
      <c r="Y2004" s="37"/>
      <c r="Z2004" s="37"/>
      <c r="AA2004" s="37"/>
      <c r="AB2004" s="37"/>
      <c r="AC2004" s="37"/>
      <c r="AD2004" s="37"/>
      <c r="AE2004" s="37"/>
      <c r="AF2004" s="37"/>
      <c r="AG2004" s="37"/>
      <c r="AH2004" s="37"/>
      <c r="AI2004" s="37"/>
      <c r="AJ2004" s="37"/>
      <c r="AK2004" s="37"/>
      <c r="AL2004" s="652"/>
      <c r="AM2004" s="652"/>
      <c r="AN2004" s="652"/>
      <c r="AO2004" s="652"/>
      <c r="AP2004" s="652"/>
      <c r="AQ2004" s="652"/>
      <c r="AR2004" s="652"/>
      <c r="AS2004" s="652"/>
      <c r="AT2004" s="652"/>
    </row>
    <row r="2005" spans="2:46" s="644" customFormat="1" ht="15.95" customHeight="1" x14ac:dyDescent="0.25">
      <c r="B2005" s="645"/>
      <c r="C2005" s="652"/>
      <c r="D2005" s="652"/>
      <c r="E2005" s="652"/>
      <c r="F2005" s="652"/>
      <c r="G2005" s="647"/>
      <c r="H2005" s="648"/>
      <c r="I2005" s="648"/>
      <c r="J2005" s="671"/>
      <c r="K2005" s="822"/>
      <c r="L2005" s="671"/>
      <c r="M2005" s="671"/>
      <c r="N2005" s="671"/>
      <c r="O2005" s="671"/>
      <c r="P2005" s="671"/>
      <c r="Q2005" s="671"/>
      <c r="R2005" s="653"/>
      <c r="S2005" s="653"/>
      <c r="T2005" s="653"/>
      <c r="U2005" s="37"/>
      <c r="V2005" s="37"/>
      <c r="W2005" s="37"/>
      <c r="X2005" s="37"/>
      <c r="Y2005" s="37"/>
      <c r="Z2005" s="37"/>
      <c r="AA2005" s="37"/>
      <c r="AB2005" s="37"/>
      <c r="AC2005" s="37"/>
      <c r="AD2005" s="37"/>
      <c r="AE2005" s="37"/>
      <c r="AF2005" s="37"/>
      <c r="AG2005" s="37"/>
      <c r="AH2005" s="37"/>
      <c r="AI2005" s="37"/>
      <c r="AJ2005" s="37"/>
      <c r="AK2005" s="37"/>
      <c r="AL2005" s="652"/>
      <c r="AM2005" s="652"/>
      <c r="AN2005" s="652"/>
      <c r="AO2005" s="652"/>
      <c r="AP2005" s="652"/>
      <c r="AQ2005" s="652"/>
      <c r="AR2005" s="652"/>
      <c r="AS2005" s="652"/>
      <c r="AT2005" s="652"/>
    </row>
    <row r="2006" spans="2:46" s="644" customFormat="1" ht="15.95" customHeight="1" x14ac:dyDescent="0.25">
      <c r="B2006" s="645"/>
      <c r="C2006" s="652"/>
      <c r="D2006" s="652"/>
      <c r="E2006" s="652"/>
      <c r="F2006" s="652"/>
      <c r="G2006" s="647"/>
      <c r="H2006" s="648"/>
      <c r="I2006" s="648"/>
      <c r="J2006" s="671"/>
      <c r="K2006" s="822"/>
      <c r="L2006" s="671"/>
      <c r="M2006" s="671"/>
      <c r="N2006" s="671"/>
      <c r="O2006" s="671"/>
      <c r="P2006" s="671"/>
      <c r="Q2006" s="671"/>
      <c r="R2006" s="653"/>
      <c r="S2006" s="653"/>
      <c r="T2006" s="653"/>
      <c r="U2006" s="37"/>
      <c r="V2006" s="37"/>
      <c r="W2006" s="37"/>
      <c r="X2006" s="37"/>
      <c r="Y2006" s="37"/>
      <c r="Z2006" s="37"/>
      <c r="AA2006" s="37"/>
      <c r="AB2006" s="37"/>
      <c r="AC2006" s="37"/>
      <c r="AD2006" s="37"/>
      <c r="AE2006" s="37"/>
      <c r="AF2006" s="37"/>
      <c r="AG2006" s="37"/>
      <c r="AH2006" s="37"/>
      <c r="AI2006" s="37"/>
      <c r="AJ2006" s="37"/>
      <c r="AK2006" s="37"/>
      <c r="AL2006" s="652"/>
      <c r="AM2006" s="652"/>
      <c r="AN2006" s="652"/>
      <c r="AO2006" s="652"/>
      <c r="AP2006" s="652"/>
      <c r="AQ2006" s="652"/>
      <c r="AR2006" s="652"/>
      <c r="AS2006" s="652"/>
      <c r="AT2006" s="652"/>
    </row>
    <row r="2007" spans="2:46" s="644" customFormat="1" ht="15.95" customHeight="1" x14ac:dyDescent="0.25">
      <c r="B2007" s="645"/>
      <c r="C2007" s="652"/>
      <c r="D2007" s="652"/>
      <c r="E2007" s="652"/>
      <c r="F2007" s="652"/>
      <c r="G2007" s="647"/>
      <c r="H2007" s="648"/>
      <c r="I2007" s="648"/>
      <c r="J2007" s="671"/>
      <c r="K2007" s="822"/>
      <c r="L2007" s="671"/>
      <c r="M2007" s="671"/>
      <c r="N2007" s="671"/>
      <c r="O2007" s="671"/>
      <c r="P2007" s="671"/>
      <c r="Q2007" s="671"/>
      <c r="R2007" s="653"/>
      <c r="S2007" s="653"/>
      <c r="T2007" s="653"/>
      <c r="U2007" s="37"/>
      <c r="V2007" s="37"/>
      <c r="W2007" s="37"/>
      <c r="X2007" s="37"/>
      <c r="Y2007" s="37"/>
      <c r="Z2007" s="37"/>
      <c r="AA2007" s="37"/>
      <c r="AB2007" s="37"/>
      <c r="AC2007" s="37"/>
      <c r="AD2007" s="37"/>
      <c r="AE2007" s="37"/>
      <c r="AF2007" s="37"/>
      <c r="AG2007" s="37"/>
      <c r="AH2007" s="37"/>
      <c r="AI2007" s="37"/>
      <c r="AJ2007" s="37"/>
      <c r="AK2007" s="37"/>
      <c r="AL2007" s="652"/>
      <c r="AM2007" s="652"/>
      <c r="AN2007" s="652"/>
      <c r="AO2007" s="652"/>
      <c r="AP2007" s="652"/>
      <c r="AQ2007" s="652"/>
      <c r="AR2007" s="652"/>
      <c r="AS2007" s="652"/>
      <c r="AT2007" s="652"/>
    </row>
    <row r="2008" spans="2:46" s="644" customFormat="1" ht="15.95" customHeight="1" x14ac:dyDescent="0.25">
      <c r="B2008" s="645"/>
      <c r="C2008" s="652"/>
      <c r="D2008" s="652"/>
      <c r="E2008" s="652"/>
      <c r="F2008" s="652"/>
      <c r="G2008" s="647"/>
      <c r="H2008" s="648"/>
      <c r="I2008" s="648"/>
      <c r="J2008" s="671"/>
      <c r="K2008" s="822"/>
      <c r="L2008" s="671"/>
      <c r="M2008" s="671"/>
      <c r="N2008" s="671"/>
      <c r="O2008" s="671"/>
      <c r="P2008" s="671"/>
      <c r="Q2008" s="671"/>
      <c r="R2008" s="653"/>
      <c r="S2008" s="653"/>
      <c r="T2008" s="653"/>
      <c r="U2008" s="37"/>
      <c r="V2008" s="37"/>
      <c r="W2008" s="37"/>
      <c r="X2008" s="37"/>
      <c r="Y2008" s="37"/>
      <c r="Z2008" s="37"/>
      <c r="AA2008" s="37"/>
      <c r="AB2008" s="37"/>
      <c r="AC2008" s="37"/>
      <c r="AD2008" s="37"/>
      <c r="AE2008" s="37"/>
      <c r="AF2008" s="37"/>
      <c r="AG2008" s="37"/>
      <c r="AH2008" s="37"/>
      <c r="AI2008" s="37"/>
      <c r="AJ2008" s="37"/>
      <c r="AK2008" s="37"/>
      <c r="AL2008" s="652"/>
      <c r="AM2008" s="652"/>
      <c r="AN2008" s="652"/>
      <c r="AO2008" s="652"/>
      <c r="AP2008" s="652"/>
      <c r="AQ2008" s="652"/>
      <c r="AR2008" s="652"/>
      <c r="AS2008" s="652"/>
      <c r="AT2008" s="652"/>
    </row>
    <row r="2009" spans="2:46" s="644" customFormat="1" ht="15.95" customHeight="1" x14ac:dyDescent="0.25">
      <c r="B2009" s="645"/>
      <c r="C2009" s="652"/>
      <c r="D2009" s="652"/>
      <c r="E2009" s="652"/>
      <c r="F2009" s="652"/>
      <c r="G2009" s="647"/>
      <c r="H2009" s="648"/>
      <c r="I2009" s="648"/>
      <c r="J2009" s="671"/>
      <c r="K2009" s="822"/>
      <c r="L2009" s="671"/>
      <c r="M2009" s="671"/>
      <c r="N2009" s="671"/>
      <c r="O2009" s="671"/>
      <c r="P2009" s="671"/>
      <c r="Q2009" s="671"/>
      <c r="R2009" s="653"/>
      <c r="S2009" s="653"/>
      <c r="T2009" s="653"/>
      <c r="U2009" s="37"/>
      <c r="V2009" s="37"/>
      <c r="W2009" s="37"/>
      <c r="X2009" s="37"/>
      <c r="Y2009" s="37"/>
      <c r="Z2009" s="37"/>
      <c r="AA2009" s="37"/>
      <c r="AB2009" s="37"/>
      <c r="AC2009" s="37"/>
      <c r="AD2009" s="37"/>
      <c r="AE2009" s="37"/>
      <c r="AF2009" s="37"/>
      <c r="AG2009" s="37"/>
      <c r="AH2009" s="37"/>
      <c r="AI2009" s="37"/>
      <c r="AJ2009" s="37"/>
      <c r="AK2009" s="37"/>
      <c r="AL2009" s="652"/>
      <c r="AM2009" s="652"/>
      <c r="AN2009" s="652"/>
      <c r="AO2009" s="652"/>
      <c r="AP2009" s="652"/>
      <c r="AQ2009" s="652"/>
      <c r="AR2009" s="652"/>
      <c r="AS2009" s="652"/>
      <c r="AT2009" s="652"/>
    </row>
    <row r="2010" spans="2:46" s="644" customFormat="1" ht="15.95" customHeight="1" x14ac:dyDescent="0.25">
      <c r="B2010" s="645"/>
      <c r="C2010" s="652"/>
      <c r="D2010" s="652"/>
      <c r="E2010" s="652"/>
      <c r="F2010" s="652"/>
      <c r="G2010" s="647"/>
      <c r="H2010" s="648"/>
      <c r="I2010" s="648"/>
      <c r="J2010" s="671"/>
      <c r="K2010" s="822"/>
      <c r="L2010" s="671"/>
      <c r="M2010" s="671"/>
      <c r="N2010" s="671"/>
      <c r="O2010" s="671"/>
      <c r="P2010" s="671"/>
      <c r="Q2010" s="671"/>
      <c r="R2010" s="653"/>
      <c r="S2010" s="653"/>
      <c r="T2010" s="653"/>
      <c r="U2010" s="37"/>
      <c r="V2010" s="37"/>
      <c r="W2010" s="37"/>
      <c r="X2010" s="37"/>
      <c r="Y2010" s="37"/>
      <c r="Z2010" s="37"/>
      <c r="AA2010" s="37"/>
      <c r="AB2010" s="37"/>
      <c r="AC2010" s="37"/>
      <c r="AD2010" s="37"/>
      <c r="AE2010" s="37"/>
      <c r="AF2010" s="37"/>
      <c r="AG2010" s="37"/>
      <c r="AH2010" s="37"/>
      <c r="AI2010" s="37"/>
      <c r="AJ2010" s="37"/>
      <c r="AK2010" s="37"/>
      <c r="AL2010" s="652"/>
      <c r="AM2010" s="652"/>
      <c r="AN2010" s="652"/>
      <c r="AO2010" s="652"/>
      <c r="AP2010" s="652"/>
      <c r="AQ2010" s="652"/>
      <c r="AR2010" s="652"/>
      <c r="AS2010" s="652"/>
      <c r="AT2010" s="652"/>
    </row>
    <row r="2011" spans="2:46" s="644" customFormat="1" ht="15.95" customHeight="1" x14ac:dyDescent="0.25">
      <c r="B2011" s="645"/>
      <c r="C2011" s="652"/>
      <c r="D2011" s="652"/>
      <c r="E2011" s="652"/>
      <c r="F2011" s="652"/>
      <c r="G2011" s="647"/>
      <c r="H2011" s="648"/>
      <c r="I2011" s="648"/>
      <c r="J2011" s="671"/>
      <c r="K2011" s="822"/>
      <c r="L2011" s="671"/>
      <c r="M2011" s="671"/>
      <c r="N2011" s="671"/>
      <c r="O2011" s="671"/>
      <c r="P2011" s="671"/>
      <c r="Q2011" s="671"/>
      <c r="R2011" s="653"/>
      <c r="S2011" s="653"/>
      <c r="T2011" s="653"/>
      <c r="U2011" s="37"/>
      <c r="V2011" s="37"/>
      <c r="W2011" s="37"/>
      <c r="X2011" s="37"/>
      <c r="Y2011" s="37"/>
      <c r="Z2011" s="37"/>
      <c r="AA2011" s="37"/>
      <c r="AB2011" s="37"/>
      <c r="AC2011" s="37"/>
      <c r="AD2011" s="37"/>
      <c r="AE2011" s="37"/>
      <c r="AF2011" s="37"/>
      <c r="AG2011" s="37"/>
      <c r="AH2011" s="37"/>
      <c r="AI2011" s="37"/>
      <c r="AJ2011" s="37"/>
      <c r="AK2011" s="37"/>
      <c r="AL2011" s="652"/>
      <c r="AM2011" s="652"/>
      <c r="AN2011" s="652"/>
      <c r="AO2011" s="652"/>
      <c r="AP2011" s="652"/>
      <c r="AQ2011" s="652"/>
      <c r="AR2011" s="652"/>
      <c r="AS2011" s="652"/>
      <c r="AT2011" s="652"/>
    </row>
    <row r="2012" spans="2:46" s="644" customFormat="1" ht="15.95" customHeight="1" x14ac:dyDescent="0.25">
      <c r="B2012" s="645"/>
      <c r="C2012" s="652"/>
      <c r="D2012" s="652"/>
      <c r="E2012" s="652"/>
      <c r="F2012" s="652"/>
      <c r="G2012" s="647"/>
      <c r="H2012" s="648"/>
      <c r="I2012" s="648"/>
      <c r="J2012" s="671"/>
      <c r="K2012" s="822"/>
      <c r="L2012" s="671"/>
      <c r="M2012" s="671"/>
      <c r="N2012" s="671"/>
      <c r="O2012" s="671"/>
      <c r="P2012" s="671"/>
      <c r="Q2012" s="671"/>
      <c r="R2012" s="653"/>
      <c r="S2012" s="653"/>
      <c r="T2012" s="653"/>
      <c r="U2012" s="37"/>
      <c r="V2012" s="37"/>
      <c r="W2012" s="37"/>
      <c r="X2012" s="37"/>
      <c r="Y2012" s="37"/>
      <c r="Z2012" s="37"/>
      <c r="AA2012" s="37"/>
      <c r="AB2012" s="37"/>
      <c r="AC2012" s="37"/>
      <c r="AD2012" s="37"/>
      <c r="AE2012" s="37"/>
      <c r="AF2012" s="37"/>
      <c r="AG2012" s="37"/>
      <c r="AH2012" s="37"/>
      <c r="AI2012" s="37"/>
      <c r="AJ2012" s="37"/>
      <c r="AK2012" s="37"/>
      <c r="AL2012" s="652"/>
      <c r="AM2012" s="652"/>
      <c r="AN2012" s="652"/>
      <c r="AO2012" s="652"/>
      <c r="AP2012" s="652"/>
      <c r="AQ2012" s="652"/>
      <c r="AR2012" s="652"/>
      <c r="AS2012" s="652"/>
      <c r="AT2012" s="652"/>
    </row>
    <row r="2013" spans="2:46" s="644" customFormat="1" ht="15.95" customHeight="1" x14ac:dyDescent="0.25">
      <c r="B2013" s="645"/>
      <c r="C2013" s="652"/>
      <c r="D2013" s="652"/>
      <c r="E2013" s="652"/>
      <c r="F2013" s="652"/>
      <c r="G2013" s="647"/>
      <c r="H2013" s="648"/>
      <c r="I2013" s="648"/>
      <c r="J2013" s="671"/>
      <c r="K2013" s="822"/>
      <c r="L2013" s="671"/>
      <c r="M2013" s="671"/>
      <c r="N2013" s="671"/>
      <c r="O2013" s="671"/>
      <c r="P2013" s="671"/>
      <c r="Q2013" s="671"/>
      <c r="R2013" s="653"/>
      <c r="S2013" s="653"/>
      <c r="T2013" s="653"/>
      <c r="U2013" s="37"/>
      <c r="V2013" s="37"/>
      <c r="W2013" s="37"/>
      <c r="X2013" s="37"/>
      <c r="Y2013" s="37"/>
      <c r="Z2013" s="37"/>
      <c r="AA2013" s="37"/>
      <c r="AB2013" s="37"/>
      <c r="AC2013" s="37"/>
      <c r="AD2013" s="37"/>
      <c r="AE2013" s="37"/>
      <c r="AF2013" s="37"/>
      <c r="AG2013" s="37"/>
      <c r="AH2013" s="37"/>
      <c r="AI2013" s="37"/>
      <c r="AJ2013" s="37"/>
      <c r="AK2013" s="37"/>
      <c r="AL2013" s="652"/>
      <c r="AM2013" s="652"/>
      <c r="AN2013" s="652"/>
      <c r="AO2013" s="652"/>
      <c r="AP2013" s="652"/>
      <c r="AQ2013" s="652"/>
      <c r="AR2013" s="652"/>
      <c r="AS2013" s="652"/>
      <c r="AT2013" s="652"/>
    </row>
    <row r="2014" spans="2:46" s="644" customFormat="1" ht="15.95" customHeight="1" x14ac:dyDescent="0.25">
      <c r="B2014" s="645"/>
      <c r="C2014" s="652"/>
      <c r="D2014" s="652"/>
      <c r="E2014" s="652"/>
      <c r="F2014" s="652"/>
      <c r="G2014" s="647"/>
      <c r="H2014" s="648"/>
      <c r="I2014" s="648"/>
      <c r="J2014" s="671"/>
      <c r="K2014" s="822"/>
      <c r="L2014" s="671"/>
      <c r="M2014" s="671"/>
      <c r="N2014" s="671"/>
      <c r="O2014" s="671"/>
      <c r="P2014" s="671"/>
      <c r="Q2014" s="671"/>
      <c r="R2014" s="653"/>
      <c r="S2014" s="653"/>
      <c r="T2014" s="653"/>
      <c r="U2014" s="37"/>
      <c r="V2014" s="37"/>
      <c r="W2014" s="37"/>
      <c r="X2014" s="37"/>
      <c r="Y2014" s="37"/>
      <c r="Z2014" s="37"/>
      <c r="AA2014" s="37"/>
      <c r="AB2014" s="37"/>
      <c r="AC2014" s="37"/>
      <c r="AD2014" s="37"/>
      <c r="AE2014" s="37"/>
      <c r="AF2014" s="37"/>
      <c r="AG2014" s="37"/>
      <c r="AH2014" s="37"/>
      <c r="AI2014" s="37"/>
      <c r="AJ2014" s="37"/>
      <c r="AK2014" s="37"/>
      <c r="AL2014" s="652"/>
      <c r="AM2014" s="652"/>
      <c r="AN2014" s="652"/>
      <c r="AO2014" s="652"/>
      <c r="AP2014" s="652"/>
      <c r="AQ2014" s="652"/>
      <c r="AR2014" s="652"/>
      <c r="AS2014" s="652"/>
      <c r="AT2014" s="652"/>
    </row>
    <row r="2015" spans="2:46" s="644" customFormat="1" ht="15.95" customHeight="1" x14ac:dyDescent="0.25">
      <c r="B2015" s="645"/>
      <c r="C2015" s="652"/>
      <c r="D2015" s="652"/>
      <c r="E2015" s="652"/>
      <c r="F2015" s="652"/>
      <c r="G2015" s="647"/>
      <c r="H2015" s="648"/>
      <c r="I2015" s="648"/>
      <c r="J2015" s="671"/>
      <c r="K2015" s="822"/>
      <c r="L2015" s="671"/>
      <c r="M2015" s="671"/>
      <c r="N2015" s="671"/>
      <c r="O2015" s="671"/>
      <c r="P2015" s="671"/>
      <c r="Q2015" s="671"/>
      <c r="R2015" s="653"/>
      <c r="S2015" s="653"/>
      <c r="T2015" s="653"/>
      <c r="U2015" s="37"/>
      <c r="V2015" s="37"/>
      <c r="W2015" s="37"/>
      <c r="X2015" s="37"/>
      <c r="Y2015" s="37"/>
      <c r="Z2015" s="37"/>
      <c r="AA2015" s="37"/>
      <c r="AB2015" s="37"/>
      <c r="AC2015" s="37"/>
      <c r="AD2015" s="37"/>
      <c r="AE2015" s="37"/>
      <c r="AF2015" s="37"/>
      <c r="AG2015" s="37"/>
      <c r="AH2015" s="37"/>
      <c r="AI2015" s="37"/>
      <c r="AJ2015" s="37"/>
      <c r="AK2015" s="37"/>
      <c r="AL2015" s="652"/>
      <c r="AM2015" s="652"/>
      <c r="AN2015" s="652"/>
      <c r="AO2015" s="652"/>
      <c r="AP2015" s="652"/>
      <c r="AQ2015" s="652"/>
      <c r="AR2015" s="652"/>
      <c r="AS2015" s="652"/>
      <c r="AT2015" s="652"/>
    </row>
    <row r="2016" spans="2:46" s="644" customFormat="1" ht="15.95" customHeight="1" x14ac:dyDescent="0.25">
      <c r="B2016" s="645"/>
      <c r="C2016" s="652"/>
      <c r="D2016" s="652"/>
      <c r="E2016" s="652"/>
      <c r="F2016" s="652"/>
      <c r="G2016" s="647"/>
      <c r="H2016" s="648"/>
      <c r="I2016" s="648"/>
      <c r="J2016" s="671"/>
      <c r="K2016" s="822"/>
      <c r="L2016" s="671"/>
      <c r="M2016" s="671"/>
      <c r="N2016" s="671"/>
      <c r="O2016" s="671"/>
      <c r="P2016" s="671"/>
      <c r="Q2016" s="671"/>
      <c r="R2016" s="653"/>
      <c r="S2016" s="653"/>
      <c r="T2016" s="653"/>
      <c r="U2016" s="37"/>
      <c r="V2016" s="37"/>
      <c r="W2016" s="37"/>
      <c r="X2016" s="37"/>
      <c r="Y2016" s="37"/>
      <c r="Z2016" s="37"/>
      <c r="AA2016" s="37"/>
      <c r="AB2016" s="37"/>
      <c r="AC2016" s="37"/>
      <c r="AD2016" s="37"/>
      <c r="AE2016" s="37"/>
      <c r="AF2016" s="37"/>
      <c r="AG2016" s="37"/>
      <c r="AH2016" s="37"/>
      <c r="AI2016" s="37"/>
      <c r="AJ2016" s="37"/>
      <c r="AK2016" s="37"/>
      <c r="AL2016" s="652"/>
      <c r="AM2016" s="652"/>
      <c r="AN2016" s="652"/>
      <c r="AO2016" s="652"/>
      <c r="AP2016" s="652"/>
      <c r="AQ2016" s="652"/>
      <c r="AR2016" s="652"/>
      <c r="AS2016" s="652"/>
      <c r="AT2016" s="652"/>
    </row>
    <row r="2017" spans="2:46" s="644" customFormat="1" ht="15.95" customHeight="1" x14ac:dyDescent="0.25">
      <c r="B2017" s="645"/>
      <c r="C2017" s="652"/>
      <c r="D2017" s="652"/>
      <c r="E2017" s="652"/>
      <c r="F2017" s="652"/>
      <c r="G2017" s="647"/>
      <c r="H2017" s="648"/>
      <c r="I2017" s="648"/>
      <c r="J2017" s="671"/>
      <c r="K2017" s="822"/>
      <c r="L2017" s="671"/>
      <c r="M2017" s="671"/>
      <c r="N2017" s="671"/>
      <c r="O2017" s="671"/>
      <c r="P2017" s="671"/>
      <c r="Q2017" s="671"/>
      <c r="R2017" s="653"/>
      <c r="S2017" s="653"/>
      <c r="T2017" s="653"/>
      <c r="U2017" s="37"/>
      <c r="V2017" s="37"/>
      <c r="W2017" s="37"/>
      <c r="X2017" s="37"/>
      <c r="Y2017" s="37"/>
      <c r="Z2017" s="37"/>
      <c r="AA2017" s="37"/>
      <c r="AB2017" s="37"/>
      <c r="AC2017" s="37"/>
      <c r="AD2017" s="37"/>
      <c r="AE2017" s="37"/>
      <c r="AF2017" s="37"/>
      <c r="AG2017" s="37"/>
      <c r="AH2017" s="37"/>
      <c r="AI2017" s="37"/>
      <c r="AJ2017" s="37"/>
      <c r="AK2017" s="37"/>
      <c r="AL2017" s="652"/>
      <c r="AM2017" s="652"/>
      <c r="AN2017" s="652"/>
      <c r="AO2017" s="652"/>
      <c r="AP2017" s="652"/>
      <c r="AQ2017" s="652"/>
      <c r="AR2017" s="652"/>
      <c r="AS2017" s="652"/>
      <c r="AT2017" s="652"/>
    </row>
    <row r="2018" spans="2:46" s="644" customFormat="1" ht="15.95" customHeight="1" x14ac:dyDescent="0.25">
      <c r="B2018" s="645"/>
      <c r="C2018" s="652"/>
      <c r="D2018" s="652"/>
      <c r="E2018" s="652"/>
      <c r="F2018" s="652"/>
      <c r="G2018" s="647"/>
      <c r="H2018" s="648"/>
      <c r="I2018" s="648"/>
      <c r="J2018" s="671"/>
      <c r="K2018" s="822"/>
      <c r="L2018" s="671"/>
      <c r="M2018" s="671"/>
      <c r="N2018" s="671"/>
      <c r="O2018" s="671"/>
      <c r="P2018" s="671"/>
      <c r="Q2018" s="671"/>
      <c r="R2018" s="653"/>
      <c r="S2018" s="653"/>
      <c r="T2018" s="653"/>
      <c r="U2018" s="37"/>
      <c r="V2018" s="37"/>
      <c r="W2018" s="37"/>
      <c r="X2018" s="37"/>
      <c r="Y2018" s="37"/>
      <c r="Z2018" s="37"/>
      <c r="AA2018" s="37"/>
      <c r="AB2018" s="37"/>
      <c r="AC2018" s="37"/>
      <c r="AD2018" s="37"/>
      <c r="AE2018" s="37"/>
      <c r="AF2018" s="37"/>
      <c r="AG2018" s="37"/>
      <c r="AH2018" s="37"/>
      <c r="AI2018" s="37"/>
      <c r="AJ2018" s="37"/>
      <c r="AK2018" s="37"/>
      <c r="AL2018" s="652"/>
      <c r="AM2018" s="652"/>
      <c r="AN2018" s="652"/>
      <c r="AO2018" s="652"/>
      <c r="AP2018" s="652"/>
      <c r="AQ2018" s="652"/>
      <c r="AR2018" s="652"/>
      <c r="AS2018" s="652"/>
      <c r="AT2018" s="652"/>
    </row>
    <row r="2019" spans="2:46" s="644" customFormat="1" ht="15.95" customHeight="1" x14ac:dyDescent="0.25">
      <c r="B2019" s="645"/>
      <c r="C2019" s="652"/>
      <c r="D2019" s="652"/>
      <c r="E2019" s="652"/>
      <c r="F2019" s="652"/>
      <c r="G2019" s="647"/>
      <c r="H2019" s="648"/>
      <c r="I2019" s="648"/>
      <c r="J2019" s="671"/>
      <c r="K2019" s="822"/>
      <c r="L2019" s="671"/>
      <c r="M2019" s="671"/>
      <c r="N2019" s="671"/>
      <c r="O2019" s="671"/>
      <c r="P2019" s="671"/>
      <c r="Q2019" s="671"/>
      <c r="R2019" s="653"/>
      <c r="S2019" s="653"/>
      <c r="T2019" s="653"/>
      <c r="U2019" s="37"/>
      <c r="V2019" s="37"/>
      <c r="W2019" s="37"/>
      <c r="X2019" s="37"/>
      <c r="Y2019" s="37"/>
      <c r="Z2019" s="37"/>
      <c r="AA2019" s="37"/>
      <c r="AB2019" s="37"/>
      <c r="AC2019" s="37"/>
      <c r="AD2019" s="37"/>
      <c r="AE2019" s="37"/>
      <c r="AF2019" s="37"/>
      <c r="AG2019" s="37"/>
      <c r="AH2019" s="37"/>
      <c r="AI2019" s="37"/>
      <c r="AJ2019" s="37"/>
      <c r="AK2019" s="37"/>
      <c r="AL2019" s="652"/>
      <c r="AM2019" s="652"/>
      <c r="AN2019" s="652"/>
      <c r="AO2019" s="652"/>
      <c r="AP2019" s="652"/>
      <c r="AQ2019" s="652"/>
      <c r="AR2019" s="652"/>
      <c r="AS2019" s="652"/>
      <c r="AT2019" s="652"/>
    </row>
    <row r="2020" spans="2:46" s="644" customFormat="1" ht="15.95" customHeight="1" x14ac:dyDescent="0.25">
      <c r="B2020" s="645"/>
      <c r="C2020" s="652"/>
      <c r="D2020" s="652"/>
      <c r="E2020" s="652"/>
      <c r="F2020" s="652"/>
      <c r="G2020" s="647"/>
      <c r="H2020" s="648"/>
      <c r="I2020" s="648"/>
      <c r="J2020" s="671"/>
      <c r="K2020" s="822"/>
      <c r="L2020" s="671"/>
      <c r="M2020" s="671"/>
      <c r="N2020" s="671"/>
      <c r="O2020" s="671"/>
      <c r="P2020" s="671"/>
      <c r="Q2020" s="671"/>
      <c r="R2020" s="653"/>
      <c r="S2020" s="653"/>
      <c r="T2020" s="653"/>
      <c r="U2020" s="37"/>
      <c r="V2020" s="37"/>
      <c r="W2020" s="37"/>
      <c r="X2020" s="37"/>
      <c r="Y2020" s="37"/>
      <c r="Z2020" s="37"/>
      <c r="AA2020" s="37"/>
      <c r="AB2020" s="37"/>
      <c r="AC2020" s="37"/>
      <c r="AD2020" s="37"/>
      <c r="AE2020" s="37"/>
      <c r="AF2020" s="37"/>
      <c r="AG2020" s="37"/>
      <c r="AH2020" s="37"/>
      <c r="AI2020" s="37"/>
      <c r="AJ2020" s="37"/>
      <c r="AK2020" s="37"/>
      <c r="AL2020" s="652"/>
      <c r="AM2020" s="652"/>
      <c r="AN2020" s="652"/>
      <c r="AO2020" s="652"/>
      <c r="AP2020" s="652"/>
      <c r="AQ2020" s="652"/>
      <c r="AR2020" s="652"/>
      <c r="AS2020" s="652"/>
      <c r="AT2020" s="652"/>
    </row>
    <row r="2021" spans="2:46" s="644" customFormat="1" ht="15.95" customHeight="1" x14ac:dyDescent="0.25">
      <c r="B2021" s="645"/>
      <c r="C2021" s="652"/>
      <c r="D2021" s="652"/>
      <c r="E2021" s="652"/>
      <c r="F2021" s="652"/>
      <c r="G2021" s="647"/>
      <c r="H2021" s="648"/>
      <c r="I2021" s="648"/>
      <c r="J2021" s="671"/>
      <c r="K2021" s="822"/>
      <c r="L2021" s="671"/>
      <c r="M2021" s="671"/>
      <c r="N2021" s="671"/>
      <c r="O2021" s="671"/>
      <c r="P2021" s="671"/>
      <c r="Q2021" s="671"/>
      <c r="R2021" s="653"/>
      <c r="S2021" s="653"/>
      <c r="T2021" s="653"/>
      <c r="U2021" s="37"/>
      <c r="V2021" s="37"/>
      <c r="W2021" s="37"/>
      <c r="X2021" s="37"/>
      <c r="Y2021" s="37"/>
      <c r="Z2021" s="37"/>
      <c r="AA2021" s="37"/>
      <c r="AB2021" s="37"/>
      <c r="AC2021" s="37"/>
      <c r="AD2021" s="37"/>
      <c r="AE2021" s="37"/>
      <c r="AF2021" s="37"/>
      <c r="AG2021" s="37"/>
      <c r="AH2021" s="37"/>
      <c r="AI2021" s="37"/>
      <c r="AJ2021" s="37"/>
      <c r="AK2021" s="37"/>
      <c r="AL2021" s="652"/>
      <c r="AM2021" s="652"/>
      <c r="AN2021" s="652"/>
      <c r="AO2021" s="652"/>
      <c r="AP2021" s="652"/>
      <c r="AQ2021" s="652"/>
      <c r="AR2021" s="652"/>
      <c r="AS2021" s="652"/>
      <c r="AT2021" s="652"/>
    </row>
    <row r="2022" spans="2:46" s="644" customFormat="1" ht="15.95" customHeight="1" x14ac:dyDescent="0.25">
      <c r="B2022" s="645"/>
      <c r="C2022" s="652"/>
      <c r="D2022" s="652"/>
      <c r="E2022" s="652"/>
      <c r="F2022" s="652"/>
      <c r="G2022" s="647"/>
      <c r="H2022" s="648"/>
      <c r="I2022" s="648"/>
      <c r="J2022" s="671"/>
      <c r="K2022" s="822"/>
      <c r="L2022" s="671"/>
      <c r="M2022" s="671"/>
      <c r="N2022" s="671"/>
      <c r="O2022" s="671"/>
      <c r="P2022" s="671"/>
      <c r="Q2022" s="671"/>
      <c r="R2022" s="653"/>
      <c r="S2022" s="653"/>
      <c r="T2022" s="653"/>
      <c r="U2022" s="37"/>
      <c r="V2022" s="37"/>
      <c r="W2022" s="37"/>
      <c r="X2022" s="37"/>
      <c r="Y2022" s="37"/>
      <c r="Z2022" s="37"/>
      <c r="AA2022" s="37"/>
      <c r="AB2022" s="37"/>
      <c r="AC2022" s="37"/>
      <c r="AD2022" s="37"/>
      <c r="AE2022" s="37"/>
      <c r="AF2022" s="37"/>
      <c r="AG2022" s="37"/>
      <c r="AH2022" s="37"/>
      <c r="AI2022" s="37"/>
      <c r="AJ2022" s="37"/>
      <c r="AK2022" s="37"/>
      <c r="AL2022" s="652"/>
      <c r="AM2022" s="652"/>
      <c r="AN2022" s="652"/>
      <c r="AO2022" s="652"/>
      <c r="AP2022" s="652"/>
      <c r="AQ2022" s="652"/>
      <c r="AR2022" s="652"/>
      <c r="AS2022" s="652"/>
      <c r="AT2022" s="652"/>
    </row>
    <row r="2023" spans="2:46" s="644" customFormat="1" ht="15.95" customHeight="1" x14ac:dyDescent="0.25">
      <c r="B2023" s="645"/>
      <c r="C2023" s="652"/>
      <c r="D2023" s="652"/>
      <c r="E2023" s="652"/>
      <c r="F2023" s="652"/>
      <c r="G2023" s="647"/>
      <c r="H2023" s="648"/>
      <c r="I2023" s="648"/>
      <c r="J2023" s="671"/>
      <c r="K2023" s="822"/>
      <c r="L2023" s="671"/>
      <c r="M2023" s="671"/>
      <c r="N2023" s="671"/>
      <c r="O2023" s="671"/>
      <c r="P2023" s="671"/>
      <c r="Q2023" s="671"/>
      <c r="R2023" s="653"/>
      <c r="S2023" s="653"/>
      <c r="T2023" s="653"/>
      <c r="U2023" s="37"/>
      <c r="V2023" s="37"/>
      <c r="W2023" s="37"/>
      <c r="X2023" s="37"/>
      <c r="Y2023" s="37"/>
      <c r="Z2023" s="37"/>
      <c r="AA2023" s="37"/>
      <c r="AB2023" s="37"/>
      <c r="AC2023" s="37"/>
      <c r="AD2023" s="37"/>
      <c r="AE2023" s="37"/>
      <c r="AF2023" s="37"/>
      <c r="AG2023" s="37"/>
      <c r="AH2023" s="37"/>
      <c r="AI2023" s="37"/>
      <c r="AJ2023" s="37"/>
      <c r="AK2023" s="37"/>
      <c r="AL2023" s="652"/>
      <c r="AM2023" s="652"/>
      <c r="AN2023" s="652"/>
      <c r="AO2023" s="652"/>
      <c r="AP2023" s="652"/>
      <c r="AQ2023" s="652"/>
      <c r="AR2023" s="652"/>
      <c r="AS2023" s="652"/>
      <c r="AT2023" s="652"/>
    </row>
    <row r="2024" spans="2:46" s="644" customFormat="1" ht="15.95" customHeight="1" x14ac:dyDescent="0.25">
      <c r="B2024" s="645"/>
      <c r="C2024" s="652"/>
      <c r="D2024" s="652"/>
      <c r="E2024" s="652"/>
      <c r="F2024" s="652"/>
      <c r="G2024" s="647"/>
      <c r="H2024" s="648"/>
      <c r="I2024" s="648"/>
      <c r="J2024" s="671"/>
      <c r="K2024" s="822"/>
      <c r="L2024" s="671"/>
      <c r="M2024" s="671"/>
      <c r="N2024" s="671"/>
      <c r="O2024" s="671"/>
      <c r="P2024" s="671"/>
      <c r="Q2024" s="671"/>
      <c r="R2024" s="653"/>
      <c r="S2024" s="653"/>
      <c r="T2024" s="653"/>
      <c r="U2024" s="37"/>
      <c r="V2024" s="37"/>
      <c r="W2024" s="37"/>
      <c r="X2024" s="37"/>
      <c r="Y2024" s="37"/>
      <c r="Z2024" s="37"/>
      <c r="AA2024" s="37"/>
      <c r="AB2024" s="37"/>
      <c r="AC2024" s="37"/>
      <c r="AD2024" s="37"/>
      <c r="AE2024" s="37"/>
      <c r="AF2024" s="37"/>
      <c r="AG2024" s="37"/>
      <c r="AH2024" s="37"/>
      <c r="AI2024" s="37"/>
      <c r="AJ2024" s="37"/>
      <c r="AK2024" s="37"/>
      <c r="AL2024" s="652"/>
      <c r="AM2024" s="652"/>
      <c r="AN2024" s="652"/>
      <c r="AO2024" s="652"/>
      <c r="AP2024" s="652"/>
      <c r="AQ2024" s="652"/>
      <c r="AR2024" s="652"/>
      <c r="AS2024" s="652"/>
      <c r="AT2024" s="652"/>
    </row>
    <row r="2025" spans="2:46" s="644" customFormat="1" ht="15.95" customHeight="1" x14ac:dyDescent="0.25">
      <c r="B2025" s="645"/>
      <c r="C2025" s="652"/>
      <c r="D2025" s="652"/>
      <c r="E2025" s="652"/>
      <c r="F2025" s="652"/>
      <c r="G2025" s="647"/>
      <c r="H2025" s="648"/>
      <c r="I2025" s="648"/>
      <c r="J2025" s="671"/>
      <c r="K2025" s="822"/>
      <c r="L2025" s="671"/>
      <c r="M2025" s="671"/>
      <c r="N2025" s="671"/>
      <c r="O2025" s="671"/>
      <c r="P2025" s="671"/>
      <c r="Q2025" s="671"/>
      <c r="R2025" s="653"/>
      <c r="S2025" s="653"/>
      <c r="T2025" s="653"/>
      <c r="U2025" s="37"/>
      <c r="V2025" s="37"/>
      <c r="W2025" s="37"/>
      <c r="X2025" s="37"/>
      <c r="Y2025" s="37"/>
      <c r="Z2025" s="37"/>
      <c r="AA2025" s="37"/>
      <c r="AB2025" s="37"/>
      <c r="AC2025" s="37"/>
      <c r="AD2025" s="37"/>
      <c r="AE2025" s="37"/>
      <c r="AF2025" s="37"/>
      <c r="AG2025" s="37"/>
      <c r="AH2025" s="37"/>
      <c r="AI2025" s="37"/>
      <c r="AJ2025" s="37"/>
      <c r="AK2025" s="37"/>
      <c r="AL2025" s="652"/>
      <c r="AM2025" s="652"/>
      <c r="AN2025" s="652"/>
      <c r="AO2025" s="652"/>
      <c r="AP2025" s="652"/>
      <c r="AQ2025" s="652"/>
      <c r="AR2025" s="652"/>
      <c r="AS2025" s="652"/>
      <c r="AT2025" s="652"/>
    </row>
    <row r="2026" spans="2:46" s="644" customFormat="1" ht="15.95" customHeight="1" x14ac:dyDescent="0.25">
      <c r="B2026" s="645"/>
      <c r="C2026" s="652"/>
      <c r="D2026" s="652"/>
      <c r="E2026" s="652"/>
      <c r="F2026" s="652"/>
      <c r="G2026" s="647"/>
      <c r="H2026" s="648"/>
      <c r="I2026" s="648"/>
      <c r="J2026" s="671"/>
      <c r="K2026" s="822"/>
      <c r="L2026" s="671"/>
      <c r="M2026" s="671"/>
      <c r="N2026" s="671"/>
      <c r="O2026" s="671"/>
      <c r="P2026" s="671"/>
      <c r="Q2026" s="671"/>
      <c r="R2026" s="653"/>
      <c r="S2026" s="653"/>
      <c r="T2026" s="653"/>
      <c r="U2026" s="37"/>
      <c r="V2026" s="37"/>
      <c r="W2026" s="37"/>
      <c r="X2026" s="37"/>
      <c r="Y2026" s="37"/>
      <c r="Z2026" s="37"/>
      <c r="AA2026" s="37"/>
      <c r="AB2026" s="37"/>
      <c r="AC2026" s="37"/>
      <c r="AD2026" s="37"/>
      <c r="AE2026" s="37"/>
      <c r="AF2026" s="37"/>
      <c r="AG2026" s="37"/>
      <c r="AH2026" s="37"/>
      <c r="AI2026" s="37"/>
      <c r="AJ2026" s="37"/>
      <c r="AK2026" s="37"/>
      <c r="AL2026" s="652"/>
      <c r="AM2026" s="652"/>
      <c r="AN2026" s="652"/>
      <c r="AO2026" s="652"/>
      <c r="AP2026" s="652"/>
      <c r="AQ2026" s="652"/>
      <c r="AR2026" s="652"/>
      <c r="AS2026" s="652"/>
      <c r="AT2026" s="652"/>
    </row>
    <row r="2027" spans="2:46" s="644" customFormat="1" ht="15.95" customHeight="1" x14ac:dyDescent="0.25">
      <c r="B2027" s="645"/>
      <c r="C2027" s="652"/>
      <c r="D2027" s="652"/>
      <c r="E2027" s="652"/>
      <c r="F2027" s="652"/>
      <c r="G2027" s="647"/>
      <c r="H2027" s="648"/>
      <c r="I2027" s="648"/>
      <c r="J2027" s="671"/>
      <c r="K2027" s="822"/>
      <c r="L2027" s="671"/>
      <c r="M2027" s="671"/>
      <c r="N2027" s="671"/>
      <c r="O2027" s="671"/>
      <c r="P2027" s="671"/>
      <c r="Q2027" s="671"/>
      <c r="R2027" s="653"/>
      <c r="S2027" s="653"/>
      <c r="T2027" s="653"/>
      <c r="U2027" s="37"/>
      <c r="V2027" s="37"/>
      <c r="W2027" s="37"/>
      <c r="X2027" s="37"/>
      <c r="Y2027" s="37"/>
      <c r="Z2027" s="37"/>
      <c r="AA2027" s="37"/>
      <c r="AB2027" s="37"/>
      <c r="AC2027" s="37"/>
      <c r="AD2027" s="37"/>
      <c r="AE2027" s="37"/>
      <c r="AF2027" s="37"/>
      <c r="AG2027" s="37"/>
      <c r="AH2027" s="37"/>
      <c r="AI2027" s="37"/>
      <c r="AJ2027" s="37"/>
      <c r="AK2027" s="37"/>
      <c r="AL2027" s="652"/>
      <c r="AM2027" s="652"/>
      <c r="AN2027" s="652"/>
      <c r="AO2027" s="652"/>
      <c r="AP2027" s="652"/>
      <c r="AQ2027" s="652"/>
      <c r="AR2027" s="652"/>
      <c r="AS2027" s="652"/>
      <c r="AT2027" s="652"/>
    </row>
    <row r="2028" spans="2:46" s="644" customFormat="1" ht="15.95" customHeight="1" x14ac:dyDescent="0.25">
      <c r="B2028" s="645"/>
      <c r="C2028" s="652"/>
      <c r="D2028" s="652"/>
      <c r="E2028" s="652"/>
      <c r="F2028" s="652"/>
      <c r="G2028" s="647"/>
      <c r="H2028" s="648"/>
      <c r="I2028" s="648"/>
      <c r="J2028" s="671"/>
      <c r="K2028" s="822"/>
      <c r="L2028" s="671"/>
      <c r="M2028" s="671"/>
      <c r="N2028" s="671"/>
      <c r="O2028" s="671"/>
      <c r="P2028" s="671"/>
      <c r="Q2028" s="671"/>
      <c r="R2028" s="653"/>
      <c r="S2028" s="653"/>
      <c r="T2028" s="653"/>
      <c r="U2028" s="37"/>
      <c r="V2028" s="37"/>
      <c r="W2028" s="37"/>
      <c r="X2028" s="37"/>
      <c r="Y2028" s="37"/>
      <c r="Z2028" s="37"/>
      <c r="AA2028" s="37"/>
      <c r="AB2028" s="37"/>
      <c r="AC2028" s="37"/>
      <c r="AD2028" s="37"/>
      <c r="AE2028" s="37"/>
      <c r="AF2028" s="37"/>
      <c r="AG2028" s="37"/>
      <c r="AH2028" s="37"/>
      <c r="AI2028" s="37"/>
      <c r="AJ2028" s="37"/>
      <c r="AK2028" s="37"/>
      <c r="AL2028" s="652"/>
      <c r="AM2028" s="652"/>
      <c r="AN2028" s="652"/>
      <c r="AO2028" s="652"/>
      <c r="AP2028" s="652"/>
      <c r="AQ2028" s="652"/>
      <c r="AR2028" s="652"/>
      <c r="AS2028" s="652"/>
      <c r="AT2028" s="652"/>
    </row>
    <row r="2029" spans="2:46" s="644" customFormat="1" ht="15.95" customHeight="1" x14ac:dyDescent="0.25">
      <c r="B2029" s="645"/>
      <c r="C2029" s="652"/>
      <c r="D2029" s="652"/>
      <c r="E2029" s="652"/>
      <c r="F2029" s="652"/>
      <c r="G2029" s="647"/>
      <c r="H2029" s="648"/>
      <c r="I2029" s="648"/>
      <c r="J2029" s="671"/>
      <c r="K2029" s="822"/>
      <c r="L2029" s="671"/>
      <c r="M2029" s="671"/>
      <c r="N2029" s="671"/>
      <c r="O2029" s="671"/>
      <c r="P2029" s="671"/>
      <c r="Q2029" s="671"/>
      <c r="R2029" s="653"/>
      <c r="S2029" s="653"/>
      <c r="T2029" s="653"/>
      <c r="U2029" s="37"/>
      <c r="V2029" s="37"/>
      <c r="W2029" s="37"/>
      <c r="X2029" s="37"/>
      <c r="Y2029" s="37"/>
      <c r="Z2029" s="37"/>
      <c r="AA2029" s="37"/>
      <c r="AB2029" s="37"/>
      <c r="AC2029" s="37"/>
      <c r="AD2029" s="37"/>
      <c r="AE2029" s="37"/>
      <c r="AF2029" s="37"/>
      <c r="AG2029" s="37"/>
      <c r="AH2029" s="37"/>
      <c r="AI2029" s="37"/>
      <c r="AJ2029" s="37"/>
      <c r="AK2029" s="37"/>
      <c r="AL2029" s="652"/>
      <c r="AM2029" s="652"/>
      <c r="AN2029" s="652"/>
      <c r="AO2029" s="652"/>
      <c r="AP2029" s="652"/>
      <c r="AQ2029" s="652"/>
      <c r="AR2029" s="652"/>
      <c r="AS2029" s="652"/>
      <c r="AT2029" s="652"/>
    </row>
    <row r="2030" spans="2:46" s="644" customFormat="1" ht="15.95" customHeight="1" x14ac:dyDescent="0.25">
      <c r="B2030" s="645"/>
      <c r="C2030" s="652"/>
      <c r="D2030" s="652"/>
      <c r="E2030" s="652"/>
      <c r="F2030" s="652"/>
      <c r="G2030" s="647"/>
      <c r="H2030" s="648"/>
      <c r="I2030" s="648"/>
      <c r="J2030" s="671"/>
      <c r="K2030" s="822"/>
      <c r="L2030" s="671"/>
      <c r="M2030" s="671"/>
      <c r="N2030" s="671"/>
      <c r="O2030" s="671"/>
      <c r="P2030" s="671"/>
      <c r="Q2030" s="671"/>
      <c r="R2030" s="653"/>
      <c r="S2030" s="653"/>
      <c r="T2030" s="653"/>
      <c r="U2030" s="37"/>
      <c r="V2030" s="37"/>
      <c r="W2030" s="37"/>
      <c r="X2030" s="37"/>
      <c r="Y2030" s="37"/>
      <c r="Z2030" s="37"/>
      <c r="AA2030" s="37"/>
      <c r="AB2030" s="37"/>
      <c r="AC2030" s="37"/>
      <c r="AD2030" s="37"/>
      <c r="AE2030" s="37"/>
      <c r="AF2030" s="37"/>
      <c r="AG2030" s="37"/>
      <c r="AH2030" s="37"/>
      <c r="AI2030" s="37"/>
      <c r="AJ2030" s="37"/>
      <c r="AK2030" s="37"/>
      <c r="AL2030" s="652"/>
      <c r="AM2030" s="652"/>
      <c r="AN2030" s="652"/>
      <c r="AO2030" s="652"/>
      <c r="AP2030" s="652"/>
      <c r="AQ2030" s="652"/>
      <c r="AR2030" s="652"/>
      <c r="AS2030" s="652"/>
      <c r="AT2030" s="652"/>
    </row>
    <row r="2031" spans="2:46" s="644" customFormat="1" ht="15.95" customHeight="1" x14ac:dyDescent="0.25">
      <c r="B2031" s="645"/>
      <c r="C2031" s="652"/>
      <c r="D2031" s="652"/>
      <c r="E2031" s="652"/>
      <c r="F2031" s="652"/>
      <c r="G2031" s="647"/>
      <c r="H2031" s="648"/>
      <c r="I2031" s="648"/>
      <c r="J2031" s="671"/>
      <c r="K2031" s="822"/>
      <c r="L2031" s="671"/>
      <c r="M2031" s="671"/>
      <c r="N2031" s="671"/>
      <c r="O2031" s="671"/>
      <c r="P2031" s="671"/>
      <c r="Q2031" s="671"/>
      <c r="R2031" s="653"/>
      <c r="S2031" s="653"/>
      <c r="T2031" s="653"/>
      <c r="U2031" s="37"/>
      <c r="V2031" s="37"/>
      <c r="W2031" s="37"/>
      <c r="X2031" s="37"/>
      <c r="Y2031" s="37"/>
      <c r="Z2031" s="37"/>
      <c r="AA2031" s="37"/>
      <c r="AB2031" s="37"/>
      <c r="AC2031" s="37"/>
      <c r="AD2031" s="37"/>
      <c r="AE2031" s="37"/>
      <c r="AF2031" s="37"/>
      <c r="AG2031" s="37"/>
      <c r="AH2031" s="37"/>
      <c r="AI2031" s="37"/>
      <c r="AJ2031" s="37"/>
      <c r="AK2031" s="37"/>
      <c r="AL2031" s="652"/>
      <c r="AM2031" s="652"/>
      <c r="AN2031" s="652"/>
      <c r="AO2031" s="652"/>
      <c r="AP2031" s="652"/>
      <c r="AQ2031" s="652"/>
      <c r="AR2031" s="652"/>
      <c r="AS2031" s="652"/>
      <c r="AT2031" s="652"/>
    </row>
    <row r="2032" spans="2:46" s="644" customFormat="1" ht="15.95" customHeight="1" x14ac:dyDescent="0.25">
      <c r="B2032" s="645"/>
      <c r="C2032" s="652"/>
      <c r="D2032" s="652"/>
      <c r="E2032" s="652"/>
      <c r="F2032" s="652"/>
      <c r="G2032" s="647"/>
      <c r="H2032" s="648"/>
      <c r="I2032" s="648"/>
      <c r="J2032" s="671"/>
      <c r="K2032" s="822"/>
      <c r="L2032" s="671"/>
      <c r="M2032" s="671"/>
      <c r="N2032" s="671"/>
      <c r="O2032" s="671"/>
      <c r="P2032" s="671"/>
      <c r="Q2032" s="671"/>
      <c r="R2032" s="653"/>
      <c r="S2032" s="653"/>
      <c r="T2032" s="653"/>
      <c r="U2032" s="37"/>
      <c r="V2032" s="37"/>
      <c r="W2032" s="37"/>
      <c r="X2032" s="37"/>
      <c r="Y2032" s="37"/>
      <c r="Z2032" s="37"/>
      <c r="AA2032" s="37"/>
      <c r="AB2032" s="37"/>
      <c r="AC2032" s="37"/>
      <c r="AD2032" s="37"/>
      <c r="AE2032" s="37"/>
      <c r="AF2032" s="37"/>
      <c r="AG2032" s="37"/>
      <c r="AH2032" s="37"/>
      <c r="AI2032" s="37"/>
      <c r="AJ2032" s="37"/>
      <c r="AK2032" s="37"/>
      <c r="AL2032" s="652"/>
      <c r="AM2032" s="652"/>
      <c r="AN2032" s="652"/>
      <c r="AO2032" s="652"/>
      <c r="AP2032" s="652"/>
      <c r="AQ2032" s="652"/>
      <c r="AR2032" s="652"/>
      <c r="AS2032" s="652"/>
      <c r="AT2032" s="652"/>
    </row>
    <row r="2033" spans="2:46" s="644" customFormat="1" ht="15.95" customHeight="1" x14ac:dyDescent="0.25">
      <c r="B2033" s="645"/>
      <c r="C2033" s="652"/>
      <c r="D2033" s="652"/>
      <c r="E2033" s="652"/>
      <c r="F2033" s="652"/>
      <c r="G2033" s="647"/>
      <c r="H2033" s="648"/>
      <c r="I2033" s="648"/>
      <c r="J2033" s="671"/>
      <c r="K2033" s="822"/>
      <c r="L2033" s="671"/>
      <c r="M2033" s="671"/>
      <c r="N2033" s="671"/>
      <c r="O2033" s="671"/>
      <c r="P2033" s="671"/>
      <c r="Q2033" s="671"/>
      <c r="R2033" s="653"/>
      <c r="S2033" s="653"/>
      <c r="T2033" s="653"/>
      <c r="U2033" s="37"/>
      <c r="V2033" s="37"/>
      <c r="W2033" s="37"/>
      <c r="X2033" s="37"/>
      <c r="Y2033" s="37"/>
      <c r="Z2033" s="37"/>
      <c r="AA2033" s="37"/>
      <c r="AB2033" s="37"/>
      <c r="AC2033" s="37"/>
      <c r="AD2033" s="37"/>
      <c r="AE2033" s="37"/>
      <c r="AF2033" s="37"/>
      <c r="AG2033" s="37"/>
      <c r="AH2033" s="37"/>
      <c r="AI2033" s="37"/>
      <c r="AJ2033" s="37"/>
      <c r="AK2033" s="37"/>
      <c r="AL2033" s="652"/>
      <c r="AM2033" s="652"/>
      <c r="AN2033" s="652"/>
      <c r="AO2033" s="652"/>
      <c r="AP2033" s="652"/>
      <c r="AQ2033" s="652"/>
      <c r="AR2033" s="652"/>
      <c r="AS2033" s="652"/>
      <c r="AT2033" s="652"/>
    </row>
    <row r="2034" spans="2:46" s="644" customFormat="1" ht="15.95" customHeight="1" x14ac:dyDescent="0.25">
      <c r="B2034" s="645"/>
      <c r="C2034" s="652"/>
      <c r="D2034" s="652"/>
      <c r="E2034" s="652"/>
      <c r="F2034" s="652"/>
      <c r="G2034" s="647"/>
      <c r="H2034" s="648"/>
      <c r="I2034" s="648"/>
      <c r="J2034" s="671"/>
      <c r="K2034" s="822"/>
      <c r="L2034" s="671"/>
      <c r="M2034" s="671"/>
      <c r="N2034" s="671"/>
      <c r="O2034" s="671"/>
      <c r="P2034" s="671"/>
      <c r="Q2034" s="671"/>
      <c r="R2034" s="653"/>
      <c r="S2034" s="653"/>
      <c r="T2034" s="653"/>
      <c r="U2034" s="37"/>
      <c r="V2034" s="37"/>
      <c r="W2034" s="37"/>
      <c r="X2034" s="37"/>
      <c r="Y2034" s="37"/>
      <c r="Z2034" s="37"/>
      <c r="AA2034" s="37"/>
      <c r="AB2034" s="37"/>
      <c r="AC2034" s="37"/>
      <c r="AD2034" s="37"/>
      <c r="AE2034" s="37"/>
      <c r="AF2034" s="37"/>
      <c r="AG2034" s="37"/>
      <c r="AH2034" s="37"/>
      <c r="AI2034" s="37"/>
      <c r="AJ2034" s="37"/>
      <c r="AK2034" s="37"/>
      <c r="AL2034" s="652"/>
      <c r="AM2034" s="652"/>
      <c r="AN2034" s="652"/>
      <c r="AO2034" s="652"/>
      <c r="AP2034" s="652"/>
      <c r="AQ2034" s="652"/>
      <c r="AR2034" s="652"/>
      <c r="AS2034" s="652"/>
      <c r="AT2034" s="652"/>
    </row>
    <row r="2035" spans="2:46" s="644" customFormat="1" ht="15.95" customHeight="1" x14ac:dyDescent="0.25">
      <c r="B2035" s="645"/>
      <c r="C2035" s="652"/>
      <c r="D2035" s="652"/>
      <c r="E2035" s="652"/>
      <c r="F2035" s="652"/>
      <c r="G2035" s="647"/>
      <c r="H2035" s="648"/>
      <c r="I2035" s="648"/>
      <c r="J2035" s="671"/>
      <c r="K2035" s="822"/>
      <c r="L2035" s="671"/>
      <c r="M2035" s="671"/>
      <c r="N2035" s="671"/>
      <c r="O2035" s="671"/>
      <c r="P2035" s="671"/>
      <c r="Q2035" s="671"/>
      <c r="R2035" s="653"/>
      <c r="S2035" s="653"/>
      <c r="T2035" s="653"/>
      <c r="U2035" s="37"/>
      <c r="V2035" s="37"/>
      <c r="W2035" s="37"/>
      <c r="X2035" s="37"/>
      <c r="Y2035" s="37"/>
      <c r="Z2035" s="37"/>
      <c r="AA2035" s="37"/>
      <c r="AB2035" s="37"/>
      <c r="AC2035" s="37"/>
      <c r="AD2035" s="37"/>
      <c r="AE2035" s="37"/>
      <c r="AF2035" s="37"/>
      <c r="AG2035" s="37"/>
      <c r="AH2035" s="37"/>
      <c r="AI2035" s="37"/>
      <c r="AJ2035" s="37"/>
      <c r="AK2035" s="37"/>
      <c r="AL2035" s="652"/>
      <c r="AM2035" s="652"/>
      <c r="AN2035" s="652"/>
      <c r="AO2035" s="652"/>
      <c r="AP2035" s="652"/>
      <c r="AQ2035" s="652"/>
      <c r="AR2035" s="652"/>
      <c r="AS2035" s="652"/>
      <c r="AT2035" s="652"/>
    </row>
    <row r="2036" spans="2:46" s="644" customFormat="1" ht="15.95" customHeight="1" x14ac:dyDescent="0.25">
      <c r="B2036" s="645"/>
      <c r="C2036" s="652"/>
      <c r="D2036" s="652"/>
      <c r="E2036" s="652"/>
      <c r="F2036" s="652"/>
      <c r="G2036" s="647"/>
      <c r="H2036" s="648"/>
      <c r="I2036" s="648"/>
      <c r="J2036" s="671"/>
      <c r="K2036" s="822"/>
      <c r="L2036" s="671"/>
      <c r="M2036" s="671"/>
      <c r="N2036" s="671"/>
      <c r="O2036" s="671"/>
      <c r="P2036" s="671"/>
      <c r="Q2036" s="671"/>
      <c r="R2036" s="653"/>
      <c r="S2036" s="653"/>
      <c r="T2036" s="653"/>
      <c r="U2036" s="37"/>
      <c r="V2036" s="37"/>
      <c r="W2036" s="37"/>
      <c r="X2036" s="37"/>
      <c r="Y2036" s="37"/>
      <c r="Z2036" s="37"/>
      <c r="AA2036" s="37"/>
      <c r="AB2036" s="37"/>
      <c r="AC2036" s="37"/>
      <c r="AD2036" s="37"/>
      <c r="AE2036" s="37"/>
      <c r="AF2036" s="37"/>
      <c r="AG2036" s="37"/>
      <c r="AH2036" s="37"/>
      <c r="AI2036" s="37"/>
      <c r="AJ2036" s="37"/>
      <c r="AK2036" s="37"/>
      <c r="AL2036" s="652"/>
      <c r="AM2036" s="652"/>
      <c r="AN2036" s="652"/>
      <c r="AO2036" s="652"/>
      <c r="AP2036" s="652"/>
      <c r="AQ2036" s="652"/>
      <c r="AR2036" s="652"/>
      <c r="AS2036" s="652"/>
      <c r="AT2036" s="652"/>
    </row>
    <row r="2037" spans="2:46" s="644" customFormat="1" ht="15.95" customHeight="1" x14ac:dyDescent="0.25">
      <c r="B2037" s="645"/>
      <c r="C2037" s="652"/>
      <c r="D2037" s="652"/>
      <c r="E2037" s="652"/>
      <c r="F2037" s="652"/>
      <c r="G2037" s="647"/>
      <c r="H2037" s="648"/>
      <c r="I2037" s="648"/>
      <c r="J2037" s="671"/>
      <c r="K2037" s="822"/>
      <c r="L2037" s="671"/>
      <c r="M2037" s="671"/>
      <c r="N2037" s="671"/>
      <c r="O2037" s="671"/>
      <c r="P2037" s="671"/>
      <c r="Q2037" s="671"/>
      <c r="R2037" s="653"/>
      <c r="S2037" s="653"/>
      <c r="T2037" s="653"/>
      <c r="U2037" s="37"/>
      <c r="V2037" s="37"/>
      <c r="W2037" s="37"/>
      <c r="X2037" s="37"/>
      <c r="Y2037" s="37"/>
      <c r="Z2037" s="37"/>
      <c r="AA2037" s="37"/>
      <c r="AB2037" s="37"/>
      <c r="AC2037" s="37"/>
      <c r="AD2037" s="37"/>
      <c r="AE2037" s="37"/>
      <c r="AF2037" s="37"/>
      <c r="AG2037" s="37"/>
      <c r="AH2037" s="37"/>
      <c r="AI2037" s="37"/>
      <c r="AJ2037" s="37"/>
      <c r="AK2037" s="37"/>
      <c r="AL2037" s="652"/>
      <c r="AM2037" s="652"/>
      <c r="AN2037" s="652"/>
      <c r="AO2037" s="652"/>
      <c r="AP2037" s="652"/>
      <c r="AQ2037" s="652"/>
      <c r="AR2037" s="652"/>
      <c r="AS2037" s="652"/>
      <c r="AT2037" s="652"/>
    </row>
    <row r="2038" spans="2:46" s="644" customFormat="1" ht="15.95" customHeight="1" x14ac:dyDescent="0.25">
      <c r="B2038" s="645"/>
      <c r="C2038" s="652"/>
      <c r="D2038" s="652"/>
      <c r="E2038" s="652"/>
      <c r="F2038" s="652"/>
      <c r="G2038" s="647"/>
      <c r="H2038" s="648"/>
      <c r="I2038" s="648"/>
      <c r="J2038" s="671"/>
      <c r="K2038" s="822"/>
      <c r="L2038" s="671"/>
      <c r="M2038" s="671"/>
      <c r="N2038" s="671"/>
      <c r="O2038" s="671"/>
      <c r="P2038" s="671"/>
      <c r="Q2038" s="671"/>
      <c r="R2038" s="653"/>
      <c r="S2038" s="653"/>
      <c r="T2038" s="653"/>
      <c r="U2038" s="37"/>
      <c r="V2038" s="37"/>
      <c r="W2038" s="37"/>
      <c r="X2038" s="37"/>
      <c r="Y2038" s="37"/>
      <c r="Z2038" s="37"/>
      <c r="AA2038" s="37"/>
      <c r="AB2038" s="37"/>
      <c r="AC2038" s="37"/>
      <c r="AD2038" s="37"/>
      <c r="AE2038" s="37"/>
      <c r="AF2038" s="37"/>
      <c r="AG2038" s="37"/>
      <c r="AH2038" s="37"/>
      <c r="AI2038" s="37"/>
      <c r="AJ2038" s="37"/>
      <c r="AK2038" s="37"/>
      <c r="AL2038" s="652"/>
      <c r="AM2038" s="652"/>
      <c r="AN2038" s="652"/>
      <c r="AO2038" s="652"/>
      <c r="AP2038" s="652"/>
      <c r="AQ2038" s="652"/>
      <c r="AR2038" s="652"/>
      <c r="AS2038" s="652"/>
      <c r="AT2038" s="652"/>
    </row>
    <row r="2039" spans="2:46" s="644" customFormat="1" ht="15.95" customHeight="1" x14ac:dyDescent="0.25">
      <c r="B2039" s="645"/>
      <c r="C2039" s="652"/>
      <c r="D2039" s="652"/>
      <c r="E2039" s="652"/>
      <c r="F2039" s="652"/>
      <c r="G2039" s="647"/>
      <c r="H2039" s="648"/>
      <c r="I2039" s="648"/>
      <c r="J2039" s="671"/>
      <c r="K2039" s="822"/>
      <c r="L2039" s="671"/>
      <c r="M2039" s="671"/>
      <c r="N2039" s="671"/>
      <c r="O2039" s="671"/>
      <c r="P2039" s="671"/>
      <c r="Q2039" s="671"/>
      <c r="R2039" s="653"/>
      <c r="S2039" s="653"/>
      <c r="T2039" s="653"/>
      <c r="U2039" s="37"/>
      <c r="V2039" s="37"/>
      <c r="W2039" s="37"/>
      <c r="X2039" s="37"/>
      <c r="Y2039" s="37"/>
      <c r="Z2039" s="37"/>
      <c r="AA2039" s="37"/>
      <c r="AB2039" s="37"/>
      <c r="AC2039" s="37"/>
      <c r="AD2039" s="37"/>
      <c r="AE2039" s="37"/>
      <c r="AF2039" s="37"/>
      <c r="AG2039" s="37"/>
      <c r="AH2039" s="37"/>
      <c r="AI2039" s="37"/>
      <c r="AJ2039" s="37"/>
      <c r="AK2039" s="37"/>
      <c r="AL2039" s="652"/>
      <c r="AM2039" s="652"/>
      <c r="AN2039" s="652"/>
      <c r="AO2039" s="652"/>
      <c r="AP2039" s="652"/>
      <c r="AQ2039" s="652"/>
      <c r="AR2039" s="652"/>
      <c r="AS2039" s="652"/>
      <c r="AT2039" s="652"/>
    </row>
    <row r="2040" spans="2:46" s="644" customFormat="1" ht="15.95" customHeight="1" x14ac:dyDescent="0.25">
      <c r="B2040" s="645"/>
      <c r="C2040" s="652"/>
      <c r="D2040" s="652"/>
      <c r="E2040" s="652"/>
      <c r="F2040" s="652"/>
      <c r="G2040" s="647"/>
      <c r="H2040" s="648"/>
      <c r="I2040" s="648"/>
      <c r="J2040" s="671"/>
      <c r="K2040" s="822"/>
      <c r="L2040" s="671"/>
      <c r="M2040" s="671"/>
      <c r="N2040" s="671"/>
      <c r="O2040" s="671"/>
      <c r="P2040" s="671"/>
      <c r="Q2040" s="671"/>
      <c r="R2040" s="653"/>
      <c r="S2040" s="653"/>
      <c r="T2040" s="653"/>
      <c r="U2040" s="37"/>
      <c r="V2040" s="37"/>
      <c r="W2040" s="37"/>
      <c r="X2040" s="37"/>
      <c r="Y2040" s="37"/>
      <c r="Z2040" s="37"/>
      <c r="AA2040" s="37"/>
      <c r="AB2040" s="37"/>
      <c r="AC2040" s="37"/>
      <c r="AD2040" s="37"/>
      <c r="AE2040" s="37"/>
      <c r="AF2040" s="37"/>
      <c r="AG2040" s="37"/>
      <c r="AH2040" s="37"/>
      <c r="AI2040" s="37"/>
      <c r="AJ2040" s="37"/>
      <c r="AK2040" s="37"/>
      <c r="AL2040" s="652"/>
      <c r="AM2040" s="652"/>
      <c r="AN2040" s="652"/>
      <c r="AO2040" s="652"/>
      <c r="AP2040" s="652"/>
      <c r="AQ2040" s="652"/>
      <c r="AR2040" s="652"/>
      <c r="AS2040" s="652"/>
      <c r="AT2040" s="652"/>
    </row>
    <row r="2041" spans="2:46" s="644" customFormat="1" ht="15.95" customHeight="1" x14ac:dyDescent="0.25">
      <c r="B2041" s="645"/>
      <c r="C2041" s="652"/>
      <c r="D2041" s="652"/>
      <c r="E2041" s="652"/>
      <c r="F2041" s="652"/>
      <c r="G2041" s="647"/>
      <c r="H2041" s="648"/>
      <c r="I2041" s="648"/>
      <c r="J2041" s="671"/>
      <c r="K2041" s="822"/>
      <c r="L2041" s="671"/>
      <c r="M2041" s="671"/>
      <c r="N2041" s="671"/>
      <c r="O2041" s="671"/>
      <c r="P2041" s="671"/>
      <c r="Q2041" s="671"/>
      <c r="R2041" s="653"/>
      <c r="S2041" s="653"/>
      <c r="T2041" s="653"/>
      <c r="U2041" s="37"/>
      <c r="V2041" s="37"/>
      <c r="W2041" s="37"/>
      <c r="X2041" s="37"/>
      <c r="Y2041" s="37"/>
      <c r="Z2041" s="37"/>
      <c r="AA2041" s="37"/>
      <c r="AB2041" s="37"/>
      <c r="AC2041" s="37"/>
      <c r="AD2041" s="37"/>
      <c r="AE2041" s="37"/>
      <c r="AF2041" s="37"/>
      <c r="AG2041" s="37"/>
      <c r="AH2041" s="37"/>
      <c r="AI2041" s="37"/>
      <c r="AJ2041" s="37"/>
      <c r="AK2041" s="37"/>
      <c r="AL2041" s="652"/>
      <c r="AM2041" s="652"/>
      <c r="AN2041" s="652"/>
      <c r="AO2041" s="652"/>
      <c r="AP2041" s="652"/>
      <c r="AQ2041" s="652"/>
      <c r="AR2041" s="652"/>
      <c r="AS2041" s="652"/>
      <c r="AT2041" s="652"/>
    </row>
    <row r="2042" spans="2:46" s="644" customFormat="1" ht="15.95" customHeight="1" x14ac:dyDescent="0.25">
      <c r="B2042" s="645"/>
      <c r="C2042" s="652"/>
      <c r="D2042" s="652"/>
      <c r="E2042" s="652"/>
      <c r="F2042" s="652"/>
      <c r="G2042" s="647"/>
      <c r="H2042" s="648"/>
      <c r="I2042" s="648"/>
      <c r="J2042" s="671"/>
      <c r="K2042" s="822"/>
      <c r="L2042" s="671"/>
      <c r="M2042" s="671"/>
      <c r="N2042" s="671"/>
      <c r="O2042" s="671"/>
      <c r="P2042" s="671"/>
      <c r="Q2042" s="671"/>
      <c r="R2042" s="653"/>
      <c r="S2042" s="653"/>
      <c r="T2042" s="653"/>
      <c r="U2042" s="37"/>
      <c r="V2042" s="37"/>
      <c r="W2042" s="37"/>
      <c r="X2042" s="37"/>
      <c r="Y2042" s="37"/>
      <c r="Z2042" s="37"/>
      <c r="AA2042" s="37"/>
      <c r="AB2042" s="37"/>
      <c r="AC2042" s="37"/>
      <c r="AD2042" s="37"/>
      <c r="AE2042" s="37"/>
      <c r="AF2042" s="37"/>
      <c r="AG2042" s="37"/>
      <c r="AH2042" s="37"/>
      <c r="AI2042" s="37"/>
      <c r="AJ2042" s="37"/>
      <c r="AK2042" s="37"/>
      <c r="AL2042" s="652"/>
      <c r="AM2042" s="652"/>
      <c r="AN2042" s="652"/>
      <c r="AO2042" s="652"/>
      <c r="AP2042" s="652"/>
      <c r="AQ2042" s="652"/>
      <c r="AR2042" s="652"/>
      <c r="AS2042" s="652"/>
      <c r="AT2042" s="652"/>
    </row>
    <row r="2043" spans="2:46" s="644" customFormat="1" ht="15.95" customHeight="1" x14ac:dyDescent="0.25">
      <c r="B2043" s="645"/>
      <c r="C2043" s="652"/>
      <c r="D2043" s="652"/>
      <c r="E2043" s="652"/>
      <c r="F2043" s="652"/>
      <c r="G2043" s="647"/>
      <c r="H2043" s="648"/>
      <c r="I2043" s="648"/>
      <c r="J2043" s="671"/>
      <c r="K2043" s="822"/>
      <c r="L2043" s="671"/>
      <c r="M2043" s="671"/>
      <c r="N2043" s="671"/>
      <c r="O2043" s="671"/>
      <c r="P2043" s="671"/>
      <c r="Q2043" s="671"/>
      <c r="R2043" s="653"/>
      <c r="S2043" s="653"/>
      <c r="T2043" s="653"/>
      <c r="U2043" s="37"/>
      <c r="V2043" s="37"/>
      <c r="W2043" s="37"/>
      <c r="X2043" s="37"/>
      <c r="Y2043" s="37"/>
      <c r="Z2043" s="37"/>
      <c r="AA2043" s="37"/>
      <c r="AB2043" s="37"/>
      <c r="AC2043" s="37"/>
      <c r="AD2043" s="37"/>
      <c r="AE2043" s="37"/>
      <c r="AF2043" s="37"/>
      <c r="AG2043" s="37"/>
      <c r="AH2043" s="37"/>
      <c r="AI2043" s="37"/>
      <c r="AJ2043" s="37"/>
      <c r="AK2043" s="37"/>
      <c r="AL2043" s="652"/>
      <c r="AM2043" s="652"/>
      <c r="AN2043" s="652"/>
      <c r="AO2043" s="652"/>
      <c r="AP2043" s="652"/>
      <c r="AQ2043" s="652"/>
      <c r="AR2043" s="652"/>
      <c r="AS2043" s="652"/>
      <c r="AT2043" s="652"/>
    </row>
    <row r="2044" spans="2:46" s="644" customFormat="1" ht="15.95" customHeight="1" x14ac:dyDescent="0.25">
      <c r="B2044" s="645"/>
      <c r="C2044" s="652"/>
      <c r="D2044" s="652"/>
      <c r="E2044" s="652"/>
      <c r="F2044" s="652"/>
      <c r="G2044" s="647"/>
      <c r="H2044" s="648"/>
      <c r="I2044" s="648"/>
      <c r="J2044" s="671"/>
      <c r="K2044" s="822"/>
      <c r="L2044" s="671"/>
      <c r="M2044" s="671"/>
      <c r="N2044" s="671"/>
      <c r="O2044" s="671"/>
      <c r="P2044" s="671"/>
      <c r="Q2044" s="671"/>
      <c r="R2044" s="653"/>
      <c r="S2044" s="653"/>
      <c r="T2044" s="653"/>
      <c r="U2044" s="37"/>
      <c r="V2044" s="37"/>
      <c r="W2044" s="37"/>
      <c r="X2044" s="37"/>
      <c r="Y2044" s="37"/>
      <c r="Z2044" s="37"/>
      <c r="AA2044" s="37"/>
      <c r="AB2044" s="37"/>
      <c r="AC2044" s="37"/>
      <c r="AD2044" s="37"/>
      <c r="AE2044" s="37"/>
      <c r="AF2044" s="37"/>
      <c r="AG2044" s="37"/>
      <c r="AH2044" s="37"/>
      <c r="AI2044" s="37"/>
      <c r="AJ2044" s="37"/>
      <c r="AK2044" s="37"/>
      <c r="AL2044" s="652"/>
      <c r="AM2044" s="652"/>
      <c r="AN2044" s="652"/>
      <c r="AO2044" s="652"/>
      <c r="AP2044" s="652"/>
      <c r="AQ2044" s="652"/>
      <c r="AR2044" s="652"/>
      <c r="AS2044" s="652"/>
      <c r="AT2044" s="652"/>
    </row>
    <row r="2045" spans="2:46" s="644" customFormat="1" ht="15.95" customHeight="1" x14ac:dyDescent="0.25">
      <c r="B2045" s="645"/>
      <c r="C2045" s="652"/>
      <c r="D2045" s="652"/>
      <c r="E2045" s="652"/>
      <c r="F2045" s="652"/>
      <c r="G2045" s="647"/>
      <c r="H2045" s="648"/>
      <c r="I2045" s="648"/>
      <c r="J2045" s="671"/>
      <c r="K2045" s="822"/>
      <c r="L2045" s="671"/>
      <c r="M2045" s="671"/>
      <c r="N2045" s="671"/>
      <c r="O2045" s="671"/>
      <c r="P2045" s="671"/>
      <c r="Q2045" s="671"/>
      <c r="R2045" s="653"/>
      <c r="S2045" s="653"/>
      <c r="T2045" s="653"/>
      <c r="U2045" s="37"/>
      <c r="V2045" s="37"/>
      <c r="W2045" s="37"/>
      <c r="X2045" s="37"/>
      <c r="Y2045" s="37"/>
      <c r="Z2045" s="37"/>
      <c r="AA2045" s="37"/>
      <c r="AB2045" s="37"/>
      <c r="AC2045" s="37"/>
      <c r="AD2045" s="37"/>
      <c r="AE2045" s="37"/>
      <c r="AF2045" s="37"/>
      <c r="AG2045" s="37"/>
      <c r="AH2045" s="37"/>
      <c r="AI2045" s="37"/>
      <c r="AJ2045" s="37"/>
      <c r="AK2045" s="37"/>
      <c r="AL2045" s="652"/>
      <c r="AM2045" s="652"/>
      <c r="AN2045" s="652"/>
      <c r="AO2045" s="652"/>
      <c r="AP2045" s="652"/>
      <c r="AQ2045" s="652"/>
      <c r="AR2045" s="652"/>
      <c r="AS2045" s="652"/>
      <c r="AT2045" s="652"/>
    </row>
    <row r="2046" spans="2:46" s="644" customFormat="1" ht="15.95" customHeight="1" x14ac:dyDescent="0.25">
      <c r="B2046" s="645"/>
      <c r="C2046" s="652"/>
      <c r="D2046" s="652"/>
      <c r="E2046" s="652"/>
      <c r="F2046" s="652"/>
      <c r="G2046" s="647"/>
      <c r="H2046" s="648"/>
      <c r="I2046" s="648"/>
      <c r="J2046" s="671"/>
      <c r="K2046" s="822"/>
      <c r="L2046" s="671"/>
      <c r="M2046" s="671"/>
      <c r="N2046" s="671"/>
      <c r="O2046" s="671"/>
      <c r="P2046" s="671"/>
      <c r="Q2046" s="671"/>
      <c r="R2046" s="653"/>
      <c r="S2046" s="653"/>
      <c r="T2046" s="653"/>
      <c r="U2046" s="37"/>
      <c r="V2046" s="37"/>
      <c r="W2046" s="37"/>
      <c r="X2046" s="37"/>
      <c r="Y2046" s="37"/>
      <c r="Z2046" s="37"/>
      <c r="AA2046" s="37"/>
      <c r="AB2046" s="37"/>
      <c r="AC2046" s="37"/>
      <c r="AD2046" s="37"/>
      <c r="AE2046" s="37"/>
      <c r="AF2046" s="37"/>
      <c r="AG2046" s="37"/>
      <c r="AH2046" s="37"/>
      <c r="AI2046" s="37"/>
      <c r="AJ2046" s="37"/>
      <c r="AK2046" s="37"/>
      <c r="AL2046" s="652"/>
      <c r="AM2046" s="652"/>
      <c r="AN2046" s="652"/>
      <c r="AO2046" s="652"/>
      <c r="AP2046" s="652"/>
      <c r="AQ2046" s="652"/>
      <c r="AR2046" s="652"/>
      <c r="AS2046" s="652"/>
      <c r="AT2046" s="652"/>
    </row>
    <row r="2047" spans="2:46" s="644" customFormat="1" ht="15.95" customHeight="1" x14ac:dyDescent="0.25">
      <c r="B2047" s="645"/>
      <c r="C2047" s="652"/>
      <c r="D2047" s="652"/>
      <c r="E2047" s="652"/>
      <c r="F2047" s="652"/>
      <c r="G2047" s="647"/>
      <c r="H2047" s="648"/>
      <c r="I2047" s="648"/>
      <c r="J2047" s="671"/>
      <c r="K2047" s="822"/>
      <c r="L2047" s="671"/>
      <c r="M2047" s="671"/>
      <c r="N2047" s="671"/>
      <c r="O2047" s="671"/>
      <c r="P2047" s="671"/>
      <c r="Q2047" s="671"/>
      <c r="R2047" s="653"/>
      <c r="S2047" s="653"/>
      <c r="T2047" s="653"/>
      <c r="U2047" s="37"/>
      <c r="V2047" s="37"/>
      <c r="W2047" s="37"/>
      <c r="X2047" s="37"/>
      <c r="Y2047" s="37"/>
      <c r="Z2047" s="37"/>
      <c r="AA2047" s="37"/>
      <c r="AB2047" s="37"/>
      <c r="AC2047" s="37"/>
      <c r="AD2047" s="37"/>
      <c r="AE2047" s="37"/>
      <c r="AF2047" s="37"/>
      <c r="AG2047" s="37"/>
      <c r="AH2047" s="37"/>
      <c r="AI2047" s="37"/>
      <c r="AJ2047" s="37"/>
      <c r="AK2047" s="37"/>
      <c r="AL2047" s="652"/>
      <c r="AM2047" s="652"/>
      <c r="AN2047" s="652"/>
      <c r="AO2047" s="652"/>
      <c r="AP2047" s="652"/>
      <c r="AQ2047" s="652"/>
      <c r="AR2047" s="652"/>
      <c r="AS2047" s="652"/>
      <c r="AT2047" s="652"/>
    </row>
    <row r="2048" spans="2:46" s="644" customFormat="1" ht="15.95" customHeight="1" x14ac:dyDescent="0.25">
      <c r="B2048" s="645"/>
      <c r="C2048" s="652"/>
      <c r="D2048" s="652"/>
      <c r="E2048" s="652"/>
      <c r="F2048" s="652"/>
      <c r="G2048" s="647"/>
      <c r="H2048" s="648"/>
      <c r="I2048" s="648"/>
      <c r="J2048" s="671"/>
      <c r="K2048" s="822"/>
      <c r="L2048" s="671"/>
      <c r="M2048" s="671"/>
      <c r="N2048" s="671"/>
      <c r="O2048" s="671"/>
      <c r="P2048" s="671"/>
      <c r="Q2048" s="671"/>
      <c r="R2048" s="653"/>
      <c r="S2048" s="653"/>
      <c r="T2048" s="653"/>
      <c r="U2048" s="37"/>
      <c r="V2048" s="37"/>
      <c r="W2048" s="37"/>
      <c r="X2048" s="37"/>
      <c r="Y2048" s="37"/>
      <c r="Z2048" s="37"/>
      <c r="AA2048" s="37"/>
      <c r="AB2048" s="37"/>
      <c r="AC2048" s="37"/>
      <c r="AD2048" s="37"/>
      <c r="AE2048" s="37"/>
      <c r="AF2048" s="37"/>
      <c r="AG2048" s="37"/>
      <c r="AH2048" s="37"/>
      <c r="AI2048" s="37"/>
      <c r="AJ2048" s="37"/>
      <c r="AK2048" s="37"/>
      <c r="AL2048" s="652"/>
      <c r="AM2048" s="652"/>
      <c r="AN2048" s="652"/>
      <c r="AO2048" s="652"/>
      <c r="AP2048" s="652"/>
      <c r="AQ2048" s="652"/>
      <c r="AR2048" s="652"/>
      <c r="AS2048" s="652"/>
      <c r="AT2048" s="652"/>
    </row>
    <row r="2049" spans="2:46" s="644" customFormat="1" ht="15.95" customHeight="1" x14ac:dyDescent="0.25">
      <c r="B2049" s="645"/>
      <c r="C2049" s="652"/>
      <c r="D2049" s="652"/>
      <c r="E2049" s="652"/>
      <c r="F2049" s="652"/>
      <c r="G2049" s="647"/>
      <c r="H2049" s="648"/>
      <c r="I2049" s="648"/>
      <c r="J2049" s="671"/>
      <c r="K2049" s="822"/>
      <c r="L2049" s="671"/>
      <c r="M2049" s="671"/>
      <c r="N2049" s="671"/>
      <c r="O2049" s="671"/>
      <c r="P2049" s="671"/>
      <c r="Q2049" s="671"/>
      <c r="R2049" s="653"/>
      <c r="S2049" s="653"/>
      <c r="T2049" s="653"/>
      <c r="U2049" s="37"/>
      <c r="V2049" s="37"/>
      <c r="W2049" s="37"/>
      <c r="X2049" s="37"/>
      <c r="Y2049" s="37"/>
      <c r="Z2049" s="37"/>
      <c r="AA2049" s="37"/>
      <c r="AB2049" s="37"/>
      <c r="AC2049" s="37"/>
      <c r="AD2049" s="37"/>
      <c r="AE2049" s="37"/>
      <c r="AF2049" s="37"/>
      <c r="AG2049" s="37"/>
      <c r="AH2049" s="37"/>
      <c r="AI2049" s="37"/>
      <c r="AJ2049" s="37"/>
      <c r="AK2049" s="37"/>
      <c r="AL2049" s="652"/>
      <c r="AM2049" s="652"/>
      <c r="AN2049" s="652"/>
      <c r="AO2049" s="652"/>
      <c r="AP2049" s="652"/>
      <c r="AQ2049" s="652"/>
      <c r="AR2049" s="652"/>
      <c r="AS2049" s="652"/>
      <c r="AT2049" s="652"/>
    </row>
    <row r="2050" spans="2:46" s="644" customFormat="1" ht="15.95" customHeight="1" x14ac:dyDescent="0.25">
      <c r="B2050" s="645"/>
      <c r="C2050" s="652"/>
      <c r="D2050" s="652"/>
      <c r="E2050" s="652"/>
      <c r="F2050" s="652"/>
      <c r="G2050" s="647"/>
      <c r="H2050" s="648"/>
      <c r="I2050" s="648"/>
      <c r="J2050" s="671"/>
      <c r="K2050" s="822"/>
      <c r="L2050" s="671"/>
      <c r="M2050" s="671"/>
      <c r="N2050" s="671"/>
      <c r="O2050" s="671"/>
      <c r="P2050" s="671"/>
      <c r="Q2050" s="671"/>
      <c r="R2050" s="653"/>
      <c r="S2050" s="653"/>
      <c r="T2050" s="653"/>
      <c r="U2050" s="37"/>
      <c r="V2050" s="37"/>
      <c r="W2050" s="37"/>
      <c r="X2050" s="37"/>
      <c r="Y2050" s="37"/>
      <c r="Z2050" s="37"/>
      <c r="AA2050" s="37"/>
      <c r="AB2050" s="37"/>
      <c r="AC2050" s="37"/>
      <c r="AD2050" s="37"/>
      <c r="AE2050" s="37"/>
      <c r="AF2050" s="37"/>
      <c r="AG2050" s="37"/>
      <c r="AH2050" s="37"/>
      <c r="AI2050" s="37"/>
      <c r="AJ2050" s="37"/>
      <c r="AK2050" s="37"/>
      <c r="AL2050" s="652"/>
      <c r="AM2050" s="652"/>
      <c r="AN2050" s="652"/>
      <c r="AO2050" s="652"/>
      <c r="AP2050" s="652"/>
      <c r="AQ2050" s="652"/>
      <c r="AR2050" s="652"/>
      <c r="AS2050" s="652"/>
      <c r="AT2050" s="652"/>
    </row>
    <row r="2051" spans="2:46" s="644" customFormat="1" ht="15.95" customHeight="1" x14ac:dyDescent="0.25">
      <c r="B2051" s="645"/>
      <c r="C2051" s="652"/>
      <c r="D2051" s="652"/>
      <c r="E2051" s="652"/>
      <c r="F2051" s="652"/>
      <c r="G2051" s="647"/>
      <c r="H2051" s="648"/>
      <c r="I2051" s="648"/>
      <c r="J2051" s="671"/>
      <c r="K2051" s="822"/>
      <c r="L2051" s="671"/>
      <c r="M2051" s="671"/>
      <c r="N2051" s="671"/>
      <c r="O2051" s="671"/>
      <c r="P2051" s="671"/>
      <c r="Q2051" s="671"/>
      <c r="R2051" s="653"/>
      <c r="S2051" s="653"/>
      <c r="T2051" s="653"/>
      <c r="U2051" s="37"/>
      <c r="V2051" s="37"/>
      <c r="W2051" s="37"/>
      <c r="X2051" s="37"/>
      <c r="Y2051" s="37"/>
      <c r="Z2051" s="37"/>
      <c r="AA2051" s="37"/>
      <c r="AB2051" s="37"/>
      <c r="AC2051" s="37"/>
      <c r="AD2051" s="37"/>
      <c r="AE2051" s="37"/>
      <c r="AF2051" s="37"/>
      <c r="AG2051" s="37"/>
      <c r="AH2051" s="37"/>
      <c r="AI2051" s="37"/>
      <c r="AJ2051" s="37"/>
      <c r="AK2051" s="37"/>
      <c r="AL2051" s="652"/>
      <c r="AM2051" s="652"/>
      <c r="AN2051" s="652"/>
      <c r="AO2051" s="652"/>
      <c r="AP2051" s="652"/>
      <c r="AQ2051" s="652"/>
      <c r="AR2051" s="652"/>
      <c r="AS2051" s="652"/>
      <c r="AT2051" s="652"/>
    </row>
    <row r="2052" spans="2:46" s="644" customFormat="1" ht="15.95" customHeight="1" x14ac:dyDescent="0.25">
      <c r="B2052" s="645"/>
      <c r="C2052" s="652"/>
      <c r="D2052" s="652"/>
      <c r="E2052" s="652"/>
      <c r="F2052" s="652"/>
      <c r="G2052" s="647"/>
      <c r="H2052" s="648"/>
      <c r="I2052" s="648"/>
      <c r="J2052" s="671"/>
      <c r="K2052" s="822"/>
      <c r="L2052" s="671"/>
      <c r="M2052" s="671"/>
      <c r="N2052" s="671"/>
      <c r="O2052" s="671"/>
      <c r="P2052" s="671"/>
      <c r="Q2052" s="671"/>
      <c r="R2052" s="653"/>
      <c r="S2052" s="653"/>
      <c r="T2052" s="653"/>
      <c r="U2052" s="37"/>
      <c r="V2052" s="37"/>
      <c r="W2052" s="37"/>
      <c r="X2052" s="37"/>
      <c r="Y2052" s="37"/>
      <c r="Z2052" s="37"/>
      <c r="AA2052" s="37"/>
      <c r="AB2052" s="37"/>
      <c r="AC2052" s="37"/>
      <c r="AD2052" s="37"/>
      <c r="AE2052" s="37"/>
      <c r="AF2052" s="37"/>
      <c r="AG2052" s="37"/>
      <c r="AH2052" s="37"/>
      <c r="AI2052" s="37"/>
      <c r="AJ2052" s="37"/>
      <c r="AK2052" s="37"/>
      <c r="AL2052" s="652"/>
      <c r="AM2052" s="652"/>
      <c r="AN2052" s="652"/>
      <c r="AO2052" s="652"/>
      <c r="AP2052" s="652"/>
      <c r="AQ2052" s="652"/>
      <c r="AR2052" s="652"/>
      <c r="AS2052" s="652"/>
      <c r="AT2052" s="652"/>
    </row>
    <row r="2053" spans="2:46" s="644" customFormat="1" ht="15.95" customHeight="1" x14ac:dyDescent="0.25">
      <c r="B2053" s="645"/>
      <c r="C2053" s="652"/>
      <c r="D2053" s="652"/>
      <c r="E2053" s="652"/>
      <c r="F2053" s="652"/>
      <c r="G2053" s="647"/>
      <c r="H2053" s="648"/>
      <c r="I2053" s="648"/>
      <c r="J2053" s="671"/>
      <c r="K2053" s="822"/>
      <c r="L2053" s="671"/>
      <c r="M2053" s="671"/>
      <c r="N2053" s="671"/>
      <c r="O2053" s="671"/>
      <c r="P2053" s="671"/>
      <c r="Q2053" s="671"/>
      <c r="R2053" s="653"/>
      <c r="S2053" s="653"/>
      <c r="T2053" s="653"/>
      <c r="U2053" s="37"/>
      <c r="V2053" s="37"/>
      <c r="W2053" s="37"/>
      <c r="X2053" s="37"/>
      <c r="Y2053" s="37"/>
      <c r="Z2053" s="37"/>
      <c r="AA2053" s="37"/>
      <c r="AB2053" s="37"/>
      <c r="AC2053" s="37"/>
      <c r="AD2053" s="37"/>
      <c r="AE2053" s="37"/>
      <c r="AF2053" s="37"/>
      <c r="AG2053" s="37"/>
      <c r="AH2053" s="37"/>
      <c r="AI2053" s="37"/>
      <c r="AJ2053" s="37"/>
      <c r="AK2053" s="37"/>
      <c r="AL2053" s="652"/>
      <c r="AM2053" s="652"/>
      <c r="AN2053" s="652"/>
      <c r="AO2053" s="652"/>
      <c r="AP2053" s="652"/>
      <c r="AQ2053" s="652"/>
      <c r="AR2053" s="652"/>
      <c r="AS2053" s="652"/>
      <c r="AT2053" s="652"/>
    </row>
    <row r="2054" spans="2:46" s="644" customFormat="1" ht="15.95" customHeight="1" x14ac:dyDescent="0.25">
      <c r="B2054" s="645"/>
      <c r="C2054" s="652"/>
      <c r="D2054" s="652"/>
      <c r="E2054" s="652"/>
      <c r="F2054" s="652"/>
      <c r="G2054" s="647"/>
      <c r="H2054" s="648"/>
      <c r="I2054" s="648"/>
      <c r="J2054" s="671"/>
      <c r="K2054" s="822"/>
      <c r="L2054" s="671"/>
      <c r="M2054" s="671"/>
      <c r="N2054" s="671"/>
      <c r="O2054" s="671"/>
      <c r="P2054" s="671"/>
      <c r="Q2054" s="671"/>
      <c r="R2054" s="653"/>
      <c r="S2054" s="653"/>
      <c r="T2054" s="653"/>
      <c r="U2054" s="37"/>
      <c r="V2054" s="37"/>
      <c r="W2054" s="37"/>
      <c r="X2054" s="37"/>
      <c r="Y2054" s="37"/>
      <c r="Z2054" s="37"/>
      <c r="AA2054" s="37"/>
      <c r="AB2054" s="37"/>
      <c r="AC2054" s="37"/>
      <c r="AD2054" s="37"/>
      <c r="AE2054" s="37"/>
      <c r="AF2054" s="37"/>
      <c r="AG2054" s="37"/>
      <c r="AH2054" s="37"/>
      <c r="AI2054" s="37"/>
      <c r="AJ2054" s="37"/>
      <c r="AK2054" s="37"/>
      <c r="AL2054" s="652"/>
      <c r="AM2054" s="652"/>
      <c r="AN2054" s="652"/>
      <c r="AO2054" s="652"/>
      <c r="AP2054" s="652"/>
      <c r="AQ2054" s="652"/>
      <c r="AR2054" s="652"/>
      <c r="AS2054" s="652"/>
      <c r="AT2054" s="652"/>
    </row>
    <row r="2055" spans="2:46" s="644" customFormat="1" ht="15.95" customHeight="1" x14ac:dyDescent="0.25">
      <c r="B2055" s="645"/>
      <c r="C2055" s="652"/>
      <c r="D2055" s="652"/>
      <c r="E2055" s="652"/>
      <c r="F2055" s="652"/>
      <c r="G2055" s="647"/>
      <c r="H2055" s="648"/>
      <c r="I2055" s="648"/>
      <c r="J2055" s="671"/>
      <c r="K2055" s="822"/>
      <c r="L2055" s="671"/>
      <c r="M2055" s="671"/>
      <c r="N2055" s="671"/>
      <c r="O2055" s="671"/>
      <c r="P2055" s="671"/>
      <c r="Q2055" s="671"/>
      <c r="R2055" s="653"/>
      <c r="S2055" s="653"/>
      <c r="T2055" s="653"/>
      <c r="U2055" s="37"/>
      <c r="V2055" s="37"/>
      <c r="W2055" s="37"/>
      <c r="X2055" s="37"/>
      <c r="Y2055" s="37"/>
      <c r="Z2055" s="37"/>
      <c r="AA2055" s="37"/>
      <c r="AB2055" s="37"/>
      <c r="AC2055" s="37"/>
      <c r="AD2055" s="37"/>
      <c r="AE2055" s="37"/>
      <c r="AF2055" s="37"/>
      <c r="AG2055" s="37"/>
      <c r="AH2055" s="37"/>
      <c r="AI2055" s="37"/>
      <c r="AJ2055" s="37"/>
      <c r="AK2055" s="37"/>
      <c r="AL2055" s="652"/>
      <c r="AM2055" s="652"/>
      <c r="AN2055" s="652"/>
      <c r="AO2055" s="652"/>
      <c r="AP2055" s="652"/>
      <c r="AQ2055" s="652"/>
      <c r="AR2055" s="652"/>
      <c r="AS2055" s="652"/>
      <c r="AT2055" s="652"/>
    </row>
    <row r="2056" spans="2:46" s="644" customFormat="1" ht="15.95" customHeight="1" x14ac:dyDescent="0.25">
      <c r="B2056" s="645"/>
      <c r="C2056" s="652"/>
      <c r="D2056" s="652"/>
      <c r="E2056" s="652"/>
      <c r="F2056" s="652"/>
      <c r="G2056" s="647"/>
      <c r="H2056" s="648"/>
      <c r="I2056" s="648"/>
      <c r="J2056" s="671"/>
      <c r="K2056" s="822"/>
      <c r="L2056" s="671"/>
      <c r="M2056" s="671"/>
      <c r="N2056" s="671"/>
      <c r="O2056" s="671"/>
      <c r="P2056" s="671"/>
      <c r="Q2056" s="671"/>
      <c r="R2056" s="653"/>
      <c r="S2056" s="653"/>
      <c r="T2056" s="653"/>
      <c r="U2056" s="37"/>
      <c r="V2056" s="37"/>
      <c r="W2056" s="37"/>
      <c r="X2056" s="37"/>
      <c r="Y2056" s="37"/>
      <c r="Z2056" s="37"/>
      <c r="AA2056" s="37"/>
      <c r="AB2056" s="37"/>
      <c r="AC2056" s="37"/>
      <c r="AD2056" s="37"/>
      <c r="AE2056" s="37"/>
      <c r="AF2056" s="37"/>
      <c r="AG2056" s="37"/>
      <c r="AH2056" s="37"/>
      <c r="AI2056" s="37"/>
      <c r="AJ2056" s="37"/>
      <c r="AK2056" s="37"/>
      <c r="AL2056" s="652"/>
      <c r="AM2056" s="652"/>
      <c r="AN2056" s="652"/>
      <c r="AO2056" s="652"/>
      <c r="AP2056" s="652"/>
      <c r="AQ2056" s="652"/>
      <c r="AR2056" s="652"/>
      <c r="AS2056" s="652"/>
      <c r="AT2056" s="652"/>
    </row>
    <row r="2057" spans="2:46" s="644" customFormat="1" ht="15.95" customHeight="1" x14ac:dyDescent="0.25">
      <c r="B2057" s="645"/>
      <c r="C2057" s="652"/>
      <c r="D2057" s="652"/>
      <c r="E2057" s="652"/>
      <c r="F2057" s="652"/>
      <c r="G2057" s="647"/>
      <c r="H2057" s="648"/>
      <c r="I2057" s="648"/>
      <c r="J2057" s="671"/>
      <c r="K2057" s="822"/>
      <c r="L2057" s="671"/>
      <c r="M2057" s="671"/>
      <c r="N2057" s="671"/>
      <c r="O2057" s="671"/>
      <c r="P2057" s="671"/>
      <c r="Q2057" s="671"/>
      <c r="R2057" s="653"/>
      <c r="S2057" s="653"/>
      <c r="T2057" s="653"/>
      <c r="U2057" s="37"/>
      <c r="V2057" s="37"/>
      <c r="W2057" s="37"/>
      <c r="X2057" s="37"/>
      <c r="Y2057" s="37"/>
      <c r="Z2057" s="37"/>
      <c r="AA2057" s="37"/>
      <c r="AB2057" s="37"/>
      <c r="AC2057" s="37"/>
      <c r="AD2057" s="37"/>
      <c r="AE2057" s="37"/>
      <c r="AF2057" s="37"/>
      <c r="AG2057" s="37"/>
      <c r="AH2057" s="37"/>
      <c r="AI2057" s="37"/>
      <c r="AJ2057" s="37"/>
      <c r="AK2057" s="37"/>
      <c r="AL2057" s="652"/>
      <c r="AM2057" s="652"/>
      <c r="AN2057" s="652"/>
      <c r="AO2057" s="652"/>
      <c r="AP2057" s="652"/>
      <c r="AQ2057" s="652"/>
      <c r="AR2057" s="652"/>
      <c r="AS2057" s="652"/>
      <c r="AT2057" s="652"/>
    </row>
    <row r="2058" spans="2:46" s="644" customFormat="1" ht="15.95" customHeight="1" x14ac:dyDescent="0.25">
      <c r="B2058" s="645"/>
      <c r="C2058" s="652"/>
      <c r="D2058" s="652"/>
      <c r="E2058" s="652"/>
      <c r="F2058" s="652"/>
      <c r="G2058" s="647"/>
      <c r="H2058" s="648"/>
      <c r="I2058" s="648"/>
      <c r="J2058" s="671"/>
      <c r="K2058" s="822"/>
      <c r="L2058" s="671"/>
      <c r="M2058" s="671"/>
      <c r="N2058" s="671"/>
      <c r="O2058" s="671"/>
      <c r="P2058" s="671"/>
      <c r="Q2058" s="671"/>
      <c r="R2058" s="653"/>
      <c r="S2058" s="653"/>
      <c r="T2058" s="653"/>
      <c r="U2058" s="37"/>
      <c r="V2058" s="37"/>
      <c r="W2058" s="37"/>
      <c r="X2058" s="37"/>
      <c r="Y2058" s="37"/>
      <c r="Z2058" s="37"/>
      <c r="AA2058" s="37"/>
      <c r="AB2058" s="37"/>
      <c r="AC2058" s="37"/>
      <c r="AD2058" s="37"/>
      <c r="AE2058" s="37"/>
      <c r="AF2058" s="37"/>
      <c r="AG2058" s="37"/>
      <c r="AH2058" s="37"/>
      <c r="AI2058" s="37"/>
      <c r="AJ2058" s="37"/>
      <c r="AK2058" s="37"/>
      <c r="AL2058" s="652"/>
      <c r="AM2058" s="652"/>
      <c r="AN2058" s="652"/>
      <c r="AO2058" s="652"/>
      <c r="AP2058" s="652"/>
      <c r="AQ2058" s="652"/>
      <c r="AR2058" s="652"/>
      <c r="AS2058" s="652"/>
      <c r="AT2058" s="652"/>
    </row>
    <row r="2059" spans="2:46" s="644" customFormat="1" ht="15.95" customHeight="1" x14ac:dyDescent="0.25">
      <c r="B2059" s="645"/>
      <c r="C2059" s="652"/>
      <c r="D2059" s="652"/>
      <c r="E2059" s="652"/>
      <c r="F2059" s="652"/>
      <c r="G2059" s="647"/>
      <c r="H2059" s="648"/>
      <c r="I2059" s="648"/>
      <c r="J2059" s="671"/>
      <c r="K2059" s="822"/>
      <c r="L2059" s="671"/>
      <c r="M2059" s="671"/>
      <c r="N2059" s="671"/>
      <c r="O2059" s="671"/>
      <c r="P2059" s="671"/>
      <c r="Q2059" s="671"/>
      <c r="R2059" s="653"/>
      <c r="S2059" s="653"/>
      <c r="T2059" s="653"/>
      <c r="U2059" s="37"/>
      <c r="V2059" s="37"/>
      <c r="W2059" s="37"/>
      <c r="X2059" s="37"/>
      <c r="Y2059" s="37"/>
      <c r="Z2059" s="37"/>
      <c r="AA2059" s="37"/>
      <c r="AB2059" s="37"/>
      <c r="AC2059" s="37"/>
      <c r="AD2059" s="37"/>
      <c r="AE2059" s="37"/>
      <c r="AF2059" s="37"/>
      <c r="AG2059" s="37"/>
      <c r="AH2059" s="37"/>
      <c r="AI2059" s="37"/>
      <c r="AJ2059" s="37"/>
      <c r="AK2059" s="37"/>
      <c r="AL2059" s="652"/>
      <c r="AM2059" s="652"/>
      <c r="AN2059" s="652"/>
      <c r="AO2059" s="652"/>
      <c r="AP2059" s="652"/>
      <c r="AQ2059" s="652"/>
      <c r="AR2059" s="652"/>
      <c r="AS2059" s="652"/>
      <c r="AT2059" s="652"/>
    </row>
    <row r="2060" spans="2:46" s="644" customFormat="1" ht="15.95" customHeight="1" x14ac:dyDescent="0.25">
      <c r="B2060" s="645"/>
      <c r="C2060" s="652"/>
      <c r="D2060" s="652"/>
      <c r="E2060" s="652"/>
      <c r="F2060" s="652"/>
      <c r="G2060" s="647"/>
      <c r="H2060" s="648"/>
      <c r="I2060" s="648"/>
      <c r="J2060" s="671"/>
      <c r="K2060" s="822"/>
      <c r="L2060" s="671"/>
      <c r="M2060" s="671"/>
      <c r="N2060" s="671"/>
      <c r="O2060" s="671"/>
      <c r="P2060" s="671"/>
      <c r="Q2060" s="671"/>
      <c r="R2060" s="653"/>
      <c r="S2060" s="653"/>
      <c r="T2060" s="653"/>
      <c r="U2060" s="37"/>
      <c r="V2060" s="37"/>
      <c r="W2060" s="37"/>
      <c r="X2060" s="37"/>
      <c r="Y2060" s="37"/>
      <c r="Z2060" s="37"/>
      <c r="AA2060" s="37"/>
      <c r="AB2060" s="37"/>
      <c r="AC2060" s="37"/>
      <c r="AD2060" s="37"/>
      <c r="AE2060" s="37"/>
      <c r="AF2060" s="37"/>
      <c r="AG2060" s="37"/>
      <c r="AH2060" s="37"/>
      <c r="AI2060" s="37"/>
      <c r="AJ2060" s="37"/>
      <c r="AK2060" s="37"/>
      <c r="AL2060" s="652"/>
      <c r="AM2060" s="652"/>
      <c r="AN2060" s="652"/>
      <c r="AO2060" s="652"/>
      <c r="AP2060" s="652"/>
      <c r="AQ2060" s="652"/>
      <c r="AR2060" s="652"/>
      <c r="AS2060" s="652"/>
      <c r="AT2060" s="652"/>
    </row>
    <row r="2061" spans="2:46" s="644" customFormat="1" ht="15.95" customHeight="1" x14ac:dyDescent="0.25">
      <c r="B2061" s="645"/>
      <c r="C2061" s="652"/>
      <c r="D2061" s="652"/>
      <c r="E2061" s="652"/>
      <c r="F2061" s="652"/>
      <c r="G2061" s="647"/>
      <c r="H2061" s="648"/>
      <c r="I2061" s="648"/>
      <c r="J2061" s="671"/>
      <c r="K2061" s="822"/>
      <c r="L2061" s="671"/>
      <c r="M2061" s="671"/>
      <c r="N2061" s="671"/>
      <c r="O2061" s="671"/>
      <c r="P2061" s="671"/>
      <c r="Q2061" s="671"/>
      <c r="R2061" s="653"/>
      <c r="S2061" s="653"/>
      <c r="T2061" s="653"/>
      <c r="U2061" s="37"/>
      <c r="V2061" s="37"/>
      <c r="W2061" s="37"/>
      <c r="X2061" s="37"/>
      <c r="Y2061" s="37"/>
      <c r="Z2061" s="37"/>
      <c r="AA2061" s="37"/>
      <c r="AB2061" s="37"/>
      <c r="AC2061" s="37"/>
      <c r="AD2061" s="37"/>
      <c r="AE2061" s="37"/>
      <c r="AF2061" s="37"/>
      <c r="AG2061" s="37"/>
      <c r="AH2061" s="37"/>
      <c r="AI2061" s="37"/>
      <c r="AJ2061" s="37"/>
      <c r="AK2061" s="37"/>
      <c r="AL2061" s="652"/>
      <c r="AM2061" s="652"/>
      <c r="AN2061" s="652"/>
      <c r="AO2061" s="652"/>
      <c r="AP2061" s="652"/>
      <c r="AQ2061" s="652"/>
      <c r="AR2061" s="652"/>
      <c r="AS2061" s="652"/>
      <c r="AT2061" s="652"/>
    </row>
    <row r="2062" spans="2:46" s="644" customFormat="1" ht="15.95" customHeight="1" x14ac:dyDescent="0.25">
      <c r="B2062" s="645"/>
      <c r="C2062" s="652"/>
      <c r="D2062" s="652"/>
      <c r="E2062" s="652"/>
      <c r="F2062" s="652"/>
      <c r="G2062" s="647"/>
      <c r="H2062" s="648"/>
      <c r="I2062" s="648"/>
      <c r="J2062" s="671"/>
      <c r="K2062" s="822"/>
      <c r="L2062" s="671"/>
      <c r="M2062" s="671"/>
      <c r="N2062" s="671"/>
      <c r="O2062" s="671"/>
      <c r="P2062" s="671"/>
      <c r="Q2062" s="671"/>
      <c r="R2062" s="653"/>
      <c r="S2062" s="653"/>
      <c r="T2062" s="653"/>
      <c r="U2062" s="37"/>
      <c r="V2062" s="37"/>
      <c r="W2062" s="37"/>
      <c r="X2062" s="37"/>
      <c r="Y2062" s="37"/>
      <c r="Z2062" s="37"/>
      <c r="AA2062" s="37"/>
      <c r="AB2062" s="37"/>
      <c r="AC2062" s="37"/>
      <c r="AD2062" s="37"/>
      <c r="AE2062" s="37"/>
      <c r="AF2062" s="37"/>
      <c r="AG2062" s="37"/>
      <c r="AH2062" s="37"/>
      <c r="AI2062" s="37"/>
      <c r="AJ2062" s="37"/>
      <c r="AK2062" s="37"/>
      <c r="AL2062" s="652"/>
      <c r="AM2062" s="652"/>
      <c r="AN2062" s="652"/>
      <c r="AO2062" s="652"/>
      <c r="AP2062" s="652"/>
      <c r="AQ2062" s="652"/>
      <c r="AR2062" s="652"/>
      <c r="AS2062" s="652"/>
      <c r="AT2062" s="652"/>
    </row>
    <row r="2063" spans="2:46" s="644" customFormat="1" ht="15.95" customHeight="1" x14ac:dyDescent="0.25">
      <c r="B2063" s="645"/>
      <c r="C2063" s="652"/>
      <c r="D2063" s="652"/>
      <c r="E2063" s="652"/>
      <c r="F2063" s="652"/>
      <c r="G2063" s="647"/>
      <c r="H2063" s="648"/>
      <c r="I2063" s="648"/>
      <c r="J2063" s="671"/>
      <c r="K2063" s="822"/>
      <c r="L2063" s="671"/>
      <c r="M2063" s="671"/>
      <c r="N2063" s="671"/>
      <c r="O2063" s="671"/>
      <c r="P2063" s="671"/>
      <c r="Q2063" s="671"/>
      <c r="R2063" s="653"/>
      <c r="S2063" s="653"/>
      <c r="T2063" s="653"/>
      <c r="U2063" s="37"/>
      <c r="V2063" s="37"/>
      <c r="W2063" s="37"/>
      <c r="X2063" s="37"/>
      <c r="Y2063" s="37"/>
      <c r="Z2063" s="37"/>
      <c r="AA2063" s="37"/>
      <c r="AB2063" s="37"/>
      <c r="AC2063" s="37"/>
      <c r="AD2063" s="37"/>
      <c r="AE2063" s="37"/>
      <c r="AF2063" s="37"/>
      <c r="AG2063" s="37"/>
      <c r="AH2063" s="37"/>
      <c r="AI2063" s="37"/>
      <c r="AJ2063" s="37"/>
      <c r="AK2063" s="37"/>
      <c r="AL2063" s="652"/>
      <c r="AM2063" s="652"/>
      <c r="AN2063" s="652"/>
      <c r="AO2063" s="652"/>
      <c r="AP2063" s="652"/>
      <c r="AQ2063" s="652"/>
      <c r="AR2063" s="652"/>
      <c r="AS2063" s="652"/>
      <c r="AT2063" s="652"/>
    </row>
    <row r="2064" spans="2:46" s="644" customFormat="1" ht="15.95" customHeight="1" x14ac:dyDescent="0.25">
      <c r="B2064" s="645"/>
      <c r="C2064" s="652"/>
      <c r="D2064" s="652"/>
      <c r="E2064" s="652"/>
      <c r="F2064" s="652"/>
      <c r="G2064" s="647"/>
      <c r="H2064" s="648"/>
      <c r="I2064" s="648"/>
      <c r="J2064" s="671"/>
      <c r="K2064" s="822"/>
      <c r="L2064" s="671"/>
      <c r="M2064" s="671"/>
      <c r="N2064" s="671"/>
      <c r="O2064" s="671"/>
      <c r="P2064" s="671"/>
      <c r="Q2064" s="671"/>
      <c r="R2064" s="653"/>
      <c r="S2064" s="653"/>
      <c r="T2064" s="653"/>
      <c r="U2064" s="37"/>
      <c r="V2064" s="37"/>
      <c r="W2064" s="37"/>
      <c r="X2064" s="37"/>
      <c r="Y2064" s="37"/>
      <c r="Z2064" s="37"/>
      <c r="AA2064" s="37"/>
      <c r="AB2064" s="37"/>
      <c r="AC2064" s="37"/>
      <c r="AD2064" s="37"/>
      <c r="AE2064" s="37"/>
      <c r="AF2064" s="37"/>
      <c r="AG2064" s="37"/>
      <c r="AH2064" s="37"/>
      <c r="AI2064" s="37"/>
      <c r="AJ2064" s="37"/>
      <c r="AK2064" s="37"/>
      <c r="AL2064" s="652"/>
      <c r="AM2064" s="652"/>
      <c r="AN2064" s="652"/>
      <c r="AO2064" s="652"/>
      <c r="AP2064" s="652"/>
      <c r="AQ2064" s="652"/>
      <c r="AR2064" s="652"/>
      <c r="AS2064" s="652"/>
      <c r="AT2064" s="652"/>
    </row>
    <row r="2065" spans="2:46" s="644" customFormat="1" ht="15.95" customHeight="1" x14ac:dyDescent="0.25">
      <c r="B2065" s="645"/>
      <c r="C2065" s="652"/>
      <c r="D2065" s="652"/>
      <c r="E2065" s="652"/>
      <c r="F2065" s="652"/>
      <c r="G2065" s="647"/>
      <c r="H2065" s="648"/>
      <c r="I2065" s="648"/>
      <c r="J2065" s="671"/>
      <c r="K2065" s="822"/>
      <c r="L2065" s="671"/>
      <c r="M2065" s="671"/>
      <c r="N2065" s="671"/>
      <c r="O2065" s="671"/>
      <c r="P2065" s="671"/>
      <c r="Q2065" s="671"/>
      <c r="R2065" s="653"/>
      <c r="S2065" s="653"/>
      <c r="T2065" s="653"/>
      <c r="U2065" s="37"/>
      <c r="V2065" s="37"/>
      <c r="W2065" s="37"/>
      <c r="X2065" s="37"/>
      <c r="Y2065" s="37"/>
      <c r="Z2065" s="37"/>
      <c r="AA2065" s="37"/>
      <c r="AB2065" s="37"/>
      <c r="AC2065" s="37"/>
      <c r="AD2065" s="37"/>
      <c r="AE2065" s="37"/>
      <c r="AF2065" s="37"/>
      <c r="AG2065" s="37"/>
      <c r="AH2065" s="37"/>
      <c r="AI2065" s="37"/>
      <c r="AJ2065" s="37"/>
      <c r="AK2065" s="37"/>
      <c r="AL2065" s="652"/>
      <c r="AM2065" s="652"/>
      <c r="AN2065" s="652"/>
      <c r="AO2065" s="652"/>
      <c r="AP2065" s="652"/>
      <c r="AQ2065" s="652"/>
      <c r="AR2065" s="652"/>
      <c r="AS2065" s="652"/>
      <c r="AT2065" s="652"/>
    </row>
    <row r="2066" spans="2:46" s="644" customFormat="1" ht="15.95" customHeight="1" x14ac:dyDescent="0.25">
      <c r="B2066" s="645"/>
      <c r="C2066" s="652"/>
      <c r="D2066" s="652"/>
      <c r="E2066" s="652"/>
      <c r="F2066" s="652"/>
      <c r="G2066" s="647"/>
      <c r="H2066" s="648"/>
      <c r="I2066" s="648"/>
      <c r="J2066" s="671"/>
      <c r="K2066" s="822"/>
      <c r="L2066" s="671"/>
      <c r="M2066" s="671"/>
      <c r="N2066" s="671"/>
      <c r="O2066" s="671"/>
      <c r="P2066" s="671"/>
      <c r="Q2066" s="671"/>
      <c r="R2066" s="653"/>
      <c r="S2066" s="653"/>
      <c r="T2066" s="653"/>
      <c r="U2066" s="37"/>
      <c r="V2066" s="37"/>
      <c r="W2066" s="37"/>
      <c r="X2066" s="37"/>
      <c r="Y2066" s="37"/>
      <c r="Z2066" s="37"/>
      <c r="AA2066" s="37"/>
      <c r="AB2066" s="37"/>
      <c r="AC2066" s="37"/>
      <c r="AD2066" s="37"/>
      <c r="AE2066" s="37"/>
      <c r="AF2066" s="37"/>
      <c r="AG2066" s="37"/>
      <c r="AH2066" s="37"/>
      <c r="AI2066" s="37"/>
      <c r="AJ2066" s="37"/>
      <c r="AK2066" s="37"/>
      <c r="AL2066" s="652"/>
      <c r="AM2066" s="652"/>
      <c r="AN2066" s="652"/>
      <c r="AO2066" s="652"/>
      <c r="AP2066" s="652"/>
      <c r="AQ2066" s="652"/>
      <c r="AR2066" s="652"/>
      <c r="AS2066" s="652"/>
      <c r="AT2066" s="652"/>
    </row>
    <row r="2067" spans="2:46" s="644" customFormat="1" ht="15.95" customHeight="1" x14ac:dyDescent="0.25">
      <c r="B2067" s="645"/>
      <c r="C2067" s="652"/>
      <c r="D2067" s="652"/>
      <c r="E2067" s="652"/>
      <c r="F2067" s="652"/>
      <c r="G2067" s="647"/>
      <c r="H2067" s="648"/>
      <c r="I2067" s="648"/>
      <c r="J2067" s="671"/>
      <c r="K2067" s="822"/>
      <c r="L2067" s="671"/>
      <c r="M2067" s="671"/>
      <c r="N2067" s="671"/>
      <c r="O2067" s="671"/>
      <c r="P2067" s="671"/>
      <c r="Q2067" s="671"/>
      <c r="R2067" s="653"/>
      <c r="S2067" s="653"/>
      <c r="T2067" s="653"/>
      <c r="U2067" s="37"/>
      <c r="V2067" s="37"/>
      <c r="W2067" s="37"/>
      <c r="X2067" s="37"/>
      <c r="Y2067" s="37"/>
      <c r="Z2067" s="37"/>
      <c r="AA2067" s="37"/>
      <c r="AB2067" s="37"/>
      <c r="AC2067" s="37"/>
      <c r="AD2067" s="37"/>
      <c r="AE2067" s="37"/>
      <c r="AF2067" s="37"/>
      <c r="AG2067" s="37"/>
      <c r="AH2067" s="37"/>
      <c r="AI2067" s="37"/>
      <c r="AJ2067" s="37"/>
      <c r="AK2067" s="37"/>
      <c r="AL2067" s="652"/>
      <c r="AM2067" s="652"/>
      <c r="AN2067" s="652"/>
      <c r="AO2067" s="652"/>
      <c r="AP2067" s="652"/>
      <c r="AQ2067" s="652"/>
      <c r="AR2067" s="652"/>
      <c r="AS2067" s="652"/>
      <c r="AT2067" s="652"/>
    </row>
    <row r="2068" spans="2:46" s="644" customFormat="1" ht="15.95" customHeight="1" x14ac:dyDescent="0.25">
      <c r="B2068" s="645"/>
      <c r="C2068" s="652"/>
      <c r="D2068" s="652"/>
      <c r="E2068" s="652"/>
      <c r="F2068" s="652"/>
      <c r="G2068" s="647"/>
      <c r="H2068" s="648"/>
      <c r="I2068" s="648"/>
      <c r="J2068" s="671"/>
      <c r="K2068" s="822"/>
      <c r="L2068" s="671"/>
      <c r="M2068" s="671"/>
      <c r="N2068" s="671"/>
      <c r="O2068" s="671"/>
      <c r="P2068" s="671"/>
      <c r="Q2068" s="671"/>
      <c r="R2068" s="653"/>
      <c r="S2068" s="653"/>
      <c r="T2068" s="653"/>
      <c r="U2068" s="37"/>
      <c r="V2068" s="37"/>
      <c r="W2068" s="37"/>
      <c r="X2068" s="37"/>
      <c r="Y2068" s="37"/>
      <c r="Z2068" s="37"/>
      <c r="AA2068" s="37"/>
      <c r="AB2068" s="37"/>
      <c r="AC2068" s="37"/>
      <c r="AD2068" s="37"/>
      <c r="AE2068" s="37"/>
      <c r="AF2068" s="37"/>
      <c r="AG2068" s="37"/>
      <c r="AH2068" s="37"/>
      <c r="AI2068" s="37"/>
      <c r="AJ2068" s="37"/>
      <c r="AK2068" s="37"/>
      <c r="AL2068" s="652"/>
      <c r="AM2068" s="652"/>
      <c r="AN2068" s="652"/>
      <c r="AO2068" s="652"/>
      <c r="AP2068" s="652"/>
      <c r="AQ2068" s="652"/>
      <c r="AR2068" s="652"/>
      <c r="AS2068" s="652"/>
      <c r="AT2068" s="652"/>
    </row>
    <row r="2069" spans="2:46" s="644" customFormat="1" ht="15.95" customHeight="1" x14ac:dyDescent="0.25">
      <c r="B2069" s="645"/>
      <c r="C2069" s="652"/>
      <c r="D2069" s="652"/>
      <c r="E2069" s="652"/>
      <c r="F2069" s="652"/>
      <c r="G2069" s="647"/>
      <c r="H2069" s="648"/>
      <c r="I2069" s="648"/>
      <c r="J2069" s="671"/>
      <c r="K2069" s="822"/>
      <c r="L2069" s="671"/>
      <c r="M2069" s="671"/>
      <c r="N2069" s="671"/>
      <c r="O2069" s="671"/>
      <c r="P2069" s="671"/>
      <c r="Q2069" s="671"/>
      <c r="R2069" s="653"/>
      <c r="S2069" s="653"/>
      <c r="T2069" s="653"/>
      <c r="U2069" s="37"/>
      <c r="V2069" s="37"/>
      <c r="W2069" s="37"/>
      <c r="X2069" s="37"/>
      <c r="Y2069" s="37"/>
      <c r="Z2069" s="37"/>
      <c r="AA2069" s="37"/>
      <c r="AB2069" s="37"/>
      <c r="AC2069" s="37"/>
      <c r="AD2069" s="37"/>
      <c r="AE2069" s="37"/>
      <c r="AF2069" s="37"/>
      <c r="AG2069" s="37"/>
      <c r="AH2069" s="37"/>
      <c r="AI2069" s="37"/>
      <c r="AJ2069" s="37"/>
      <c r="AK2069" s="37"/>
      <c r="AL2069" s="652"/>
      <c r="AM2069" s="652"/>
      <c r="AN2069" s="652"/>
      <c r="AO2069" s="652"/>
      <c r="AP2069" s="652"/>
      <c r="AQ2069" s="652"/>
      <c r="AR2069" s="652"/>
      <c r="AS2069" s="652"/>
      <c r="AT2069" s="652"/>
    </row>
    <row r="2070" spans="2:46" s="644" customFormat="1" ht="15.95" customHeight="1" x14ac:dyDescent="0.25">
      <c r="B2070" s="645"/>
      <c r="C2070" s="652"/>
      <c r="D2070" s="652"/>
      <c r="E2070" s="652"/>
      <c r="F2070" s="652"/>
      <c r="G2070" s="647"/>
      <c r="H2070" s="648"/>
      <c r="I2070" s="648"/>
      <c r="J2070" s="671"/>
      <c r="K2070" s="822"/>
      <c r="L2070" s="671"/>
      <c r="M2070" s="671"/>
      <c r="N2070" s="671"/>
      <c r="O2070" s="671"/>
      <c r="P2070" s="671"/>
      <c r="Q2070" s="671"/>
      <c r="R2070" s="653"/>
      <c r="S2070" s="653"/>
      <c r="T2070" s="653"/>
      <c r="U2070" s="37"/>
      <c r="V2070" s="37"/>
      <c r="W2070" s="37"/>
      <c r="X2070" s="37"/>
      <c r="Y2070" s="37"/>
      <c r="Z2070" s="37"/>
      <c r="AA2070" s="37"/>
      <c r="AB2070" s="37"/>
      <c r="AC2070" s="37"/>
      <c r="AD2070" s="37"/>
      <c r="AE2070" s="37"/>
      <c r="AF2070" s="37"/>
      <c r="AG2070" s="37"/>
      <c r="AH2070" s="37"/>
      <c r="AI2070" s="37"/>
      <c r="AJ2070" s="37"/>
      <c r="AK2070" s="37"/>
      <c r="AL2070" s="652"/>
      <c r="AM2070" s="652"/>
      <c r="AN2070" s="652"/>
      <c r="AO2070" s="652"/>
      <c r="AP2070" s="652"/>
      <c r="AQ2070" s="652"/>
      <c r="AR2070" s="652"/>
      <c r="AS2070" s="652"/>
      <c r="AT2070" s="652"/>
    </row>
    <row r="2071" spans="2:46" s="644" customFormat="1" ht="15.95" customHeight="1" x14ac:dyDescent="0.25">
      <c r="B2071" s="645"/>
      <c r="C2071" s="652"/>
      <c r="D2071" s="652"/>
      <c r="E2071" s="652"/>
      <c r="F2071" s="652"/>
      <c r="G2071" s="647"/>
      <c r="H2071" s="648"/>
      <c r="I2071" s="648"/>
      <c r="J2071" s="671"/>
      <c r="K2071" s="822"/>
      <c r="L2071" s="671"/>
      <c r="M2071" s="671"/>
      <c r="N2071" s="671"/>
      <c r="O2071" s="671"/>
      <c r="P2071" s="671"/>
      <c r="Q2071" s="671"/>
      <c r="R2071" s="653"/>
      <c r="S2071" s="653"/>
      <c r="T2071" s="653"/>
      <c r="U2071" s="37"/>
      <c r="V2071" s="37"/>
      <c r="W2071" s="37"/>
      <c r="X2071" s="37"/>
      <c r="Y2071" s="37"/>
      <c r="Z2071" s="37"/>
      <c r="AA2071" s="37"/>
      <c r="AB2071" s="37"/>
      <c r="AC2071" s="37"/>
      <c r="AD2071" s="37"/>
      <c r="AE2071" s="37"/>
      <c r="AF2071" s="37"/>
      <c r="AG2071" s="37"/>
      <c r="AH2071" s="37"/>
      <c r="AI2071" s="37"/>
      <c r="AJ2071" s="37"/>
      <c r="AK2071" s="37"/>
      <c r="AL2071" s="652"/>
      <c r="AM2071" s="652"/>
      <c r="AN2071" s="652"/>
      <c r="AO2071" s="652"/>
      <c r="AP2071" s="652"/>
      <c r="AQ2071" s="652"/>
      <c r="AR2071" s="652"/>
      <c r="AS2071" s="652"/>
      <c r="AT2071" s="652"/>
    </row>
    <row r="2072" spans="2:46" s="644" customFormat="1" ht="15.95" customHeight="1" x14ac:dyDescent="0.25">
      <c r="B2072" s="645"/>
      <c r="C2072" s="652"/>
      <c r="D2072" s="652"/>
      <c r="E2072" s="652"/>
      <c r="F2072" s="652"/>
      <c r="G2072" s="647"/>
      <c r="H2072" s="648"/>
      <c r="I2072" s="648"/>
      <c r="J2072" s="671"/>
      <c r="K2072" s="822"/>
      <c r="L2072" s="671"/>
      <c r="M2072" s="671"/>
      <c r="N2072" s="671"/>
      <c r="O2072" s="671"/>
      <c r="P2072" s="671"/>
      <c r="Q2072" s="671"/>
      <c r="R2072" s="653"/>
      <c r="S2072" s="653"/>
      <c r="T2072" s="653"/>
      <c r="U2072" s="37"/>
      <c r="V2072" s="37"/>
      <c r="W2072" s="37"/>
      <c r="X2072" s="37"/>
      <c r="Y2072" s="37"/>
      <c r="Z2072" s="37"/>
      <c r="AA2072" s="37"/>
      <c r="AB2072" s="37"/>
      <c r="AC2072" s="37"/>
      <c r="AD2072" s="37"/>
      <c r="AE2072" s="37"/>
      <c r="AF2072" s="37"/>
      <c r="AG2072" s="37"/>
      <c r="AH2072" s="37"/>
      <c r="AI2072" s="37"/>
      <c r="AJ2072" s="37"/>
      <c r="AK2072" s="37"/>
      <c r="AL2072" s="652"/>
      <c r="AM2072" s="652"/>
      <c r="AN2072" s="652"/>
      <c r="AO2072" s="652"/>
      <c r="AP2072" s="652"/>
      <c r="AQ2072" s="652"/>
      <c r="AR2072" s="652"/>
      <c r="AS2072" s="652"/>
      <c r="AT2072" s="652"/>
    </row>
    <row r="2073" spans="2:46" s="644" customFormat="1" ht="15.95" customHeight="1" x14ac:dyDescent="0.25">
      <c r="B2073" s="645"/>
      <c r="C2073" s="652"/>
      <c r="D2073" s="652"/>
      <c r="E2073" s="652"/>
      <c r="F2073" s="652"/>
      <c r="G2073" s="647"/>
      <c r="H2073" s="648"/>
      <c r="I2073" s="648"/>
      <c r="J2073" s="671"/>
      <c r="K2073" s="822"/>
      <c r="L2073" s="671"/>
      <c r="M2073" s="671"/>
      <c r="N2073" s="671"/>
      <c r="O2073" s="671"/>
      <c r="P2073" s="671"/>
      <c r="Q2073" s="671"/>
      <c r="R2073" s="653"/>
      <c r="S2073" s="653"/>
      <c r="T2073" s="653"/>
      <c r="U2073" s="37"/>
      <c r="V2073" s="37"/>
      <c r="W2073" s="37"/>
      <c r="X2073" s="37"/>
      <c r="Y2073" s="37"/>
      <c r="Z2073" s="37"/>
      <c r="AA2073" s="37"/>
      <c r="AB2073" s="37"/>
      <c r="AC2073" s="37"/>
      <c r="AD2073" s="37"/>
      <c r="AE2073" s="37"/>
      <c r="AF2073" s="37"/>
      <c r="AG2073" s="37"/>
      <c r="AH2073" s="37"/>
      <c r="AI2073" s="37"/>
      <c r="AJ2073" s="37"/>
      <c r="AK2073" s="37"/>
      <c r="AL2073" s="652"/>
      <c r="AM2073" s="652"/>
      <c r="AN2073" s="652"/>
      <c r="AO2073" s="652"/>
      <c r="AP2073" s="652"/>
      <c r="AQ2073" s="652"/>
      <c r="AR2073" s="652"/>
      <c r="AS2073" s="652"/>
      <c r="AT2073" s="652"/>
    </row>
    <row r="2074" spans="2:46" s="644" customFormat="1" ht="15.95" customHeight="1" x14ac:dyDescent="0.25">
      <c r="B2074" s="645"/>
      <c r="C2074" s="652"/>
      <c r="D2074" s="652"/>
      <c r="E2074" s="652"/>
      <c r="F2074" s="652"/>
      <c r="G2074" s="647"/>
      <c r="H2074" s="648"/>
      <c r="I2074" s="648"/>
      <c r="J2074" s="671"/>
      <c r="K2074" s="822"/>
      <c r="L2074" s="671"/>
      <c r="M2074" s="671"/>
      <c r="N2074" s="671"/>
      <c r="O2074" s="671"/>
      <c r="P2074" s="671"/>
      <c r="Q2074" s="671"/>
      <c r="R2074" s="653"/>
      <c r="S2074" s="653"/>
      <c r="T2074" s="653"/>
      <c r="U2074" s="37"/>
      <c r="V2074" s="37"/>
      <c r="W2074" s="37"/>
      <c r="X2074" s="37"/>
      <c r="Y2074" s="37"/>
      <c r="Z2074" s="37"/>
      <c r="AA2074" s="37"/>
      <c r="AB2074" s="37"/>
      <c r="AC2074" s="37"/>
      <c r="AD2074" s="37"/>
      <c r="AE2074" s="37"/>
      <c r="AF2074" s="37"/>
      <c r="AG2074" s="37"/>
      <c r="AH2074" s="37"/>
      <c r="AI2074" s="37"/>
      <c r="AJ2074" s="37"/>
      <c r="AK2074" s="37"/>
      <c r="AL2074" s="652"/>
      <c r="AM2074" s="652"/>
      <c r="AN2074" s="652"/>
      <c r="AO2074" s="652"/>
      <c r="AP2074" s="652"/>
      <c r="AQ2074" s="652"/>
      <c r="AR2074" s="652"/>
      <c r="AS2074" s="652"/>
      <c r="AT2074" s="652"/>
    </row>
    <row r="2075" spans="2:46" s="644" customFormat="1" ht="15.95" customHeight="1" x14ac:dyDescent="0.25">
      <c r="B2075" s="645"/>
      <c r="C2075" s="652"/>
      <c r="D2075" s="652"/>
      <c r="E2075" s="652"/>
      <c r="F2075" s="652"/>
      <c r="G2075" s="647"/>
      <c r="H2075" s="648"/>
      <c r="I2075" s="648"/>
      <c r="J2075" s="671"/>
      <c r="K2075" s="822"/>
      <c r="L2075" s="671"/>
      <c r="M2075" s="671"/>
      <c r="N2075" s="671"/>
      <c r="O2075" s="671"/>
      <c r="P2075" s="671"/>
      <c r="Q2075" s="671"/>
      <c r="R2075" s="653"/>
      <c r="S2075" s="653"/>
      <c r="T2075" s="653"/>
      <c r="U2075" s="37"/>
      <c r="V2075" s="37"/>
      <c r="W2075" s="37"/>
      <c r="X2075" s="37"/>
      <c r="Y2075" s="37"/>
      <c r="Z2075" s="37"/>
      <c r="AA2075" s="37"/>
      <c r="AB2075" s="37"/>
      <c r="AC2075" s="37"/>
      <c r="AD2075" s="37"/>
      <c r="AE2075" s="37"/>
      <c r="AF2075" s="37"/>
      <c r="AG2075" s="37"/>
      <c r="AH2075" s="37"/>
      <c r="AI2075" s="37"/>
      <c r="AJ2075" s="37"/>
      <c r="AK2075" s="37"/>
      <c r="AL2075" s="652"/>
      <c r="AM2075" s="652"/>
      <c r="AN2075" s="652"/>
      <c r="AO2075" s="652"/>
      <c r="AP2075" s="652"/>
      <c r="AQ2075" s="652"/>
      <c r="AR2075" s="652"/>
      <c r="AS2075" s="652"/>
      <c r="AT2075" s="652"/>
    </row>
    <row r="2076" spans="2:46" s="644" customFormat="1" ht="15.95" customHeight="1" x14ac:dyDescent="0.25">
      <c r="B2076" s="645"/>
      <c r="C2076" s="652"/>
      <c r="D2076" s="652"/>
      <c r="E2076" s="652"/>
      <c r="F2076" s="652"/>
      <c r="G2076" s="647"/>
      <c r="H2076" s="648"/>
      <c r="I2076" s="648"/>
      <c r="J2076" s="671"/>
      <c r="K2076" s="822"/>
      <c r="L2076" s="671"/>
      <c r="M2076" s="671"/>
      <c r="N2076" s="671"/>
      <c r="O2076" s="671"/>
      <c r="P2076" s="671"/>
      <c r="Q2076" s="671"/>
      <c r="R2076" s="653"/>
      <c r="S2076" s="653"/>
      <c r="T2076" s="653"/>
      <c r="U2076" s="37"/>
      <c r="V2076" s="37"/>
      <c r="W2076" s="37"/>
      <c r="X2076" s="37"/>
      <c r="Y2076" s="37"/>
      <c r="Z2076" s="37"/>
      <c r="AA2076" s="37"/>
      <c r="AB2076" s="37"/>
      <c r="AC2076" s="37"/>
      <c r="AD2076" s="37"/>
      <c r="AE2076" s="37"/>
      <c r="AF2076" s="37"/>
      <c r="AG2076" s="37"/>
      <c r="AH2076" s="37"/>
      <c r="AI2076" s="37"/>
      <c r="AJ2076" s="37"/>
      <c r="AK2076" s="37"/>
      <c r="AL2076" s="652"/>
      <c r="AM2076" s="652"/>
      <c r="AN2076" s="652"/>
      <c r="AO2076" s="652"/>
      <c r="AP2076" s="652"/>
      <c r="AQ2076" s="652"/>
      <c r="AR2076" s="652"/>
      <c r="AS2076" s="652"/>
      <c r="AT2076" s="652"/>
    </row>
    <row r="2077" spans="2:46" s="644" customFormat="1" ht="15.95" customHeight="1" x14ac:dyDescent="0.25">
      <c r="B2077" s="645"/>
      <c r="C2077" s="652"/>
      <c r="D2077" s="652"/>
      <c r="E2077" s="652"/>
      <c r="F2077" s="652"/>
      <c r="G2077" s="647"/>
      <c r="H2077" s="648"/>
      <c r="I2077" s="648"/>
      <c r="J2077" s="671"/>
      <c r="K2077" s="822"/>
      <c r="L2077" s="671"/>
      <c r="M2077" s="671"/>
      <c r="N2077" s="671"/>
      <c r="O2077" s="671"/>
      <c r="P2077" s="671"/>
      <c r="Q2077" s="671"/>
      <c r="R2077" s="653"/>
      <c r="S2077" s="653"/>
      <c r="T2077" s="653"/>
      <c r="U2077" s="37"/>
      <c r="V2077" s="37"/>
      <c r="W2077" s="37"/>
      <c r="X2077" s="37"/>
      <c r="Y2077" s="37"/>
      <c r="Z2077" s="37"/>
      <c r="AA2077" s="37"/>
      <c r="AB2077" s="37"/>
      <c r="AC2077" s="37"/>
      <c r="AD2077" s="37"/>
      <c r="AE2077" s="37"/>
      <c r="AF2077" s="37"/>
      <c r="AG2077" s="37"/>
      <c r="AH2077" s="37"/>
      <c r="AI2077" s="37"/>
      <c r="AJ2077" s="37"/>
      <c r="AK2077" s="37"/>
      <c r="AL2077" s="652"/>
      <c r="AM2077" s="652"/>
      <c r="AN2077" s="652"/>
      <c r="AO2077" s="652"/>
      <c r="AP2077" s="652"/>
      <c r="AQ2077" s="652"/>
      <c r="AR2077" s="652"/>
      <c r="AS2077" s="652"/>
      <c r="AT2077" s="652"/>
    </row>
    <row r="2078" spans="2:46" s="644" customFormat="1" ht="15.95" customHeight="1" x14ac:dyDescent="0.25">
      <c r="B2078" s="645"/>
      <c r="C2078" s="652"/>
      <c r="D2078" s="652"/>
      <c r="E2078" s="652"/>
      <c r="F2078" s="652"/>
      <c r="G2078" s="647"/>
      <c r="H2078" s="648"/>
      <c r="I2078" s="648"/>
      <c r="J2078" s="671"/>
      <c r="K2078" s="822"/>
      <c r="L2078" s="671"/>
      <c r="M2078" s="671"/>
      <c r="N2078" s="671"/>
      <c r="O2078" s="671"/>
      <c r="P2078" s="671"/>
      <c r="Q2078" s="671"/>
      <c r="R2078" s="653"/>
      <c r="S2078" s="653"/>
      <c r="T2078" s="653"/>
      <c r="U2078" s="37"/>
      <c r="V2078" s="37"/>
      <c r="W2078" s="37"/>
      <c r="X2078" s="37"/>
      <c r="Y2078" s="37"/>
      <c r="Z2078" s="37"/>
      <c r="AA2078" s="37"/>
      <c r="AB2078" s="37"/>
      <c r="AC2078" s="37"/>
      <c r="AD2078" s="37"/>
      <c r="AE2078" s="37"/>
      <c r="AF2078" s="37"/>
      <c r="AG2078" s="37"/>
      <c r="AH2078" s="37"/>
      <c r="AI2078" s="37"/>
      <c r="AJ2078" s="37"/>
      <c r="AK2078" s="37"/>
      <c r="AL2078" s="652"/>
      <c r="AM2078" s="652"/>
      <c r="AN2078" s="652"/>
      <c r="AO2078" s="652"/>
      <c r="AP2078" s="652"/>
      <c r="AQ2078" s="652"/>
      <c r="AR2078" s="652"/>
      <c r="AS2078" s="652"/>
      <c r="AT2078" s="652"/>
    </row>
    <row r="2079" spans="2:46" s="644" customFormat="1" ht="15.95" customHeight="1" x14ac:dyDescent="0.25">
      <c r="B2079" s="645"/>
      <c r="C2079" s="652"/>
      <c r="D2079" s="652"/>
      <c r="E2079" s="652"/>
      <c r="F2079" s="652"/>
      <c r="G2079" s="647"/>
      <c r="H2079" s="648"/>
      <c r="I2079" s="648"/>
      <c r="J2079" s="671"/>
      <c r="K2079" s="822"/>
      <c r="L2079" s="671"/>
      <c r="M2079" s="671"/>
      <c r="N2079" s="671"/>
      <c r="O2079" s="671"/>
      <c r="P2079" s="671"/>
      <c r="Q2079" s="671"/>
      <c r="R2079" s="653"/>
      <c r="S2079" s="653"/>
      <c r="T2079" s="653"/>
      <c r="U2079" s="37"/>
      <c r="V2079" s="37"/>
      <c r="W2079" s="37"/>
      <c r="X2079" s="37"/>
      <c r="Y2079" s="37"/>
      <c r="Z2079" s="37"/>
      <c r="AA2079" s="37"/>
      <c r="AB2079" s="37"/>
      <c r="AC2079" s="37"/>
      <c r="AD2079" s="37"/>
      <c r="AE2079" s="37"/>
      <c r="AF2079" s="37"/>
      <c r="AG2079" s="37"/>
      <c r="AH2079" s="37"/>
      <c r="AI2079" s="37"/>
      <c r="AJ2079" s="37"/>
      <c r="AK2079" s="37"/>
      <c r="AL2079" s="652"/>
      <c r="AM2079" s="652"/>
      <c r="AN2079" s="652"/>
      <c r="AO2079" s="652"/>
      <c r="AP2079" s="652"/>
      <c r="AQ2079" s="652"/>
      <c r="AR2079" s="652"/>
      <c r="AS2079" s="652"/>
      <c r="AT2079" s="652"/>
    </row>
    <row r="2080" spans="2:46" s="644" customFormat="1" ht="15.95" customHeight="1" x14ac:dyDescent="0.25">
      <c r="B2080" s="645"/>
      <c r="C2080" s="652"/>
      <c r="D2080" s="652"/>
      <c r="E2080" s="652"/>
      <c r="F2080" s="652"/>
      <c r="G2080" s="647"/>
      <c r="H2080" s="648"/>
      <c r="I2080" s="648"/>
      <c r="J2080" s="671"/>
      <c r="K2080" s="822"/>
      <c r="L2080" s="671"/>
      <c r="M2080" s="671"/>
      <c r="N2080" s="671"/>
      <c r="O2080" s="671"/>
      <c r="P2080" s="671"/>
      <c r="Q2080" s="671"/>
      <c r="R2080" s="653"/>
      <c r="S2080" s="653"/>
      <c r="T2080" s="653"/>
      <c r="U2080" s="37"/>
      <c r="V2080" s="37"/>
      <c r="W2080" s="37"/>
      <c r="X2080" s="37"/>
      <c r="Y2080" s="37"/>
      <c r="Z2080" s="37"/>
      <c r="AA2080" s="37"/>
      <c r="AB2080" s="37"/>
      <c r="AC2080" s="37"/>
      <c r="AD2080" s="37"/>
      <c r="AE2080" s="37"/>
      <c r="AF2080" s="37"/>
      <c r="AG2080" s="37"/>
      <c r="AH2080" s="37"/>
      <c r="AI2080" s="37"/>
      <c r="AJ2080" s="37"/>
      <c r="AK2080" s="37"/>
      <c r="AL2080" s="652"/>
      <c r="AM2080" s="652"/>
      <c r="AN2080" s="652"/>
      <c r="AO2080" s="652"/>
      <c r="AP2080" s="652"/>
      <c r="AQ2080" s="652"/>
      <c r="AR2080" s="652"/>
      <c r="AS2080" s="652"/>
      <c r="AT2080" s="652"/>
    </row>
    <row r="2081" spans="2:46" s="644" customFormat="1" ht="15.95" customHeight="1" x14ac:dyDescent="0.25">
      <c r="B2081" s="645"/>
      <c r="C2081" s="652"/>
      <c r="D2081" s="652"/>
      <c r="E2081" s="652"/>
      <c r="F2081" s="652"/>
      <c r="G2081" s="647"/>
      <c r="H2081" s="648"/>
      <c r="I2081" s="648"/>
      <c r="J2081" s="671"/>
      <c r="K2081" s="822"/>
      <c r="L2081" s="671"/>
      <c r="M2081" s="671"/>
      <c r="N2081" s="671"/>
      <c r="O2081" s="671"/>
      <c r="P2081" s="671"/>
      <c r="Q2081" s="671"/>
      <c r="R2081" s="653"/>
      <c r="S2081" s="653"/>
      <c r="T2081" s="653"/>
      <c r="U2081" s="37"/>
      <c r="V2081" s="37"/>
      <c r="W2081" s="37"/>
      <c r="X2081" s="37"/>
      <c r="Y2081" s="37"/>
      <c r="Z2081" s="37"/>
      <c r="AA2081" s="37"/>
      <c r="AB2081" s="37"/>
      <c r="AC2081" s="37"/>
      <c r="AD2081" s="37"/>
      <c r="AE2081" s="37"/>
      <c r="AF2081" s="37"/>
      <c r="AG2081" s="37"/>
      <c r="AH2081" s="37"/>
      <c r="AI2081" s="37"/>
      <c r="AJ2081" s="37"/>
      <c r="AK2081" s="37"/>
      <c r="AL2081" s="652"/>
      <c r="AM2081" s="652"/>
      <c r="AN2081" s="652"/>
      <c r="AO2081" s="652"/>
      <c r="AP2081" s="652"/>
      <c r="AQ2081" s="652"/>
      <c r="AR2081" s="652"/>
      <c r="AS2081" s="652"/>
      <c r="AT2081" s="652"/>
    </row>
    <row r="2082" spans="2:46" s="644" customFormat="1" ht="15.95" customHeight="1" x14ac:dyDescent="0.25">
      <c r="B2082" s="645"/>
      <c r="C2082" s="652"/>
      <c r="D2082" s="652"/>
      <c r="E2082" s="652"/>
      <c r="F2082" s="652"/>
      <c r="G2082" s="647"/>
      <c r="H2082" s="648"/>
      <c r="I2082" s="648"/>
      <c r="J2082" s="671"/>
      <c r="K2082" s="822"/>
      <c r="L2082" s="671"/>
      <c r="M2082" s="671"/>
      <c r="N2082" s="671"/>
      <c r="O2082" s="671"/>
      <c r="P2082" s="671"/>
      <c r="Q2082" s="671"/>
      <c r="R2082" s="653"/>
      <c r="S2082" s="653"/>
      <c r="T2082" s="653"/>
      <c r="U2082" s="37"/>
      <c r="V2082" s="37"/>
      <c r="W2082" s="37"/>
      <c r="X2082" s="37"/>
      <c r="Y2082" s="37"/>
      <c r="Z2082" s="37"/>
      <c r="AA2082" s="37"/>
      <c r="AB2082" s="37"/>
      <c r="AC2082" s="37"/>
      <c r="AD2082" s="37"/>
      <c r="AE2082" s="37"/>
      <c r="AF2082" s="37"/>
      <c r="AG2082" s="37"/>
      <c r="AH2082" s="37"/>
      <c r="AI2082" s="37"/>
      <c r="AJ2082" s="37"/>
      <c r="AK2082" s="37"/>
      <c r="AL2082" s="652"/>
      <c r="AM2082" s="652"/>
      <c r="AN2082" s="652"/>
      <c r="AO2082" s="652"/>
      <c r="AP2082" s="652"/>
      <c r="AQ2082" s="652"/>
      <c r="AR2082" s="652"/>
      <c r="AS2082" s="652"/>
      <c r="AT2082" s="652"/>
    </row>
    <row r="2083" spans="2:46" s="644" customFormat="1" ht="15.95" customHeight="1" x14ac:dyDescent="0.25">
      <c r="B2083" s="645"/>
      <c r="C2083" s="652"/>
      <c r="D2083" s="652"/>
      <c r="E2083" s="652"/>
      <c r="F2083" s="652"/>
      <c r="G2083" s="647"/>
      <c r="H2083" s="648"/>
      <c r="I2083" s="648"/>
      <c r="J2083" s="671"/>
      <c r="K2083" s="822"/>
      <c r="L2083" s="671"/>
      <c r="M2083" s="671"/>
      <c r="N2083" s="671"/>
      <c r="O2083" s="671"/>
      <c r="P2083" s="671"/>
      <c r="Q2083" s="671"/>
      <c r="R2083" s="653"/>
      <c r="S2083" s="653"/>
      <c r="T2083" s="653"/>
      <c r="U2083" s="37"/>
      <c r="V2083" s="37"/>
      <c r="W2083" s="37"/>
      <c r="X2083" s="37"/>
      <c r="Y2083" s="37"/>
      <c r="Z2083" s="37"/>
      <c r="AA2083" s="37"/>
      <c r="AB2083" s="37"/>
      <c r="AC2083" s="37"/>
      <c r="AD2083" s="37"/>
      <c r="AE2083" s="37"/>
      <c r="AF2083" s="37"/>
      <c r="AG2083" s="37"/>
      <c r="AH2083" s="37"/>
      <c r="AI2083" s="37"/>
      <c r="AJ2083" s="37"/>
      <c r="AK2083" s="37"/>
      <c r="AL2083" s="652"/>
      <c r="AM2083" s="652"/>
      <c r="AN2083" s="652"/>
      <c r="AO2083" s="652"/>
      <c r="AP2083" s="652"/>
      <c r="AQ2083" s="652"/>
      <c r="AR2083" s="652"/>
      <c r="AS2083" s="652"/>
      <c r="AT2083" s="652"/>
    </row>
    <row r="2084" spans="2:46" s="644" customFormat="1" ht="15.95" customHeight="1" x14ac:dyDescent="0.25">
      <c r="B2084" s="645"/>
      <c r="C2084" s="652"/>
      <c r="D2084" s="652"/>
      <c r="E2084" s="652"/>
      <c r="F2084" s="652"/>
      <c r="G2084" s="647"/>
      <c r="H2084" s="648"/>
      <c r="I2084" s="648"/>
      <c r="J2084" s="671"/>
      <c r="K2084" s="822"/>
      <c r="L2084" s="671"/>
      <c r="M2084" s="671"/>
      <c r="N2084" s="671"/>
      <c r="O2084" s="671"/>
      <c r="P2084" s="671"/>
      <c r="Q2084" s="671"/>
      <c r="R2084" s="653"/>
      <c r="S2084" s="653"/>
      <c r="T2084" s="653"/>
      <c r="U2084" s="37"/>
      <c r="V2084" s="37"/>
      <c r="W2084" s="37"/>
      <c r="X2084" s="37"/>
      <c r="Y2084" s="37"/>
      <c r="Z2084" s="37"/>
      <c r="AA2084" s="37"/>
      <c r="AB2084" s="37"/>
      <c r="AC2084" s="37"/>
      <c r="AD2084" s="37"/>
      <c r="AE2084" s="37"/>
      <c r="AF2084" s="37"/>
      <c r="AG2084" s="37"/>
      <c r="AH2084" s="37"/>
      <c r="AI2084" s="37"/>
      <c r="AJ2084" s="37"/>
      <c r="AK2084" s="37"/>
      <c r="AL2084" s="652"/>
      <c r="AM2084" s="652"/>
      <c r="AN2084" s="652"/>
      <c r="AO2084" s="652"/>
      <c r="AP2084" s="652"/>
      <c r="AQ2084" s="652"/>
      <c r="AR2084" s="652"/>
      <c r="AS2084" s="652"/>
      <c r="AT2084" s="652"/>
    </row>
    <row r="2085" spans="2:46" s="644" customFormat="1" ht="15.95" customHeight="1" x14ac:dyDescent="0.25">
      <c r="B2085" s="645"/>
      <c r="C2085" s="652"/>
      <c r="D2085" s="652"/>
      <c r="E2085" s="652"/>
      <c r="F2085" s="652"/>
      <c r="G2085" s="647"/>
      <c r="H2085" s="648"/>
      <c r="I2085" s="648"/>
      <c r="J2085" s="671"/>
      <c r="K2085" s="822"/>
      <c r="L2085" s="671"/>
      <c r="M2085" s="671"/>
      <c r="N2085" s="671"/>
      <c r="O2085" s="671"/>
      <c r="P2085" s="671"/>
      <c r="Q2085" s="671"/>
      <c r="R2085" s="653"/>
      <c r="S2085" s="653"/>
      <c r="T2085" s="653"/>
      <c r="U2085" s="37"/>
      <c r="V2085" s="37"/>
      <c r="W2085" s="37"/>
      <c r="X2085" s="37"/>
      <c r="Y2085" s="37"/>
      <c r="Z2085" s="37"/>
      <c r="AA2085" s="37"/>
      <c r="AB2085" s="37"/>
      <c r="AC2085" s="37"/>
      <c r="AD2085" s="37"/>
      <c r="AE2085" s="37"/>
      <c r="AF2085" s="37"/>
      <c r="AG2085" s="37"/>
      <c r="AH2085" s="37"/>
      <c r="AI2085" s="37"/>
      <c r="AJ2085" s="37"/>
      <c r="AK2085" s="37"/>
      <c r="AL2085" s="652"/>
      <c r="AM2085" s="652"/>
      <c r="AN2085" s="652"/>
      <c r="AO2085" s="652"/>
      <c r="AP2085" s="652"/>
      <c r="AQ2085" s="652"/>
      <c r="AR2085" s="652"/>
      <c r="AS2085" s="652"/>
      <c r="AT2085" s="652"/>
    </row>
    <row r="2086" spans="2:46" s="644" customFormat="1" ht="15.95" customHeight="1" x14ac:dyDescent="0.25">
      <c r="B2086" s="645"/>
      <c r="C2086" s="652"/>
      <c r="D2086" s="652"/>
      <c r="E2086" s="652"/>
      <c r="F2086" s="652"/>
      <c r="G2086" s="647"/>
      <c r="H2086" s="648"/>
      <c r="I2086" s="648"/>
      <c r="J2086" s="671"/>
      <c r="K2086" s="822"/>
      <c r="L2086" s="671"/>
      <c r="M2086" s="671"/>
      <c r="N2086" s="671"/>
      <c r="O2086" s="671"/>
      <c r="P2086" s="671"/>
      <c r="Q2086" s="671"/>
      <c r="R2086" s="653"/>
      <c r="S2086" s="653"/>
      <c r="T2086" s="653"/>
      <c r="U2086" s="37"/>
      <c r="V2086" s="37"/>
      <c r="W2086" s="37"/>
      <c r="X2086" s="37"/>
      <c r="Y2086" s="37"/>
      <c r="Z2086" s="37"/>
      <c r="AA2086" s="37"/>
      <c r="AB2086" s="37"/>
      <c r="AC2086" s="37"/>
      <c r="AD2086" s="37"/>
      <c r="AE2086" s="37"/>
      <c r="AF2086" s="37"/>
      <c r="AG2086" s="37"/>
      <c r="AH2086" s="37"/>
      <c r="AI2086" s="37"/>
      <c r="AJ2086" s="37"/>
      <c r="AK2086" s="37"/>
      <c r="AL2086" s="652"/>
      <c r="AM2086" s="652"/>
      <c r="AN2086" s="652"/>
      <c r="AO2086" s="652"/>
      <c r="AP2086" s="652"/>
      <c r="AQ2086" s="652"/>
      <c r="AR2086" s="652"/>
      <c r="AS2086" s="652"/>
      <c r="AT2086" s="652"/>
    </row>
    <row r="2087" spans="2:46" s="644" customFormat="1" ht="15.95" customHeight="1" x14ac:dyDescent="0.25">
      <c r="B2087" s="645"/>
      <c r="C2087" s="652"/>
      <c r="D2087" s="652"/>
      <c r="E2087" s="652"/>
      <c r="F2087" s="652"/>
      <c r="G2087" s="647"/>
      <c r="H2087" s="648"/>
      <c r="I2087" s="648"/>
      <c r="J2087" s="671"/>
      <c r="K2087" s="822"/>
      <c r="L2087" s="671"/>
      <c r="M2087" s="671"/>
      <c r="N2087" s="671"/>
      <c r="O2087" s="671"/>
      <c r="P2087" s="671"/>
      <c r="Q2087" s="671"/>
      <c r="R2087" s="653"/>
      <c r="S2087" s="653"/>
      <c r="T2087" s="653"/>
      <c r="U2087" s="37"/>
      <c r="V2087" s="37"/>
      <c r="W2087" s="37"/>
      <c r="X2087" s="37"/>
      <c r="Y2087" s="37"/>
      <c r="Z2087" s="37"/>
      <c r="AA2087" s="37"/>
      <c r="AB2087" s="37"/>
      <c r="AC2087" s="37"/>
      <c r="AD2087" s="37"/>
      <c r="AE2087" s="37"/>
      <c r="AF2087" s="37"/>
      <c r="AG2087" s="37"/>
      <c r="AH2087" s="37"/>
      <c r="AI2087" s="37"/>
      <c r="AJ2087" s="37"/>
      <c r="AK2087" s="37"/>
      <c r="AL2087" s="652"/>
      <c r="AM2087" s="652"/>
      <c r="AN2087" s="652"/>
      <c r="AO2087" s="652"/>
      <c r="AP2087" s="652"/>
      <c r="AQ2087" s="652"/>
      <c r="AR2087" s="652"/>
      <c r="AS2087" s="652"/>
      <c r="AT2087" s="652"/>
    </row>
    <row r="2088" spans="2:46" s="644" customFormat="1" ht="15.95" customHeight="1" x14ac:dyDescent="0.25">
      <c r="B2088" s="645"/>
      <c r="C2088" s="652"/>
      <c r="D2088" s="652"/>
      <c r="E2088" s="652"/>
      <c r="F2088" s="652"/>
      <c r="G2088" s="647"/>
      <c r="H2088" s="648"/>
      <c r="I2088" s="648"/>
      <c r="J2088" s="671"/>
      <c r="K2088" s="822"/>
      <c r="L2088" s="671"/>
      <c r="M2088" s="671"/>
      <c r="N2088" s="671"/>
      <c r="O2088" s="671"/>
      <c r="P2088" s="671"/>
      <c r="Q2088" s="671"/>
      <c r="R2088" s="653"/>
      <c r="S2088" s="653"/>
      <c r="T2088" s="653"/>
      <c r="U2088" s="37"/>
      <c r="V2088" s="37"/>
      <c r="W2088" s="37"/>
      <c r="X2088" s="37"/>
      <c r="Y2088" s="37"/>
      <c r="Z2088" s="37"/>
      <c r="AA2088" s="37"/>
      <c r="AB2088" s="37"/>
      <c r="AC2088" s="37"/>
      <c r="AD2088" s="37"/>
      <c r="AE2088" s="37"/>
      <c r="AF2088" s="37"/>
      <c r="AG2088" s="37"/>
      <c r="AH2088" s="37"/>
      <c r="AI2088" s="37"/>
      <c r="AJ2088" s="37"/>
      <c r="AK2088" s="37"/>
      <c r="AL2088" s="652"/>
      <c r="AM2088" s="652"/>
      <c r="AN2088" s="652"/>
      <c r="AO2088" s="652"/>
      <c r="AP2088" s="652"/>
      <c r="AQ2088" s="652"/>
      <c r="AR2088" s="652"/>
      <c r="AS2088" s="652"/>
      <c r="AT2088" s="652"/>
    </row>
    <row r="2089" spans="2:46" s="644" customFormat="1" ht="15.95" customHeight="1" x14ac:dyDescent="0.25">
      <c r="B2089" s="645"/>
      <c r="C2089" s="652"/>
      <c r="D2089" s="652"/>
      <c r="E2089" s="652"/>
      <c r="F2089" s="652"/>
      <c r="G2089" s="647"/>
      <c r="H2089" s="648"/>
      <c r="I2089" s="648"/>
      <c r="J2089" s="671"/>
      <c r="K2089" s="822"/>
      <c r="L2089" s="671"/>
      <c r="M2089" s="671"/>
      <c r="N2089" s="671"/>
      <c r="O2089" s="671"/>
      <c r="P2089" s="671"/>
      <c r="Q2089" s="671"/>
      <c r="R2089" s="653"/>
      <c r="S2089" s="653"/>
      <c r="T2089" s="653"/>
      <c r="U2089" s="37"/>
      <c r="V2089" s="37"/>
      <c r="W2089" s="37"/>
      <c r="X2089" s="37"/>
      <c r="Y2089" s="37"/>
      <c r="Z2089" s="37"/>
      <c r="AA2089" s="37"/>
      <c r="AB2089" s="37"/>
      <c r="AC2089" s="37"/>
      <c r="AD2089" s="37"/>
      <c r="AE2089" s="37"/>
      <c r="AF2089" s="37"/>
      <c r="AG2089" s="37"/>
      <c r="AH2089" s="37"/>
      <c r="AI2089" s="37"/>
      <c r="AJ2089" s="37"/>
      <c r="AK2089" s="37"/>
      <c r="AL2089" s="652"/>
      <c r="AM2089" s="652"/>
      <c r="AN2089" s="652"/>
      <c r="AO2089" s="652"/>
      <c r="AP2089" s="652"/>
      <c r="AQ2089" s="652"/>
      <c r="AR2089" s="652"/>
      <c r="AS2089" s="652"/>
      <c r="AT2089" s="652"/>
    </row>
    <row r="2090" spans="2:46" s="644" customFormat="1" ht="15.95" customHeight="1" x14ac:dyDescent="0.25">
      <c r="B2090" s="645"/>
      <c r="C2090" s="652"/>
      <c r="D2090" s="652"/>
      <c r="E2090" s="652"/>
      <c r="F2090" s="652"/>
      <c r="G2090" s="647"/>
      <c r="H2090" s="648"/>
      <c r="I2090" s="648"/>
      <c r="J2090" s="671"/>
      <c r="K2090" s="822"/>
      <c r="L2090" s="671"/>
      <c r="M2090" s="671"/>
      <c r="N2090" s="671"/>
      <c r="O2090" s="671"/>
      <c r="P2090" s="671"/>
      <c r="Q2090" s="671"/>
      <c r="R2090" s="653"/>
      <c r="S2090" s="653"/>
      <c r="T2090" s="653"/>
      <c r="U2090" s="37"/>
      <c r="V2090" s="37"/>
      <c r="W2090" s="37"/>
      <c r="X2090" s="37"/>
      <c r="Y2090" s="37"/>
      <c r="Z2090" s="37"/>
      <c r="AA2090" s="37"/>
      <c r="AB2090" s="37"/>
      <c r="AC2090" s="37"/>
      <c r="AD2090" s="37"/>
      <c r="AE2090" s="37"/>
      <c r="AF2090" s="37"/>
      <c r="AG2090" s="37"/>
      <c r="AH2090" s="37"/>
      <c r="AI2090" s="37"/>
      <c r="AJ2090" s="37"/>
      <c r="AK2090" s="37"/>
      <c r="AL2090" s="652"/>
      <c r="AM2090" s="652"/>
      <c r="AN2090" s="652"/>
      <c r="AO2090" s="652"/>
      <c r="AP2090" s="652"/>
      <c r="AQ2090" s="652"/>
      <c r="AR2090" s="652"/>
      <c r="AS2090" s="652"/>
      <c r="AT2090" s="652"/>
    </row>
    <row r="2091" spans="2:46" s="644" customFormat="1" ht="15.95" customHeight="1" x14ac:dyDescent="0.25">
      <c r="B2091" s="645"/>
      <c r="C2091" s="652"/>
      <c r="D2091" s="652"/>
      <c r="E2091" s="652"/>
      <c r="F2091" s="652"/>
      <c r="G2091" s="647"/>
      <c r="H2091" s="648"/>
      <c r="I2091" s="648"/>
      <c r="J2091" s="671"/>
      <c r="K2091" s="822"/>
      <c r="L2091" s="671"/>
      <c r="M2091" s="671"/>
      <c r="N2091" s="671"/>
      <c r="O2091" s="671"/>
      <c r="P2091" s="671"/>
      <c r="Q2091" s="671"/>
      <c r="R2091" s="653"/>
      <c r="S2091" s="653"/>
      <c r="T2091" s="653"/>
      <c r="U2091" s="37"/>
      <c r="V2091" s="37"/>
      <c r="W2091" s="37"/>
      <c r="X2091" s="37"/>
      <c r="Y2091" s="37"/>
      <c r="Z2091" s="37"/>
      <c r="AA2091" s="37"/>
      <c r="AB2091" s="37"/>
      <c r="AC2091" s="37"/>
      <c r="AD2091" s="37"/>
      <c r="AE2091" s="37"/>
      <c r="AF2091" s="37"/>
      <c r="AG2091" s="37"/>
      <c r="AH2091" s="37"/>
      <c r="AI2091" s="37"/>
      <c r="AJ2091" s="37"/>
      <c r="AK2091" s="37"/>
      <c r="AL2091" s="652"/>
      <c r="AM2091" s="652"/>
      <c r="AN2091" s="652"/>
      <c r="AO2091" s="652"/>
      <c r="AP2091" s="652"/>
      <c r="AQ2091" s="652"/>
      <c r="AR2091" s="652"/>
      <c r="AS2091" s="652"/>
      <c r="AT2091" s="652"/>
    </row>
    <row r="2092" spans="2:46" s="644" customFormat="1" ht="15.95" customHeight="1" x14ac:dyDescent="0.25">
      <c r="B2092" s="645"/>
      <c r="C2092" s="652"/>
      <c r="D2092" s="652"/>
      <c r="E2092" s="652"/>
      <c r="F2092" s="652"/>
      <c r="G2092" s="647"/>
      <c r="H2092" s="648"/>
      <c r="I2092" s="648"/>
      <c r="J2092" s="671"/>
      <c r="K2092" s="822"/>
      <c r="L2092" s="671"/>
      <c r="M2092" s="671"/>
      <c r="N2092" s="671"/>
      <c r="O2092" s="671"/>
      <c r="P2092" s="671"/>
      <c r="Q2092" s="671"/>
      <c r="R2092" s="653"/>
      <c r="S2092" s="653"/>
      <c r="T2092" s="653"/>
      <c r="U2092" s="37"/>
      <c r="V2092" s="37"/>
      <c r="W2092" s="37"/>
      <c r="X2092" s="37"/>
      <c r="Y2092" s="37"/>
      <c r="Z2092" s="37"/>
      <c r="AA2092" s="37"/>
      <c r="AB2092" s="37"/>
      <c r="AC2092" s="37"/>
      <c r="AD2092" s="37"/>
      <c r="AE2092" s="37"/>
      <c r="AF2092" s="37"/>
      <c r="AG2092" s="37"/>
      <c r="AH2092" s="37"/>
      <c r="AI2092" s="37"/>
      <c r="AJ2092" s="37"/>
      <c r="AK2092" s="37"/>
      <c r="AL2092" s="652"/>
      <c r="AM2092" s="652"/>
      <c r="AN2092" s="652"/>
      <c r="AO2092" s="652"/>
      <c r="AP2092" s="652"/>
      <c r="AQ2092" s="652"/>
      <c r="AR2092" s="652"/>
      <c r="AS2092" s="652"/>
      <c r="AT2092" s="652"/>
    </row>
    <row r="2093" spans="2:46" s="644" customFormat="1" ht="15.95" customHeight="1" x14ac:dyDescent="0.25">
      <c r="B2093" s="645"/>
      <c r="C2093" s="652"/>
      <c r="D2093" s="652"/>
      <c r="E2093" s="652"/>
      <c r="F2093" s="652"/>
      <c r="G2093" s="647"/>
      <c r="H2093" s="648"/>
      <c r="I2093" s="648"/>
      <c r="J2093" s="671"/>
      <c r="K2093" s="822"/>
      <c r="L2093" s="671"/>
      <c r="M2093" s="671"/>
      <c r="N2093" s="671"/>
      <c r="O2093" s="671"/>
      <c r="P2093" s="671"/>
      <c r="Q2093" s="671"/>
      <c r="R2093" s="653"/>
      <c r="S2093" s="653"/>
      <c r="T2093" s="653"/>
      <c r="U2093" s="37"/>
      <c r="V2093" s="37"/>
      <c r="W2093" s="37"/>
      <c r="X2093" s="37"/>
      <c r="Y2093" s="37"/>
      <c r="Z2093" s="37"/>
      <c r="AA2093" s="37"/>
      <c r="AB2093" s="37"/>
      <c r="AC2093" s="37"/>
      <c r="AD2093" s="37"/>
      <c r="AE2093" s="37"/>
      <c r="AF2093" s="37"/>
      <c r="AG2093" s="37"/>
      <c r="AH2093" s="37"/>
      <c r="AI2093" s="37"/>
      <c r="AJ2093" s="37"/>
      <c r="AK2093" s="37"/>
      <c r="AL2093" s="652"/>
      <c r="AM2093" s="652"/>
      <c r="AN2093" s="652"/>
      <c r="AO2093" s="652"/>
      <c r="AP2093" s="652"/>
      <c r="AQ2093" s="652"/>
      <c r="AR2093" s="652"/>
      <c r="AS2093" s="652"/>
      <c r="AT2093" s="652"/>
    </row>
    <row r="2094" spans="2:46" s="644" customFormat="1" ht="15.95" customHeight="1" x14ac:dyDescent="0.25">
      <c r="B2094" s="645"/>
      <c r="C2094" s="652"/>
      <c r="D2094" s="652"/>
      <c r="E2094" s="652"/>
      <c r="F2094" s="652"/>
      <c r="G2094" s="647"/>
      <c r="H2094" s="648"/>
      <c r="I2094" s="648"/>
      <c r="J2094" s="671"/>
      <c r="K2094" s="822"/>
      <c r="L2094" s="671"/>
      <c r="M2094" s="671"/>
      <c r="N2094" s="671"/>
      <c r="O2094" s="671"/>
      <c r="P2094" s="671"/>
      <c r="Q2094" s="671"/>
      <c r="R2094" s="653"/>
      <c r="S2094" s="653"/>
      <c r="T2094" s="653"/>
      <c r="U2094" s="37"/>
      <c r="V2094" s="37"/>
      <c r="W2094" s="37"/>
      <c r="X2094" s="37"/>
      <c r="Y2094" s="37"/>
      <c r="Z2094" s="37"/>
      <c r="AA2094" s="37"/>
      <c r="AB2094" s="37"/>
      <c r="AC2094" s="37"/>
      <c r="AD2094" s="37"/>
      <c r="AE2094" s="37"/>
      <c r="AF2094" s="37"/>
      <c r="AG2094" s="37"/>
      <c r="AH2094" s="37"/>
      <c r="AI2094" s="37"/>
      <c r="AJ2094" s="37"/>
      <c r="AK2094" s="37"/>
      <c r="AL2094" s="652"/>
      <c r="AM2094" s="652"/>
      <c r="AN2094" s="652"/>
      <c r="AO2094" s="652"/>
      <c r="AP2094" s="652"/>
      <c r="AQ2094" s="652"/>
      <c r="AR2094" s="652"/>
      <c r="AS2094" s="652"/>
      <c r="AT2094" s="652"/>
    </row>
    <row r="2095" spans="2:46" s="644" customFormat="1" ht="15.95" customHeight="1" x14ac:dyDescent="0.25">
      <c r="B2095" s="645"/>
      <c r="C2095" s="652"/>
      <c r="D2095" s="652"/>
      <c r="E2095" s="652"/>
      <c r="F2095" s="652"/>
      <c r="G2095" s="647"/>
      <c r="H2095" s="648"/>
      <c r="I2095" s="648"/>
      <c r="J2095" s="671"/>
      <c r="K2095" s="822"/>
      <c r="L2095" s="671"/>
      <c r="M2095" s="671"/>
      <c r="N2095" s="671"/>
      <c r="O2095" s="671"/>
      <c r="P2095" s="671"/>
      <c r="Q2095" s="671"/>
      <c r="R2095" s="653"/>
      <c r="S2095" s="653"/>
      <c r="T2095" s="653"/>
      <c r="U2095" s="37"/>
      <c r="V2095" s="37"/>
      <c r="W2095" s="37"/>
      <c r="X2095" s="37"/>
      <c r="Y2095" s="37"/>
      <c r="Z2095" s="37"/>
      <c r="AA2095" s="37"/>
      <c r="AB2095" s="37"/>
      <c r="AC2095" s="37"/>
      <c r="AD2095" s="37"/>
      <c r="AE2095" s="37"/>
      <c r="AF2095" s="37"/>
      <c r="AG2095" s="37"/>
      <c r="AH2095" s="37"/>
      <c r="AI2095" s="37"/>
      <c r="AJ2095" s="37"/>
      <c r="AK2095" s="37"/>
      <c r="AL2095" s="652"/>
      <c r="AM2095" s="652"/>
      <c r="AN2095" s="652"/>
      <c r="AO2095" s="652"/>
      <c r="AP2095" s="652"/>
      <c r="AQ2095" s="652"/>
      <c r="AR2095" s="652"/>
      <c r="AS2095" s="652"/>
      <c r="AT2095" s="652"/>
    </row>
    <row r="2096" spans="2:46" s="644" customFormat="1" ht="15.95" customHeight="1" x14ac:dyDescent="0.25">
      <c r="B2096" s="645"/>
      <c r="C2096" s="652"/>
      <c r="D2096" s="652"/>
      <c r="E2096" s="652"/>
      <c r="F2096" s="652"/>
      <c r="G2096" s="647"/>
      <c r="H2096" s="648"/>
      <c r="I2096" s="648"/>
      <c r="J2096" s="671"/>
      <c r="K2096" s="822"/>
      <c r="L2096" s="671"/>
      <c r="M2096" s="671"/>
      <c r="N2096" s="671"/>
      <c r="O2096" s="671"/>
      <c r="P2096" s="671"/>
      <c r="Q2096" s="671"/>
      <c r="R2096" s="653"/>
      <c r="S2096" s="653"/>
      <c r="T2096" s="653"/>
      <c r="U2096" s="37"/>
      <c r="V2096" s="37"/>
      <c r="W2096" s="37"/>
      <c r="X2096" s="37"/>
      <c r="Y2096" s="37"/>
      <c r="Z2096" s="37"/>
      <c r="AA2096" s="37"/>
      <c r="AB2096" s="37"/>
      <c r="AC2096" s="37"/>
      <c r="AD2096" s="37"/>
      <c r="AE2096" s="37"/>
      <c r="AF2096" s="37"/>
      <c r="AG2096" s="37"/>
      <c r="AH2096" s="37"/>
      <c r="AI2096" s="37"/>
      <c r="AJ2096" s="37"/>
      <c r="AK2096" s="37"/>
      <c r="AL2096" s="652"/>
      <c r="AM2096" s="652"/>
      <c r="AN2096" s="652"/>
      <c r="AO2096" s="652"/>
      <c r="AP2096" s="652"/>
      <c r="AQ2096" s="652"/>
      <c r="AR2096" s="652"/>
      <c r="AS2096" s="652"/>
      <c r="AT2096" s="652"/>
    </row>
    <row r="2097" spans="2:46" s="644" customFormat="1" ht="15.95" customHeight="1" x14ac:dyDescent="0.25">
      <c r="B2097" s="645"/>
      <c r="C2097" s="652"/>
      <c r="D2097" s="652"/>
      <c r="E2097" s="652"/>
      <c r="F2097" s="652"/>
      <c r="G2097" s="647"/>
      <c r="H2097" s="648"/>
      <c r="I2097" s="648"/>
      <c r="J2097" s="671"/>
      <c r="K2097" s="822"/>
      <c r="L2097" s="671"/>
      <c r="M2097" s="671"/>
      <c r="N2097" s="671"/>
      <c r="O2097" s="671"/>
      <c r="P2097" s="671"/>
      <c r="Q2097" s="671"/>
      <c r="R2097" s="653"/>
      <c r="S2097" s="653"/>
      <c r="T2097" s="653"/>
      <c r="U2097" s="37"/>
      <c r="V2097" s="37"/>
      <c r="W2097" s="37"/>
      <c r="X2097" s="37"/>
      <c r="Y2097" s="37"/>
      <c r="Z2097" s="37"/>
      <c r="AA2097" s="37"/>
      <c r="AB2097" s="37"/>
      <c r="AC2097" s="37"/>
      <c r="AD2097" s="37"/>
      <c r="AE2097" s="37"/>
      <c r="AF2097" s="37"/>
      <c r="AG2097" s="37"/>
      <c r="AH2097" s="37"/>
      <c r="AI2097" s="37"/>
      <c r="AJ2097" s="37"/>
      <c r="AK2097" s="37"/>
      <c r="AL2097" s="652"/>
      <c r="AM2097" s="652"/>
      <c r="AN2097" s="652"/>
      <c r="AO2097" s="652"/>
      <c r="AP2097" s="652"/>
      <c r="AQ2097" s="652"/>
      <c r="AR2097" s="652"/>
      <c r="AS2097" s="652"/>
      <c r="AT2097" s="652"/>
    </row>
    <row r="2098" spans="2:46" s="644" customFormat="1" ht="15.95" customHeight="1" x14ac:dyDescent="0.25">
      <c r="B2098" s="645"/>
      <c r="C2098" s="652"/>
      <c r="D2098" s="652"/>
      <c r="E2098" s="652"/>
      <c r="F2098" s="652"/>
      <c r="G2098" s="647"/>
      <c r="H2098" s="648"/>
      <c r="I2098" s="648"/>
      <c r="J2098" s="671"/>
      <c r="K2098" s="822"/>
      <c r="L2098" s="671"/>
      <c r="M2098" s="671"/>
      <c r="N2098" s="671"/>
      <c r="O2098" s="671"/>
      <c r="P2098" s="671"/>
      <c r="Q2098" s="671"/>
      <c r="R2098" s="653"/>
      <c r="S2098" s="653"/>
      <c r="T2098" s="653"/>
      <c r="U2098" s="37"/>
      <c r="V2098" s="37"/>
      <c r="W2098" s="37"/>
      <c r="X2098" s="37"/>
      <c r="Y2098" s="37"/>
      <c r="Z2098" s="37"/>
      <c r="AA2098" s="37"/>
      <c r="AB2098" s="37"/>
      <c r="AC2098" s="37"/>
      <c r="AD2098" s="37"/>
      <c r="AE2098" s="37"/>
      <c r="AF2098" s="37"/>
      <c r="AG2098" s="37"/>
      <c r="AH2098" s="37"/>
      <c r="AI2098" s="37"/>
      <c r="AJ2098" s="37"/>
      <c r="AK2098" s="37"/>
      <c r="AL2098" s="652"/>
      <c r="AM2098" s="652"/>
      <c r="AN2098" s="652"/>
      <c r="AO2098" s="652"/>
      <c r="AP2098" s="652"/>
      <c r="AQ2098" s="652"/>
      <c r="AR2098" s="652"/>
      <c r="AS2098" s="652"/>
      <c r="AT2098" s="652"/>
    </row>
    <row r="2099" spans="2:46" s="644" customFormat="1" ht="15.95" customHeight="1" x14ac:dyDescent="0.25">
      <c r="B2099" s="645"/>
      <c r="C2099" s="652"/>
      <c r="D2099" s="652"/>
      <c r="E2099" s="652"/>
      <c r="F2099" s="652"/>
      <c r="G2099" s="647"/>
      <c r="H2099" s="648"/>
      <c r="I2099" s="648"/>
      <c r="J2099" s="671"/>
      <c r="K2099" s="822"/>
      <c r="L2099" s="671"/>
      <c r="M2099" s="671"/>
      <c r="N2099" s="671"/>
      <c r="O2099" s="671"/>
      <c r="P2099" s="671"/>
      <c r="Q2099" s="671"/>
      <c r="R2099" s="653"/>
      <c r="S2099" s="653"/>
      <c r="T2099" s="653"/>
      <c r="U2099" s="37"/>
      <c r="V2099" s="37"/>
      <c r="W2099" s="37"/>
      <c r="X2099" s="37"/>
      <c r="Y2099" s="37"/>
      <c r="Z2099" s="37"/>
      <c r="AA2099" s="37"/>
      <c r="AB2099" s="37"/>
      <c r="AC2099" s="37"/>
      <c r="AD2099" s="37"/>
      <c r="AE2099" s="37"/>
      <c r="AF2099" s="37"/>
      <c r="AG2099" s="37"/>
      <c r="AH2099" s="37"/>
      <c r="AI2099" s="37"/>
      <c r="AJ2099" s="37"/>
      <c r="AK2099" s="37"/>
      <c r="AL2099" s="652"/>
      <c r="AM2099" s="652"/>
      <c r="AN2099" s="652"/>
      <c r="AO2099" s="652"/>
      <c r="AP2099" s="652"/>
      <c r="AQ2099" s="652"/>
      <c r="AR2099" s="652"/>
      <c r="AS2099" s="652"/>
      <c r="AT2099" s="652"/>
    </row>
    <row r="2100" spans="2:46" s="644" customFormat="1" ht="15.95" customHeight="1" x14ac:dyDescent="0.25">
      <c r="B2100" s="645"/>
      <c r="C2100" s="652"/>
      <c r="D2100" s="652"/>
      <c r="E2100" s="652"/>
      <c r="F2100" s="652"/>
      <c r="G2100" s="647"/>
      <c r="H2100" s="648"/>
      <c r="I2100" s="648"/>
      <c r="J2100" s="671"/>
      <c r="K2100" s="822"/>
      <c r="L2100" s="671"/>
      <c r="M2100" s="671"/>
      <c r="N2100" s="671"/>
      <c r="O2100" s="671"/>
      <c r="P2100" s="671"/>
      <c r="Q2100" s="671"/>
      <c r="R2100" s="653"/>
      <c r="S2100" s="653"/>
      <c r="T2100" s="653"/>
      <c r="U2100" s="37"/>
      <c r="V2100" s="37"/>
      <c r="W2100" s="37"/>
      <c r="X2100" s="37"/>
      <c r="Y2100" s="37"/>
      <c r="Z2100" s="37"/>
      <c r="AA2100" s="37"/>
      <c r="AB2100" s="37"/>
      <c r="AC2100" s="37"/>
      <c r="AD2100" s="37"/>
      <c r="AE2100" s="37"/>
      <c r="AF2100" s="37"/>
      <c r="AG2100" s="37"/>
      <c r="AH2100" s="37"/>
      <c r="AI2100" s="37"/>
      <c r="AJ2100" s="37"/>
      <c r="AK2100" s="37"/>
      <c r="AL2100" s="652"/>
      <c r="AM2100" s="652"/>
      <c r="AN2100" s="652"/>
      <c r="AO2100" s="652"/>
      <c r="AP2100" s="652"/>
      <c r="AQ2100" s="652"/>
      <c r="AR2100" s="652"/>
      <c r="AS2100" s="652"/>
      <c r="AT2100" s="652"/>
    </row>
    <row r="2101" spans="2:46" s="644" customFormat="1" ht="15.95" customHeight="1" x14ac:dyDescent="0.25">
      <c r="B2101" s="645"/>
      <c r="C2101" s="652"/>
      <c r="D2101" s="652"/>
      <c r="E2101" s="652"/>
      <c r="F2101" s="652"/>
      <c r="G2101" s="647"/>
      <c r="H2101" s="648"/>
      <c r="I2101" s="648"/>
      <c r="J2101" s="671"/>
      <c r="K2101" s="822"/>
      <c r="L2101" s="671"/>
      <c r="M2101" s="671"/>
      <c r="N2101" s="671"/>
      <c r="O2101" s="671"/>
      <c r="P2101" s="671"/>
      <c r="Q2101" s="671"/>
      <c r="R2101" s="653"/>
      <c r="S2101" s="653"/>
      <c r="T2101" s="653"/>
      <c r="U2101" s="37"/>
      <c r="V2101" s="37"/>
      <c r="W2101" s="37"/>
      <c r="X2101" s="37"/>
      <c r="Y2101" s="37"/>
      <c r="Z2101" s="37"/>
      <c r="AA2101" s="37"/>
      <c r="AB2101" s="37"/>
      <c r="AC2101" s="37"/>
      <c r="AD2101" s="37"/>
      <c r="AE2101" s="37"/>
      <c r="AF2101" s="37"/>
      <c r="AG2101" s="37"/>
      <c r="AH2101" s="37"/>
      <c r="AI2101" s="37"/>
      <c r="AJ2101" s="37"/>
      <c r="AK2101" s="37"/>
      <c r="AL2101" s="652"/>
      <c r="AM2101" s="652"/>
      <c r="AN2101" s="652"/>
      <c r="AO2101" s="652"/>
      <c r="AP2101" s="652"/>
      <c r="AQ2101" s="652"/>
      <c r="AR2101" s="652"/>
      <c r="AS2101" s="652"/>
      <c r="AT2101" s="652"/>
    </row>
    <row r="2102" spans="2:46" s="644" customFormat="1" ht="15.95" customHeight="1" x14ac:dyDescent="0.25">
      <c r="B2102" s="645"/>
      <c r="C2102" s="652"/>
      <c r="D2102" s="652"/>
      <c r="E2102" s="652"/>
      <c r="F2102" s="652"/>
      <c r="G2102" s="647"/>
      <c r="H2102" s="648"/>
      <c r="I2102" s="648"/>
      <c r="J2102" s="671"/>
      <c r="K2102" s="822"/>
      <c r="L2102" s="671"/>
      <c r="M2102" s="671"/>
      <c r="N2102" s="671"/>
      <c r="O2102" s="671"/>
      <c r="P2102" s="671"/>
      <c r="Q2102" s="671"/>
      <c r="R2102" s="653"/>
      <c r="S2102" s="653"/>
      <c r="T2102" s="653"/>
      <c r="U2102" s="37"/>
      <c r="V2102" s="37"/>
      <c r="W2102" s="37"/>
      <c r="X2102" s="37"/>
      <c r="Y2102" s="37"/>
      <c r="Z2102" s="37"/>
      <c r="AA2102" s="37"/>
      <c r="AB2102" s="37"/>
      <c r="AC2102" s="37"/>
      <c r="AD2102" s="37"/>
      <c r="AE2102" s="37"/>
      <c r="AF2102" s="37"/>
      <c r="AG2102" s="37"/>
      <c r="AH2102" s="37"/>
      <c r="AI2102" s="37"/>
      <c r="AJ2102" s="37"/>
      <c r="AK2102" s="37"/>
      <c r="AL2102" s="652"/>
      <c r="AM2102" s="652"/>
      <c r="AN2102" s="652"/>
      <c r="AO2102" s="652"/>
      <c r="AP2102" s="652"/>
      <c r="AQ2102" s="652"/>
      <c r="AR2102" s="652"/>
      <c r="AS2102" s="652"/>
      <c r="AT2102" s="652"/>
    </row>
    <row r="2103" spans="2:46" s="644" customFormat="1" ht="15.95" customHeight="1" x14ac:dyDescent="0.25">
      <c r="B2103" s="645"/>
      <c r="C2103" s="652"/>
      <c r="D2103" s="652"/>
      <c r="E2103" s="652"/>
      <c r="F2103" s="652"/>
      <c r="G2103" s="647"/>
      <c r="H2103" s="648"/>
      <c r="I2103" s="648"/>
      <c r="J2103" s="671"/>
      <c r="K2103" s="822"/>
      <c r="L2103" s="671"/>
      <c r="M2103" s="671"/>
      <c r="N2103" s="671"/>
      <c r="O2103" s="671"/>
      <c r="P2103" s="671"/>
      <c r="Q2103" s="671"/>
      <c r="R2103" s="653"/>
      <c r="S2103" s="653"/>
      <c r="T2103" s="653"/>
      <c r="U2103" s="37"/>
      <c r="V2103" s="37"/>
      <c r="W2103" s="37"/>
      <c r="X2103" s="37"/>
      <c r="Y2103" s="37"/>
      <c r="Z2103" s="37"/>
      <c r="AA2103" s="37"/>
      <c r="AB2103" s="37"/>
      <c r="AC2103" s="37"/>
      <c r="AD2103" s="37"/>
      <c r="AE2103" s="37"/>
      <c r="AF2103" s="37"/>
      <c r="AG2103" s="37"/>
      <c r="AH2103" s="37"/>
      <c r="AI2103" s="37"/>
      <c r="AJ2103" s="37"/>
      <c r="AK2103" s="37"/>
      <c r="AL2103" s="652"/>
      <c r="AM2103" s="652"/>
      <c r="AN2103" s="652"/>
      <c r="AO2103" s="652"/>
      <c r="AP2103" s="652"/>
      <c r="AQ2103" s="652"/>
      <c r="AR2103" s="652"/>
      <c r="AS2103" s="652"/>
      <c r="AT2103" s="652"/>
    </row>
    <row r="2104" spans="2:46" s="644" customFormat="1" ht="15.95" customHeight="1" x14ac:dyDescent="0.25">
      <c r="B2104" s="645"/>
      <c r="C2104" s="652"/>
      <c r="D2104" s="652"/>
      <c r="E2104" s="652"/>
      <c r="F2104" s="652"/>
      <c r="G2104" s="647"/>
      <c r="H2104" s="648"/>
      <c r="I2104" s="648"/>
      <c r="J2104" s="671"/>
      <c r="K2104" s="822"/>
      <c r="L2104" s="671"/>
      <c r="M2104" s="671"/>
      <c r="N2104" s="671"/>
      <c r="O2104" s="671"/>
      <c r="P2104" s="671"/>
      <c r="Q2104" s="671"/>
      <c r="R2104" s="653"/>
      <c r="S2104" s="653"/>
      <c r="T2104" s="653"/>
      <c r="U2104" s="37"/>
      <c r="V2104" s="37"/>
      <c r="W2104" s="37"/>
      <c r="X2104" s="37"/>
      <c r="Y2104" s="37"/>
      <c r="Z2104" s="37"/>
      <c r="AA2104" s="37"/>
      <c r="AB2104" s="37"/>
      <c r="AC2104" s="37"/>
      <c r="AD2104" s="37"/>
      <c r="AE2104" s="37"/>
      <c r="AF2104" s="37"/>
      <c r="AG2104" s="37"/>
      <c r="AH2104" s="37"/>
      <c r="AI2104" s="37"/>
      <c r="AJ2104" s="37"/>
      <c r="AK2104" s="37"/>
      <c r="AL2104" s="652"/>
      <c r="AM2104" s="652"/>
      <c r="AN2104" s="652"/>
      <c r="AO2104" s="652"/>
      <c r="AP2104" s="652"/>
      <c r="AQ2104" s="652"/>
      <c r="AR2104" s="652"/>
      <c r="AS2104" s="652"/>
      <c r="AT2104" s="652"/>
    </row>
    <row r="2105" spans="2:46" s="644" customFormat="1" ht="15.95" customHeight="1" x14ac:dyDescent="0.25">
      <c r="B2105" s="645"/>
      <c r="C2105" s="652"/>
      <c r="D2105" s="652"/>
      <c r="E2105" s="652"/>
      <c r="F2105" s="652"/>
      <c r="G2105" s="647"/>
      <c r="H2105" s="648"/>
      <c r="I2105" s="648"/>
      <c r="J2105" s="671"/>
      <c r="K2105" s="822"/>
      <c r="L2105" s="671"/>
      <c r="M2105" s="671"/>
      <c r="N2105" s="671"/>
      <c r="O2105" s="671"/>
      <c r="P2105" s="671"/>
      <c r="Q2105" s="671"/>
      <c r="R2105" s="653"/>
      <c r="S2105" s="653"/>
      <c r="T2105" s="653"/>
      <c r="U2105" s="37"/>
      <c r="V2105" s="37"/>
      <c r="W2105" s="37"/>
      <c r="X2105" s="37"/>
      <c r="Y2105" s="37"/>
      <c r="Z2105" s="37"/>
      <c r="AA2105" s="37"/>
      <c r="AB2105" s="37"/>
      <c r="AC2105" s="37"/>
      <c r="AD2105" s="37"/>
      <c r="AE2105" s="37"/>
      <c r="AF2105" s="37"/>
      <c r="AG2105" s="37"/>
      <c r="AH2105" s="37"/>
      <c r="AI2105" s="37"/>
      <c r="AJ2105" s="37"/>
      <c r="AK2105" s="37"/>
      <c r="AL2105" s="652"/>
      <c r="AM2105" s="652"/>
      <c r="AN2105" s="652"/>
      <c r="AO2105" s="652"/>
      <c r="AP2105" s="652"/>
      <c r="AQ2105" s="652"/>
      <c r="AR2105" s="652"/>
      <c r="AS2105" s="652"/>
      <c r="AT2105" s="652"/>
    </row>
    <row r="2106" spans="2:46" s="644" customFormat="1" ht="15.95" customHeight="1" x14ac:dyDescent="0.25">
      <c r="B2106" s="645"/>
      <c r="C2106" s="652"/>
      <c r="D2106" s="652"/>
      <c r="E2106" s="652"/>
      <c r="F2106" s="652"/>
      <c r="G2106" s="647"/>
      <c r="H2106" s="648"/>
      <c r="I2106" s="648"/>
      <c r="J2106" s="671"/>
      <c r="K2106" s="822"/>
      <c r="L2106" s="671"/>
      <c r="M2106" s="671"/>
      <c r="N2106" s="671"/>
      <c r="O2106" s="671"/>
      <c r="P2106" s="671"/>
      <c r="Q2106" s="671"/>
      <c r="R2106" s="653"/>
      <c r="S2106" s="653"/>
      <c r="T2106" s="653"/>
      <c r="U2106" s="37"/>
      <c r="V2106" s="37"/>
      <c r="W2106" s="37"/>
      <c r="X2106" s="37"/>
      <c r="Y2106" s="37"/>
      <c r="Z2106" s="37"/>
      <c r="AA2106" s="37"/>
      <c r="AB2106" s="37"/>
      <c r="AC2106" s="37"/>
      <c r="AD2106" s="37"/>
      <c r="AE2106" s="37"/>
      <c r="AF2106" s="37"/>
      <c r="AG2106" s="37"/>
      <c r="AH2106" s="37"/>
      <c r="AI2106" s="37"/>
      <c r="AJ2106" s="37"/>
      <c r="AK2106" s="37"/>
      <c r="AL2106" s="652"/>
      <c r="AM2106" s="652"/>
      <c r="AN2106" s="652"/>
      <c r="AO2106" s="652"/>
      <c r="AP2106" s="652"/>
      <c r="AQ2106" s="652"/>
      <c r="AR2106" s="652"/>
      <c r="AS2106" s="652"/>
      <c r="AT2106" s="652"/>
    </row>
    <row r="2107" spans="2:46" s="644" customFormat="1" ht="15.95" customHeight="1" x14ac:dyDescent="0.25">
      <c r="B2107" s="645"/>
      <c r="C2107" s="652"/>
      <c r="D2107" s="652"/>
      <c r="E2107" s="652"/>
      <c r="F2107" s="652"/>
      <c r="G2107" s="647"/>
      <c r="H2107" s="648"/>
      <c r="I2107" s="648"/>
      <c r="J2107" s="671"/>
      <c r="K2107" s="822"/>
      <c r="L2107" s="671"/>
      <c r="M2107" s="671"/>
      <c r="N2107" s="671"/>
      <c r="O2107" s="671"/>
      <c r="P2107" s="671"/>
      <c r="Q2107" s="671"/>
      <c r="R2107" s="653"/>
      <c r="S2107" s="653"/>
      <c r="T2107" s="653"/>
      <c r="U2107" s="37"/>
      <c r="V2107" s="37"/>
      <c r="W2107" s="37"/>
      <c r="X2107" s="37"/>
      <c r="Y2107" s="37"/>
      <c r="Z2107" s="37"/>
      <c r="AA2107" s="37"/>
      <c r="AB2107" s="37"/>
      <c r="AC2107" s="37"/>
      <c r="AD2107" s="37"/>
      <c r="AE2107" s="37"/>
      <c r="AF2107" s="37"/>
      <c r="AG2107" s="37"/>
      <c r="AH2107" s="37"/>
      <c r="AI2107" s="37"/>
      <c r="AJ2107" s="37"/>
      <c r="AK2107" s="37"/>
      <c r="AL2107" s="652"/>
      <c r="AM2107" s="652"/>
      <c r="AN2107" s="652"/>
      <c r="AO2107" s="652"/>
      <c r="AP2107" s="652"/>
      <c r="AQ2107" s="652"/>
      <c r="AR2107" s="652"/>
      <c r="AS2107" s="652"/>
      <c r="AT2107" s="652"/>
    </row>
    <row r="2108" spans="2:46" s="644" customFormat="1" ht="15.95" customHeight="1" x14ac:dyDescent="0.25">
      <c r="B2108" s="645"/>
      <c r="C2108" s="652"/>
      <c r="D2108" s="652"/>
      <c r="E2108" s="652"/>
      <c r="F2108" s="652"/>
      <c r="G2108" s="647"/>
      <c r="H2108" s="648"/>
      <c r="I2108" s="648"/>
      <c r="J2108" s="671"/>
      <c r="K2108" s="822"/>
      <c r="L2108" s="671"/>
      <c r="M2108" s="671"/>
      <c r="N2108" s="671"/>
      <c r="O2108" s="671"/>
      <c r="P2108" s="671"/>
      <c r="Q2108" s="671"/>
      <c r="R2108" s="653"/>
      <c r="S2108" s="653"/>
      <c r="T2108" s="653"/>
      <c r="U2108" s="37"/>
      <c r="V2108" s="37"/>
      <c r="W2108" s="37"/>
      <c r="X2108" s="37"/>
      <c r="Y2108" s="37"/>
      <c r="Z2108" s="37"/>
      <c r="AA2108" s="37"/>
      <c r="AB2108" s="37"/>
      <c r="AC2108" s="37"/>
      <c r="AD2108" s="37"/>
      <c r="AE2108" s="37"/>
      <c r="AF2108" s="37"/>
      <c r="AG2108" s="37"/>
      <c r="AH2108" s="37"/>
      <c r="AI2108" s="37"/>
      <c r="AJ2108" s="37"/>
      <c r="AK2108" s="37"/>
      <c r="AL2108" s="652"/>
      <c r="AM2108" s="652"/>
      <c r="AN2108" s="652"/>
      <c r="AO2108" s="652"/>
      <c r="AP2108" s="652"/>
      <c r="AQ2108" s="652"/>
      <c r="AR2108" s="652"/>
      <c r="AS2108" s="652"/>
      <c r="AT2108" s="652"/>
    </row>
  </sheetData>
  <sheetProtection algorithmName="SHA-512" hashValue="era2E465nBYUAvpZJEzjzm8eZzNgSgUMnPXeL8DB/+7oE8AV+g+NMgRoMpfoba8yFqGfqTXCZXPY3beCJUhKGQ==" saltValue="xXZEwb2J0zCakuhCYlVduw==" spinCount="100000" sheet="1" objects="1" scenarios="1" formatCells="0" sort="0"/>
  <sortState xmlns:xlrd2="http://schemas.microsoft.com/office/spreadsheetml/2017/richdata2" ref="B29:L228">
    <sortCondition descending="1" ref="L28"/>
  </sortState>
  <mergeCells count="7">
    <mergeCell ref="B26:P26"/>
    <mergeCell ref="B5:P5"/>
    <mergeCell ref="C8:D8"/>
    <mergeCell ref="B7:B9"/>
    <mergeCell ref="K8:L8"/>
    <mergeCell ref="B11:H11"/>
    <mergeCell ref="P6:P9"/>
  </mergeCells>
  <conditionalFormatting sqref="M8:M9">
    <cfRule type="cellIs" dxfId="44" priority="89" operator="equal">
      <formula>"Received"</formula>
    </cfRule>
    <cfRule type="cellIs" dxfId="43" priority="90" operator="equal">
      <formula>"Deleted"</formula>
    </cfRule>
    <cfRule type="cellIs" dxfId="42" priority="91" operator="equal">
      <formula>"Active"</formula>
    </cfRule>
  </conditionalFormatting>
  <conditionalFormatting sqref="P29:P48">
    <cfRule type="cellIs" dxfId="41" priority="39" operator="equal">
      <formula>$M29</formula>
    </cfRule>
  </conditionalFormatting>
  <conditionalFormatting sqref="N9:O9">
    <cfRule type="cellIs" dxfId="40" priority="4" operator="equal">
      <formula>"Received"</formula>
    </cfRule>
    <cfRule type="cellIs" dxfId="39" priority="5" operator="equal">
      <formula>"Deleted"</formula>
    </cfRule>
    <cfRule type="cellIs" dxfId="38" priority="6" operator="equal">
      <formula>"Active"</formula>
    </cfRule>
  </conditionalFormatting>
  <conditionalFormatting sqref="O8">
    <cfRule type="cellIs" dxfId="37" priority="1" operator="equal">
      <formula>"Received"</formula>
    </cfRule>
    <cfRule type="cellIs" dxfId="36" priority="2" operator="equal">
      <formula>"Deleted"</formula>
    </cfRule>
    <cfRule type="cellIs" dxfId="35" priority="3" operator="equal">
      <formula>"Active"</formula>
    </cfRule>
  </conditionalFormatting>
  <dataValidations count="1">
    <dataValidation type="list" allowBlank="1" showInputMessage="1" showErrorMessage="1" sqref="C8" xr:uid="{00000000-0002-0000-0700-000000000000}">
      <formula1>ProductList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56" orientation="landscape" r:id="rId1"/>
  <colBreaks count="1" manualBreakCount="1">
    <brk id="17" max="133" man="1"/>
  </colBreak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1000000}">
          <x14:formula1>
            <xm:f>Calculations!$AV$26:$AV$38</xm:f>
          </x14:formula1>
          <xm:sqref>N8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2">
    <pageSetUpPr autoPageBreaks="0"/>
  </sheetPr>
  <dimension ref="A1:AY2291"/>
  <sheetViews>
    <sheetView showGridLines="0" showRowColHeaders="0" zoomScale="80" zoomScaleNormal="80" workbookViewId="0">
      <pane ySplit="4" topLeftCell="A5" activePane="bottomLeft" state="frozen"/>
      <selection pane="bottomLeft" activeCell="A5" sqref="A5"/>
    </sheetView>
  </sheetViews>
  <sheetFormatPr defaultColWidth="11.42578125" defaultRowHeight="15" x14ac:dyDescent="0.25"/>
  <cols>
    <col min="1" max="1" width="3.7109375" style="413" customWidth="1"/>
    <col min="2" max="2" width="29.5703125" style="876" bestFit="1" customWidth="1"/>
    <col min="3" max="3" width="11.5703125" style="419" bestFit="1" customWidth="1"/>
    <col min="4" max="4" width="14.28515625" style="419" customWidth="1"/>
    <col min="5" max="5" width="13.28515625" style="419" customWidth="1"/>
    <col min="6" max="6" width="13.140625" style="419" customWidth="1"/>
    <col min="7" max="7" width="14.28515625" style="433" customWidth="1"/>
    <col min="8" max="8" width="14.28515625" style="428" customWidth="1"/>
    <col min="9" max="9" width="1.140625" style="428" customWidth="1"/>
    <col min="10" max="10" width="14.140625" style="671" customWidth="1"/>
    <col min="11" max="11" width="14.42578125" style="822" customWidth="1"/>
    <col min="12" max="12" width="22" style="671" bestFit="1" customWidth="1"/>
    <col min="13" max="13" width="12.28515625" style="671" customWidth="1"/>
    <col min="14" max="14" width="15.85546875" style="671" customWidth="1"/>
    <col min="15" max="15" width="16.7109375" style="671" customWidth="1"/>
    <col min="16" max="17" width="13.85546875" style="671" customWidth="1"/>
    <col min="18" max="18" width="2.7109375" style="415" customWidth="1"/>
    <col min="19" max="22" width="11.42578125" style="415" customWidth="1"/>
    <col min="23" max="33" width="11.42578125" style="415"/>
    <col min="34" max="34" width="9.140625" style="419" customWidth="1"/>
    <col min="35" max="35" width="10.5703125" style="419" customWidth="1"/>
    <col min="36" max="36" width="29.7109375" style="419" bestFit="1" customWidth="1"/>
    <col min="37" max="37" width="9.140625" style="419" customWidth="1"/>
    <col min="38" max="38" width="19.140625" style="419" customWidth="1"/>
    <col min="39" max="39" width="28.140625" style="419" customWidth="1"/>
    <col min="40" max="41" width="11.85546875" style="419" customWidth="1"/>
    <col min="42" max="43" width="13.7109375" style="419" bestFit="1" customWidth="1"/>
    <col min="44" max="44" width="14.5703125" style="419" customWidth="1"/>
    <col min="45" max="45" width="14.140625" style="419" customWidth="1"/>
    <col min="46" max="46" width="11.42578125" style="419" customWidth="1"/>
    <col min="47" max="50" width="11.42578125" style="415"/>
    <col min="51" max="51" width="0" style="415" hidden="1" customWidth="1"/>
    <col min="52" max="16384" width="11.42578125" style="415"/>
  </cols>
  <sheetData>
    <row r="1" spans="1:51" ht="6.75" customHeight="1" x14ac:dyDescent="0.25">
      <c r="B1" s="414"/>
      <c r="C1" s="415"/>
      <c r="D1" s="415"/>
      <c r="E1" s="415"/>
      <c r="F1" s="415"/>
      <c r="G1" s="416"/>
      <c r="H1" s="417"/>
      <c r="I1" s="417"/>
      <c r="J1" s="653"/>
      <c r="K1" s="677"/>
      <c r="L1" s="653"/>
      <c r="M1" s="653"/>
      <c r="N1" s="653"/>
      <c r="O1" s="653"/>
      <c r="P1" s="653"/>
      <c r="Q1" s="653"/>
    </row>
    <row r="2" spans="1:51" s="574" customFormat="1" ht="20.100000000000001" customHeight="1" x14ac:dyDescent="0.25">
      <c r="A2" s="623"/>
      <c r="B2" s="708" t="s">
        <v>285</v>
      </c>
      <c r="C2" s="501"/>
      <c r="D2" s="570"/>
      <c r="E2" s="570"/>
      <c r="F2" s="570"/>
      <c r="G2" s="570"/>
      <c r="H2" s="570"/>
      <c r="I2" s="570"/>
      <c r="J2" s="678"/>
      <c r="K2" s="679"/>
      <c r="L2" s="678"/>
      <c r="M2" s="678"/>
      <c r="N2" s="678"/>
      <c r="O2" s="678"/>
      <c r="P2" s="678"/>
      <c r="Q2" s="678"/>
    </row>
    <row r="3" spans="1:51" s="622" customFormat="1" ht="24" customHeight="1" x14ac:dyDescent="0.25">
      <c r="A3" s="621"/>
      <c r="B3" s="709" t="s">
        <v>228</v>
      </c>
      <c r="C3" s="469"/>
      <c r="D3" s="563"/>
      <c r="E3" s="563"/>
      <c r="F3" s="563"/>
      <c r="G3" s="563"/>
      <c r="H3" s="563"/>
      <c r="I3" s="563"/>
      <c r="J3" s="680"/>
      <c r="K3" s="681"/>
      <c r="L3" s="680"/>
      <c r="M3" s="680"/>
      <c r="N3" s="680"/>
      <c r="O3" s="680"/>
      <c r="P3" s="680"/>
      <c r="Q3" s="680"/>
    </row>
    <row r="4" spans="1:51" s="424" customFormat="1" ht="6" customHeight="1" x14ac:dyDescent="0.25">
      <c r="A4" s="413"/>
      <c r="B4" s="711">
        <v>0</v>
      </c>
      <c r="C4" s="418"/>
      <c r="D4" s="421"/>
      <c r="E4" s="422"/>
      <c r="F4" s="422"/>
      <c r="G4" s="421"/>
      <c r="H4" s="423"/>
      <c r="I4" s="423"/>
      <c r="J4" s="649"/>
      <c r="K4" s="650"/>
      <c r="L4" s="649"/>
      <c r="M4" s="649"/>
      <c r="N4" s="649"/>
      <c r="O4" s="649"/>
      <c r="P4" s="649"/>
      <c r="Q4" s="649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  <c r="AT4" s="426"/>
    </row>
    <row r="5" spans="1:51" ht="26.25" customHeight="1" x14ac:dyDescent="0.25">
      <c r="B5" s="997" t="s">
        <v>172</v>
      </c>
      <c r="C5" s="998"/>
      <c r="D5" s="998"/>
      <c r="E5" s="998"/>
      <c r="F5" s="998"/>
      <c r="G5" s="998"/>
      <c r="H5" s="998"/>
      <c r="I5" s="998"/>
      <c r="J5" s="998"/>
      <c r="K5" s="998"/>
      <c r="L5" s="998"/>
      <c r="M5" s="998"/>
      <c r="N5" s="998"/>
      <c r="O5" s="998"/>
      <c r="P5" s="998"/>
      <c r="Q5" s="999"/>
      <c r="R5" s="424"/>
    </row>
    <row r="6" spans="1:51" ht="6.95" customHeight="1" x14ac:dyDescent="0.25">
      <c r="B6" s="226"/>
      <c r="C6" s="468"/>
      <c r="D6" s="468"/>
      <c r="E6" s="468"/>
      <c r="F6" s="468"/>
      <c r="G6" s="468"/>
      <c r="H6" s="427"/>
      <c r="I6" s="442"/>
      <c r="J6" s="625"/>
      <c r="K6" s="628"/>
      <c r="L6" s="625"/>
      <c r="M6" s="625"/>
      <c r="N6" s="625"/>
      <c r="O6" s="625"/>
      <c r="P6" s="981">
        <f ca="1">TODAY()</f>
        <v>44746</v>
      </c>
      <c r="Q6" s="992"/>
      <c r="R6" s="424"/>
    </row>
    <row r="7" spans="1:51" ht="15" customHeight="1" x14ac:dyDescent="0.25">
      <c r="B7" s="440"/>
      <c r="C7" s="427"/>
      <c r="D7" s="427"/>
      <c r="E7" s="109"/>
      <c r="F7" s="427"/>
      <c r="G7" s="427"/>
      <c r="H7" s="444"/>
      <c r="I7" s="443"/>
      <c r="J7" s="629"/>
      <c r="K7" s="682"/>
      <c r="L7" s="634"/>
      <c r="M7" s="634"/>
      <c r="N7" s="631"/>
      <c r="O7" s="629"/>
      <c r="P7" s="981"/>
      <c r="Q7" s="992"/>
      <c r="R7" s="424"/>
    </row>
    <row r="8" spans="1:51" ht="17.25" customHeight="1" x14ac:dyDescent="0.25">
      <c r="B8" s="412" t="s">
        <v>170</v>
      </c>
      <c r="C8" s="410">
        <v>44773</v>
      </c>
      <c r="D8" s="427"/>
      <c r="E8" s="427"/>
      <c r="F8" s="42"/>
      <c r="G8" s="248"/>
      <c r="H8" s="444"/>
      <c r="I8" s="443"/>
      <c r="J8" s="683"/>
      <c r="K8" s="1006"/>
      <c r="L8" s="1006"/>
      <c r="M8" s="636"/>
      <c r="N8" s="638"/>
      <c r="O8" s="684"/>
      <c r="P8" s="981"/>
      <c r="Q8" s="992"/>
      <c r="R8" s="424"/>
      <c r="S8" s="419"/>
      <c r="T8" s="419"/>
      <c r="U8" s="419"/>
      <c r="V8" s="419"/>
    </row>
    <row r="9" spans="1:51" ht="9.9499999999999993" customHeight="1" x14ac:dyDescent="0.25">
      <c r="B9" s="441"/>
      <c r="C9" s="429">
        <v>6</v>
      </c>
      <c r="D9" s="430"/>
      <c r="E9" s="430"/>
      <c r="F9" s="431"/>
      <c r="G9" s="431"/>
      <c r="H9" s="446"/>
      <c r="I9" s="447"/>
      <c r="J9" s="685"/>
      <c r="K9" s="686"/>
      <c r="L9" s="685"/>
      <c r="M9" s="687"/>
      <c r="N9" s="688"/>
      <c r="O9" s="685"/>
      <c r="P9" s="993"/>
      <c r="Q9" s="994"/>
      <c r="R9" s="424"/>
      <c r="S9" s="408"/>
      <c r="T9" s="408"/>
      <c r="U9" s="408"/>
      <c r="V9" s="419"/>
    </row>
    <row r="10" spans="1:51" ht="9.9499999999999993" customHeight="1" x14ac:dyDescent="0.25">
      <c r="C10" s="432"/>
      <c r="D10" s="433"/>
      <c r="E10" s="428"/>
      <c r="F10" s="432"/>
      <c r="J10" s="649"/>
      <c r="K10" s="650"/>
      <c r="L10" s="649"/>
      <c r="M10" s="649"/>
      <c r="N10" s="649"/>
      <c r="O10" s="649"/>
      <c r="P10" s="649"/>
      <c r="Q10" s="649"/>
      <c r="R10" s="424"/>
      <c r="S10" s="408"/>
      <c r="T10" s="408"/>
      <c r="U10" s="408"/>
      <c r="V10" s="419"/>
    </row>
    <row r="11" spans="1:51" s="457" customFormat="1" ht="15.95" customHeight="1" x14ac:dyDescent="0.25">
      <c r="A11" s="452"/>
      <c r="B11" s="986" t="s">
        <v>172</v>
      </c>
      <c r="C11" s="986"/>
      <c r="D11" s="986"/>
      <c r="E11" s="986"/>
      <c r="F11" s="986"/>
      <c r="G11" s="986"/>
      <c r="H11" s="986"/>
      <c r="I11" s="877"/>
      <c r="J11" s="689" t="s">
        <v>2</v>
      </c>
      <c r="K11" s="690" t="s">
        <v>169</v>
      </c>
      <c r="L11" s="624" t="s">
        <v>142</v>
      </c>
      <c r="M11" s="691" t="s">
        <v>93</v>
      </c>
      <c r="N11" s="624" t="s">
        <v>166</v>
      </c>
      <c r="O11" s="692" t="s">
        <v>165</v>
      </c>
      <c r="P11" s="660"/>
      <c r="Q11" s="660"/>
      <c r="R11" s="454"/>
      <c r="S11" s="456"/>
      <c r="T11" s="456"/>
      <c r="U11" s="456"/>
      <c r="V11" s="455"/>
      <c r="AH11" s="458"/>
      <c r="AI11" s="458"/>
      <c r="AJ11" s="458"/>
      <c r="AK11" s="458"/>
      <c r="AL11" s="458"/>
      <c r="AM11" s="458"/>
      <c r="AN11" s="458"/>
      <c r="AO11" s="458"/>
      <c r="AP11" s="458"/>
      <c r="AQ11" s="458"/>
      <c r="AR11" s="458"/>
      <c r="AS11" s="458"/>
      <c r="AT11" s="458"/>
      <c r="AY11" s="457" t="s">
        <v>172</v>
      </c>
    </row>
    <row r="12" spans="1:51" ht="15.95" customHeight="1" x14ac:dyDescent="0.25">
      <c r="C12" s="432"/>
      <c r="D12" s="433"/>
      <c r="E12" s="428"/>
      <c r="F12" s="432"/>
      <c r="J12" s="664" t="s">
        <v>233</v>
      </c>
      <c r="K12" s="665">
        <f t="shared" ref="K12:K18" ca="1" si="0">IF($J12="","",SUMIFS(Quantity_SO,Category_SO,$J12,Status_SO,"Invoiced"))</f>
        <v>320</v>
      </c>
      <c r="L12" s="665">
        <f t="shared" ref="L12:L18" ca="1" si="1">IF($J12="","",SUMIFS(Planning_3,Planning_4,$J12,Planning_2,$L$11))</f>
        <v>3331</v>
      </c>
      <c r="M12" s="693">
        <f t="shared" ref="M12:M26" ca="1" si="2">IF($J12="","",IFERROR(ABS((K12-L12)/K12),1))</f>
        <v>9.4093750000000007</v>
      </c>
      <c r="N12" s="674">
        <f t="shared" ref="N12:N18" ca="1" si="3">IF($J12="","",SUMIFS(Total_SO,Category_SO,$J12,Status_SO,"Invoiced"))</f>
        <v>1738.02</v>
      </c>
      <c r="O12" s="674">
        <f t="shared" ref="O12:O18" ca="1" si="4">IF($J12="","",SUMIFS(GrossMargin_SO,Category_SO,$J12,Status_SO,"Invoiced"))</f>
        <v>888.02</v>
      </c>
      <c r="P12" s="649"/>
      <c r="Q12" s="649"/>
      <c r="R12" s="424"/>
      <c r="S12" s="434"/>
      <c r="T12" s="434"/>
      <c r="U12" s="434"/>
      <c r="V12" s="153"/>
      <c r="AH12" s="192"/>
      <c r="AI12" s="193"/>
      <c r="AJ12" s="100"/>
      <c r="AK12" s="100"/>
      <c r="AL12" s="41"/>
      <c r="AM12" s="41"/>
      <c r="AN12" s="190"/>
      <c r="AO12" s="191"/>
      <c r="AP12" s="191"/>
      <c r="AQ12" s="191"/>
      <c r="AR12" s="191"/>
      <c r="AS12" s="191"/>
      <c r="AT12" s="194"/>
    </row>
    <row r="13" spans="1:51" ht="15.95" customHeight="1" x14ac:dyDescent="0.25">
      <c r="C13" s="432"/>
      <c r="D13" s="433"/>
      <c r="E13" s="428"/>
      <c r="F13" s="432"/>
      <c r="J13" s="664" t="s">
        <v>256</v>
      </c>
      <c r="K13" s="665">
        <f t="shared" ca="1" si="0"/>
        <v>0</v>
      </c>
      <c r="L13" s="665">
        <f t="shared" ca="1" si="1"/>
        <v>2583</v>
      </c>
      <c r="M13" s="693">
        <f t="shared" ca="1" si="2"/>
        <v>1</v>
      </c>
      <c r="N13" s="674">
        <f t="shared" ca="1" si="3"/>
        <v>0</v>
      </c>
      <c r="O13" s="674">
        <f t="shared" ca="1" si="4"/>
        <v>0</v>
      </c>
      <c r="P13" s="649"/>
      <c r="Q13" s="649"/>
      <c r="R13" s="424"/>
      <c r="S13" s="434"/>
      <c r="T13" s="434"/>
      <c r="U13" s="434"/>
      <c r="V13" s="153"/>
      <c r="AH13" s="435"/>
      <c r="AI13" s="436"/>
      <c r="AJ13" s="432"/>
      <c r="AK13" s="433"/>
      <c r="AL13" s="428"/>
      <c r="AM13" s="432"/>
      <c r="AN13" s="433"/>
      <c r="AO13" s="428"/>
      <c r="AP13" s="437"/>
      <c r="AQ13" s="151"/>
      <c r="AR13" s="151"/>
      <c r="AS13" s="151"/>
      <c r="AT13" s="438"/>
    </row>
    <row r="14" spans="1:51" ht="15.95" customHeight="1" x14ac:dyDescent="0.25">
      <c r="C14" s="432"/>
      <c r="D14" s="433"/>
      <c r="E14" s="428"/>
      <c r="F14" s="432"/>
      <c r="J14" s="664" t="s">
        <v>261</v>
      </c>
      <c r="K14" s="665">
        <f t="shared" ca="1" si="0"/>
        <v>130</v>
      </c>
      <c r="L14" s="665">
        <f t="shared" ca="1" si="1"/>
        <v>457</v>
      </c>
      <c r="M14" s="693">
        <f t="shared" ca="1" si="2"/>
        <v>2.5153846153846153</v>
      </c>
      <c r="N14" s="674">
        <f t="shared" ca="1" si="3"/>
        <v>715</v>
      </c>
      <c r="O14" s="674">
        <f t="shared" ca="1" si="4"/>
        <v>227.5</v>
      </c>
      <c r="P14" s="649"/>
      <c r="Q14" s="649"/>
      <c r="R14" s="424"/>
      <c r="S14" s="434"/>
      <c r="T14" s="434"/>
      <c r="U14" s="434"/>
      <c r="V14" s="153"/>
      <c r="AH14" s="435"/>
      <c r="AI14" s="436"/>
      <c r="AJ14" s="432"/>
      <c r="AK14" s="433"/>
      <c r="AL14" s="428"/>
      <c r="AM14" s="432"/>
      <c r="AN14" s="433"/>
      <c r="AO14" s="428"/>
      <c r="AP14" s="437"/>
      <c r="AQ14" s="151"/>
      <c r="AR14" s="151"/>
      <c r="AS14" s="151"/>
      <c r="AT14" s="438"/>
    </row>
    <row r="15" spans="1:51" ht="15.95" customHeight="1" x14ac:dyDescent="0.25">
      <c r="C15" s="432"/>
      <c r="D15" s="433"/>
      <c r="E15" s="428"/>
      <c r="F15" s="432"/>
      <c r="J15" s="664"/>
      <c r="K15" s="665" t="str">
        <f t="shared" si="0"/>
        <v/>
      </c>
      <c r="L15" s="665" t="str">
        <f t="shared" si="1"/>
        <v/>
      </c>
      <c r="M15" s="693" t="str">
        <f t="shared" si="2"/>
        <v/>
      </c>
      <c r="N15" s="674" t="str">
        <f t="shared" si="3"/>
        <v/>
      </c>
      <c r="O15" s="674" t="str">
        <f t="shared" si="4"/>
        <v/>
      </c>
      <c r="P15" s="649"/>
      <c r="Q15" s="649"/>
      <c r="R15" s="424"/>
      <c r="S15" s="434"/>
      <c r="T15" s="434"/>
      <c r="U15" s="434"/>
      <c r="V15" s="153"/>
      <c r="AH15" s="435"/>
      <c r="AI15" s="436"/>
      <c r="AJ15" s="432"/>
      <c r="AK15" s="433"/>
      <c r="AL15" s="428"/>
      <c r="AM15" s="432"/>
      <c r="AN15" s="433"/>
      <c r="AO15" s="428"/>
      <c r="AP15" s="437"/>
      <c r="AQ15" s="151"/>
      <c r="AR15" s="151"/>
      <c r="AS15" s="151"/>
      <c r="AT15" s="438"/>
    </row>
    <row r="16" spans="1:51" ht="15.95" customHeight="1" x14ac:dyDescent="0.25">
      <c r="C16" s="432"/>
      <c r="D16" s="433"/>
      <c r="E16" s="428"/>
      <c r="F16" s="432"/>
      <c r="J16" s="664"/>
      <c r="K16" s="665" t="str">
        <f t="shared" si="0"/>
        <v/>
      </c>
      <c r="L16" s="665" t="str">
        <f t="shared" si="1"/>
        <v/>
      </c>
      <c r="M16" s="693" t="str">
        <f t="shared" si="2"/>
        <v/>
      </c>
      <c r="N16" s="674" t="str">
        <f t="shared" si="3"/>
        <v/>
      </c>
      <c r="O16" s="674" t="str">
        <f t="shared" si="4"/>
        <v/>
      </c>
      <c r="P16" s="649"/>
      <c r="Q16" s="649"/>
      <c r="R16" s="424"/>
      <c r="S16" s="434"/>
      <c r="T16" s="434"/>
      <c r="U16" s="434"/>
      <c r="V16" s="153"/>
      <c r="AH16" s="435"/>
      <c r="AI16" s="436"/>
      <c r="AJ16" s="432"/>
      <c r="AK16" s="433"/>
      <c r="AL16" s="428"/>
      <c r="AM16" s="432"/>
      <c r="AN16" s="433"/>
      <c r="AO16" s="428"/>
      <c r="AP16" s="437"/>
      <c r="AQ16" s="151"/>
      <c r="AR16" s="151"/>
      <c r="AS16" s="151"/>
      <c r="AT16" s="438"/>
    </row>
    <row r="17" spans="2:51" ht="15.95" customHeight="1" x14ac:dyDescent="0.25">
      <c r="C17" s="432"/>
      <c r="D17" s="433"/>
      <c r="E17" s="428"/>
      <c r="F17" s="432"/>
      <c r="J17" s="664"/>
      <c r="K17" s="665" t="str">
        <f t="shared" si="0"/>
        <v/>
      </c>
      <c r="L17" s="665" t="str">
        <f t="shared" si="1"/>
        <v/>
      </c>
      <c r="M17" s="693" t="str">
        <f t="shared" si="2"/>
        <v/>
      </c>
      <c r="N17" s="674" t="str">
        <f t="shared" si="3"/>
        <v/>
      </c>
      <c r="O17" s="674" t="str">
        <f t="shared" si="4"/>
        <v/>
      </c>
      <c r="P17" s="649"/>
      <c r="Q17" s="649"/>
      <c r="R17" s="424"/>
      <c r="S17" s="434"/>
      <c r="T17" s="434"/>
      <c r="U17" s="434"/>
      <c r="V17" s="153"/>
      <c r="AH17" s="435"/>
      <c r="AI17" s="436"/>
      <c r="AJ17" s="432"/>
      <c r="AK17" s="433"/>
      <c r="AL17" s="428"/>
      <c r="AM17" s="432"/>
      <c r="AN17" s="433"/>
      <c r="AO17" s="428"/>
      <c r="AP17" s="437"/>
      <c r="AQ17" s="151"/>
      <c r="AR17" s="151"/>
      <c r="AS17" s="151"/>
      <c r="AT17" s="438"/>
    </row>
    <row r="18" spans="2:51" ht="15.95" customHeight="1" x14ac:dyDescent="0.25">
      <c r="C18" s="432"/>
      <c r="D18" s="433"/>
      <c r="E18" s="428"/>
      <c r="F18" s="432"/>
      <c r="J18" s="664"/>
      <c r="K18" s="665" t="str">
        <f t="shared" si="0"/>
        <v/>
      </c>
      <c r="L18" s="665" t="str">
        <f t="shared" si="1"/>
        <v/>
      </c>
      <c r="M18" s="693" t="str">
        <f t="shared" si="2"/>
        <v/>
      </c>
      <c r="N18" s="674" t="str">
        <f t="shared" si="3"/>
        <v/>
      </c>
      <c r="O18" s="674" t="str">
        <f t="shared" si="4"/>
        <v/>
      </c>
      <c r="P18" s="649"/>
      <c r="Q18" s="649"/>
      <c r="R18" s="424"/>
      <c r="S18" s="434"/>
      <c r="T18" s="434"/>
      <c r="U18" s="434"/>
      <c r="V18" s="153"/>
      <c r="AH18" s="435"/>
      <c r="AI18" s="436"/>
      <c r="AJ18" s="432"/>
      <c r="AK18" s="433"/>
      <c r="AL18" s="428"/>
      <c r="AM18" s="432"/>
      <c r="AN18" s="433"/>
      <c r="AO18" s="428"/>
      <c r="AP18" s="437"/>
      <c r="AQ18" s="151"/>
      <c r="AR18" s="151"/>
      <c r="AS18" s="151"/>
      <c r="AT18" s="438"/>
    </row>
    <row r="19" spans="2:51" ht="15.95" customHeight="1" x14ac:dyDescent="0.25">
      <c r="C19" s="432"/>
      <c r="D19" s="433"/>
      <c r="E19" s="428"/>
      <c r="F19" s="432"/>
      <c r="J19" s="664"/>
      <c r="K19" s="665" t="str">
        <f t="shared" ref="K19:K25" si="5">IF($J19="","",SUMIFS(Quantity_SO,Category_SO,$J19,Status_SO,"Invoiced"))</f>
        <v/>
      </c>
      <c r="L19" s="665" t="str">
        <f t="shared" ref="L19:L25" si="6">IF($J19="","",SUMIFS(Planning_3,Planning_4,$J19,Planning_2,$L$11))</f>
        <v/>
      </c>
      <c r="M19" s="693" t="str">
        <f t="shared" si="2"/>
        <v/>
      </c>
      <c r="N19" s="674" t="str">
        <f t="shared" ref="N19:N25" si="7">IF($J19="","",SUMIFS(Total_SO,Category_SO,$J19,Status_SO,"Invoiced"))</f>
        <v/>
      </c>
      <c r="O19" s="674" t="str">
        <f t="shared" ref="O19:O25" si="8">IF($J19="","",SUMIFS(GrossMargin_SO,Category_SO,$J19,Status_SO,"Invoiced"))</f>
        <v/>
      </c>
      <c r="P19" s="649"/>
      <c r="Q19" s="649"/>
      <c r="R19" s="424"/>
      <c r="S19" s="434"/>
      <c r="T19" s="434"/>
      <c r="U19" s="434"/>
      <c r="V19" s="153"/>
      <c r="AH19" s="435"/>
      <c r="AI19" s="436"/>
      <c r="AJ19" s="432"/>
      <c r="AK19" s="433"/>
      <c r="AL19" s="428"/>
      <c r="AM19" s="432"/>
      <c r="AN19" s="433"/>
      <c r="AO19" s="428"/>
      <c r="AP19" s="437"/>
      <c r="AQ19" s="151"/>
      <c r="AR19" s="151"/>
      <c r="AS19" s="151"/>
      <c r="AT19" s="438"/>
    </row>
    <row r="20" spans="2:51" ht="15.95" customHeight="1" x14ac:dyDescent="0.25">
      <c r="C20" s="432"/>
      <c r="D20" s="433"/>
      <c r="E20" s="428"/>
      <c r="F20" s="432"/>
      <c r="J20" s="664"/>
      <c r="K20" s="665" t="str">
        <f t="shared" si="5"/>
        <v/>
      </c>
      <c r="L20" s="665" t="str">
        <f t="shared" si="6"/>
        <v/>
      </c>
      <c r="M20" s="693" t="str">
        <f t="shared" si="2"/>
        <v/>
      </c>
      <c r="N20" s="674" t="str">
        <f t="shared" si="7"/>
        <v/>
      </c>
      <c r="O20" s="674" t="str">
        <f t="shared" si="8"/>
        <v/>
      </c>
      <c r="P20" s="649"/>
      <c r="Q20" s="649"/>
      <c r="R20" s="424"/>
      <c r="S20" s="434"/>
      <c r="T20" s="434"/>
      <c r="U20" s="434"/>
      <c r="V20" s="153"/>
      <c r="AH20" s="435"/>
      <c r="AI20" s="436"/>
      <c r="AJ20" s="432"/>
      <c r="AK20" s="433"/>
      <c r="AL20" s="428"/>
      <c r="AM20" s="432"/>
      <c r="AN20" s="433"/>
      <c r="AO20" s="428"/>
      <c r="AP20" s="437"/>
      <c r="AQ20" s="151"/>
      <c r="AR20" s="151"/>
      <c r="AS20" s="151"/>
      <c r="AT20" s="438"/>
    </row>
    <row r="21" spans="2:51" ht="15.95" customHeight="1" x14ac:dyDescent="0.25">
      <c r="C21" s="432"/>
      <c r="D21" s="433"/>
      <c r="E21" s="428"/>
      <c r="F21" s="432"/>
      <c r="J21" s="664"/>
      <c r="K21" s="665" t="str">
        <f t="shared" si="5"/>
        <v/>
      </c>
      <c r="L21" s="665" t="str">
        <f t="shared" si="6"/>
        <v/>
      </c>
      <c r="M21" s="693" t="str">
        <f t="shared" si="2"/>
        <v/>
      </c>
      <c r="N21" s="674" t="str">
        <f t="shared" si="7"/>
        <v/>
      </c>
      <c r="O21" s="674" t="str">
        <f t="shared" si="8"/>
        <v/>
      </c>
      <c r="P21" s="649"/>
      <c r="Q21" s="649"/>
      <c r="R21" s="424"/>
      <c r="S21" s="434"/>
      <c r="T21" s="434"/>
      <c r="U21" s="434"/>
      <c r="V21" s="153"/>
      <c r="AH21" s="435"/>
      <c r="AI21" s="436"/>
      <c r="AJ21" s="432"/>
      <c r="AK21" s="433"/>
      <c r="AL21" s="428"/>
      <c r="AM21" s="432"/>
      <c r="AN21" s="433"/>
      <c r="AO21" s="428"/>
      <c r="AP21" s="437"/>
      <c r="AQ21" s="151"/>
      <c r="AR21" s="151"/>
      <c r="AS21" s="151"/>
      <c r="AT21" s="438"/>
    </row>
    <row r="22" spans="2:51" ht="15.95" customHeight="1" x14ac:dyDescent="0.25">
      <c r="C22" s="432"/>
      <c r="D22" s="433"/>
      <c r="E22" s="428"/>
      <c r="F22" s="432"/>
      <c r="J22" s="664"/>
      <c r="K22" s="665" t="str">
        <f t="shared" si="5"/>
        <v/>
      </c>
      <c r="L22" s="665" t="str">
        <f t="shared" si="6"/>
        <v/>
      </c>
      <c r="M22" s="693" t="str">
        <f t="shared" si="2"/>
        <v/>
      </c>
      <c r="N22" s="674" t="str">
        <f t="shared" si="7"/>
        <v/>
      </c>
      <c r="O22" s="674" t="str">
        <f t="shared" si="8"/>
        <v/>
      </c>
      <c r="P22" s="649"/>
      <c r="Q22" s="649"/>
      <c r="R22" s="424"/>
      <c r="S22" s="434"/>
      <c r="T22" s="434"/>
      <c r="U22" s="434"/>
      <c r="V22" s="153"/>
      <c r="AH22" s="435"/>
      <c r="AI22" s="436"/>
      <c r="AJ22" s="432"/>
      <c r="AK22" s="433"/>
      <c r="AL22" s="428"/>
      <c r="AM22" s="432"/>
      <c r="AN22" s="433"/>
      <c r="AO22" s="428"/>
      <c r="AP22" s="437"/>
      <c r="AQ22" s="151"/>
      <c r="AR22" s="151"/>
      <c r="AS22" s="151"/>
      <c r="AT22" s="438"/>
    </row>
    <row r="23" spans="2:51" ht="15.95" customHeight="1" x14ac:dyDescent="0.25">
      <c r="C23" s="432"/>
      <c r="D23" s="433"/>
      <c r="E23" s="428"/>
      <c r="F23" s="432"/>
      <c r="J23" s="664"/>
      <c r="K23" s="665" t="str">
        <f t="shared" si="5"/>
        <v/>
      </c>
      <c r="L23" s="665" t="str">
        <f t="shared" si="6"/>
        <v/>
      </c>
      <c r="M23" s="693" t="str">
        <f t="shared" si="2"/>
        <v/>
      </c>
      <c r="N23" s="674" t="str">
        <f t="shared" si="7"/>
        <v/>
      </c>
      <c r="O23" s="674" t="str">
        <f t="shared" si="8"/>
        <v/>
      </c>
      <c r="P23" s="649"/>
      <c r="Q23" s="649"/>
      <c r="R23" s="424"/>
      <c r="S23" s="434"/>
      <c r="T23" s="434"/>
      <c r="U23" s="434"/>
      <c r="V23" s="153"/>
      <c r="AH23" s="435"/>
      <c r="AI23" s="436"/>
      <c r="AJ23" s="432"/>
      <c r="AK23" s="433"/>
      <c r="AL23" s="428"/>
      <c r="AM23" s="432"/>
      <c r="AN23" s="433"/>
      <c r="AO23" s="428"/>
      <c r="AP23" s="437"/>
      <c r="AQ23" s="151"/>
      <c r="AR23" s="151"/>
      <c r="AS23" s="151"/>
      <c r="AT23" s="438"/>
    </row>
    <row r="24" spans="2:51" ht="15.95" customHeight="1" x14ac:dyDescent="0.25">
      <c r="C24" s="432"/>
      <c r="D24" s="433"/>
      <c r="E24" s="428"/>
      <c r="F24" s="432"/>
      <c r="J24" s="664"/>
      <c r="K24" s="665" t="str">
        <f t="shared" si="5"/>
        <v/>
      </c>
      <c r="L24" s="665" t="str">
        <f t="shared" si="6"/>
        <v/>
      </c>
      <c r="M24" s="693" t="str">
        <f t="shared" si="2"/>
        <v/>
      </c>
      <c r="N24" s="674" t="str">
        <f t="shared" si="7"/>
        <v/>
      </c>
      <c r="O24" s="674" t="str">
        <f t="shared" si="8"/>
        <v/>
      </c>
      <c r="P24" s="649"/>
      <c r="Q24" s="649"/>
      <c r="R24" s="424"/>
      <c r="S24" s="434"/>
      <c r="T24" s="434"/>
      <c r="U24" s="434"/>
      <c r="V24" s="220"/>
      <c r="AH24" s="435"/>
      <c r="AI24" s="436"/>
      <c r="AJ24" s="432"/>
      <c r="AK24" s="433"/>
      <c r="AL24" s="428"/>
      <c r="AM24" s="432"/>
      <c r="AN24" s="433"/>
      <c r="AO24" s="428"/>
      <c r="AP24" s="437"/>
      <c r="AQ24" s="151"/>
      <c r="AR24" s="151"/>
      <c r="AS24" s="151"/>
      <c r="AT24" s="438"/>
    </row>
    <row r="25" spans="2:51" ht="15.95" customHeight="1" x14ac:dyDescent="0.25">
      <c r="C25" s="432"/>
      <c r="D25" s="433"/>
      <c r="E25" s="428"/>
      <c r="F25" s="432"/>
      <c r="J25" s="664"/>
      <c r="K25" s="665" t="str">
        <f t="shared" si="5"/>
        <v/>
      </c>
      <c r="L25" s="665" t="str">
        <f t="shared" si="6"/>
        <v/>
      </c>
      <c r="M25" s="693" t="str">
        <f t="shared" si="2"/>
        <v/>
      </c>
      <c r="N25" s="674" t="str">
        <f t="shared" si="7"/>
        <v/>
      </c>
      <c r="O25" s="674" t="str">
        <f t="shared" si="8"/>
        <v/>
      </c>
      <c r="P25" s="649"/>
      <c r="Q25" s="649"/>
      <c r="R25" s="424"/>
      <c r="S25" s="419"/>
      <c r="T25" s="419"/>
      <c r="U25" s="419"/>
      <c r="V25" s="419"/>
      <c r="AH25" s="435"/>
      <c r="AI25" s="436"/>
      <c r="AJ25" s="432"/>
      <c r="AK25" s="433"/>
      <c r="AL25" s="428"/>
      <c r="AM25" s="432"/>
      <c r="AN25" s="433"/>
      <c r="AO25" s="428"/>
      <c r="AP25" s="437"/>
      <c r="AQ25" s="151"/>
      <c r="AR25" s="151"/>
      <c r="AS25" s="151"/>
      <c r="AT25" s="438"/>
    </row>
    <row r="26" spans="2:51" ht="15.95" customHeight="1" x14ac:dyDescent="0.25">
      <c r="C26" s="432"/>
      <c r="D26" s="433"/>
      <c r="E26" s="428"/>
      <c r="F26" s="432"/>
      <c r="J26" s="667" t="s">
        <v>65</v>
      </c>
      <c r="K26" s="668">
        <f ca="1">SUM(K12:K25)</f>
        <v>450</v>
      </c>
      <c r="L26" s="668">
        <f ca="1">SUM(L12:L25)</f>
        <v>6371</v>
      </c>
      <c r="M26" s="694">
        <f t="shared" ca="1" si="2"/>
        <v>13.157777777777778</v>
      </c>
      <c r="N26" s="668">
        <f t="shared" ref="N26:O26" ca="1" si="9">SUM(N12:N25)</f>
        <v>2453.02</v>
      </c>
      <c r="O26" s="668">
        <f t="shared" ca="1" si="9"/>
        <v>1115.52</v>
      </c>
      <c r="P26" s="649"/>
      <c r="Q26" s="649"/>
      <c r="R26" s="424"/>
      <c r="S26" s="419"/>
      <c r="T26" s="419"/>
      <c r="U26" s="419"/>
      <c r="V26" s="419"/>
      <c r="AH26" s="435"/>
      <c r="AI26" s="436"/>
      <c r="AJ26" s="432"/>
      <c r="AK26" s="433"/>
      <c r="AL26" s="428"/>
      <c r="AM26" s="432"/>
      <c r="AN26" s="433"/>
      <c r="AO26" s="428"/>
      <c r="AP26" s="437"/>
      <c r="AQ26" s="151"/>
      <c r="AR26" s="151"/>
      <c r="AS26" s="151"/>
      <c r="AT26" s="438"/>
    </row>
    <row r="27" spans="2:51" ht="20.100000000000001" customHeight="1" x14ac:dyDescent="0.25">
      <c r="C27" s="432"/>
      <c r="D27" s="433"/>
      <c r="E27" s="428"/>
      <c r="F27" s="432"/>
      <c r="J27" s="649"/>
      <c r="K27" s="649"/>
      <c r="L27" s="649"/>
      <c r="M27" s="649"/>
      <c r="N27" s="649"/>
      <c r="O27" s="649"/>
      <c r="P27" s="649"/>
      <c r="Q27" s="649"/>
      <c r="R27" s="424"/>
      <c r="S27" s="419"/>
      <c r="T27" s="419"/>
      <c r="U27" s="419"/>
      <c r="V27" s="419"/>
      <c r="AH27" s="435"/>
      <c r="AI27" s="436"/>
      <c r="AJ27" s="432"/>
      <c r="AK27" s="433"/>
      <c r="AL27" s="428"/>
      <c r="AM27" s="432"/>
      <c r="AN27" s="433"/>
      <c r="AO27" s="428"/>
      <c r="AP27" s="437"/>
      <c r="AQ27" s="151"/>
      <c r="AR27" s="151"/>
      <c r="AS27" s="151"/>
      <c r="AT27" s="438"/>
    </row>
    <row r="28" spans="2:51" ht="15.95" customHeight="1" x14ac:dyDescent="0.25">
      <c r="B28" s="985" t="str">
        <f>"Sales &amp; Gross Margin for "&amp;VLOOKUP(MONTH($C$8),Calculations!BA:BB,2,0)&amp;" - "&amp;YEAR($C$8)</f>
        <v>Sales &amp; Gross Margin for July - 2022</v>
      </c>
      <c r="C28" s="986"/>
      <c r="D28" s="986"/>
      <c r="E28" s="986"/>
      <c r="F28" s="986"/>
      <c r="G28" s="986"/>
      <c r="H28" s="986"/>
      <c r="I28" s="877"/>
      <c r="J28" s="689" t="s">
        <v>2</v>
      </c>
      <c r="K28" s="690" t="s">
        <v>169</v>
      </c>
      <c r="L28" s="624" t="s">
        <v>30</v>
      </c>
      <c r="M28" s="691" t="s">
        <v>93</v>
      </c>
      <c r="N28" s="624" t="s">
        <v>166</v>
      </c>
      <c r="O28" s="692" t="s">
        <v>165</v>
      </c>
      <c r="P28" s="649"/>
      <c r="Q28" s="649"/>
      <c r="R28" s="424"/>
      <c r="AH28" s="435"/>
      <c r="AI28" s="436"/>
      <c r="AJ28" s="432"/>
      <c r="AK28" s="433"/>
      <c r="AL28" s="428"/>
      <c r="AM28" s="432"/>
      <c r="AN28" s="433"/>
      <c r="AO28" s="428"/>
      <c r="AP28" s="437"/>
      <c r="AQ28" s="151"/>
      <c r="AR28" s="151"/>
      <c r="AS28" s="151"/>
      <c r="AT28" s="438"/>
      <c r="AY28" s="415" t="s">
        <v>216</v>
      </c>
    </row>
    <row r="29" spans="2:51" ht="15.95" customHeight="1" x14ac:dyDescent="0.25">
      <c r="C29" s="432"/>
      <c r="D29" s="433"/>
      <c r="E29" s="428"/>
      <c r="F29" s="432"/>
      <c r="I29" s="878">
        <f>IF(J29="",0,1)</f>
        <v>1</v>
      </c>
      <c r="J29" s="664" t="s">
        <v>233</v>
      </c>
      <c r="K29" s="665">
        <f t="shared" ref="K29:K35" ca="1" si="10">IF($J29="","",SUMIFS(Quantity_SO,Category_SO,$J29,Status_SO,"Invoiced",Month_SO,$C$8))</f>
        <v>0</v>
      </c>
      <c r="L29" s="665">
        <f t="shared" ref="L29:L35" ca="1" si="11">IF($J29="","",SUMIFS(Planning_3,Planning_4,$J29,Planning_2,$L$11))</f>
        <v>3331</v>
      </c>
      <c r="M29" s="693">
        <f t="shared" ref="M29:M35" ca="1" si="12">IF($J29="","",IFERROR(ABS((K29-L29)/K29),1))</f>
        <v>1</v>
      </c>
      <c r="N29" s="674">
        <f t="shared" ref="N29:N35" ca="1" si="13">IF($J29="","",SUMIFS(Total_SO,Category_SO,$J29,Status_SO,"Invoiced",Month_SO,$C$8))</f>
        <v>0</v>
      </c>
      <c r="O29" s="674">
        <f t="shared" ref="O29:O35" ca="1" si="14">IF($J29="","",SUMIFS(GrossMargin_SO,Category_SO,$J29,Status_SO,"Invoiced",Month_SO,$C$8))</f>
        <v>0</v>
      </c>
      <c r="P29" s="649"/>
      <c r="Q29" s="649"/>
      <c r="R29" s="424"/>
      <c r="AH29" s="435"/>
      <c r="AI29" s="436"/>
      <c r="AJ29" s="432"/>
      <c r="AK29" s="433"/>
      <c r="AL29" s="428"/>
      <c r="AM29" s="432"/>
      <c r="AN29" s="433"/>
      <c r="AO29" s="428"/>
      <c r="AP29" s="437"/>
      <c r="AQ29" s="151"/>
      <c r="AR29" s="151"/>
      <c r="AS29" s="151"/>
      <c r="AT29" s="438"/>
    </row>
    <row r="30" spans="2:51" ht="15.95" customHeight="1" x14ac:dyDescent="0.25">
      <c r="C30" s="432"/>
      <c r="D30" s="433"/>
      <c r="E30" s="428"/>
      <c r="F30" s="432"/>
      <c r="I30" s="878">
        <f t="shared" ref="I30:I42" si="15">IF(J30="",0,1)</f>
        <v>1</v>
      </c>
      <c r="J30" s="664" t="s">
        <v>256</v>
      </c>
      <c r="K30" s="665">
        <f t="shared" ca="1" si="10"/>
        <v>0</v>
      </c>
      <c r="L30" s="665">
        <f t="shared" ca="1" si="11"/>
        <v>2583</v>
      </c>
      <c r="M30" s="693">
        <f t="shared" ca="1" si="12"/>
        <v>1</v>
      </c>
      <c r="N30" s="674">
        <f t="shared" ca="1" si="13"/>
        <v>0</v>
      </c>
      <c r="O30" s="674">
        <f t="shared" ca="1" si="14"/>
        <v>0</v>
      </c>
      <c r="P30" s="649"/>
      <c r="Q30" s="649"/>
      <c r="R30" s="424"/>
      <c r="AH30" s="435"/>
      <c r="AI30" s="436"/>
      <c r="AJ30" s="432"/>
      <c r="AK30" s="433"/>
      <c r="AL30" s="428"/>
      <c r="AM30" s="432"/>
      <c r="AN30" s="433"/>
      <c r="AO30" s="428"/>
      <c r="AP30" s="437"/>
      <c r="AQ30" s="151"/>
      <c r="AR30" s="151"/>
      <c r="AS30" s="151"/>
      <c r="AT30" s="438"/>
    </row>
    <row r="31" spans="2:51" ht="15.95" customHeight="1" x14ac:dyDescent="0.25">
      <c r="C31" s="432"/>
      <c r="D31" s="433"/>
      <c r="E31" s="428"/>
      <c r="F31" s="432"/>
      <c r="I31" s="878">
        <f t="shared" si="15"/>
        <v>1</v>
      </c>
      <c r="J31" s="664" t="s">
        <v>261</v>
      </c>
      <c r="K31" s="665">
        <f t="shared" ca="1" si="10"/>
        <v>0</v>
      </c>
      <c r="L31" s="665">
        <f t="shared" ca="1" si="11"/>
        <v>457</v>
      </c>
      <c r="M31" s="693">
        <f t="shared" ca="1" si="12"/>
        <v>1</v>
      </c>
      <c r="N31" s="674">
        <f t="shared" ca="1" si="13"/>
        <v>0</v>
      </c>
      <c r="O31" s="674">
        <f t="shared" ca="1" si="14"/>
        <v>0</v>
      </c>
      <c r="P31" s="649"/>
      <c r="Q31" s="649"/>
      <c r="R31" s="424"/>
      <c r="AH31" s="435"/>
      <c r="AI31" s="436"/>
      <c r="AJ31" s="432"/>
      <c r="AK31" s="433"/>
      <c r="AL31" s="428"/>
      <c r="AM31" s="432"/>
      <c r="AN31" s="433"/>
      <c r="AO31" s="428"/>
      <c r="AP31" s="437"/>
      <c r="AQ31" s="151"/>
      <c r="AR31" s="151"/>
      <c r="AS31" s="151"/>
      <c r="AT31" s="438"/>
    </row>
    <row r="32" spans="2:51" ht="15.95" customHeight="1" x14ac:dyDescent="0.25">
      <c r="C32" s="432"/>
      <c r="D32" s="433"/>
      <c r="E32" s="428"/>
      <c r="F32" s="432"/>
      <c r="I32" s="878">
        <f t="shared" si="15"/>
        <v>0</v>
      </c>
      <c r="J32" s="664"/>
      <c r="K32" s="665" t="str">
        <f t="shared" si="10"/>
        <v/>
      </c>
      <c r="L32" s="665" t="str">
        <f t="shared" si="11"/>
        <v/>
      </c>
      <c r="M32" s="693" t="str">
        <f t="shared" si="12"/>
        <v/>
      </c>
      <c r="N32" s="674" t="str">
        <f t="shared" si="13"/>
        <v/>
      </c>
      <c r="O32" s="674" t="str">
        <f t="shared" si="14"/>
        <v/>
      </c>
      <c r="P32" s="649"/>
      <c r="Q32" s="649"/>
      <c r="R32" s="424"/>
      <c r="AH32" s="435"/>
      <c r="AI32" s="436"/>
      <c r="AJ32" s="432"/>
      <c r="AK32" s="433"/>
      <c r="AL32" s="428"/>
      <c r="AM32" s="432"/>
      <c r="AN32" s="433"/>
      <c r="AO32" s="428"/>
      <c r="AP32" s="437"/>
      <c r="AQ32" s="151"/>
      <c r="AR32" s="151"/>
      <c r="AS32" s="151"/>
      <c r="AT32" s="438"/>
    </row>
    <row r="33" spans="2:46" ht="15.95" customHeight="1" x14ac:dyDescent="0.25">
      <c r="C33" s="432"/>
      <c r="D33" s="433"/>
      <c r="E33" s="428"/>
      <c r="F33" s="432"/>
      <c r="I33" s="878">
        <f t="shared" si="15"/>
        <v>0</v>
      </c>
      <c r="J33" s="664"/>
      <c r="K33" s="665" t="str">
        <f t="shared" si="10"/>
        <v/>
      </c>
      <c r="L33" s="665" t="str">
        <f t="shared" si="11"/>
        <v/>
      </c>
      <c r="M33" s="693" t="str">
        <f t="shared" si="12"/>
        <v/>
      </c>
      <c r="N33" s="674" t="str">
        <f t="shared" si="13"/>
        <v/>
      </c>
      <c r="O33" s="674" t="str">
        <f t="shared" si="14"/>
        <v/>
      </c>
      <c r="P33" s="649"/>
      <c r="Q33" s="649"/>
      <c r="R33" s="424"/>
      <c r="AH33" s="435"/>
      <c r="AI33" s="436"/>
      <c r="AJ33" s="432"/>
      <c r="AK33" s="433"/>
      <c r="AL33" s="428"/>
      <c r="AM33" s="432"/>
      <c r="AN33" s="433"/>
      <c r="AO33" s="428"/>
      <c r="AP33" s="437"/>
      <c r="AQ33" s="151"/>
      <c r="AR33" s="151"/>
      <c r="AS33" s="151"/>
      <c r="AT33" s="438"/>
    </row>
    <row r="34" spans="2:46" ht="15.95" customHeight="1" x14ac:dyDescent="0.25">
      <c r="C34" s="432"/>
      <c r="D34" s="433"/>
      <c r="E34" s="428"/>
      <c r="F34" s="432"/>
      <c r="I34" s="878">
        <f t="shared" si="15"/>
        <v>0</v>
      </c>
      <c r="J34" s="664"/>
      <c r="K34" s="665" t="str">
        <f t="shared" si="10"/>
        <v/>
      </c>
      <c r="L34" s="665" t="str">
        <f t="shared" si="11"/>
        <v/>
      </c>
      <c r="M34" s="693" t="str">
        <f t="shared" si="12"/>
        <v/>
      </c>
      <c r="N34" s="674" t="str">
        <f t="shared" si="13"/>
        <v/>
      </c>
      <c r="O34" s="674" t="str">
        <f t="shared" si="14"/>
        <v/>
      </c>
      <c r="P34" s="649"/>
      <c r="Q34" s="649"/>
      <c r="R34" s="424"/>
      <c r="AH34" s="435"/>
      <c r="AI34" s="436"/>
      <c r="AJ34" s="432"/>
      <c r="AK34" s="433"/>
      <c r="AL34" s="428"/>
      <c r="AM34" s="432"/>
      <c r="AN34" s="433"/>
      <c r="AO34" s="428"/>
      <c r="AP34" s="437"/>
      <c r="AQ34" s="151"/>
      <c r="AR34" s="151"/>
      <c r="AS34" s="151"/>
      <c r="AT34" s="438"/>
    </row>
    <row r="35" spans="2:46" ht="15.95" customHeight="1" x14ac:dyDescent="0.25">
      <c r="C35" s="432"/>
      <c r="D35" s="433"/>
      <c r="E35" s="428"/>
      <c r="F35" s="432"/>
      <c r="I35" s="878">
        <f t="shared" si="15"/>
        <v>0</v>
      </c>
      <c r="J35" s="664"/>
      <c r="K35" s="665" t="str">
        <f t="shared" si="10"/>
        <v/>
      </c>
      <c r="L35" s="665" t="str">
        <f t="shared" si="11"/>
        <v/>
      </c>
      <c r="M35" s="693" t="str">
        <f t="shared" si="12"/>
        <v/>
      </c>
      <c r="N35" s="674" t="str">
        <f t="shared" si="13"/>
        <v/>
      </c>
      <c r="O35" s="674" t="str">
        <f t="shared" si="14"/>
        <v/>
      </c>
      <c r="P35" s="649"/>
      <c r="Q35" s="649"/>
      <c r="R35" s="424"/>
      <c r="AH35" s="435"/>
      <c r="AI35" s="436"/>
      <c r="AJ35" s="432"/>
      <c r="AK35" s="433"/>
      <c r="AL35" s="428"/>
      <c r="AM35" s="432"/>
      <c r="AN35" s="433"/>
      <c r="AO35" s="428"/>
      <c r="AP35" s="437"/>
      <c r="AQ35" s="151"/>
      <c r="AR35" s="151"/>
      <c r="AS35" s="151"/>
      <c r="AT35" s="438"/>
    </row>
    <row r="36" spans="2:46" ht="15.95" customHeight="1" x14ac:dyDescent="0.25">
      <c r="C36" s="432"/>
      <c r="D36" s="433"/>
      <c r="E36" s="428"/>
      <c r="F36" s="432"/>
      <c r="I36" s="878">
        <f t="shared" si="15"/>
        <v>0</v>
      </c>
      <c r="J36" s="664"/>
      <c r="K36" s="665" t="str">
        <f t="shared" ref="K36:K42" si="16">IF($J36="","",SUMIFS(Quantity_SO,Category_SO,$J36,Status_SO,"Invoiced",Month_SO,$C$8))</f>
        <v/>
      </c>
      <c r="L36" s="665" t="str">
        <f t="shared" ref="L36:L42" si="17">IF($J36="","",SUMIFS(Planning_3,Planning_4,$J36,Planning_2,$L$11))</f>
        <v/>
      </c>
      <c r="M36" s="693" t="str">
        <f t="shared" ref="M36:M43" si="18">IF($J36="","",IFERROR(ABS((K36-L36)/K36),1))</f>
        <v/>
      </c>
      <c r="N36" s="674" t="str">
        <f t="shared" ref="N36:N42" si="19">IF($J36="","",SUMIFS(Total_SO,Category_SO,$J36,Status_SO,"Invoiced",Month_SO,$C$8))</f>
        <v/>
      </c>
      <c r="O36" s="674" t="str">
        <f t="shared" ref="O36:O42" si="20">IF($J36="","",SUMIFS(GrossMargin_SO,Category_SO,$J36,Status_SO,"Invoiced",Month_SO,$C$8))</f>
        <v/>
      </c>
      <c r="P36" s="649"/>
      <c r="Q36" s="649"/>
      <c r="R36" s="424"/>
      <c r="AH36" s="435"/>
      <c r="AI36" s="436"/>
      <c r="AJ36" s="432"/>
      <c r="AK36" s="433"/>
      <c r="AL36" s="428"/>
      <c r="AM36" s="432"/>
      <c r="AN36" s="433"/>
      <c r="AO36" s="428"/>
      <c r="AP36" s="437"/>
      <c r="AQ36" s="151"/>
      <c r="AR36" s="151"/>
      <c r="AS36" s="151"/>
      <c r="AT36" s="438"/>
    </row>
    <row r="37" spans="2:46" ht="15.95" customHeight="1" x14ac:dyDescent="0.25">
      <c r="C37" s="432"/>
      <c r="D37" s="433"/>
      <c r="E37" s="428"/>
      <c r="F37" s="432"/>
      <c r="I37" s="878">
        <f t="shared" si="15"/>
        <v>0</v>
      </c>
      <c r="J37" s="664"/>
      <c r="K37" s="665" t="str">
        <f t="shared" si="16"/>
        <v/>
      </c>
      <c r="L37" s="665" t="str">
        <f t="shared" si="17"/>
        <v/>
      </c>
      <c r="M37" s="693" t="str">
        <f t="shared" si="18"/>
        <v/>
      </c>
      <c r="N37" s="674" t="str">
        <f t="shared" si="19"/>
        <v/>
      </c>
      <c r="O37" s="674" t="str">
        <f t="shared" si="20"/>
        <v/>
      </c>
      <c r="P37" s="649"/>
      <c r="Q37" s="649"/>
      <c r="R37" s="424"/>
      <c r="AH37" s="435"/>
      <c r="AI37" s="436"/>
      <c r="AJ37" s="432"/>
      <c r="AK37" s="433"/>
      <c r="AL37" s="428"/>
      <c r="AM37" s="432"/>
      <c r="AN37" s="433"/>
      <c r="AO37" s="428"/>
      <c r="AP37" s="437"/>
      <c r="AQ37" s="151"/>
      <c r="AR37" s="151"/>
      <c r="AS37" s="151"/>
      <c r="AT37" s="438"/>
    </row>
    <row r="38" spans="2:46" ht="15.95" customHeight="1" x14ac:dyDescent="0.25">
      <c r="C38" s="432"/>
      <c r="D38" s="433"/>
      <c r="E38" s="428"/>
      <c r="F38" s="432"/>
      <c r="I38" s="878">
        <f t="shared" si="15"/>
        <v>0</v>
      </c>
      <c r="J38" s="664"/>
      <c r="K38" s="665" t="str">
        <f t="shared" si="16"/>
        <v/>
      </c>
      <c r="L38" s="665" t="str">
        <f t="shared" si="17"/>
        <v/>
      </c>
      <c r="M38" s="693" t="str">
        <f t="shared" si="18"/>
        <v/>
      </c>
      <c r="N38" s="674" t="str">
        <f t="shared" si="19"/>
        <v/>
      </c>
      <c r="O38" s="674" t="str">
        <f t="shared" si="20"/>
        <v/>
      </c>
      <c r="P38" s="649"/>
      <c r="Q38" s="649"/>
      <c r="R38" s="424"/>
      <c r="AH38" s="435"/>
      <c r="AI38" s="436"/>
      <c r="AJ38" s="432"/>
      <c r="AK38" s="433"/>
      <c r="AL38" s="428"/>
      <c r="AM38" s="432"/>
      <c r="AN38" s="433"/>
      <c r="AO38" s="428"/>
      <c r="AP38" s="437"/>
      <c r="AQ38" s="151"/>
      <c r="AR38" s="151"/>
      <c r="AS38" s="151"/>
      <c r="AT38" s="438"/>
    </row>
    <row r="39" spans="2:46" ht="15.95" customHeight="1" x14ac:dyDescent="0.25">
      <c r="C39" s="432"/>
      <c r="D39" s="433"/>
      <c r="E39" s="428"/>
      <c r="F39" s="432"/>
      <c r="I39" s="878">
        <f t="shared" si="15"/>
        <v>0</v>
      </c>
      <c r="J39" s="664"/>
      <c r="K39" s="665" t="str">
        <f t="shared" si="16"/>
        <v/>
      </c>
      <c r="L39" s="665" t="str">
        <f t="shared" si="17"/>
        <v/>
      </c>
      <c r="M39" s="693" t="str">
        <f t="shared" si="18"/>
        <v/>
      </c>
      <c r="N39" s="674" t="str">
        <f t="shared" si="19"/>
        <v/>
      </c>
      <c r="O39" s="674" t="str">
        <f t="shared" si="20"/>
        <v/>
      </c>
      <c r="P39" s="649"/>
      <c r="Q39" s="649"/>
      <c r="R39" s="424"/>
      <c r="AH39" s="435"/>
      <c r="AI39" s="436"/>
      <c r="AJ39" s="432"/>
      <c r="AK39" s="433"/>
      <c r="AL39" s="428"/>
      <c r="AM39" s="432"/>
      <c r="AN39" s="433"/>
      <c r="AO39" s="428"/>
      <c r="AP39" s="437"/>
      <c r="AQ39" s="151"/>
      <c r="AR39" s="151"/>
      <c r="AS39" s="151"/>
      <c r="AT39" s="438"/>
    </row>
    <row r="40" spans="2:46" ht="15.95" customHeight="1" x14ac:dyDescent="0.25">
      <c r="B40" s="882"/>
      <c r="C40" s="882"/>
      <c r="D40" s="883"/>
      <c r="E40" s="882"/>
      <c r="F40" s="883"/>
      <c r="G40" s="884"/>
      <c r="H40" s="884"/>
      <c r="I40" s="878">
        <f t="shared" si="15"/>
        <v>0</v>
      </c>
      <c r="J40" s="664"/>
      <c r="K40" s="665" t="str">
        <f t="shared" si="16"/>
        <v/>
      </c>
      <c r="L40" s="665" t="str">
        <f t="shared" si="17"/>
        <v/>
      </c>
      <c r="M40" s="693" t="str">
        <f t="shared" si="18"/>
        <v/>
      </c>
      <c r="N40" s="674" t="str">
        <f t="shared" si="19"/>
        <v/>
      </c>
      <c r="O40" s="674" t="str">
        <f t="shared" si="20"/>
        <v/>
      </c>
      <c r="P40" s="649"/>
      <c r="Q40" s="649"/>
      <c r="R40" s="424"/>
      <c r="AH40" s="435"/>
      <c r="AI40" s="436"/>
      <c r="AJ40" s="432"/>
      <c r="AK40" s="433"/>
      <c r="AL40" s="428"/>
      <c r="AM40" s="432"/>
      <c r="AN40" s="433"/>
      <c r="AO40" s="428"/>
      <c r="AP40" s="437"/>
      <c r="AQ40" s="151"/>
      <c r="AR40" s="151"/>
      <c r="AS40" s="151"/>
      <c r="AT40" s="438"/>
    </row>
    <row r="41" spans="2:46" ht="15.95" customHeight="1" x14ac:dyDescent="0.25">
      <c r="C41" s="432"/>
      <c r="D41" s="433"/>
      <c r="E41" s="428"/>
      <c r="F41" s="432"/>
      <c r="I41" s="878">
        <f t="shared" si="15"/>
        <v>0</v>
      </c>
      <c r="J41" s="664"/>
      <c r="K41" s="665" t="str">
        <f t="shared" si="16"/>
        <v/>
      </c>
      <c r="L41" s="665" t="str">
        <f t="shared" si="17"/>
        <v/>
      </c>
      <c r="M41" s="693" t="str">
        <f t="shared" si="18"/>
        <v/>
      </c>
      <c r="N41" s="674" t="str">
        <f t="shared" si="19"/>
        <v/>
      </c>
      <c r="O41" s="674" t="str">
        <f t="shared" si="20"/>
        <v/>
      </c>
      <c r="P41" s="649"/>
      <c r="Q41" s="649"/>
      <c r="R41" s="424"/>
      <c r="AH41" s="435"/>
      <c r="AI41" s="436"/>
      <c r="AJ41" s="432"/>
      <c r="AK41" s="433"/>
      <c r="AL41" s="428"/>
      <c r="AM41" s="432"/>
      <c r="AN41" s="433"/>
      <c r="AO41" s="428"/>
      <c r="AP41" s="437"/>
      <c r="AQ41" s="151"/>
      <c r="AR41" s="151"/>
      <c r="AS41" s="151"/>
      <c r="AT41" s="438"/>
    </row>
    <row r="42" spans="2:46" ht="15.95" customHeight="1" x14ac:dyDescent="0.25">
      <c r="B42" s="880"/>
      <c r="C42" s="880"/>
      <c r="D42" s="880"/>
      <c r="E42" s="880"/>
      <c r="F42" s="880"/>
      <c r="G42" s="880"/>
      <c r="H42" s="880"/>
      <c r="I42" s="878">
        <f t="shared" si="15"/>
        <v>0</v>
      </c>
      <c r="J42" s="664"/>
      <c r="K42" s="665" t="str">
        <f t="shared" si="16"/>
        <v/>
      </c>
      <c r="L42" s="665" t="str">
        <f t="shared" si="17"/>
        <v/>
      </c>
      <c r="M42" s="693" t="str">
        <f t="shared" si="18"/>
        <v/>
      </c>
      <c r="N42" s="674" t="str">
        <f t="shared" si="19"/>
        <v/>
      </c>
      <c r="O42" s="674" t="str">
        <f t="shared" si="20"/>
        <v/>
      </c>
      <c r="P42" s="649"/>
      <c r="Q42" s="649"/>
      <c r="R42" s="424"/>
      <c r="AH42" s="435"/>
      <c r="AI42" s="436"/>
      <c r="AJ42" s="432"/>
      <c r="AK42" s="433"/>
      <c r="AL42" s="428"/>
      <c r="AM42" s="432"/>
      <c r="AN42" s="433"/>
      <c r="AO42" s="428"/>
      <c r="AP42" s="437"/>
      <c r="AQ42" s="151"/>
      <c r="AR42" s="151"/>
      <c r="AS42" s="151"/>
      <c r="AT42" s="438"/>
    </row>
    <row r="43" spans="2:46" ht="15.95" customHeight="1" x14ac:dyDescent="0.25">
      <c r="B43" s="880"/>
      <c r="C43" s="880"/>
      <c r="D43" s="880"/>
      <c r="E43" s="880"/>
      <c r="F43" s="880"/>
      <c r="G43" s="880"/>
      <c r="H43" s="880"/>
      <c r="I43" s="879">
        <f>SUM(I29:I42)</f>
        <v>3</v>
      </c>
      <c r="J43" s="667" t="s">
        <v>65</v>
      </c>
      <c r="K43" s="668">
        <f ca="1">SUM(K29:K42)</f>
        <v>0</v>
      </c>
      <c r="L43" s="668">
        <f ca="1">SUM(L29:L42)</f>
        <v>6371</v>
      </c>
      <c r="M43" s="694">
        <f t="shared" ca="1" si="18"/>
        <v>1</v>
      </c>
      <c r="N43" s="668">
        <f t="shared" ref="N43" ca="1" si="21">SUM(N29:N42)</f>
        <v>0</v>
      </c>
      <c r="O43" s="668">
        <f t="shared" ref="O43" ca="1" si="22">SUM(O29:O42)</f>
        <v>0</v>
      </c>
      <c r="P43" s="649"/>
      <c r="Q43" s="649"/>
      <c r="R43" s="424"/>
      <c r="AH43" s="435"/>
      <c r="AI43" s="436"/>
      <c r="AJ43" s="432"/>
      <c r="AK43" s="433"/>
      <c r="AL43" s="428"/>
      <c r="AM43" s="432"/>
      <c r="AN43" s="433"/>
      <c r="AO43" s="428"/>
      <c r="AP43" s="437"/>
      <c r="AQ43" s="151"/>
      <c r="AR43" s="151"/>
      <c r="AS43" s="151"/>
      <c r="AT43" s="438"/>
    </row>
    <row r="44" spans="2:46" ht="32.1" customHeight="1" x14ac:dyDescent="0.25">
      <c r="B44" s="880"/>
      <c r="C44" s="880"/>
      <c r="D44" s="880"/>
      <c r="E44" s="880"/>
      <c r="F44" s="880"/>
      <c r="G44" s="880"/>
      <c r="H44" s="880"/>
      <c r="I44" s="880"/>
      <c r="J44" s="881"/>
      <c r="K44" s="881"/>
      <c r="L44" s="881"/>
      <c r="M44" s="881"/>
      <c r="N44" s="881"/>
      <c r="O44" s="881"/>
      <c r="P44" s="649"/>
      <c r="Q44" s="649"/>
      <c r="R44" s="424"/>
      <c r="AH44" s="435"/>
      <c r="AI44" s="436"/>
      <c r="AJ44" s="432"/>
      <c r="AK44" s="433"/>
      <c r="AL44" s="428"/>
      <c r="AM44" s="432"/>
      <c r="AN44" s="433"/>
      <c r="AO44" s="428"/>
      <c r="AP44" s="437"/>
      <c r="AQ44" s="151"/>
      <c r="AR44" s="151"/>
      <c r="AS44" s="151"/>
      <c r="AT44" s="438"/>
    </row>
    <row r="45" spans="2:46" ht="26.25" customHeight="1" x14ac:dyDescent="0.25">
      <c r="B45" s="1000" t="s">
        <v>196</v>
      </c>
      <c r="C45" s="1001"/>
      <c r="D45" s="1001"/>
      <c r="E45" s="1001"/>
      <c r="F45" s="1001"/>
      <c r="G45" s="1001"/>
      <c r="H45" s="1001"/>
      <c r="I45" s="1001"/>
      <c r="J45" s="1001"/>
      <c r="K45" s="1001"/>
      <c r="L45" s="1001"/>
      <c r="M45" s="1001"/>
      <c r="N45" s="1001"/>
      <c r="O45" s="1001"/>
      <c r="P45" s="1001"/>
      <c r="Q45" s="1002"/>
      <c r="R45" s="424"/>
    </row>
    <row r="46" spans="2:46" ht="6.95" customHeight="1" x14ac:dyDescent="0.25">
      <c r="B46" s="226"/>
      <c r="C46" s="468"/>
      <c r="D46" s="468"/>
      <c r="E46" s="468"/>
      <c r="F46" s="468"/>
      <c r="G46" s="468"/>
      <c r="H46" s="427"/>
      <c r="I46" s="427"/>
      <c r="J46" s="625"/>
      <c r="K46" s="628"/>
      <c r="L46" s="625"/>
      <c r="M46" s="625"/>
      <c r="N46" s="625"/>
      <c r="O46" s="625"/>
      <c r="P46" s="981">
        <f ca="1">TODAY()</f>
        <v>44746</v>
      </c>
      <c r="Q46" s="992"/>
      <c r="R46" s="424"/>
    </row>
    <row r="47" spans="2:46" ht="15" customHeight="1" x14ac:dyDescent="0.25">
      <c r="B47" s="1004" t="s">
        <v>186</v>
      </c>
      <c r="C47" s="427"/>
      <c r="D47" s="427"/>
      <c r="E47" s="109"/>
      <c r="F47" s="427"/>
      <c r="G47" s="427"/>
      <c r="H47" s="444"/>
      <c r="I47" s="444"/>
      <c r="J47" s="629"/>
      <c r="K47" s="682"/>
      <c r="L47" s="634"/>
      <c r="M47" s="634"/>
      <c r="N47" s="625"/>
      <c r="O47" s="629"/>
      <c r="P47" s="981"/>
      <c r="Q47" s="992"/>
      <c r="R47" s="424"/>
    </row>
    <row r="48" spans="2:46" ht="17.25" customHeight="1" x14ac:dyDescent="0.25">
      <c r="B48" s="1004"/>
      <c r="C48" s="473">
        <v>44773</v>
      </c>
      <c r="D48" s="427"/>
      <c r="E48" s="427"/>
      <c r="F48" s="42"/>
      <c r="G48" s="248"/>
      <c r="H48" s="444"/>
      <c r="I48" s="444"/>
      <c r="J48" s="683" t="s">
        <v>185</v>
      </c>
      <c r="K48" s="1003" t="s">
        <v>224</v>
      </c>
      <c r="L48" s="1003"/>
      <c r="M48" s="636"/>
      <c r="N48" s="625"/>
      <c r="O48" s="684"/>
      <c r="P48" s="981"/>
      <c r="Q48" s="992"/>
      <c r="R48" s="424"/>
      <c r="S48" s="419"/>
      <c r="T48" s="419"/>
      <c r="U48" s="419"/>
      <c r="V48" s="419"/>
    </row>
    <row r="49" spans="1:46" ht="9.9499999999999993" customHeight="1" x14ac:dyDescent="0.25">
      <c r="B49" s="1005"/>
      <c r="C49" s="429">
        <f>IFERROR(VLOOKUP($C$48,Calculations!$AV:$AW,2,0),"")</f>
        <v>5</v>
      </c>
      <c r="D49" s="430"/>
      <c r="E49" s="430"/>
      <c r="F49" s="431"/>
      <c r="G49" s="431"/>
      <c r="H49" s="446"/>
      <c r="I49" s="446"/>
      <c r="J49" s="685"/>
      <c r="K49" s="686"/>
      <c r="L49" s="685"/>
      <c r="M49" s="687"/>
      <c r="N49" s="688"/>
      <c r="O49" s="685"/>
      <c r="P49" s="993"/>
      <c r="Q49" s="994"/>
      <c r="R49" s="424"/>
      <c r="S49" s="408"/>
      <c r="T49" s="408"/>
      <c r="U49" s="408"/>
      <c r="V49" s="419"/>
    </row>
    <row r="50" spans="1:46" ht="9.9499999999999993" customHeight="1" x14ac:dyDescent="0.25">
      <c r="B50" s="880"/>
      <c r="C50" s="880"/>
      <c r="D50" s="880"/>
      <c r="E50" s="880"/>
      <c r="F50" s="880"/>
      <c r="G50" s="880"/>
      <c r="H50" s="880"/>
      <c r="J50" s="649"/>
      <c r="K50" s="649"/>
      <c r="L50" s="649"/>
      <c r="M50" s="649"/>
      <c r="N50" s="649"/>
      <c r="O50" s="649"/>
      <c r="P50" s="649"/>
      <c r="Q50" s="649"/>
      <c r="R50" s="424"/>
    </row>
    <row r="51" spans="1:46" s="457" customFormat="1" ht="15.95" customHeight="1" x14ac:dyDescent="0.25">
      <c r="A51" s="452"/>
      <c r="B51" s="985" t="str">
        <f>"Sales Quantity Vs Forecast for "&amp;$K$8</f>
        <v xml:space="preserve">Sales Quantity Vs Forecast for </v>
      </c>
      <c r="C51" s="986"/>
      <c r="D51" s="986"/>
      <c r="E51" s="986"/>
      <c r="F51" s="986"/>
      <c r="G51" s="986"/>
      <c r="H51" s="986"/>
      <c r="I51" s="453"/>
      <c r="J51" s="689" t="s">
        <v>36</v>
      </c>
      <c r="K51" s="690" t="s">
        <v>169</v>
      </c>
      <c r="L51" s="624" t="s">
        <v>30</v>
      </c>
      <c r="M51" s="691" t="s">
        <v>93</v>
      </c>
      <c r="N51" s="624" t="s">
        <v>166</v>
      </c>
      <c r="O51" s="692" t="s">
        <v>165</v>
      </c>
      <c r="P51" s="660"/>
      <c r="Q51" s="660"/>
      <c r="R51" s="454"/>
      <c r="AH51" s="458"/>
      <c r="AI51" s="458"/>
      <c r="AJ51" s="458"/>
      <c r="AK51" s="458"/>
      <c r="AL51" s="458"/>
      <c r="AM51" s="458"/>
      <c r="AN51" s="458"/>
      <c r="AO51" s="458"/>
      <c r="AP51" s="458"/>
      <c r="AQ51" s="458"/>
      <c r="AR51" s="458"/>
      <c r="AS51" s="458"/>
      <c r="AT51" s="458"/>
    </row>
    <row r="52" spans="1:46" ht="15.95" customHeight="1" x14ac:dyDescent="0.25">
      <c r="B52" s="880"/>
      <c r="C52" s="880"/>
      <c r="D52" s="880"/>
      <c r="E52" s="880"/>
      <c r="F52" s="880"/>
      <c r="G52" s="880"/>
      <c r="H52" s="880"/>
      <c r="I52" s="879">
        <f>$C$49</f>
        <v>5</v>
      </c>
      <c r="J52" s="664">
        <f>IF($C$48="","",$C$48)</f>
        <v>44773</v>
      </c>
      <c r="K52" s="665">
        <f t="shared" ref="K52:K63" ca="1" si="23">IF($J52&gt;EOMONTH($P$6,0),0,SUMIFS(Forecast_Planning2,Planning_4,$K$48,Planning_5,"Sales"))</f>
        <v>0</v>
      </c>
      <c r="L52" s="665">
        <f t="shared" ref="L52:L63" ca="1" si="24">IFERROR(SUMIFS(Forecast_Planning2,Planning_4,$K$48,Planning_5,"Forecast"),"")</f>
        <v>0</v>
      </c>
      <c r="M52" s="693">
        <f t="shared" ref="M52:M63" ca="1" si="25">IFERROR(IF($J52="","",IF($J52&gt;EOMONTH($P$46,0),"",IF(K52+L52=0,0,IFERROR(ABS((K52-L52)/K52),1)))),"")</f>
        <v>0</v>
      </c>
      <c r="N52" s="674">
        <f t="shared" ref="N52:N63" ca="1" si="26">IF($J52&gt;EOMONTH($P$46,0),"",SUMIFS(Total_SO,Category_SO,$K$48,Status_SO,"Invoiced",Month_SO,$J52))</f>
        <v>0</v>
      </c>
      <c r="O52" s="674">
        <f t="shared" ref="O52:O63" ca="1" si="27">IF($J52&gt;EOMONTH($P$46,0),"",SUMIFS(GrossMargin_SO,Category_SO,$K$48,Status_SO,"Invoiced",Month_SO,$J52))</f>
        <v>0</v>
      </c>
      <c r="P52" s="649"/>
      <c r="Q52" s="649"/>
      <c r="R52" s="424"/>
    </row>
    <row r="53" spans="1:46" ht="15.95" customHeight="1" x14ac:dyDescent="0.25">
      <c r="B53" s="880"/>
      <c r="C53" s="880"/>
      <c r="D53" s="880"/>
      <c r="E53" s="880"/>
      <c r="F53" s="880"/>
      <c r="G53" s="880"/>
      <c r="H53" s="880"/>
      <c r="I53" s="879">
        <f>I52+1</f>
        <v>6</v>
      </c>
      <c r="J53" s="664">
        <f>IFERROR(EOMONTH($J52,1),"")</f>
        <v>44804</v>
      </c>
      <c r="K53" s="665">
        <f t="shared" ca="1" si="23"/>
        <v>0</v>
      </c>
      <c r="L53" s="665">
        <f t="shared" ca="1" si="24"/>
        <v>0</v>
      </c>
      <c r="M53" s="693" t="str">
        <f t="shared" ca="1" si="25"/>
        <v/>
      </c>
      <c r="N53" s="674" t="str">
        <f t="shared" ca="1" si="26"/>
        <v/>
      </c>
      <c r="O53" s="674" t="str">
        <f t="shared" ca="1" si="27"/>
        <v/>
      </c>
      <c r="P53" s="649"/>
      <c r="Q53" s="649"/>
      <c r="R53" s="424"/>
    </row>
    <row r="54" spans="1:46" ht="15.95" customHeight="1" x14ac:dyDescent="0.25">
      <c r="B54" s="880"/>
      <c r="C54" s="880"/>
      <c r="D54" s="880"/>
      <c r="E54" s="880"/>
      <c r="F54" s="880"/>
      <c r="G54" s="880"/>
      <c r="H54" s="880"/>
      <c r="I54" s="879">
        <f t="shared" ref="I54:I63" si="28">I53+1</f>
        <v>7</v>
      </c>
      <c r="J54" s="664">
        <f t="shared" ref="J54:J63" si="29">IFERROR(EOMONTH($J53,1),"")</f>
        <v>44834</v>
      </c>
      <c r="K54" s="665">
        <f t="shared" ca="1" si="23"/>
        <v>0</v>
      </c>
      <c r="L54" s="665">
        <f t="shared" ca="1" si="24"/>
        <v>0</v>
      </c>
      <c r="M54" s="693" t="str">
        <f t="shared" ca="1" si="25"/>
        <v/>
      </c>
      <c r="N54" s="674" t="str">
        <f t="shared" ca="1" si="26"/>
        <v/>
      </c>
      <c r="O54" s="674" t="str">
        <f t="shared" ca="1" si="27"/>
        <v/>
      </c>
      <c r="P54" s="649"/>
      <c r="Q54" s="649"/>
      <c r="R54" s="424"/>
    </row>
    <row r="55" spans="1:46" ht="15.95" customHeight="1" x14ac:dyDescent="0.25">
      <c r="B55" s="880"/>
      <c r="C55" s="880"/>
      <c r="D55" s="880"/>
      <c r="E55" s="880"/>
      <c r="F55" s="880"/>
      <c r="G55" s="880"/>
      <c r="H55" s="880"/>
      <c r="I55" s="879">
        <f t="shared" si="28"/>
        <v>8</v>
      </c>
      <c r="J55" s="664">
        <f t="shared" si="29"/>
        <v>44865</v>
      </c>
      <c r="K55" s="665">
        <f t="shared" ca="1" si="23"/>
        <v>0</v>
      </c>
      <c r="L55" s="665">
        <f t="shared" ca="1" si="24"/>
        <v>0</v>
      </c>
      <c r="M55" s="693" t="str">
        <f t="shared" ca="1" si="25"/>
        <v/>
      </c>
      <c r="N55" s="674" t="str">
        <f t="shared" ca="1" si="26"/>
        <v/>
      </c>
      <c r="O55" s="674" t="str">
        <f t="shared" ca="1" si="27"/>
        <v/>
      </c>
      <c r="P55" s="649"/>
      <c r="Q55" s="649"/>
      <c r="R55" s="424"/>
    </row>
    <row r="56" spans="1:46" ht="15.95" customHeight="1" x14ac:dyDescent="0.25">
      <c r="B56" s="880"/>
      <c r="C56" s="880"/>
      <c r="D56" s="880"/>
      <c r="E56" s="880"/>
      <c r="F56" s="880"/>
      <c r="G56" s="880"/>
      <c r="H56" s="880"/>
      <c r="I56" s="879">
        <f t="shared" si="28"/>
        <v>9</v>
      </c>
      <c r="J56" s="664">
        <f t="shared" si="29"/>
        <v>44895</v>
      </c>
      <c r="K56" s="665">
        <f t="shared" ca="1" si="23"/>
        <v>0</v>
      </c>
      <c r="L56" s="665">
        <f t="shared" ca="1" si="24"/>
        <v>0</v>
      </c>
      <c r="M56" s="693" t="str">
        <f t="shared" ca="1" si="25"/>
        <v/>
      </c>
      <c r="N56" s="674" t="str">
        <f t="shared" ca="1" si="26"/>
        <v/>
      </c>
      <c r="O56" s="674" t="str">
        <f t="shared" ca="1" si="27"/>
        <v/>
      </c>
      <c r="P56" s="649"/>
      <c r="Q56" s="649"/>
      <c r="R56" s="424"/>
    </row>
    <row r="57" spans="1:46" ht="15.95" customHeight="1" x14ac:dyDescent="0.25">
      <c r="B57" s="880"/>
      <c r="C57" s="880"/>
      <c r="D57" s="880"/>
      <c r="E57" s="880"/>
      <c r="F57" s="880"/>
      <c r="G57" s="880"/>
      <c r="H57" s="880"/>
      <c r="I57" s="879">
        <f t="shared" si="28"/>
        <v>10</v>
      </c>
      <c r="J57" s="664">
        <f t="shared" si="29"/>
        <v>44926</v>
      </c>
      <c r="K57" s="665">
        <f t="shared" ca="1" si="23"/>
        <v>0</v>
      </c>
      <c r="L57" s="665">
        <f t="shared" ca="1" si="24"/>
        <v>0</v>
      </c>
      <c r="M57" s="693" t="str">
        <f t="shared" ca="1" si="25"/>
        <v/>
      </c>
      <c r="N57" s="674" t="str">
        <f t="shared" ca="1" si="26"/>
        <v/>
      </c>
      <c r="O57" s="674" t="str">
        <f t="shared" ca="1" si="27"/>
        <v/>
      </c>
      <c r="P57" s="649"/>
      <c r="Q57" s="649"/>
      <c r="R57" s="424"/>
    </row>
    <row r="58" spans="1:46" ht="15.95" customHeight="1" x14ac:dyDescent="0.25">
      <c r="B58" s="880"/>
      <c r="C58" s="880"/>
      <c r="D58" s="880"/>
      <c r="E58" s="880"/>
      <c r="F58" s="880"/>
      <c r="G58" s="880"/>
      <c r="H58" s="880"/>
      <c r="I58" s="879">
        <f t="shared" si="28"/>
        <v>11</v>
      </c>
      <c r="J58" s="664">
        <f t="shared" si="29"/>
        <v>44957</v>
      </c>
      <c r="K58" s="665">
        <f t="shared" ca="1" si="23"/>
        <v>0</v>
      </c>
      <c r="L58" s="665">
        <f t="shared" ca="1" si="24"/>
        <v>0</v>
      </c>
      <c r="M58" s="693" t="str">
        <f t="shared" ca="1" si="25"/>
        <v/>
      </c>
      <c r="N58" s="674" t="str">
        <f t="shared" ca="1" si="26"/>
        <v/>
      </c>
      <c r="O58" s="674" t="str">
        <f t="shared" ca="1" si="27"/>
        <v/>
      </c>
      <c r="P58" s="649"/>
      <c r="Q58" s="649"/>
      <c r="R58" s="424"/>
    </row>
    <row r="59" spans="1:46" ht="15.95" customHeight="1" x14ac:dyDescent="0.25">
      <c r="B59" s="880"/>
      <c r="C59" s="880"/>
      <c r="D59" s="880"/>
      <c r="E59" s="880"/>
      <c r="F59" s="880"/>
      <c r="G59" s="880"/>
      <c r="H59" s="880"/>
      <c r="I59" s="879">
        <f t="shared" si="28"/>
        <v>12</v>
      </c>
      <c r="J59" s="664">
        <f t="shared" si="29"/>
        <v>44985</v>
      </c>
      <c r="K59" s="665">
        <f t="shared" ca="1" si="23"/>
        <v>0</v>
      </c>
      <c r="L59" s="665">
        <f t="shared" ca="1" si="24"/>
        <v>0</v>
      </c>
      <c r="M59" s="693" t="str">
        <f t="shared" ca="1" si="25"/>
        <v/>
      </c>
      <c r="N59" s="674" t="str">
        <f t="shared" ca="1" si="26"/>
        <v/>
      </c>
      <c r="O59" s="674" t="str">
        <f t="shared" ca="1" si="27"/>
        <v/>
      </c>
      <c r="P59" s="649"/>
      <c r="Q59" s="649"/>
      <c r="R59" s="424"/>
    </row>
    <row r="60" spans="1:46" ht="15.95" customHeight="1" x14ac:dyDescent="0.25">
      <c r="B60" s="880"/>
      <c r="C60" s="880"/>
      <c r="D60" s="880"/>
      <c r="E60" s="880"/>
      <c r="F60" s="880"/>
      <c r="G60" s="880"/>
      <c r="H60" s="880"/>
      <c r="I60" s="879">
        <f t="shared" si="28"/>
        <v>13</v>
      </c>
      <c r="J60" s="664">
        <f t="shared" si="29"/>
        <v>45016</v>
      </c>
      <c r="K60" s="665">
        <f t="shared" ca="1" si="23"/>
        <v>0</v>
      </c>
      <c r="L60" s="665">
        <f t="shared" ca="1" si="24"/>
        <v>0</v>
      </c>
      <c r="M60" s="693" t="str">
        <f t="shared" ca="1" si="25"/>
        <v/>
      </c>
      <c r="N60" s="674" t="str">
        <f t="shared" ca="1" si="26"/>
        <v/>
      </c>
      <c r="O60" s="674" t="str">
        <f t="shared" ca="1" si="27"/>
        <v/>
      </c>
      <c r="P60" s="649"/>
      <c r="Q60" s="649"/>
      <c r="R60" s="424"/>
    </row>
    <row r="61" spans="1:46" ht="15.95" customHeight="1" x14ac:dyDescent="0.25">
      <c r="B61" s="885"/>
      <c r="C61" s="885"/>
      <c r="D61" s="885"/>
      <c r="E61" s="885"/>
      <c r="F61" s="885"/>
      <c r="G61" s="885"/>
      <c r="H61" s="885"/>
      <c r="I61" s="879">
        <f t="shared" si="28"/>
        <v>14</v>
      </c>
      <c r="J61" s="664">
        <f t="shared" si="29"/>
        <v>45046</v>
      </c>
      <c r="K61" s="665">
        <f t="shared" ca="1" si="23"/>
        <v>0</v>
      </c>
      <c r="L61" s="665">
        <f t="shared" ca="1" si="24"/>
        <v>0</v>
      </c>
      <c r="M61" s="693" t="str">
        <f t="shared" ca="1" si="25"/>
        <v/>
      </c>
      <c r="N61" s="674" t="str">
        <f t="shared" ca="1" si="26"/>
        <v/>
      </c>
      <c r="O61" s="674" t="str">
        <f t="shared" ca="1" si="27"/>
        <v/>
      </c>
      <c r="P61" s="649"/>
      <c r="Q61" s="649"/>
      <c r="R61" s="424"/>
    </row>
    <row r="62" spans="1:46" ht="15.95" customHeight="1" x14ac:dyDescent="0.25">
      <c r="B62" s="990"/>
      <c r="C62" s="991"/>
      <c r="D62" s="433"/>
      <c r="E62" s="428"/>
      <c r="F62" s="432"/>
      <c r="H62" s="886"/>
      <c r="I62" s="879">
        <f t="shared" si="28"/>
        <v>15</v>
      </c>
      <c r="J62" s="664">
        <f t="shared" si="29"/>
        <v>45077</v>
      </c>
      <c r="K62" s="665">
        <f t="shared" ca="1" si="23"/>
        <v>0</v>
      </c>
      <c r="L62" s="665">
        <f t="shared" ca="1" si="24"/>
        <v>0</v>
      </c>
      <c r="M62" s="693" t="str">
        <f t="shared" ca="1" si="25"/>
        <v/>
      </c>
      <c r="N62" s="674" t="str">
        <f t="shared" ca="1" si="26"/>
        <v/>
      </c>
      <c r="O62" s="674" t="str">
        <f t="shared" ca="1" si="27"/>
        <v/>
      </c>
      <c r="P62" s="649"/>
      <c r="Q62" s="649"/>
      <c r="R62" s="424"/>
    </row>
    <row r="63" spans="1:46" ht="15.95" customHeight="1" x14ac:dyDescent="0.25">
      <c r="C63" s="432"/>
      <c r="D63" s="433"/>
      <c r="E63" s="428"/>
      <c r="F63" s="432"/>
      <c r="I63" s="879">
        <f t="shared" si="28"/>
        <v>16</v>
      </c>
      <c r="J63" s="664">
        <f t="shared" si="29"/>
        <v>45107</v>
      </c>
      <c r="K63" s="665">
        <f t="shared" ca="1" si="23"/>
        <v>0</v>
      </c>
      <c r="L63" s="665">
        <f t="shared" ca="1" si="24"/>
        <v>0</v>
      </c>
      <c r="M63" s="693" t="str">
        <f t="shared" ca="1" si="25"/>
        <v/>
      </c>
      <c r="N63" s="674" t="str">
        <f t="shared" ca="1" si="26"/>
        <v/>
      </c>
      <c r="O63" s="674" t="str">
        <f t="shared" ca="1" si="27"/>
        <v/>
      </c>
      <c r="P63" s="649"/>
      <c r="Q63" s="649"/>
      <c r="R63" s="424"/>
    </row>
    <row r="64" spans="1:46" ht="15.95" customHeight="1" x14ac:dyDescent="0.25">
      <c r="C64" s="432"/>
      <c r="D64" s="433"/>
      <c r="E64" s="428"/>
      <c r="F64" s="432"/>
      <c r="J64" s="667" t="s">
        <v>65</v>
      </c>
      <c r="K64" s="668">
        <f ca="1">SUM(K52:K63)</f>
        <v>0</v>
      </c>
      <c r="L64" s="668">
        <f ca="1">SUM(L52:L63)</f>
        <v>0</v>
      </c>
      <c r="M64" s="694"/>
      <c r="N64" s="668">
        <f t="shared" ref="N64:O64" ca="1" si="30">SUM(N52:N63)</f>
        <v>0</v>
      </c>
      <c r="O64" s="668">
        <f t="shared" ca="1" si="30"/>
        <v>0</v>
      </c>
      <c r="P64" s="649"/>
      <c r="Q64" s="649"/>
      <c r="R64" s="424"/>
    </row>
    <row r="65" spans="1:46" s="424" customFormat="1" ht="32.1" customHeight="1" x14ac:dyDescent="0.25">
      <c r="A65" s="413"/>
      <c r="B65" s="420"/>
      <c r="C65" s="418"/>
      <c r="D65" s="421"/>
      <c r="E65" s="422"/>
      <c r="F65" s="422"/>
      <c r="G65" s="421"/>
      <c r="H65" s="423"/>
      <c r="I65" s="423"/>
      <c r="J65" s="649"/>
      <c r="K65" s="650"/>
      <c r="L65" s="649"/>
      <c r="M65" s="649"/>
      <c r="N65" s="649"/>
      <c r="O65" s="649"/>
      <c r="P65" s="649"/>
      <c r="Q65" s="649"/>
      <c r="AH65" s="426"/>
      <c r="AI65" s="426"/>
      <c r="AJ65" s="426"/>
      <c r="AK65" s="426"/>
      <c r="AL65" s="426"/>
      <c r="AM65" s="426"/>
      <c r="AN65" s="426"/>
      <c r="AO65" s="426"/>
      <c r="AP65" s="426"/>
      <c r="AQ65" s="426"/>
      <c r="AR65" s="426"/>
      <c r="AS65" s="426"/>
      <c r="AT65" s="426"/>
    </row>
    <row r="66" spans="1:46" ht="26.25" customHeight="1" x14ac:dyDescent="0.25">
      <c r="B66" s="997" t="s">
        <v>192</v>
      </c>
      <c r="C66" s="998"/>
      <c r="D66" s="998"/>
      <c r="E66" s="998"/>
      <c r="F66" s="998"/>
      <c r="G66" s="998"/>
      <c r="H66" s="998"/>
      <c r="I66" s="998"/>
      <c r="J66" s="998"/>
      <c r="K66" s="998"/>
      <c r="L66" s="999"/>
      <c r="M66" s="995" t="s">
        <v>193</v>
      </c>
      <c r="N66" s="996"/>
      <c r="O66" s="996"/>
      <c r="P66" s="996"/>
      <c r="Q66" s="695"/>
      <c r="R66" s="424"/>
    </row>
    <row r="67" spans="1:46" ht="6.95" customHeight="1" x14ac:dyDescent="0.25">
      <c r="B67" s="226"/>
      <c r="C67" s="468"/>
      <c r="D67" s="468"/>
      <c r="E67" s="468"/>
      <c r="F67" s="468"/>
      <c r="G67" s="468"/>
      <c r="H67" s="427"/>
      <c r="I67" s="442"/>
      <c r="J67" s="625"/>
      <c r="K67" s="628"/>
      <c r="L67" s="696"/>
      <c r="M67" s="697"/>
      <c r="N67" s="625"/>
      <c r="O67" s="625"/>
      <c r="P67" s="981">
        <f ca="1">TODAY()</f>
        <v>44746</v>
      </c>
      <c r="Q67" s="992"/>
      <c r="R67" s="424"/>
    </row>
    <row r="68" spans="1:46" ht="15" customHeight="1" x14ac:dyDescent="0.25">
      <c r="B68" s="440"/>
      <c r="C68" s="427"/>
      <c r="D68" s="427"/>
      <c r="E68" s="445"/>
      <c r="F68" s="427"/>
      <c r="G68" s="427"/>
      <c r="H68" s="299"/>
      <c r="I68" s="299"/>
      <c r="J68" s="631"/>
      <c r="K68" s="631"/>
      <c r="L68" s="698"/>
      <c r="M68" s="699"/>
      <c r="N68" s="634"/>
      <c r="O68" s="629"/>
      <c r="P68" s="981"/>
      <c r="Q68" s="992"/>
      <c r="R68" s="424"/>
    </row>
    <row r="69" spans="1:46" ht="17.25" customHeight="1" x14ac:dyDescent="0.25">
      <c r="B69" s="440"/>
      <c r="C69" s="427"/>
      <c r="D69" s="448" t="s">
        <v>186</v>
      </c>
      <c r="E69" s="473">
        <v>44773</v>
      </c>
      <c r="F69" s="427"/>
      <c r="G69" s="427"/>
      <c r="H69" s="299"/>
      <c r="I69" s="299"/>
      <c r="J69" s="631"/>
      <c r="K69" s="631"/>
      <c r="L69" s="698"/>
      <c r="M69" s="699"/>
      <c r="N69" s="634"/>
      <c r="O69" s="629"/>
      <c r="P69" s="981"/>
      <c r="Q69" s="992"/>
      <c r="R69" s="424"/>
      <c r="S69" s="419"/>
      <c r="T69" s="419"/>
      <c r="U69" s="419"/>
      <c r="V69" s="419"/>
    </row>
    <row r="70" spans="1:46" ht="9.9499999999999993" customHeight="1" x14ac:dyDescent="0.25">
      <c r="B70" s="441"/>
      <c r="C70" s="429"/>
      <c r="D70" s="430"/>
      <c r="E70" s="429">
        <f>IFERROR(VLOOKUP($E$69,Calculations!$AV:$AW,2,0),"")</f>
        <v>5</v>
      </c>
      <c r="F70" s="431"/>
      <c r="G70" s="431"/>
      <c r="H70" s="446"/>
      <c r="I70" s="446"/>
      <c r="J70" s="700"/>
      <c r="K70" s="700"/>
      <c r="L70" s="701"/>
      <c r="M70" s="702"/>
      <c r="N70" s="685"/>
      <c r="O70" s="685"/>
      <c r="P70" s="993"/>
      <c r="Q70" s="994"/>
      <c r="R70" s="424"/>
      <c r="S70" s="408"/>
      <c r="T70" s="408"/>
      <c r="U70" s="408"/>
      <c r="V70" s="419"/>
    </row>
    <row r="71" spans="1:46" ht="9.9499999999999993" customHeight="1" x14ac:dyDescent="0.25">
      <c r="C71" s="432"/>
      <c r="D71" s="433"/>
      <c r="E71" s="428"/>
      <c r="F71" s="432"/>
      <c r="J71" s="649"/>
      <c r="K71" s="650"/>
      <c r="L71" s="649"/>
      <c r="M71" s="649"/>
      <c r="N71" s="649"/>
      <c r="O71" s="649"/>
      <c r="P71" s="649"/>
      <c r="Q71" s="649"/>
      <c r="R71" s="424"/>
      <c r="S71" s="408"/>
      <c r="T71" s="408"/>
      <c r="U71" s="408"/>
      <c r="V71" s="419"/>
    </row>
    <row r="72" spans="1:46" s="457" customFormat="1" ht="15.95" customHeight="1" x14ac:dyDescent="0.25">
      <c r="A72" s="452"/>
      <c r="B72" s="985" t="s">
        <v>194</v>
      </c>
      <c r="C72" s="986"/>
      <c r="D72" s="986"/>
      <c r="E72" s="986"/>
      <c r="F72" s="986"/>
      <c r="G72" s="986"/>
      <c r="H72" s="986"/>
      <c r="I72" s="877"/>
      <c r="J72" s="655" t="s">
        <v>36</v>
      </c>
      <c r="K72" s="703" t="s">
        <v>35</v>
      </c>
      <c r="L72" s="703" t="s">
        <v>191</v>
      </c>
      <c r="M72" s="987" t="s">
        <v>193</v>
      </c>
      <c r="N72" s="988"/>
      <c r="O72" s="989"/>
      <c r="P72" s="704" t="s">
        <v>2</v>
      </c>
      <c r="Q72" s="703" t="s">
        <v>191</v>
      </c>
      <c r="R72" s="454"/>
      <c r="S72" s="459"/>
      <c r="T72" s="459"/>
      <c r="U72" s="459"/>
      <c r="V72" s="458"/>
      <c r="AH72" s="458"/>
      <c r="AI72" s="458"/>
      <c r="AJ72" s="458"/>
      <c r="AK72" s="458"/>
      <c r="AL72" s="458"/>
      <c r="AM72" s="458"/>
      <c r="AN72" s="458"/>
      <c r="AO72" s="458"/>
      <c r="AP72" s="458"/>
      <c r="AQ72" s="458"/>
      <c r="AR72" s="458"/>
      <c r="AS72" s="458"/>
      <c r="AT72" s="458"/>
    </row>
    <row r="73" spans="1:46" ht="15.95" customHeight="1" x14ac:dyDescent="0.25">
      <c r="C73" s="432"/>
      <c r="D73" s="433"/>
      <c r="E73" s="428"/>
      <c r="F73" s="432"/>
      <c r="J73" s="664">
        <f>IF($E$69="","",$E$69)</f>
        <v>44773</v>
      </c>
      <c r="K73" s="665">
        <f t="array" aca="1" ref="K73" ca="1">IF($J73&gt;EOMONTH($P$67,0),"",SUM(IF((Month_SO=$J73)*(Status_SO="Invoiced"),BackOrder_SO,0)))</f>
        <v>0</v>
      </c>
      <c r="L73" s="674">
        <f t="array" aca="1" ref="L73" ca="1">IF($J73&gt;EOMONTH($P$67,0),"",SUM(IF((Status_SO="Invoiced")*(Month_SO=$J73),BackOrder_Value,0)))</f>
        <v>0</v>
      </c>
      <c r="M73" s="649"/>
      <c r="N73" s="649"/>
      <c r="O73" s="649"/>
      <c r="P73" s="664" t="s">
        <v>233</v>
      </c>
      <c r="Q73" s="674">
        <f t="shared" ref="Q73:Q86" ca="1" si="31">IF($P73="","",SUMIFS(BackOrder_Value,Category_SO,$P73,Status_SO,"Invoiced"))</f>
        <v>0</v>
      </c>
      <c r="R73" s="424"/>
      <c r="S73" s="408"/>
      <c r="T73" s="408"/>
      <c r="U73" s="408"/>
      <c r="V73" s="419"/>
    </row>
    <row r="74" spans="1:46" ht="15.95" customHeight="1" x14ac:dyDescent="0.25">
      <c r="C74" s="432"/>
      <c r="D74" s="433"/>
      <c r="E74" s="428"/>
      <c r="F74" s="432"/>
      <c r="J74" s="664">
        <f>IFERROR(EOMONTH($J73,1),"")</f>
        <v>44804</v>
      </c>
      <c r="K74" s="665" t="str">
        <f t="array" aca="1" ref="K74" ca="1">IF($J74&gt;EOMONTH($P$67,0),"",SUM(IF((Month_SO=$J74)*(Status_SO="Invoiced"),BackOrder_SO,0)))</f>
        <v/>
      </c>
      <c r="L74" s="674" t="str">
        <f t="array" aca="1" ref="L74" ca="1">IF($J74&gt;EOMONTH($P$67,0),"",SUM(IF((Status_SO="Invoiced")*(Month_SO=$J74),BackOrder_Value,0)))</f>
        <v/>
      </c>
      <c r="M74" s="649"/>
      <c r="N74" s="649"/>
      <c r="O74" s="649"/>
      <c r="P74" s="664" t="s">
        <v>256</v>
      </c>
      <c r="Q74" s="674">
        <f t="shared" ca="1" si="31"/>
        <v>1125</v>
      </c>
      <c r="R74" s="424"/>
      <c r="S74" s="408"/>
      <c r="T74" s="408"/>
      <c r="U74" s="408"/>
      <c r="V74" s="419"/>
    </row>
    <row r="75" spans="1:46" ht="15.95" customHeight="1" x14ac:dyDescent="0.25">
      <c r="C75" s="432"/>
      <c r="D75" s="433"/>
      <c r="E75" s="428"/>
      <c r="F75" s="432"/>
      <c r="J75" s="664">
        <f t="shared" ref="J75:J84" si="32">IFERROR(EOMONTH($J74,1),"")</f>
        <v>44834</v>
      </c>
      <c r="K75" s="665" t="str">
        <f t="array" aca="1" ref="K75" ca="1">IF($J75&gt;EOMONTH($P$67,0),"",SUM(IF((Month_SO=$J75)*(Status_SO="Invoiced"),BackOrder_SO,0)))</f>
        <v/>
      </c>
      <c r="L75" s="674" t="str">
        <f t="array" aca="1" ref="L75" ca="1">IF($J75&gt;EOMONTH($P$67,0),"",SUM(IF((Status_SO="Invoiced")*(Month_SO=$J75),BackOrder_Value,0)))</f>
        <v/>
      </c>
      <c r="M75" s="649"/>
      <c r="N75" s="649"/>
      <c r="O75" s="649"/>
      <c r="P75" s="664" t="s">
        <v>261</v>
      </c>
      <c r="Q75" s="674">
        <f t="shared" ca="1" si="31"/>
        <v>0</v>
      </c>
      <c r="R75" s="424"/>
      <c r="S75" s="408"/>
      <c r="T75" s="408"/>
      <c r="U75" s="408"/>
      <c r="V75" s="419"/>
    </row>
    <row r="76" spans="1:46" ht="15.95" customHeight="1" x14ac:dyDescent="0.25">
      <c r="C76" s="432"/>
      <c r="D76" s="433"/>
      <c r="E76" s="428"/>
      <c r="F76" s="432"/>
      <c r="J76" s="664">
        <f t="shared" si="32"/>
        <v>44865</v>
      </c>
      <c r="K76" s="665" t="str">
        <f t="array" aca="1" ref="K76" ca="1">IF($J76&gt;EOMONTH($P$67,0),"",SUM(IF((Month_SO=$J76)*(Status_SO="Invoiced"),BackOrder_SO,0)))</f>
        <v/>
      </c>
      <c r="L76" s="674" t="str">
        <f t="array" aca="1" ref="L76" ca="1">IF($J76&gt;EOMONTH($P$67,0),"",SUM(IF((Status_SO="Invoiced")*(Month_SO=$J76),BackOrder_Value,0)))</f>
        <v/>
      </c>
      <c r="M76" s="649"/>
      <c r="N76" s="649"/>
      <c r="O76" s="649"/>
      <c r="P76" s="664"/>
      <c r="Q76" s="674" t="str">
        <f t="shared" si="31"/>
        <v/>
      </c>
      <c r="R76" s="424"/>
      <c r="S76" s="408"/>
      <c r="T76" s="408"/>
      <c r="U76" s="408"/>
      <c r="V76" s="419"/>
    </row>
    <row r="77" spans="1:46" ht="15.95" customHeight="1" x14ac:dyDescent="0.25">
      <c r="C77" s="432"/>
      <c r="D77" s="433"/>
      <c r="E77" s="428"/>
      <c r="F77" s="432"/>
      <c r="J77" s="664">
        <f t="shared" si="32"/>
        <v>44895</v>
      </c>
      <c r="K77" s="665" t="str">
        <f t="array" aca="1" ref="K77" ca="1">IF($J77&gt;EOMONTH($P$67,0),"",SUM(IF((Month_SO=$J77)*(Status_SO="Invoiced"),BackOrder_SO,0)))</f>
        <v/>
      </c>
      <c r="L77" s="674" t="str">
        <f t="array" aca="1" ref="L77" ca="1">IF($J77&gt;EOMONTH($P$67,0),"",SUM(IF((Status_SO="Invoiced")*(Month_SO=$J77),BackOrder_Value,0)))</f>
        <v/>
      </c>
      <c r="M77" s="649"/>
      <c r="N77" s="649"/>
      <c r="O77" s="649"/>
      <c r="P77" s="664"/>
      <c r="Q77" s="674" t="str">
        <f t="shared" si="31"/>
        <v/>
      </c>
      <c r="R77" s="424"/>
      <c r="S77" s="408"/>
      <c r="T77" s="408"/>
      <c r="U77" s="408"/>
      <c r="V77" s="419"/>
    </row>
    <row r="78" spans="1:46" ht="15.95" customHeight="1" x14ac:dyDescent="0.25">
      <c r="C78" s="432"/>
      <c r="D78" s="433"/>
      <c r="E78" s="428"/>
      <c r="F78" s="432"/>
      <c r="J78" s="664">
        <f>IFERROR(EOMONTH($J77,1),"")</f>
        <v>44926</v>
      </c>
      <c r="K78" s="665" t="str">
        <f t="array" aca="1" ref="K78" ca="1">IF($J78&gt;EOMONTH($P$67,0),"",SUM(IF((Month_SO=$J78)*(Status_SO="Invoiced"),BackOrder_SO,0)))</f>
        <v/>
      </c>
      <c r="L78" s="674" t="str">
        <f t="array" aca="1" ref="L78" ca="1">IF($J78&gt;EOMONTH($P$67,0),"",SUM(IF((Status_SO="Invoiced")*(Month_SO=$J78),BackOrder_Value,0)))</f>
        <v/>
      </c>
      <c r="M78" s="649"/>
      <c r="N78" s="649"/>
      <c r="O78" s="649"/>
      <c r="P78" s="664"/>
      <c r="Q78" s="674" t="str">
        <f t="shared" si="31"/>
        <v/>
      </c>
      <c r="R78" s="424"/>
      <c r="S78" s="408"/>
      <c r="T78" s="408"/>
      <c r="U78" s="408"/>
      <c r="V78" s="419"/>
    </row>
    <row r="79" spans="1:46" ht="15.95" customHeight="1" x14ac:dyDescent="0.25">
      <c r="C79" s="432"/>
      <c r="D79" s="433"/>
      <c r="E79" s="428"/>
      <c r="F79" s="432"/>
      <c r="J79" s="664">
        <f t="shared" si="32"/>
        <v>44957</v>
      </c>
      <c r="K79" s="665" t="str">
        <f t="array" aca="1" ref="K79" ca="1">IF($J79&gt;EOMONTH($P$67,0),"",SUM(IF((Month_SO=$J79)*(Status_SO="Invoiced"),BackOrder_SO,0)))</f>
        <v/>
      </c>
      <c r="L79" s="674" t="str">
        <f t="array" aca="1" ref="L79" ca="1">IF($J79&gt;EOMONTH($P$67,0),"",SUM(IF((Status_SO="Invoiced")*(Month_SO=$J79),BackOrder_Value,0)))</f>
        <v/>
      </c>
      <c r="M79" s="649"/>
      <c r="N79" s="649"/>
      <c r="O79" s="649"/>
      <c r="P79" s="664"/>
      <c r="Q79" s="674" t="str">
        <f t="shared" si="31"/>
        <v/>
      </c>
      <c r="R79" s="424"/>
      <c r="S79" s="408"/>
      <c r="T79" s="408"/>
      <c r="U79" s="408"/>
      <c r="V79" s="419"/>
    </row>
    <row r="80" spans="1:46" ht="15.95" customHeight="1" x14ac:dyDescent="0.25">
      <c r="C80" s="432"/>
      <c r="D80" s="433"/>
      <c r="E80" s="428"/>
      <c r="F80" s="432"/>
      <c r="J80" s="664">
        <f t="shared" si="32"/>
        <v>44985</v>
      </c>
      <c r="K80" s="665" t="str">
        <f t="array" aca="1" ref="K80" ca="1">IF($J80&gt;EOMONTH($P$67,0),"",SUM(IF((Month_SO=$J80)*(Status_SO="Invoiced"),BackOrder_SO,0)))</f>
        <v/>
      </c>
      <c r="L80" s="674" t="str">
        <f t="array" aca="1" ref="L80" ca="1">IF($J80&gt;EOMONTH($P$67,0),"",SUM(IF((Status_SO="Invoiced")*(Month_SO=$J80),BackOrder_Value,0)))</f>
        <v/>
      </c>
      <c r="M80" s="649"/>
      <c r="N80" s="649"/>
      <c r="O80" s="649"/>
      <c r="P80" s="664"/>
      <c r="Q80" s="674" t="str">
        <f t="shared" si="31"/>
        <v/>
      </c>
      <c r="R80" s="424"/>
      <c r="S80" s="408"/>
      <c r="T80" s="408"/>
      <c r="U80" s="408"/>
      <c r="V80" s="419"/>
    </row>
    <row r="81" spans="2:22" ht="15.95" customHeight="1" x14ac:dyDescent="0.25">
      <c r="C81" s="432"/>
      <c r="D81" s="433"/>
      <c r="E81" s="428"/>
      <c r="F81" s="432"/>
      <c r="J81" s="664">
        <f t="shared" si="32"/>
        <v>45016</v>
      </c>
      <c r="K81" s="665" t="str">
        <f t="array" aca="1" ref="K81" ca="1">IF($J81&gt;EOMONTH($P$67,0),"",SUM(IF((Month_SO=$J81)*(Status_SO="Invoiced"),BackOrder_SO,0)))</f>
        <v/>
      </c>
      <c r="L81" s="674" t="str">
        <f t="array" aca="1" ref="L81" ca="1">IF($J81&gt;EOMONTH($P$67,0),"",SUM(IF((Status_SO="Invoiced")*(Month_SO=$J81),BackOrder_Value,0)))</f>
        <v/>
      </c>
      <c r="M81" s="649"/>
      <c r="N81" s="649"/>
      <c r="O81" s="649"/>
      <c r="P81" s="664"/>
      <c r="Q81" s="674" t="str">
        <f t="shared" si="31"/>
        <v/>
      </c>
      <c r="R81" s="424"/>
      <c r="S81" s="408"/>
      <c r="T81" s="408"/>
      <c r="U81" s="408"/>
      <c r="V81" s="419"/>
    </row>
    <row r="82" spans="2:22" ht="15.95" customHeight="1" x14ac:dyDescent="0.25">
      <c r="C82" s="432"/>
      <c r="D82" s="433"/>
      <c r="E82" s="428"/>
      <c r="F82" s="432"/>
      <c r="J82" s="664">
        <f t="shared" si="32"/>
        <v>45046</v>
      </c>
      <c r="K82" s="665" t="str">
        <f t="array" aca="1" ref="K82" ca="1">IF($J82&gt;EOMONTH($P$67,0),"",SUM(IF((Month_SO=$J82)*(Status_SO="Invoiced"),BackOrder_SO,0)))</f>
        <v/>
      </c>
      <c r="L82" s="674" t="str">
        <f t="array" aca="1" ref="L82" ca="1">IF($J82&gt;EOMONTH($P$67,0),"",SUM(IF((Status_SO="Invoiced")*(Month_SO=$J82),BackOrder_Value,0)))</f>
        <v/>
      </c>
      <c r="M82" s="649"/>
      <c r="N82" s="649"/>
      <c r="O82" s="649"/>
      <c r="P82" s="664"/>
      <c r="Q82" s="674" t="str">
        <f t="shared" si="31"/>
        <v/>
      </c>
      <c r="R82" s="424"/>
      <c r="S82" s="408"/>
      <c r="T82" s="408"/>
      <c r="U82" s="408"/>
      <c r="V82" s="419"/>
    </row>
    <row r="83" spans="2:22" ht="15.95" customHeight="1" x14ac:dyDescent="0.25">
      <c r="C83" s="432"/>
      <c r="D83" s="433"/>
      <c r="E83" s="428"/>
      <c r="F83" s="432"/>
      <c r="J83" s="664">
        <f t="shared" si="32"/>
        <v>45077</v>
      </c>
      <c r="K83" s="665" t="str">
        <f t="array" aca="1" ref="K83" ca="1">IF($J83&gt;EOMONTH($P$67,0),"",SUM(IF((Month_SO=$J83)*(Status_SO="Invoiced"),BackOrder_SO,0)))</f>
        <v/>
      </c>
      <c r="L83" s="674" t="str">
        <f t="array" aca="1" ref="L83" ca="1">IF($J83&gt;EOMONTH($P$67,0),"",SUM(IF((Status_SO="Invoiced")*(Month_SO=$J83),BackOrder_Value,0)))</f>
        <v/>
      </c>
      <c r="M83" s="649"/>
      <c r="N83" s="649"/>
      <c r="O83" s="649"/>
      <c r="P83" s="664"/>
      <c r="Q83" s="674" t="str">
        <f t="shared" si="31"/>
        <v/>
      </c>
      <c r="R83" s="424"/>
      <c r="S83" s="408"/>
      <c r="T83" s="408"/>
      <c r="U83" s="408"/>
      <c r="V83" s="419"/>
    </row>
    <row r="84" spans="2:22" ht="15.95" customHeight="1" x14ac:dyDescent="0.25">
      <c r="C84" s="432"/>
      <c r="D84" s="433"/>
      <c r="E84" s="428"/>
      <c r="F84" s="432"/>
      <c r="J84" s="664">
        <f t="shared" si="32"/>
        <v>45107</v>
      </c>
      <c r="K84" s="665" t="str">
        <f t="array" aca="1" ref="K84" ca="1">IF($J84&gt;EOMONTH($P$67,0),"",SUM(IF((Month_SO=$J84)*(Status_SO="Invoiced"),BackOrder_SO,0)))</f>
        <v/>
      </c>
      <c r="L84" s="674" t="str">
        <f t="array" aca="1" ref="L84" ca="1">IF($J84&gt;EOMONTH($P$67,0),"",SUM(IF((Status_SO="Invoiced")*(Month_SO=$J84),BackOrder_Value,0)))</f>
        <v/>
      </c>
      <c r="M84" s="649"/>
      <c r="N84" s="649"/>
      <c r="O84" s="649"/>
      <c r="P84" s="664"/>
      <c r="Q84" s="674" t="str">
        <f t="shared" si="31"/>
        <v/>
      </c>
      <c r="R84" s="424"/>
      <c r="S84" s="408"/>
      <c r="T84" s="408"/>
      <c r="U84" s="408"/>
      <c r="V84" s="419"/>
    </row>
    <row r="85" spans="2:22" ht="15.95" customHeight="1" x14ac:dyDescent="0.25">
      <c r="C85" s="432"/>
      <c r="D85" s="433"/>
      <c r="E85" s="428"/>
      <c r="F85" s="432"/>
      <c r="J85" s="667" t="s">
        <v>65</v>
      </c>
      <c r="K85" s="668">
        <f ca="1">SUM(K73:K84)</f>
        <v>0</v>
      </c>
      <c r="L85" s="705">
        <f ca="1">SUM(L73:L84)</f>
        <v>0</v>
      </c>
      <c r="M85" s="649"/>
      <c r="N85" s="649"/>
      <c r="O85" s="649"/>
      <c r="P85" s="664"/>
      <c r="Q85" s="674" t="str">
        <f t="shared" si="31"/>
        <v/>
      </c>
      <c r="R85" s="424"/>
      <c r="S85" s="408"/>
      <c r="T85" s="408"/>
      <c r="U85" s="408"/>
      <c r="V85" s="419"/>
    </row>
    <row r="86" spans="2:22" ht="15.95" customHeight="1" x14ac:dyDescent="0.25">
      <c r="C86" s="432"/>
      <c r="D86" s="433"/>
      <c r="E86" s="428"/>
      <c r="F86" s="432"/>
      <c r="J86" s="824" t="s">
        <v>43</v>
      </c>
      <c r="K86" s="649"/>
      <c r="L86" s="649"/>
      <c r="M86" s="649"/>
      <c r="N86" s="649"/>
      <c r="O86" s="649"/>
      <c r="P86" s="664"/>
      <c r="Q86" s="674" t="str">
        <f t="shared" si="31"/>
        <v/>
      </c>
      <c r="R86" s="424"/>
      <c r="S86" s="408"/>
      <c r="T86" s="408"/>
      <c r="U86" s="408"/>
      <c r="V86" s="419"/>
    </row>
    <row r="87" spans="2:22" ht="15.95" customHeight="1" x14ac:dyDescent="0.25">
      <c r="C87" s="432"/>
      <c r="D87" s="433"/>
      <c r="E87" s="428"/>
      <c r="F87" s="432"/>
      <c r="J87" s="824" t="s">
        <v>224</v>
      </c>
      <c r="K87" s="649"/>
      <c r="L87" s="649"/>
      <c r="M87" s="649"/>
      <c r="N87" s="649"/>
      <c r="O87" s="649"/>
      <c r="P87" s="667" t="s">
        <v>65</v>
      </c>
      <c r="Q87" s="705">
        <f ca="1">SUM(Q73:Q86)</f>
        <v>1125</v>
      </c>
      <c r="R87" s="424"/>
      <c r="S87" s="408"/>
      <c r="T87" s="408"/>
      <c r="U87" s="408"/>
      <c r="V87" s="419"/>
    </row>
    <row r="88" spans="2:22" ht="32.1" customHeight="1" x14ac:dyDescent="0.25">
      <c r="C88" s="432"/>
      <c r="D88" s="433"/>
      <c r="E88" s="428"/>
      <c r="F88" s="432"/>
      <c r="J88" s="824" t="s">
        <v>233</v>
      </c>
      <c r="K88" s="649"/>
      <c r="L88" s="649"/>
      <c r="M88" s="649"/>
      <c r="N88" s="649"/>
      <c r="O88" s="649"/>
      <c r="P88" s="649"/>
      <c r="Q88" s="649"/>
      <c r="R88" s="424"/>
      <c r="S88" s="408"/>
      <c r="T88" s="408"/>
      <c r="U88" s="408"/>
      <c r="V88" s="419"/>
    </row>
    <row r="89" spans="2:22" ht="26.25" customHeight="1" x14ac:dyDescent="0.25">
      <c r="B89" s="982" t="s">
        <v>195</v>
      </c>
      <c r="C89" s="983"/>
      <c r="D89" s="983"/>
      <c r="E89" s="983"/>
      <c r="F89" s="983"/>
      <c r="G89" s="983"/>
      <c r="H89" s="983"/>
      <c r="I89" s="983"/>
      <c r="J89" s="983"/>
      <c r="K89" s="983"/>
      <c r="L89" s="983"/>
      <c r="M89" s="983"/>
      <c r="N89" s="983"/>
      <c r="O89" s="983"/>
      <c r="P89" s="983"/>
      <c r="Q89" s="984"/>
      <c r="R89" s="424"/>
      <c r="S89" s="408"/>
      <c r="T89" s="408"/>
      <c r="U89" s="408"/>
      <c r="V89" s="419"/>
    </row>
    <row r="90" spans="2:22" ht="9.9499999999999993" customHeight="1" x14ac:dyDescent="0.25">
      <c r="C90" s="432"/>
      <c r="D90" s="433"/>
      <c r="E90" s="428"/>
      <c r="F90" s="432"/>
      <c r="J90" s="649"/>
      <c r="K90" s="650"/>
      <c r="L90" s="649"/>
      <c r="M90" s="649"/>
      <c r="N90" s="649"/>
      <c r="O90" s="649"/>
      <c r="P90" s="649"/>
      <c r="Q90" s="649"/>
      <c r="R90" s="424"/>
      <c r="S90" s="408"/>
      <c r="T90" s="408"/>
      <c r="U90" s="408"/>
      <c r="V90" s="419"/>
    </row>
    <row r="91" spans="2:22" ht="15.75" x14ac:dyDescent="0.25">
      <c r="B91" s="470" t="s">
        <v>42</v>
      </c>
      <c r="C91" s="471" t="s">
        <v>234</v>
      </c>
      <c r="D91" s="887"/>
      <c r="E91" s="887"/>
      <c r="F91" s="887"/>
      <c r="G91" s="887"/>
      <c r="H91" s="887"/>
      <c r="I91" s="887"/>
      <c r="J91" s="888"/>
      <c r="K91" s="888"/>
      <c r="L91" s="888"/>
      <c r="M91" s="888"/>
      <c r="N91" s="888"/>
      <c r="O91" s="888"/>
      <c r="P91" s="649"/>
      <c r="Q91" s="649"/>
      <c r="R91" s="424"/>
      <c r="S91" s="434"/>
      <c r="T91" s="434"/>
      <c r="U91" s="434"/>
      <c r="V91" s="219"/>
    </row>
    <row r="92" spans="2:22" x14ac:dyDescent="0.25">
      <c r="B92" s="470" t="s">
        <v>36</v>
      </c>
      <c r="C92" s="731" t="s">
        <v>234</v>
      </c>
      <c r="D92" s="433"/>
      <c r="E92" s="428"/>
      <c r="F92" s="432"/>
      <c r="J92" s="649"/>
      <c r="K92" s="649"/>
      <c r="L92" s="649"/>
      <c r="M92" s="649"/>
      <c r="N92" s="649"/>
      <c r="O92" s="649"/>
      <c r="P92" s="649"/>
      <c r="Q92" s="649"/>
      <c r="R92" s="424"/>
    </row>
    <row r="93" spans="2:22" ht="15.95" customHeight="1" x14ac:dyDescent="0.25">
      <c r="B93" s="450"/>
      <c r="C93" s="451"/>
      <c r="D93" s="433"/>
      <c r="E93" s="428"/>
      <c r="F93" s="432"/>
      <c r="J93" s="649"/>
      <c r="K93" s="649"/>
      <c r="L93" s="649"/>
      <c r="M93" s="649"/>
      <c r="N93" s="649"/>
      <c r="O93" s="649"/>
      <c r="P93" s="649"/>
      <c r="Q93" s="649"/>
      <c r="R93" s="424"/>
    </row>
    <row r="94" spans="2:22" x14ac:dyDescent="0.25">
      <c r="B94" s="477" t="s">
        <v>187</v>
      </c>
      <c r="C94" s="472" t="s">
        <v>188</v>
      </c>
      <c r="D94" s="433"/>
      <c r="E94" s="428"/>
      <c r="F94" s="432"/>
      <c r="J94" s="649"/>
      <c r="K94" s="649"/>
      <c r="L94" s="649"/>
      <c r="M94" s="649"/>
      <c r="N94" s="649"/>
      <c r="O94" s="649"/>
      <c r="P94" s="649"/>
      <c r="Q94" s="649"/>
      <c r="R94" s="424"/>
    </row>
    <row r="95" spans="2:22" x14ac:dyDescent="0.25">
      <c r="B95" s="474" t="s">
        <v>236</v>
      </c>
      <c r="C95" s="475">
        <v>2453.02</v>
      </c>
      <c r="D95" s="433"/>
      <c r="E95" s="428"/>
      <c r="F95" s="432"/>
      <c r="J95" s="649"/>
      <c r="K95" s="649"/>
      <c r="L95" s="649"/>
      <c r="M95" s="649"/>
      <c r="N95" s="649"/>
      <c r="O95" s="649"/>
      <c r="P95" s="649"/>
      <c r="Q95" s="649"/>
      <c r="R95" s="424"/>
    </row>
    <row r="96" spans="2:22" x14ac:dyDescent="0.25">
      <c r="B96" s="474" t="s">
        <v>243</v>
      </c>
      <c r="C96" s="475">
        <v>1499</v>
      </c>
      <c r="D96" s="433"/>
      <c r="E96" s="428"/>
      <c r="F96" s="432"/>
      <c r="J96" s="649"/>
      <c r="K96" s="649"/>
      <c r="L96" s="649"/>
      <c r="M96" s="649"/>
      <c r="N96" s="649"/>
      <c r="O96" s="649"/>
      <c r="P96" s="649"/>
      <c r="Q96" s="649"/>
      <c r="R96" s="424"/>
    </row>
    <row r="97" spans="2:18" x14ac:dyDescent="0.25">
      <c r="B97" s="474" t="s">
        <v>250</v>
      </c>
      <c r="C97" s="475">
        <v>0</v>
      </c>
      <c r="D97" s="433"/>
      <c r="E97" s="428"/>
      <c r="F97" s="432"/>
      <c r="J97" s="649"/>
      <c r="K97" s="649"/>
      <c r="L97" s="649"/>
      <c r="M97" s="649"/>
      <c r="N97" s="649"/>
      <c r="O97" s="649"/>
      <c r="P97" s="649"/>
      <c r="Q97" s="649"/>
      <c r="R97" s="424"/>
    </row>
    <row r="98" spans="2:18" x14ac:dyDescent="0.25">
      <c r="B98" s="476" t="s">
        <v>166</v>
      </c>
      <c r="C98" s="515">
        <v>3952.02</v>
      </c>
      <c r="D98" s="433"/>
      <c r="E98" s="428"/>
      <c r="F98" s="432"/>
      <c r="J98" s="649"/>
      <c r="K98" s="649"/>
      <c r="L98" s="649"/>
      <c r="M98" s="649"/>
      <c r="N98" s="649"/>
      <c r="O98" s="649"/>
      <c r="P98" s="649"/>
      <c r="Q98" s="649"/>
      <c r="R98" s="424"/>
    </row>
    <row r="99" spans="2:18" x14ac:dyDescent="0.25">
      <c r="B99" s="37"/>
      <c r="C99" s="37"/>
      <c r="D99" s="433"/>
      <c r="E99" s="428"/>
      <c r="F99" s="432"/>
      <c r="J99" s="649"/>
      <c r="K99" s="649"/>
      <c r="L99" s="649"/>
      <c r="M99" s="649"/>
      <c r="N99" s="649"/>
      <c r="O99" s="649"/>
      <c r="P99" s="649"/>
      <c r="Q99" s="649"/>
      <c r="R99" s="424"/>
    </row>
    <row r="100" spans="2:18" x14ac:dyDescent="0.25">
      <c r="B100" s="37"/>
      <c r="C100" s="37"/>
      <c r="D100" s="433"/>
      <c r="E100" s="428"/>
      <c r="F100" s="432"/>
      <c r="J100" s="649"/>
      <c r="K100" s="649"/>
      <c r="L100" s="649"/>
      <c r="M100" s="649"/>
      <c r="N100" s="649"/>
      <c r="O100" s="649"/>
      <c r="P100" s="649"/>
      <c r="Q100" s="649"/>
      <c r="R100" s="424"/>
    </row>
    <row r="101" spans="2:18" x14ac:dyDescent="0.25">
      <c r="B101" s="37"/>
      <c r="C101" s="37"/>
      <c r="D101" s="433"/>
      <c r="E101" s="428"/>
      <c r="F101" s="432"/>
      <c r="J101" s="649"/>
      <c r="K101" s="649"/>
      <c r="L101" s="649"/>
      <c r="M101" s="649"/>
      <c r="N101" s="649"/>
      <c r="O101" s="649"/>
      <c r="P101" s="649"/>
      <c r="Q101" s="649"/>
      <c r="R101" s="424"/>
    </row>
    <row r="102" spans="2:18" x14ac:dyDescent="0.25">
      <c r="B102" s="37"/>
      <c r="C102" s="37"/>
      <c r="D102" s="433"/>
      <c r="E102" s="428"/>
      <c r="F102" s="432"/>
      <c r="P102" s="649"/>
      <c r="Q102" s="649"/>
      <c r="R102" s="424"/>
    </row>
    <row r="103" spans="2:18" x14ac:dyDescent="0.25">
      <c r="B103" s="37"/>
      <c r="C103" s="37"/>
      <c r="D103" s="433"/>
      <c r="E103" s="428"/>
      <c r="F103" s="432"/>
      <c r="P103" s="649"/>
      <c r="Q103" s="649"/>
      <c r="R103" s="424"/>
    </row>
    <row r="104" spans="2:18" x14ac:dyDescent="0.25">
      <c r="B104" s="37"/>
      <c r="C104" s="37"/>
      <c r="D104" s="433"/>
      <c r="E104" s="428"/>
      <c r="F104" s="432"/>
      <c r="P104" s="649"/>
      <c r="Q104" s="649"/>
      <c r="R104" s="424"/>
    </row>
    <row r="105" spans="2:18" x14ac:dyDescent="0.25">
      <c r="B105" s="37"/>
      <c r="C105" s="37"/>
      <c r="D105" s="433"/>
      <c r="E105" s="428"/>
      <c r="F105" s="432"/>
      <c r="P105" s="649"/>
      <c r="Q105" s="649"/>
      <c r="R105" s="424"/>
    </row>
    <row r="106" spans="2:18" x14ac:dyDescent="0.25">
      <c r="B106" s="37"/>
      <c r="C106" s="37"/>
      <c r="D106" s="433"/>
      <c r="E106" s="428"/>
      <c r="F106" s="432"/>
      <c r="P106" s="649"/>
      <c r="Q106" s="649"/>
      <c r="R106" s="424"/>
    </row>
    <row r="107" spans="2:18" x14ac:dyDescent="0.25">
      <c r="B107" s="37"/>
      <c r="C107" s="37"/>
      <c r="D107" s="433"/>
      <c r="E107" s="428"/>
      <c r="F107" s="432"/>
      <c r="P107" s="649"/>
      <c r="Q107" s="649"/>
      <c r="R107" s="424"/>
    </row>
    <row r="108" spans="2:18" x14ac:dyDescent="0.25">
      <c r="B108" s="37"/>
      <c r="C108" s="37"/>
      <c r="D108" s="433"/>
      <c r="E108" s="428"/>
      <c r="F108" s="432"/>
      <c r="P108" s="649"/>
      <c r="Q108" s="649"/>
      <c r="R108" s="424"/>
    </row>
    <row r="109" spans="2:18" x14ac:dyDescent="0.25">
      <c r="B109" s="37"/>
      <c r="C109" s="37"/>
      <c r="D109" s="433"/>
      <c r="E109" s="428"/>
      <c r="F109" s="432"/>
      <c r="P109" s="649"/>
      <c r="Q109" s="649"/>
      <c r="R109" s="424"/>
    </row>
    <row r="110" spans="2:18" x14ac:dyDescent="0.25">
      <c r="B110" s="37"/>
      <c r="C110" s="37"/>
      <c r="D110" s="433"/>
      <c r="E110" s="428"/>
      <c r="F110" s="432"/>
      <c r="P110" s="649"/>
      <c r="Q110" s="649"/>
      <c r="R110" s="424"/>
    </row>
    <row r="111" spans="2:18" x14ac:dyDescent="0.25">
      <c r="B111" s="37"/>
      <c r="C111" s="37"/>
    </row>
    <row r="112" spans="2:18" x14ac:dyDescent="0.25">
      <c r="B112" s="37"/>
      <c r="C112" s="37"/>
    </row>
    <row r="113" spans="2:3" x14ac:dyDescent="0.25">
      <c r="B113" s="37"/>
      <c r="C113" s="37"/>
    </row>
    <row r="114" spans="2:3" x14ac:dyDescent="0.25">
      <c r="B114" s="37"/>
      <c r="C114" s="37"/>
    </row>
    <row r="115" spans="2:3" x14ac:dyDescent="0.25">
      <c r="B115" s="37"/>
      <c r="C115" s="37"/>
    </row>
    <row r="116" spans="2:3" x14ac:dyDescent="0.25">
      <c r="B116" s="37"/>
      <c r="C116" s="37"/>
    </row>
    <row r="117" spans="2:3" x14ac:dyDescent="0.25">
      <c r="B117" s="37"/>
      <c r="C117" s="37"/>
    </row>
    <row r="118" spans="2:3" x14ac:dyDescent="0.25">
      <c r="B118" s="37"/>
      <c r="C118" s="37"/>
    </row>
    <row r="119" spans="2:3" x14ac:dyDescent="0.25">
      <c r="B119" s="37"/>
      <c r="C119" s="37"/>
    </row>
    <row r="120" spans="2:3" x14ac:dyDescent="0.25">
      <c r="B120" s="37"/>
      <c r="C120" s="37"/>
    </row>
    <row r="121" spans="2:3" x14ac:dyDescent="0.25">
      <c r="B121" s="37"/>
      <c r="C121" s="37"/>
    </row>
    <row r="122" spans="2:3" x14ac:dyDescent="0.25">
      <c r="B122" s="37"/>
      <c r="C122" s="37"/>
    </row>
    <row r="123" spans="2:3" x14ac:dyDescent="0.25">
      <c r="B123" s="37"/>
      <c r="C123" s="37"/>
    </row>
    <row r="124" spans="2:3" x14ac:dyDescent="0.25">
      <c r="B124" s="37"/>
      <c r="C124" s="37"/>
    </row>
    <row r="125" spans="2:3" ht="15.95" customHeight="1" x14ac:dyDescent="0.25">
      <c r="B125" s="889"/>
      <c r="C125" s="890"/>
    </row>
    <row r="126" spans="2:3" ht="15.95" customHeight="1" x14ac:dyDescent="0.25">
      <c r="B126" s="889"/>
      <c r="C126" s="890"/>
    </row>
    <row r="127" spans="2:3" ht="15.95" customHeight="1" x14ac:dyDescent="0.25">
      <c r="B127" s="889"/>
      <c r="C127" s="890"/>
    </row>
    <row r="128" spans="2:3" ht="15.95" customHeight="1" x14ac:dyDescent="0.25">
      <c r="B128" s="889"/>
      <c r="C128" s="890"/>
    </row>
    <row r="129" spans="2:3" ht="15.95" customHeight="1" x14ac:dyDescent="0.25">
      <c r="B129" s="889"/>
      <c r="C129" s="890"/>
    </row>
    <row r="130" spans="2:3" ht="15.95" customHeight="1" x14ac:dyDescent="0.25">
      <c r="B130" s="889"/>
      <c r="C130" s="890"/>
    </row>
    <row r="131" spans="2:3" ht="15.95" customHeight="1" x14ac:dyDescent="0.25">
      <c r="B131" s="889"/>
      <c r="C131" s="890"/>
    </row>
    <row r="132" spans="2:3" ht="15.95" customHeight="1" x14ac:dyDescent="0.25">
      <c r="B132" s="889"/>
      <c r="C132" s="890"/>
    </row>
    <row r="133" spans="2:3" ht="15.95" customHeight="1" x14ac:dyDescent="0.25">
      <c r="B133" s="889"/>
      <c r="C133" s="890"/>
    </row>
    <row r="134" spans="2:3" ht="15.95" customHeight="1" x14ac:dyDescent="0.25">
      <c r="B134" s="889"/>
      <c r="C134" s="890"/>
    </row>
    <row r="135" spans="2:3" ht="15.95" customHeight="1" x14ac:dyDescent="0.25">
      <c r="B135" s="889"/>
      <c r="C135" s="890"/>
    </row>
    <row r="136" spans="2:3" ht="15.95" customHeight="1" x14ac:dyDescent="0.25">
      <c r="B136" s="889"/>
      <c r="C136" s="890"/>
    </row>
    <row r="137" spans="2:3" ht="15.95" customHeight="1" x14ac:dyDescent="0.25">
      <c r="B137" s="889"/>
      <c r="C137" s="890"/>
    </row>
    <row r="138" spans="2:3" ht="15.95" customHeight="1" x14ac:dyDescent="0.25">
      <c r="B138" s="889"/>
      <c r="C138" s="890"/>
    </row>
    <row r="139" spans="2:3" ht="15.95" customHeight="1" x14ac:dyDescent="0.25">
      <c r="B139" s="889"/>
      <c r="C139" s="890"/>
    </row>
    <row r="140" spans="2:3" ht="15.95" customHeight="1" x14ac:dyDescent="0.25">
      <c r="B140" s="889"/>
      <c r="C140" s="890"/>
    </row>
    <row r="141" spans="2:3" ht="15.95" customHeight="1" x14ac:dyDescent="0.25">
      <c r="B141" s="889"/>
      <c r="C141" s="890"/>
    </row>
    <row r="142" spans="2:3" ht="15.95" customHeight="1" x14ac:dyDescent="0.25">
      <c r="B142" s="889"/>
      <c r="C142" s="890"/>
    </row>
    <row r="143" spans="2:3" ht="15.95" customHeight="1" x14ac:dyDescent="0.25">
      <c r="B143" s="889"/>
      <c r="C143" s="890"/>
    </row>
    <row r="144" spans="2:3" ht="15.95" customHeight="1" x14ac:dyDescent="0.25">
      <c r="B144" s="889"/>
      <c r="C144" s="890"/>
    </row>
    <row r="145" spans="2:3" ht="15.95" customHeight="1" x14ac:dyDescent="0.25">
      <c r="B145" s="889"/>
      <c r="C145" s="890"/>
    </row>
    <row r="146" spans="2:3" ht="15.95" customHeight="1" x14ac:dyDescent="0.25">
      <c r="B146" s="889"/>
      <c r="C146" s="890"/>
    </row>
    <row r="147" spans="2:3" ht="15.95" customHeight="1" x14ac:dyDescent="0.25">
      <c r="B147" s="889"/>
      <c r="C147" s="890"/>
    </row>
    <row r="148" spans="2:3" ht="15.95" customHeight="1" x14ac:dyDescent="0.25">
      <c r="B148" s="889"/>
      <c r="C148" s="890"/>
    </row>
    <row r="149" spans="2:3" ht="15.95" customHeight="1" x14ac:dyDescent="0.25">
      <c r="B149" s="889"/>
      <c r="C149" s="890"/>
    </row>
    <row r="150" spans="2:3" ht="15.95" customHeight="1" x14ac:dyDescent="0.25">
      <c r="B150" s="889"/>
      <c r="C150" s="890"/>
    </row>
    <row r="151" spans="2:3" ht="15.95" customHeight="1" x14ac:dyDescent="0.25">
      <c r="B151" s="889"/>
      <c r="C151" s="890"/>
    </row>
    <row r="152" spans="2:3" ht="15.95" customHeight="1" x14ac:dyDescent="0.25">
      <c r="B152" s="889"/>
      <c r="C152" s="890"/>
    </row>
    <row r="153" spans="2:3" ht="15.95" customHeight="1" x14ac:dyDescent="0.25">
      <c r="B153" s="889"/>
      <c r="C153" s="890"/>
    </row>
    <row r="154" spans="2:3" ht="15.95" customHeight="1" x14ac:dyDescent="0.25">
      <c r="B154" s="889"/>
      <c r="C154" s="890"/>
    </row>
    <row r="155" spans="2:3" ht="15.95" customHeight="1" x14ac:dyDescent="0.25">
      <c r="B155" s="889"/>
      <c r="C155" s="890"/>
    </row>
    <row r="156" spans="2:3" ht="15.95" customHeight="1" x14ac:dyDescent="0.25">
      <c r="B156" s="889"/>
      <c r="C156" s="890"/>
    </row>
    <row r="157" spans="2:3" ht="15.95" customHeight="1" x14ac:dyDescent="0.25">
      <c r="B157" s="889"/>
      <c r="C157" s="890"/>
    </row>
    <row r="158" spans="2:3" ht="15.95" customHeight="1" x14ac:dyDescent="0.25">
      <c r="B158" s="889"/>
      <c r="C158" s="890"/>
    </row>
    <row r="159" spans="2:3" ht="15.95" customHeight="1" x14ac:dyDescent="0.25">
      <c r="B159" s="889"/>
      <c r="C159" s="890"/>
    </row>
    <row r="160" spans="2:3" ht="15.95" customHeight="1" x14ac:dyDescent="0.25">
      <c r="B160" s="889"/>
      <c r="C160" s="890"/>
    </row>
    <row r="161" spans="2:3" ht="15.95" customHeight="1" x14ac:dyDescent="0.25">
      <c r="B161" s="889"/>
      <c r="C161" s="890"/>
    </row>
    <row r="162" spans="2:3" ht="15.95" customHeight="1" x14ac:dyDescent="0.25">
      <c r="B162" s="889"/>
      <c r="C162" s="890"/>
    </row>
    <row r="163" spans="2:3" ht="15.95" customHeight="1" x14ac:dyDescent="0.25">
      <c r="B163" s="889"/>
      <c r="C163" s="890"/>
    </row>
    <row r="164" spans="2:3" ht="15.95" customHeight="1" x14ac:dyDescent="0.25">
      <c r="B164" s="889"/>
      <c r="C164" s="890"/>
    </row>
    <row r="165" spans="2:3" ht="15.95" customHeight="1" x14ac:dyDescent="0.25">
      <c r="B165" s="889"/>
      <c r="C165" s="890"/>
    </row>
    <row r="166" spans="2:3" ht="15.95" customHeight="1" x14ac:dyDescent="0.25">
      <c r="B166" s="889"/>
      <c r="C166" s="890"/>
    </row>
    <row r="167" spans="2:3" ht="15.95" customHeight="1" x14ac:dyDescent="0.25">
      <c r="B167" s="889"/>
      <c r="C167" s="890"/>
    </row>
    <row r="168" spans="2:3" ht="15.95" customHeight="1" x14ac:dyDescent="0.25">
      <c r="B168" s="889"/>
      <c r="C168" s="890"/>
    </row>
    <row r="169" spans="2:3" ht="15.95" customHeight="1" x14ac:dyDescent="0.25">
      <c r="B169" s="889"/>
      <c r="C169" s="890"/>
    </row>
    <row r="170" spans="2:3" ht="15.95" customHeight="1" x14ac:dyDescent="0.25">
      <c r="B170" s="889"/>
      <c r="C170" s="890"/>
    </row>
    <row r="171" spans="2:3" ht="15.95" customHeight="1" x14ac:dyDescent="0.25">
      <c r="B171" s="889"/>
      <c r="C171" s="890"/>
    </row>
    <row r="172" spans="2:3" ht="15.95" customHeight="1" x14ac:dyDescent="0.25">
      <c r="B172" s="889"/>
      <c r="C172" s="890"/>
    </row>
    <row r="173" spans="2:3" ht="15.95" customHeight="1" x14ac:dyDescent="0.25">
      <c r="B173" s="889"/>
      <c r="C173" s="890"/>
    </row>
    <row r="174" spans="2:3" ht="15.95" customHeight="1" x14ac:dyDescent="0.25">
      <c r="B174" s="889"/>
      <c r="C174" s="890"/>
    </row>
    <row r="175" spans="2:3" ht="15.95" customHeight="1" x14ac:dyDescent="0.25">
      <c r="B175" s="889"/>
      <c r="C175" s="890"/>
    </row>
    <row r="176" spans="2:3" ht="15.95" customHeight="1" x14ac:dyDescent="0.25">
      <c r="B176" s="889"/>
      <c r="C176" s="890"/>
    </row>
    <row r="177" spans="2:3" ht="15.95" customHeight="1" x14ac:dyDescent="0.25">
      <c r="B177" s="889"/>
      <c r="C177" s="890"/>
    </row>
    <row r="178" spans="2:3" ht="15.95" customHeight="1" x14ac:dyDescent="0.25">
      <c r="B178" s="889"/>
      <c r="C178" s="890"/>
    </row>
    <row r="179" spans="2:3" ht="15.95" customHeight="1" x14ac:dyDescent="0.25">
      <c r="B179" s="889"/>
      <c r="C179" s="890"/>
    </row>
    <row r="180" spans="2:3" ht="15.95" customHeight="1" x14ac:dyDescent="0.25">
      <c r="B180" s="889"/>
      <c r="C180" s="890"/>
    </row>
    <row r="181" spans="2:3" ht="15.95" customHeight="1" x14ac:dyDescent="0.25">
      <c r="B181" s="889"/>
      <c r="C181" s="890"/>
    </row>
    <row r="182" spans="2:3" ht="15.95" customHeight="1" x14ac:dyDescent="0.25">
      <c r="B182" s="889"/>
      <c r="C182" s="890"/>
    </row>
    <row r="183" spans="2:3" ht="15.95" customHeight="1" x14ac:dyDescent="0.25">
      <c r="B183" s="889"/>
      <c r="C183" s="890"/>
    </row>
    <row r="184" spans="2:3" ht="15.95" customHeight="1" x14ac:dyDescent="0.25">
      <c r="B184" s="889"/>
      <c r="C184" s="890"/>
    </row>
    <row r="185" spans="2:3" ht="15.95" customHeight="1" x14ac:dyDescent="0.25">
      <c r="B185" s="889"/>
      <c r="C185" s="890"/>
    </row>
    <row r="186" spans="2:3" ht="15.95" customHeight="1" x14ac:dyDescent="0.25">
      <c r="B186" s="889"/>
      <c r="C186" s="890"/>
    </row>
    <row r="187" spans="2:3" ht="15.95" customHeight="1" x14ac:dyDescent="0.25">
      <c r="B187" s="889"/>
      <c r="C187" s="890"/>
    </row>
    <row r="188" spans="2:3" ht="15.95" customHeight="1" x14ac:dyDescent="0.25">
      <c r="B188" s="889"/>
      <c r="C188" s="890"/>
    </row>
    <row r="189" spans="2:3" ht="15.95" customHeight="1" x14ac:dyDescent="0.25">
      <c r="B189" s="889"/>
      <c r="C189" s="890"/>
    </row>
    <row r="190" spans="2:3" ht="15.95" customHeight="1" x14ac:dyDescent="0.25">
      <c r="B190" s="889"/>
      <c r="C190" s="890"/>
    </row>
    <row r="191" spans="2:3" ht="15.95" customHeight="1" x14ac:dyDescent="0.25">
      <c r="B191" s="889"/>
      <c r="C191" s="890"/>
    </row>
    <row r="192" spans="2:3" ht="15.95" customHeight="1" x14ac:dyDescent="0.25">
      <c r="B192" s="889"/>
      <c r="C192" s="890"/>
    </row>
    <row r="193" spans="2:3" ht="15.95" customHeight="1" x14ac:dyDescent="0.25">
      <c r="B193" s="889"/>
      <c r="C193" s="890"/>
    </row>
    <row r="194" spans="2:3" ht="15.95" customHeight="1" x14ac:dyDescent="0.25">
      <c r="B194" s="889"/>
      <c r="C194" s="890"/>
    </row>
    <row r="195" spans="2:3" ht="15.95" customHeight="1" x14ac:dyDescent="0.25">
      <c r="B195" s="889"/>
      <c r="C195" s="890"/>
    </row>
    <row r="196" spans="2:3" ht="15.95" customHeight="1" x14ac:dyDescent="0.25">
      <c r="B196" s="889"/>
      <c r="C196" s="890"/>
    </row>
    <row r="197" spans="2:3" ht="15.95" customHeight="1" x14ac:dyDescent="0.25">
      <c r="B197" s="889"/>
      <c r="C197" s="890"/>
    </row>
    <row r="198" spans="2:3" ht="15.95" customHeight="1" x14ac:dyDescent="0.25">
      <c r="B198" s="889"/>
      <c r="C198" s="890"/>
    </row>
    <row r="199" spans="2:3" ht="15.95" customHeight="1" x14ac:dyDescent="0.25">
      <c r="B199" s="889"/>
      <c r="C199" s="890"/>
    </row>
    <row r="200" spans="2:3" ht="15.95" customHeight="1" x14ac:dyDescent="0.25">
      <c r="B200" s="889"/>
      <c r="C200" s="890"/>
    </row>
    <row r="201" spans="2:3" ht="15.95" customHeight="1" x14ac:dyDescent="0.25">
      <c r="B201" s="889"/>
      <c r="C201" s="890"/>
    </row>
    <row r="202" spans="2:3" ht="15.95" customHeight="1" x14ac:dyDescent="0.25">
      <c r="B202" s="889"/>
      <c r="C202" s="890"/>
    </row>
    <row r="203" spans="2:3" ht="15.95" customHeight="1" x14ac:dyDescent="0.25">
      <c r="B203" s="889"/>
      <c r="C203" s="890"/>
    </row>
    <row r="204" spans="2:3" ht="15.95" customHeight="1" x14ac:dyDescent="0.25">
      <c r="B204" s="889"/>
      <c r="C204" s="890"/>
    </row>
    <row r="205" spans="2:3" ht="15.95" customHeight="1" x14ac:dyDescent="0.25">
      <c r="B205" s="889"/>
      <c r="C205" s="890"/>
    </row>
    <row r="206" spans="2:3" ht="15.95" customHeight="1" x14ac:dyDescent="0.25">
      <c r="B206" s="889"/>
      <c r="C206" s="890"/>
    </row>
    <row r="207" spans="2:3" ht="15.95" customHeight="1" x14ac:dyDescent="0.25">
      <c r="B207" s="889"/>
      <c r="C207" s="890"/>
    </row>
    <row r="208" spans="2:3" ht="15.95" customHeight="1" x14ac:dyDescent="0.25">
      <c r="B208" s="889"/>
      <c r="C208" s="890"/>
    </row>
    <row r="209" spans="2:3" ht="15.95" customHeight="1" x14ac:dyDescent="0.25">
      <c r="B209" s="889"/>
      <c r="C209" s="890"/>
    </row>
    <row r="210" spans="2:3" ht="15.95" customHeight="1" x14ac:dyDescent="0.25">
      <c r="B210" s="889"/>
      <c r="C210" s="890"/>
    </row>
    <row r="211" spans="2:3" ht="15.95" customHeight="1" x14ac:dyDescent="0.25">
      <c r="B211" s="889"/>
      <c r="C211" s="890"/>
    </row>
    <row r="212" spans="2:3" ht="15.95" customHeight="1" x14ac:dyDescent="0.25">
      <c r="B212" s="889"/>
      <c r="C212" s="890"/>
    </row>
    <row r="213" spans="2:3" ht="15.95" customHeight="1" x14ac:dyDescent="0.25">
      <c r="B213" s="889"/>
      <c r="C213" s="890"/>
    </row>
    <row r="214" spans="2:3" ht="15.95" customHeight="1" x14ac:dyDescent="0.25">
      <c r="B214" s="889"/>
      <c r="C214" s="890"/>
    </row>
    <row r="215" spans="2:3" ht="15.95" customHeight="1" x14ac:dyDescent="0.25">
      <c r="B215" s="889"/>
      <c r="C215" s="890"/>
    </row>
    <row r="216" spans="2:3" ht="15.95" customHeight="1" x14ac:dyDescent="0.25">
      <c r="B216" s="889"/>
      <c r="C216" s="890"/>
    </row>
    <row r="217" spans="2:3" ht="15.95" customHeight="1" x14ac:dyDescent="0.25">
      <c r="B217" s="889"/>
      <c r="C217" s="890"/>
    </row>
    <row r="218" spans="2:3" ht="15.95" customHeight="1" x14ac:dyDescent="0.25">
      <c r="B218" s="889"/>
      <c r="C218" s="890"/>
    </row>
    <row r="219" spans="2:3" ht="15.95" customHeight="1" x14ac:dyDescent="0.25">
      <c r="B219" s="889"/>
      <c r="C219" s="890"/>
    </row>
    <row r="220" spans="2:3" ht="15.95" customHeight="1" x14ac:dyDescent="0.25">
      <c r="B220" s="889"/>
      <c r="C220" s="890"/>
    </row>
    <row r="221" spans="2:3" ht="15.95" customHeight="1" x14ac:dyDescent="0.25">
      <c r="B221" s="889"/>
      <c r="C221" s="890"/>
    </row>
    <row r="222" spans="2:3" ht="15.95" customHeight="1" x14ac:dyDescent="0.25">
      <c r="B222" s="889"/>
      <c r="C222" s="890"/>
    </row>
    <row r="223" spans="2:3" ht="15.95" customHeight="1" x14ac:dyDescent="0.25">
      <c r="B223" s="889"/>
      <c r="C223" s="890"/>
    </row>
    <row r="224" spans="2:3" ht="15.95" customHeight="1" x14ac:dyDescent="0.25">
      <c r="B224" s="889"/>
      <c r="C224" s="890"/>
    </row>
    <row r="225" spans="2:3" ht="15.95" customHeight="1" x14ac:dyDescent="0.25">
      <c r="B225" s="889"/>
      <c r="C225" s="890"/>
    </row>
    <row r="226" spans="2:3" ht="15.95" customHeight="1" x14ac:dyDescent="0.25">
      <c r="B226" s="889"/>
      <c r="C226" s="890"/>
    </row>
    <row r="227" spans="2:3" ht="15.95" customHeight="1" x14ac:dyDescent="0.25">
      <c r="B227" s="889"/>
      <c r="C227" s="890"/>
    </row>
    <row r="228" spans="2:3" ht="15.95" customHeight="1" x14ac:dyDescent="0.25">
      <c r="B228" s="889"/>
      <c r="C228" s="890"/>
    </row>
    <row r="229" spans="2:3" ht="15.95" customHeight="1" x14ac:dyDescent="0.25">
      <c r="B229" s="889"/>
      <c r="C229" s="890"/>
    </row>
    <row r="230" spans="2:3" ht="15.95" customHeight="1" x14ac:dyDescent="0.25">
      <c r="B230" s="889"/>
      <c r="C230" s="890"/>
    </row>
    <row r="231" spans="2:3" ht="15.95" customHeight="1" x14ac:dyDescent="0.25">
      <c r="B231" s="889"/>
      <c r="C231" s="890"/>
    </row>
    <row r="232" spans="2:3" ht="15.95" customHeight="1" x14ac:dyDescent="0.25">
      <c r="B232" s="889"/>
      <c r="C232" s="890"/>
    </row>
    <row r="233" spans="2:3" ht="15.95" customHeight="1" x14ac:dyDescent="0.25">
      <c r="B233" s="889"/>
      <c r="C233" s="890"/>
    </row>
    <row r="234" spans="2:3" ht="15.95" customHeight="1" x14ac:dyDescent="0.25">
      <c r="B234" s="889"/>
      <c r="C234" s="890"/>
    </row>
    <row r="235" spans="2:3" ht="15.95" customHeight="1" x14ac:dyDescent="0.25">
      <c r="B235" s="889"/>
      <c r="C235" s="890"/>
    </row>
    <row r="236" spans="2:3" ht="15.95" customHeight="1" x14ac:dyDescent="0.25">
      <c r="B236" s="889"/>
      <c r="C236" s="890"/>
    </row>
    <row r="237" spans="2:3" ht="15.95" customHeight="1" x14ac:dyDescent="0.25">
      <c r="B237" s="889"/>
      <c r="C237" s="890"/>
    </row>
    <row r="238" spans="2:3" ht="15.95" customHeight="1" x14ac:dyDescent="0.25">
      <c r="B238" s="889"/>
      <c r="C238" s="890"/>
    </row>
    <row r="239" spans="2:3" ht="15.95" customHeight="1" x14ac:dyDescent="0.25">
      <c r="B239" s="889"/>
      <c r="C239" s="890"/>
    </row>
    <row r="240" spans="2:3" ht="15.95" customHeight="1" x14ac:dyDescent="0.25">
      <c r="B240" s="889"/>
      <c r="C240" s="890"/>
    </row>
    <row r="241" spans="2:3" ht="15.95" customHeight="1" x14ac:dyDescent="0.25">
      <c r="B241" s="889"/>
      <c r="C241" s="890"/>
    </row>
    <row r="242" spans="2:3" ht="15.95" customHeight="1" x14ac:dyDescent="0.25">
      <c r="B242" s="889"/>
      <c r="C242" s="890"/>
    </row>
    <row r="243" spans="2:3" ht="15.95" customHeight="1" x14ac:dyDescent="0.25">
      <c r="B243" s="889"/>
      <c r="C243" s="890"/>
    </row>
    <row r="244" spans="2:3" ht="15.95" customHeight="1" x14ac:dyDescent="0.25">
      <c r="B244" s="889"/>
      <c r="C244" s="890"/>
    </row>
    <row r="245" spans="2:3" ht="15.95" customHeight="1" x14ac:dyDescent="0.25">
      <c r="B245" s="889"/>
      <c r="C245" s="890"/>
    </row>
    <row r="246" spans="2:3" ht="15.95" customHeight="1" x14ac:dyDescent="0.25">
      <c r="B246" s="889"/>
      <c r="C246" s="890"/>
    </row>
    <row r="247" spans="2:3" ht="15.95" customHeight="1" x14ac:dyDescent="0.25">
      <c r="B247" s="889"/>
      <c r="C247" s="890"/>
    </row>
    <row r="248" spans="2:3" ht="15.95" customHeight="1" x14ac:dyDescent="0.25">
      <c r="B248" s="889"/>
      <c r="C248" s="890"/>
    </row>
    <row r="249" spans="2:3" ht="15.95" customHeight="1" x14ac:dyDescent="0.25">
      <c r="B249" s="889"/>
      <c r="C249" s="890"/>
    </row>
    <row r="250" spans="2:3" ht="15.95" customHeight="1" x14ac:dyDescent="0.25">
      <c r="B250" s="889"/>
      <c r="C250" s="890"/>
    </row>
    <row r="251" spans="2:3" ht="15.95" customHeight="1" x14ac:dyDescent="0.25">
      <c r="B251" s="889"/>
      <c r="C251" s="890"/>
    </row>
    <row r="252" spans="2:3" ht="15.95" customHeight="1" x14ac:dyDescent="0.25">
      <c r="B252" s="889"/>
      <c r="C252" s="890"/>
    </row>
    <row r="253" spans="2:3" ht="15.95" customHeight="1" x14ac:dyDescent="0.25">
      <c r="B253" s="889"/>
      <c r="C253" s="890"/>
    </row>
    <row r="254" spans="2:3" ht="15.95" customHeight="1" x14ac:dyDescent="0.25">
      <c r="B254" s="889"/>
      <c r="C254" s="890"/>
    </row>
    <row r="255" spans="2:3" ht="15.95" customHeight="1" x14ac:dyDescent="0.25">
      <c r="B255" s="889"/>
      <c r="C255" s="890"/>
    </row>
    <row r="256" spans="2:3" ht="15.95" customHeight="1" x14ac:dyDescent="0.25">
      <c r="B256" s="889"/>
      <c r="C256" s="890"/>
    </row>
    <row r="257" spans="2:3" ht="15.95" customHeight="1" x14ac:dyDescent="0.25">
      <c r="B257" s="889"/>
      <c r="C257" s="890"/>
    </row>
    <row r="258" spans="2:3" ht="15.95" customHeight="1" x14ac:dyDescent="0.25">
      <c r="B258" s="889"/>
      <c r="C258" s="890"/>
    </row>
    <row r="259" spans="2:3" ht="15.95" customHeight="1" x14ac:dyDescent="0.25">
      <c r="B259" s="889"/>
      <c r="C259" s="890"/>
    </row>
    <row r="260" spans="2:3" ht="15.95" customHeight="1" x14ac:dyDescent="0.25">
      <c r="B260" s="889"/>
      <c r="C260" s="890"/>
    </row>
    <row r="261" spans="2:3" ht="15.95" customHeight="1" x14ac:dyDescent="0.25">
      <c r="B261" s="889"/>
      <c r="C261" s="890"/>
    </row>
    <row r="262" spans="2:3" ht="15.95" customHeight="1" x14ac:dyDescent="0.25">
      <c r="B262" s="889"/>
      <c r="C262" s="890"/>
    </row>
    <row r="263" spans="2:3" ht="15.95" customHeight="1" x14ac:dyDescent="0.25">
      <c r="B263" s="889"/>
      <c r="C263" s="890"/>
    </row>
    <row r="264" spans="2:3" ht="15.95" customHeight="1" x14ac:dyDescent="0.25">
      <c r="B264" s="889"/>
      <c r="C264" s="890"/>
    </row>
    <row r="265" spans="2:3" ht="15.95" customHeight="1" x14ac:dyDescent="0.25">
      <c r="B265" s="889"/>
      <c r="C265" s="890"/>
    </row>
    <row r="266" spans="2:3" ht="15.95" customHeight="1" x14ac:dyDescent="0.25">
      <c r="B266" s="889"/>
      <c r="C266" s="890"/>
    </row>
    <row r="267" spans="2:3" ht="15.95" customHeight="1" x14ac:dyDescent="0.25">
      <c r="B267" s="889"/>
      <c r="C267" s="890"/>
    </row>
    <row r="268" spans="2:3" ht="15.95" customHeight="1" x14ac:dyDescent="0.25">
      <c r="B268" s="889"/>
      <c r="C268" s="890"/>
    </row>
    <row r="269" spans="2:3" ht="15.95" customHeight="1" x14ac:dyDescent="0.25">
      <c r="B269" s="889"/>
      <c r="C269" s="890"/>
    </row>
    <row r="270" spans="2:3" ht="15.95" customHeight="1" x14ac:dyDescent="0.25">
      <c r="B270" s="889"/>
      <c r="C270" s="890"/>
    </row>
    <row r="271" spans="2:3" ht="15.95" customHeight="1" x14ac:dyDescent="0.25">
      <c r="B271" s="889"/>
      <c r="C271" s="890"/>
    </row>
    <row r="272" spans="2:3" ht="15.95" customHeight="1" x14ac:dyDescent="0.25">
      <c r="B272" s="889"/>
      <c r="C272" s="890"/>
    </row>
    <row r="273" spans="2:3" ht="15.95" customHeight="1" x14ac:dyDescent="0.25">
      <c r="B273" s="889"/>
      <c r="C273" s="890"/>
    </row>
    <row r="274" spans="2:3" ht="15.95" customHeight="1" x14ac:dyDescent="0.25">
      <c r="B274" s="889"/>
      <c r="C274" s="890"/>
    </row>
    <row r="275" spans="2:3" ht="15.95" customHeight="1" x14ac:dyDescent="0.25">
      <c r="B275" s="889"/>
      <c r="C275" s="890"/>
    </row>
    <row r="276" spans="2:3" ht="15.95" customHeight="1" x14ac:dyDescent="0.25">
      <c r="B276" s="889"/>
      <c r="C276" s="890"/>
    </row>
    <row r="277" spans="2:3" ht="15.95" customHeight="1" x14ac:dyDescent="0.25">
      <c r="B277" s="889"/>
      <c r="C277" s="890"/>
    </row>
    <row r="278" spans="2:3" ht="15.95" customHeight="1" x14ac:dyDescent="0.25">
      <c r="B278" s="889"/>
      <c r="C278" s="890"/>
    </row>
    <row r="279" spans="2:3" ht="15.95" customHeight="1" x14ac:dyDescent="0.25">
      <c r="B279" s="889"/>
      <c r="C279" s="890"/>
    </row>
    <row r="280" spans="2:3" ht="15.95" customHeight="1" x14ac:dyDescent="0.25">
      <c r="B280" s="889"/>
      <c r="C280" s="890"/>
    </row>
    <row r="281" spans="2:3" ht="15.95" customHeight="1" x14ac:dyDescent="0.25">
      <c r="B281" s="889"/>
      <c r="C281" s="890"/>
    </row>
    <row r="282" spans="2:3" ht="15.95" customHeight="1" x14ac:dyDescent="0.25">
      <c r="B282" s="889"/>
      <c r="C282" s="890"/>
    </row>
    <row r="283" spans="2:3" ht="15.95" customHeight="1" x14ac:dyDescent="0.25">
      <c r="B283" s="889"/>
      <c r="C283" s="890"/>
    </row>
    <row r="284" spans="2:3" ht="15.95" customHeight="1" x14ac:dyDescent="0.25">
      <c r="B284" s="889"/>
      <c r="C284" s="890"/>
    </row>
    <row r="285" spans="2:3" ht="15.95" customHeight="1" x14ac:dyDescent="0.25">
      <c r="B285" s="889"/>
      <c r="C285" s="890"/>
    </row>
    <row r="286" spans="2:3" ht="15.95" customHeight="1" x14ac:dyDescent="0.25">
      <c r="B286" s="889"/>
      <c r="C286" s="890"/>
    </row>
    <row r="287" spans="2:3" ht="15.95" customHeight="1" x14ac:dyDescent="0.25">
      <c r="B287" s="889"/>
      <c r="C287" s="890"/>
    </row>
    <row r="288" spans="2:3" ht="15.95" customHeight="1" x14ac:dyDescent="0.25">
      <c r="B288" s="889"/>
      <c r="C288" s="890"/>
    </row>
    <row r="289" spans="2:3" ht="15.95" customHeight="1" x14ac:dyDescent="0.25">
      <c r="B289" s="889"/>
      <c r="C289" s="890"/>
    </row>
    <row r="290" spans="2:3" ht="15.95" customHeight="1" x14ac:dyDescent="0.25">
      <c r="B290" s="889"/>
      <c r="C290" s="890"/>
    </row>
    <row r="291" spans="2:3" ht="15.95" customHeight="1" x14ac:dyDescent="0.25">
      <c r="B291" s="889"/>
      <c r="C291" s="890"/>
    </row>
    <row r="292" spans="2:3" ht="15.95" customHeight="1" x14ac:dyDescent="0.25">
      <c r="B292" s="889"/>
      <c r="C292" s="890"/>
    </row>
    <row r="293" spans="2:3" ht="15.95" customHeight="1" x14ac:dyDescent="0.25">
      <c r="B293" s="889"/>
      <c r="C293" s="890"/>
    </row>
    <row r="294" spans="2:3" ht="15.95" customHeight="1" x14ac:dyDescent="0.25">
      <c r="B294" s="889"/>
      <c r="C294" s="890"/>
    </row>
    <row r="295" spans="2:3" ht="15.95" customHeight="1" x14ac:dyDescent="0.25">
      <c r="B295" s="889"/>
      <c r="C295" s="890"/>
    </row>
    <row r="296" spans="2:3" ht="15.95" customHeight="1" x14ac:dyDescent="0.25">
      <c r="B296" s="889"/>
      <c r="C296" s="890"/>
    </row>
    <row r="297" spans="2:3" ht="15.95" customHeight="1" x14ac:dyDescent="0.25">
      <c r="B297" s="889"/>
      <c r="C297" s="890"/>
    </row>
    <row r="298" spans="2:3" ht="15.95" customHeight="1" x14ac:dyDescent="0.25">
      <c r="B298" s="889"/>
      <c r="C298" s="890"/>
    </row>
    <row r="299" spans="2:3" ht="15.95" customHeight="1" x14ac:dyDescent="0.25">
      <c r="B299" s="889"/>
      <c r="C299" s="890"/>
    </row>
    <row r="300" spans="2:3" ht="15.95" customHeight="1" x14ac:dyDescent="0.25">
      <c r="B300" s="889"/>
      <c r="C300" s="890"/>
    </row>
    <row r="301" spans="2:3" ht="15.95" customHeight="1" x14ac:dyDescent="0.25">
      <c r="B301" s="889"/>
      <c r="C301" s="890"/>
    </row>
    <row r="302" spans="2:3" ht="15.95" customHeight="1" x14ac:dyDescent="0.25">
      <c r="B302" s="889"/>
      <c r="C302" s="890"/>
    </row>
    <row r="303" spans="2:3" ht="15.95" customHeight="1" x14ac:dyDescent="0.25">
      <c r="B303" s="889"/>
      <c r="C303" s="890"/>
    </row>
    <row r="304" spans="2:3" ht="15.95" customHeight="1" x14ac:dyDescent="0.25">
      <c r="B304" s="889"/>
      <c r="C304" s="890"/>
    </row>
    <row r="305" spans="2:3" ht="15.95" customHeight="1" x14ac:dyDescent="0.25">
      <c r="B305" s="889"/>
      <c r="C305" s="890"/>
    </row>
    <row r="306" spans="2:3" ht="15.95" customHeight="1" x14ac:dyDescent="0.25">
      <c r="B306" s="889"/>
      <c r="C306" s="890"/>
    </row>
    <row r="307" spans="2:3" ht="15.95" customHeight="1" x14ac:dyDescent="0.25">
      <c r="B307" s="889"/>
      <c r="C307" s="890"/>
    </row>
    <row r="308" spans="2:3" ht="15.95" customHeight="1" x14ac:dyDescent="0.25">
      <c r="B308" s="889"/>
      <c r="C308" s="890"/>
    </row>
    <row r="309" spans="2:3" ht="15.95" customHeight="1" x14ac:dyDescent="0.25">
      <c r="B309" s="889"/>
      <c r="C309" s="890"/>
    </row>
    <row r="310" spans="2:3" ht="15.95" customHeight="1" x14ac:dyDescent="0.25">
      <c r="B310" s="889"/>
      <c r="C310" s="890"/>
    </row>
    <row r="311" spans="2:3" ht="15.95" customHeight="1" x14ac:dyDescent="0.25">
      <c r="B311" s="889"/>
      <c r="C311" s="890"/>
    </row>
    <row r="312" spans="2:3" ht="15.95" customHeight="1" x14ac:dyDescent="0.25">
      <c r="B312" s="889"/>
      <c r="C312" s="890"/>
    </row>
    <row r="313" spans="2:3" ht="15.95" customHeight="1" x14ac:dyDescent="0.25">
      <c r="B313" s="889"/>
      <c r="C313" s="890"/>
    </row>
    <row r="314" spans="2:3" ht="15.95" customHeight="1" x14ac:dyDescent="0.25">
      <c r="B314" s="889"/>
      <c r="C314" s="890"/>
    </row>
    <row r="315" spans="2:3" ht="15.95" customHeight="1" x14ac:dyDescent="0.25">
      <c r="B315" s="889"/>
      <c r="C315" s="890"/>
    </row>
    <row r="316" spans="2:3" ht="15.95" customHeight="1" x14ac:dyDescent="0.25">
      <c r="B316" s="889"/>
      <c r="C316" s="890"/>
    </row>
    <row r="317" spans="2:3" ht="15.95" customHeight="1" x14ac:dyDescent="0.25">
      <c r="B317" s="889"/>
      <c r="C317" s="890"/>
    </row>
    <row r="318" spans="2:3" ht="15.95" customHeight="1" x14ac:dyDescent="0.25">
      <c r="B318" s="889"/>
      <c r="C318" s="890"/>
    </row>
    <row r="319" spans="2:3" ht="15.95" customHeight="1" x14ac:dyDescent="0.25">
      <c r="B319" s="889"/>
      <c r="C319" s="890"/>
    </row>
    <row r="320" spans="2:3" ht="15.95" customHeight="1" x14ac:dyDescent="0.25">
      <c r="B320" s="889"/>
      <c r="C320" s="890"/>
    </row>
    <row r="321" spans="2:3" ht="15.95" customHeight="1" x14ac:dyDescent="0.25">
      <c r="B321" s="889"/>
      <c r="C321" s="890"/>
    </row>
    <row r="322" spans="2:3" ht="15.95" customHeight="1" x14ac:dyDescent="0.25">
      <c r="B322" s="889"/>
      <c r="C322" s="890"/>
    </row>
    <row r="323" spans="2:3" ht="15.95" customHeight="1" x14ac:dyDescent="0.25">
      <c r="B323" s="889"/>
      <c r="C323" s="890"/>
    </row>
    <row r="324" spans="2:3" ht="15.95" customHeight="1" x14ac:dyDescent="0.25">
      <c r="B324" s="889"/>
      <c r="C324" s="890"/>
    </row>
    <row r="325" spans="2:3" ht="15.95" customHeight="1" x14ac:dyDescent="0.25">
      <c r="B325" s="889"/>
      <c r="C325" s="890"/>
    </row>
    <row r="326" spans="2:3" ht="15.95" customHeight="1" x14ac:dyDescent="0.25">
      <c r="B326" s="889"/>
      <c r="C326" s="890"/>
    </row>
    <row r="327" spans="2:3" ht="15.95" customHeight="1" x14ac:dyDescent="0.25">
      <c r="B327" s="889"/>
      <c r="C327" s="890"/>
    </row>
    <row r="328" spans="2:3" ht="15.95" customHeight="1" x14ac:dyDescent="0.25">
      <c r="B328" s="889"/>
      <c r="C328" s="890"/>
    </row>
    <row r="329" spans="2:3" ht="15.95" customHeight="1" x14ac:dyDescent="0.25">
      <c r="B329" s="889"/>
      <c r="C329" s="890"/>
    </row>
    <row r="330" spans="2:3" ht="15.95" customHeight="1" x14ac:dyDescent="0.25">
      <c r="B330" s="889"/>
      <c r="C330" s="890"/>
    </row>
    <row r="331" spans="2:3" ht="15.95" customHeight="1" x14ac:dyDescent="0.25">
      <c r="B331" s="889"/>
      <c r="C331" s="890"/>
    </row>
    <row r="332" spans="2:3" ht="15.95" customHeight="1" x14ac:dyDescent="0.25">
      <c r="B332" s="889"/>
      <c r="C332" s="890"/>
    </row>
    <row r="333" spans="2:3" ht="15.95" customHeight="1" x14ac:dyDescent="0.25">
      <c r="B333" s="889"/>
      <c r="C333" s="890"/>
    </row>
    <row r="334" spans="2:3" ht="15.95" customHeight="1" x14ac:dyDescent="0.25">
      <c r="B334" s="889"/>
      <c r="C334" s="890"/>
    </row>
    <row r="335" spans="2:3" ht="15.95" customHeight="1" x14ac:dyDescent="0.25">
      <c r="B335" s="889"/>
      <c r="C335" s="890"/>
    </row>
    <row r="336" spans="2:3" ht="15.95" customHeight="1" x14ac:dyDescent="0.25">
      <c r="B336" s="889"/>
      <c r="C336" s="890"/>
    </row>
    <row r="337" spans="2:3" ht="15.95" customHeight="1" x14ac:dyDescent="0.25">
      <c r="B337" s="889"/>
      <c r="C337" s="890"/>
    </row>
    <row r="338" spans="2:3" ht="15.95" customHeight="1" x14ac:dyDescent="0.25">
      <c r="B338" s="889"/>
      <c r="C338" s="890"/>
    </row>
    <row r="339" spans="2:3" ht="15.95" customHeight="1" x14ac:dyDescent="0.25">
      <c r="B339" s="889"/>
      <c r="C339" s="890"/>
    </row>
    <row r="340" spans="2:3" ht="15.95" customHeight="1" x14ac:dyDescent="0.25">
      <c r="B340" s="889"/>
      <c r="C340" s="890"/>
    </row>
    <row r="341" spans="2:3" ht="15.95" customHeight="1" x14ac:dyDescent="0.25">
      <c r="B341" s="889"/>
      <c r="C341" s="890"/>
    </row>
    <row r="342" spans="2:3" ht="15.95" customHeight="1" x14ac:dyDescent="0.25">
      <c r="B342" s="889"/>
      <c r="C342" s="890"/>
    </row>
    <row r="343" spans="2:3" ht="15.95" customHeight="1" x14ac:dyDescent="0.25">
      <c r="B343" s="889"/>
      <c r="C343" s="890"/>
    </row>
    <row r="344" spans="2:3" ht="15.95" customHeight="1" x14ac:dyDescent="0.25">
      <c r="B344" s="889"/>
      <c r="C344" s="890"/>
    </row>
    <row r="345" spans="2:3" ht="15.95" customHeight="1" x14ac:dyDescent="0.25">
      <c r="B345" s="889"/>
      <c r="C345" s="890"/>
    </row>
    <row r="346" spans="2:3" ht="15.95" customHeight="1" x14ac:dyDescent="0.25">
      <c r="B346" s="889"/>
      <c r="C346" s="890"/>
    </row>
    <row r="347" spans="2:3" ht="15.95" customHeight="1" x14ac:dyDescent="0.25">
      <c r="B347" s="889"/>
      <c r="C347" s="890"/>
    </row>
    <row r="348" spans="2:3" ht="15.95" customHeight="1" x14ac:dyDescent="0.25">
      <c r="B348" s="889"/>
      <c r="C348" s="890"/>
    </row>
    <row r="349" spans="2:3" ht="15.95" customHeight="1" x14ac:dyDescent="0.25">
      <c r="B349" s="889"/>
      <c r="C349" s="890"/>
    </row>
    <row r="350" spans="2:3" ht="15.95" customHeight="1" x14ac:dyDescent="0.25">
      <c r="B350" s="889"/>
      <c r="C350" s="890"/>
    </row>
    <row r="351" spans="2:3" ht="15.95" customHeight="1" x14ac:dyDescent="0.25">
      <c r="B351" s="889"/>
      <c r="C351" s="890"/>
    </row>
    <row r="352" spans="2:3" ht="15.95" customHeight="1" x14ac:dyDescent="0.25">
      <c r="B352" s="889"/>
      <c r="C352" s="890"/>
    </row>
    <row r="353" spans="2:3" ht="15.95" customHeight="1" x14ac:dyDescent="0.25">
      <c r="B353" s="889"/>
      <c r="C353" s="890"/>
    </row>
    <row r="354" spans="2:3" ht="15.95" customHeight="1" x14ac:dyDescent="0.25">
      <c r="B354" s="889"/>
      <c r="C354" s="890"/>
    </row>
    <row r="355" spans="2:3" ht="15.95" customHeight="1" x14ac:dyDescent="0.25">
      <c r="B355" s="889"/>
      <c r="C355" s="890"/>
    </row>
    <row r="356" spans="2:3" ht="15.95" customHeight="1" x14ac:dyDescent="0.25">
      <c r="B356" s="889"/>
      <c r="C356" s="890"/>
    </row>
    <row r="357" spans="2:3" ht="15.95" customHeight="1" x14ac:dyDescent="0.25">
      <c r="B357" s="889"/>
      <c r="C357" s="890"/>
    </row>
    <row r="358" spans="2:3" ht="15.95" customHeight="1" x14ac:dyDescent="0.25">
      <c r="B358" s="889"/>
      <c r="C358" s="890"/>
    </row>
    <row r="359" spans="2:3" ht="15.95" customHeight="1" x14ac:dyDescent="0.25">
      <c r="B359" s="889"/>
      <c r="C359" s="890"/>
    </row>
    <row r="360" spans="2:3" ht="15.95" customHeight="1" x14ac:dyDescent="0.25">
      <c r="B360" s="889"/>
      <c r="C360" s="890"/>
    </row>
    <row r="361" spans="2:3" ht="15.95" customHeight="1" x14ac:dyDescent="0.25">
      <c r="B361" s="889"/>
      <c r="C361" s="890"/>
    </row>
    <row r="362" spans="2:3" ht="15.95" customHeight="1" x14ac:dyDescent="0.25">
      <c r="B362" s="889"/>
      <c r="C362" s="890"/>
    </row>
    <row r="363" spans="2:3" ht="15.95" customHeight="1" x14ac:dyDescent="0.25">
      <c r="B363" s="889"/>
      <c r="C363" s="890"/>
    </row>
    <row r="364" spans="2:3" ht="15.95" customHeight="1" x14ac:dyDescent="0.25">
      <c r="B364" s="889"/>
      <c r="C364" s="890"/>
    </row>
    <row r="365" spans="2:3" ht="15.95" customHeight="1" x14ac:dyDescent="0.25">
      <c r="B365" s="889"/>
      <c r="C365" s="890"/>
    </row>
    <row r="366" spans="2:3" ht="15.95" customHeight="1" x14ac:dyDescent="0.25">
      <c r="B366" s="889"/>
      <c r="C366" s="890"/>
    </row>
    <row r="367" spans="2:3" ht="15.95" customHeight="1" x14ac:dyDescent="0.25">
      <c r="B367" s="889"/>
      <c r="C367" s="890"/>
    </row>
    <row r="368" spans="2:3" ht="15.95" customHeight="1" x14ac:dyDescent="0.25">
      <c r="B368" s="889"/>
      <c r="C368" s="890"/>
    </row>
    <row r="369" spans="2:3" ht="15.95" customHeight="1" x14ac:dyDescent="0.25">
      <c r="B369" s="889"/>
      <c r="C369" s="890"/>
    </row>
    <row r="370" spans="2:3" ht="15.95" customHeight="1" x14ac:dyDescent="0.25">
      <c r="B370" s="889"/>
      <c r="C370" s="890"/>
    </row>
    <row r="371" spans="2:3" ht="15.95" customHeight="1" x14ac:dyDescent="0.25">
      <c r="B371" s="889"/>
      <c r="C371" s="890"/>
    </row>
    <row r="372" spans="2:3" ht="15.95" customHeight="1" x14ac:dyDescent="0.25">
      <c r="B372" s="889"/>
      <c r="C372" s="890"/>
    </row>
    <row r="373" spans="2:3" ht="15.95" customHeight="1" x14ac:dyDescent="0.25">
      <c r="B373" s="889"/>
      <c r="C373" s="890"/>
    </row>
    <row r="374" spans="2:3" ht="15.95" customHeight="1" x14ac:dyDescent="0.25">
      <c r="B374" s="889"/>
      <c r="C374" s="890"/>
    </row>
    <row r="375" spans="2:3" ht="15.95" customHeight="1" x14ac:dyDescent="0.25">
      <c r="B375" s="889"/>
      <c r="C375" s="890"/>
    </row>
    <row r="376" spans="2:3" ht="15.95" customHeight="1" x14ac:dyDescent="0.25">
      <c r="B376" s="889"/>
      <c r="C376" s="890"/>
    </row>
    <row r="377" spans="2:3" ht="15.95" customHeight="1" x14ac:dyDescent="0.25">
      <c r="B377" s="889"/>
      <c r="C377" s="890"/>
    </row>
    <row r="378" spans="2:3" ht="15.95" customHeight="1" x14ac:dyDescent="0.25">
      <c r="B378" s="889"/>
      <c r="C378" s="890"/>
    </row>
    <row r="379" spans="2:3" ht="15.95" customHeight="1" x14ac:dyDescent="0.25">
      <c r="B379" s="889"/>
      <c r="C379" s="890"/>
    </row>
    <row r="380" spans="2:3" ht="15.95" customHeight="1" x14ac:dyDescent="0.25">
      <c r="B380" s="889"/>
      <c r="C380" s="890"/>
    </row>
    <row r="381" spans="2:3" ht="15.95" customHeight="1" x14ac:dyDescent="0.25">
      <c r="B381" s="889"/>
      <c r="C381" s="890"/>
    </row>
    <row r="382" spans="2:3" ht="15.95" customHeight="1" x14ac:dyDescent="0.25">
      <c r="B382" s="889"/>
      <c r="C382" s="890"/>
    </row>
    <row r="383" spans="2:3" ht="15.95" customHeight="1" x14ac:dyDescent="0.25">
      <c r="B383" s="889"/>
      <c r="C383" s="890"/>
    </row>
    <row r="384" spans="2:3" ht="15.95" customHeight="1" x14ac:dyDescent="0.25">
      <c r="B384" s="889"/>
      <c r="C384" s="890"/>
    </row>
    <row r="385" spans="2:3" ht="15.95" customHeight="1" x14ac:dyDescent="0.25">
      <c r="B385" s="889"/>
      <c r="C385" s="890"/>
    </row>
    <row r="386" spans="2:3" ht="15.95" customHeight="1" x14ac:dyDescent="0.25">
      <c r="B386" s="889"/>
      <c r="C386" s="890"/>
    </row>
    <row r="387" spans="2:3" ht="15.95" customHeight="1" x14ac:dyDescent="0.25">
      <c r="B387" s="889"/>
      <c r="C387" s="890"/>
    </row>
    <row r="388" spans="2:3" ht="15.95" customHeight="1" x14ac:dyDescent="0.25">
      <c r="B388" s="889"/>
      <c r="C388" s="890"/>
    </row>
    <row r="389" spans="2:3" ht="15.95" customHeight="1" x14ac:dyDescent="0.25">
      <c r="B389" s="889"/>
      <c r="C389" s="890"/>
    </row>
    <row r="390" spans="2:3" ht="15.95" customHeight="1" x14ac:dyDescent="0.25">
      <c r="B390" s="889"/>
      <c r="C390" s="890"/>
    </row>
    <row r="391" spans="2:3" ht="15.95" customHeight="1" x14ac:dyDescent="0.25">
      <c r="B391" s="889"/>
      <c r="C391" s="890"/>
    </row>
    <row r="392" spans="2:3" ht="15.95" customHeight="1" x14ac:dyDescent="0.25">
      <c r="B392" s="889"/>
      <c r="C392" s="890"/>
    </row>
    <row r="393" spans="2:3" ht="15.95" customHeight="1" x14ac:dyDescent="0.25">
      <c r="B393" s="889"/>
      <c r="C393" s="890"/>
    </row>
    <row r="394" spans="2:3" ht="15.95" customHeight="1" x14ac:dyDescent="0.25">
      <c r="B394" s="889"/>
      <c r="C394" s="890"/>
    </row>
    <row r="395" spans="2:3" ht="15.95" customHeight="1" x14ac:dyDescent="0.25">
      <c r="B395" s="889"/>
      <c r="C395" s="890"/>
    </row>
    <row r="396" spans="2:3" ht="15.95" customHeight="1" x14ac:dyDescent="0.25">
      <c r="B396" s="889"/>
      <c r="C396" s="890"/>
    </row>
    <row r="397" spans="2:3" ht="15.95" customHeight="1" x14ac:dyDescent="0.25">
      <c r="B397" s="889"/>
      <c r="C397" s="890"/>
    </row>
    <row r="398" spans="2:3" ht="15.95" customHeight="1" x14ac:dyDescent="0.25">
      <c r="B398" s="889"/>
      <c r="C398" s="890"/>
    </row>
    <row r="399" spans="2:3" ht="15.95" customHeight="1" x14ac:dyDescent="0.25">
      <c r="B399" s="889"/>
      <c r="C399" s="890"/>
    </row>
    <row r="400" spans="2:3" ht="15.95" customHeight="1" x14ac:dyDescent="0.25">
      <c r="B400" s="889"/>
      <c r="C400" s="890"/>
    </row>
    <row r="401" spans="2:3" ht="15.95" customHeight="1" x14ac:dyDescent="0.25">
      <c r="B401" s="889"/>
      <c r="C401" s="890"/>
    </row>
    <row r="402" spans="2:3" ht="15.95" customHeight="1" x14ac:dyDescent="0.25">
      <c r="B402" s="889"/>
      <c r="C402" s="890"/>
    </row>
    <row r="403" spans="2:3" ht="15.95" customHeight="1" x14ac:dyDescent="0.25">
      <c r="B403" s="889"/>
      <c r="C403" s="890"/>
    </row>
    <row r="404" spans="2:3" ht="15.95" customHeight="1" x14ac:dyDescent="0.25">
      <c r="B404" s="889"/>
      <c r="C404" s="890"/>
    </row>
    <row r="405" spans="2:3" ht="15.95" customHeight="1" x14ac:dyDescent="0.25">
      <c r="B405" s="889"/>
      <c r="C405" s="890"/>
    </row>
    <row r="406" spans="2:3" ht="15.95" customHeight="1" x14ac:dyDescent="0.25">
      <c r="B406" s="889"/>
      <c r="C406" s="890"/>
    </row>
    <row r="407" spans="2:3" ht="15.95" customHeight="1" x14ac:dyDescent="0.25">
      <c r="B407" s="889"/>
      <c r="C407" s="890"/>
    </row>
    <row r="408" spans="2:3" ht="15.95" customHeight="1" x14ac:dyDescent="0.25">
      <c r="B408" s="889"/>
      <c r="C408" s="890"/>
    </row>
    <row r="409" spans="2:3" ht="15.95" customHeight="1" x14ac:dyDescent="0.25">
      <c r="B409" s="889"/>
      <c r="C409" s="890"/>
    </row>
    <row r="410" spans="2:3" ht="15.95" customHeight="1" x14ac:dyDescent="0.25">
      <c r="B410" s="889"/>
      <c r="C410" s="890"/>
    </row>
    <row r="411" spans="2:3" ht="15.95" customHeight="1" x14ac:dyDescent="0.25">
      <c r="B411" s="889"/>
      <c r="C411" s="890"/>
    </row>
    <row r="412" spans="2:3" ht="15.95" customHeight="1" x14ac:dyDescent="0.25">
      <c r="B412" s="889"/>
      <c r="C412" s="890"/>
    </row>
    <row r="413" spans="2:3" ht="15.95" customHeight="1" x14ac:dyDescent="0.25">
      <c r="B413" s="889"/>
      <c r="C413" s="890"/>
    </row>
    <row r="414" spans="2:3" ht="15.95" customHeight="1" x14ac:dyDescent="0.25">
      <c r="B414" s="889"/>
      <c r="C414" s="890"/>
    </row>
    <row r="415" spans="2:3" ht="15.95" customHeight="1" x14ac:dyDescent="0.25">
      <c r="B415" s="889"/>
      <c r="C415" s="890"/>
    </row>
    <row r="416" spans="2:3" ht="15.95" customHeight="1" x14ac:dyDescent="0.25">
      <c r="B416" s="889"/>
      <c r="C416" s="890"/>
    </row>
    <row r="417" spans="2:3" ht="15.95" customHeight="1" x14ac:dyDescent="0.25">
      <c r="B417" s="889"/>
      <c r="C417" s="890"/>
    </row>
    <row r="418" spans="2:3" ht="15.95" customHeight="1" x14ac:dyDescent="0.25">
      <c r="B418" s="889"/>
      <c r="C418" s="890"/>
    </row>
    <row r="419" spans="2:3" ht="15.95" customHeight="1" x14ac:dyDescent="0.25">
      <c r="B419" s="889"/>
      <c r="C419" s="890"/>
    </row>
    <row r="420" spans="2:3" ht="15.95" customHeight="1" x14ac:dyDescent="0.25">
      <c r="B420" s="889"/>
      <c r="C420" s="890"/>
    </row>
    <row r="421" spans="2:3" ht="15.95" customHeight="1" x14ac:dyDescent="0.25">
      <c r="B421" s="889"/>
      <c r="C421" s="890"/>
    </row>
    <row r="422" spans="2:3" ht="15.95" customHeight="1" x14ac:dyDescent="0.25">
      <c r="B422" s="889"/>
      <c r="C422" s="890"/>
    </row>
    <row r="423" spans="2:3" ht="15.95" customHeight="1" x14ac:dyDescent="0.25">
      <c r="B423" s="889"/>
      <c r="C423" s="890"/>
    </row>
    <row r="424" spans="2:3" ht="15.95" customHeight="1" x14ac:dyDescent="0.25">
      <c r="B424" s="889"/>
      <c r="C424" s="890"/>
    </row>
    <row r="425" spans="2:3" ht="15.95" customHeight="1" x14ac:dyDescent="0.25">
      <c r="B425" s="889"/>
      <c r="C425" s="890"/>
    </row>
    <row r="426" spans="2:3" ht="15.95" customHeight="1" x14ac:dyDescent="0.25">
      <c r="B426" s="889"/>
      <c r="C426" s="890"/>
    </row>
    <row r="427" spans="2:3" ht="15.95" customHeight="1" x14ac:dyDescent="0.25">
      <c r="B427" s="889"/>
      <c r="C427" s="890"/>
    </row>
    <row r="428" spans="2:3" ht="15.95" customHeight="1" x14ac:dyDescent="0.25">
      <c r="B428" s="889"/>
      <c r="C428" s="890"/>
    </row>
    <row r="429" spans="2:3" ht="15.95" customHeight="1" x14ac:dyDescent="0.25">
      <c r="B429" s="889"/>
      <c r="C429" s="890"/>
    </row>
    <row r="430" spans="2:3" ht="15.95" customHeight="1" x14ac:dyDescent="0.25">
      <c r="B430" s="889"/>
      <c r="C430" s="890"/>
    </row>
    <row r="431" spans="2:3" ht="15.95" customHeight="1" x14ac:dyDescent="0.25">
      <c r="B431" s="889"/>
      <c r="C431" s="890"/>
    </row>
    <row r="432" spans="2:3" ht="15.95" customHeight="1" x14ac:dyDescent="0.25">
      <c r="B432" s="889"/>
      <c r="C432" s="890"/>
    </row>
    <row r="433" spans="2:3" ht="15.95" customHeight="1" x14ac:dyDescent="0.25">
      <c r="B433" s="889"/>
      <c r="C433" s="890"/>
    </row>
    <row r="434" spans="2:3" ht="15.95" customHeight="1" x14ac:dyDescent="0.25">
      <c r="B434" s="889"/>
      <c r="C434" s="890"/>
    </row>
    <row r="435" spans="2:3" ht="15.95" customHeight="1" x14ac:dyDescent="0.25">
      <c r="B435" s="889"/>
      <c r="C435" s="890"/>
    </row>
    <row r="436" spans="2:3" ht="15.95" customHeight="1" x14ac:dyDescent="0.25">
      <c r="B436" s="889"/>
      <c r="C436" s="890"/>
    </row>
    <row r="437" spans="2:3" ht="15.95" customHeight="1" x14ac:dyDescent="0.25">
      <c r="B437" s="889"/>
      <c r="C437" s="890"/>
    </row>
    <row r="438" spans="2:3" ht="15.95" customHeight="1" x14ac:dyDescent="0.25">
      <c r="B438" s="889"/>
      <c r="C438" s="890"/>
    </row>
    <row r="439" spans="2:3" ht="15.95" customHeight="1" x14ac:dyDescent="0.25">
      <c r="B439" s="889"/>
      <c r="C439" s="890"/>
    </row>
    <row r="440" spans="2:3" ht="15.95" customHeight="1" x14ac:dyDescent="0.25">
      <c r="B440" s="889"/>
      <c r="C440" s="890"/>
    </row>
    <row r="441" spans="2:3" ht="15.95" customHeight="1" x14ac:dyDescent="0.25">
      <c r="B441" s="889"/>
      <c r="C441" s="890"/>
    </row>
    <row r="442" spans="2:3" ht="15.95" customHeight="1" x14ac:dyDescent="0.25">
      <c r="B442" s="889"/>
      <c r="C442" s="890"/>
    </row>
    <row r="443" spans="2:3" ht="15.95" customHeight="1" x14ac:dyDescent="0.25">
      <c r="B443" s="889"/>
      <c r="C443" s="890"/>
    </row>
    <row r="444" spans="2:3" ht="15.95" customHeight="1" x14ac:dyDescent="0.25">
      <c r="B444" s="889"/>
      <c r="C444" s="890"/>
    </row>
    <row r="445" spans="2:3" ht="15.95" customHeight="1" x14ac:dyDescent="0.25">
      <c r="B445" s="889"/>
      <c r="C445" s="890"/>
    </row>
    <row r="446" spans="2:3" ht="15.95" customHeight="1" x14ac:dyDescent="0.25">
      <c r="B446" s="889"/>
      <c r="C446" s="890"/>
    </row>
    <row r="447" spans="2:3" ht="15.95" customHeight="1" x14ac:dyDescent="0.25">
      <c r="B447" s="889"/>
      <c r="C447" s="890"/>
    </row>
    <row r="448" spans="2:3" ht="15.95" customHeight="1" x14ac:dyDescent="0.25">
      <c r="B448" s="889"/>
      <c r="C448" s="890"/>
    </row>
    <row r="449" spans="2:3" ht="15.95" customHeight="1" x14ac:dyDescent="0.25">
      <c r="B449" s="889"/>
      <c r="C449" s="890"/>
    </row>
    <row r="450" spans="2:3" ht="15.95" customHeight="1" x14ac:dyDescent="0.25">
      <c r="B450" s="889"/>
      <c r="C450" s="890"/>
    </row>
    <row r="451" spans="2:3" ht="15.95" customHeight="1" x14ac:dyDescent="0.25">
      <c r="B451" s="889"/>
      <c r="C451" s="890"/>
    </row>
    <row r="452" spans="2:3" ht="15.95" customHeight="1" x14ac:dyDescent="0.25">
      <c r="B452" s="889"/>
      <c r="C452" s="890"/>
    </row>
    <row r="453" spans="2:3" ht="15.95" customHeight="1" x14ac:dyDescent="0.25">
      <c r="B453" s="889"/>
      <c r="C453" s="890"/>
    </row>
    <row r="454" spans="2:3" ht="15.95" customHeight="1" x14ac:dyDescent="0.25">
      <c r="B454" s="889"/>
      <c r="C454" s="890"/>
    </row>
    <row r="455" spans="2:3" ht="15.95" customHeight="1" x14ac:dyDescent="0.25">
      <c r="B455" s="889"/>
      <c r="C455" s="890"/>
    </row>
    <row r="456" spans="2:3" ht="15.95" customHeight="1" x14ac:dyDescent="0.25">
      <c r="B456" s="889"/>
      <c r="C456" s="890"/>
    </row>
    <row r="457" spans="2:3" ht="15.95" customHeight="1" x14ac:dyDescent="0.25">
      <c r="B457" s="889"/>
      <c r="C457" s="890"/>
    </row>
    <row r="458" spans="2:3" ht="15.95" customHeight="1" x14ac:dyDescent="0.25">
      <c r="B458" s="889"/>
      <c r="C458" s="890"/>
    </row>
    <row r="459" spans="2:3" ht="15.95" customHeight="1" x14ac:dyDescent="0.25">
      <c r="B459" s="889"/>
      <c r="C459" s="890"/>
    </row>
    <row r="460" spans="2:3" ht="15.95" customHeight="1" x14ac:dyDescent="0.25">
      <c r="B460" s="889"/>
      <c r="C460" s="890"/>
    </row>
    <row r="461" spans="2:3" ht="15.95" customHeight="1" x14ac:dyDescent="0.25">
      <c r="B461" s="889"/>
      <c r="C461" s="890"/>
    </row>
    <row r="462" spans="2:3" ht="15.95" customHeight="1" x14ac:dyDescent="0.25">
      <c r="B462" s="889"/>
      <c r="C462" s="890"/>
    </row>
    <row r="463" spans="2:3" ht="15.95" customHeight="1" x14ac:dyDescent="0.25">
      <c r="B463" s="889"/>
      <c r="C463" s="890"/>
    </row>
    <row r="464" spans="2:3" ht="15.95" customHeight="1" x14ac:dyDescent="0.25">
      <c r="B464" s="889"/>
      <c r="C464" s="890"/>
    </row>
    <row r="465" spans="2:3" ht="15.95" customHeight="1" x14ac:dyDescent="0.25">
      <c r="B465" s="889"/>
      <c r="C465" s="890"/>
    </row>
    <row r="466" spans="2:3" ht="15.95" customHeight="1" x14ac:dyDescent="0.25">
      <c r="B466" s="889"/>
      <c r="C466" s="890"/>
    </row>
    <row r="467" spans="2:3" ht="15.95" customHeight="1" x14ac:dyDescent="0.25">
      <c r="B467" s="889"/>
      <c r="C467" s="890"/>
    </row>
    <row r="468" spans="2:3" ht="15.95" customHeight="1" x14ac:dyDescent="0.25">
      <c r="B468" s="889"/>
      <c r="C468" s="890"/>
    </row>
    <row r="469" spans="2:3" ht="15.95" customHeight="1" x14ac:dyDescent="0.25">
      <c r="B469" s="889"/>
      <c r="C469" s="890"/>
    </row>
    <row r="470" spans="2:3" ht="15.95" customHeight="1" x14ac:dyDescent="0.25">
      <c r="B470" s="889"/>
      <c r="C470" s="890"/>
    </row>
    <row r="471" spans="2:3" ht="15.95" customHeight="1" x14ac:dyDescent="0.25">
      <c r="B471" s="889"/>
      <c r="C471" s="890"/>
    </row>
    <row r="472" spans="2:3" ht="15.95" customHeight="1" x14ac:dyDescent="0.25">
      <c r="B472" s="889"/>
      <c r="C472" s="890"/>
    </row>
    <row r="473" spans="2:3" ht="15.95" customHeight="1" x14ac:dyDescent="0.25">
      <c r="B473" s="889"/>
      <c r="C473" s="890"/>
    </row>
    <row r="474" spans="2:3" ht="15.95" customHeight="1" x14ac:dyDescent="0.25">
      <c r="B474" s="889"/>
      <c r="C474" s="890"/>
    </row>
    <row r="475" spans="2:3" ht="15.95" customHeight="1" x14ac:dyDescent="0.25">
      <c r="B475" s="889"/>
      <c r="C475" s="890"/>
    </row>
    <row r="476" spans="2:3" ht="15.95" customHeight="1" x14ac:dyDescent="0.25">
      <c r="B476" s="889"/>
      <c r="C476" s="890"/>
    </row>
    <row r="477" spans="2:3" ht="15.95" customHeight="1" x14ac:dyDescent="0.25">
      <c r="B477" s="889"/>
      <c r="C477" s="890"/>
    </row>
    <row r="478" spans="2:3" ht="15.95" customHeight="1" x14ac:dyDescent="0.25">
      <c r="B478" s="889"/>
      <c r="C478" s="890"/>
    </row>
    <row r="479" spans="2:3" ht="15.95" customHeight="1" x14ac:dyDescent="0.25">
      <c r="B479" s="889"/>
      <c r="C479" s="890"/>
    </row>
    <row r="480" spans="2:3" ht="15.95" customHeight="1" x14ac:dyDescent="0.25">
      <c r="B480" s="889"/>
      <c r="C480" s="890"/>
    </row>
    <row r="481" spans="2:3" ht="15.95" customHeight="1" x14ac:dyDescent="0.25">
      <c r="B481" s="889"/>
      <c r="C481" s="890"/>
    </row>
    <row r="482" spans="2:3" ht="15.95" customHeight="1" x14ac:dyDescent="0.25">
      <c r="B482" s="889"/>
      <c r="C482" s="890"/>
    </row>
    <row r="483" spans="2:3" ht="15.95" customHeight="1" x14ac:dyDescent="0.25">
      <c r="B483" s="889"/>
      <c r="C483" s="890"/>
    </row>
    <row r="484" spans="2:3" ht="15.95" customHeight="1" x14ac:dyDescent="0.25">
      <c r="B484" s="889"/>
      <c r="C484" s="890"/>
    </row>
    <row r="485" spans="2:3" ht="15.95" customHeight="1" x14ac:dyDescent="0.25">
      <c r="B485" s="889"/>
      <c r="C485" s="890"/>
    </row>
    <row r="486" spans="2:3" ht="15.95" customHeight="1" x14ac:dyDescent="0.25">
      <c r="B486" s="889"/>
      <c r="C486" s="890"/>
    </row>
    <row r="487" spans="2:3" ht="15.95" customHeight="1" x14ac:dyDescent="0.25">
      <c r="B487" s="889"/>
      <c r="C487" s="890"/>
    </row>
    <row r="488" spans="2:3" ht="15.95" customHeight="1" x14ac:dyDescent="0.25">
      <c r="B488" s="889"/>
      <c r="C488" s="890"/>
    </row>
    <row r="489" spans="2:3" ht="15.95" customHeight="1" x14ac:dyDescent="0.25">
      <c r="B489" s="889"/>
      <c r="C489" s="890"/>
    </row>
    <row r="490" spans="2:3" ht="15.95" customHeight="1" x14ac:dyDescent="0.25">
      <c r="B490" s="889"/>
      <c r="C490" s="890"/>
    </row>
    <row r="491" spans="2:3" ht="15.95" customHeight="1" x14ac:dyDescent="0.25">
      <c r="B491" s="889"/>
      <c r="C491" s="890"/>
    </row>
    <row r="492" spans="2:3" ht="15.95" customHeight="1" x14ac:dyDescent="0.25">
      <c r="B492" s="889"/>
      <c r="C492" s="890"/>
    </row>
    <row r="493" spans="2:3" ht="15.95" customHeight="1" x14ac:dyDescent="0.25">
      <c r="B493" s="889"/>
      <c r="C493" s="890"/>
    </row>
    <row r="494" spans="2:3" ht="15.95" customHeight="1" x14ac:dyDescent="0.25">
      <c r="B494" s="889"/>
      <c r="C494" s="890"/>
    </row>
    <row r="495" spans="2:3" ht="15.95" customHeight="1" x14ac:dyDescent="0.25">
      <c r="B495" s="889"/>
      <c r="C495" s="890"/>
    </row>
    <row r="496" spans="2:3" ht="15.95" customHeight="1" x14ac:dyDescent="0.25">
      <c r="B496" s="889"/>
      <c r="C496" s="890"/>
    </row>
    <row r="497" spans="2:3" ht="15.95" customHeight="1" x14ac:dyDescent="0.25">
      <c r="B497" s="889"/>
      <c r="C497" s="890"/>
    </row>
    <row r="498" spans="2:3" ht="15.95" customHeight="1" x14ac:dyDescent="0.25">
      <c r="B498" s="889"/>
      <c r="C498" s="890"/>
    </row>
    <row r="499" spans="2:3" ht="15.95" customHeight="1" x14ac:dyDescent="0.25">
      <c r="B499" s="889"/>
      <c r="C499" s="890"/>
    </row>
    <row r="500" spans="2:3" ht="15.95" customHeight="1" x14ac:dyDescent="0.25">
      <c r="B500" s="889"/>
      <c r="C500" s="890"/>
    </row>
    <row r="501" spans="2:3" ht="15.95" customHeight="1" x14ac:dyDescent="0.25"/>
    <row r="502" spans="2:3" ht="15.95" customHeight="1" x14ac:dyDescent="0.25"/>
    <row r="503" spans="2:3" ht="15.95" customHeight="1" x14ac:dyDescent="0.25"/>
    <row r="504" spans="2:3" ht="15.95" customHeight="1" x14ac:dyDescent="0.25"/>
    <row r="505" spans="2:3" ht="15.95" customHeight="1" x14ac:dyDescent="0.25"/>
    <row r="506" spans="2:3" ht="15.95" customHeight="1" x14ac:dyDescent="0.25"/>
    <row r="507" spans="2:3" ht="15.95" customHeight="1" x14ac:dyDescent="0.25"/>
    <row r="508" spans="2:3" ht="15.95" customHeight="1" x14ac:dyDescent="0.25"/>
    <row r="509" spans="2:3" ht="15.95" customHeight="1" x14ac:dyDescent="0.25"/>
    <row r="510" spans="2:3" ht="15.95" customHeight="1" x14ac:dyDescent="0.25"/>
    <row r="511" spans="2:3" ht="15.95" customHeight="1" x14ac:dyDescent="0.25"/>
    <row r="512" spans="2:3" ht="15.95" customHeight="1" x14ac:dyDescent="0.25"/>
    <row r="513" ht="15.95" customHeight="1" x14ac:dyDescent="0.25"/>
    <row r="514" ht="15.95" customHeight="1" x14ac:dyDescent="0.25"/>
    <row r="515" ht="15.95" customHeight="1" x14ac:dyDescent="0.25"/>
    <row r="516" ht="15.95" customHeight="1" x14ac:dyDescent="0.25"/>
    <row r="517" ht="15.95" customHeight="1" x14ac:dyDescent="0.25"/>
    <row r="518" ht="15.95" customHeight="1" x14ac:dyDescent="0.25"/>
    <row r="519" ht="15.95" customHeight="1" x14ac:dyDescent="0.25"/>
    <row r="520" ht="15.95" customHeight="1" x14ac:dyDescent="0.25"/>
    <row r="521" ht="15.95" customHeight="1" x14ac:dyDescent="0.25"/>
    <row r="522" ht="15.95" customHeight="1" x14ac:dyDescent="0.25"/>
    <row r="523" ht="15.95" customHeight="1" x14ac:dyDescent="0.25"/>
    <row r="524" ht="15.95" customHeight="1" x14ac:dyDescent="0.25"/>
    <row r="525" ht="15.95" customHeight="1" x14ac:dyDescent="0.25"/>
    <row r="526" ht="15.95" customHeight="1" x14ac:dyDescent="0.25"/>
    <row r="527" ht="15.95" customHeight="1" x14ac:dyDescent="0.25"/>
    <row r="528" ht="15.95" customHeight="1" x14ac:dyDescent="0.25"/>
    <row r="529" ht="15.95" customHeight="1" x14ac:dyDescent="0.25"/>
    <row r="530" ht="15.95" customHeight="1" x14ac:dyDescent="0.25"/>
    <row r="531" ht="15.95" customHeight="1" x14ac:dyDescent="0.25"/>
    <row r="532" ht="15.95" customHeight="1" x14ac:dyDescent="0.25"/>
    <row r="533" ht="15.95" customHeight="1" x14ac:dyDescent="0.25"/>
    <row r="534" ht="15.95" customHeight="1" x14ac:dyDescent="0.25"/>
    <row r="535" ht="15.95" customHeight="1" x14ac:dyDescent="0.25"/>
    <row r="536" ht="15.95" customHeight="1" x14ac:dyDescent="0.25"/>
    <row r="537" ht="15.95" customHeight="1" x14ac:dyDescent="0.25"/>
    <row r="538" ht="15.95" customHeight="1" x14ac:dyDescent="0.25"/>
    <row r="539" ht="15.95" customHeight="1" x14ac:dyDescent="0.25"/>
    <row r="540" ht="15.95" customHeight="1" x14ac:dyDescent="0.25"/>
    <row r="541" ht="15.95" customHeight="1" x14ac:dyDescent="0.25"/>
    <row r="542" ht="15.95" customHeight="1" x14ac:dyDescent="0.25"/>
    <row r="543" ht="15.95" customHeight="1" x14ac:dyDescent="0.25"/>
    <row r="544" ht="15.95" customHeight="1" x14ac:dyDescent="0.25"/>
    <row r="545" ht="15.95" customHeight="1" x14ac:dyDescent="0.25"/>
    <row r="546" ht="15.95" customHeight="1" x14ac:dyDescent="0.25"/>
    <row r="547" ht="15.95" customHeight="1" x14ac:dyDescent="0.25"/>
    <row r="548" ht="15.95" customHeight="1" x14ac:dyDescent="0.25"/>
    <row r="549" ht="15.95" customHeight="1" x14ac:dyDescent="0.25"/>
    <row r="550" ht="15.95" customHeight="1" x14ac:dyDescent="0.25"/>
    <row r="551" ht="15.95" customHeight="1" x14ac:dyDescent="0.25"/>
    <row r="552" ht="15.95" customHeight="1" x14ac:dyDescent="0.25"/>
    <row r="553" ht="15.95" customHeight="1" x14ac:dyDescent="0.25"/>
    <row r="554" ht="15.95" customHeight="1" x14ac:dyDescent="0.25"/>
    <row r="555" ht="15.95" customHeight="1" x14ac:dyDescent="0.25"/>
    <row r="556" ht="15.95" customHeight="1" x14ac:dyDescent="0.25"/>
    <row r="557" ht="15.95" customHeight="1" x14ac:dyDescent="0.25"/>
    <row r="558" ht="15.95" customHeight="1" x14ac:dyDescent="0.25"/>
    <row r="559" ht="15.95" customHeight="1" x14ac:dyDescent="0.25"/>
    <row r="560" ht="15.95" customHeight="1" x14ac:dyDescent="0.25"/>
    <row r="561" ht="15.95" customHeight="1" x14ac:dyDescent="0.25"/>
    <row r="562" ht="15.95" customHeight="1" x14ac:dyDescent="0.25"/>
    <row r="563" ht="15.95" customHeight="1" x14ac:dyDescent="0.25"/>
    <row r="564" ht="15.95" customHeight="1" x14ac:dyDescent="0.25"/>
    <row r="565" ht="15.95" customHeight="1" x14ac:dyDescent="0.25"/>
    <row r="566" ht="15.95" customHeight="1" x14ac:dyDescent="0.25"/>
    <row r="567" ht="15.95" customHeight="1" x14ac:dyDescent="0.25"/>
    <row r="568" ht="15.95" customHeight="1" x14ac:dyDescent="0.25"/>
    <row r="569" ht="15.95" customHeight="1" x14ac:dyDescent="0.25"/>
    <row r="570" ht="15.95" customHeight="1" x14ac:dyDescent="0.25"/>
    <row r="571" ht="15.95" customHeight="1" x14ac:dyDescent="0.25"/>
    <row r="572" ht="15.95" customHeight="1" x14ac:dyDescent="0.25"/>
    <row r="573" ht="15.95" customHeight="1" x14ac:dyDescent="0.25"/>
    <row r="574" ht="15.95" customHeight="1" x14ac:dyDescent="0.25"/>
    <row r="575" ht="15.95" customHeight="1" x14ac:dyDescent="0.25"/>
    <row r="576" ht="15.95" customHeight="1" x14ac:dyDescent="0.25"/>
    <row r="577" ht="15.95" customHeight="1" x14ac:dyDescent="0.25"/>
    <row r="578" ht="15.95" customHeight="1" x14ac:dyDescent="0.25"/>
    <row r="579" ht="15.95" customHeight="1" x14ac:dyDescent="0.25"/>
    <row r="580" ht="15.95" customHeight="1" x14ac:dyDescent="0.25"/>
    <row r="581" ht="15.95" customHeight="1" x14ac:dyDescent="0.25"/>
    <row r="582" ht="15.95" customHeight="1" x14ac:dyDescent="0.25"/>
    <row r="583" ht="15.95" customHeight="1" x14ac:dyDescent="0.25"/>
    <row r="584" ht="15.95" customHeight="1" x14ac:dyDescent="0.25"/>
    <row r="585" ht="15.95" customHeight="1" x14ac:dyDescent="0.25"/>
    <row r="586" ht="15.95" customHeight="1" x14ac:dyDescent="0.25"/>
    <row r="587" ht="15.95" customHeight="1" x14ac:dyDescent="0.25"/>
    <row r="588" ht="15.95" customHeight="1" x14ac:dyDescent="0.25"/>
    <row r="589" ht="15.95" customHeight="1" x14ac:dyDescent="0.25"/>
    <row r="590" ht="15.95" customHeight="1" x14ac:dyDescent="0.25"/>
    <row r="591" ht="15.95" customHeight="1" x14ac:dyDescent="0.25"/>
    <row r="592" ht="15.95" customHeight="1" x14ac:dyDescent="0.25"/>
    <row r="593" ht="15.95" customHeight="1" x14ac:dyDescent="0.25"/>
    <row r="594" ht="15.95" customHeight="1" x14ac:dyDescent="0.25"/>
    <row r="595" ht="15.95" customHeight="1" x14ac:dyDescent="0.25"/>
    <row r="596" ht="15.95" customHeight="1" x14ac:dyDescent="0.25"/>
    <row r="597" ht="15.95" customHeight="1" x14ac:dyDescent="0.25"/>
    <row r="598" ht="15.95" customHeight="1" x14ac:dyDescent="0.25"/>
    <row r="599" ht="15.95" customHeight="1" x14ac:dyDescent="0.25"/>
    <row r="600" ht="15.95" customHeight="1" x14ac:dyDescent="0.25"/>
    <row r="601" ht="15.95" customHeight="1" x14ac:dyDescent="0.25"/>
    <row r="602" ht="15.95" customHeight="1" x14ac:dyDescent="0.25"/>
    <row r="603" ht="15.95" customHeight="1" x14ac:dyDescent="0.25"/>
    <row r="604" ht="15.95" customHeight="1" x14ac:dyDescent="0.25"/>
    <row r="605" ht="15.95" customHeight="1" x14ac:dyDescent="0.25"/>
    <row r="606" ht="15.95" customHeight="1" x14ac:dyDescent="0.25"/>
    <row r="607" ht="15.95" customHeight="1" x14ac:dyDescent="0.25"/>
    <row r="608" ht="15.95" customHeight="1" x14ac:dyDescent="0.25"/>
    <row r="609" ht="15.95" customHeight="1" x14ac:dyDescent="0.25"/>
    <row r="610" ht="15.95" customHeight="1" x14ac:dyDescent="0.25"/>
    <row r="611" ht="15.95" customHeight="1" x14ac:dyDescent="0.25"/>
    <row r="612" ht="15.95" customHeight="1" x14ac:dyDescent="0.25"/>
    <row r="613" ht="15.95" customHeight="1" x14ac:dyDescent="0.25"/>
    <row r="614" ht="15.95" customHeight="1" x14ac:dyDescent="0.25"/>
    <row r="615" ht="15.95" customHeight="1" x14ac:dyDescent="0.25"/>
    <row r="616" ht="15.95" customHeight="1" x14ac:dyDescent="0.25"/>
    <row r="617" ht="15.95" customHeight="1" x14ac:dyDescent="0.25"/>
    <row r="618" ht="15.95" customHeight="1" x14ac:dyDescent="0.25"/>
    <row r="619" ht="15.95" customHeight="1" x14ac:dyDescent="0.25"/>
    <row r="620" ht="15.95" customHeight="1" x14ac:dyDescent="0.25"/>
    <row r="621" ht="15.95" customHeight="1" x14ac:dyDescent="0.25"/>
    <row r="622" ht="15.95" customHeight="1" x14ac:dyDescent="0.25"/>
    <row r="623" ht="15.95" customHeight="1" x14ac:dyDescent="0.25"/>
    <row r="624" ht="15.95" customHeight="1" x14ac:dyDescent="0.25"/>
    <row r="625" ht="15.95" customHeight="1" x14ac:dyDescent="0.25"/>
    <row r="626" ht="15.95" customHeight="1" x14ac:dyDescent="0.25"/>
    <row r="627" ht="15.95" customHeight="1" x14ac:dyDescent="0.25"/>
    <row r="628" ht="15.95" customHeight="1" x14ac:dyDescent="0.25"/>
    <row r="629" ht="15.95" customHeight="1" x14ac:dyDescent="0.25"/>
    <row r="630" ht="15.95" customHeight="1" x14ac:dyDescent="0.25"/>
    <row r="631" ht="15.95" customHeight="1" x14ac:dyDescent="0.25"/>
    <row r="632" ht="15.95" customHeight="1" x14ac:dyDescent="0.25"/>
    <row r="633" ht="15.95" customHeight="1" x14ac:dyDescent="0.25"/>
    <row r="634" ht="15.95" customHeight="1" x14ac:dyDescent="0.25"/>
    <row r="635" ht="15.95" customHeight="1" x14ac:dyDescent="0.25"/>
    <row r="636" ht="15.95" customHeight="1" x14ac:dyDescent="0.25"/>
    <row r="637" ht="15.95" customHeight="1" x14ac:dyDescent="0.25"/>
    <row r="638" ht="15.95" customHeight="1" x14ac:dyDescent="0.25"/>
    <row r="639" ht="15.95" customHeight="1" x14ac:dyDescent="0.25"/>
    <row r="640" ht="15.95" customHeight="1" x14ac:dyDescent="0.25"/>
    <row r="641" ht="15.95" customHeight="1" x14ac:dyDescent="0.25"/>
    <row r="642" ht="15.95" customHeight="1" x14ac:dyDescent="0.25"/>
    <row r="643" ht="15.95" customHeight="1" x14ac:dyDescent="0.25"/>
    <row r="644" ht="15.95" customHeight="1" x14ac:dyDescent="0.25"/>
    <row r="645" ht="15.95" customHeight="1" x14ac:dyDescent="0.25"/>
    <row r="646" ht="15.95" customHeight="1" x14ac:dyDescent="0.25"/>
    <row r="647" ht="15.95" customHeight="1" x14ac:dyDescent="0.25"/>
    <row r="648" ht="15.95" customHeight="1" x14ac:dyDescent="0.25"/>
    <row r="649" ht="15.95" customHeight="1" x14ac:dyDescent="0.25"/>
    <row r="650" ht="15.95" customHeight="1" x14ac:dyDescent="0.25"/>
    <row r="651" ht="15.95" customHeight="1" x14ac:dyDescent="0.25"/>
    <row r="652" ht="15.95" customHeight="1" x14ac:dyDescent="0.25"/>
    <row r="653" ht="15.95" customHeight="1" x14ac:dyDescent="0.25"/>
    <row r="654" ht="15.95" customHeight="1" x14ac:dyDescent="0.25"/>
    <row r="655" ht="15.95" customHeight="1" x14ac:dyDescent="0.25"/>
    <row r="656" ht="15.95" customHeight="1" x14ac:dyDescent="0.25"/>
    <row r="657" ht="15.95" customHeight="1" x14ac:dyDescent="0.25"/>
    <row r="658" ht="15.95" customHeight="1" x14ac:dyDescent="0.25"/>
    <row r="659" ht="15.95" customHeight="1" x14ac:dyDescent="0.25"/>
    <row r="660" ht="15.95" customHeight="1" x14ac:dyDescent="0.25"/>
    <row r="661" ht="15.95" customHeight="1" x14ac:dyDescent="0.25"/>
    <row r="662" ht="15.95" customHeight="1" x14ac:dyDescent="0.25"/>
    <row r="663" ht="15.95" customHeight="1" x14ac:dyDescent="0.25"/>
    <row r="664" ht="15.95" customHeight="1" x14ac:dyDescent="0.25"/>
    <row r="665" ht="15.95" customHeight="1" x14ac:dyDescent="0.25"/>
    <row r="666" ht="15.95" customHeight="1" x14ac:dyDescent="0.25"/>
    <row r="667" ht="15.95" customHeight="1" x14ac:dyDescent="0.25"/>
    <row r="668" ht="15.95" customHeight="1" x14ac:dyDescent="0.25"/>
    <row r="669" ht="15.95" customHeight="1" x14ac:dyDescent="0.25"/>
    <row r="670" ht="15.95" customHeight="1" x14ac:dyDescent="0.25"/>
    <row r="671" ht="15.95" customHeight="1" x14ac:dyDescent="0.25"/>
    <row r="672" ht="15.95" customHeight="1" x14ac:dyDescent="0.25"/>
    <row r="673" ht="15.95" customHeight="1" x14ac:dyDescent="0.25"/>
    <row r="674" ht="15.95" customHeight="1" x14ac:dyDescent="0.25"/>
    <row r="675" ht="15.95" customHeight="1" x14ac:dyDescent="0.25"/>
    <row r="676" ht="15.95" customHeight="1" x14ac:dyDescent="0.25"/>
    <row r="677" ht="15.95" customHeight="1" x14ac:dyDescent="0.25"/>
    <row r="678" ht="15.95" customHeight="1" x14ac:dyDescent="0.25"/>
    <row r="679" ht="15.95" customHeight="1" x14ac:dyDescent="0.25"/>
    <row r="680" ht="15.95" customHeight="1" x14ac:dyDescent="0.25"/>
    <row r="681" ht="15.95" customHeight="1" x14ac:dyDescent="0.25"/>
    <row r="682" ht="15.95" customHeight="1" x14ac:dyDescent="0.25"/>
    <row r="683" ht="15.95" customHeight="1" x14ac:dyDescent="0.25"/>
    <row r="684" ht="15.95" customHeight="1" x14ac:dyDescent="0.25"/>
    <row r="685" ht="15.95" customHeight="1" x14ac:dyDescent="0.25"/>
    <row r="686" ht="15.95" customHeight="1" x14ac:dyDescent="0.25"/>
    <row r="687" ht="15.95" customHeight="1" x14ac:dyDescent="0.25"/>
    <row r="688" ht="15.95" customHeight="1" x14ac:dyDescent="0.25"/>
    <row r="689" ht="15.95" customHeight="1" x14ac:dyDescent="0.25"/>
    <row r="690" ht="15.95" customHeight="1" x14ac:dyDescent="0.25"/>
    <row r="691" ht="15.95" customHeight="1" x14ac:dyDescent="0.25"/>
    <row r="692" ht="15.95" customHeight="1" x14ac:dyDescent="0.25"/>
    <row r="693" ht="15.95" customHeight="1" x14ac:dyDescent="0.25"/>
    <row r="694" ht="15.95" customHeight="1" x14ac:dyDescent="0.25"/>
    <row r="695" ht="15.95" customHeight="1" x14ac:dyDescent="0.25"/>
    <row r="696" ht="15.95" customHeight="1" x14ac:dyDescent="0.25"/>
    <row r="697" ht="15.95" customHeight="1" x14ac:dyDescent="0.25"/>
    <row r="698" ht="15.95" customHeight="1" x14ac:dyDescent="0.25"/>
    <row r="699" ht="15.95" customHeight="1" x14ac:dyDescent="0.25"/>
    <row r="700" ht="15.95" customHeight="1" x14ac:dyDescent="0.25"/>
    <row r="701" ht="15.95" customHeight="1" x14ac:dyDescent="0.25"/>
    <row r="702" ht="15.95" customHeight="1" x14ac:dyDescent="0.25"/>
    <row r="703" ht="15.95" customHeight="1" x14ac:dyDescent="0.25"/>
    <row r="704" ht="15.95" customHeight="1" x14ac:dyDescent="0.25"/>
    <row r="705" ht="15.95" customHeight="1" x14ac:dyDescent="0.25"/>
    <row r="706" ht="15.95" customHeight="1" x14ac:dyDescent="0.25"/>
    <row r="707" ht="15.95" customHeight="1" x14ac:dyDescent="0.25"/>
    <row r="708" ht="15.95" customHeight="1" x14ac:dyDescent="0.25"/>
    <row r="709" ht="15.95" customHeight="1" x14ac:dyDescent="0.25"/>
    <row r="710" ht="15.95" customHeight="1" x14ac:dyDescent="0.25"/>
    <row r="711" ht="15.95" customHeight="1" x14ac:dyDescent="0.25"/>
    <row r="712" ht="15.95" customHeight="1" x14ac:dyDescent="0.25"/>
    <row r="713" ht="15.95" customHeight="1" x14ac:dyDescent="0.25"/>
    <row r="714" ht="15.95" customHeight="1" x14ac:dyDescent="0.25"/>
    <row r="715" ht="15.95" customHeight="1" x14ac:dyDescent="0.25"/>
    <row r="716" ht="15.95" customHeight="1" x14ac:dyDescent="0.25"/>
    <row r="717" ht="15.95" customHeight="1" x14ac:dyDescent="0.25"/>
    <row r="718" ht="15.95" customHeight="1" x14ac:dyDescent="0.25"/>
    <row r="719" ht="15.95" customHeight="1" x14ac:dyDescent="0.25"/>
    <row r="720" ht="15.95" customHeight="1" x14ac:dyDescent="0.25"/>
    <row r="721" ht="15.95" customHeight="1" x14ac:dyDescent="0.25"/>
    <row r="722" ht="15.95" customHeight="1" x14ac:dyDescent="0.25"/>
    <row r="723" ht="15.95" customHeight="1" x14ac:dyDescent="0.25"/>
    <row r="724" ht="15.95" customHeight="1" x14ac:dyDescent="0.25"/>
    <row r="725" ht="15.95" customHeight="1" x14ac:dyDescent="0.25"/>
    <row r="726" ht="15.95" customHeight="1" x14ac:dyDescent="0.25"/>
    <row r="727" ht="15.95" customHeight="1" x14ac:dyDescent="0.25"/>
    <row r="728" ht="15.95" customHeight="1" x14ac:dyDescent="0.25"/>
    <row r="729" ht="15.95" customHeight="1" x14ac:dyDescent="0.25"/>
    <row r="730" ht="15.95" customHeight="1" x14ac:dyDescent="0.25"/>
    <row r="731" ht="15.95" customHeight="1" x14ac:dyDescent="0.25"/>
    <row r="732" ht="15.95" customHeight="1" x14ac:dyDescent="0.25"/>
    <row r="733" ht="15.95" customHeight="1" x14ac:dyDescent="0.25"/>
    <row r="734" ht="15.95" customHeight="1" x14ac:dyDescent="0.25"/>
    <row r="735" ht="15.95" customHeight="1" x14ac:dyDescent="0.25"/>
    <row r="736" ht="15.95" customHeight="1" x14ac:dyDescent="0.25"/>
    <row r="737" ht="15.95" customHeight="1" x14ac:dyDescent="0.25"/>
    <row r="738" ht="15.95" customHeight="1" x14ac:dyDescent="0.25"/>
    <row r="739" ht="15.95" customHeight="1" x14ac:dyDescent="0.25"/>
    <row r="740" ht="15.95" customHeight="1" x14ac:dyDescent="0.25"/>
    <row r="741" ht="15.95" customHeight="1" x14ac:dyDescent="0.25"/>
    <row r="742" ht="15.95" customHeight="1" x14ac:dyDescent="0.25"/>
    <row r="743" ht="15.95" customHeight="1" x14ac:dyDescent="0.25"/>
    <row r="744" ht="15.95" customHeight="1" x14ac:dyDescent="0.25"/>
    <row r="745" ht="15.95" customHeight="1" x14ac:dyDescent="0.25"/>
    <row r="746" ht="15.95" customHeight="1" x14ac:dyDescent="0.25"/>
    <row r="747" ht="15.95" customHeight="1" x14ac:dyDescent="0.25"/>
    <row r="748" ht="15.95" customHeight="1" x14ac:dyDescent="0.25"/>
    <row r="749" ht="15.95" customHeight="1" x14ac:dyDescent="0.25"/>
    <row r="750" ht="15.95" customHeight="1" x14ac:dyDescent="0.25"/>
    <row r="751" ht="15.95" customHeight="1" x14ac:dyDescent="0.25"/>
    <row r="752" ht="15.95" customHeight="1" x14ac:dyDescent="0.25"/>
    <row r="753" ht="15.95" customHeight="1" x14ac:dyDescent="0.25"/>
    <row r="754" ht="15.95" customHeight="1" x14ac:dyDescent="0.25"/>
    <row r="755" ht="15.95" customHeight="1" x14ac:dyDescent="0.25"/>
    <row r="756" ht="15.95" customHeight="1" x14ac:dyDescent="0.25"/>
    <row r="757" ht="15.95" customHeight="1" x14ac:dyDescent="0.25"/>
    <row r="758" ht="15.95" customHeight="1" x14ac:dyDescent="0.25"/>
    <row r="759" ht="15.95" customHeight="1" x14ac:dyDescent="0.25"/>
    <row r="760" ht="15.95" customHeight="1" x14ac:dyDescent="0.25"/>
    <row r="761" ht="15.95" customHeight="1" x14ac:dyDescent="0.25"/>
    <row r="762" ht="15.95" customHeight="1" x14ac:dyDescent="0.25"/>
    <row r="763" ht="15.95" customHeight="1" x14ac:dyDescent="0.25"/>
    <row r="764" ht="15.95" customHeight="1" x14ac:dyDescent="0.25"/>
    <row r="765" ht="15.95" customHeight="1" x14ac:dyDescent="0.25"/>
    <row r="766" ht="15.95" customHeight="1" x14ac:dyDescent="0.25"/>
    <row r="767" ht="15.95" customHeight="1" x14ac:dyDescent="0.25"/>
    <row r="768" ht="15.95" customHeight="1" x14ac:dyDescent="0.25"/>
    <row r="769" ht="15.95" customHeight="1" x14ac:dyDescent="0.25"/>
    <row r="770" ht="15.95" customHeight="1" x14ac:dyDescent="0.25"/>
    <row r="771" ht="15.95" customHeight="1" x14ac:dyDescent="0.25"/>
    <row r="772" ht="15.95" customHeight="1" x14ac:dyDescent="0.25"/>
    <row r="773" ht="15.95" customHeight="1" x14ac:dyDescent="0.25"/>
    <row r="774" ht="15.95" customHeight="1" x14ac:dyDescent="0.25"/>
    <row r="775" ht="15.95" customHeight="1" x14ac:dyDescent="0.25"/>
    <row r="776" ht="15.95" customHeight="1" x14ac:dyDescent="0.25"/>
    <row r="777" ht="15.95" customHeight="1" x14ac:dyDescent="0.25"/>
    <row r="778" ht="15.95" customHeight="1" x14ac:dyDescent="0.25"/>
    <row r="779" ht="15.95" customHeight="1" x14ac:dyDescent="0.25"/>
    <row r="780" ht="15.95" customHeight="1" x14ac:dyDescent="0.25"/>
    <row r="781" ht="15.95" customHeight="1" x14ac:dyDescent="0.25"/>
    <row r="782" ht="15.95" customHeight="1" x14ac:dyDescent="0.25"/>
    <row r="783" ht="15.95" customHeight="1" x14ac:dyDescent="0.25"/>
    <row r="784" ht="15.95" customHeight="1" x14ac:dyDescent="0.25"/>
    <row r="785" ht="15.95" customHeight="1" x14ac:dyDescent="0.25"/>
    <row r="786" ht="15.95" customHeight="1" x14ac:dyDescent="0.25"/>
    <row r="787" ht="15.95" customHeight="1" x14ac:dyDescent="0.25"/>
    <row r="788" ht="15.95" customHeight="1" x14ac:dyDescent="0.25"/>
    <row r="789" ht="15.95" customHeight="1" x14ac:dyDescent="0.25"/>
    <row r="790" ht="15.95" customHeight="1" x14ac:dyDescent="0.25"/>
    <row r="791" ht="15.95" customHeight="1" x14ac:dyDescent="0.25"/>
    <row r="792" ht="15.95" customHeight="1" x14ac:dyDescent="0.25"/>
    <row r="793" ht="15.95" customHeight="1" x14ac:dyDescent="0.25"/>
    <row r="794" ht="15.95" customHeight="1" x14ac:dyDescent="0.25"/>
    <row r="795" ht="15.95" customHeight="1" x14ac:dyDescent="0.25"/>
    <row r="796" ht="15.95" customHeight="1" x14ac:dyDescent="0.25"/>
    <row r="797" ht="15.95" customHeight="1" x14ac:dyDescent="0.25"/>
    <row r="798" ht="15.95" customHeight="1" x14ac:dyDescent="0.25"/>
    <row r="799" ht="15.95" customHeight="1" x14ac:dyDescent="0.25"/>
    <row r="800" ht="15.95" customHeight="1" x14ac:dyDescent="0.25"/>
    <row r="801" ht="15.95" customHeight="1" x14ac:dyDescent="0.25"/>
    <row r="802" ht="15.95" customHeight="1" x14ac:dyDescent="0.25"/>
    <row r="803" ht="15.95" customHeight="1" x14ac:dyDescent="0.25"/>
    <row r="804" ht="15.95" customHeight="1" x14ac:dyDescent="0.25"/>
    <row r="805" ht="15.95" customHeight="1" x14ac:dyDescent="0.25"/>
    <row r="806" ht="15.95" customHeight="1" x14ac:dyDescent="0.25"/>
    <row r="807" ht="15.95" customHeight="1" x14ac:dyDescent="0.25"/>
    <row r="808" ht="15.95" customHeight="1" x14ac:dyDescent="0.25"/>
    <row r="809" ht="15.95" customHeight="1" x14ac:dyDescent="0.25"/>
    <row r="810" ht="15.95" customHeight="1" x14ac:dyDescent="0.25"/>
    <row r="811" ht="15.95" customHeight="1" x14ac:dyDescent="0.25"/>
    <row r="812" ht="15.95" customHeight="1" x14ac:dyDescent="0.25"/>
    <row r="813" ht="15.95" customHeight="1" x14ac:dyDescent="0.25"/>
    <row r="814" ht="15.95" customHeight="1" x14ac:dyDescent="0.25"/>
    <row r="815" ht="15.95" customHeight="1" x14ac:dyDescent="0.25"/>
    <row r="816" ht="15.95" customHeight="1" x14ac:dyDescent="0.25"/>
    <row r="817" ht="15.95" customHeight="1" x14ac:dyDescent="0.25"/>
    <row r="818" ht="15.95" customHeight="1" x14ac:dyDescent="0.25"/>
    <row r="819" ht="15.95" customHeight="1" x14ac:dyDescent="0.25"/>
    <row r="820" ht="15.95" customHeight="1" x14ac:dyDescent="0.25"/>
    <row r="821" ht="15.95" customHeight="1" x14ac:dyDescent="0.25"/>
    <row r="822" ht="15.95" customHeight="1" x14ac:dyDescent="0.25"/>
    <row r="823" ht="15.95" customHeight="1" x14ac:dyDescent="0.25"/>
    <row r="824" ht="15.95" customHeight="1" x14ac:dyDescent="0.25"/>
    <row r="825" ht="15.95" customHeight="1" x14ac:dyDescent="0.25"/>
    <row r="826" ht="15.95" customHeight="1" x14ac:dyDescent="0.25"/>
    <row r="827" ht="15.95" customHeight="1" x14ac:dyDescent="0.25"/>
    <row r="828" ht="15.95" customHeight="1" x14ac:dyDescent="0.25"/>
    <row r="829" ht="15.95" customHeight="1" x14ac:dyDescent="0.25"/>
    <row r="830" ht="15.95" customHeight="1" x14ac:dyDescent="0.25"/>
    <row r="831" ht="15.95" customHeight="1" x14ac:dyDescent="0.25"/>
    <row r="832" ht="15.95" customHeight="1" x14ac:dyDescent="0.25"/>
    <row r="833" ht="15.95" customHeight="1" x14ac:dyDescent="0.25"/>
    <row r="834" ht="15.95" customHeight="1" x14ac:dyDescent="0.25"/>
    <row r="835" ht="15.95" customHeight="1" x14ac:dyDescent="0.25"/>
    <row r="836" ht="15.95" customHeight="1" x14ac:dyDescent="0.25"/>
    <row r="837" ht="15.95" customHeight="1" x14ac:dyDescent="0.25"/>
    <row r="838" ht="15.95" customHeight="1" x14ac:dyDescent="0.25"/>
    <row r="839" ht="15.95" customHeight="1" x14ac:dyDescent="0.25"/>
    <row r="840" ht="15.95" customHeight="1" x14ac:dyDescent="0.25"/>
    <row r="841" ht="15.95" customHeight="1" x14ac:dyDescent="0.25"/>
    <row r="842" ht="15.95" customHeight="1" x14ac:dyDescent="0.25"/>
    <row r="843" ht="15.95" customHeight="1" x14ac:dyDescent="0.25"/>
    <row r="844" ht="15.95" customHeight="1" x14ac:dyDescent="0.25"/>
    <row r="845" ht="15.95" customHeight="1" x14ac:dyDescent="0.25"/>
    <row r="846" ht="15.95" customHeight="1" x14ac:dyDescent="0.25"/>
    <row r="847" ht="15.95" customHeight="1" x14ac:dyDescent="0.25"/>
    <row r="848" ht="15.95" customHeight="1" x14ac:dyDescent="0.25"/>
    <row r="849" ht="15.95" customHeight="1" x14ac:dyDescent="0.25"/>
    <row r="850" ht="15.95" customHeight="1" x14ac:dyDescent="0.25"/>
    <row r="851" ht="15.95" customHeight="1" x14ac:dyDescent="0.25"/>
    <row r="852" ht="15.95" customHeight="1" x14ac:dyDescent="0.25"/>
    <row r="853" ht="15.95" customHeight="1" x14ac:dyDescent="0.25"/>
    <row r="854" ht="15.95" customHeight="1" x14ac:dyDescent="0.25"/>
    <row r="855" ht="15.95" customHeight="1" x14ac:dyDescent="0.25"/>
    <row r="856" ht="15.95" customHeight="1" x14ac:dyDescent="0.25"/>
    <row r="857" ht="15.95" customHeight="1" x14ac:dyDescent="0.25"/>
    <row r="858" ht="15.95" customHeight="1" x14ac:dyDescent="0.25"/>
    <row r="859" ht="15.95" customHeight="1" x14ac:dyDescent="0.25"/>
    <row r="860" ht="15.95" customHeight="1" x14ac:dyDescent="0.25"/>
    <row r="861" ht="15.95" customHeight="1" x14ac:dyDescent="0.25"/>
    <row r="862" ht="15.95" customHeight="1" x14ac:dyDescent="0.25"/>
    <row r="863" ht="15.95" customHeight="1" x14ac:dyDescent="0.25"/>
    <row r="864" ht="15.95" customHeight="1" x14ac:dyDescent="0.25"/>
    <row r="865" ht="15.95" customHeight="1" x14ac:dyDescent="0.25"/>
    <row r="866" ht="15.95" customHeight="1" x14ac:dyDescent="0.25"/>
    <row r="867" ht="15.95" customHeight="1" x14ac:dyDescent="0.25"/>
    <row r="868" ht="15.95" customHeight="1" x14ac:dyDescent="0.25"/>
    <row r="869" ht="15.95" customHeight="1" x14ac:dyDescent="0.25"/>
    <row r="870" ht="15.95" customHeight="1" x14ac:dyDescent="0.25"/>
    <row r="871" ht="15.95" customHeight="1" x14ac:dyDescent="0.25"/>
    <row r="872" ht="15.95" customHeight="1" x14ac:dyDescent="0.25"/>
    <row r="873" ht="15.95" customHeight="1" x14ac:dyDescent="0.25"/>
    <row r="874" ht="15.95" customHeight="1" x14ac:dyDescent="0.25"/>
    <row r="875" ht="15.95" customHeight="1" x14ac:dyDescent="0.25"/>
    <row r="876" ht="15.95" customHeight="1" x14ac:dyDescent="0.25"/>
    <row r="877" ht="15.95" customHeight="1" x14ac:dyDescent="0.25"/>
    <row r="878" ht="15.95" customHeight="1" x14ac:dyDescent="0.25"/>
    <row r="879" ht="15.95" customHeight="1" x14ac:dyDescent="0.25"/>
    <row r="880" ht="15.95" customHeight="1" x14ac:dyDescent="0.25"/>
    <row r="881" ht="15.95" customHeight="1" x14ac:dyDescent="0.25"/>
    <row r="882" ht="15.95" customHeight="1" x14ac:dyDescent="0.25"/>
    <row r="883" ht="15.95" customHeight="1" x14ac:dyDescent="0.25"/>
    <row r="884" ht="15.95" customHeight="1" x14ac:dyDescent="0.25"/>
    <row r="885" ht="15.95" customHeight="1" x14ac:dyDescent="0.25"/>
    <row r="886" ht="15.95" customHeight="1" x14ac:dyDescent="0.25"/>
    <row r="887" ht="15.95" customHeight="1" x14ac:dyDescent="0.25"/>
    <row r="888" ht="15.95" customHeight="1" x14ac:dyDescent="0.25"/>
    <row r="889" ht="15.95" customHeight="1" x14ac:dyDescent="0.25"/>
    <row r="890" ht="15.95" customHeight="1" x14ac:dyDescent="0.25"/>
    <row r="891" ht="15.95" customHeight="1" x14ac:dyDescent="0.25"/>
    <row r="892" ht="15.95" customHeight="1" x14ac:dyDescent="0.25"/>
    <row r="893" ht="15.95" customHeight="1" x14ac:dyDescent="0.25"/>
    <row r="894" ht="15.95" customHeight="1" x14ac:dyDescent="0.25"/>
    <row r="895" ht="15.95" customHeight="1" x14ac:dyDescent="0.25"/>
    <row r="896" ht="15.95" customHeight="1" x14ac:dyDescent="0.25"/>
    <row r="897" ht="15.95" customHeight="1" x14ac:dyDescent="0.25"/>
    <row r="898" ht="15.95" customHeight="1" x14ac:dyDescent="0.25"/>
    <row r="899" ht="15.95" customHeight="1" x14ac:dyDescent="0.25"/>
    <row r="900" ht="15.95" customHeight="1" x14ac:dyDescent="0.25"/>
    <row r="901" ht="15.95" customHeight="1" x14ac:dyDescent="0.25"/>
    <row r="902" ht="15.95" customHeight="1" x14ac:dyDescent="0.25"/>
    <row r="903" ht="15.95" customHeight="1" x14ac:dyDescent="0.25"/>
    <row r="904" ht="15.95" customHeight="1" x14ac:dyDescent="0.25"/>
    <row r="905" ht="15.95" customHeight="1" x14ac:dyDescent="0.25"/>
    <row r="906" ht="15.95" customHeight="1" x14ac:dyDescent="0.25"/>
    <row r="907" ht="15.95" customHeight="1" x14ac:dyDescent="0.25"/>
    <row r="908" ht="15.95" customHeight="1" x14ac:dyDescent="0.25"/>
    <row r="909" ht="15.95" customHeight="1" x14ac:dyDescent="0.25"/>
    <row r="910" ht="15.95" customHeight="1" x14ac:dyDescent="0.25"/>
    <row r="911" ht="15.95" customHeight="1" x14ac:dyDescent="0.25"/>
    <row r="912" ht="15.95" customHeight="1" x14ac:dyDescent="0.25"/>
    <row r="913" ht="15.95" customHeight="1" x14ac:dyDescent="0.25"/>
    <row r="914" ht="15.95" customHeight="1" x14ac:dyDescent="0.25"/>
    <row r="915" ht="15.95" customHeight="1" x14ac:dyDescent="0.25"/>
    <row r="916" ht="15.95" customHeight="1" x14ac:dyDescent="0.25"/>
    <row r="917" ht="15.95" customHeight="1" x14ac:dyDescent="0.25"/>
    <row r="918" ht="15.95" customHeight="1" x14ac:dyDescent="0.25"/>
    <row r="919" ht="15.95" customHeight="1" x14ac:dyDescent="0.25"/>
    <row r="920" ht="15.95" customHeight="1" x14ac:dyDescent="0.25"/>
    <row r="921" ht="15.95" customHeight="1" x14ac:dyDescent="0.25"/>
    <row r="922" ht="15.95" customHeight="1" x14ac:dyDescent="0.25"/>
    <row r="923" ht="15.95" customHeight="1" x14ac:dyDescent="0.25"/>
    <row r="924" ht="15.95" customHeight="1" x14ac:dyDescent="0.25"/>
    <row r="925" ht="15.95" customHeight="1" x14ac:dyDescent="0.25"/>
    <row r="926" ht="15.95" customHeight="1" x14ac:dyDescent="0.25"/>
    <row r="927" ht="15.95" customHeight="1" x14ac:dyDescent="0.25"/>
    <row r="928" ht="15.95" customHeight="1" x14ac:dyDescent="0.25"/>
    <row r="929" ht="15.95" customHeight="1" x14ac:dyDescent="0.25"/>
    <row r="930" ht="15.95" customHeight="1" x14ac:dyDescent="0.25"/>
    <row r="931" ht="15.95" customHeight="1" x14ac:dyDescent="0.25"/>
    <row r="932" ht="15.95" customHeight="1" x14ac:dyDescent="0.25"/>
    <row r="933" ht="15.95" customHeight="1" x14ac:dyDescent="0.25"/>
    <row r="934" ht="15.95" customHeight="1" x14ac:dyDescent="0.25"/>
    <row r="935" ht="15.95" customHeight="1" x14ac:dyDescent="0.25"/>
    <row r="936" ht="15.95" customHeight="1" x14ac:dyDescent="0.25"/>
    <row r="937" ht="15.95" customHeight="1" x14ac:dyDescent="0.25"/>
    <row r="938" ht="15.95" customHeight="1" x14ac:dyDescent="0.25"/>
    <row r="939" ht="15.95" customHeight="1" x14ac:dyDescent="0.25"/>
    <row r="940" ht="15.95" customHeight="1" x14ac:dyDescent="0.25"/>
    <row r="941" ht="15.95" customHeight="1" x14ac:dyDescent="0.25"/>
    <row r="942" ht="15.95" customHeight="1" x14ac:dyDescent="0.25"/>
    <row r="943" ht="15.95" customHeight="1" x14ac:dyDescent="0.25"/>
    <row r="944" ht="15.95" customHeight="1" x14ac:dyDescent="0.25"/>
    <row r="945" ht="15.95" customHeight="1" x14ac:dyDescent="0.25"/>
    <row r="946" ht="15.95" customHeight="1" x14ac:dyDescent="0.25"/>
    <row r="947" ht="15.95" customHeight="1" x14ac:dyDescent="0.25"/>
    <row r="948" ht="15.95" customHeight="1" x14ac:dyDescent="0.25"/>
    <row r="949" ht="15.95" customHeight="1" x14ac:dyDescent="0.25"/>
    <row r="950" ht="15.95" customHeight="1" x14ac:dyDescent="0.25"/>
    <row r="951" ht="15.95" customHeight="1" x14ac:dyDescent="0.25"/>
    <row r="952" ht="15.95" customHeight="1" x14ac:dyDescent="0.25"/>
    <row r="953" ht="15.95" customHeight="1" x14ac:dyDescent="0.25"/>
    <row r="954" ht="15.95" customHeight="1" x14ac:dyDescent="0.25"/>
    <row r="955" ht="15.95" customHeight="1" x14ac:dyDescent="0.25"/>
    <row r="956" ht="15.95" customHeight="1" x14ac:dyDescent="0.25"/>
    <row r="957" ht="15.95" customHeight="1" x14ac:dyDescent="0.25"/>
    <row r="958" ht="15.95" customHeight="1" x14ac:dyDescent="0.25"/>
    <row r="959" ht="15.95" customHeight="1" x14ac:dyDescent="0.25"/>
    <row r="960" ht="15.95" customHeight="1" x14ac:dyDescent="0.25"/>
    <row r="961" ht="15.95" customHeight="1" x14ac:dyDescent="0.25"/>
    <row r="962" ht="15.95" customHeight="1" x14ac:dyDescent="0.25"/>
    <row r="963" ht="15.95" customHeight="1" x14ac:dyDescent="0.25"/>
    <row r="964" ht="15.95" customHeight="1" x14ac:dyDescent="0.25"/>
    <row r="965" ht="15.95" customHeight="1" x14ac:dyDescent="0.25"/>
    <row r="966" ht="15.95" customHeight="1" x14ac:dyDescent="0.25"/>
    <row r="967" ht="15.95" customHeight="1" x14ac:dyDescent="0.25"/>
    <row r="968" ht="15.95" customHeight="1" x14ac:dyDescent="0.25"/>
    <row r="969" ht="15.95" customHeight="1" x14ac:dyDescent="0.25"/>
    <row r="970" ht="15.95" customHeight="1" x14ac:dyDescent="0.25"/>
    <row r="971" ht="15.95" customHeight="1" x14ac:dyDescent="0.25"/>
    <row r="972" ht="15.95" customHeight="1" x14ac:dyDescent="0.25"/>
    <row r="973" ht="15.95" customHeight="1" x14ac:dyDescent="0.25"/>
    <row r="974" ht="15.95" customHeight="1" x14ac:dyDescent="0.25"/>
    <row r="975" ht="15.95" customHeight="1" x14ac:dyDescent="0.25"/>
    <row r="976" ht="15.95" customHeight="1" x14ac:dyDescent="0.25"/>
    <row r="977" ht="15.95" customHeight="1" x14ac:dyDescent="0.25"/>
    <row r="978" ht="15.95" customHeight="1" x14ac:dyDescent="0.25"/>
    <row r="979" ht="15.95" customHeight="1" x14ac:dyDescent="0.25"/>
    <row r="980" ht="15.95" customHeight="1" x14ac:dyDescent="0.25"/>
    <row r="981" ht="15.95" customHeight="1" x14ac:dyDescent="0.25"/>
    <row r="982" ht="15.95" customHeight="1" x14ac:dyDescent="0.25"/>
    <row r="983" ht="15.95" customHeight="1" x14ac:dyDescent="0.25"/>
    <row r="984" ht="15.95" customHeight="1" x14ac:dyDescent="0.25"/>
    <row r="985" ht="15.95" customHeight="1" x14ac:dyDescent="0.25"/>
    <row r="986" ht="15.95" customHeight="1" x14ac:dyDescent="0.25"/>
    <row r="987" ht="15.95" customHeight="1" x14ac:dyDescent="0.25"/>
    <row r="988" ht="15.95" customHeight="1" x14ac:dyDescent="0.25"/>
    <row r="989" ht="15.95" customHeight="1" x14ac:dyDescent="0.25"/>
    <row r="990" ht="15.95" customHeight="1" x14ac:dyDescent="0.25"/>
    <row r="991" ht="15.95" customHeight="1" x14ac:dyDescent="0.25"/>
    <row r="992" ht="15.95" customHeight="1" x14ac:dyDescent="0.25"/>
    <row r="993" ht="15.95" customHeight="1" x14ac:dyDescent="0.25"/>
    <row r="994" ht="15.95" customHeight="1" x14ac:dyDescent="0.25"/>
    <row r="995" ht="15.95" customHeight="1" x14ac:dyDescent="0.25"/>
    <row r="996" ht="15.95" customHeight="1" x14ac:dyDescent="0.25"/>
    <row r="997" ht="15.95" customHeight="1" x14ac:dyDescent="0.25"/>
    <row r="998" ht="15.95" customHeight="1" x14ac:dyDescent="0.25"/>
    <row r="999" ht="15.95" customHeight="1" x14ac:dyDescent="0.25"/>
    <row r="1000" ht="15.95" customHeight="1" x14ac:dyDescent="0.25"/>
    <row r="1001" ht="15.95" customHeight="1" x14ac:dyDescent="0.25"/>
    <row r="1002" ht="15.95" customHeight="1" x14ac:dyDescent="0.25"/>
    <row r="1003" ht="15.95" customHeight="1" x14ac:dyDescent="0.25"/>
    <row r="1004" ht="15.95" customHeight="1" x14ac:dyDescent="0.25"/>
    <row r="1005" ht="15.95" customHeight="1" x14ac:dyDescent="0.25"/>
    <row r="1006" ht="15.95" customHeight="1" x14ac:dyDescent="0.25"/>
    <row r="1007" ht="15.95" customHeight="1" x14ac:dyDescent="0.25"/>
    <row r="1008" ht="15.95" customHeight="1" x14ac:dyDescent="0.25"/>
    <row r="1009" ht="15.95" customHeight="1" x14ac:dyDescent="0.25"/>
    <row r="1010" ht="15.95" customHeight="1" x14ac:dyDescent="0.25"/>
    <row r="1011" ht="15.95" customHeight="1" x14ac:dyDescent="0.25"/>
    <row r="1012" ht="15.95" customHeight="1" x14ac:dyDescent="0.25"/>
    <row r="1013" ht="15.95" customHeight="1" x14ac:dyDescent="0.25"/>
    <row r="1014" ht="15.95" customHeight="1" x14ac:dyDescent="0.25"/>
    <row r="1015" ht="15.95" customHeight="1" x14ac:dyDescent="0.25"/>
    <row r="1016" ht="15.95" customHeight="1" x14ac:dyDescent="0.25"/>
    <row r="1017" ht="15.95" customHeight="1" x14ac:dyDescent="0.25"/>
    <row r="1018" ht="15.95" customHeight="1" x14ac:dyDescent="0.25"/>
    <row r="1019" ht="15.95" customHeight="1" x14ac:dyDescent="0.25"/>
    <row r="1020" ht="15.95" customHeight="1" x14ac:dyDescent="0.25"/>
    <row r="1021" ht="15.95" customHeight="1" x14ac:dyDescent="0.25"/>
    <row r="1022" ht="15.95" customHeight="1" x14ac:dyDescent="0.25"/>
    <row r="1023" ht="15.95" customHeight="1" x14ac:dyDescent="0.25"/>
    <row r="1024" ht="15.95" customHeight="1" x14ac:dyDescent="0.25"/>
    <row r="1025" ht="15.95" customHeight="1" x14ac:dyDescent="0.25"/>
    <row r="1026" ht="15.95" customHeight="1" x14ac:dyDescent="0.25"/>
    <row r="1027" ht="15.95" customHeight="1" x14ac:dyDescent="0.25"/>
    <row r="1028" ht="15.95" customHeight="1" x14ac:dyDescent="0.25"/>
    <row r="1029" ht="15.95" customHeight="1" x14ac:dyDescent="0.25"/>
    <row r="1030" ht="15.95" customHeight="1" x14ac:dyDescent="0.25"/>
    <row r="1031" ht="15.95" customHeight="1" x14ac:dyDescent="0.25"/>
    <row r="1032" ht="15.95" customHeight="1" x14ac:dyDescent="0.25"/>
    <row r="1033" ht="15.95" customHeight="1" x14ac:dyDescent="0.25"/>
    <row r="1034" ht="15.95" customHeight="1" x14ac:dyDescent="0.25"/>
    <row r="1035" ht="15.95" customHeight="1" x14ac:dyDescent="0.25"/>
    <row r="1036" ht="15.95" customHeight="1" x14ac:dyDescent="0.25"/>
    <row r="1037" ht="15.95" customHeight="1" x14ac:dyDescent="0.25"/>
    <row r="1038" ht="15.95" customHeight="1" x14ac:dyDescent="0.25"/>
    <row r="1039" ht="15.95" customHeight="1" x14ac:dyDescent="0.25"/>
    <row r="1040" ht="15.95" customHeight="1" x14ac:dyDescent="0.25"/>
    <row r="1041" ht="15.95" customHeight="1" x14ac:dyDescent="0.25"/>
    <row r="1042" ht="15.95" customHeight="1" x14ac:dyDescent="0.25"/>
    <row r="1043" ht="15.95" customHeight="1" x14ac:dyDescent="0.25"/>
    <row r="1044" ht="15.95" customHeight="1" x14ac:dyDescent="0.25"/>
    <row r="1045" ht="15.95" customHeight="1" x14ac:dyDescent="0.25"/>
    <row r="1046" ht="15.95" customHeight="1" x14ac:dyDescent="0.25"/>
    <row r="1047" ht="15.95" customHeight="1" x14ac:dyDescent="0.25"/>
    <row r="1048" ht="15.95" customHeight="1" x14ac:dyDescent="0.25"/>
    <row r="1049" ht="15.95" customHeight="1" x14ac:dyDescent="0.25"/>
    <row r="1050" ht="15.95" customHeight="1" x14ac:dyDescent="0.25"/>
    <row r="1051" ht="15.95" customHeight="1" x14ac:dyDescent="0.25"/>
    <row r="1052" ht="15.95" customHeight="1" x14ac:dyDescent="0.25"/>
    <row r="1053" ht="15.95" customHeight="1" x14ac:dyDescent="0.25"/>
    <row r="1054" ht="15.95" customHeight="1" x14ac:dyDescent="0.25"/>
    <row r="1055" ht="15.95" customHeight="1" x14ac:dyDescent="0.25"/>
    <row r="1056" ht="15.95" customHeight="1" x14ac:dyDescent="0.25"/>
    <row r="1057" ht="15.95" customHeight="1" x14ac:dyDescent="0.25"/>
    <row r="1058" ht="15.95" customHeight="1" x14ac:dyDescent="0.25"/>
    <row r="1059" ht="15.95" customHeight="1" x14ac:dyDescent="0.25"/>
    <row r="1060" ht="15.95" customHeight="1" x14ac:dyDescent="0.25"/>
    <row r="1061" ht="15.95" customHeight="1" x14ac:dyDescent="0.25"/>
    <row r="1062" ht="15.95" customHeight="1" x14ac:dyDescent="0.25"/>
    <row r="1063" ht="15.95" customHeight="1" x14ac:dyDescent="0.25"/>
    <row r="1064" ht="15.95" customHeight="1" x14ac:dyDescent="0.25"/>
    <row r="1065" ht="15.95" customHeight="1" x14ac:dyDescent="0.25"/>
    <row r="1066" ht="15.95" customHeight="1" x14ac:dyDescent="0.25"/>
    <row r="1067" ht="15.95" customHeight="1" x14ac:dyDescent="0.25"/>
    <row r="1068" ht="15.95" customHeight="1" x14ac:dyDescent="0.25"/>
    <row r="1069" ht="15.95" customHeight="1" x14ac:dyDescent="0.25"/>
    <row r="1070" ht="15.95" customHeight="1" x14ac:dyDescent="0.25"/>
    <row r="1071" ht="15.95" customHeight="1" x14ac:dyDescent="0.25"/>
    <row r="1072" ht="15.95" customHeight="1" x14ac:dyDescent="0.25"/>
    <row r="1073" ht="15.95" customHeight="1" x14ac:dyDescent="0.25"/>
    <row r="1074" ht="15.95" customHeight="1" x14ac:dyDescent="0.25"/>
    <row r="1075" ht="15.95" customHeight="1" x14ac:dyDescent="0.25"/>
    <row r="1076" ht="15.95" customHeight="1" x14ac:dyDescent="0.25"/>
    <row r="1077" ht="15.95" customHeight="1" x14ac:dyDescent="0.25"/>
    <row r="1078" ht="15.95" customHeight="1" x14ac:dyDescent="0.25"/>
    <row r="1079" ht="15.95" customHeight="1" x14ac:dyDescent="0.25"/>
    <row r="1080" ht="15.95" customHeight="1" x14ac:dyDescent="0.25"/>
    <row r="1081" ht="15.95" customHeight="1" x14ac:dyDescent="0.25"/>
    <row r="1082" ht="15.95" customHeight="1" x14ac:dyDescent="0.25"/>
    <row r="1083" ht="15.95" customHeight="1" x14ac:dyDescent="0.25"/>
    <row r="1084" ht="15.95" customHeight="1" x14ac:dyDescent="0.25"/>
    <row r="1085" ht="15.95" customHeight="1" x14ac:dyDescent="0.25"/>
    <row r="1086" ht="15.95" customHeight="1" x14ac:dyDescent="0.25"/>
    <row r="1087" ht="15.95" customHeight="1" x14ac:dyDescent="0.25"/>
    <row r="1088" ht="15.95" customHeight="1" x14ac:dyDescent="0.25"/>
    <row r="1089" ht="15.95" customHeight="1" x14ac:dyDescent="0.25"/>
    <row r="1090" ht="15.95" customHeight="1" x14ac:dyDescent="0.25"/>
    <row r="1091" ht="15.95" customHeight="1" x14ac:dyDescent="0.25"/>
    <row r="1092" ht="15.95" customHeight="1" x14ac:dyDescent="0.25"/>
    <row r="1093" ht="15.95" customHeight="1" x14ac:dyDescent="0.25"/>
    <row r="1094" ht="15.95" customHeight="1" x14ac:dyDescent="0.25"/>
    <row r="1095" ht="15.95" customHeight="1" x14ac:dyDescent="0.25"/>
    <row r="1096" ht="15.95" customHeight="1" x14ac:dyDescent="0.25"/>
    <row r="1097" ht="15.95" customHeight="1" x14ac:dyDescent="0.25"/>
    <row r="1098" ht="15.95" customHeight="1" x14ac:dyDescent="0.25"/>
    <row r="1099" ht="15.95" customHeight="1" x14ac:dyDescent="0.25"/>
    <row r="1100" ht="15.95" customHeight="1" x14ac:dyDescent="0.25"/>
    <row r="1101" ht="15.95" customHeight="1" x14ac:dyDescent="0.25"/>
    <row r="1102" ht="15.95" customHeight="1" x14ac:dyDescent="0.25"/>
    <row r="1103" ht="15.95" customHeight="1" x14ac:dyDescent="0.25"/>
    <row r="1104" ht="15.95" customHeight="1" x14ac:dyDescent="0.25"/>
    <row r="1105" ht="15.95" customHeight="1" x14ac:dyDescent="0.25"/>
    <row r="1106" ht="15.95" customHeight="1" x14ac:dyDescent="0.25"/>
    <row r="1107" ht="15.95" customHeight="1" x14ac:dyDescent="0.25"/>
    <row r="1108" ht="15.95" customHeight="1" x14ac:dyDescent="0.25"/>
    <row r="1109" ht="15.95" customHeight="1" x14ac:dyDescent="0.25"/>
    <row r="1110" ht="15.95" customHeight="1" x14ac:dyDescent="0.25"/>
    <row r="1111" ht="15.95" customHeight="1" x14ac:dyDescent="0.25"/>
    <row r="1112" ht="15.95" customHeight="1" x14ac:dyDescent="0.25"/>
    <row r="1113" ht="15.95" customHeight="1" x14ac:dyDescent="0.25"/>
    <row r="1114" ht="15.95" customHeight="1" x14ac:dyDescent="0.25"/>
    <row r="1115" ht="15.95" customHeight="1" x14ac:dyDescent="0.25"/>
    <row r="1116" ht="15.95" customHeight="1" x14ac:dyDescent="0.25"/>
    <row r="1117" ht="15.95" customHeight="1" x14ac:dyDescent="0.25"/>
    <row r="1118" ht="15.95" customHeight="1" x14ac:dyDescent="0.25"/>
    <row r="1119" ht="15.95" customHeight="1" x14ac:dyDescent="0.25"/>
    <row r="1120" ht="15.95" customHeight="1" x14ac:dyDescent="0.25"/>
    <row r="1121" ht="15.95" customHeight="1" x14ac:dyDescent="0.25"/>
    <row r="1122" ht="15.95" customHeight="1" x14ac:dyDescent="0.25"/>
    <row r="1123" ht="15.95" customHeight="1" x14ac:dyDescent="0.25"/>
    <row r="1124" ht="15.95" customHeight="1" x14ac:dyDescent="0.25"/>
    <row r="1125" ht="15.95" customHeight="1" x14ac:dyDescent="0.25"/>
    <row r="1126" ht="15.95" customHeight="1" x14ac:dyDescent="0.25"/>
    <row r="1127" ht="15.95" customHeight="1" x14ac:dyDescent="0.25"/>
    <row r="1128" ht="15.95" customHeight="1" x14ac:dyDescent="0.25"/>
    <row r="1129" ht="15.95" customHeight="1" x14ac:dyDescent="0.25"/>
    <row r="1130" ht="15.95" customHeight="1" x14ac:dyDescent="0.25"/>
    <row r="1131" ht="15.95" customHeight="1" x14ac:dyDescent="0.25"/>
    <row r="1132" ht="15.95" customHeight="1" x14ac:dyDescent="0.25"/>
    <row r="1133" ht="15.95" customHeight="1" x14ac:dyDescent="0.25"/>
    <row r="1134" ht="15.95" customHeight="1" x14ac:dyDescent="0.25"/>
    <row r="1135" ht="15.95" customHeight="1" x14ac:dyDescent="0.25"/>
    <row r="1136" ht="15.95" customHeight="1" x14ac:dyDescent="0.25"/>
    <row r="1137" ht="15.95" customHeight="1" x14ac:dyDescent="0.25"/>
    <row r="1138" ht="15.95" customHeight="1" x14ac:dyDescent="0.25"/>
    <row r="1139" ht="15.95" customHeight="1" x14ac:dyDescent="0.25"/>
    <row r="1140" ht="15.95" customHeight="1" x14ac:dyDescent="0.25"/>
    <row r="1141" ht="15.95" customHeight="1" x14ac:dyDescent="0.25"/>
    <row r="1142" ht="15.95" customHeight="1" x14ac:dyDescent="0.25"/>
    <row r="1143" ht="15.95" customHeight="1" x14ac:dyDescent="0.25"/>
    <row r="1144" ht="15.95" customHeight="1" x14ac:dyDescent="0.25"/>
    <row r="1145" ht="15.95" customHeight="1" x14ac:dyDescent="0.25"/>
    <row r="1146" ht="15.95" customHeight="1" x14ac:dyDescent="0.25"/>
    <row r="1147" ht="15.95" customHeight="1" x14ac:dyDescent="0.25"/>
    <row r="1148" ht="15.95" customHeight="1" x14ac:dyDescent="0.25"/>
    <row r="1149" ht="15.95" customHeight="1" x14ac:dyDescent="0.25"/>
    <row r="1150" ht="15.95" customHeight="1" x14ac:dyDescent="0.25"/>
    <row r="1151" ht="15.95" customHeight="1" x14ac:dyDescent="0.25"/>
    <row r="1152" ht="15.95" customHeight="1" x14ac:dyDescent="0.25"/>
    <row r="1153" ht="15.95" customHeight="1" x14ac:dyDescent="0.25"/>
    <row r="1154" ht="15.95" customHeight="1" x14ac:dyDescent="0.25"/>
    <row r="1155" ht="15.95" customHeight="1" x14ac:dyDescent="0.25"/>
    <row r="1156" ht="15.95" customHeight="1" x14ac:dyDescent="0.25"/>
    <row r="1157" ht="15.95" customHeight="1" x14ac:dyDescent="0.25"/>
    <row r="1158" ht="15.95" customHeight="1" x14ac:dyDescent="0.25"/>
    <row r="1159" ht="15.95" customHeight="1" x14ac:dyDescent="0.25"/>
    <row r="1160" ht="15.95" customHeight="1" x14ac:dyDescent="0.25"/>
    <row r="1161" ht="15.95" customHeight="1" x14ac:dyDescent="0.25"/>
    <row r="1162" ht="15.95" customHeight="1" x14ac:dyDescent="0.25"/>
    <row r="1163" ht="15.95" customHeight="1" x14ac:dyDescent="0.25"/>
    <row r="1164" ht="15.95" customHeight="1" x14ac:dyDescent="0.25"/>
    <row r="1165" ht="15.95" customHeight="1" x14ac:dyDescent="0.25"/>
    <row r="1166" ht="15.95" customHeight="1" x14ac:dyDescent="0.25"/>
    <row r="1167" ht="15.95" customHeight="1" x14ac:dyDescent="0.25"/>
    <row r="1168" ht="15.95" customHeight="1" x14ac:dyDescent="0.25"/>
    <row r="1169" ht="15.95" customHeight="1" x14ac:dyDescent="0.25"/>
    <row r="1170" ht="15.95" customHeight="1" x14ac:dyDescent="0.25"/>
    <row r="1171" ht="15.95" customHeight="1" x14ac:dyDescent="0.25"/>
    <row r="1172" ht="15.95" customHeight="1" x14ac:dyDescent="0.25"/>
    <row r="1173" ht="15.95" customHeight="1" x14ac:dyDescent="0.25"/>
    <row r="1174" ht="15.95" customHeight="1" x14ac:dyDescent="0.25"/>
    <row r="1175" ht="15.95" customHeight="1" x14ac:dyDescent="0.25"/>
    <row r="1176" ht="15.95" customHeight="1" x14ac:dyDescent="0.25"/>
    <row r="1177" ht="15.95" customHeight="1" x14ac:dyDescent="0.25"/>
    <row r="1178" ht="15.95" customHeight="1" x14ac:dyDescent="0.25"/>
    <row r="1179" ht="15.95" customHeight="1" x14ac:dyDescent="0.25"/>
    <row r="1180" ht="15.95" customHeight="1" x14ac:dyDescent="0.25"/>
    <row r="1181" ht="15.95" customHeight="1" x14ac:dyDescent="0.25"/>
    <row r="1182" ht="15.95" customHeight="1" x14ac:dyDescent="0.25"/>
    <row r="1183" ht="15.95" customHeight="1" x14ac:dyDescent="0.25"/>
    <row r="1184" ht="15.95" customHeight="1" x14ac:dyDescent="0.25"/>
    <row r="1185" ht="15.95" customHeight="1" x14ac:dyDescent="0.25"/>
    <row r="1186" ht="15.95" customHeight="1" x14ac:dyDescent="0.25"/>
    <row r="1187" ht="15.95" customHeight="1" x14ac:dyDescent="0.25"/>
    <row r="1188" ht="15.95" customHeight="1" x14ac:dyDescent="0.25"/>
    <row r="1189" ht="15.95" customHeight="1" x14ac:dyDescent="0.25"/>
    <row r="1190" ht="15.95" customHeight="1" x14ac:dyDescent="0.25"/>
    <row r="1191" ht="15.95" customHeight="1" x14ac:dyDescent="0.25"/>
    <row r="1192" ht="15.95" customHeight="1" x14ac:dyDescent="0.25"/>
    <row r="1193" ht="15.95" customHeight="1" x14ac:dyDescent="0.25"/>
    <row r="1194" ht="15.95" customHeight="1" x14ac:dyDescent="0.25"/>
    <row r="1195" ht="15.95" customHeight="1" x14ac:dyDescent="0.25"/>
    <row r="1196" ht="15.95" customHeight="1" x14ac:dyDescent="0.25"/>
    <row r="1197" ht="15.95" customHeight="1" x14ac:dyDescent="0.25"/>
    <row r="1198" ht="15.95" customHeight="1" x14ac:dyDescent="0.25"/>
    <row r="1199" ht="15.95" customHeight="1" x14ac:dyDescent="0.25"/>
    <row r="1200" ht="15.95" customHeight="1" x14ac:dyDescent="0.25"/>
    <row r="1201" ht="15.95" customHeight="1" x14ac:dyDescent="0.25"/>
    <row r="1202" ht="15.95" customHeight="1" x14ac:dyDescent="0.25"/>
    <row r="1203" ht="15.95" customHeight="1" x14ac:dyDescent="0.25"/>
    <row r="1204" ht="15.95" customHeight="1" x14ac:dyDescent="0.25"/>
    <row r="1205" ht="15.95" customHeight="1" x14ac:dyDescent="0.25"/>
    <row r="1206" ht="15.95" customHeight="1" x14ac:dyDescent="0.25"/>
    <row r="1207" ht="15.95" customHeight="1" x14ac:dyDescent="0.25"/>
    <row r="1208" ht="15.95" customHeight="1" x14ac:dyDescent="0.25"/>
    <row r="1209" ht="15.95" customHeight="1" x14ac:dyDescent="0.25"/>
    <row r="1210" ht="15.95" customHeight="1" x14ac:dyDescent="0.25"/>
    <row r="1211" ht="15.95" customHeight="1" x14ac:dyDescent="0.25"/>
    <row r="1212" ht="15.95" customHeight="1" x14ac:dyDescent="0.25"/>
    <row r="1213" ht="15.95" customHeight="1" x14ac:dyDescent="0.25"/>
    <row r="1214" ht="15.95" customHeight="1" x14ac:dyDescent="0.25"/>
    <row r="1215" ht="15.95" customHeight="1" x14ac:dyDescent="0.25"/>
    <row r="1216" ht="15.95" customHeight="1" x14ac:dyDescent="0.25"/>
    <row r="1217" ht="15.95" customHeight="1" x14ac:dyDescent="0.25"/>
    <row r="1218" ht="15.95" customHeight="1" x14ac:dyDescent="0.25"/>
    <row r="1219" ht="15.95" customHeight="1" x14ac:dyDescent="0.25"/>
    <row r="1220" ht="15.95" customHeight="1" x14ac:dyDescent="0.25"/>
    <row r="1221" ht="15.95" customHeight="1" x14ac:dyDescent="0.25"/>
    <row r="1222" ht="15.95" customHeight="1" x14ac:dyDescent="0.25"/>
    <row r="1223" ht="15.95" customHeight="1" x14ac:dyDescent="0.25"/>
    <row r="1224" ht="15.95" customHeight="1" x14ac:dyDescent="0.25"/>
    <row r="1225" ht="15.95" customHeight="1" x14ac:dyDescent="0.25"/>
    <row r="1226" ht="15.95" customHeight="1" x14ac:dyDescent="0.25"/>
    <row r="1227" ht="15.95" customHeight="1" x14ac:dyDescent="0.25"/>
    <row r="1228" ht="15.95" customHeight="1" x14ac:dyDescent="0.25"/>
    <row r="1229" ht="15.95" customHeight="1" x14ac:dyDescent="0.25"/>
    <row r="1230" ht="15.95" customHeight="1" x14ac:dyDescent="0.25"/>
    <row r="1231" ht="15.95" customHeight="1" x14ac:dyDescent="0.25"/>
    <row r="1232" ht="15.95" customHeight="1" x14ac:dyDescent="0.25"/>
    <row r="1233" ht="15.95" customHeight="1" x14ac:dyDescent="0.25"/>
    <row r="1234" ht="15.95" customHeight="1" x14ac:dyDescent="0.25"/>
    <row r="1235" ht="15.95" customHeight="1" x14ac:dyDescent="0.25"/>
    <row r="1236" ht="15.95" customHeight="1" x14ac:dyDescent="0.25"/>
    <row r="1237" ht="15.95" customHeight="1" x14ac:dyDescent="0.25"/>
    <row r="1238" ht="15.95" customHeight="1" x14ac:dyDescent="0.25"/>
    <row r="1239" ht="15.95" customHeight="1" x14ac:dyDescent="0.25"/>
    <row r="1240" ht="15.95" customHeight="1" x14ac:dyDescent="0.25"/>
    <row r="1241" ht="15.95" customHeight="1" x14ac:dyDescent="0.25"/>
    <row r="1242" ht="15.95" customHeight="1" x14ac:dyDescent="0.25"/>
    <row r="1243" ht="15.95" customHeight="1" x14ac:dyDescent="0.25"/>
    <row r="1244" ht="15.95" customHeight="1" x14ac:dyDescent="0.25"/>
    <row r="1245" ht="15.95" customHeight="1" x14ac:dyDescent="0.25"/>
    <row r="1246" ht="15.95" customHeight="1" x14ac:dyDescent="0.25"/>
    <row r="1247" ht="15.95" customHeight="1" x14ac:dyDescent="0.25"/>
    <row r="1248" ht="15.95" customHeight="1" x14ac:dyDescent="0.25"/>
    <row r="1249" ht="15.95" customHeight="1" x14ac:dyDescent="0.25"/>
    <row r="1250" ht="15.95" customHeight="1" x14ac:dyDescent="0.25"/>
    <row r="1251" ht="15.95" customHeight="1" x14ac:dyDescent="0.25"/>
    <row r="1252" ht="15.95" customHeight="1" x14ac:dyDescent="0.25"/>
    <row r="1253" ht="15.95" customHeight="1" x14ac:dyDescent="0.25"/>
    <row r="1254" ht="15.95" customHeight="1" x14ac:dyDescent="0.25"/>
    <row r="1255" ht="15.95" customHeight="1" x14ac:dyDescent="0.25"/>
    <row r="1256" ht="15.95" customHeight="1" x14ac:dyDescent="0.25"/>
    <row r="1257" ht="15.95" customHeight="1" x14ac:dyDescent="0.25"/>
    <row r="1258" ht="15.95" customHeight="1" x14ac:dyDescent="0.25"/>
    <row r="1259" ht="15.95" customHeight="1" x14ac:dyDescent="0.25"/>
    <row r="1260" ht="15.95" customHeight="1" x14ac:dyDescent="0.25"/>
    <row r="1261" ht="15.95" customHeight="1" x14ac:dyDescent="0.25"/>
    <row r="1262" ht="15.95" customHeight="1" x14ac:dyDescent="0.25"/>
    <row r="1263" ht="15.95" customHeight="1" x14ac:dyDescent="0.25"/>
    <row r="1264" ht="15.95" customHeight="1" x14ac:dyDescent="0.25"/>
    <row r="1265" ht="15.95" customHeight="1" x14ac:dyDescent="0.25"/>
    <row r="1266" ht="15.95" customHeight="1" x14ac:dyDescent="0.25"/>
    <row r="1267" ht="15.95" customHeight="1" x14ac:dyDescent="0.25"/>
    <row r="1268" ht="15.95" customHeight="1" x14ac:dyDescent="0.25"/>
    <row r="1269" ht="15.95" customHeight="1" x14ac:dyDescent="0.25"/>
    <row r="1270" ht="15.95" customHeight="1" x14ac:dyDescent="0.25"/>
    <row r="1271" ht="15.95" customHeight="1" x14ac:dyDescent="0.25"/>
    <row r="1272" ht="15.95" customHeight="1" x14ac:dyDescent="0.25"/>
    <row r="1273" ht="15.95" customHeight="1" x14ac:dyDescent="0.25"/>
    <row r="1274" ht="15.95" customHeight="1" x14ac:dyDescent="0.25"/>
    <row r="1275" ht="15.95" customHeight="1" x14ac:dyDescent="0.25"/>
    <row r="1276" ht="15.95" customHeight="1" x14ac:dyDescent="0.25"/>
    <row r="1277" ht="15.95" customHeight="1" x14ac:dyDescent="0.25"/>
    <row r="1278" ht="15.95" customHeight="1" x14ac:dyDescent="0.25"/>
    <row r="1279" ht="15.95" customHeight="1" x14ac:dyDescent="0.25"/>
    <row r="1280" ht="15.95" customHeight="1" x14ac:dyDescent="0.25"/>
    <row r="1281" ht="15.95" customHeight="1" x14ac:dyDescent="0.25"/>
    <row r="1282" ht="15.95" customHeight="1" x14ac:dyDescent="0.25"/>
    <row r="1283" ht="15.95" customHeight="1" x14ac:dyDescent="0.25"/>
    <row r="1284" ht="15.95" customHeight="1" x14ac:dyDescent="0.25"/>
    <row r="1285" ht="15.95" customHeight="1" x14ac:dyDescent="0.25"/>
    <row r="1286" ht="15.95" customHeight="1" x14ac:dyDescent="0.25"/>
    <row r="1287" ht="15.95" customHeight="1" x14ac:dyDescent="0.25"/>
    <row r="1288" ht="15.95" customHeight="1" x14ac:dyDescent="0.25"/>
    <row r="1289" ht="15.95" customHeight="1" x14ac:dyDescent="0.25"/>
    <row r="1290" ht="15.95" customHeight="1" x14ac:dyDescent="0.25"/>
    <row r="1291" ht="15.95" customHeight="1" x14ac:dyDescent="0.25"/>
    <row r="1292" ht="15.95" customHeight="1" x14ac:dyDescent="0.25"/>
    <row r="1293" ht="15.95" customHeight="1" x14ac:dyDescent="0.25"/>
    <row r="1294" ht="15.95" customHeight="1" x14ac:dyDescent="0.25"/>
    <row r="1295" ht="15.95" customHeight="1" x14ac:dyDescent="0.25"/>
    <row r="1296" ht="15.95" customHeight="1" x14ac:dyDescent="0.25"/>
    <row r="1297" ht="15.95" customHeight="1" x14ac:dyDescent="0.25"/>
    <row r="1298" ht="15.95" customHeight="1" x14ac:dyDescent="0.25"/>
    <row r="1299" ht="15.95" customHeight="1" x14ac:dyDescent="0.25"/>
    <row r="1300" ht="15.95" customHeight="1" x14ac:dyDescent="0.25"/>
    <row r="1301" ht="15.95" customHeight="1" x14ac:dyDescent="0.25"/>
    <row r="1302" ht="15.95" customHeight="1" x14ac:dyDescent="0.25"/>
    <row r="1303" ht="15.95" customHeight="1" x14ac:dyDescent="0.25"/>
    <row r="1304" ht="15.95" customHeight="1" x14ac:dyDescent="0.25"/>
    <row r="1305" ht="15.95" customHeight="1" x14ac:dyDescent="0.25"/>
    <row r="1306" ht="15.95" customHeight="1" x14ac:dyDescent="0.25"/>
    <row r="1307" ht="15.95" customHeight="1" x14ac:dyDescent="0.25"/>
    <row r="1308" ht="15.95" customHeight="1" x14ac:dyDescent="0.25"/>
    <row r="1309" ht="15.95" customHeight="1" x14ac:dyDescent="0.25"/>
    <row r="1310" ht="15.95" customHeight="1" x14ac:dyDescent="0.25"/>
    <row r="1311" ht="15.95" customHeight="1" x14ac:dyDescent="0.25"/>
    <row r="1312" ht="15.95" customHeight="1" x14ac:dyDescent="0.25"/>
    <row r="1313" ht="15.95" customHeight="1" x14ac:dyDescent="0.25"/>
    <row r="1314" ht="15.95" customHeight="1" x14ac:dyDescent="0.25"/>
    <row r="1315" ht="15.95" customHeight="1" x14ac:dyDescent="0.25"/>
    <row r="1316" ht="15.95" customHeight="1" x14ac:dyDescent="0.25"/>
    <row r="1317" ht="15.95" customHeight="1" x14ac:dyDescent="0.25"/>
    <row r="1318" ht="15.95" customHeight="1" x14ac:dyDescent="0.25"/>
    <row r="1319" ht="15.95" customHeight="1" x14ac:dyDescent="0.25"/>
    <row r="1320" ht="15.95" customHeight="1" x14ac:dyDescent="0.25"/>
    <row r="1321" ht="15.95" customHeight="1" x14ac:dyDescent="0.25"/>
    <row r="1322" ht="15.95" customHeight="1" x14ac:dyDescent="0.25"/>
    <row r="1323" ht="15.95" customHeight="1" x14ac:dyDescent="0.25"/>
    <row r="1324" ht="15.95" customHeight="1" x14ac:dyDescent="0.25"/>
    <row r="1325" ht="15.95" customHeight="1" x14ac:dyDescent="0.25"/>
    <row r="1326" ht="15.95" customHeight="1" x14ac:dyDescent="0.25"/>
    <row r="1327" ht="15.95" customHeight="1" x14ac:dyDescent="0.25"/>
    <row r="1328" ht="15.95" customHeight="1" x14ac:dyDescent="0.25"/>
    <row r="1329" ht="15.95" customHeight="1" x14ac:dyDescent="0.25"/>
    <row r="1330" ht="15.95" customHeight="1" x14ac:dyDescent="0.25"/>
    <row r="1331" ht="15.95" customHeight="1" x14ac:dyDescent="0.25"/>
    <row r="1332" ht="15.95" customHeight="1" x14ac:dyDescent="0.25"/>
    <row r="1333" ht="15.95" customHeight="1" x14ac:dyDescent="0.25"/>
    <row r="1334" ht="15.95" customHeight="1" x14ac:dyDescent="0.25"/>
    <row r="1335" ht="15.95" customHeight="1" x14ac:dyDescent="0.25"/>
    <row r="1336" ht="15.95" customHeight="1" x14ac:dyDescent="0.25"/>
    <row r="1337" ht="15.95" customHeight="1" x14ac:dyDescent="0.25"/>
    <row r="1338" ht="15.95" customHeight="1" x14ac:dyDescent="0.25"/>
    <row r="1339" ht="15.95" customHeight="1" x14ac:dyDescent="0.25"/>
    <row r="1340" ht="15.95" customHeight="1" x14ac:dyDescent="0.25"/>
    <row r="1341" ht="15.95" customHeight="1" x14ac:dyDescent="0.25"/>
    <row r="1342" ht="15.95" customHeight="1" x14ac:dyDescent="0.25"/>
    <row r="1343" ht="15.95" customHeight="1" x14ac:dyDescent="0.25"/>
    <row r="1344" ht="15.95" customHeight="1" x14ac:dyDescent="0.25"/>
    <row r="1345" ht="15.95" customHeight="1" x14ac:dyDescent="0.25"/>
    <row r="1346" ht="15.95" customHeight="1" x14ac:dyDescent="0.25"/>
    <row r="1347" ht="15.95" customHeight="1" x14ac:dyDescent="0.25"/>
    <row r="1348" ht="15.95" customHeight="1" x14ac:dyDescent="0.25"/>
    <row r="1349" ht="15.95" customHeight="1" x14ac:dyDescent="0.25"/>
    <row r="1350" ht="15.95" customHeight="1" x14ac:dyDescent="0.25"/>
    <row r="1351" ht="15.95" customHeight="1" x14ac:dyDescent="0.25"/>
    <row r="1352" ht="15.95" customHeight="1" x14ac:dyDescent="0.25"/>
    <row r="1353" ht="15.95" customHeight="1" x14ac:dyDescent="0.25"/>
    <row r="1354" ht="15.95" customHeight="1" x14ac:dyDescent="0.25"/>
    <row r="1355" ht="15.95" customHeight="1" x14ac:dyDescent="0.25"/>
    <row r="1356" ht="15.95" customHeight="1" x14ac:dyDescent="0.25"/>
    <row r="1357" ht="15.95" customHeight="1" x14ac:dyDescent="0.25"/>
    <row r="1358" ht="15.95" customHeight="1" x14ac:dyDescent="0.25"/>
    <row r="1359" ht="15.95" customHeight="1" x14ac:dyDescent="0.25"/>
    <row r="1360" ht="15.95" customHeight="1" x14ac:dyDescent="0.25"/>
    <row r="1361" ht="15.95" customHeight="1" x14ac:dyDescent="0.25"/>
    <row r="1362" ht="15.95" customHeight="1" x14ac:dyDescent="0.25"/>
    <row r="1363" ht="15.95" customHeight="1" x14ac:dyDescent="0.25"/>
    <row r="1364" ht="15.95" customHeight="1" x14ac:dyDescent="0.25"/>
    <row r="1365" ht="15.95" customHeight="1" x14ac:dyDescent="0.25"/>
    <row r="1366" ht="15.95" customHeight="1" x14ac:dyDescent="0.25"/>
    <row r="1367" ht="15.95" customHeight="1" x14ac:dyDescent="0.25"/>
    <row r="1368" ht="15.95" customHeight="1" x14ac:dyDescent="0.25"/>
    <row r="1369" ht="15.95" customHeight="1" x14ac:dyDescent="0.25"/>
    <row r="1370" ht="15.95" customHeight="1" x14ac:dyDescent="0.25"/>
    <row r="1371" ht="15.95" customHeight="1" x14ac:dyDescent="0.25"/>
    <row r="1372" ht="15.95" customHeight="1" x14ac:dyDescent="0.25"/>
    <row r="1373" ht="15.95" customHeight="1" x14ac:dyDescent="0.25"/>
    <row r="1374" ht="15.95" customHeight="1" x14ac:dyDescent="0.25"/>
    <row r="1375" ht="15.95" customHeight="1" x14ac:dyDescent="0.25"/>
    <row r="1376" ht="15.95" customHeight="1" x14ac:dyDescent="0.25"/>
    <row r="1377" ht="15.95" customHeight="1" x14ac:dyDescent="0.25"/>
    <row r="1378" ht="15.95" customHeight="1" x14ac:dyDescent="0.25"/>
    <row r="1379" ht="15.95" customHeight="1" x14ac:dyDescent="0.25"/>
    <row r="1380" ht="15.95" customHeight="1" x14ac:dyDescent="0.25"/>
    <row r="1381" ht="15.95" customHeight="1" x14ac:dyDescent="0.25"/>
    <row r="1382" ht="15.95" customHeight="1" x14ac:dyDescent="0.25"/>
    <row r="1383" ht="15.95" customHeight="1" x14ac:dyDescent="0.25"/>
    <row r="1384" ht="15.95" customHeight="1" x14ac:dyDescent="0.25"/>
    <row r="1385" ht="15.95" customHeight="1" x14ac:dyDescent="0.25"/>
    <row r="1386" ht="15.95" customHeight="1" x14ac:dyDescent="0.25"/>
    <row r="1387" ht="15.95" customHeight="1" x14ac:dyDescent="0.25"/>
    <row r="1388" ht="15.95" customHeight="1" x14ac:dyDescent="0.25"/>
    <row r="1389" ht="15.95" customHeight="1" x14ac:dyDescent="0.25"/>
    <row r="1390" ht="15.95" customHeight="1" x14ac:dyDescent="0.25"/>
    <row r="1391" ht="15.95" customHeight="1" x14ac:dyDescent="0.25"/>
    <row r="1392" ht="15.95" customHeight="1" x14ac:dyDescent="0.25"/>
    <row r="1393" ht="15.95" customHeight="1" x14ac:dyDescent="0.25"/>
    <row r="1394" ht="15.95" customHeight="1" x14ac:dyDescent="0.25"/>
    <row r="1395" ht="15.95" customHeight="1" x14ac:dyDescent="0.25"/>
    <row r="1396" ht="15.95" customHeight="1" x14ac:dyDescent="0.25"/>
    <row r="1397" ht="15.95" customHeight="1" x14ac:dyDescent="0.25"/>
    <row r="1398" ht="15.95" customHeight="1" x14ac:dyDescent="0.25"/>
    <row r="1399" ht="15.95" customHeight="1" x14ac:dyDescent="0.25"/>
    <row r="1400" ht="15.95" customHeight="1" x14ac:dyDescent="0.25"/>
    <row r="1401" ht="15.95" customHeight="1" x14ac:dyDescent="0.25"/>
    <row r="1402" ht="15.95" customHeight="1" x14ac:dyDescent="0.25"/>
    <row r="1403" ht="15.95" customHeight="1" x14ac:dyDescent="0.25"/>
    <row r="1404" ht="15.95" customHeight="1" x14ac:dyDescent="0.25"/>
    <row r="1405" ht="15.95" customHeight="1" x14ac:dyDescent="0.25"/>
    <row r="1406" ht="15.95" customHeight="1" x14ac:dyDescent="0.25"/>
    <row r="1407" ht="15.95" customHeight="1" x14ac:dyDescent="0.25"/>
    <row r="1408" ht="15.95" customHeight="1" x14ac:dyDescent="0.25"/>
    <row r="1409" ht="15.95" customHeight="1" x14ac:dyDescent="0.25"/>
    <row r="1410" ht="15.95" customHeight="1" x14ac:dyDescent="0.25"/>
    <row r="1411" ht="15.95" customHeight="1" x14ac:dyDescent="0.25"/>
    <row r="1412" ht="15.95" customHeight="1" x14ac:dyDescent="0.25"/>
    <row r="1413" ht="15.95" customHeight="1" x14ac:dyDescent="0.25"/>
    <row r="1414" ht="15.95" customHeight="1" x14ac:dyDescent="0.25"/>
    <row r="1415" ht="15.95" customHeight="1" x14ac:dyDescent="0.25"/>
    <row r="1416" ht="15.95" customHeight="1" x14ac:dyDescent="0.25"/>
    <row r="1417" ht="15.95" customHeight="1" x14ac:dyDescent="0.25"/>
    <row r="1418" ht="15.95" customHeight="1" x14ac:dyDescent="0.25"/>
    <row r="1419" ht="15.95" customHeight="1" x14ac:dyDescent="0.25"/>
    <row r="1420" ht="15.95" customHeight="1" x14ac:dyDescent="0.25"/>
    <row r="1421" ht="15.95" customHeight="1" x14ac:dyDescent="0.25"/>
    <row r="1422" ht="15.95" customHeight="1" x14ac:dyDescent="0.25"/>
    <row r="1423" ht="15.95" customHeight="1" x14ac:dyDescent="0.25"/>
    <row r="1424" ht="15.95" customHeight="1" x14ac:dyDescent="0.25"/>
    <row r="1425" ht="15.95" customHeight="1" x14ac:dyDescent="0.25"/>
    <row r="1426" ht="15.95" customHeight="1" x14ac:dyDescent="0.25"/>
    <row r="1427" ht="15.95" customHeight="1" x14ac:dyDescent="0.25"/>
    <row r="1428" ht="15.95" customHeight="1" x14ac:dyDescent="0.25"/>
    <row r="1429" ht="15.95" customHeight="1" x14ac:dyDescent="0.25"/>
    <row r="1430" ht="15.95" customHeight="1" x14ac:dyDescent="0.25"/>
    <row r="1431" ht="15.95" customHeight="1" x14ac:dyDescent="0.25"/>
    <row r="1432" ht="15.95" customHeight="1" x14ac:dyDescent="0.25"/>
    <row r="1433" ht="15.95" customHeight="1" x14ac:dyDescent="0.25"/>
    <row r="1434" ht="15.95" customHeight="1" x14ac:dyDescent="0.25"/>
    <row r="1435" ht="15.95" customHeight="1" x14ac:dyDescent="0.25"/>
    <row r="1436" ht="15.95" customHeight="1" x14ac:dyDescent="0.25"/>
    <row r="1437" ht="15.95" customHeight="1" x14ac:dyDescent="0.25"/>
    <row r="1438" ht="15.95" customHeight="1" x14ac:dyDescent="0.25"/>
    <row r="1439" ht="15.95" customHeight="1" x14ac:dyDescent="0.25"/>
    <row r="1440" ht="15.95" customHeight="1" x14ac:dyDescent="0.25"/>
    <row r="1441" ht="15.95" customHeight="1" x14ac:dyDescent="0.25"/>
    <row r="1442" ht="15.95" customHeight="1" x14ac:dyDescent="0.25"/>
    <row r="1443" ht="15.95" customHeight="1" x14ac:dyDescent="0.25"/>
    <row r="1444" ht="15.95" customHeight="1" x14ac:dyDescent="0.25"/>
    <row r="1445" ht="15.95" customHeight="1" x14ac:dyDescent="0.25"/>
    <row r="1446" ht="15.95" customHeight="1" x14ac:dyDescent="0.25"/>
    <row r="1447" ht="15.95" customHeight="1" x14ac:dyDescent="0.25"/>
    <row r="1448" ht="15.95" customHeight="1" x14ac:dyDescent="0.25"/>
    <row r="1449" ht="15.95" customHeight="1" x14ac:dyDescent="0.25"/>
    <row r="1450" ht="15.95" customHeight="1" x14ac:dyDescent="0.25"/>
    <row r="1451" ht="15.95" customHeight="1" x14ac:dyDescent="0.25"/>
    <row r="1452" ht="15.95" customHeight="1" x14ac:dyDescent="0.25"/>
    <row r="1453" ht="15.95" customHeight="1" x14ac:dyDescent="0.25"/>
    <row r="1454" ht="15.95" customHeight="1" x14ac:dyDescent="0.25"/>
    <row r="1455" ht="15.95" customHeight="1" x14ac:dyDescent="0.25"/>
    <row r="1456" ht="15.95" customHeight="1" x14ac:dyDescent="0.25"/>
    <row r="1457" ht="15.95" customHeight="1" x14ac:dyDescent="0.25"/>
    <row r="1458" ht="15.95" customHeight="1" x14ac:dyDescent="0.25"/>
    <row r="1459" ht="15.95" customHeight="1" x14ac:dyDescent="0.25"/>
    <row r="1460" ht="15.95" customHeight="1" x14ac:dyDescent="0.25"/>
    <row r="1461" ht="15.95" customHeight="1" x14ac:dyDescent="0.25"/>
    <row r="1462" ht="15.95" customHeight="1" x14ac:dyDescent="0.25"/>
    <row r="1463" ht="15.95" customHeight="1" x14ac:dyDescent="0.25"/>
    <row r="1464" ht="15.95" customHeight="1" x14ac:dyDescent="0.25"/>
    <row r="1465" ht="15.95" customHeight="1" x14ac:dyDescent="0.25"/>
    <row r="1466" ht="15.95" customHeight="1" x14ac:dyDescent="0.25"/>
    <row r="1467" ht="15.95" customHeight="1" x14ac:dyDescent="0.25"/>
    <row r="1468" ht="15.95" customHeight="1" x14ac:dyDescent="0.25"/>
    <row r="1469" ht="15.95" customHeight="1" x14ac:dyDescent="0.25"/>
    <row r="1470" ht="15.95" customHeight="1" x14ac:dyDescent="0.25"/>
    <row r="1471" ht="15.95" customHeight="1" x14ac:dyDescent="0.25"/>
    <row r="1472" ht="15.95" customHeight="1" x14ac:dyDescent="0.25"/>
    <row r="1473" ht="15.95" customHeight="1" x14ac:dyDescent="0.25"/>
    <row r="1474" ht="15.95" customHeight="1" x14ac:dyDescent="0.25"/>
    <row r="1475" ht="15.95" customHeight="1" x14ac:dyDescent="0.25"/>
    <row r="1476" ht="15.95" customHeight="1" x14ac:dyDescent="0.25"/>
    <row r="1477" ht="15.95" customHeight="1" x14ac:dyDescent="0.25"/>
    <row r="1478" ht="15.95" customHeight="1" x14ac:dyDescent="0.25"/>
    <row r="1479" ht="15.95" customHeight="1" x14ac:dyDescent="0.25"/>
    <row r="1480" ht="15.95" customHeight="1" x14ac:dyDescent="0.25"/>
    <row r="1481" ht="15.95" customHeight="1" x14ac:dyDescent="0.25"/>
    <row r="1482" ht="15.95" customHeight="1" x14ac:dyDescent="0.25"/>
    <row r="1483" ht="15.95" customHeight="1" x14ac:dyDescent="0.25"/>
    <row r="1484" ht="15.95" customHeight="1" x14ac:dyDescent="0.25"/>
    <row r="1485" ht="15.95" customHeight="1" x14ac:dyDescent="0.25"/>
    <row r="1486" ht="15.95" customHeight="1" x14ac:dyDescent="0.25"/>
    <row r="1487" ht="15.95" customHeight="1" x14ac:dyDescent="0.25"/>
    <row r="1488" ht="15.95" customHeight="1" x14ac:dyDescent="0.25"/>
    <row r="1489" ht="15.95" customHeight="1" x14ac:dyDescent="0.25"/>
    <row r="1490" ht="15.95" customHeight="1" x14ac:dyDescent="0.25"/>
    <row r="1491" ht="15.95" customHeight="1" x14ac:dyDescent="0.25"/>
    <row r="1492" ht="15.95" customHeight="1" x14ac:dyDescent="0.25"/>
    <row r="1493" ht="15.95" customHeight="1" x14ac:dyDescent="0.25"/>
    <row r="1494" ht="15.95" customHeight="1" x14ac:dyDescent="0.25"/>
    <row r="1495" ht="15.95" customHeight="1" x14ac:dyDescent="0.25"/>
    <row r="1496" ht="15.95" customHeight="1" x14ac:dyDescent="0.25"/>
    <row r="1497" ht="15.95" customHeight="1" x14ac:dyDescent="0.25"/>
    <row r="1498" ht="15.95" customHeight="1" x14ac:dyDescent="0.25"/>
    <row r="1499" ht="15.95" customHeight="1" x14ac:dyDescent="0.25"/>
    <row r="1500" ht="15.95" customHeight="1" x14ac:dyDescent="0.25"/>
    <row r="1501" ht="15.95" customHeight="1" x14ac:dyDescent="0.25"/>
    <row r="1502" ht="15.95" customHeight="1" x14ac:dyDescent="0.25"/>
    <row r="1503" ht="15.95" customHeight="1" x14ac:dyDescent="0.25"/>
    <row r="1504" ht="15.95" customHeight="1" x14ac:dyDescent="0.25"/>
    <row r="1505" ht="15.95" customHeight="1" x14ac:dyDescent="0.25"/>
    <row r="1506" ht="15.95" customHeight="1" x14ac:dyDescent="0.25"/>
    <row r="1507" ht="15.95" customHeight="1" x14ac:dyDescent="0.25"/>
    <row r="1508" ht="15.95" customHeight="1" x14ac:dyDescent="0.25"/>
    <row r="1509" ht="15.95" customHeight="1" x14ac:dyDescent="0.25"/>
    <row r="1510" ht="15.95" customHeight="1" x14ac:dyDescent="0.25"/>
    <row r="1511" ht="15.95" customHeight="1" x14ac:dyDescent="0.25"/>
    <row r="1512" ht="15.95" customHeight="1" x14ac:dyDescent="0.25"/>
    <row r="1513" ht="15.95" customHeight="1" x14ac:dyDescent="0.25"/>
    <row r="1514" ht="15.95" customHeight="1" x14ac:dyDescent="0.25"/>
    <row r="1515" ht="15.95" customHeight="1" x14ac:dyDescent="0.25"/>
    <row r="1516" ht="15.95" customHeight="1" x14ac:dyDescent="0.25"/>
    <row r="1517" ht="15.95" customHeight="1" x14ac:dyDescent="0.25"/>
    <row r="1518" ht="15.95" customHeight="1" x14ac:dyDescent="0.25"/>
    <row r="1519" ht="15.95" customHeight="1" x14ac:dyDescent="0.25"/>
    <row r="1520" ht="15.95" customHeight="1" x14ac:dyDescent="0.25"/>
    <row r="1521" ht="15.95" customHeight="1" x14ac:dyDescent="0.25"/>
    <row r="1522" ht="15.95" customHeight="1" x14ac:dyDescent="0.25"/>
    <row r="1523" ht="15.95" customHeight="1" x14ac:dyDescent="0.25"/>
    <row r="1524" ht="15.95" customHeight="1" x14ac:dyDescent="0.25"/>
    <row r="1525" ht="15.95" customHeight="1" x14ac:dyDescent="0.25"/>
    <row r="1526" ht="15.95" customHeight="1" x14ac:dyDescent="0.25"/>
    <row r="1527" ht="15.95" customHeight="1" x14ac:dyDescent="0.25"/>
    <row r="1528" ht="15.95" customHeight="1" x14ac:dyDescent="0.25"/>
    <row r="1529" ht="15.95" customHeight="1" x14ac:dyDescent="0.25"/>
    <row r="1530" ht="15.95" customHeight="1" x14ac:dyDescent="0.25"/>
    <row r="1531" ht="15.95" customHeight="1" x14ac:dyDescent="0.25"/>
    <row r="1532" ht="15.95" customHeight="1" x14ac:dyDescent="0.25"/>
    <row r="1533" ht="15.95" customHeight="1" x14ac:dyDescent="0.25"/>
    <row r="1534" ht="15.95" customHeight="1" x14ac:dyDescent="0.25"/>
    <row r="1535" ht="15.95" customHeight="1" x14ac:dyDescent="0.25"/>
    <row r="1536" ht="15.95" customHeight="1" x14ac:dyDescent="0.25"/>
    <row r="1537" ht="15.95" customHeight="1" x14ac:dyDescent="0.25"/>
    <row r="1538" ht="15.95" customHeight="1" x14ac:dyDescent="0.25"/>
    <row r="1539" ht="15.95" customHeight="1" x14ac:dyDescent="0.25"/>
    <row r="1540" ht="15.95" customHeight="1" x14ac:dyDescent="0.25"/>
    <row r="1541" ht="15.95" customHeight="1" x14ac:dyDescent="0.25"/>
    <row r="1542" ht="15.95" customHeight="1" x14ac:dyDescent="0.25"/>
    <row r="1543" ht="15.95" customHeight="1" x14ac:dyDescent="0.25"/>
    <row r="1544" ht="15.95" customHeight="1" x14ac:dyDescent="0.25"/>
    <row r="1545" ht="15.95" customHeight="1" x14ac:dyDescent="0.25"/>
    <row r="1546" ht="15.95" customHeight="1" x14ac:dyDescent="0.25"/>
    <row r="1547" ht="15.95" customHeight="1" x14ac:dyDescent="0.25"/>
    <row r="1548" ht="15.95" customHeight="1" x14ac:dyDescent="0.25"/>
    <row r="1549" ht="15.95" customHeight="1" x14ac:dyDescent="0.25"/>
    <row r="1550" ht="15.95" customHeight="1" x14ac:dyDescent="0.25"/>
    <row r="1551" ht="15.95" customHeight="1" x14ac:dyDescent="0.25"/>
    <row r="1552" ht="15.95" customHeight="1" x14ac:dyDescent="0.25"/>
    <row r="1553" ht="15.95" customHeight="1" x14ac:dyDescent="0.25"/>
    <row r="1554" ht="15.95" customHeight="1" x14ac:dyDescent="0.25"/>
    <row r="1555" ht="15.95" customHeight="1" x14ac:dyDescent="0.25"/>
    <row r="1556" ht="15.95" customHeight="1" x14ac:dyDescent="0.25"/>
    <row r="1557" ht="15.95" customHeight="1" x14ac:dyDescent="0.25"/>
    <row r="1558" ht="15.95" customHeight="1" x14ac:dyDescent="0.25"/>
    <row r="1559" ht="15.95" customHeight="1" x14ac:dyDescent="0.25"/>
    <row r="1560" ht="15.95" customHeight="1" x14ac:dyDescent="0.25"/>
    <row r="1561" ht="15.95" customHeight="1" x14ac:dyDescent="0.25"/>
    <row r="1562" ht="15.95" customHeight="1" x14ac:dyDescent="0.25"/>
    <row r="1563" ht="15.95" customHeight="1" x14ac:dyDescent="0.25"/>
    <row r="1564" ht="15.95" customHeight="1" x14ac:dyDescent="0.25"/>
    <row r="1565" ht="15.95" customHeight="1" x14ac:dyDescent="0.25"/>
    <row r="1566" ht="15.95" customHeight="1" x14ac:dyDescent="0.25"/>
    <row r="1567" ht="15.95" customHeight="1" x14ac:dyDescent="0.25"/>
    <row r="1568" ht="15.95" customHeight="1" x14ac:dyDescent="0.25"/>
    <row r="1569" ht="15.95" customHeight="1" x14ac:dyDescent="0.25"/>
    <row r="1570" ht="15.95" customHeight="1" x14ac:dyDescent="0.25"/>
    <row r="1571" ht="15.95" customHeight="1" x14ac:dyDescent="0.25"/>
    <row r="1572" ht="15.95" customHeight="1" x14ac:dyDescent="0.25"/>
    <row r="1573" ht="15.95" customHeight="1" x14ac:dyDescent="0.25"/>
    <row r="1574" ht="15.95" customHeight="1" x14ac:dyDescent="0.25"/>
    <row r="1575" ht="15.95" customHeight="1" x14ac:dyDescent="0.25"/>
    <row r="1576" ht="15.95" customHeight="1" x14ac:dyDescent="0.25"/>
    <row r="1577" ht="15.95" customHeight="1" x14ac:dyDescent="0.25"/>
    <row r="1578" ht="15.95" customHeight="1" x14ac:dyDescent="0.25"/>
    <row r="1579" ht="15.95" customHeight="1" x14ac:dyDescent="0.25"/>
    <row r="1580" ht="15.95" customHeight="1" x14ac:dyDescent="0.25"/>
    <row r="1581" ht="15.95" customHeight="1" x14ac:dyDescent="0.25"/>
    <row r="1582" ht="15.95" customHeight="1" x14ac:dyDescent="0.25"/>
    <row r="1583" ht="15.95" customHeight="1" x14ac:dyDescent="0.25"/>
    <row r="1584" ht="15.95" customHeight="1" x14ac:dyDescent="0.25"/>
    <row r="1585" ht="15.95" customHeight="1" x14ac:dyDescent="0.25"/>
    <row r="1586" ht="15.95" customHeight="1" x14ac:dyDescent="0.25"/>
    <row r="1587" ht="15.95" customHeight="1" x14ac:dyDescent="0.25"/>
    <row r="1588" ht="15.95" customHeight="1" x14ac:dyDescent="0.25"/>
    <row r="1589" ht="15.95" customHeight="1" x14ac:dyDescent="0.25"/>
    <row r="1590" ht="15.95" customHeight="1" x14ac:dyDescent="0.25"/>
    <row r="1591" ht="15.95" customHeight="1" x14ac:dyDescent="0.25"/>
    <row r="1592" ht="15.95" customHeight="1" x14ac:dyDescent="0.25"/>
    <row r="1593" ht="15.95" customHeight="1" x14ac:dyDescent="0.25"/>
    <row r="1594" ht="15.95" customHeight="1" x14ac:dyDescent="0.25"/>
    <row r="1595" ht="15.95" customHeight="1" x14ac:dyDescent="0.25"/>
    <row r="1596" ht="15.95" customHeight="1" x14ac:dyDescent="0.25"/>
    <row r="1597" ht="15.95" customHeight="1" x14ac:dyDescent="0.25"/>
    <row r="1598" ht="15.95" customHeight="1" x14ac:dyDescent="0.25"/>
    <row r="1599" ht="15.95" customHeight="1" x14ac:dyDescent="0.25"/>
    <row r="1600" ht="15.95" customHeight="1" x14ac:dyDescent="0.25"/>
    <row r="1601" ht="15.95" customHeight="1" x14ac:dyDescent="0.25"/>
    <row r="1602" ht="15.95" customHeight="1" x14ac:dyDescent="0.25"/>
    <row r="1603" ht="15.95" customHeight="1" x14ac:dyDescent="0.25"/>
    <row r="1604" ht="15.95" customHeight="1" x14ac:dyDescent="0.25"/>
    <row r="1605" ht="15.95" customHeight="1" x14ac:dyDescent="0.25"/>
    <row r="1606" ht="15.95" customHeight="1" x14ac:dyDescent="0.25"/>
    <row r="1607" ht="15.95" customHeight="1" x14ac:dyDescent="0.25"/>
    <row r="1608" ht="15.95" customHeight="1" x14ac:dyDescent="0.25"/>
    <row r="1609" ht="15.95" customHeight="1" x14ac:dyDescent="0.25"/>
    <row r="1610" ht="15.95" customHeight="1" x14ac:dyDescent="0.25"/>
    <row r="1611" ht="15.95" customHeight="1" x14ac:dyDescent="0.25"/>
    <row r="1612" ht="15.95" customHeight="1" x14ac:dyDescent="0.25"/>
    <row r="1613" ht="15.95" customHeight="1" x14ac:dyDescent="0.25"/>
    <row r="1614" ht="15.95" customHeight="1" x14ac:dyDescent="0.25"/>
    <row r="1615" ht="15.95" customHeight="1" x14ac:dyDescent="0.25"/>
    <row r="1616" ht="15.95" customHeight="1" x14ac:dyDescent="0.25"/>
    <row r="1617" ht="15.95" customHeight="1" x14ac:dyDescent="0.25"/>
    <row r="1618" ht="15.95" customHeight="1" x14ac:dyDescent="0.25"/>
    <row r="1619" ht="15.95" customHeight="1" x14ac:dyDescent="0.25"/>
    <row r="1620" ht="15.95" customHeight="1" x14ac:dyDescent="0.25"/>
    <row r="1621" ht="15.95" customHeight="1" x14ac:dyDescent="0.25"/>
    <row r="1622" ht="15.95" customHeight="1" x14ac:dyDescent="0.25"/>
    <row r="1623" ht="15.95" customHeight="1" x14ac:dyDescent="0.25"/>
    <row r="1624" ht="15.95" customHeight="1" x14ac:dyDescent="0.25"/>
    <row r="1625" ht="15.95" customHeight="1" x14ac:dyDescent="0.25"/>
    <row r="1626" ht="15.95" customHeight="1" x14ac:dyDescent="0.25"/>
    <row r="1627" ht="15.95" customHeight="1" x14ac:dyDescent="0.25"/>
    <row r="1628" ht="15.95" customHeight="1" x14ac:dyDescent="0.25"/>
    <row r="1629" ht="15.95" customHeight="1" x14ac:dyDescent="0.25"/>
    <row r="1630" ht="15.95" customHeight="1" x14ac:dyDescent="0.25"/>
    <row r="1631" ht="15.95" customHeight="1" x14ac:dyDescent="0.25"/>
    <row r="1632" ht="15.95" customHeight="1" x14ac:dyDescent="0.25"/>
    <row r="1633" ht="15.95" customHeight="1" x14ac:dyDescent="0.25"/>
    <row r="1634" ht="15.95" customHeight="1" x14ac:dyDescent="0.25"/>
    <row r="1635" ht="15.95" customHeight="1" x14ac:dyDescent="0.25"/>
    <row r="1636" ht="15.95" customHeight="1" x14ac:dyDescent="0.25"/>
    <row r="1637" ht="15.95" customHeight="1" x14ac:dyDescent="0.25"/>
    <row r="1638" ht="15.95" customHeight="1" x14ac:dyDescent="0.25"/>
    <row r="1639" ht="15.95" customHeight="1" x14ac:dyDescent="0.25"/>
    <row r="1640" ht="15.95" customHeight="1" x14ac:dyDescent="0.25"/>
    <row r="1641" ht="15.95" customHeight="1" x14ac:dyDescent="0.25"/>
    <row r="1642" ht="15.95" customHeight="1" x14ac:dyDescent="0.25"/>
    <row r="1643" ht="15.95" customHeight="1" x14ac:dyDescent="0.25"/>
    <row r="1644" ht="15.95" customHeight="1" x14ac:dyDescent="0.25"/>
    <row r="1645" ht="15.95" customHeight="1" x14ac:dyDescent="0.25"/>
    <row r="1646" ht="15.95" customHeight="1" x14ac:dyDescent="0.25"/>
    <row r="1647" ht="15.95" customHeight="1" x14ac:dyDescent="0.25"/>
    <row r="1648" ht="15.95" customHeight="1" x14ac:dyDescent="0.25"/>
    <row r="1649" ht="15.95" customHeight="1" x14ac:dyDescent="0.25"/>
    <row r="1650" ht="15.95" customHeight="1" x14ac:dyDescent="0.25"/>
    <row r="1651" ht="15.95" customHeight="1" x14ac:dyDescent="0.25"/>
    <row r="1652" ht="15.95" customHeight="1" x14ac:dyDescent="0.25"/>
    <row r="1653" ht="15.95" customHeight="1" x14ac:dyDescent="0.25"/>
    <row r="1654" ht="15.95" customHeight="1" x14ac:dyDescent="0.25"/>
    <row r="1655" ht="15.95" customHeight="1" x14ac:dyDescent="0.25"/>
    <row r="1656" ht="15.95" customHeight="1" x14ac:dyDescent="0.25"/>
    <row r="1657" ht="15.95" customHeight="1" x14ac:dyDescent="0.25"/>
    <row r="1658" ht="15.95" customHeight="1" x14ac:dyDescent="0.25"/>
    <row r="1659" ht="15.95" customHeight="1" x14ac:dyDescent="0.25"/>
    <row r="1660" ht="15.95" customHeight="1" x14ac:dyDescent="0.25"/>
    <row r="1661" ht="15.95" customHeight="1" x14ac:dyDescent="0.25"/>
    <row r="1662" ht="15.95" customHeight="1" x14ac:dyDescent="0.25"/>
    <row r="1663" ht="15.95" customHeight="1" x14ac:dyDescent="0.25"/>
    <row r="1664" ht="15.95" customHeight="1" x14ac:dyDescent="0.25"/>
    <row r="1665" ht="15.95" customHeight="1" x14ac:dyDescent="0.25"/>
    <row r="1666" ht="15.95" customHeight="1" x14ac:dyDescent="0.25"/>
    <row r="1667" ht="15.95" customHeight="1" x14ac:dyDescent="0.25"/>
    <row r="1668" ht="15.95" customHeight="1" x14ac:dyDescent="0.25"/>
    <row r="1669" ht="15.95" customHeight="1" x14ac:dyDescent="0.25"/>
    <row r="1670" ht="15.95" customHeight="1" x14ac:dyDescent="0.25"/>
    <row r="1671" ht="15.95" customHeight="1" x14ac:dyDescent="0.25"/>
    <row r="1672" ht="15.95" customHeight="1" x14ac:dyDescent="0.25"/>
    <row r="1673" ht="15.95" customHeight="1" x14ac:dyDescent="0.25"/>
    <row r="1674" ht="15.95" customHeight="1" x14ac:dyDescent="0.25"/>
    <row r="1675" ht="15.95" customHeight="1" x14ac:dyDescent="0.25"/>
    <row r="1676" ht="15.95" customHeight="1" x14ac:dyDescent="0.25"/>
    <row r="1677" ht="15.95" customHeight="1" x14ac:dyDescent="0.25"/>
    <row r="1678" ht="15.95" customHeight="1" x14ac:dyDescent="0.25"/>
    <row r="1679" ht="15.95" customHeight="1" x14ac:dyDescent="0.25"/>
    <row r="1680" ht="15.95" customHeight="1" x14ac:dyDescent="0.25"/>
    <row r="1681" ht="15.95" customHeight="1" x14ac:dyDescent="0.25"/>
    <row r="1682" ht="15.95" customHeight="1" x14ac:dyDescent="0.25"/>
    <row r="1683" ht="15.95" customHeight="1" x14ac:dyDescent="0.25"/>
    <row r="1684" ht="15.95" customHeight="1" x14ac:dyDescent="0.25"/>
    <row r="1685" ht="15.95" customHeight="1" x14ac:dyDescent="0.25"/>
    <row r="1686" ht="15.95" customHeight="1" x14ac:dyDescent="0.25"/>
    <row r="1687" ht="15.95" customHeight="1" x14ac:dyDescent="0.25"/>
    <row r="1688" ht="15.95" customHeight="1" x14ac:dyDescent="0.25"/>
    <row r="1689" ht="15.95" customHeight="1" x14ac:dyDescent="0.25"/>
    <row r="1690" ht="15.95" customHeight="1" x14ac:dyDescent="0.25"/>
    <row r="1691" ht="15.95" customHeight="1" x14ac:dyDescent="0.25"/>
    <row r="1692" ht="15.95" customHeight="1" x14ac:dyDescent="0.25"/>
    <row r="1693" ht="15.95" customHeight="1" x14ac:dyDescent="0.25"/>
    <row r="1694" ht="15.95" customHeight="1" x14ac:dyDescent="0.25"/>
    <row r="1695" ht="15.95" customHeight="1" x14ac:dyDescent="0.25"/>
    <row r="1696" ht="15.95" customHeight="1" x14ac:dyDescent="0.25"/>
    <row r="1697" ht="15.95" customHeight="1" x14ac:dyDescent="0.25"/>
    <row r="1698" ht="15.95" customHeight="1" x14ac:dyDescent="0.25"/>
    <row r="1699" ht="15.95" customHeight="1" x14ac:dyDescent="0.25"/>
    <row r="1700" ht="15.95" customHeight="1" x14ac:dyDescent="0.25"/>
    <row r="1701" ht="15.95" customHeight="1" x14ac:dyDescent="0.25"/>
    <row r="1702" ht="15.95" customHeight="1" x14ac:dyDescent="0.25"/>
    <row r="1703" ht="15.95" customHeight="1" x14ac:dyDescent="0.25"/>
    <row r="1704" ht="15.95" customHeight="1" x14ac:dyDescent="0.25"/>
    <row r="1705" ht="15.95" customHeight="1" x14ac:dyDescent="0.25"/>
    <row r="1706" ht="15.95" customHeight="1" x14ac:dyDescent="0.25"/>
    <row r="1707" ht="15.95" customHeight="1" x14ac:dyDescent="0.25"/>
    <row r="1708" ht="15.95" customHeight="1" x14ac:dyDescent="0.25"/>
    <row r="1709" ht="15.95" customHeight="1" x14ac:dyDescent="0.25"/>
    <row r="1710" ht="15.95" customHeight="1" x14ac:dyDescent="0.25"/>
    <row r="1711" ht="15.95" customHeight="1" x14ac:dyDescent="0.25"/>
    <row r="1712" ht="15.95" customHeight="1" x14ac:dyDescent="0.25"/>
    <row r="1713" ht="15.95" customHeight="1" x14ac:dyDescent="0.25"/>
    <row r="1714" ht="15.95" customHeight="1" x14ac:dyDescent="0.25"/>
    <row r="1715" ht="15.95" customHeight="1" x14ac:dyDescent="0.25"/>
    <row r="1716" ht="15.95" customHeight="1" x14ac:dyDescent="0.25"/>
    <row r="1717" ht="15.95" customHeight="1" x14ac:dyDescent="0.25"/>
    <row r="1718" ht="15.95" customHeight="1" x14ac:dyDescent="0.25"/>
    <row r="1719" ht="15.95" customHeight="1" x14ac:dyDescent="0.25"/>
    <row r="1720" ht="15.95" customHeight="1" x14ac:dyDescent="0.25"/>
    <row r="1721" ht="15.95" customHeight="1" x14ac:dyDescent="0.25"/>
    <row r="1722" ht="15.95" customHeight="1" x14ac:dyDescent="0.25"/>
    <row r="1723" ht="15.95" customHeight="1" x14ac:dyDescent="0.25"/>
    <row r="1724" ht="15.95" customHeight="1" x14ac:dyDescent="0.25"/>
    <row r="1725" ht="15.95" customHeight="1" x14ac:dyDescent="0.25"/>
    <row r="1726" ht="15.95" customHeight="1" x14ac:dyDescent="0.25"/>
    <row r="1727" ht="15.95" customHeight="1" x14ac:dyDescent="0.25"/>
    <row r="1728" ht="15.95" customHeight="1" x14ac:dyDescent="0.25"/>
    <row r="1729" ht="15.95" customHeight="1" x14ac:dyDescent="0.25"/>
    <row r="1730" ht="15.95" customHeight="1" x14ac:dyDescent="0.25"/>
    <row r="1731" ht="15.95" customHeight="1" x14ac:dyDescent="0.25"/>
    <row r="1732" ht="15.95" customHeight="1" x14ac:dyDescent="0.25"/>
    <row r="1733" ht="15.95" customHeight="1" x14ac:dyDescent="0.25"/>
    <row r="1734" ht="15.95" customHeight="1" x14ac:dyDescent="0.25"/>
    <row r="1735" ht="15.95" customHeight="1" x14ac:dyDescent="0.25"/>
    <row r="1736" ht="15.95" customHeight="1" x14ac:dyDescent="0.25"/>
    <row r="1737" ht="15.95" customHeight="1" x14ac:dyDescent="0.25"/>
    <row r="1738" ht="15.95" customHeight="1" x14ac:dyDescent="0.25"/>
    <row r="1739" ht="15.95" customHeight="1" x14ac:dyDescent="0.25"/>
    <row r="1740" ht="15.95" customHeight="1" x14ac:dyDescent="0.25"/>
    <row r="1741" ht="15.95" customHeight="1" x14ac:dyDescent="0.25"/>
    <row r="1742" ht="15.95" customHeight="1" x14ac:dyDescent="0.25"/>
    <row r="1743" ht="15.95" customHeight="1" x14ac:dyDescent="0.25"/>
    <row r="1744" ht="15.95" customHeight="1" x14ac:dyDescent="0.25"/>
    <row r="1745" ht="15.95" customHeight="1" x14ac:dyDescent="0.25"/>
    <row r="1746" ht="15.95" customHeight="1" x14ac:dyDescent="0.25"/>
    <row r="1747" ht="15.95" customHeight="1" x14ac:dyDescent="0.25"/>
    <row r="1748" ht="15.95" customHeight="1" x14ac:dyDescent="0.25"/>
    <row r="1749" ht="15.95" customHeight="1" x14ac:dyDescent="0.25"/>
    <row r="1750" ht="15.95" customHeight="1" x14ac:dyDescent="0.25"/>
    <row r="1751" ht="15.95" customHeight="1" x14ac:dyDescent="0.25"/>
    <row r="1752" ht="15.95" customHeight="1" x14ac:dyDescent="0.25"/>
    <row r="1753" ht="15.95" customHeight="1" x14ac:dyDescent="0.25"/>
    <row r="1754" ht="15.95" customHeight="1" x14ac:dyDescent="0.25"/>
    <row r="1755" ht="15.95" customHeight="1" x14ac:dyDescent="0.25"/>
    <row r="1756" ht="15.95" customHeight="1" x14ac:dyDescent="0.25"/>
    <row r="1757" ht="15.95" customHeight="1" x14ac:dyDescent="0.25"/>
    <row r="1758" ht="15.95" customHeight="1" x14ac:dyDescent="0.25"/>
    <row r="1759" ht="15.95" customHeight="1" x14ac:dyDescent="0.25"/>
    <row r="1760" ht="15.95" customHeight="1" x14ac:dyDescent="0.25"/>
    <row r="1761" ht="15.95" customHeight="1" x14ac:dyDescent="0.25"/>
    <row r="1762" ht="15.95" customHeight="1" x14ac:dyDescent="0.25"/>
    <row r="1763" ht="15.95" customHeight="1" x14ac:dyDescent="0.25"/>
    <row r="1764" ht="15.95" customHeight="1" x14ac:dyDescent="0.25"/>
    <row r="1765" ht="15.95" customHeight="1" x14ac:dyDescent="0.25"/>
    <row r="1766" ht="15.95" customHeight="1" x14ac:dyDescent="0.25"/>
    <row r="1767" ht="15.95" customHeight="1" x14ac:dyDescent="0.25"/>
    <row r="1768" ht="15.95" customHeight="1" x14ac:dyDescent="0.25"/>
    <row r="1769" ht="15.95" customHeight="1" x14ac:dyDescent="0.25"/>
    <row r="1770" ht="15.95" customHeight="1" x14ac:dyDescent="0.25"/>
    <row r="1771" ht="15.95" customHeight="1" x14ac:dyDescent="0.25"/>
    <row r="1772" ht="15.95" customHeight="1" x14ac:dyDescent="0.25"/>
    <row r="1773" ht="15.95" customHeight="1" x14ac:dyDescent="0.25"/>
    <row r="1774" ht="15.95" customHeight="1" x14ac:dyDescent="0.25"/>
    <row r="1775" ht="15.95" customHeight="1" x14ac:dyDescent="0.25"/>
    <row r="1776" ht="15.95" customHeight="1" x14ac:dyDescent="0.25"/>
    <row r="1777" ht="15.95" customHeight="1" x14ac:dyDescent="0.25"/>
    <row r="1778" ht="15.95" customHeight="1" x14ac:dyDescent="0.25"/>
    <row r="1779" ht="15.95" customHeight="1" x14ac:dyDescent="0.25"/>
    <row r="1780" ht="15.95" customHeight="1" x14ac:dyDescent="0.25"/>
    <row r="1781" ht="15.95" customHeight="1" x14ac:dyDescent="0.25"/>
    <row r="1782" ht="15.95" customHeight="1" x14ac:dyDescent="0.25"/>
    <row r="1783" ht="15.95" customHeight="1" x14ac:dyDescent="0.25"/>
    <row r="1784" ht="15.95" customHeight="1" x14ac:dyDescent="0.25"/>
    <row r="1785" ht="15.95" customHeight="1" x14ac:dyDescent="0.25"/>
    <row r="1786" ht="15.95" customHeight="1" x14ac:dyDescent="0.25"/>
    <row r="1787" ht="15.95" customHeight="1" x14ac:dyDescent="0.25"/>
    <row r="1788" ht="15.95" customHeight="1" x14ac:dyDescent="0.25"/>
    <row r="1789" ht="15.95" customHeight="1" x14ac:dyDescent="0.25"/>
    <row r="1790" ht="15.95" customHeight="1" x14ac:dyDescent="0.25"/>
    <row r="1791" ht="15.95" customHeight="1" x14ac:dyDescent="0.25"/>
    <row r="1792" ht="15.95" customHeight="1" x14ac:dyDescent="0.25"/>
    <row r="1793" ht="15.95" customHeight="1" x14ac:dyDescent="0.25"/>
    <row r="1794" ht="15.95" customHeight="1" x14ac:dyDescent="0.25"/>
    <row r="1795" ht="15.95" customHeight="1" x14ac:dyDescent="0.25"/>
    <row r="1796" ht="15.95" customHeight="1" x14ac:dyDescent="0.25"/>
    <row r="1797" ht="15.95" customHeight="1" x14ac:dyDescent="0.25"/>
    <row r="1798" ht="15.95" customHeight="1" x14ac:dyDescent="0.25"/>
    <row r="1799" ht="15.95" customHeight="1" x14ac:dyDescent="0.25"/>
    <row r="1800" ht="15.95" customHeight="1" x14ac:dyDescent="0.25"/>
    <row r="1801" ht="15.95" customHeight="1" x14ac:dyDescent="0.25"/>
    <row r="1802" ht="15.95" customHeight="1" x14ac:dyDescent="0.25"/>
    <row r="1803" ht="15.95" customHeight="1" x14ac:dyDescent="0.25"/>
    <row r="1804" ht="15.95" customHeight="1" x14ac:dyDescent="0.25"/>
    <row r="1805" ht="15.95" customHeight="1" x14ac:dyDescent="0.25"/>
    <row r="1806" ht="15.95" customHeight="1" x14ac:dyDescent="0.25"/>
    <row r="1807" ht="15.95" customHeight="1" x14ac:dyDescent="0.25"/>
    <row r="1808" ht="15.95" customHeight="1" x14ac:dyDescent="0.25"/>
    <row r="1809" ht="15.95" customHeight="1" x14ac:dyDescent="0.25"/>
    <row r="1810" ht="15.95" customHeight="1" x14ac:dyDescent="0.25"/>
    <row r="1811" ht="15.95" customHeight="1" x14ac:dyDescent="0.25"/>
    <row r="1812" ht="15.95" customHeight="1" x14ac:dyDescent="0.25"/>
    <row r="1813" ht="15.95" customHeight="1" x14ac:dyDescent="0.25"/>
    <row r="1814" ht="15.95" customHeight="1" x14ac:dyDescent="0.25"/>
    <row r="1815" ht="15.95" customHeight="1" x14ac:dyDescent="0.25"/>
    <row r="1816" ht="15.95" customHeight="1" x14ac:dyDescent="0.25"/>
    <row r="1817" ht="15.95" customHeight="1" x14ac:dyDescent="0.25"/>
    <row r="1818" ht="15.95" customHeight="1" x14ac:dyDescent="0.25"/>
    <row r="1819" ht="15.95" customHeight="1" x14ac:dyDescent="0.25"/>
    <row r="1820" ht="15.95" customHeight="1" x14ac:dyDescent="0.25"/>
    <row r="1821" ht="15.95" customHeight="1" x14ac:dyDescent="0.25"/>
    <row r="1822" ht="15.95" customHeight="1" x14ac:dyDescent="0.25"/>
    <row r="1823" ht="15.95" customHeight="1" x14ac:dyDescent="0.25"/>
    <row r="1824" ht="15.95" customHeight="1" x14ac:dyDescent="0.25"/>
    <row r="1825" ht="15.95" customHeight="1" x14ac:dyDescent="0.25"/>
    <row r="1826" ht="15.95" customHeight="1" x14ac:dyDescent="0.25"/>
    <row r="1827" ht="15.95" customHeight="1" x14ac:dyDescent="0.25"/>
    <row r="1828" ht="15.95" customHeight="1" x14ac:dyDescent="0.25"/>
    <row r="1829" ht="15.95" customHeight="1" x14ac:dyDescent="0.25"/>
    <row r="1830" ht="15.95" customHeight="1" x14ac:dyDescent="0.25"/>
    <row r="1831" ht="15.95" customHeight="1" x14ac:dyDescent="0.25"/>
    <row r="1832" ht="15.95" customHeight="1" x14ac:dyDescent="0.25"/>
    <row r="1833" ht="15.95" customHeight="1" x14ac:dyDescent="0.25"/>
    <row r="1834" ht="15.95" customHeight="1" x14ac:dyDescent="0.25"/>
    <row r="1835" ht="15.95" customHeight="1" x14ac:dyDescent="0.25"/>
    <row r="1836" ht="15.95" customHeight="1" x14ac:dyDescent="0.25"/>
    <row r="1837" ht="15.95" customHeight="1" x14ac:dyDescent="0.25"/>
    <row r="1838" ht="15.95" customHeight="1" x14ac:dyDescent="0.25"/>
    <row r="1839" ht="15.95" customHeight="1" x14ac:dyDescent="0.25"/>
    <row r="1840" ht="15.95" customHeight="1" x14ac:dyDescent="0.25"/>
    <row r="1841" ht="15.95" customHeight="1" x14ac:dyDescent="0.25"/>
    <row r="1842" ht="15.95" customHeight="1" x14ac:dyDescent="0.25"/>
    <row r="1843" ht="15.95" customHeight="1" x14ac:dyDescent="0.25"/>
    <row r="1844" ht="15.95" customHeight="1" x14ac:dyDescent="0.25"/>
    <row r="1845" ht="15.95" customHeight="1" x14ac:dyDescent="0.25"/>
    <row r="1846" ht="15.95" customHeight="1" x14ac:dyDescent="0.25"/>
    <row r="1847" ht="15.95" customHeight="1" x14ac:dyDescent="0.25"/>
    <row r="1848" ht="15.95" customHeight="1" x14ac:dyDescent="0.25"/>
    <row r="1849" ht="15.95" customHeight="1" x14ac:dyDescent="0.25"/>
    <row r="1850" ht="15.95" customHeight="1" x14ac:dyDescent="0.25"/>
    <row r="1851" ht="15.95" customHeight="1" x14ac:dyDescent="0.25"/>
    <row r="1852" ht="15.95" customHeight="1" x14ac:dyDescent="0.25"/>
    <row r="1853" ht="15.95" customHeight="1" x14ac:dyDescent="0.25"/>
    <row r="1854" ht="15.95" customHeight="1" x14ac:dyDescent="0.25"/>
    <row r="1855" ht="15.95" customHeight="1" x14ac:dyDescent="0.25"/>
    <row r="1856" ht="15.95" customHeight="1" x14ac:dyDescent="0.25"/>
    <row r="1857" ht="15.95" customHeight="1" x14ac:dyDescent="0.25"/>
    <row r="1858" ht="15.95" customHeight="1" x14ac:dyDescent="0.25"/>
    <row r="1859" ht="15.95" customHeight="1" x14ac:dyDescent="0.25"/>
    <row r="1860" ht="15.95" customHeight="1" x14ac:dyDescent="0.25"/>
    <row r="1861" ht="15.95" customHeight="1" x14ac:dyDescent="0.25"/>
    <row r="1862" ht="15.95" customHeight="1" x14ac:dyDescent="0.25"/>
    <row r="1863" ht="15.95" customHeight="1" x14ac:dyDescent="0.25"/>
    <row r="1864" ht="15.95" customHeight="1" x14ac:dyDescent="0.25"/>
    <row r="1865" ht="15.95" customHeight="1" x14ac:dyDescent="0.25"/>
    <row r="1866" ht="15.95" customHeight="1" x14ac:dyDescent="0.25"/>
    <row r="1867" ht="15.95" customHeight="1" x14ac:dyDescent="0.25"/>
    <row r="1868" ht="15.95" customHeight="1" x14ac:dyDescent="0.25"/>
    <row r="1869" ht="15.95" customHeight="1" x14ac:dyDescent="0.25"/>
    <row r="1870" ht="15.95" customHeight="1" x14ac:dyDescent="0.25"/>
    <row r="1871" ht="15.95" customHeight="1" x14ac:dyDescent="0.25"/>
    <row r="1872" ht="15.95" customHeight="1" x14ac:dyDescent="0.25"/>
    <row r="1873" ht="15.95" customHeight="1" x14ac:dyDescent="0.25"/>
    <row r="1874" ht="15.95" customHeight="1" x14ac:dyDescent="0.25"/>
    <row r="1875" ht="15.95" customHeight="1" x14ac:dyDescent="0.25"/>
    <row r="1876" ht="15.95" customHeight="1" x14ac:dyDescent="0.25"/>
    <row r="1877" ht="15.95" customHeight="1" x14ac:dyDescent="0.25"/>
    <row r="1878" ht="15.95" customHeight="1" x14ac:dyDescent="0.25"/>
    <row r="1879" ht="15.95" customHeight="1" x14ac:dyDescent="0.25"/>
    <row r="1880" ht="15.95" customHeight="1" x14ac:dyDescent="0.25"/>
    <row r="1881" ht="15.95" customHeight="1" x14ac:dyDescent="0.25"/>
    <row r="1882" ht="15.95" customHeight="1" x14ac:dyDescent="0.25"/>
    <row r="1883" ht="15.95" customHeight="1" x14ac:dyDescent="0.25"/>
    <row r="1884" ht="15.95" customHeight="1" x14ac:dyDescent="0.25"/>
    <row r="1885" ht="15.95" customHeight="1" x14ac:dyDescent="0.25"/>
    <row r="1886" ht="15.95" customHeight="1" x14ac:dyDescent="0.25"/>
    <row r="1887" ht="15.95" customHeight="1" x14ac:dyDescent="0.25"/>
    <row r="1888" ht="15.95" customHeight="1" x14ac:dyDescent="0.25"/>
    <row r="1889" ht="15.95" customHeight="1" x14ac:dyDescent="0.25"/>
    <row r="1890" ht="15.95" customHeight="1" x14ac:dyDescent="0.25"/>
    <row r="1891" ht="15.95" customHeight="1" x14ac:dyDescent="0.25"/>
    <row r="1892" ht="15.95" customHeight="1" x14ac:dyDescent="0.25"/>
    <row r="1893" ht="15.95" customHeight="1" x14ac:dyDescent="0.25"/>
    <row r="1894" ht="15.95" customHeight="1" x14ac:dyDescent="0.25"/>
    <row r="1895" ht="15.95" customHeight="1" x14ac:dyDescent="0.25"/>
    <row r="1896" ht="15.95" customHeight="1" x14ac:dyDescent="0.25"/>
    <row r="1897" ht="15.95" customHeight="1" x14ac:dyDescent="0.25"/>
    <row r="1898" ht="15.95" customHeight="1" x14ac:dyDescent="0.25"/>
    <row r="1899" ht="15.95" customHeight="1" x14ac:dyDescent="0.25"/>
    <row r="1900" ht="15.95" customHeight="1" x14ac:dyDescent="0.25"/>
    <row r="1901" ht="15.95" customHeight="1" x14ac:dyDescent="0.25"/>
    <row r="1902" ht="15.95" customHeight="1" x14ac:dyDescent="0.25"/>
    <row r="1903" ht="15.95" customHeight="1" x14ac:dyDescent="0.25"/>
    <row r="1904" ht="15.95" customHeight="1" x14ac:dyDescent="0.25"/>
    <row r="1905" ht="15.95" customHeight="1" x14ac:dyDescent="0.25"/>
    <row r="1906" ht="15.95" customHeight="1" x14ac:dyDescent="0.25"/>
    <row r="1907" ht="15.95" customHeight="1" x14ac:dyDescent="0.25"/>
    <row r="1908" ht="15.95" customHeight="1" x14ac:dyDescent="0.25"/>
    <row r="1909" ht="15.95" customHeight="1" x14ac:dyDescent="0.25"/>
    <row r="1910" ht="15.95" customHeight="1" x14ac:dyDescent="0.25"/>
    <row r="1911" ht="15.95" customHeight="1" x14ac:dyDescent="0.25"/>
    <row r="1912" ht="15.95" customHeight="1" x14ac:dyDescent="0.25"/>
    <row r="1913" ht="15.95" customHeight="1" x14ac:dyDescent="0.25"/>
    <row r="1914" ht="15.95" customHeight="1" x14ac:dyDescent="0.25"/>
    <row r="1915" ht="15.95" customHeight="1" x14ac:dyDescent="0.25"/>
    <row r="1916" ht="15.95" customHeight="1" x14ac:dyDescent="0.25"/>
    <row r="1917" ht="15.95" customHeight="1" x14ac:dyDescent="0.25"/>
    <row r="1918" ht="15.95" customHeight="1" x14ac:dyDescent="0.25"/>
    <row r="1919" ht="15.95" customHeight="1" x14ac:dyDescent="0.25"/>
    <row r="1920" ht="15.95" customHeight="1" x14ac:dyDescent="0.25"/>
    <row r="1921" ht="15.95" customHeight="1" x14ac:dyDescent="0.25"/>
    <row r="1922" ht="15.95" customHeight="1" x14ac:dyDescent="0.25"/>
    <row r="1923" ht="15.95" customHeight="1" x14ac:dyDescent="0.25"/>
    <row r="1924" ht="15.95" customHeight="1" x14ac:dyDescent="0.25"/>
    <row r="1925" ht="15.95" customHeight="1" x14ac:dyDescent="0.25"/>
    <row r="1926" ht="15.95" customHeight="1" x14ac:dyDescent="0.25"/>
    <row r="1927" ht="15.95" customHeight="1" x14ac:dyDescent="0.25"/>
    <row r="1928" ht="15.95" customHeight="1" x14ac:dyDescent="0.25"/>
    <row r="1929" ht="15.95" customHeight="1" x14ac:dyDescent="0.25"/>
    <row r="1930" ht="15.95" customHeight="1" x14ac:dyDescent="0.25"/>
    <row r="1931" ht="15.95" customHeight="1" x14ac:dyDescent="0.25"/>
    <row r="1932" ht="15.95" customHeight="1" x14ac:dyDescent="0.25"/>
    <row r="1933" ht="15.95" customHeight="1" x14ac:dyDescent="0.25"/>
    <row r="1934" ht="15.95" customHeight="1" x14ac:dyDescent="0.25"/>
    <row r="1935" ht="15.95" customHeight="1" x14ac:dyDescent="0.25"/>
    <row r="1936" ht="15.95" customHeight="1" x14ac:dyDescent="0.25"/>
    <row r="1937" ht="15.95" customHeight="1" x14ac:dyDescent="0.25"/>
    <row r="1938" ht="15.95" customHeight="1" x14ac:dyDescent="0.25"/>
    <row r="1939" ht="15.95" customHeight="1" x14ac:dyDescent="0.25"/>
    <row r="1940" ht="15.95" customHeight="1" x14ac:dyDescent="0.25"/>
    <row r="1941" ht="15.95" customHeight="1" x14ac:dyDescent="0.25"/>
    <row r="1942" ht="15.95" customHeight="1" x14ac:dyDescent="0.25"/>
    <row r="1943" ht="15.95" customHeight="1" x14ac:dyDescent="0.25"/>
    <row r="1944" ht="15.95" customHeight="1" x14ac:dyDescent="0.25"/>
    <row r="1945" ht="15.95" customHeight="1" x14ac:dyDescent="0.25"/>
    <row r="1946" ht="15.95" customHeight="1" x14ac:dyDescent="0.25"/>
    <row r="1947" ht="15.95" customHeight="1" x14ac:dyDescent="0.25"/>
    <row r="1948" ht="15.95" customHeight="1" x14ac:dyDescent="0.25"/>
    <row r="1949" ht="15.95" customHeight="1" x14ac:dyDescent="0.25"/>
    <row r="1950" ht="15.95" customHeight="1" x14ac:dyDescent="0.25"/>
    <row r="1951" ht="15.95" customHeight="1" x14ac:dyDescent="0.25"/>
    <row r="1952" ht="15.95" customHeight="1" x14ac:dyDescent="0.25"/>
    <row r="1953" ht="15.95" customHeight="1" x14ac:dyDescent="0.25"/>
    <row r="1954" ht="15.95" customHeight="1" x14ac:dyDescent="0.25"/>
    <row r="1955" ht="15.95" customHeight="1" x14ac:dyDescent="0.25"/>
    <row r="1956" ht="15.95" customHeight="1" x14ac:dyDescent="0.25"/>
    <row r="1957" ht="15.95" customHeight="1" x14ac:dyDescent="0.25"/>
    <row r="1958" ht="15.95" customHeight="1" x14ac:dyDescent="0.25"/>
    <row r="1959" ht="15.95" customHeight="1" x14ac:dyDescent="0.25"/>
    <row r="1960" ht="15.95" customHeight="1" x14ac:dyDescent="0.25"/>
    <row r="1961" ht="15.95" customHeight="1" x14ac:dyDescent="0.25"/>
    <row r="1962" ht="15.95" customHeight="1" x14ac:dyDescent="0.25"/>
    <row r="1963" ht="15.95" customHeight="1" x14ac:dyDescent="0.25"/>
    <row r="1964" ht="15.95" customHeight="1" x14ac:dyDescent="0.25"/>
    <row r="1965" ht="15.95" customHeight="1" x14ac:dyDescent="0.25"/>
    <row r="1966" ht="15.95" customHeight="1" x14ac:dyDescent="0.25"/>
    <row r="1967" ht="15.95" customHeight="1" x14ac:dyDescent="0.25"/>
    <row r="1968" ht="15.95" customHeight="1" x14ac:dyDescent="0.25"/>
    <row r="1969" ht="15.95" customHeight="1" x14ac:dyDescent="0.25"/>
    <row r="1970" ht="15.95" customHeight="1" x14ac:dyDescent="0.25"/>
    <row r="1971" ht="15.95" customHeight="1" x14ac:dyDescent="0.25"/>
    <row r="1972" ht="15.95" customHeight="1" x14ac:dyDescent="0.25"/>
    <row r="1973" ht="15.95" customHeight="1" x14ac:dyDescent="0.25"/>
    <row r="1974" ht="15.95" customHeight="1" x14ac:dyDescent="0.25"/>
    <row r="1975" ht="15.95" customHeight="1" x14ac:dyDescent="0.25"/>
    <row r="1976" ht="15.95" customHeight="1" x14ac:dyDescent="0.25"/>
    <row r="1977" ht="15.95" customHeight="1" x14ac:dyDescent="0.25"/>
    <row r="1978" ht="15.95" customHeight="1" x14ac:dyDescent="0.25"/>
    <row r="1979" ht="15.95" customHeight="1" x14ac:dyDescent="0.25"/>
    <row r="1980" ht="15.95" customHeight="1" x14ac:dyDescent="0.25"/>
    <row r="1981" ht="15.95" customHeight="1" x14ac:dyDescent="0.25"/>
    <row r="1982" ht="15.95" customHeight="1" x14ac:dyDescent="0.25"/>
    <row r="1983" ht="15.95" customHeight="1" x14ac:dyDescent="0.25"/>
    <row r="1984" ht="15.95" customHeight="1" x14ac:dyDescent="0.25"/>
    <row r="1985" ht="15.95" customHeight="1" x14ac:dyDescent="0.25"/>
    <row r="1986" ht="15.95" customHeight="1" x14ac:dyDescent="0.25"/>
    <row r="1987" ht="15.95" customHeight="1" x14ac:dyDescent="0.25"/>
    <row r="1988" ht="15.95" customHeight="1" x14ac:dyDescent="0.25"/>
    <row r="1989" ht="15.95" customHeight="1" x14ac:dyDescent="0.25"/>
    <row r="1990" ht="15.95" customHeight="1" x14ac:dyDescent="0.25"/>
    <row r="1991" ht="15.95" customHeight="1" x14ac:dyDescent="0.25"/>
    <row r="1992" ht="15.95" customHeight="1" x14ac:dyDescent="0.25"/>
    <row r="1993" ht="15.95" customHeight="1" x14ac:dyDescent="0.25"/>
    <row r="1994" ht="15.95" customHeight="1" x14ac:dyDescent="0.25"/>
    <row r="1995" ht="15.95" customHeight="1" x14ac:dyDescent="0.25"/>
    <row r="1996" ht="15.95" customHeight="1" x14ac:dyDescent="0.25"/>
    <row r="1997" ht="15.95" customHeight="1" x14ac:dyDescent="0.25"/>
    <row r="1998" ht="15.95" customHeight="1" x14ac:dyDescent="0.25"/>
    <row r="1999" ht="15.95" customHeight="1" x14ac:dyDescent="0.25"/>
    <row r="2000" ht="15.95" customHeight="1" x14ac:dyDescent="0.25"/>
    <row r="2001" ht="15.95" customHeight="1" x14ac:dyDescent="0.25"/>
    <row r="2002" ht="15.95" customHeight="1" x14ac:dyDescent="0.25"/>
    <row r="2003" ht="15.95" customHeight="1" x14ac:dyDescent="0.25"/>
    <row r="2004" ht="15.95" customHeight="1" x14ac:dyDescent="0.25"/>
    <row r="2005" ht="15.95" customHeight="1" x14ac:dyDescent="0.25"/>
    <row r="2006" ht="15.95" customHeight="1" x14ac:dyDescent="0.25"/>
    <row r="2007" ht="15.95" customHeight="1" x14ac:dyDescent="0.25"/>
    <row r="2008" ht="15.95" customHeight="1" x14ac:dyDescent="0.25"/>
    <row r="2009" ht="15.95" customHeight="1" x14ac:dyDescent="0.25"/>
    <row r="2010" ht="15.95" customHeight="1" x14ac:dyDescent="0.25"/>
    <row r="2011" ht="15.95" customHeight="1" x14ac:dyDescent="0.25"/>
    <row r="2012" ht="15.95" customHeight="1" x14ac:dyDescent="0.25"/>
    <row r="2013" ht="15.95" customHeight="1" x14ac:dyDescent="0.25"/>
    <row r="2014" ht="15.95" customHeight="1" x14ac:dyDescent="0.25"/>
    <row r="2015" ht="15.95" customHeight="1" x14ac:dyDescent="0.25"/>
    <row r="2016" ht="15.95" customHeight="1" x14ac:dyDescent="0.25"/>
    <row r="2017" ht="15.95" customHeight="1" x14ac:dyDescent="0.25"/>
    <row r="2018" ht="15.95" customHeight="1" x14ac:dyDescent="0.25"/>
    <row r="2019" ht="15.95" customHeight="1" x14ac:dyDescent="0.25"/>
    <row r="2020" ht="15.95" customHeight="1" x14ac:dyDescent="0.25"/>
    <row r="2021" ht="15.95" customHeight="1" x14ac:dyDescent="0.25"/>
    <row r="2022" ht="15.95" customHeight="1" x14ac:dyDescent="0.25"/>
    <row r="2023" ht="15.95" customHeight="1" x14ac:dyDescent="0.25"/>
    <row r="2024" ht="15.95" customHeight="1" x14ac:dyDescent="0.25"/>
    <row r="2025" ht="15.95" customHeight="1" x14ac:dyDescent="0.25"/>
    <row r="2026" ht="15.95" customHeight="1" x14ac:dyDescent="0.25"/>
    <row r="2027" ht="15.95" customHeight="1" x14ac:dyDescent="0.25"/>
    <row r="2028" ht="15.95" customHeight="1" x14ac:dyDescent="0.25"/>
    <row r="2029" ht="15.95" customHeight="1" x14ac:dyDescent="0.25"/>
    <row r="2030" ht="15.95" customHeight="1" x14ac:dyDescent="0.25"/>
    <row r="2031" ht="15.95" customHeight="1" x14ac:dyDescent="0.25"/>
    <row r="2032" ht="15.95" customHeight="1" x14ac:dyDescent="0.25"/>
    <row r="2033" ht="15.95" customHeight="1" x14ac:dyDescent="0.25"/>
    <row r="2034" ht="15.95" customHeight="1" x14ac:dyDescent="0.25"/>
    <row r="2035" ht="15.95" customHeight="1" x14ac:dyDescent="0.25"/>
    <row r="2036" ht="15.95" customHeight="1" x14ac:dyDescent="0.25"/>
    <row r="2037" ht="15.95" customHeight="1" x14ac:dyDescent="0.25"/>
    <row r="2038" ht="15.95" customHeight="1" x14ac:dyDescent="0.25"/>
    <row r="2039" ht="15.95" customHeight="1" x14ac:dyDescent="0.25"/>
    <row r="2040" ht="15.95" customHeight="1" x14ac:dyDescent="0.25"/>
    <row r="2041" ht="15.95" customHeight="1" x14ac:dyDescent="0.25"/>
    <row r="2042" ht="15.95" customHeight="1" x14ac:dyDescent="0.25"/>
    <row r="2043" ht="15.95" customHeight="1" x14ac:dyDescent="0.25"/>
    <row r="2044" ht="15.95" customHeight="1" x14ac:dyDescent="0.25"/>
    <row r="2045" ht="15.95" customHeight="1" x14ac:dyDescent="0.25"/>
    <row r="2046" ht="15.95" customHeight="1" x14ac:dyDescent="0.25"/>
    <row r="2047" ht="15.95" customHeight="1" x14ac:dyDescent="0.25"/>
    <row r="2048" ht="15.95" customHeight="1" x14ac:dyDescent="0.25"/>
    <row r="2049" ht="15.95" customHeight="1" x14ac:dyDescent="0.25"/>
    <row r="2050" ht="15.95" customHeight="1" x14ac:dyDescent="0.25"/>
    <row r="2051" ht="15.95" customHeight="1" x14ac:dyDescent="0.25"/>
    <row r="2052" ht="15.95" customHeight="1" x14ac:dyDescent="0.25"/>
    <row r="2053" ht="15.95" customHeight="1" x14ac:dyDescent="0.25"/>
    <row r="2054" ht="15.95" customHeight="1" x14ac:dyDescent="0.25"/>
    <row r="2055" ht="15.95" customHeight="1" x14ac:dyDescent="0.25"/>
    <row r="2056" ht="15.95" customHeight="1" x14ac:dyDescent="0.25"/>
    <row r="2057" ht="15.95" customHeight="1" x14ac:dyDescent="0.25"/>
    <row r="2058" ht="15.95" customHeight="1" x14ac:dyDescent="0.25"/>
    <row r="2059" ht="15.95" customHeight="1" x14ac:dyDescent="0.25"/>
    <row r="2060" ht="15.95" customHeight="1" x14ac:dyDescent="0.25"/>
    <row r="2061" ht="15.95" customHeight="1" x14ac:dyDescent="0.25"/>
    <row r="2062" ht="15.95" customHeight="1" x14ac:dyDescent="0.25"/>
    <row r="2063" ht="15.95" customHeight="1" x14ac:dyDescent="0.25"/>
    <row r="2064" ht="15.95" customHeight="1" x14ac:dyDescent="0.25"/>
    <row r="2065" ht="15.95" customHeight="1" x14ac:dyDescent="0.25"/>
    <row r="2066" ht="15.95" customHeight="1" x14ac:dyDescent="0.25"/>
    <row r="2067" ht="15.95" customHeight="1" x14ac:dyDescent="0.25"/>
    <row r="2068" ht="15.95" customHeight="1" x14ac:dyDescent="0.25"/>
    <row r="2069" ht="15.95" customHeight="1" x14ac:dyDescent="0.25"/>
    <row r="2070" ht="15.95" customHeight="1" x14ac:dyDescent="0.25"/>
    <row r="2071" ht="15.95" customHeight="1" x14ac:dyDescent="0.25"/>
    <row r="2072" ht="15.95" customHeight="1" x14ac:dyDescent="0.25"/>
    <row r="2073" ht="15.95" customHeight="1" x14ac:dyDescent="0.25"/>
    <row r="2074" ht="15.95" customHeight="1" x14ac:dyDescent="0.25"/>
    <row r="2075" ht="15.95" customHeight="1" x14ac:dyDescent="0.25"/>
    <row r="2076" ht="15.95" customHeight="1" x14ac:dyDescent="0.25"/>
    <row r="2077" ht="15.95" customHeight="1" x14ac:dyDescent="0.25"/>
    <row r="2078" ht="15.95" customHeight="1" x14ac:dyDescent="0.25"/>
    <row r="2079" ht="15.95" customHeight="1" x14ac:dyDescent="0.25"/>
    <row r="2080" ht="15.95" customHeight="1" x14ac:dyDescent="0.25"/>
    <row r="2081" ht="15.95" customHeight="1" x14ac:dyDescent="0.25"/>
    <row r="2082" ht="15.95" customHeight="1" x14ac:dyDescent="0.25"/>
    <row r="2083" ht="15.95" customHeight="1" x14ac:dyDescent="0.25"/>
    <row r="2084" ht="15.95" customHeight="1" x14ac:dyDescent="0.25"/>
    <row r="2085" ht="15.95" customHeight="1" x14ac:dyDescent="0.25"/>
    <row r="2086" ht="15.95" customHeight="1" x14ac:dyDescent="0.25"/>
    <row r="2087" ht="15.95" customHeight="1" x14ac:dyDescent="0.25"/>
    <row r="2088" ht="15.95" customHeight="1" x14ac:dyDescent="0.25"/>
    <row r="2089" ht="15.95" customHeight="1" x14ac:dyDescent="0.25"/>
    <row r="2090" ht="15.95" customHeight="1" x14ac:dyDescent="0.25"/>
    <row r="2091" ht="15.95" customHeight="1" x14ac:dyDescent="0.25"/>
    <row r="2092" ht="15.95" customHeight="1" x14ac:dyDescent="0.25"/>
    <row r="2093" ht="15.95" customHeight="1" x14ac:dyDescent="0.25"/>
    <row r="2094" ht="15.95" customHeight="1" x14ac:dyDescent="0.25"/>
    <row r="2095" ht="15.95" customHeight="1" x14ac:dyDescent="0.25"/>
    <row r="2096" ht="15.95" customHeight="1" x14ac:dyDescent="0.25"/>
    <row r="2097" ht="15.95" customHeight="1" x14ac:dyDescent="0.25"/>
    <row r="2098" ht="15.95" customHeight="1" x14ac:dyDescent="0.25"/>
    <row r="2099" ht="15.95" customHeight="1" x14ac:dyDescent="0.25"/>
    <row r="2100" ht="15.95" customHeight="1" x14ac:dyDescent="0.25"/>
    <row r="2101" ht="15.95" customHeight="1" x14ac:dyDescent="0.25"/>
    <row r="2102" ht="15.95" customHeight="1" x14ac:dyDescent="0.25"/>
    <row r="2103" ht="15.95" customHeight="1" x14ac:dyDescent="0.25"/>
    <row r="2104" ht="15.95" customHeight="1" x14ac:dyDescent="0.25"/>
    <row r="2105" ht="15.95" customHeight="1" x14ac:dyDescent="0.25"/>
    <row r="2106" ht="15.95" customHeight="1" x14ac:dyDescent="0.25"/>
    <row r="2107" ht="15.95" customHeight="1" x14ac:dyDescent="0.25"/>
    <row r="2108" ht="15.95" customHeight="1" x14ac:dyDescent="0.25"/>
    <row r="2109" ht="15.95" customHeight="1" x14ac:dyDescent="0.25"/>
    <row r="2110" ht="15.95" customHeight="1" x14ac:dyDescent="0.25"/>
    <row r="2111" ht="15.95" customHeight="1" x14ac:dyDescent="0.25"/>
    <row r="2112" ht="15.95" customHeight="1" x14ac:dyDescent="0.25"/>
    <row r="2113" ht="15.95" customHeight="1" x14ac:dyDescent="0.25"/>
    <row r="2114" ht="15.95" customHeight="1" x14ac:dyDescent="0.25"/>
    <row r="2115" ht="15.95" customHeight="1" x14ac:dyDescent="0.25"/>
    <row r="2116" ht="15.95" customHeight="1" x14ac:dyDescent="0.25"/>
    <row r="2117" ht="15.95" customHeight="1" x14ac:dyDescent="0.25"/>
    <row r="2118" ht="15.95" customHeight="1" x14ac:dyDescent="0.25"/>
    <row r="2119" ht="15.95" customHeight="1" x14ac:dyDescent="0.25"/>
    <row r="2120" ht="15.95" customHeight="1" x14ac:dyDescent="0.25"/>
    <row r="2121" ht="15.95" customHeight="1" x14ac:dyDescent="0.25"/>
    <row r="2122" ht="15.95" customHeight="1" x14ac:dyDescent="0.25"/>
    <row r="2123" ht="15.95" customHeight="1" x14ac:dyDescent="0.25"/>
    <row r="2124" ht="15.95" customHeight="1" x14ac:dyDescent="0.25"/>
    <row r="2125" ht="15.95" customHeight="1" x14ac:dyDescent="0.25"/>
    <row r="2126" ht="15.95" customHeight="1" x14ac:dyDescent="0.25"/>
    <row r="2127" ht="15.95" customHeight="1" x14ac:dyDescent="0.25"/>
    <row r="2128" ht="15.95" customHeight="1" x14ac:dyDescent="0.25"/>
    <row r="2129" ht="15.95" customHeight="1" x14ac:dyDescent="0.25"/>
    <row r="2130" ht="15.95" customHeight="1" x14ac:dyDescent="0.25"/>
    <row r="2131" ht="15.95" customHeight="1" x14ac:dyDescent="0.25"/>
    <row r="2132" ht="15.95" customHeight="1" x14ac:dyDescent="0.25"/>
    <row r="2133" ht="15.95" customHeight="1" x14ac:dyDescent="0.25"/>
    <row r="2134" ht="15.95" customHeight="1" x14ac:dyDescent="0.25"/>
    <row r="2135" ht="15.95" customHeight="1" x14ac:dyDescent="0.25"/>
    <row r="2136" ht="15.95" customHeight="1" x14ac:dyDescent="0.25"/>
    <row r="2137" ht="15.95" customHeight="1" x14ac:dyDescent="0.25"/>
    <row r="2138" ht="15.95" customHeight="1" x14ac:dyDescent="0.25"/>
    <row r="2139" ht="15.95" customHeight="1" x14ac:dyDescent="0.25"/>
    <row r="2140" ht="15.95" customHeight="1" x14ac:dyDescent="0.25"/>
    <row r="2141" ht="15.95" customHeight="1" x14ac:dyDescent="0.25"/>
    <row r="2142" ht="15.95" customHeight="1" x14ac:dyDescent="0.25"/>
    <row r="2143" ht="15.95" customHeight="1" x14ac:dyDescent="0.25"/>
    <row r="2144" ht="15.95" customHeight="1" x14ac:dyDescent="0.25"/>
    <row r="2145" ht="15.95" customHeight="1" x14ac:dyDescent="0.25"/>
    <row r="2146" ht="15.95" customHeight="1" x14ac:dyDescent="0.25"/>
    <row r="2147" ht="15.95" customHeight="1" x14ac:dyDescent="0.25"/>
    <row r="2148" ht="15.95" customHeight="1" x14ac:dyDescent="0.25"/>
    <row r="2149" ht="15.95" customHeight="1" x14ac:dyDescent="0.25"/>
    <row r="2150" ht="15.95" customHeight="1" x14ac:dyDescent="0.25"/>
    <row r="2151" ht="15.95" customHeight="1" x14ac:dyDescent="0.25"/>
    <row r="2152" ht="15.95" customHeight="1" x14ac:dyDescent="0.25"/>
    <row r="2153" ht="15.95" customHeight="1" x14ac:dyDescent="0.25"/>
    <row r="2154" ht="15.95" customHeight="1" x14ac:dyDescent="0.25"/>
    <row r="2155" ht="15.95" customHeight="1" x14ac:dyDescent="0.25"/>
    <row r="2156" ht="15.95" customHeight="1" x14ac:dyDescent="0.25"/>
    <row r="2157" ht="15.95" customHeight="1" x14ac:dyDescent="0.25"/>
    <row r="2158" ht="15.95" customHeight="1" x14ac:dyDescent="0.25"/>
    <row r="2159" ht="15.95" customHeight="1" x14ac:dyDescent="0.25"/>
    <row r="2160" ht="15.95" customHeight="1" x14ac:dyDescent="0.25"/>
    <row r="2161" ht="15.95" customHeight="1" x14ac:dyDescent="0.25"/>
    <row r="2162" ht="15.95" customHeight="1" x14ac:dyDescent="0.25"/>
    <row r="2163" ht="15.95" customHeight="1" x14ac:dyDescent="0.25"/>
    <row r="2164" ht="15.95" customHeight="1" x14ac:dyDescent="0.25"/>
    <row r="2165" ht="15.95" customHeight="1" x14ac:dyDescent="0.25"/>
    <row r="2166" ht="15.95" customHeight="1" x14ac:dyDescent="0.25"/>
    <row r="2167" ht="15.95" customHeight="1" x14ac:dyDescent="0.25"/>
    <row r="2168" ht="15.95" customHeight="1" x14ac:dyDescent="0.25"/>
    <row r="2169" ht="15.95" customHeight="1" x14ac:dyDescent="0.25"/>
    <row r="2170" ht="15.95" customHeight="1" x14ac:dyDescent="0.25"/>
    <row r="2171" ht="15.95" customHeight="1" x14ac:dyDescent="0.25"/>
    <row r="2172" ht="15.95" customHeight="1" x14ac:dyDescent="0.25"/>
    <row r="2173" ht="15.95" customHeight="1" x14ac:dyDescent="0.25"/>
    <row r="2174" ht="15.95" customHeight="1" x14ac:dyDescent="0.25"/>
    <row r="2175" ht="15.95" customHeight="1" x14ac:dyDescent="0.25"/>
    <row r="2176" ht="15.95" customHeight="1" x14ac:dyDescent="0.25"/>
    <row r="2177" ht="15.95" customHeight="1" x14ac:dyDescent="0.25"/>
    <row r="2178" ht="15.95" customHeight="1" x14ac:dyDescent="0.25"/>
    <row r="2179" ht="15.95" customHeight="1" x14ac:dyDescent="0.25"/>
    <row r="2180" ht="15.95" customHeight="1" x14ac:dyDescent="0.25"/>
    <row r="2181" ht="15.95" customHeight="1" x14ac:dyDescent="0.25"/>
    <row r="2182" ht="15.95" customHeight="1" x14ac:dyDescent="0.25"/>
    <row r="2183" ht="15.95" customHeight="1" x14ac:dyDescent="0.25"/>
    <row r="2184" ht="15.95" customHeight="1" x14ac:dyDescent="0.25"/>
    <row r="2185" ht="15.95" customHeight="1" x14ac:dyDescent="0.25"/>
    <row r="2186" ht="15.95" customHeight="1" x14ac:dyDescent="0.25"/>
    <row r="2187" ht="15.95" customHeight="1" x14ac:dyDescent="0.25"/>
    <row r="2188" ht="15.95" customHeight="1" x14ac:dyDescent="0.25"/>
    <row r="2189" ht="15.95" customHeight="1" x14ac:dyDescent="0.25"/>
    <row r="2190" ht="15.95" customHeight="1" x14ac:dyDescent="0.25"/>
    <row r="2191" ht="15.95" customHeight="1" x14ac:dyDescent="0.25"/>
    <row r="2192" ht="15.95" customHeight="1" x14ac:dyDescent="0.25"/>
    <row r="2193" ht="15.95" customHeight="1" x14ac:dyDescent="0.25"/>
    <row r="2194" ht="15.95" customHeight="1" x14ac:dyDescent="0.25"/>
    <row r="2195" ht="15.95" customHeight="1" x14ac:dyDescent="0.25"/>
    <row r="2196" ht="15.95" customHeight="1" x14ac:dyDescent="0.25"/>
    <row r="2197" ht="15.95" customHeight="1" x14ac:dyDescent="0.25"/>
    <row r="2198" ht="15.95" customHeight="1" x14ac:dyDescent="0.25"/>
    <row r="2199" ht="15.95" customHeight="1" x14ac:dyDescent="0.25"/>
    <row r="2200" ht="15.95" customHeight="1" x14ac:dyDescent="0.25"/>
    <row r="2201" ht="15.95" customHeight="1" x14ac:dyDescent="0.25"/>
    <row r="2202" ht="15.95" customHeight="1" x14ac:dyDescent="0.25"/>
    <row r="2203" ht="15.95" customHeight="1" x14ac:dyDescent="0.25"/>
    <row r="2204" ht="15.95" customHeight="1" x14ac:dyDescent="0.25"/>
    <row r="2205" ht="15.95" customHeight="1" x14ac:dyDescent="0.25"/>
    <row r="2206" ht="15.95" customHeight="1" x14ac:dyDescent="0.25"/>
    <row r="2207" ht="15.95" customHeight="1" x14ac:dyDescent="0.25"/>
    <row r="2208" ht="15.95" customHeight="1" x14ac:dyDescent="0.25"/>
    <row r="2209" ht="15.95" customHeight="1" x14ac:dyDescent="0.25"/>
    <row r="2210" ht="15.95" customHeight="1" x14ac:dyDescent="0.25"/>
    <row r="2211" ht="15.95" customHeight="1" x14ac:dyDescent="0.25"/>
    <row r="2212" ht="15.95" customHeight="1" x14ac:dyDescent="0.25"/>
    <row r="2213" ht="15.95" customHeight="1" x14ac:dyDescent="0.25"/>
    <row r="2214" ht="15.95" customHeight="1" x14ac:dyDescent="0.25"/>
    <row r="2215" ht="15.95" customHeight="1" x14ac:dyDescent="0.25"/>
    <row r="2216" ht="15.95" customHeight="1" x14ac:dyDescent="0.25"/>
    <row r="2217" ht="15.95" customHeight="1" x14ac:dyDescent="0.25"/>
    <row r="2218" ht="15.95" customHeight="1" x14ac:dyDescent="0.25"/>
    <row r="2219" ht="15.95" customHeight="1" x14ac:dyDescent="0.25"/>
    <row r="2220" ht="15.95" customHeight="1" x14ac:dyDescent="0.25"/>
    <row r="2221" ht="15.95" customHeight="1" x14ac:dyDescent="0.25"/>
    <row r="2222" ht="15.95" customHeight="1" x14ac:dyDescent="0.25"/>
    <row r="2223" ht="15.95" customHeight="1" x14ac:dyDescent="0.25"/>
    <row r="2224" ht="15.95" customHeight="1" x14ac:dyDescent="0.25"/>
    <row r="2225" ht="15.95" customHeight="1" x14ac:dyDescent="0.25"/>
    <row r="2226" ht="15.95" customHeight="1" x14ac:dyDescent="0.25"/>
    <row r="2227" ht="15.95" customHeight="1" x14ac:dyDescent="0.25"/>
    <row r="2228" ht="15.95" customHeight="1" x14ac:dyDescent="0.25"/>
    <row r="2229" ht="15.95" customHeight="1" x14ac:dyDescent="0.25"/>
    <row r="2230" ht="15.95" customHeight="1" x14ac:dyDescent="0.25"/>
    <row r="2231" ht="15.95" customHeight="1" x14ac:dyDescent="0.25"/>
    <row r="2232" ht="15.95" customHeight="1" x14ac:dyDescent="0.25"/>
    <row r="2233" ht="15.95" customHeight="1" x14ac:dyDescent="0.25"/>
    <row r="2234" ht="15.95" customHeight="1" x14ac:dyDescent="0.25"/>
    <row r="2235" ht="15.95" customHeight="1" x14ac:dyDescent="0.25"/>
    <row r="2236" ht="15.95" customHeight="1" x14ac:dyDescent="0.25"/>
    <row r="2237" ht="15.95" customHeight="1" x14ac:dyDescent="0.25"/>
    <row r="2238" ht="15.95" customHeight="1" x14ac:dyDescent="0.25"/>
    <row r="2239" ht="15.95" customHeight="1" x14ac:dyDescent="0.25"/>
    <row r="2240" ht="15.95" customHeight="1" x14ac:dyDescent="0.25"/>
    <row r="2241" ht="15.95" customHeight="1" x14ac:dyDescent="0.25"/>
    <row r="2242" ht="15.95" customHeight="1" x14ac:dyDescent="0.25"/>
    <row r="2243" ht="15.95" customHeight="1" x14ac:dyDescent="0.25"/>
    <row r="2244" ht="15.95" customHeight="1" x14ac:dyDescent="0.25"/>
    <row r="2245" ht="15.95" customHeight="1" x14ac:dyDescent="0.25"/>
    <row r="2246" ht="15.95" customHeight="1" x14ac:dyDescent="0.25"/>
    <row r="2247" ht="15.95" customHeight="1" x14ac:dyDescent="0.25"/>
    <row r="2248" ht="15.95" customHeight="1" x14ac:dyDescent="0.25"/>
    <row r="2249" ht="15.95" customHeight="1" x14ac:dyDescent="0.25"/>
    <row r="2250" ht="15.95" customHeight="1" x14ac:dyDescent="0.25"/>
    <row r="2251" ht="15.95" customHeight="1" x14ac:dyDescent="0.25"/>
    <row r="2252" ht="15.95" customHeight="1" x14ac:dyDescent="0.25"/>
    <row r="2253" ht="15.95" customHeight="1" x14ac:dyDescent="0.25"/>
    <row r="2254" ht="15.95" customHeight="1" x14ac:dyDescent="0.25"/>
    <row r="2255" ht="15.95" customHeight="1" x14ac:dyDescent="0.25"/>
    <row r="2256" ht="15.95" customHeight="1" x14ac:dyDescent="0.25"/>
    <row r="2257" ht="15.95" customHeight="1" x14ac:dyDescent="0.25"/>
    <row r="2258" ht="15.95" customHeight="1" x14ac:dyDescent="0.25"/>
    <row r="2259" ht="15.95" customHeight="1" x14ac:dyDescent="0.25"/>
    <row r="2260" ht="15.95" customHeight="1" x14ac:dyDescent="0.25"/>
    <row r="2261" ht="15.95" customHeight="1" x14ac:dyDescent="0.25"/>
    <row r="2262" ht="15.95" customHeight="1" x14ac:dyDescent="0.25"/>
    <row r="2263" ht="15.95" customHeight="1" x14ac:dyDescent="0.25"/>
    <row r="2264" ht="15.95" customHeight="1" x14ac:dyDescent="0.25"/>
    <row r="2265" ht="15.95" customHeight="1" x14ac:dyDescent="0.25"/>
    <row r="2266" ht="15.95" customHeight="1" x14ac:dyDescent="0.25"/>
    <row r="2267" ht="15.95" customHeight="1" x14ac:dyDescent="0.25"/>
    <row r="2268" ht="15.95" customHeight="1" x14ac:dyDescent="0.25"/>
    <row r="2269" ht="15.95" customHeight="1" x14ac:dyDescent="0.25"/>
    <row r="2270" ht="15.95" customHeight="1" x14ac:dyDescent="0.25"/>
    <row r="2271" ht="15.95" customHeight="1" x14ac:dyDescent="0.25"/>
    <row r="2272" ht="15.95" customHeight="1" x14ac:dyDescent="0.25"/>
    <row r="2273" ht="15.95" customHeight="1" x14ac:dyDescent="0.25"/>
    <row r="2274" ht="15.95" customHeight="1" x14ac:dyDescent="0.25"/>
    <row r="2275" ht="15.95" customHeight="1" x14ac:dyDescent="0.25"/>
    <row r="2276" ht="15.95" customHeight="1" x14ac:dyDescent="0.25"/>
    <row r="2277" ht="15.95" customHeight="1" x14ac:dyDescent="0.25"/>
    <row r="2278" ht="15.95" customHeight="1" x14ac:dyDescent="0.25"/>
    <row r="2279" ht="15.95" customHeight="1" x14ac:dyDescent="0.25"/>
    <row r="2280" ht="15.95" customHeight="1" x14ac:dyDescent="0.25"/>
    <row r="2281" ht="15.95" customHeight="1" x14ac:dyDescent="0.25"/>
    <row r="2282" ht="15.95" customHeight="1" x14ac:dyDescent="0.25"/>
    <row r="2283" ht="15.95" customHeight="1" x14ac:dyDescent="0.25"/>
    <row r="2284" ht="15.95" customHeight="1" x14ac:dyDescent="0.25"/>
    <row r="2285" ht="15.95" customHeight="1" x14ac:dyDescent="0.25"/>
    <row r="2286" ht="15.95" customHeight="1" x14ac:dyDescent="0.25"/>
    <row r="2287" ht="15.95" customHeight="1" x14ac:dyDescent="0.25"/>
    <row r="2288" ht="15.95" customHeight="1" x14ac:dyDescent="0.25"/>
    <row r="2289" ht="15.95" customHeight="1" x14ac:dyDescent="0.25"/>
    <row r="2290" ht="15.95" customHeight="1" x14ac:dyDescent="0.25"/>
    <row r="2291" ht="15.95" customHeight="1" x14ac:dyDescent="0.25"/>
  </sheetData>
  <sheetProtection algorithmName="SHA-512" hashValue="LmYV93FMkZysub+8c5yaLaa74PhR7LFm6fyCzJUyVBmDwrAq1Edxq7hoat44xgIBKqMw80zUx4NI/VF4xxbsKQ==" saltValue="4Zcg0OW6zmOzhGrffq5dOw==" spinCount="100000" sheet="1" objects="1" scenarios="1" formatCells="0" sort="0"/>
  <sortState xmlns:xlrd2="http://schemas.microsoft.com/office/spreadsheetml/2017/richdata2" ref="J29:O35">
    <sortCondition descending="1" ref="N28"/>
  </sortState>
  <mergeCells count="17">
    <mergeCell ref="B5:Q5"/>
    <mergeCell ref="B45:Q45"/>
    <mergeCell ref="P46:Q49"/>
    <mergeCell ref="K48:L48"/>
    <mergeCell ref="B47:B49"/>
    <mergeCell ref="P6:Q9"/>
    <mergeCell ref="B11:H11"/>
    <mergeCell ref="B28:H28"/>
    <mergeCell ref="K8:L8"/>
    <mergeCell ref="B89:Q89"/>
    <mergeCell ref="B72:H72"/>
    <mergeCell ref="M72:O72"/>
    <mergeCell ref="B62:C62"/>
    <mergeCell ref="B51:H51"/>
    <mergeCell ref="P67:Q70"/>
    <mergeCell ref="M66:P66"/>
    <mergeCell ref="B66:L66"/>
  </mergeCells>
  <conditionalFormatting sqref="M8">
    <cfRule type="cellIs" dxfId="15" priority="143" operator="equal">
      <formula>"Received"</formula>
    </cfRule>
    <cfRule type="cellIs" dxfId="14" priority="144" operator="equal">
      <formula>"Deleted"</formula>
    </cfRule>
    <cfRule type="cellIs" dxfId="13" priority="145" operator="equal">
      <formula>"Active"</formula>
    </cfRule>
  </conditionalFormatting>
  <conditionalFormatting sqref="M48">
    <cfRule type="cellIs" dxfId="12" priority="76" operator="equal">
      <formula>"Received"</formula>
    </cfRule>
    <cfRule type="cellIs" dxfId="11" priority="77" operator="equal">
      <formula>"Deleted"</formula>
    </cfRule>
    <cfRule type="cellIs" dxfId="10" priority="78" operator="equal">
      <formula>"Active"</formula>
    </cfRule>
  </conditionalFormatting>
  <dataValidations count="2">
    <dataValidation type="list" allowBlank="1" showInputMessage="1" showErrorMessage="1" sqref="C8" xr:uid="{00000000-0002-0000-0800-000000000000}">
      <formula1>Month_PT</formula1>
    </dataValidation>
    <dataValidation type="list" allowBlank="1" showInputMessage="1" showErrorMessage="1" sqref="K48:L48" xr:uid="{00000000-0002-0000-0800-000001000000}">
      <formula1>Category_Chart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35" orientation="portrait" r:id="rId2"/>
  <colBreaks count="1" manualBreakCount="1">
    <brk id="17" max="133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2000000}">
          <x14:formula1>
            <xm:f>Calculations!$AV$26:$AV$38</xm:f>
          </x14:formula1>
          <xm:sqref>C48 E69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"/>
  <dimension ref="A1:BL1632"/>
  <sheetViews>
    <sheetView showGridLines="0" showRowColHeaders="0" zoomScaleNormal="100" workbookViewId="0">
      <pane ySplit="2" topLeftCell="A22" activePane="bottomLeft" state="frozen"/>
      <selection pane="bottomLeft" activeCell="A22" sqref="A22"/>
    </sheetView>
  </sheetViews>
  <sheetFormatPr defaultColWidth="8.85546875" defaultRowHeight="15" x14ac:dyDescent="0.25"/>
  <cols>
    <col min="1" max="1" width="3.7109375" style="196" customWidth="1"/>
    <col min="2" max="9" width="2.5703125" style="178" customWidth="1"/>
    <col min="10" max="13" width="2.28515625" style="178" customWidth="1"/>
    <col min="14" max="14" width="11.85546875" style="178" customWidth="1"/>
    <col min="15" max="15" width="4.7109375" style="178" customWidth="1"/>
    <col min="16" max="16" width="15.5703125" style="178" bestFit="1" customWidth="1"/>
    <col min="17" max="17" width="2.28515625" style="178" customWidth="1"/>
    <col min="18" max="18" width="8.85546875" style="178" customWidth="1"/>
    <col min="19" max="19" width="16.28515625" style="178" customWidth="1"/>
    <col min="20" max="20" width="22" style="178" bestFit="1" customWidth="1"/>
    <col min="21" max="23" width="8.85546875" style="178" customWidth="1"/>
    <col min="24" max="24" width="30.140625" style="178" customWidth="1"/>
    <col min="25" max="25" width="12.5703125" style="178" customWidth="1"/>
    <col min="26" max="28" width="8.85546875" style="178" customWidth="1"/>
    <col min="29" max="29" width="29" style="178" customWidth="1"/>
    <col min="30" max="30" width="10.85546875" style="178" customWidth="1"/>
    <col min="31" max="32" width="8.85546875" style="178" customWidth="1"/>
    <col min="33" max="33" width="31.7109375" style="178" customWidth="1"/>
    <col min="34" max="34" width="8.85546875" style="178" customWidth="1"/>
    <col min="35" max="35" width="15.7109375" style="178" customWidth="1"/>
    <col min="36" max="38" width="8.85546875" style="178" customWidth="1"/>
    <col min="39" max="39" width="14.5703125" style="178" customWidth="1"/>
    <col min="40" max="43" width="8.85546875" style="178" customWidth="1"/>
    <col min="44" max="44" width="9.28515625" style="178" customWidth="1"/>
    <col min="45" max="45" width="10.85546875" style="178" customWidth="1"/>
    <col min="46" max="49" width="8.85546875" style="178" customWidth="1"/>
    <col min="50" max="50" width="10.85546875" style="178" customWidth="1"/>
    <col min="51" max="51" width="8.85546875" style="178" customWidth="1"/>
    <col min="52" max="52" width="10.85546875" style="178" customWidth="1"/>
    <col min="53" max="53" width="8.85546875" style="178" customWidth="1"/>
    <col min="54" max="54" width="10.85546875" style="178" customWidth="1"/>
    <col min="55" max="57" width="8.85546875" style="178" customWidth="1"/>
    <col min="58" max="58" width="12.5703125" style="178" customWidth="1"/>
    <col min="59" max="59" width="26.42578125" style="178" customWidth="1"/>
    <col min="60" max="60" width="11.140625" style="178" customWidth="1"/>
    <col min="61" max="61" width="19.140625" style="178" customWidth="1"/>
    <col min="62" max="62" width="16.85546875" style="178" customWidth="1"/>
    <col min="63" max="63" width="15" style="178" customWidth="1"/>
    <col min="64" max="64" width="22.5703125" style="178" customWidth="1"/>
    <col min="65" max="16384" width="8.85546875" style="178"/>
  </cols>
  <sheetData>
    <row r="1" spans="1:11" ht="10.5" hidden="1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195" customFormat="1" ht="10.5" hidden="1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s="43" customFormat="1" ht="10.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ht="10.5" hidden="1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ht="10.5" hidden="1" customHeight="1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10.5" hidden="1" customHeigh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ht="10.5" hidden="1" customHeight="1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1" ht="10.5" hidden="1" customHeight="1" x14ac:dyDescent="0.25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ht="10.5" hidden="1" customHeight="1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</row>
    <row r="10" spans="1:11" ht="10.5" hidden="1" customHeight="1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</row>
    <row r="11" spans="1:11" ht="10.5" hidden="1" customHeight="1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</row>
    <row r="12" spans="1:11" ht="10.5" hidden="1" customHeight="1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</row>
    <row r="13" spans="1:11" ht="10.5" hidden="1" customHeight="1" x14ac:dyDescent="0.25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</row>
    <row r="14" spans="1:11" ht="10.5" hidden="1" customHeight="1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</row>
    <row r="15" spans="1:11" ht="10.5" hidden="1" customHeight="1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6" spans="1:11" ht="10.5" hidden="1" customHeight="1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</row>
    <row r="17" spans="1:64" ht="10.5" hidden="1" customHeight="1" x14ac:dyDescent="0.25">
      <c r="A17" s="178"/>
    </row>
    <row r="18" spans="1:64" ht="10.5" hidden="1" customHeight="1" x14ac:dyDescent="0.25">
      <c r="A18" s="178"/>
    </row>
    <row r="19" spans="1:64" ht="10.5" hidden="1" customHeight="1" x14ac:dyDescent="0.25">
      <c r="A19" s="178"/>
    </row>
    <row r="20" spans="1:64" ht="10.5" hidden="1" customHeight="1" x14ac:dyDescent="0.25">
      <c r="A20" s="178"/>
    </row>
    <row r="21" spans="1:64" ht="10.5" hidden="1" customHeight="1" x14ac:dyDescent="0.25">
      <c r="A21" s="178"/>
    </row>
    <row r="22" spans="1:64" x14ac:dyDescent="0.25">
      <c r="A22" s="178"/>
      <c r="AM22" s="178" t="s">
        <v>215</v>
      </c>
    </row>
    <row r="23" spans="1:64" x14ac:dyDescent="0.25">
      <c r="A23" s="178"/>
    </row>
    <row r="24" spans="1:64" x14ac:dyDescent="0.25">
      <c r="A24" s="178"/>
      <c r="X24" s="178" t="s">
        <v>132</v>
      </c>
      <c r="AC24" s="178" t="s">
        <v>131</v>
      </c>
      <c r="AM24" s="178" t="s">
        <v>167</v>
      </c>
      <c r="AR24" s="178" t="s">
        <v>171</v>
      </c>
      <c r="BF24" s="465" t="s">
        <v>208</v>
      </c>
      <c r="BG24" s="465"/>
      <c r="BH24" s="465"/>
      <c r="BI24" s="463" t="s">
        <v>209</v>
      </c>
      <c r="BJ24" s="464" t="s">
        <v>210</v>
      </c>
      <c r="BK24" s="464"/>
      <c r="BL24" s="464"/>
    </row>
    <row r="25" spans="1:64" x14ac:dyDescent="0.25">
      <c r="A25" s="178"/>
      <c r="S25"/>
      <c r="T25"/>
      <c r="X25" s="321" t="s">
        <v>42</v>
      </c>
      <c r="Y25" t="s">
        <v>271</v>
      </c>
      <c r="AI25" s="178" t="s">
        <v>130</v>
      </c>
    </row>
    <row r="26" spans="1:64" x14ac:dyDescent="0.25">
      <c r="A26" s="178"/>
      <c r="N26" s="519" t="s">
        <v>14</v>
      </c>
      <c r="P26" s="519" t="s">
        <v>83</v>
      </c>
      <c r="S26" s="321" t="s">
        <v>42</v>
      </c>
      <c r="T26" t="s">
        <v>227</v>
      </c>
      <c r="X26" s="321" t="s">
        <v>121</v>
      </c>
      <c r="Y26" t="s">
        <v>234</v>
      </c>
      <c r="AC26" s="321" t="s">
        <v>42</v>
      </c>
      <c r="AD26" t="s">
        <v>271</v>
      </c>
      <c r="AG26" s="178" t="s">
        <v>130</v>
      </c>
      <c r="AI26" s="178" t="s">
        <v>133</v>
      </c>
      <c r="AM26" s="321" t="s">
        <v>168</v>
      </c>
      <c r="AO26" s="407" t="s">
        <v>65</v>
      </c>
      <c r="AR26" s="321" t="s">
        <v>42</v>
      </c>
      <c r="AS26" t="s">
        <v>271</v>
      </c>
      <c r="AV26" s="516">
        <f>Master_Data!$J$15</f>
        <v>44773</v>
      </c>
      <c r="AW26" s="179">
        <v>5</v>
      </c>
      <c r="BA26" s="179">
        <v>1</v>
      </c>
      <c r="BB26" s="178" t="s">
        <v>183</v>
      </c>
      <c r="BF26" s="321" t="s">
        <v>42</v>
      </c>
      <c r="BG26" t="s">
        <v>234</v>
      </c>
    </row>
    <row r="27" spans="1:64" x14ac:dyDescent="0.25">
      <c r="A27" s="178"/>
      <c r="N27" s="520" t="s">
        <v>15</v>
      </c>
      <c r="P27" s="520">
        <v>44592</v>
      </c>
      <c r="AM27" s="406" t="s">
        <v>233</v>
      </c>
      <c r="AO27" s="517">
        <f ca="1">COUNTA(Category_Total)</f>
        <v>3</v>
      </c>
      <c r="AV27" s="516">
        <f>EOMONTH(AV26,1)</f>
        <v>44804</v>
      </c>
      <c r="AW27" s="518">
        <f>AW26+1</f>
        <v>6</v>
      </c>
      <c r="BA27" s="179">
        <v>2</v>
      </c>
      <c r="BB27" s="178" t="s">
        <v>184</v>
      </c>
    </row>
    <row r="28" spans="1:64" x14ac:dyDescent="0.25">
      <c r="A28" s="178"/>
      <c r="N28" s="520" t="s">
        <v>16</v>
      </c>
      <c r="P28" s="520">
        <f t="shared" ref="P28:P74" si="0">EOMONTH(P27,1)</f>
        <v>44620</v>
      </c>
      <c r="S28" s="321" t="s">
        <v>97</v>
      </c>
      <c r="T28" s="321" t="s">
        <v>121</v>
      </c>
      <c r="X28" s="321" t="s">
        <v>110</v>
      </c>
      <c r="Y28"/>
      <c r="AC28" s="321" t="s">
        <v>121</v>
      </c>
      <c r="AG28" s="364" t="s">
        <v>121</v>
      </c>
      <c r="AI28" s="364" t="s">
        <v>110</v>
      </c>
      <c r="AM28" s="406" t="s">
        <v>256</v>
      </c>
      <c r="AR28" s="321" t="s">
        <v>36</v>
      </c>
      <c r="AV28" s="516">
        <f t="shared" ref="AV28:AV49" si="1">EOMONTH(AV27,1)</f>
        <v>44834</v>
      </c>
      <c r="AW28" s="518">
        <f t="shared" ref="AW28:AW49" si="2">AW27+1</f>
        <v>7</v>
      </c>
      <c r="BA28" s="179">
        <v>3</v>
      </c>
      <c r="BB28" s="178" t="s">
        <v>173</v>
      </c>
      <c r="BF28" s="321" t="s">
        <v>5</v>
      </c>
      <c r="BG28" s="321" t="s">
        <v>4</v>
      </c>
      <c r="BH28" s="321" t="s">
        <v>2</v>
      </c>
      <c r="BI28" t="s">
        <v>204</v>
      </c>
      <c r="BJ28" t="s">
        <v>205</v>
      </c>
      <c r="BK28" t="s">
        <v>206</v>
      </c>
      <c r="BL28" t="s">
        <v>207</v>
      </c>
    </row>
    <row r="29" spans="1:64" x14ac:dyDescent="0.25">
      <c r="N29" s="520" t="s">
        <v>17</v>
      </c>
      <c r="P29" s="520">
        <f t="shared" si="0"/>
        <v>44651</v>
      </c>
      <c r="S29" t="s">
        <v>278</v>
      </c>
      <c r="T29" t="s">
        <v>243</v>
      </c>
      <c r="X29" t="s">
        <v>274</v>
      </c>
      <c r="Y29"/>
      <c r="AC29" t="s">
        <v>236</v>
      </c>
      <c r="AG29" s="363" t="s">
        <v>250</v>
      </c>
      <c r="AI29" s="399"/>
      <c r="AM29" s="406" t="s">
        <v>261</v>
      </c>
      <c r="AR29" s="409">
        <v>44530</v>
      </c>
      <c r="AV29" s="516">
        <f t="shared" si="1"/>
        <v>44865</v>
      </c>
      <c r="AW29" s="518">
        <f t="shared" si="2"/>
        <v>8</v>
      </c>
      <c r="BA29" s="179">
        <v>4</v>
      </c>
      <c r="BB29" s="178" t="s">
        <v>174</v>
      </c>
      <c r="BF29" t="s">
        <v>143</v>
      </c>
      <c r="BG29" t="s">
        <v>258</v>
      </c>
      <c r="BH29" t="s">
        <v>233</v>
      </c>
      <c r="BI29" s="460">
        <v>0</v>
      </c>
      <c r="BJ29" s="460">
        <v>300</v>
      </c>
      <c r="BK29" s="461">
        <v>1487.02</v>
      </c>
      <c r="BL29" s="461">
        <v>842.02</v>
      </c>
    </row>
    <row r="30" spans="1:64" x14ac:dyDescent="0.25">
      <c r="P30" s="520">
        <f t="shared" si="0"/>
        <v>44681</v>
      </c>
      <c r="S30"/>
      <c r="T30"/>
      <c r="X30" t="s">
        <v>284</v>
      </c>
      <c r="Y30"/>
      <c r="AC30" t="s">
        <v>250</v>
      </c>
      <c r="AI30" s="399"/>
      <c r="AM30"/>
      <c r="AR30"/>
      <c r="AV30" s="516">
        <f t="shared" si="1"/>
        <v>44895</v>
      </c>
      <c r="AW30" s="518">
        <f t="shared" si="2"/>
        <v>9</v>
      </c>
      <c r="BA30" s="179">
        <v>5</v>
      </c>
      <c r="BB30" s="178" t="s">
        <v>175</v>
      </c>
      <c r="BF30" t="s">
        <v>144</v>
      </c>
      <c r="BG30" t="s">
        <v>259</v>
      </c>
      <c r="BH30" t="s">
        <v>233</v>
      </c>
      <c r="BI30" s="460">
        <v>0</v>
      </c>
      <c r="BJ30" s="460">
        <v>120</v>
      </c>
      <c r="BK30" s="461">
        <v>750</v>
      </c>
      <c r="BL30" s="461">
        <v>330</v>
      </c>
    </row>
    <row r="31" spans="1:64" x14ac:dyDescent="0.25">
      <c r="P31" s="520">
        <f t="shared" si="0"/>
        <v>44712</v>
      </c>
      <c r="S31"/>
      <c r="T31"/>
      <c r="X31"/>
      <c r="Y31"/>
      <c r="AC31"/>
      <c r="AI31" s="399"/>
      <c r="AM31"/>
      <c r="AR31"/>
      <c r="AV31" s="516">
        <f t="shared" si="1"/>
        <v>44926</v>
      </c>
      <c r="AW31" s="518">
        <f t="shared" si="2"/>
        <v>10</v>
      </c>
      <c r="BA31" s="179">
        <v>6</v>
      </c>
      <c r="BB31" s="178" t="s">
        <v>176</v>
      </c>
      <c r="BF31" t="s">
        <v>213</v>
      </c>
      <c r="BG31" t="s">
        <v>262</v>
      </c>
      <c r="BH31" t="s">
        <v>261</v>
      </c>
      <c r="BI31" s="460">
        <v>0</v>
      </c>
      <c r="BJ31" s="460">
        <v>230</v>
      </c>
      <c r="BK31" s="461">
        <v>1265</v>
      </c>
      <c r="BL31" s="461">
        <v>402.5</v>
      </c>
    </row>
    <row r="32" spans="1:64" x14ac:dyDescent="0.25">
      <c r="P32" s="520">
        <f t="shared" si="0"/>
        <v>44742</v>
      </c>
      <c r="S32"/>
      <c r="T32"/>
      <c r="X32"/>
      <c r="Y32"/>
      <c r="AC32"/>
      <c r="AM32"/>
      <c r="AR32"/>
      <c r="AV32" s="516">
        <f t="shared" si="1"/>
        <v>44957</v>
      </c>
      <c r="AW32" s="518">
        <f t="shared" si="2"/>
        <v>11</v>
      </c>
      <c r="BA32" s="179">
        <v>7</v>
      </c>
      <c r="BB32" s="178" t="s">
        <v>177</v>
      </c>
      <c r="BF32" t="s">
        <v>222</v>
      </c>
      <c r="BG32" t="s">
        <v>260</v>
      </c>
      <c r="BH32" t="s">
        <v>256</v>
      </c>
      <c r="BI32" s="460">
        <v>350</v>
      </c>
      <c r="BJ32" s="460">
        <v>100</v>
      </c>
      <c r="BK32" s="461">
        <v>450</v>
      </c>
      <c r="BL32" s="461">
        <v>0</v>
      </c>
    </row>
    <row r="33" spans="16:64" x14ac:dyDescent="0.25">
      <c r="P33" s="520">
        <f t="shared" si="0"/>
        <v>44773</v>
      </c>
      <c r="S33"/>
      <c r="T33"/>
      <c r="X33"/>
      <c r="Y33"/>
      <c r="AC33"/>
      <c r="AM33"/>
      <c r="AR33"/>
      <c r="AV33" s="516">
        <f t="shared" si="1"/>
        <v>44985</v>
      </c>
      <c r="AW33" s="518">
        <f t="shared" si="2"/>
        <v>12</v>
      </c>
      <c r="BA33" s="179">
        <v>8</v>
      </c>
      <c r="BB33" s="178" t="s">
        <v>178</v>
      </c>
      <c r="BF33"/>
      <c r="BG33"/>
      <c r="BH33"/>
      <c r="BI33"/>
      <c r="BJ33"/>
      <c r="BK33"/>
      <c r="BL33"/>
    </row>
    <row r="34" spans="16:64" x14ac:dyDescent="0.25">
      <c r="P34" s="520">
        <f t="shared" si="0"/>
        <v>44804</v>
      </c>
      <c r="S34"/>
      <c r="T34"/>
      <c r="X34"/>
      <c r="Y34"/>
      <c r="AC34"/>
      <c r="AM34"/>
      <c r="AR34"/>
      <c r="AV34" s="516">
        <f t="shared" si="1"/>
        <v>45016</v>
      </c>
      <c r="AW34" s="518">
        <f t="shared" si="2"/>
        <v>13</v>
      </c>
      <c r="BA34" s="179">
        <v>9</v>
      </c>
      <c r="BB34" s="178" t="s">
        <v>179</v>
      </c>
      <c r="BF34"/>
      <c r="BG34"/>
      <c r="BH34"/>
      <c r="BI34"/>
      <c r="BJ34"/>
      <c r="BK34"/>
      <c r="BL34"/>
    </row>
    <row r="35" spans="16:64" x14ac:dyDescent="0.25">
      <c r="P35" s="520">
        <f t="shared" si="0"/>
        <v>44834</v>
      </c>
      <c r="S35"/>
      <c r="T35"/>
      <c r="X35"/>
      <c r="Y35"/>
      <c r="AC35"/>
      <c r="AM35"/>
      <c r="AR35"/>
      <c r="AV35" s="516">
        <f t="shared" si="1"/>
        <v>45046</v>
      </c>
      <c r="AW35" s="518">
        <f t="shared" si="2"/>
        <v>14</v>
      </c>
      <c r="BA35" s="179">
        <v>10</v>
      </c>
      <c r="BB35" s="178" t="s">
        <v>180</v>
      </c>
      <c r="BF35"/>
      <c r="BG35"/>
      <c r="BH35"/>
      <c r="BI35"/>
      <c r="BJ35"/>
      <c r="BK35"/>
      <c r="BL35"/>
    </row>
    <row r="36" spans="16:64" x14ac:dyDescent="0.25">
      <c r="P36" s="520">
        <f t="shared" si="0"/>
        <v>44865</v>
      </c>
      <c r="S36"/>
      <c r="T36"/>
      <c r="X36"/>
      <c r="Y36"/>
      <c r="AC36"/>
      <c r="AM36"/>
      <c r="AR36"/>
      <c r="AV36" s="516">
        <f t="shared" si="1"/>
        <v>45077</v>
      </c>
      <c r="AW36" s="518">
        <f t="shared" si="2"/>
        <v>15</v>
      </c>
      <c r="BA36" s="179">
        <v>11</v>
      </c>
      <c r="BB36" s="178" t="s">
        <v>181</v>
      </c>
      <c r="BF36"/>
      <c r="BG36"/>
      <c r="BH36"/>
      <c r="BI36"/>
      <c r="BJ36"/>
      <c r="BK36"/>
      <c r="BL36"/>
    </row>
    <row r="37" spans="16:64" x14ac:dyDescent="0.25">
      <c r="P37" s="520">
        <f t="shared" si="0"/>
        <v>44895</v>
      </c>
      <c r="S37"/>
      <c r="T37"/>
      <c r="X37"/>
      <c r="Y37"/>
      <c r="AC37"/>
      <c r="AM37"/>
      <c r="AR37"/>
      <c r="AV37" s="516">
        <f t="shared" si="1"/>
        <v>45107</v>
      </c>
      <c r="AW37" s="518">
        <f t="shared" si="2"/>
        <v>16</v>
      </c>
      <c r="BA37" s="179">
        <v>12</v>
      </c>
      <c r="BB37" s="178" t="s">
        <v>182</v>
      </c>
      <c r="BF37"/>
      <c r="BG37"/>
      <c r="BH37"/>
      <c r="BI37"/>
      <c r="BJ37"/>
      <c r="BK37"/>
      <c r="BL37"/>
    </row>
    <row r="38" spans="16:64" x14ac:dyDescent="0.25">
      <c r="P38" s="520">
        <f t="shared" si="0"/>
        <v>44926</v>
      </c>
      <c r="S38"/>
      <c r="T38"/>
      <c r="X38"/>
      <c r="Y38"/>
      <c r="AC38"/>
      <c r="AM38"/>
      <c r="AR38"/>
      <c r="AV38" s="516">
        <f t="shared" si="1"/>
        <v>45138</v>
      </c>
      <c r="AW38" s="518">
        <f t="shared" si="2"/>
        <v>17</v>
      </c>
      <c r="BF38"/>
      <c r="BG38"/>
      <c r="BH38"/>
      <c r="BI38"/>
      <c r="BJ38"/>
      <c r="BK38"/>
      <c r="BL38"/>
    </row>
    <row r="39" spans="16:64" x14ac:dyDescent="0.25">
      <c r="P39" s="520">
        <f t="shared" si="0"/>
        <v>44957</v>
      </c>
      <c r="S39"/>
      <c r="T39"/>
      <c r="X39"/>
      <c r="Y39"/>
      <c r="AC39"/>
      <c r="AM39"/>
      <c r="AR39"/>
      <c r="AV39" s="516">
        <f t="shared" si="1"/>
        <v>45169</v>
      </c>
      <c r="AW39" s="518">
        <f t="shared" si="2"/>
        <v>18</v>
      </c>
      <c r="BF39"/>
      <c r="BG39"/>
      <c r="BH39"/>
      <c r="BI39"/>
      <c r="BJ39"/>
      <c r="BK39"/>
      <c r="BL39"/>
    </row>
    <row r="40" spans="16:64" x14ac:dyDescent="0.25">
      <c r="P40" s="520">
        <f t="shared" si="0"/>
        <v>44985</v>
      </c>
      <c r="S40"/>
      <c r="T40"/>
      <c r="X40"/>
      <c r="Y40"/>
      <c r="AC40"/>
      <c r="AM40"/>
      <c r="AV40" s="516">
        <f t="shared" si="1"/>
        <v>45199</v>
      </c>
      <c r="AW40" s="518">
        <f t="shared" si="2"/>
        <v>19</v>
      </c>
      <c r="BF40"/>
      <c r="BG40"/>
      <c r="BH40"/>
      <c r="BI40"/>
      <c r="BJ40"/>
      <c r="BK40"/>
      <c r="BL40"/>
    </row>
    <row r="41" spans="16:64" x14ac:dyDescent="0.25">
      <c r="P41" s="520">
        <f t="shared" si="0"/>
        <v>45016</v>
      </c>
      <c r="S41"/>
      <c r="T41"/>
      <c r="X41"/>
      <c r="Y41"/>
      <c r="AC41"/>
      <c r="AM41"/>
      <c r="AV41" s="516">
        <f t="shared" si="1"/>
        <v>45230</v>
      </c>
      <c r="AW41" s="518">
        <f t="shared" si="2"/>
        <v>20</v>
      </c>
      <c r="BF41"/>
      <c r="BG41"/>
      <c r="BH41"/>
      <c r="BI41"/>
      <c r="BJ41"/>
      <c r="BK41"/>
      <c r="BL41"/>
    </row>
    <row r="42" spans="16:64" x14ac:dyDescent="0.25">
      <c r="P42" s="520">
        <f t="shared" si="0"/>
        <v>45046</v>
      </c>
      <c r="S42"/>
      <c r="T42"/>
      <c r="X42"/>
      <c r="Y42"/>
      <c r="AC42"/>
      <c r="AM42"/>
      <c r="AV42" s="516">
        <f t="shared" si="1"/>
        <v>45260</v>
      </c>
      <c r="AW42" s="518">
        <f t="shared" si="2"/>
        <v>21</v>
      </c>
      <c r="BF42"/>
      <c r="BG42"/>
      <c r="BH42"/>
      <c r="BI42"/>
      <c r="BJ42"/>
      <c r="BK42"/>
      <c r="BL42"/>
    </row>
    <row r="43" spans="16:64" x14ac:dyDescent="0.25">
      <c r="P43" s="520">
        <f t="shared" si="0"/>
        <v>45077</v>
      </c>
      <c r="S43"/>
      <c r="T43"/>
      <c r="X43"/>
      <c r="Y43"/>
      <c r="AC43"/>
      <c r="AM43"/>
      <c r="AV43" s="516">
        <f t="shared" si="1"/>
        <v>45291</v>
      </c>
      <c r="AW43" s="518">
        <f t="shared" si="2"/>
        <v>22</v>
      </c>
      <c r="BF43"/>
      <c r="BG43"/>
      <c r="BH43"/>
      <c r="BI43"/>
      <c r="BJ43"/>
      <c r="BK43"/>
      <c r="BL43"/>
    </row>
    <row r="44" spans="16:64" x14ac:dyDescent="0.25">
      <c r="P44" s="520">
        <f t="shared" si="0"/>
        <v>45107</v>
      </c>
      <c r="S44"/>
      <c r="T44"/>
      <c r="X44"/>
      <c r="Y44"/>
      <c r="AC44"/>
      <c r="AV44" s="516">
        <f t="shared" si="1"/>
        <v>45322</v>
      </c>
      <c r="AW44" s="518">
        <f t="shared" si="2"/>
        <v>23</v>
      </c>
      <c r="BF44"/>
      <c r="BG44"/>
      <c r="BH44"/>
      <c r="BI44"/>
      <c r="BJ44"/>
      <c r="BK44"/>
      <c r="BL44"/>
    </row>
    <row r="45" spans="16:64" x14ac:dyDescent="0.25">
      <c r="P45" s="520">
        <f t="shared" si="0"/>
        <v>45138</v>
      </c>
      <c r="S45"/>
      <c r="T45"/>
      <c r="X45"/>
      <c r="Y45"/>
      <c r="AC45"/>
      <c r="AV45" s="516">
        <f t="shared" si="1"/>
        <v>45351</v>
      </c>
      <c r="AW45" s="518">
        <f t="shared" si="2"/>
        <v>24</v>
      </c>
      <c r="BF45"/>
      <c r="BG45"/>
      <c r="BH45"/>
      <c r="BI45"/>
      <c r="BJ45"/>
      <c r="BK45"/>
      <c r="BL45"/>
    </row>
    <row r="46" spans="16:64" x14ac:dyDescent="0.25">
      <c r="P46" s="520">
        <f t="shared" si="0"/>
        <v>45169</v>
      </c>
      <c r="S46"/>
      <c r="T46"/>
      <c r="X46"/>
      <c r="Y46"/>
      <c r="AC46"/>
      <c r="AV46" s="516">
        <f t="shared" si="1"/>
        <v>45382</v>
      </c>
      <c r="AW46" s="518">
        <f t="shared" si="2"/>
        <v>25</v>
      </c>
      <c r="BF46"/>
      <c r="BG46"/>
      <c r="BH46"/>
      <c r="BI46"/>
      <c r="BJ46"/>
      <c r="BK46"/>
      <c r="BL46"/>
    </row>
    <row r="47" spans="16:64" x14ac:dyDescent="0.25">
      <c r="P47" s="520">
        <f t="shared" si="0"/>
        <v>45199</v>
      </c>
      <c r="S47"/>
      <c r="T47"/>
      <c r="X47"/>
      <c r="Y47"/>
      <c r="AC47"/>
      <c r="AV47" s="516">
        <f t="shared" si="1"/>
        <v>45412</v>
      </c>
      <c r="AW47" s="518">
        <f t="shared" si="2"/>
        <v>26</v>
      </c>
      <c r="BF47"/>
      <c r="BG47"/>
      <c r="BH47"/>
      <c r="BI47"/>
      <c r="BJ47"/>
      <c r="BK47"/>
      <c r="BL47"/>
    </row>
    <row r="48" spans="16:64" x14ac:dyDescent="0.25">
      <c r="P48" s="520">
        <f t="shared" si="0"/>
        <v>45230</v>
      </c>
      <c r="S48"/>
      <c r="T48"/>
      <c r="X48"/>
      <c r="Y48"/>
      <c r="AC48"/>
      <c r="AV48" s="516">
        <f t="shared" si="1"/>
        <v>45443</v>
      </c>
      <c r="AW48" s="518">
        <f t="shared" si="2"/>
        <v>27</v>
      </c>
      <c r="BF48"/>
      <c r="BG48"/>
      <c r="BH48"/>
      <c r="BI48"/>
      <c r="BJ48"/>
      <c r="BK48"/>
      <c r="BL48"/>
    </row>
    <row r="49" spans="16:64" x14ac:dyDescent="0.25">
      <c r="P49" s="520">
        <f t="shared" si="0"/>
        <v>45260</v>
      </c>
      <c r="S49"/>
      <c r="T49"/>
      <c r="X49"/>
      <c r="Y49"/>
      <c r="AC49"/>
      <c r="AV49" s="516">
        <f t="shared" si="1"/>
        <v>45473</v>
      </c>
      <c r="AW49" s="518">
        <f t="shared" si="2"/>
        <v>28</v>
      </c>
      <c r="BF49"/>
      <c r="BG49"/>
      <c r="BH49"/>
      <c r="BI49"/>
      <c r="BJ49"/>
      <c r="BK49"/>
      <c r="BL49"/>
    </row>
    <row r="50" spans="16:64" x14ac:dyDescent="0.25">
      <c r="P50" s="520">
        <f t="shared" si="0"/>
        <v>45291</v>
      </c>
      <c r="S50"/>
      <c r="T50"/>
      <c r="X50"/>
      <c r="Y50"/>
      <c r="AC50"/>
      <c r="AV50" s="411"/>
      <c r="AW50" s="179"/>
      <c r="BF50"/>
      <c r="BG50"/>
      <c r="BH50"/>
      <c r="BI50"/>
      <c r="BJ50"/>
      <c r="BK50"/>
      <c r="BL50"/>
    </row>
    <row r="51" spans="16:64" x14ac:dyDescent="0.25">
      <c r="P51" s="520">
        <f t="shared" si="0"/>
        <v>45322</v>
      </c>
      <c r="S51"/>
      <c r="T51"/>
      <c r="X51"/>
      <c r="Y51"/>
      <c r="AC51"/>
      <c r="AV51" s="411"/>
      <c r="AW51" s="179"/>
      <c r="BF51"/>
      <c r="BG51"/>
      <c r="BH51"/>
      <c r="BI51"/>
      <c r="BJ51"/>
      <c r="BK51"/>
      <c r="BL51"/>
    </row>
    <row r="52" spans="16:64" x14ac:dyDescent="0.25">
      <c r="P52" s="520">
        <f t="shared" si="0"/>
        <v>45351</v>
      </c>
      <c r="S52"/>
      <c r="T52"/>
      <c r="X52"/>
      <c r="Y52"/>
      <c r="AC52"/>
      <c r="AV52" s="411"/>
      <c r="AW52" s="179"/>
      <c r="BF52"/>
      <c r="BG52"/>
      <c r="BH52"/>
      <c r="BI52"/>
      <c r="BJ52"/>
      <c r="BK52"/>
      <c r="BL52"/>
    </row>
    <row r="53" spans="16:64" x14ac:dyDescent="0.25">
      <c r="P53" s="520">
        <f t="shared" si="0"/>
        <v>45382</v>
      </c>
      <c r="S53"/>
      <c r="T53"/>
      <c r="X53"/>
      <c r="Y53"/>
      <c r="AC53"/>
      <c r="AV53" s="411"/>
      <c r="AW53" s="179"/>
      <c r="BF53"/>
      <c r="BG53"/>
      <c r="BH53"/>
      <c r="BI53"/>
      <c r="BJ53"/>
      <c r="BK53"/>
      <c r="BL53"/>
    </row>
    <row r="54" spans="16:64" x14ac:dyDescent="0.25">
      <c r="P54" s="520">
        <f t="shared" si="0"/>
        <v>45412</v>
      </c>
      <c r="S54"/>
      <c r="T54"/>
      <c r="X54"/>
      <c r="Y54"/>
      <c r="AC54"/>
      <c r="AV54" s="411"/>
      <c r="AW54" s="179"/>
      <c r="BF54"/>
      <c r="BG54"/>
      <c r="BH54"/>
      <c r="BI54"/>
      <c r="BJ54"/>
      <c r="BK54"/>
      <c r="BL54"/>
    </row>
    <row r="55" spans="16:64" x14ac:dyDescent="0.25">
      <c r="P55" s="520">
        <f t="shared" si="0"/>
        <v>45443</v>
      </c>
      <c r="S55"/>
      <c r="T55"/>
      <c r="X55"/>
      <c r="Y55"/>
      <c r="AC55"/>
      <c r="AV55" s="411"/>
      <c r="AW55" s="179"/>
      <c r="BF55"/>
      <c r="BG55"/>
      <c r="BH55"/>
      <c r="BI55"/>
      <c r="BJ55"/>
      <c r="BK55"/>
      <c r="BL55"/>
    </row>
    <row r="56" spans="16:64" x14ac:dyDescent="0.25">
      <c r="P56" s="520">
        <f t="shared" si="0"/>
        <v>45473</v>
      </c>
      <c r="S56"/>
      <c r="T56"/>
      <c r="X56"/>
      <c r="Y56"/>
      <c r="AC56"/>
      <c r="AV56" s="411"/>
      <c r="AW56" s="179"/>
      <c r="BF56"/>
      <c r="BG56"/>
      <c r="BH56"/>
      <c r="BI56"/>
      <c r="BJ56"/>
      <c r="BK56"/>
      <c r="BL56"/>
    </row>
    <row r="57" spans="16:64" x14ac:dyDescent="0.25">
      <c r="P57" s="520">
        <f t="shared" si="0"/>
        <v>45504</v>
      </c>
      <c r="S57"/>
      <c r="T57"/>
      <c r="X57"/>
      <c r="Y57"/>
      <c r="AC57"/>
      <c r="AV57" s="411"/>
      <c r="AW57" s="179"/>
      <c r="BF57"/>
      <c r="BG57"/>
      <c r="BH57"/>
      <c r="BI57"/>
      <c r="BJ57"/>
      <c r="BK57"/>
      <c r="BL57"/>
    </row>
    <row r="58" spans="16:64" x14ac:dyDescent="0.25">
      <c r="P58" s="520">
        <f t="shared" si="0"/>
        <v>45535</v>
      </c>
      <c r="S58"/>
      <c r="T58"/>
      <c r="X58"/>
      <c r="Y58"/>
      <c r="AC58"/>
      <c r="AV58" s="411"/>
      <c r="AW58" s="179"/>
      <c r="BF58"/>
      <c r="BG58"/>
      <c r="BH58"/>
      <c r="BI58"/>
      <c r="BJ58"/>
      <c r="BK58"/>
      <c r="BL58"/>
    </row>
    <row r="59" spans="16:64" x14ac:dyDescent="0.25">
      <c r="P59" s="520">
        <f t="shared" si="0"/>
        <v>45565</v>
      </c>
      <c r="S59"/>
      <c r="T59"/>
      <c r="X59"/>
      <c r="Y59"/>
      <c r="AC59"/>
      <c r="AV59" s="411"/>
      <c r="AW59" s="179"/>
      <c r="BF59"/>
      <c r="BG59"/>
      <c r="BH59"/>
      <c r="BI59"/>
      <c r="BJ59"/>
      <c r="BK59"/>
      <c r="BL59"/>
    </row>
    <row r="60" spans="16:64" x14ac:dyDescent="0.25">
      <c r="P60" s="520">
        <f t="shared" si="0"/>
        <v>45596</v>
      </c>
      <c r="S60"/>
      <c r="T60"/>
      <c r="X60"/>
      <c r="Y60"/>
      <c r="AC60"/>
      <c r="AV60" s="411"/>
      <c r="AW60" s="179"/>
      <c r="BF60"/>
      <c r="BG60"/>
      <c r="BH60"/>
      <c r="BI60"/>
      <c r="BJ60"/>
      <c r="BK60"/>
      <c r="BL60"/>
    </row>
    <row r="61" spans="16:64" x14ac:dyDescent="0.25">
      <c r="P61" s="520">
        <f t="shared" si="0"/>
        <v>45626</v>
      </c>
      <c r="S61"/>
      <c r="T61"/>
      <c r="X61"/>
      <c r="Y61"/>
      <c r="AC61"/>
      <c r="AV61" s="411"/>
      <c r="AW61" s="179"/>
      <c r="BF61"/>
      <c r="BG61"/>
      <c r="BH61"/>
      <c r="BI61"/>
      <c r="BJ61"/>
      <c r="BK61"/>
      <c r="BL61"/>
    </row>
    <row r="62" spans="16:64" x14ac:dyDescent="0.25">
      <c r="P62" s="520">
        <f t="shared" si="0"/>
        <v>45657</v>
      </c>
      <c r="S62"/>
      <c r="T62"/>
      <c r="X62"/>
      <c r="Y62"/>
      <c r="AC62"/>
      <c r="BF62"/>
      <c r="BG62"/>
      <c r="BH62"/>
      <c r="BI62"/>
      <c r="BJ62"/>
      <c r="BK62"/>
      <c r="BL62"/>
    </row>
    <row r="63" spans="16:64" x14ac:dyDescent="0.25">
      <c r="P63" s="520">
        <f t="shared" si="0"/>
        <v>45688</v>
      </c>
      <c r="S63"/>
      <c r="T63"/>
      <c r="X63"/>
      <c r="Y63"/>
      <c r="AC63"/>
      <c r="BF63"/>
      <c r="BG63"/>
      <c r="BH63"/>
      <c r="BI63"/>
      <c r="BJ63"/>
      <c r="BK63"/>
      <c r="BL63"/>
    </row>
    <row r="64" spans="16:64" x14ac:dyDescent="0.25">
      <c r="P64" s="520">
        <f t="shared" si="0"/>
        <v>45716</v>
      </c>
      <c r="S64"/>
      <c r="T64"/>
      <c r="X64"/>
      <c r="Y64"/>
      <c r="AC64"/>
      <c r="BF64"/>
      <c r="BG64"/>
      <c r="BH64"/>
      <c r="BI64"/>
      <c r="BJ64"/>
      <c r="BK64"/>
      <c r="BL64"/>
    </row>
    <row r="65" spans="16:64" x14ac:dyDescent="0.25">
      <c r="P65" s="520">
        <f t="shared" si="0"/>
        <v>45747</v>
      </c>
      <c r="S65"/>
      <c r="T65"/>
      <c r="X65"/>
      <c r="Y65"/>
      <c r="AC65"/>
      <c r="BF65"/>
      <c r="BG65"/>
      <c r="BH65"/>
      <c r="BI65"/>
      <c r="BJ65"/>
      <c r="BK65"/>
      <c r="BL65"/>
    </row>
    <row r="66" spans="16:64" x14ac:dyDescent="0.25">
      <c r="P66" s="520">
        <f t="shared" si="0"/>
        <v>45777</v>
      </c>
      <c r="S66"/>
      <c r="T66"/>
      <c r="X66"/>
      <c r="Y66"/>
      <c r="AC66"/>
      <c r="BF66"/>
      <c r="BG66"/>
      <c r="BH66"/>
      <c r="BI66"/>
      <c r="BJ66"/>
      <c r="BK66"/>
      <c r="BL66"/>
    </row>
    <row r="67" spans="16:64" x14ac:dyDescent="0.25">
      <c r="P67" s="520">
        <f t="shared" si="0"/>
        <v>45808</v>
      </c>
      <c r="S67"/>
      <c r="T67"/>
      <c r="X67"/>
      <c r="Y67"/>
      <c r="AC67"/>
      <c r="BF67"/>
      <c r="BG67"/>
      <c r="BH67"/>
      <c r="BI67"/>
      <c r="BJ67"/>
      <c r="BK67"/>
      <c r="BL67"/>
    </row>
    <row r="68" spans="16:64" x14ac:dyDescent="0.25">
      <c r="P68" s="520">
        <f t="shared" si="0"/>
        <v>45838</v>
      </c>
      <c r="S68"/>
      <c r="T68"/>
      <c r="X68"/>
      <c r="Y68"/>
      <c r="AC68"/>
      <c r="BF68"/>
      <c r="BG68"/>
      <c r="BH68"/>
      <c r="BI68"/>
      <c r="BJ68"/>
      <c r="BK68"/>
      <c r="BL68"/>
    </row>
    <row r="69" spans="16:64" x14ac:dyDescent="0.25">
      <c r="P69" s="520">
        <f t="shared" si="0"/>
        <v>45869</v>
      </c>
      <c r="S69"/>
      <c r="T69"/>
      <c r="X69"/>
      <c r="Y69"/>
      <c r="AC69"/>
      <c r="BF69"/>
      <c r="BG69"/>
      <c r="BH69"/>
      <c r="BI69"/>
      <c r="BJ69"/>
      <c r="BK69"/>
      <c r="BL69"/>
    </row>
    <row r="70" spans="16:64" x14ac:dyDescent="0.25">
      <c r="P70" s="520">
        <f t="shared" si="0"/>
        <v>45900</v>
      </c>
      <c r="S70"/>
      <c r="T70"/>
      <c r="X70"/>
      <c r="Y70"/>
      <c r="AC70"/>
      <c r="BF70"/>
      <c r="BG70"/>
      <c r="BH70"/>
      <c r="BI70"/>
      <c r="BJ70"/>
      <c r="BK70"/>
      <c r="BL70"/>
    </row>
    <row r="71" spans="16:64" x14ac:dyDescent="0.25">
      <c r="P71" s="520">
        <f t="shared" si="0"/>
        <v>45930</v>
      </c>
      <c r="S71"/>
      <c r="T71"/>
      <c r="X71"/>
      <c r="Y71"/>
      <c r="AC71"/>
      <c r="BF71"/>
      <c r="BG71"/>
      <c r="BH71"/>
      <c r="BI71"/>
      <c r="BJ71"/>
      <c r="BK71"/>
      <c r="BL71"/>
    </row>
    <row r="72" spans="16:64" x14ac:dyDescent="0.25">
      <c r="P72" s="520">
        <f t="shared" si="0"/>
        <v>45961</v>
      </c>
      <c r="S72"/>
      <c r="T72"/>
      <c r="X72"/>
      <c r="Y72"/>
      <c r="AC72"/>
      <c r="BF72"/>
      <c r="BG72"/>
      <c r="BH72"/>
      <c r="BI72"/>
      <c r="BJ72"/>
      <c r="BK72"/>
      <c r="BL72"/>
    </row>
    <row r="73" spans="16:64" x14ac:dyDescent="0.25">
      <c r="P73" s="520">
        <f t="shared" si="0"/>
        <v>45991</v>
      </c>
      <c r="S73"/>
      <c r="T73"/>
      <c r="X73"/>
      <c r="Y73"/>
      <c r="AC73"/>
      <c r="BF73" s="462"/>
      <c r="BG73" s="462"/>
      <c r="BH73" s="462"/>
      <c r="BI73" s="462"/>
      <c r="BJ73" s="462"/>
      <c r="BK73" s="462"/>
      <c r="BL73" s="322"/>
    </row>
    <row r="74" spans="16:64" x14ac:dyDescent="0.25">
      <c r="P74" s="520">
        <f t="shared" si="0"/>
        <v>46022</v>
      </c>
      <c r="S74"/>
      <c r="T74"/>
      <c r="X74"/>
      <c r="Y74"/>
      <c r="AC74"/>
      <c r="BF74" s="462"/>
      <c r="BG74" s="462"/>
      <c r="BH74" s="462"/>
      <c r="BI74" s="462"/>
      <c r="BJ74" s="462"/>
      <c r="BK74" s="462"/>
      <c r="BL74" s="322"/>
    </row>
    <row r="75" spans="16:64" x14ac:dyDescent="0.25">
      <c r="S75"/>
      <c r="T75"/>
      <c r="X75"/>
      <c r="Y75"/>
      <c r="AC75"/>
      <c r="BF75" s="462"/>
      <c r="BG75" s="462"/>
      <c r="BH75" s="462"/>
      <c r="BI75" s="462"/>
      <c r="BJ75" s="462"/>
      <c r="BK75" s="462"/>
      <c r="BL75" s="322"/>
    </row>
    <row r="76" spans="16:64" x14ac:dyDescent="0.25">
      <c r="S76"/>
      <c r="T76"/>
      <c r="X76"/>
      <c r="Y76"/>
      <c r="AC76"/>
      <c r="BF76" s="462"/>
      <c r="BG76" s="462"/>
      <c r="BH76" s="462"/>
      <c r="BI76" s="462"/>
      <c r="BJ76" s="462"/>
      <c r="BK76" s="462"/>
      <c r="BL76" s="322"/>
    </row>
    <row r="77" spans="16:64" x14ac:dyDescent="0.25">
      <c r="S77"/>
      <c r="T77"/>
      <c r="X77"/>
      <c r="Y77"/>
      <c r="AC77"/>
      <c r="BF77" s="462"/>
      <c r="BG77" s="462"/>
      <c r="BH77" s="462"/>
      <c r="BI77" s="462"/>
      <c r="BJ77" s="462"/>
      <c r="BK77" s="462"/>
      <c r="BL77" s="322"/>
    </row>
    <row r="78" spans="16:64" x14ac:dyDescent="0.25">
      <c r="S78" s="322"/>
      <c r="T78" s="322"/>
      <c r="X78"/>
      <c r="Y78"/>
      <c r="AC78"/>
      <c r="BF78" s="462"/>
      <c r="BG78" s="462"/>
      <c r="BH78" s="462"/>
      <c r="BI78" s="462"/>
      <c r="BJ78" s="462"/>
      <c r="BK78" s="462"/>
      <c r="BL78" s="322"/>
    </row>
    <row r="79" spans="16:64" x14ac:dyDescent="0.25">
      <c r="S79" s="322"/>
      <c r="T79" s="322"/>
      <c r="X79"/>
      <c r="Y79"/>
      <c r="AC79"/>
      <c r="BF79" s="462"/>
      <c r="BG79" s="462"/>
      <c r="BH79" s="462"/>
      <c r="BI79" s="462"/>
      <c r="BJ79" s="462"/>
      <c r="BK79" s="462"/>
      <c r="BL79" s="322"/>
    </row>
    <row r="80" spans="16:64" x14ac:dyDescent="0.25">
      <c r="S80" s="322"/>
      <c r="T80" s="322"/>
      <c r="X80"/>
      <c r="Y80"/>
      <c r="AC80"/>
      <c r="BF80" s="462"/>
      <c r="BG80" s="462"/>
      <c r="BH80" s="462"/>
      <c r="BI80" s="462"/>
      <c r="BJ80" s="462"/>
      <c r="BK80" s="462"/>
      <c r="BL80" s="322"/>
    </row>
    <row r="81" spans="19:64" x14ac:dyDescent="0.25">
      <c r="S81" s="322"/>
      <c r="T81" s="322"/>
      <c r="X81"/>
      <c r="Y81"/>
      <c r="AC81"/>
      <c r="BF81" s="462"/>
      <c r="BG81" s="462"/>
      <c r="BH81" s="462"/>
      <c r="BI81" s="462"/>
      <c r="BJ81" s="462"/>
      <c r="BK81" s="462"/>
      <c r="BL81" s="322"/>
    </row>
    <row r="82" spans="19:64" x14ac:dyDescent="0.25">
      <c r="S82" s="322"/>
      <c r="T82" s="322"/>
      <c r="X82"/>
      <c r="Y82"/>
      <c r="AC82"/>
      <c r="BF82" s="462"/>
      <c r="BG82" s="462"/>
      <c r="BH82" s="462"/>
      <c r="BI82" s="462"/>
      <c r="BJ82" s="462"/>
      <c r="BK82" s="462"/>
      <c r="BL82" s="322"/>
    </row>
    <row r="83" spans="19:64" x14ac:dyDescent="0.25">
      <c r="S83" s="322"/>
      <c r="T83" s="322"/>
      <c r="X83"/>
      <c r="Y83"/>
      <c r="AC83"/>
      <c r="BF83" s="462"/>
      <c r="BG83" s="462"/>
      <c r="BH83" s="462"/>
      <c r="BI83" s="462"/>
      <c r="BJ83" s="462"/>
      <c r="BK83" s="462"/>
      <c r="BL83" s="322"/>
    </row>
    <row r="84" spans="19:64" x14ac:dyDescent="0.25">
      <c r="S84" s="322"/>
      <c r="T84" s="322"/>
      <c r="X84"/>
      <c r="Y84"/>
      <c r="AC84"/>
      <c r="BF84" s="462"/>
      <c r="BG84" s="462"/>
      <c r="BH84" s="462"/>
      <c r="BI84" s="462"/>
      <c r="BJ84" s="462"/>
      <c r="BK84" s="462"/>
      <c r="BL84" s="322"/>
    </row>
    <row r="85" spans="19:64" x14ac:dyDescent="0.25">
      <c r="S85" s="322"/>
      <c r="T85" s="322"/>
      <c r="X85"/>
      <c r="Y85"/>
      <c r="AC85"/>
      <c r="BF85" s="462"/>
      <c r="BG85" s="462"/>
      <c r="BH85" s="462"/>
      <c r="BI85" s="462"/>
      <c r="BJ85" s="462"/>
      <c r="BK85" s="462"/>
      <c r="BL85" s="322"/>
    </row>
    <row r="86" spans="19:64" x14ac:dyDescent="0.25">
      <c r="S86" s="322"/>
      <c r="T86" s="322"/>
      <c r="X86"/>
      <c r="Y86"/>
      <c r="AC86"/>
      <c r="BF86" s="462"/>
      <c r="BG86" s="462"/>
      <c r="BH86" s="462"/>
      <c r="BI86" s="462"/>
      <c r="BJ86" s="462"/>
      <c r="BK86" s="462"/>
      <c r="BL86" s="322"/>
    </row>
    <row r="87" spans="19:64" x14ac:dyDescent="0.25">
      <c r="S87" s="322"/>
      <c r="T87" s="322"/>
      <c r="X87"/>
      <c r="Y87"/>
      <c r="AC87"/>
      <c r="BF87" s="462"/>
      <c r="BG87" s="462"/>
      <c r="BH87" s="462"/>
      <c r="BI87" s="462"/>
      <c r="BJ87" s="462"/>
      <c r="BK87" s="462"/>
      <c r="BL87" s="322"/>
    </row>
    <row r="88" spans="19:64" x14ac:dyDescent="0.25">
      <c r="S88" s="322"/>
      <c r="T88" s="322"/>
      <c r="X88"/>
      <c r="Y88"/>
      <c r="AC88"/>
      <c r="BF88" s="462"/>
      <c r="BG88" s="462"/>
      <c r="BH88" s="462"/>
      <c r="BI88" s="462"/>
      <c r="BJ88" s="462"/>
      <c r="BK88" s="462"/>
      <c r="BL88" s="322"/>
    </row>
    <row r="89" spans="19:64" x14ac:dyDescent="0.25">
      <c r="S89" s="322"/>
      <c r="T89" s="322"/>
      <c r="X89"/>
      <c r="Y89"/>
      <c r="AC89"/>
      <c r="BF89" s="462"/>
      <c r="BG89" s="462"/>
      <c r="BH89" s="462"/>
      <c r="BI89" s="462"/>
      <c r="BJ89" s="462"/>
      <c r="BK89" s="462"/>
      <c r="BL89" s="322"/>
    </row>
    <row r="90" spans="19:64" x14ac:dyDescent="0.25">
      <c r="S90" s="322"/>
      <c r="T90" s="322"/>
      <c r="X90"/>
      <c r="Y90"/>
      <c r="AC90"/>
      <c r="BF90" s="462"/>
      <c r="BG90" s="462"/>
      <c r="BH90" s="462"/>
      <c r="BI90" s="462"/>
      <c r="BJ90" s="462"/>
      <c r="BK90" s="462"/>
      <c r="BL90" s="322"/>
    </row>
    <row r="91" spans="19:64" x14ac:dyDescent="0.25">
      <c r="S91" s="322"/>
      <c r="T91" s="322"/>
      <c r="X91"/>
      <c r="Y91"/>
      <c r="AC91"/>
      <c r="BF91" s="462"/>
      <c r="BG91" s="462"/>
      <c r="BH91" s="462"/>
      <c r="BI91" s="462"/>
      <c r="BJ91" s="462"/>
      <c r="BK91" s="462"/>
      <c r="BL91" s="322"/>
    </row>
    <row r="92" spans="19:64" x14ac:dyDescent="0.25">
      <c r="S92" s="322"/>
      <c r="T92" s="322"/>
      <c r="X92"/>
      <c r="Y92"/>
      <c r="AC92"/>
      <c r="BF92" s="462"/>
      <c r="BG92" s="462"/>
      <c r="BH92" s="462"/>
      <c r="BI92" s="462"/>
      <c r="BJ92" s="462"/>
      <c r="BK92" s="462"/>
      <c r="BL92" s="322"/>
    </row>
    <row r="93" spans="19:64" x14ac:dyDescent="0.25">
      <c r="S93" s="322"/>
      <c r="T93" s="322"/>
      <c r="X93"/>
      <c r="Y93"/>
      <c r="AC93"/>
      <c r="BF93" s="462"/>
      <c r="BG93" s="462"/>
      <c r="BH93" s="462"/>
      <c r="BI93" s="462"/>
      <c r="BJ93" s="462"/>
      <c r="BK93" s="462"/>
      <c r="BL93" s="322"/>
    </row>
    <row r="94" spans="19:64" x14ac:dyDescent="0.25">
      <c r="S94" s="322"/>
      <c r="T94" s="322"/>
      <c r="X94"/>
      <c r="Y94"/>
      <c r="AC94"/>
      <c r="BF94" s="462"/>
      <c r="BG94" s="462"/>
      <c r="BH94" s="462"/>
      <c r="BI94" s="462"/>
      <c r="BJ94" s="462"/>
      <c r="BK94" s="462"/>
      <c r="BL94" s="322"/>
    </row>
    <row r="95" spans="19:64" x14ac:dyDescent="0.25">
      <c r="S95" s="322"/>
      <c r="T95" s="322"/>
      <c r="X95"/>
      <c r="Y95"/>
      <c r="AC95"/>
      <c r="BF95" s="462"/>
      <c r="BG95" s="462"/>
      <c r="BH95" s="462"/>
      <c r="BI95" s="462"/>
      <c r="BJ95" s="462"/>
      <c r="BK95" s="462"/>
      <c r="BL95" s="322"/>
    </row>
    <row r="96" spans="19:64" x14ac:dyDescent="0.25">
      <c r="S96" s="322"/>
      <c r="T96" s="322"/>
      <c r="X96"/>
      <c r="Y96"/>
      <c r="AC96"/>
      <c r="BF96" s="462"/>
      <c r="BG96" s="462"/>
      <c r="BH96" s="462"/>
      <c r="BI96" s="462"/>
      <c r="BJ96" s="462"/>
      <c r="BK96" s="462"/>
      <c r="BL96" s="322"/>
    </row>
    <row r="97" spans="19:64" x14ac:dyDescent="0.25">
      <c r="S97" s="322"/>
      <c r="T97" s="322"/>
      <c r="X97"/>
      <c r="Y97"/>
      <c r="AC97"/>
      <c r="BF97" s="462"/>
      <c r="BG97" s="462"/>
      <c r="BH97" s="462"/>
      <c r="BI97" s="462"/>
      <c r="BJ97" s="462"/>
      <c r="BK97" s="462"/>
      <c r="BL97" s="322"/>
    </row>
    <row r="98" spans="19:64" x14ac:dyDescent="0.25">
      <c r="S98" s="322"/>
      <c r="T98" s="322"/>
      <c r="X98"/>
      <c r="Y98"/>
      <c r="AC98"/>
      <c r="BF98" s="462"/>
      <c r="BG98" s="462"/>
      <c r="BH98" s="462"/>
      <c r="BI98" s="462"/>
      <c r="BJ98" s="462"/>
      <c r="BK98" s="462"/>
      <c r="BL98" s="322"/>
    </row>
    <row r="99" spans="19:64" x14ac:dyDescent="0.25">
      <c r="S99" s="322"/>
      <c r="T99" s="322"/>
      <c r="X99"/>
      <c r="Y99"/>
      <c r="AC99"/>
      <c r="BF99" s="462"/>
      <c r="BG99" s="462"/>
      <c r="BH99" s="462"/>
      <c r="BI99" s="462"/>
      <c r="BJ99" s="462"/>
      <c r="BK99" s="462"/>
      <c r="BL99" s="322"/>
    </row>
    <row r="100" spans="19:64" x14ac:dyDescent="0.25">
      <c r="S100" s="322"/>
      <c r="T100" s="322"/>
      <c r="X100"/>
      <c r="Y100"/>
      <c r="AC100"/>
      <c r="BF100" s="462"/>
      <c r="BG100" s="462"/>
      <c r="BH100" s="462"/>
      <c r="BI100" s="462"/>
      <c r="BJ100" s="462"/>
      <c r="BK100" s="462"/>
      <c r="BL100" s="322"/>
    </row>
    <row r="101" spans="19:64" x14ac:dyDescent="0.25">
      <c r="S101" s="322"/>
      <c r="T101" s="322"/>
      <c r="X101"/>
      <c r="Y101"/>
      <c r="AC101"/>
      <c r="BF101" s="462"/>
      <c r="BG101" s="462"/>
      <c r="BH101" s="462"/>
      <c r="BI101" s="462"/>
      <c r="BJ101" s="462"/>
      <c r="BK101" s="462"/>
      <c r="BL101" s="322"/>
    </row>
    <row r="102" spans="19:64" x14ac:dyDescent="0.25">
      <c r="S102" s="322"/>
      <c r="T102" s="322"/>
      <c r="X102"/>
      <c r="Y102"/>
      <c r="AC102"/>
      <c r="BF102" s="462"/>
      <c r="BG102" s="462"/>
      <c r="BH102" s="462"/>
      <c r="BI102" s="462"/>
      <c r="BJ102" s="462"/>
      <c r="BK102" s="462"/>
      <c r="BL102" s="322"/>
    </row>
    <row r="103" spans="19:64" x14ac:dyDescent="0.25">
      <c r="S103" s="322"/>
      <c r="T103" s="322"/>
      <c r="X103"/>
      <c r="Y103"/>
      <c r="AC103"/>
      <c r="BF103" s="462"/>
      <c r="BG103" s="462"/>
      <c r="BH103" s="462"/>
      <c r="BI103" s="462"/>
      <c r="BJ103" s="462"/>
      <c r="BK103" s="462"/>
      <c r="BL103" s="322"/>
    </row>
    <row r="104" spans="19:64" x14ac:dyDescent="0.25">
      <c r="S104" s="322"/>
      <c r="T104" s="322"/>
      <c r="X104"/>
      <c r="Y104"/>
      <c r="AC104"/>
      <c r="BF104" s="462"/>
      <c r="BG104" s="462"/>
      <c r="BH104" s="462"/>
      <c r="BI104" s="462"/>
      <c r="BJ104" s="462"/>
      <c r="BK104" s="462"/>
      <c r="BL104" s="322"/>
    </row>
    <row r="105" spans="19:64" x14ac:dyDescent="0.25">
      <c r="S105" s="322"/>
      <c r="T105" s="322"/>
      <c r="X105"/>
      <c r="Y105"/>
      <c r="AC105"/>
      <c r="BF105" s="462"/>
      <c r="BG105" s="462"/>
      <c r="BH105" s="462"/>
      <c r="BI105" s="462"/>
      <c r="BJ105" s="462"/>
      <c r="BK105" s="462"/>
      <c r="BL105" s="322"/>
    </row>
    <row r="106" spans="19:64" x14ac:dyDescent="0.25">
      <c r="S106" s="322"/>
      <c r="T106" s="322"/>
      <c r="X106"/>
      <c r="Y106"/>
      <c r="AC106"/>
      <c r="BF106" s="462"/>
      <c r="BG106" s="462"/>
      <c r="BH106" s="462"/>
      <c r="BI106" s="462"/>
      <c r="BJ106" s="462"/>
      <c r="BK106" s="462"/>
      <c r="BL106" s="322"/>
    </row>
    <row r="107" spans="19:64" x14ac:dyDescent="0.25">
      <c r="S107" s="322"/>
      <c r="T107" s="322"/>
      <c r="X107"/>
      <c r="Y107"/>
      <c r="AC107"/>
      <c r="BF107" s="462"/>
      <c r="BG107" s="462"/>
      <c r="BH107" s="462"/>
      <c r="BI107" s="462"/>
      <c r="BJ107" s="462"/>
      <c r="BK107" s="462"/>
      <c r="BL107" s="322"/>
    </row>
    <row r="108" spans="19:64" x14ac:dyDescent="0.25">
      <c r="S108" s="322"/>
      <c r="T108" s="322"/>
      <c r="X108"/>
      <c r="Y108"/>
      <c r="AC108"/>
      <c r="BF108" s="462"/>
      <c r="BG108" s="462"/>
      <c r="BH108" s="462"/>
      <c r="BI108" s="462"/>
      <c r="BJ108" s="462"/>
      <c r="BK108" s="462"/>
      <c r="BL108" s="322"/>
    </row>
    <row r="109" spans="19:64" x14ac:dyDescent="0.25">
      <c r="S109" s="322"/>
      <c r="T109" s="322"/>
      <c r="X109"/>
      <c r="Y109"/>
      <c r="AC109"/>
      <c r="BF109" s="462"/>
      <c r="BG109" s="462"/>
      <c r="BH109" s="462"/>
      <c r="BI109" s="462"/>
      <c r="BJ109" s="462"/>
      <c r="BK109" s="462"/>
      <c r="BL109" s="322"/>
    </row>
    <row r="110" spans="19:64" x14ac:dyDescent="0.25">
      <c r="S110" s="322"/>
      <c r="T110" s="322"/>
      <c r="X110"/>
      <c r="Y110"/>
      <c r="AC110"/>
      <c r="BF110" s="462"/>
      <c r="BG110" s="462"/>
      <c r="BH110" s="462"/>
      <c r="BI110" s="462"/>
      <c r="BJ110" s="462"/>
      <c r="BK110" s="462"/>
      <c r="BL110" s="322"/>
    </row>
    <row r="111" spans="19:64" x14ac:dyDescent="0.25">
      <c r="S111" s="322"/>
      <c r="T111" s="322"/>
      <c r="X111"/>
      <c r="Y111"/>
      <c r="AC111"/>
      <c r="BF111" s="462"/>
      <c r="BG111" s="462"/>
      <c r="BH111" s="462"/>
      <c r="BI111" s="462"/>
      <c r="BJ111" s="462"/>
      <c r="BK111" s="462"/>
      <c r="BL111" s="322"/>
    </row>
    <row r="112" spans="19:64" x14ac:dyDescent="0.25">
      <c r="S112" s="322"/>
      <c r="T112" s="322"/>
      <c r="X112"/>
      <c r="Y112"/>
      <c r="AC112"/>
      <c r="BF112" s="462"/>
      <c r="BG112" s="462"/>
      <c r="BH112" s="462"/>
      <c r="BI112" s="462"/>
      <c r="BJ112" s="462"/>
      <c r="BK112" s="462"/>
      <c r="BL112" s="322"/>
    </row>
    <row r="113" spans="19:64" x14ac:dyDescent="0.25">
      <c r="S113" s="322"/>
      <c r="T113" s="322"/>
      <c r="X113"/>
      <c r="Y113"/>
      <c r="AC113"/>
      <c r="BF113" s="462"/>
      <c r="BG113" s="462"/>
      <c r="BH113" s="462"/>
      <c r="BI113" s="462"/>
      <c r="BJ113" s="462"/>
      <c r="BK113" s="462"/>
      <c r="BL113" s="322"/>
    </row>
    <row r="114" spans="19:64" x14ac:dyDescent="0.25">
      <c r="S114" s="322"/>
      <c r="T114" s="322"/>
      <c r="X114"/>
      <c r="Y114"/>
      <c r="AC114"/>
      <c r="BF114" s="462"/>
      <c r="BG114" s="462"/>
      <c r="BH114" s="462"/>
      <c r="BI114" s="462"/>
      <c r="BJ114" s="462"/>
      <c r="BK114" s="462"/>
      <c r="BL114" s="322"/>
    </row>
    <row r="115" spans="19:64" x14ac:dyDescent="0.25">
      <c r="S115" s="322"/>
      <c r="T115" s="322"/>
      <c r="X115"/>
      <c r="Y115"/>
      <c r="AC115"/>
      <c r="BF115" s="462"/>
      <c r="BG115" s="462"/>
      <c r="BH115" s="462"/>
      <c r="BI115" s="462"/>
      <c r="BJ115" s="462"/>
      <c r="BK115" s="462"/>
      <c r="BL115" s="322"/>
    </row>
    <row r="116" spans="19:64" x14ac:dyDescent="0.25">
      <c r="S116" s="322"/>
      <c r="T116" s="322"/>
      <c r="X116"/>
      <c r="Y116"/>
      <c r="AC116"/>
      <c r="BF116" s="462"/>
      <c r="BG116" s="462"/>
      <c r="BH116" s="462"/>
      <c r="BI116" s="462"/>
      <c r="BJ116" s="462"/>
      <c r="BK116" s="462"/>
      <c r="BL116" s="322"/>
    </row>
    <row r="117" spans="19:64" x14ac:dyDescent="0.25">
      <c r="S117" s="322"/>
      <c r="T117" s="322"/>
      <c r="X117"/>
      <c r="Y117"/>
      <c r="AC117"/>
      <c r="BF117" s="462"/>
      <c r="BG117" s="462"/>
      <c r="BH117" s="462"/>
      <c r="BI117" s="462"/>
      <c r="BJ117" s="462"/>
      <c r="BK117" s="462"/>
      <c r="BL117" s="322"/>
    </row>
    <row r="118" spans="19:64" x14ac:dyDescent="0.25">
      <c r="S118" s="322"/>
      <c r="T118" s="322"/>
      <c r="X118"/>
      <c r="Y118"/>
      <c r="AC118"/>
      <c r="BF118" s="462"/>
      <c r="BG118" s="462"/>
      <c r="BH118" s="462"/>
      <c r="BI118" s="462"/>
      <c r="BJ118" s="462"/>
      <c r="BK118" s="462"/>
      <c r="BL118" s="322"/>
    </row>
    <row r="119" spans="19:64" x14ac:dyDescent="0.25">
      <c r="S119" s="322"/>
      <c r="T119" s="322"/>
      <c r="X119"/>
      <c r="Y119"/>
      <c r="AC119"/>
      <c r="BF119" s="462"/>
      <c r="BG119" s="462"/>
      <c r="BH119" s="462"/>
      <c r="BI119" s="462"/>
      <c r="BJ119" s="462"/>
      <c r="BK119" s="462"/>
      <c r="BL119" s="322"/>
    </row>
    <row r="120" spans="19:64" x14ac:dyDescent="0.25">
      <c r="S120" s="322"/>
      <c r="T120" s="322"/>
      <c r="X120"/>
      <c r="Y120"/>
      <c r="AC120"/>
      <c r="BF120" s="462"/>
      <c r="BG120" s="462"/>
      <c r="BH120" s="462"/>
      <c r="BI120" s="462"/>
      <c r="BJ120" s="462"/>
      <c r="BK120" s="462"/>
      <c r="BL120" s="322"/>
    </row>
    <row r="121" spans="19:64" x14ac:dyDescent="0.25">
      <c r="S121" s="322"/>
      <c r="T121" s="322"/>
      <c r="X121"/>
      <c r="Y121"/>
      <c r="AC121"/>
      <c r="BF121" s="462"/>
      <c r="BG121" s="462"/>
      <c r="BH121" s="462"/>
      <c r="BI121" s="462"/>
      <c r="BJ121" s="462"/>
      <c r="BK121" s="462"/>
      <c r="BL121" s="322"/>
    </row>
    <row r="122" spans="19:64" x14ac:dyDescent="0.25">
      <c r="S122" s="322"/>
      <c r="T122" s="322"/>
      <c r="X122"/>
      <c r="Y122"/>
      <c r="AC122"/>
      <c r="BF122" s="462"/>
      <c r="BG122" s="462"/>
      <c r="BH122" s="462"/>
      <c r="BI122" s="462"/>
      <c r="BJ122" s="462"/>
      <c r="BK122" s="462"/>
      <c r="BL122" s="322"/>
    </row>
    <row r="123" spans="19:64" x14ac:dyDescent="0.25">
      <c r="S123" s="322"/>
      <c r="T123" s="322"/>
      <c r="X123"/>
      <c r="Y123"/>
      <c r="AC123"/>
      <c r="BF123" s="462"/>
      <c r="BG123" s="462"/>
      <c r="BH123" s="462"/>
      <c r="BI123" s="462"/>
      <c r="BJ123" s="462"/>
      <c r="BK123" s="462"/>
      <c r="BL123" s="322"/>
    </row>
    <row r="124" spans="19:64" x14ac:dyDescent="0.25">
      <c r="S124" s="322"/>
      <c r="T124" s="322"/>
      <c r="X124"/>
      <c r="Y124"/>
      <c r="AC124"/>
      <c r="BF124" s="462"/>
      <c r="BG124" s="462"/>
      <c r="BH124" s="462"/>
      <c r="BI124" s="462"/>
      <c r="BJ124" s="462"/>
      <c r="BK124" s="462"/>
      <c r="BL124" s="322"/>
    </row>
    <row r="125" spans="19:64" x14ac:dyDescent="0.25">
      <c r="S125" s="322"/>
      <c r="T125" s="322"/>
      <c r="X125"/>
      <c r="Y125"/>
      <c r="AC125"/>
      <c r="BF125" s="462"/>
      <c r="BG125" s="462"/>
      <c r="BH125" s="462"/>
      <c r="BI125" s="462"/>
      <c r="BJ125" s="462"/>
      <c r="BK125" s="462"/>
      <c r="BL125" s="322"/>
    </row>
    <row r="126" spans="19:64" x14ac:dyDescent="0.25">
      <c r="S126" s="322"/>
      <c r="T126" s="322"/>
      <c r="X126"/>
      <c r="Y126"/>
      <c r="AC126"/>
      <c r="BF126" s="462"/>
      <c r="BG126" s="462"/>
      <c r="BH126" s="462"/>
      <c r="BI126" s="462"/>
      <c r="BJ126" s="462"/>
      <c r="BK126" s="462"/>
      <c r="BL126" s="322"/>
    </row>
    <row r="127" spans="19:64" x14ac:dyDescent="0.25">
      <c r="S127" s="322"/>
      <c r="T127" s="322"/>
      <c r="X127"/>
      <c r="Y127"/>
      <c r="AC127"/>
      <c r="BF127" s="462"/>
      <c r="BG127" s="462"/>
      <c r="BH127" s="462"/>
      <c r="BI127" s="462"/>
      <c r="BJ127" s="462"/>
      <c r="BK127" s="462"/>
      <c r="BL127" s="322"/>
    </row>
    <row r="128" spans="19:64" x14ac:dyDescent="0.25">
      <c r="S128" s="322"/>
      <c r="T128" s="322"/>
      <c r="X128"/>
      <c r="Y128"/>
      <c r="AC128"/>
      <c r="BF128" s="462"/>
      <c r="BG128" s="462"/>
      <c r="BH128" s="462"/>
      <c r="BI128" s="462"/>
      <c r="BJ128" s="462"/>
      <c r="BK128" s="462"/>
      <c r="BL128" s="322"/>
    </row>
    <row r="129" spans="19:64" x14ac:dyDescent="0.25">
      <c r="S129" s="322"/>
      <c r="T129" s="322"/>
      <c r="X129"/>
      <c r="Y129"/>
      <c r="AC129"/>
      <c r="BF129" s="462"/>
      <c r="BG129" s="462"/>
      <c r="BH129" s="462"/>
      <c r="BI129" s="462"/>
      <c r="BJ129" s="462"/>
      <c r="BK129" s="462"/>
      <c r="BL129" s="322"/>
    </row>
    <row r="130" spans="19:64" x14ac:dyDescent="0.25">
      <c r="S130" s="322"/>
      <c r="T130" s="322"/>
      <c r="X130"/>
      <c r="Y130"/>
      <c r="AC130"/>
      <c r="BF130" s="462"/>
      <c r="BG130" s="462"/>
      <c r="BH130" s="462"/>
      <c r="BI130" s="462"/>
      <c r="BJ130" s="462"/>
      <c r="BK130" s="462"/>
      <c r="BL130" s="322"/>
    </row>
    <row r="131" spans="19:64" x14ac:dyDescent="0.25">
      <c r="S131" s="322"/>
      <c r="T131" s="322"/>
      <c r="X131"/>
      <c r="Y131"/>
      <c r="AC131"/>
      <c r="BF131" s="462"/>
      <c r="BG131" s="462"/>
      <c r="BH131" s="462"/>
      <c r="BI131" s="462"/>
      <c r="BJ131" s="462"/>
      <c r="BK131" s="462"/>
      <c r="BL131" s="322"/>
    </row>
    <row r="132" spans="19:64" x14ac:dyDescent="0.25">
      <c r="S132" s="322"/>
      <c r="T132" s="322"/>
      <c r="X132"/>
      <c r="Y132"/>
      <c r="AC132"/>
      <c r="BF132" s="462"/>
      <c r="BG132" s="462"/>
      <c r="BH132" s="462"/>
      <c r="BI132" s="462"/>
      <c r="BJ132" s="462"/>
      <c r="BK132" s="462"/>
      <c r="BL132" s="322"/>
    </row>
    <row r="133" spans="19:64" x14ac:dyDescent="0.25">
      <c r="S133" s="322"/>
      <c r="T133" s="322"/>
      <c r="X133"/>
      <c r="Y133"/>
      <c r="AC133"/>
      <c r="BF133" s="462"/>
      <c r="BG133" s="462"/>
      <c r="BH133" s="462"/>
      <c r="BI133" s="462"/>
      <c r="BJ133" s="462"/>
      <c r="BK133" s="462"/>
      <c r="BL133" s="322"/>
    </row>
    <row r="134" spans="19:64" x14ac:dyDescent="0.25">
      <c r="S134" s="322"/>
      <c r="T134" s="322"/>
      <c r="X134"/>
      <c r="Y134"/>
      <c r="AC134"/>
      <c r="BF134" s="462"/>
      <c r="BG134" s="462"/>
      <c r="BH134" s="462"/>
      <c r="BI134" s="462"/>
      <c r="BJ134" s="462"/>
      <c r="BK134" s="462"/>
      <c r="BL134" s="322"/>
    </row>
    <row r="135" spans="19:64" x14ac:dyDescent="0.25">
      <c r="S135" s="322"/>
      <c r="T135" s="322"/>
      <c r="X135"/>
      <c r="Y135"/>
      <c r="AC135"/>
      <c r="BF135" s="462"/>
      <c r="BG135" s="462"/>
      <c r="BH135" s="462"/>
      <c r="BI135" s="462"/>
      <c r="BJ135" s="462"/>
      <c r="BK135" s="462"/>
      <c r="BL135" s="322"/>
    </row>
    <row r="136" spans="19:64" x14ac:dyDescent="0.25">
      <c r="S136" s="322"/>
      <c r="T136" s="322"/>
      <c r="X136"/>
      <c r="Y136"/>
      <c r="AC136"/>
      <c r="BF136" s="462"/>
      <c r="BG136" s="462"/>
      <c r="BH136" s="462"/>
      <c r="BI136" s="462"/>
      <c r="BJ136" s="462"/>
      <c r="BK136" s="462"/>
      <c r="BL136" s="322"/>
    </row>
    <row r="137" spans="19:64" x14ac:dyDescent="0.25">
      <c r="S137" s="322"/>
      <c r="T137" s="322"/>
      <c r="X137"/>
      <c r="Y137"/>
      <c r="AC137"/>
      <c r="BF137" s="462"/>
      <c r="BG137" s="462"/>
      <c r="BH137" s="462"/>
      <c r="BI137" s="462"/>
      <c r="BJ137" s="462"/>
      <c r="BK137" s="462"/>
      <c r="BL137" s="322"/>
    </row>
    <row r="138" spans="19:64" x14ac:dyDescent="0.25">
      <c r="S138" s="322"/>
      <c r="T138" s="322"/>
      <c r="X138"/>
      <c r="Y138"/>
      <c r="AC138"/>
      <c r="BF138" s="462"/>
      <c r="BG138" s="462"/>
      <c r="BH138" s="462"/>
      <c r="BI138" s="462"/>
      <c r="BJ138" s="462"/>
      <c r="BK138" s="462"/>
      <c r="BL138" s="322"/>
    </row>
    <row r="139" spans="19:64" x14ac:dyDescent="0.25">
      <c r="S139" s="322"/>
      <c r="T139" s="322"/>
      <c r="X139"/>
      <c r="Y139"/>
      <c r="AC139"/>
      <c r="BF139" s="462"/>
      <c r="BG139" s="462"/>
      <c r="BH139" s="462"/>
      <c r="BI139" s="462"/>
      <c r="BJ139" s="462"/>
      <c r="BK139" s="462"/>
      <c r="BL139" s="322"/>
    </row>
    <row r="140" spans="19:64" x14ac:dyDescent="0.25">
      <c r="S140" s="322"/>
      <c r="T140" s="322"/>
      <c r="X140"/>
      <c r="Y140"/>
      <c r="AC140"/>
      <c r="BF140" s="462"/>
      <c r="BG140" s="462"/>
      <c r="BH140" s="462"/>
      <c r="BI140" s="462"/>
      <c r="BJ140" s="462"/>
      <c r="BK140" s="462"/>
      <c r="BL140" s="322"/>
    </row>
    <row r="141" spans="19:64" x14ac:dyDescent="0.25">
      <c r="S141" s="322"/>
      <c r="T141" s="322"/>
      <c r="X141"/>
      <c r="Y141"/>
      <c r="AC141"/>
      <c r="BF141" s="462"/>
      <c r="BG141" s="462"/>
      <c r="BH141" s="462"/>
      <c r="BI141" s="462"/>
      <c r="BJ141" s="462"/>
      <c r="BK141" s="462"/>
      <c r="BL141" s="322"/>
    </row>
    <row r="142" spans="19:64" x14ac:dyDescent="0.25">
      <c r="S142" s="322"/>
      <c r="T142" s="322"/>
      <c r="X142"/>
      <c r="Y142"/>
      <c r="AC142"/>
      <c r="BF142" s="462"/>
      <c r="BG142" s="462"/>
      <c r="BH142" s="462"/>
      <c r="BI142" s="462"/>
      <c r="BJ142" s="462"/>
      <c r="BK142" s="462"/>
      <c r="BL142" s="322"/>
    </row>
    <row r="143" spans="19:64" x14ac:dyDescent="0.25">
      <c r="S143" s="322"/>
      <c r="T143" s="322"/>
      <c r="X143"/>
      <c r="Y143"/>
      <c r="AC143"/>
      <c r="BF143" s="462"/>
      <c r="BG143" s="462"/>
      <c r="BH143" s="462"/>
      <c r="BI143" s="462"/>
      <c r="BJ143" s="462"/>
      <c r="BK143" s="462"/>
      <c r="BL143" s="322"/>
    </row>
    <row r="144" spans="19:64" x14ac:dyDescent="0.25">
      <c r="S144" s="322"/>
      <c r="T144" s="322"/>
      <c r="X144"/>
      <c r="Y144"/>
      <c r="AC144"/>
      <c r="BF144" s="462"/>
      <c r="BG144" s="462"/>
      <c r="BH144" s="462"/>
      <c r="BI144" s="462"/>
      <c r="BJ144" s="462"/>
      <c r="BK144" s="462"/>
      <c r="BL144" s="322"/>
    </row>
    <row r="145" spans="19:64" x14ac:dyDescent="0.25">
      <c r="S145" s="322"/>
      <c r="T145" s="322"/>
      <c r="X145"/>
      <c r="Y145"/>
      <c r="AC145"/>
      <c r="BF145" s="462"/>
      <c r="BG145" s="462"/>
      <c r="BH145" s="462"/>
      <c r="BI145" s="462"/>
      <c r="BJ145" s="462"/>
      <c r="BK145" s="462"/>
      <c r="BL145" s="322"/>
    </row>
    <row r="146" spans="19:64" x14ac:dyDescent="0.25">
      <c r="S146" s="322"/>
      <c r="T146" s="322"/>
      <c r="X146"/>
      <c r="Y146"/>
      <c r="AC146"/>
      <c r="BF146" s="462"/>
      <c r="BG146" s="462"/>
      <c r="BH146" s="462"/>
      <c r="BI146" s="462"/>
      <c r="BJ146" s="462"/>
      <c r="BK146" s="462"/>
      <c r="BL146" s="322"/>
    </row>
    <row r="147" spans="19:64" x14ac:dyDescent="0.25">
      <c r="S147" s="322"/>
      <c r="T147" s="322"/>
      <c r="X147"/>
      <c r="Y147"/>
      <c r="AC147"/>
      <c r="BF147" s="462"/>
      <c r="BG147" s="462"/>
      <c r="BH147" s="462"/>
      <c r="BI147" s="462"/>
      <c r="BJ147" s="462"/>
      <c r="BK147" s="462"/>
      <c r="BL147" s="322"/>
    </row>
    <row r="148" spans="19:64" x14ac:dyDescent="0.25">
      <c r="S148" s="322"/>
      <c r="T148" s="322"/>
      <c r="X148"/>
      <c r="Y148"/>
      <c r="AC148"/>
      <c r="BF148" s="462"/>
      <c r="BG148" s="462"/>
      <c r="BH148" s="462"/>
      <c r="BI148" s="462"/>
      <c r="BJ148" s="462"/>
      <c r="BK148" s="462"/>
      <c r="BL148" s="322"/>
    </row>
    <row r="149" spans="19:64" x14ac:dyDescent="0.25">
      <c r="S149" s="322"/>
      <c r="T149" s="322"/>
      <c r="X149"/>
      <c r="Y149"/>
      <c r="AC149"/>
      <c r="BF149" s="462"/>
      <c r="BG149" s="462"/>
      <c r="BH149" s="462"/>
      <c r="BI149" s="462"/>
      <c r="BJ149" s="462"/>
      <c r="BK149" s="462"/>
      <c r="BL149" s="322"/>
    </row>
    <row r="150" spans="19:64" x14ac:dyDescent="0.25">
      <c r="S150" s="322"/>
      <c r="T150" s="322"/>
      <c r="X150"/>
      <c r="Y150"/>
      <c r="AC150"/>
      <c r="BF150" s="462"/>
      <c r="BG150" s="462"/>
      <c r="BH150" s="462"/>
      <c r="BI150" s="462"/>
      <c r="BJ150" s="462"/>
      <c r="BK150" s="462"/>
      <c r="BL150" s="322"/>
    </row>
    <row r="151" spans="19:64" x14ac:dyDescent="0.25">
      <c r="S151" s="322"/>
      <c r="T151" s="322"/>
      <c r="X151"/>
      <c r="Y151"/>
      <c r="AC151"/>
      <c r="BF151" s="462"/>
      <c r="BG151" s="462"/>
      <c r="BH151" s="462"/>
      <c r="BI151" s="462"/>
      <c r="BJ151" s="462"/>
      <c r="BK151" s="462"/>
      <c r="BL151" s="322"/>
    </row>
    <row r="152" spans="19:64" x14ac:dyDescent="0.25">
      <c r="S152" s="322"/>
      <c r="T152" s="322"/>
      <c r="X152"/>
      <c r="Y152"/>
      <c r="AC152"/>
      <c r="BF152" s="462"/>
      <c r="BG152" s="462"/>
      <c r="BH152" s="462"/>
      <c r="BI152" s="462"/>
      <c r="BJ152" s="462"/>
      <c r="BK152" s="462"/>
      <c r="BL152" s="322"/>
    </row>
    <row r="153" spans="19:64" x14ac:dyDescent="0.25">
      <c r="S153" s="322"/>
      <c r="T153" s="322"/>
      <c r="X153"/>
      <c r="Y153"/>
      <c r="AC153"/>
      <c r="BF153" s="462"/>
      <c r="BG153" s="462"/>
      <c r="BH153" s="462"/>
      <c r="BI153" s="462"/>
      <c r="BJ153" s="462"/>
      <c r="BK153" s="462"/>
      <c r="BL153" s="322"/>
    </row>
    <row r="154" spans="19:64" x14ac:dyDescent="0.25">
      <c r="S154" s="322"/>
      <c r="T154" s="322"/>
      <c r="X154"/>
      <c r="Y154"/>
      <c r="AC154"/>
      <c r="BF154" s="462"/>
      <c r="BG154" s="462"/>
      <c r="BH154" s="462"/>
      <c r="BI154" s="462"/>
      <c r="BJ154" s="462"/>
      <c r="BK154" s="462"/>
      <c r="BL154" s="322"/>
    </row>
    <row r="155" spans="19:64" x14ac:dyDescent="0.25">
      <c r="S155" s="322"/>
      <c r="T155" s="322"/>
      <c r="X155"/>
      <c r="Y155"/>
      <c r="AC155"/>
      <c r="BF155" s="462"/>
      <c r="BG155" s="462"/>
      <c r="BH155" s="462"/>
      <c r="BI155" s="462"/>
      <c r="BJ155" s="462"/>
      <c r="BK155" s="462"/>
      <c r="BL155" s="322"/>
    </row>
    <row r="156" spans="19:64" x14ac:dyDescent="0.25">
      <c r="S156" s="322"/>
      <c r="T156" s="322"/>
      <c r="X156"/>
      <c r="Y156"/>
      <c r="AC156"/>
      <c r="BF156" s="462"/>
      <c r="BG156" s="462"/>
      <c r="BH156" s="462"/>
      <c r="BI156" s="462"/>
      <c r="BJ156" s="462"/>
      <c r="BK156" s="462"/>
      <c r="BL156" s="322"/>
    </row>
    <row r="157" spans="19:64" x14ac:dyDescent="0.25">
      <c r="S157" s="322"/>
      <c r="T157" s="322"/>
      <c r="X157"/>
      <c r="Y157"/>
      <c r="AC157"/>
      <c r="BF157" s="462"/>
      <c r="BG157" s="462"/>
      <c r="BH157" s="462"/>
      <c r="BI157" s="462"/>
      <c r="BJ157" s="462"/>
      <c r="BK157" s="462"/>
      <c r="BL157" s="322"/>
    </row>
    <row r="158" spans="19:64" x14ac:dyDescent="0.25">
      <c r="S158" s="322"/>
      <c r="T158" s="322"/>
      <c r="X158"/>
      <c r="Y158"/>
      <c r="AC158"/>
      <c r="BF158" s="462"/>
      <c r="BG158" s="462"/>
      <c r="BH158" s="462"/>
      <c r="BI158" s="462"/>
      <c r="BJ158" s="462"/>
      <c r="BK158" s="462"/>
      <c r="BL158" s="322"/>
    </row>
    <row r="159" spans="19:64" x14ac:dyDescent="0.25">
      <c r="S159" s="322"/>
      <c r="T159" s="322"/>
      <c r="X159"/>
      <c r="Y159"/>
      <c r="AC159"/>
      <c r="BF159" s="462"/>
      <c r="BG159" s="462"/>
      <c r="BH159" s="462"/>
      <c r="BI159" s="462"/>
      <c r="BJ159" s="462"/>
      <c r="BK159" s="462"/>
      <c r="BL159" s="322"/>
    </row>
    <row r="160" spans="19:64" x14ac:dyDescent="0.25">
      <c r="S160" s="322"/>
      <c r="T160" s="322"/>
      <c r="X160"/>
      <c r="Y160"/>
      <c r="AC160"/>
      <c r="BF160" s="462"/>
      <c r="BG160" s="462"/>
      <c r="BH160" s="462"/>
      <c r="BI160" s="462"/>
      <c r="BJ160" s="462"/>
      <c r="BK160" s="462"/>
      <c r="BL160" s="322"/>
    </row>
    <row r="161" spans="19:64" x14ac:dyDescent="0.25">
      <c r="S161" s="322"/>
      <c r="T161" s="322"/>
      <c r="X161"/>
      <c r="Y161"/>
      <c r="AC161"/>
      <c r="BF161" s="462"/>
      <c r="BG161" s="462"/>
      <c r="BH161" s="462"/>
      <c r="BI161" s="462"/>
      <c r="BJ161" s="462"/>
      <c r="BK161" s="462"/>
      <c r="BL161" s="322"/>
    </row>
    <row r="162" spans="19:64" x14ac:dyDescent="0.25">
      <c r="S162" s="322"/>
      <c r="T162" s="322"/>
      <c r="X162"/>
      <c r="Y162"/>
      <c r="AC162"/>
      <c r="BF162" s="462"/>
      <c r="BG162" s="462"/>
      <c r="BH162" s="462"/>
      <c r="BI162" s="462"/>
      <c r="BJ162" s="462"/>
      <c r="BK162" s="462"/>
      <c r="BL162" s="322"/>
    </row>
    <row r="163" spans="19:64" x14ac:dyDescent="0.25">
      <c r="S163" s="322"/>
      <c r="T163" s="322"/>
      <c r="X163"/>
      <c r="Y163"/>
      <c r="AC163"/>
      <c r="BF163" s="462"/>
      <c r="BG163" s="462"/>
      <c r="BH163" s="462"/>
      <c r="BI163" s="462"/>
      <c r="BJ163" s="462"/>
      <c r="BK163" s="462"/>
      <c r="BL163" s="322"/>
    </row>
    <row r="164" spans="19:64" x14ac:dyDescent="0.25">
      <c r="S164" s="322"/>
      <c r="T164" s="322"/>
      <c r="X164"/>
      <c r="Y164"/>
      <c r="AC164"/>
      <c r="BF164" s="462"/>
      <c r="BG164" s="462"/>
      <c r="BH164" s="462"/>
      <c r="BI164" s="462"/>
      <c r="BJ164" s="462"/>
      <c r="BK164" s="462"/>
      <c r="BL164" s="322"/>
    </row>
    <row r="165" spans="19:64" x14ac:dyDescent="0.25">
      <c r="S165" s="322"/>
      <c r="T165" s="322"/>
      <c r="X165"/>
      <c r="Y165"/>
      <c r="AC165"/>
      <c r="BF165" s="462"/>
      <c r="BG165" s="462"/>
      <c r="BH165" s="462"/>
      <c r="BI165" s="462"/>
      <c r="BJ165" s="462"/>
      <c r="BK165" s="462"/>
      <c r="BL165" s="322"/>
    </row>
    <row r="166" spans="19:64" x14ac:dyDescent="0.25">
      <c r="S166" s="322"/>
      <c r="T166" s="322"/>
      <c r="X166"/>
      <c r="Y166"/>
      <c r="AC166"/>
      <c r="BF166" s="462"/>
      <c r="BG166" s="462"/>
      <c r="BH166" s="462"/>
      <c r="BI166" s="462"/>
      <c r="BJ166" s="462"/>
      <c r="BK166" s="462"/>
      <c r="BL166" s="322"/>
    </row>
    <row r="167" spans="19:64" x14ac:dyDescent="0.25">
      <c r="S167" s="322"/>
      <c r="T167" s="322"/>
      <c r="X167"/>
      <c r="Y167"/>
      <c r="AC167"/>
      <c r="BF167" s="462"/>
      <c r="BG167" s="462"/>
      <c r="BH167" s="462"/>
      <c r="BI167" s="462"/>
      <c r="BJ167" s="462"/>
      <c r="BK167" s="462"/>
      <c r="BL167" s="322"/>
    </row>
    <row r="168" spans="19:64" x14ac:dyDescent="0.25">
      <c r="S168" s="322"/>
      <c r="T168" s="322"/>
      <c r="X168"/>
      <c r="Y168"/>
      <c r="AC168"/>
      <c r="BF168" s="462"/>
      <c r="BG168" s="462"/>
      <c r="BH168" s="462"/>
      <c r="BI168" s="462"/>
      <c r="BJ168" s="462"/>
      <c r="BK168" s="462"/>
      <c r="BL168" s="322"/>
    </row>
    <row r="169" spans="19:64" x14ac:dyDescent="0.25">
      <c r="S169" s="322"/>
      <c r="T169" s="322"/>
      <c r="X169"/>
      <c r="Y169"/>
      <c r="AC169"/>
      <c r="BF169" s="462"/>
      <c r="BG169" s="462"/>
      <c r="BH169" s="462"/>
      <c r="BI169" s="462"/>
      <c r="BJ169" s="462"/>
      <c r="BK169" s="462"/>
      <c r="BL169" s="322"/>
    </row>
    <row r="170" spans="19:64" x14ac:dyDescent="0.25">
      <c r="S170" s="322"/>
      <c r="T170" s="322"/>
      <c r="X170"/>
      <c r="Y170"/>
      <c r="AC170"/>
      <c r="BF170" s="462"/>
      <c r="BG170" s="462"/>
      <c r="BH170" s="462"/>
      <c r="BI170" s="462"/>
      <c r="BJ170" s="462"/>
      <c r="BK170" s="462"/>
      <c r="BL170" s="322"/>
    </row>
    <row r="171" spans="19:64" x14ac:dyDescent="0.25">
      <c r="S171" s="322"/>
      <c r="T171" s="322"/>
      <c r="X171"/>
      <c r="Y171"/>
      <c r="AC171"/>
      <c r="BF171" s="462"/>
      <c r="BG171" s="462"/>
      <c r="BH171" s="462"/>
      <c r="BI171" s="462"/>
      <c r="BJ171" s="462"/>
      <c r="BK171" s="462"/>
      <c r="BL171" s="322"/>
    </row>
    <row r="172" spans="19:64" x14ac:dyDescent="0.25">
      <c r="S172" s="322"/>
      <c r="T172" s="322"/>
      <c r="X172"/>
      <c r="Y172"/>
      <c r="AC172"/>
      <c r="BF172" s="462"/>
      <c r="BG172" s="462"/>
      <c r="BH172" s="462"/>
      <c r="BI172" s="462"/>
      <c r="BJ172" s="462"/>
      <c r="BK172" s="462"/>
      <c r="BL172" s="322"/>
    </row>
    <row r="173" spans="19:64" x14ac:dyDescent="0.25">
      <c r="S173" s="322"/>
      <c r="T173" s="322"/>
      <c r="X173"/>
      <c r="Y173"/>
      <c r="AC173"/>
      <c r="BF173" s="462"/>
      <c r="BG173" s="462"/>
      <c r="BH173" s="462"/>
      <c r="BI173" s="462"/>
      <c r="BJ173" s="462"/>
      <c r="BK173" s="462"/>
      <c r="BL173" s="322"/>
    </row>
    <row r="174" spans="19:64" x14ac:dyDescent="0.25">
      <c r="S174" s="322"/>
      <c r="T174" s="322"/>
      <c r="X174"/>
      <c r="Y174"/>
      <c r="AC174"/>
      <c r="BF174" s="462"/>
      <c r="BG174" s="462"/>
      <c r="BH174" s="462"/>
      <c r="BI174" s="462"/>
      <c r="BJ174" s="462"/>
      <c r="BK174" s="462"/>
      <c r="BL174" s="322"/>
    </row>
    <row r="175" spans="19:64" x14ac:dyDescent="0.25">
      <c r="S175" s="322"/>
      <c r="T175" s="322"/>
      <c r="X175"/>
      <c r="Y175"/>
      <c r="AC175"/>
      <c r="BF175" s="462"/>
      <c r="BG175" s="462"/>
      <c r="BH175" s="462"/>
      <c r="BI175" s="462"/>
      <c r="BJ175" s="462"/>
      <c r="BK175" s="462"/>
      <c r="BL175" s="322"/>
    </row>
    <row r="176" spans="19:64" x14ac:dyDescent="0.25">
      <c r="S176" s="322"/>
      <c r="T176" s="322"/>
      <c r="X176"/>
      <c r="Y176"/>
      <c r="AC176"/>
      <c r="BF176" s="462"/>
      <c r="BG176" s="462"/>
      <c r="BH176" s="462"/>
      <c r="BI176" s="462"/>
      <c r="BJ176" s="462"/>
      <c r="BK176" s="462"/>
      <c r="BL176" s="322"/>
    </row>
    <row r="177" spans="19:64" x14ac:dyDescent="0.25">
      <c r="S177" s="322"/>
      <c r="T177" s="322"/>
      <c r="X177"/>
      <c r="Y177"/>
      <c r="AC177"/>
      <c r="BF177" s="462"/>
      <c r="BG177" s="462"/>
      <c r="BH177" s="462"/>
      <c r="BI177" s="462"/>
      <c r="BJ177" s="462"/>
      <c r="BK177" s="462"/>
      <c r="BL177" s="322"/>
    </row>
    <row r="178" spans="19:64" x14ac:dyDescent="0.25">
      <c r="S178" s="322"/>
      <c r="T178" s="322"/>
      <c r="X178"/>
      <c r="Y178"/>
      <c r="AC178"/>
      <c r="BF178" s="462"/>
      <c r="BG178" s="462"/>
      <c r="BH178" s="462"/>
      <c r="BI178" s="462"/>
      <c r="BJ178" s="462"/>
      <c r="BK178" s="462"/>
      <c r="BL178" s="322"/>
    </row>
    <row r="179" spans="19:64" x14ac:dyDescent="0.25">
      <c r="S179" s="322"/>
      <c r="T179" s="322"/>
      <c r="X179"/>
      <c r="Y179"/>
      <c r="AC179"/>
      <c r="BF179" s="462"/>
      <c r="BG179" s="462"/>
      <c r="BH179" s="462"/>
      <c r="BI179" s="462"/>
      <c r="BJ179" s="462"/>
      <c r="BK179" s="462"/>
      <c r="BL179" s="322"/>
    </row>
    <row r="180" spans="19:64" x14ac:dyDescent="0.25">
      <c r="S180" s="322"/>
      <c r="T180" s="322"/>
      <c r="X180"/>
      <c r="Y180"/>
      <c r="AC180"/>
      <c r="BF180" s="462"/>
      <c r="BG180" s="462"/>
      <c r="BH180" s="462"/>
      <c r="BI180" s="462"/>
      <c r="BJ180" s="462"/>
      <c r="BK180" s="462"/>
      <c r="BL180" s="322"/>
    </row>
    <row r="181" spans="19:64" x14ac:dyDescent="0.25">
      <c r="S181" s="322"/>
      <c r="T181" s="322"/>
      <c r="X181"/>
      <c r="Y181"/>
      <c r="AC181"/>
      <c r="BF181" s="462"/>
      <c r="BG181" s="462"/>
      <c r="BH181" s="462"/>
      <c r="BI181" s="462"/>
      <c r="BJ181" s="462"/>
      <c r="BK181" s="462"/>
      <c r="BL181" s="322"/>
    </row>
    <row r="182" spans="19:64" x14ac:dyDescent="0.25">
      <c r="S182" s="322"/>
      <c r="T182" s="322"/>
      <c r="X182"/>
      <c r="Y182"/>
      <c r="AC182"/>
      <c r="BF182" s="462"/>
      <c r="BG182" s="462"/>
      <c r="BH182" s="462"/>
      <c r="BI182" s="462"/>
      <c r="BJ182" s="462"/>
      <c r="BK182" s="462"/>
      <c r="BL182" s="322"/>
    </row>
    <row r="183" spans="19:64" x14ac:dyDescent="0.25">
      <c r="S183" s="322"/>
      <c r="T183" s="322"/>
      <c r="X183"/>
      <c r="Y183"/>
      <c r="AC183"/>
      <c r="BF183" s="462"/>
      <c r="BG183" s="462"/>
      <c r="BH183" s="462"/>
      <c r="BI183" s="462"/>
      <c r="BJ183" s="462"/>
      <c r="BK183" s="462"/>
      <c r="BL183" s="322"/>
    </row>
    <row r="184" spans="19:64" x14ac:dyDescent="0.25">
      <c r="S184" s="322"/>
      <c r="T184" s="322"/>
      <c r="X184"/>
      <c r="Y184"/>
      <c r="AC184"/>
      <c r="BF184" s="462"/>
      <c r="BG184" s="462"/>
      <c r="BH184" s="462"/>
      <c r="BI184" s="462"/>
      <c r="BJ184" s="462"/>
      <c r="BK184" s="462"/>
      <c r="BL184" s="322"/>
    </row>
    <row r="185" spans="19:64" x14ac:dyDescent="0.25">
      <c r="S185" s="322"/>
      <c r="T185" s="322"/>
      <c r="X185"/>
      <c r="Y185"/>
      <c r="AC185"/>
      <c r="BF185" s="462"/>
      <c r="BG185" s="462"/>
      <c r="BH185" s="462"/>
      <c r="BI185" s="462"/>
      <c r="BJ185" s="462"/>
      <c r="BK185" s="462"/>
      <c r="BL185" s="322"/>
    </row>
    <row r="186" spans="19:64" x14ac:dyDescent="0.25">
      <c r="S186" s="322"/>
      <c r="T186" s="322"/>
      <c r="X186"/>
      <c r="Y186"/>
      <c r="AC186"/>
      <c r="BF186" s="462"/>
      <c r="BG186" s="462"/>
      <c r="BH186" s="462"/>
      <c r="BI186" s="462"/>
      <c r="BJ186" s="462"/>
      <c r="BK186" s="462"/>
      <c r="BL186" s="322"/>
    </row>
    <row r="187" spans="19:64" x14ac:dyDescent="0.25">
      <c r="S187" s="322"/>
      <c r="T187" s="322"/>
      <c r="X187"/>
      <c r="Y187"/>
      <c r="AC187"/>
      <c r="BF187" s="462"/>
      <c r="BG187" s="462"/>
      <c r="BH187" s="462"/>
      <c r="BI187" s="462"/>
      <c r="BJ187" s="462"/>
      <c r="BK187" s="462"/>
      <c r="BL187" s="322"/>
    </row>
    <row r="188" spans="19:64" x14ac:dyDescent="0.25">
      <c r="S188" s="322"/>
      <c r="T188" s="322"/>
      <c r="X188"/>
      <c r="Y188"/>
      <c r="AC188"/>
      <c r="BF188" s="462"/>
      <c r="BG188" s="462"/>
      <c r="BH188" s="462"/>
      <c r="BI188" s="462"/>
      <c r="BJ188" s="462"/>
      <c r="BK188" s="462"/>
      <c r="BL188" s="322"/>
    </row>
    <row r="189" spans="19:64" x14ac:dyDescent="0.25">
      <c r="S189" s="322"/>
      <c r="T189" s="322"/>
      <c r="X189"/>
      <c r="Y189"/>
      <c r="AC189"/>
      <c r="BF189" s="462"/>
      <c r="BG189" s="462"/>
      <c r="BH189" s="462"/>
      <c r="BI189" s="462"/>
      <c r="BJ189" s="462"/>
      <c r="BK189" s="462"/>
      <c r="BL189" s="322"/>
    </row>
    <row r="190" spans="19:64" x14ac:dyDescent="0.25">
      <c r="S190" s="322"/>
      <c r="T190" s="322"/>
      <c r="X190"/>
      <c r="Y190"/>
      <c r="AC190"/>
      <c r="BF190" s="462"/>
      <c r="BG190" s="462"/>
      <c r="BH190" s="462"/>
      <c r="BI190" s="462"/>
      <c r="BJ190" s="462"/>
      <c r="BK190" s="462"/>
      <c r="BL190" s="322"/>
    </row>
    <row r="191" spans="19:64" x14ac:dyDescent="0.25">
      <c r="S191" s="322"/>
      <c r="T191" s="322"/>
      <c r="X191"/>
      <c r="Y191"/>
      <c r="AC191"/>
      <c r="BF191" s="462"/>
      <c r="BG191" s="462"/>
      <c r="BH191" s="462"/>
      <c r="BI191" s="462"/>
      <c r="BJ191" s="462"/>
      <c r="BK191" s="462"/>
      <c r="BL191" s="322"/>
    </row>
    <row r="192" spans="19:64" x14ac:dyDescent="0.25">
      <c r="S192" s="322"/>
      <c r="T192" s="322"/>
      <c r="X192"/>
      <c r="Y192"/>
      <c r="AC192"/>
      <c r="BF192" s="462"/>
      <c r="BG192" s="462"/>
      <c r="BH192" s="462"/>
      <c r="BI192" s="462"/>
      <c r="BJ192" s="462"/>
      <c r="BK192" s="462"/>
      <c r="BL192" s="322"/>
    </row>
    <row r="193" spans="19:64" x14ac:dyDescent="0.25">
      <c r="S193" s="322"/>
      <c r="T193" s="322"/>
      <c r="X193"/>
      <c r="Y193"/>
      <c r="AC193"/>
      <c r="BF193" s="462"/>
      <c r="BG193" s="462"/>
      <c r="BH193" s="462"/>
      <c r="BI193" s="462"/>
      <c r="BJ193" s="462"/>
      <c r="BK193" s="462"/>
      <c r="BL193" s="322"/>
    </row>
    <row r="194" spans="19:64" x14ac:dyDescent="0.25">
      <c r="S194" s="322"/>
      <c r="T194" s="322"/>
      <c r="X194"/>
      <c r="Y194"/>
      <c r="AC194"/>
      <c r="BF194" s="462"/>
      <c r="BG194" s="462"/>
      <c r="BH194" s="462"/>
      <c r="BI194" s="462"/>
      <c r="BJ194" s="462"/>
      <c r="BK194" s="462"/>
      <c r="BL194" s="322"/>
    </row>
    <row r="195" spans="19:64" x14ac:dyDescent="0.25">
      <c r="S195" s="322"/>
      <c r="T195" s="322"/>
      <c r="X195"/>
      <c r="Y195"/>
      <c r="AC195"/>
      <c r="BF195" s="462"/>
      <c r="BG195" s="462"/>
      <c r="BH195" s="462"/>
      <c r="BI195" s="462"/>
      <c r="BJ195" s="462"/>
      <c r="BK195" s="462"/>
      <c r="BL195" s="322"/>
    </row>
    <row r="196" spans="19:64" x14ac:dyDescent="0.25">
      <c r="S196" s="322"/>
      <c r="T196" s="322"/>
      <c r="X196"/>
      <c r="Y196"/>
      <c r="AC196"/>
      <c r="BF196" s="462"/>
      <c r="BG196" s="462"/>
      <c r="BH196" s="462"/>
      <c r="BI196" s="462"/>
      <c r="BJ196" s="462"/>
      <c r="BK196" s="462"/>
      <c r="BL196" s="322"/>
    </row>
    <row r="197" spans="19:64" x14ac:dyDescent="0.25">
      <c r="S197" s="322"/>
      <c r="T197" s="322"/>
      <c r="X197"/>
      <c r="Y197"/>
      <c r="AC197"/>
      <c r="BF197" s="462"/>
      <c r="BG197" s="462"/>
      <c r="BH197" s="462"/>
      <c r="BI197" s="462"/>
      <c r="BJ197" s="462"/>
      <c r="BK197" s="462"/>
      <c r="BL197" s="322"/>
    </row>
    <row r="198" spans="19:64" x14ac:dyDescent="0.25">
      <c r="S198" s="322"/>
      <c r="T198" s="322"/>
      <c r="X198"/>
      <c r="Y198"/>
      <c r="AC198"/>
      <c r="BF198" s="462"/>
      <c r="BG198" s="462"/>
      <c r="BH198" s="462"/>
      <c r="BI198" s="462"/>
      <c r="BJ198" s="462"/>
      <c r="BK198" s="462"/>
      <c r="BL198" s="322"/>
    </row>
    <row r="199" spans="19:64" x14ac:dyDescent="0.25">
      <c r="S199" s="322"/>
      <c r="T199" s="322"/>
      <c r="X199"/>
      <c r="Y199"/>
      <c r="AC199"/>
      <c r="BF199" s="462"/>
      <c r="BG199" s="462"/>
      <c r="BH199" s="462"/>
      <c r="BI199" s="462"/>
      <c r="BJ199" s="462"/>
      <c r="BK199" s="462"/>
      <c r="BL199" s="322"/>
    </row>
    <row r="200" spans="19:64" x14ac:dyDescent="0.25">
      <c r="S200" s="322"/>
      <c r="T200" s="322"/>
      <c r="X200"/>
      <c r="Y200"/>
      <c r="AC200"/>
      <c r="BF200" s="462"/>
      <c r="BG200" s="462"/>
      <c r="BH200" s="462"/>
      <c r="BI200" s="462"/>
      <c r="BJ200" s="462"/>
      <c r="BK200" s="462"/>
      <c r="BL200" s="322"/>
    </row>
    <row r="201" spans="19:64" x14ac:dyDescent="0.25">
      <c r="S201" s="322"/>
      <c r="T201" s="322"/>
      <c r="X201"/>
      <c r="Y201"/>
      <c r="AC201"/>
      <c r="BF201" s="462"/>
      <c r="BG201" s="462"/>
      <c r="BH201" s="462"/>
      <c r="BI201" s="462"/>
      <c r="BJ201" s="462"/>
      <c r="BK201" s="462"/>
      <c r="BL201" s="322"/>
    </row>
    <row r="202" spans="19:64" x14ac:dyDescent="0.25">
      <c r="S202" s="322"/>
      <c r="T202" s="322"/>
      <c r="X202"/>
      <c r="Y202"/>
      <c r="AC202"/>
      <c r="BF202" s="462"/>
      <c r="BG202" s="462"/>
      <c r="BH202" s="462"/>
      <c r="BI202" s="462"/>
      <c r="BJ202" s="462"/>
      <c r="BK202" s="462"/>
      <c r="BL202" s="322"/>
    </row>
    <row r="203" spans="19:64" x14ac:dyDescent="0.25">
      <c r="S203" s="322"/>
      <c r="T203" s="322"/>
      <c r="X203"/>
      <c r="Y203"/>
      <c r="AC203"/>
      <c r="BF203" s="462"/>
      <c r="BG203" s="462"/>
      <c r="BH203" s="462"/>
      <c r="BI203" s="462"/>
      <c r="BJ203" s="462"/>
      <c r="BK203" s="462"/>
      <c r="BL203" s="322"/>
    </row>
    <row r="204" spans="19:64" x14ac:dyDescent="0.25">
      <c r="S204" s="322"/>
      <c r="T204" s="322"/>
      <c r="X204"/>
      <c r="Y204"/>
      <c r="AC204"/>
      <c r="BF204" s="462"/>
      <c r="BG204" s="462"/>
      <c r="BH204" s="462"/>
      <c r="BI204" s="462"/>
      <c r="BJ204" s="462"/>
      <c r="BK204" s="462"/>
      <c r="BL204" s="322"/>
    </row>
    <row r="205" spans="19:64" x14ac:dyDescent="0.25">
      <c r="S205" s="322"/>
      <c r="T205" s="322"/>
      <c r="X205"/>
      <c r="Y205"/>
      <c r="AC205"/>
      <c r="BF205" s="462"/>
      <c r="BG205" s="462"/>
      <c r="BH205" s="462"/>
      <c r="BI205" s="462"/>
      <c r="BJ205" s="462"/>
      <c r="BK205" s="462"/>
      <c r="BL205" s="322"/>
    </row>
    <row r="206" spans="19:64" x14ac:dyDescent="0.25">
      <c r="S206" s="322"/>
      <c r="T206" s="322"/>
      <c r="X206"/>
      <c r="Y206"/>
      <c r="AC206"/>
      <c r="BF206" s="322"/>
      <c r="BG206" s="322"/>
      <c r="BH206" s="322"/>
      <c r="BI206" s="322"/>
      <c r="BJ206" s="322"/>
      <c r="BK206" s="322"/>
      <c r="BL206" s="322"/>
    </row>
    <row r="207" spans="19:64" x14ac:dyDescent="0.25">
      <c r="S207" s="322"/>
      <c r="T207" s="322"/>
      <c r="X207"/>
      <c r="Y207"/>
      <c r="AC207"/>
      <c r="BF207" s="322"/>
      <c r="BG207" s="322"/>
      <c r="BH207" s="322"/>
      <c r="BI207" s="322"/>
      <c r="BJ207" s="322"/>
      <c r="BK207" s="322"/>
      <c r="BL207" s="322"/>
    </row>
    <row r="208" spans="19:64" x14ac:dyDescent="0.25">
      <c r="S208" s="322"/>
      <c r="T208" s="322"/>
      <c r="X208"/>
      <c r="Y208"/>
      <c r="AC208"/>
      <c r="BF208" s="322"/>
      <c r="BG208" s="322"/>
      <c r="BH208" s="322"/>
      <c r="BI208" s="322"/>
      <c r="BJ208" s="322"/>
      <c r="BK208" s="322"/>
      <c r="BL208" s="322"/>
    </row>
    <row r="209" spans="19:64" x14ac:dyDescent="0.25">
      <c r="S209" s="322"/>
      <c r="T209" s="322"/>
      <c r="X209"/>
      <c r="Y209"/>
      <c r="AC209"/>
      <c r="BF209" s="322"/>
      <c r="BG209" s="322"/>
      <c r="BH209" s="322"/>
      <c r="BI209" s="322"/>
      <c r="BJ209" s="322"/>
      <c r="BK209" s="322"/>
      <c r="BL209" s="322"/>
    </row>
    <row r="210" spans="19:64" x14ac:dyDescent="0.25">
      <c r="S210" s="322"/>
      <c r="T210" s="322"/>
      <c r="X210"/>
      <c r="Y210"/>
      <c r="AC210"/>
      <c r="BF210" s="322"/>
      <c r="BG210" s="322"/>
      <c r="BH210" s="322"/>
      <c r="BI210" s="322"/>
      <c r="BJ210" s="322"/>
      <c r="BK210" s="322"/>
      <c r="BL210" s="322"/>
    </row>
    <row r="211" spans="19:64" x14ac:dyDescent="0.25">
      <c r="S211" s="322"/>
      <c r="T211" s="322"/>
      <c r="X211"/>
      <c r="Y211"/>
      <c r="AC211"/>
      <c r="BF211" s="322"/>
      <c r="BG211" s="322"/>
      <c r="BH211" s="322"/>
      <c r="BI211" s="322"/>
      <c r="BJ211" s="322"/>
      <c r="BK211" s="322"/>
      <c r="BL211" s="322"/>
    </row>
    <row r="212" spans="19:64" x14ac:dyDescent="0.25">
      <c r="S212" s="322"/>
      <c r="T212" s="322"/>
      <c r="X212"/>
      <c r="Y212"/>
      <c r="AC212"/>
      <c r="BF212" s="322"/>
      <c r="BG212" s="322"/>
      <c r="BH212" s="322"/>
      <c r="BI212" s="322"/>
      <c r="BJ212" s="322"/>
      <c r="BK212" s="322"/>
      <c r="BL212" s="322"/>
    </row>
    <row r="213" spans="19:64" x14ac:dyDescent="0.25">
      <c r="S213" s="322"/>
      <c r="T213" s="322"/>
      <c r="X213"/>
      <c r="Y213"/>
      <c r="AC213"/>
      <c r="BF213" s="322"/>
      <c r="BG213" s="322"/>
      <c r="BH213" s="322"/>
      <c r="BI213" s="322"/>
      <c r="BJ213" s="322"/>
      <c r="BK213" s="322"/>
      <c r="BL213" s="322"/>
    </row>
    <row r="214" spans="19:64" x14ac:dyDescent="0.25">
      <c r="S214" s="322"/>
      <c r="T214" s="322"/>
      <c r="X214"/>
      <c r="Y214"/>
      <c r="AC214"/>
      <c r="BF214" s="322"/>
      <c r="BG214" s="322"/>
      <c r="BH214" s="322"/>
      <c r="BI214" s="322"/>
      <c r="BJ214" s="322"/>
      <c r="BK214" s="322"/>
      <c r="BL214" s="322"/>
    </row>
    <row r="215" spans="19:64" x14ac:dyDescent="0.25">
      <c r="S215" s="322"/>
      <c r="T215" s="322"/>
      <c r="X215"/>
      <c r="Y215"/>
      <c r="AC215"/>
      <c r="BF215" s="322"/>
      <c r="BG215" s="322"/>
      <c r="BH215" s="322"/>
      <c r="BI215" s="322"/>
      <c r="BJ215" s="322"/>
      <c r="BK215" s="322"/>
      <c r="BL215" s="322"/>
    </row>
    <row r="216" spans="19:64" x14ac:dyDescent="0.25">
      <c r="S216" s="322"/>
      <c r="T216" s="322"/>
      <c r="X216"/>
      <c r="Y216"/>
      <c r="AC216"/>
      <c r="BF216" s="322"/>
      <c r="BG216" s="322"/>
      <c r="BH216" s="322"/>
      <c r="BI216" s="322"/>
      <c r="BJ216" s="322"/>
      <c r="BK216" s="322"/>
      <c r="BL216" s="322"/>
    </row>
    <row r="217" spans="19:64" x14ac:dyDescent="0.25">
      <c r="S217" s="322"/>
      <c r="T217" s="322"/>
      <c r="X217"/>
      <c r="Y217"/>
      <c r="AC217"/>
      <c r="BF217" s="322"/>
      <c r="BG217" s="322"/>
      <c r="BH217" s="322"/>
      <c r="BI217" s="322"/>
      <c r="BJ217" s="322"/>
      <c r="BK217" s="322"/>
      <c r="BL217" s="322"/>
    </row>
    <row r="218" spans="19:64" x14ac:dyDescent="0.25">
      <c r="S218" s="322"/>
      <c r="T218" s="322"/>
      <c r="X218"/>
      <c r="Y218"/>
      <c r="AC218"/>
      <c r="BF218" s="322"/>
      <c r="BG218" s="322"/>
      <c r="BH218" s="322"/>
      <c r="BI218" s="322"/>
      <c r="BJ218" s="322"/>
      <c r="BK218" s="322"/>
      <c r="BL218" s="322"/>
    </row>
    <row r="219" spans="19:64" x14ac:dyDescent="0.25">
      <c r="S219" s="322"/>
      <c r="T219" s="322"/>
      <c r="X219"/>
      <c r="Y219"/>
      <c r="AC219"/>
      <c r="BF219" s="322"/>
      <c r="BG219" s="322"/>
      <c r="BH219" s="322"/>
      <c r="BI219" s="322"/>
      <c r="BJ219" s="322"/>
      <c r="BK219" s="322"/>
      <c r="BL219" s="322"/>
    </row>
    <row r="220" spans="19:64" x14ac:dyDescent="0.25">
      <c r="S220" s="322"/>
      <c r="T220" s="322"/>
      <c r="X220"/>
      <c r="Y220"/>
      <c r="AC220"/>
      <c r="BF220" s="322"/>
      <c r="BG220" s="322"/>
      <c r="BH220" s="322"/>
      <c r="BI220" s="322"/>
      <c r="BJ220" s="322"/>
      <c r="BK220" s="322"/>
      <c r="BL220" s="322"/>
    </row>
    <row r="221" spans="19:64" x14ac:dyDescent="0.25">
      <c r="S221" s="322"/>
      <c r="T221" s="322"/>
      <c r="X221"/>
      <c r="Y221"/>
      <c r="AC221"/>
      <c r="BF221" s="322"/>
      <c r="BG221" s="322"/>
      <c r="BH221" s="322"/>
      <c r="BI221" s="322"/>
      <c r="BJ221" s="322"/>
      <c r="BK221" s="322"/>
      <c r="BL221" s="322"/>
    </row>
    <row r="222" spans="19:64" x14ac:dyDescent="0.25">
      <c r="S222" s="322"/>
      <c r="T222" s="322"/>
      <c r="X222"/>
      <c r="Y222"/>
      <c r="AC222"/>
      <c r="BF222" s="322"/>
      <c r="BG222" s="322"/>
      <c r="BH222" s="322"/>
      <c r="BI222" s="322"/>
      <c r="BJ222" s="322"/>
      <c r="BK222" s="322"/>
      <c r="BL222" s="322"/>
    </row>
    <row r="223" spans="19:64" x14ac:dyDescent="0.25">
      <c r="S223" s="322"/>
      <c r="T223" s="322"/>
      <c r="X223"/>
      <c r="Y223"/>
      <c r="AC223"/>
      <c r="BF223" s="322"/>
      <c r="BG223" s="322"/>
      <c r="BH223" s="322"/>
      <c r="BI223" s="322"/>
      <c r="BJ223" s="322"/>
      <c r="BK223" s="322"/>
      <c r="BL223" s="322"/>
    </row>
    <row r="224" spans="19:64" x14ac:dyDescent="0.25">
      <c r="S224" s="322"/>
      <c r="T224" s="322"/>
      <c r="X224"/>
      <c r="Y224"/>
      <c r="AC224"/>
      <c r="BF224" s="322"/>
      <c r="BG224" s="322"/>
      <c r="BH224" s="322"/>
      <c r="BI224" s="322"/>
      <c r="BJ224" s="322"/>
      <c r="BK224" s="322"/>
      <c r="BL224" s="322"/>
    </row>
    <row r="225" spans="19:64" x14ac:dyDescent="0.25">
      <c r="S225" s="322"/>
      <c r="T225" s="322"/>
      <c r="X225"/>
      <c r="Y225"/>
      <c r="AC225"/>
      <c r="BF225" s="322"/>
      <c r="BG225" s="322"/>
      <c r="BH225" s="322"/>
      <c r="BI225" s="322"/>
      <c r="BJ225" s="322"/>
      <c r="BK225" s="322"/>
      <c r="BL225" s="322"/>
    </row>
    <row r="226" spans="19:64" x14ac:dyDescent="0.25">
      <c r="S226" s="322"/>
      <c r="T226" s="322"/>
      <c r="X226"/>
      <c r="Y226"/>
      <c r="AC226"/>
      <c r="BF226" s="322"/>
      <c r="BG226" s="322"/>
      <c r="BH226" s="322"/>
      <c r="BI226" s="322"/>
      <c r="BJ226" s="322"/>
      <c r="BK226" s="322"/>
      <c r="BL226" s="322"/>
    </row>
    <row r="227" spans="19:64" x14ac:dyDescent="0.25">
      <c r="S227" s="322"/>
      <c r="T227" s="322"/>
      <c r="X227"/>
      <c r="Y227"/>
      <c r="AC227"/>
      <c r="BF227" s="322"/>
      <c r="BG227" s="322"/>
      <c r="BH227" s="322"/>
      <c r="BI227" s="322"/>
      <c r="BJ227" s="322"/>
      <c r="BK227" s="322"/>
      <c r="BL227" s="322"/>
    </row>
    <row r="228" spans="19:64" x14ac:dyDescent="0.25">
      <c r="S228" s="322"/>
      <c r="T228" s="322"/>
      <c r="X228"/>
      <c r="Y228"/>
      <c r="AC228"/>
      <c r="BF228" s="322"/>
      <c r="BG228" s="322"/>
      <c r="BH228" s="322"/>
      <c r="BI228" s="322"/>
      <c r="BJ228" s="322"/>
      <c r="BK228" s="322"/>
      <c r="BL228" s="322"/>
    </row>
    <row r="229" spans="19:64" x14ac:dyDescent="0.25">
      <c r="S229" s="322"/>
      <c r="T229" s="322"/>
      <c r="X229"/>
      <c r="Y229"/>
      <c r="AC229"/>
      <c r="BF229" s="322"/>
      <c r="BG229" s="322"/>
      <c r="BH229" s="322"/>
      <c r="BI229" s="322"/>
      <c r="BJ229" s="322"/>
      <c r="BK229" s="322"/>
      <c r="BL229" s="322"/>
    </row>
    <row r="230" spans="19:64" x14ac:dyDescent="0.25">
      <c r="S230" s="322"/>
      <c r="T230" s="322"/>
      <c r="X230"/>
      <c r="Y230"/>
      <c r="AC230"/>
      <c r="BF230" s="322"/>
      <c r="BG230" s="322"/>
      <c r="BH230" s="322"/>
      <c r="BI230" s="322"/>
      <c r="BJ230" s="322"/>
      <c r="BK230" s="322"/>
      <c r="BL230" s="322"/>
    </row>
    <row r="231" spans="19:64" x14ac:dyDescent="0.25">
      <c r="S231" s="322"/>
      <c r="T231" s="322"/>
      <c r="X231"/>
      <c r="Y231"/>
      <c r="AC231"/>
      <c r="BF231" s="322"/>
      <c r="BG231" s="322"/>
      <c r="BH231" s="322"/>
      <c r="BI231" s="322"/>
      <c r="BJ231" s="322"/>
      <c r="BK231" s="322"/>
      <c r="BL231" s="322"/>
    </row>
    <row r="232" spans="19:64" x14ac:dyDescent="0.25">
      <c r="S232" s="322"/>
      <c r="T232" s="322"/>
      <c r="X232"/>
      <c r="Y232"/>
      <c r="AC232"/>
      <c r="BF232" s="322"/>
      <c r="BG232" s="322"/>
      <c r="BH232" s="322"/>
      <c r="BI232" s="322"/>
      <c r="BJ232" s="322"/>
      <c r="BK232" s="322"/>
      <c r="BL232" s="322"/>
    </row>
    <row r="233" spans="19:64" x14ac:dyDescent="0.25">
      <c r="S233" s="322"/>
      <c r="T233" s="322"/>
      <c r="X233"/>
      <c r="Y233"/>
      <c r="AC233"/>
      <c r="BF233" s="322"/>
      <c r="BG233" s="322"/>
      <c r="BH233" s="322"/>
      <c r="BI233" s="322"/>
      <c r="BJ233" s="322"/>
      <c r="BK233" s="322"/>
      <c r="BL233" s="322"/>
    </row>
    <row r="234" spans="19:64" x14ac:dyDescent="0.25">
      <c r="S234" s="322"/>
      <c r="T234" s="322"/>
      <c r="X234"/>
      <c r="Y234"/>
      <c r="AC234"/>
      <c r="BF234" s="322"/>
      <c r="BG234" s="322"/>
      <c r="BH234" s="322"/>
      <c r="BI234" s="322"/>
      <c r="BJ234" s="322"/>
      <c r="BK234" s="322"/>
      <c r="BL234" s="322"/>
    </row>
    <row r="235" spans="19:64" x14ac:dyDescent="0.25">
      <c r="S235" s="322"/>
      <c r="T235" s="322"/>
      <c r="X235"/>
      <c r="Y235"/>
      <c r="AC235"/>
      <c r="BF235" s="322"/>
      <c r="BG235" s="322"/>
      <c r="BH235" s="322"/>
      <c r="BI235" s="322"/>
      <c r="BJ235" s="322"/>
      <c r="BK235" s="322"/>
      <c r="BL235" s="322"/>
    </row>
    <row r="236" spans="19:64" x14ac:dyDescent="0.25">
      <c r="S236" s="322"/>
      <c r="T236" s="322"/>
      <c r="X236"/>
      <c r="Y236"/>
      <c r="AC236"/>
      <c r="BF236" s="322"/>
      <c r="BG236" s="322"/>
      <c r="BH236" s="322"/>
      <c r="BI236" s="322"/>
      <c r="BJ236" s="322"/>
      <c r="BK236" s="322"/>
      <c r="BL236" s="322"/>
    </row>
    <row r="237" spans="19:64" x14ac:dyDescent="0.25">
      <c r="S237" s="322"/>
      <c r="T237" s="322"/>
      <c r="X237"/>
      <c r="Y237"/>
      <c r="AC237"/>
      <c r="BF237" s="322"/>
      <c r="BG237" s="322"/>
      <c r="BH237" s="322"/>
      <c r="BI237" s="322"/>
      <c r="BJ237" s="322"/>
      <c r="BK237" s="322"/>
      <c r="BL237" s="322"/>
    </row>
    <row r="238" spans="19:64" x14ac:dyDescent="0.25">
      <c r="S238" s="322"/>
      <c r="T238" s="322"/>
      <c r="X238"/>
      <c r="Y238"/>
      <c r="AC238"/>
      <c r="BF238" s="322"/>
      <c r="BG238" s="322"/>
      <c r="BH238" s="322"/>
      <c r="BI238" s="322"/>
      <c r="BJ238" s="322"/>
      <c r="BK238" s="322"/>
      <c r="BL238" s="322"/>
    </row>
    <row r="239" spans="19:64" x14ac:dyDescent="0.25">
      <c r="S239" s="322"/>
      <c r="T239" s="322"/>
      <c r="X239"/>
      <c r="Y239"/>
      <c r="AC239"/>
      <c r="BF239" s="322"/>
      <c r="BG239" s="322"/>
      <c r="BH239" s="322"/>
      <c r="BI239" s="322"/>
      <c r="BJ239" s="322"/>
      <c r="BK239" s="322"/>
      <c r="BL239" s="322"/>
    </row>
    <row r="240" spans="19:64" x14ac:dyDescent="0.25">
      <c r="S240" s="322"/>
      <c r="T240" s="322"/>
      <c r="X240"/>
      <c r="Y240"/>
      <c r="AC240"/>
      <c r="BF240" s="322"/>
      <c r="BG240" s="322"/>
      <c r="BH240" s="322"/>
      <c r="BI240" s="322"/>
      <c r="BJ240" s="322"/>
      <c r="BK240" s="322"/>
      <c r="BL240" s="322"/>
    </row>
    <row r="241" spans="19:64" x14ac:dyDescent="0.25">
      <c r="S241" s="322"/>
      <c r="T241" s="322"/>
      <c r="X241"/>
      <c r="Y241"/>
      <c r="AC241"/>
      <c r="BF241" s="322"/>
      <c r="BG241" s="322"/>
      <c r="BH241" s="322"/>
      <c r="BI241" s="322"/>
      <c r="BJ241" s="322"/>
      <c r="BK241" s="322"/>
      <c r="BL241" s="322"/>
    </row>
    <row r="242" spans="19:64" x14ac:dyDescent="0.25">
      <c r="S242" s="322"/>
      <c r="T242" s="322"/>
      <c r="X242"/>
      <c r="Y242"/>
      <c r="AC242"/>
      <c r="BF242" s="322"/>
      <c r="BG242" s="322"/>
      <c r="BH242" s="322"/>
      <c r="BI242" s="322"/>
      <c r="BJ242" s="322"/>
      <c r="BK242" s="322"/>
      <c r="BL242" s="322"/>
    </row>
    <row r="243" spans="19:64" x14ac:dyDescent="0.25">
      <c r="S243" s="322"/>
      <c r="T243" s="322"/>
      <c r="X243"/>
      <c r="Y243"/>
      <c r="AC243"/>
      <c r="BF243" s="322"/>
      <c r="BG243" s="322"/>
      <c r="BH243" s="322"/>
      <c r="BI243" s="322"/>
      <c r="BJ243" s="322"/>
      <c r="BK243" s="322"/>
      <c r="BL243" s="322"/>
    </row>
    <row r="244" spans="19:64" x14ac:dyDescent="0.25">
      <c r="S244" s="322"/>
      <c r="T244" s="322"/>
      <c r="X244"/>
      <c r="Y244"/>
      <c r="AC244"/>
      <c r="BF244" s="322"/>
      <c r="BG244" s="322"/>
      <c r="BH244" s="322"/>
      <c r="BI244" s="322"/>
      <c r="BJ244" s="322"/>
      <c r="BK244" s="322"/>
      <c r="BL244" s="322"/>
    </row>
    <row r="245" spans="19:64" x14ac:dyDescent="0.25">
      <c r="S245" s="322"/>
      <c r="T245" s="322"/>
      <c r="X245"/>
      <c r="Y245"/>
      <c r="AC245"/>
      <c r="BF245" s="322"/>
      <c r="BG245" s="322"/>
      <c r="BH245" s="322"/>
      <c r="BI245" s="322"/>
      <c r="BJ245" s="322"/>
      <c r="BK245" s="322"/>
      <c r="BL245" s="322"/>
    </row>
    <row r="246" spans="19:64" x14ac:dyDescent="0.25">
      <c r="S246" s="322"/>
      <c r="T246" s="322"/>
      <c r="X246"/>
      <c r="Y246"/>
      <c r="AC246"/>
      <c r="BF246" s="322"/>
      <c r="BG246" s="322"/>
      <c r="BH246" s="322"/>
      <c r="BI246" s="322"/>
      <c r="BJ246" s="322"/>
      <c r="BK246" s="322"/>
      <c r="BL246" s="322"/>
    </row>
    <row r="247" spans="19:64" x14ac:dyDescent="0.25">
      <c r="S247" s="322"/>
      <c r="T247" s="322"/>
      <c r="X247"/>
      <c r="Y247"/>
      <c r="AC247"/>
      <c r="BF247" s="322"/>
      <c r="BG247" s="322"/>
      <c r="BH247" s="322"/>
      <c r="BI247" s="322"/>
      <c r="BJ247" s="322"/>
      <c r="BK247" s="322"/>
      <c r="BL247" s="322"/>
    </row>
    <row r="248" spans="19:64" x14ac:dyDescent="0.25">
      <c r="S248" s="322"/>
      <c r="T248" s="322"/>
      <c r="X248"/>
      <c r="Y248"/>
      <c r="AC248"/>
      <c r="BF248" s="322"/>
      <c r="BG248" s="322"/>
      <c r="BH248" s="322"/>
      <c r="BI248" s="322"/>
      <c r="BJ248" s="322"/>
      <c r="BK248" s="322"/>
      <c r="BL248" s="322"/>
    </row>
    <row r="249" spans="19:64" x14ac:dyDescent="0.25">
      <c r="S249" s="322"/>
      <c r="T249" s="322"/>
      <c r="X249"/>
      <c r="Y249"/>
      <c r="AC249"/>
      <c r="BF249" s="322"/>
      <c r="BG249" s="322"/>
      <c r="BH249" s="322"/>
      <c r="BI249" s="322"/>
      <c r="BJ249" s="322"/>
      <c r="BK249" s="322"/>
      <c r="BL249" s="322"/>
    </row>
    <row r="250" spans="19:64" x14ac:dyDescent="0.25">
      <c r="S250" s="322"/>
      <c r="T250" s="322"/>
      <c r="X250"/>
      <c r="Y250"/>
      <c r="AC250"/>
      <c r="BF250" s="322"/>
      <c r="BG250" s="322"/>
      <c r="BH250" s="322"/>
      <c r="BI250" s="322"/>
      <c r="BJ250" s="322"/>
      <c r="BK250" s="322"/>
      <c r="BL250" s="322"/>
    </row>
    <row r="251" spans="19:64" x14ac:dyDescent="0.25">
      <c r="S251" s="322"/>
      <c r="T251" s="322"/>
      <c r="X251"/>
      <c r="Y251"/>
      <c r="AC251"/>
      <c r="BF251" s="322"/>
      <c r="BG251" s="322"/>
      <c r="BH251" s="322"/>
      <c r="BI251" s="322"/>
      <c r="BJ251" s="322"/>
      <c r="BK251" s="322"/>
      <c r="BL251" s="322"/>
    </row>
    <row r="252" spans="19:64" x14ac:dyDescent="0.25">
      <c r="S252" s="322"/>
      <c r="T252" s="322"/>
      <c r="X252"/>
      <c r="Y252"/>
      <c r="AC252"/>
      <c r="BF252" s="322"/>
      <c r="BG252" s="322"/>
      <c r="BH252" s="322"/>
      <c r="BI252" s="322"/>
      <c r="BJ252" s="322"/>
      <c r="BK252" s="322"/>
      <c r="BL252" s="322"/>
    </row>
    <row r="253" spans="19:64" x14ac:dyDescent="0.25">
      <c r="S253" s="322"/>
      <c r="T253" s="322"/>
      <c r="X253"/>
      <c r="Y253"/>
      <c r="AC253"/>
      <c r="BF253" s="322"/>
      <c r="BG253" s="322"/>
      <c r="BH253" s="322"/>
      <c r="BI253" s="322"/>
      <c r="BJ253" s="322"/>
      <c r="BK253" s="322"/>
      <c r="BL253" s="322"/>
    </row>
    <row r="254" spans="19:64" x14ac:dyDescent="0.25">
      <c r="S254" s="322"/>
      <c r="T254" s="322"/>
      <c r="X254"/>
      <c r="Y254"/>
      <c r="AC254"/>
      <c r="BF254" s="322"/>
      <c r="BG254" s="322"/>
      <c r="BH254" s="322"/>
      <c r="BI254" s="322"/>
      <c r="BJ254" s="322"/>
      <c r="BK254" s="322"/>
      <c r="BL254" s="322"/>
    </row>
    <row r="255" spans="19:64" x14ac:dyDescent="0.25">
      <c r="S255" s="322"/>
      <c r="T255" s="322"/>
      <c r="X255"/>
      <c r="Y255"/>
      <c r="AC255"/>
      <c r="BF255" s="322"/>
      <c r="BG255" s="322"/>
      <c r="BH255" s="322"/>
      <c r="BI255" s="322"/>
      <c r="BJ255" s="322"/>
      <c r="BK255" s="322"/>
      <c r="BL255" s="322"/>
    </row>
    <row r="256" spans="19:64" x14ac:dyDescent="0.25">
      <c r="S256" s="322"/>
      <c r="T256" s="322"/>
      <c r="X256"/>
      <c r="Y256"/>
      <c r="AC256"/>
      <c r="BF256" s="322"/>
      <c r="BG256" s="322"/>
      <c r="BH256" s="322"/>
      <c r="BI256" s="322"/>
      <c r="BJ256" s="322"/>
      <c r="BK256" s="322"/>
      <c r="BL256" s="322"/>
    </row>
    <row r="257" spans="19:64" x14ac:dyDescent="0.25">
      <c r="S257" s="322"/>
      <c r="T257" s="322"/>
      <c r="X257"/>
      <c r="Y257"/>
      <c r="AC257"/>
      <c r="BF257" s="322"/>
      <c r="BG257" s="322"/>
      <c r="BH257" s="322"/>
      <c r="BI257" s="322"/>
      <c r="BJ257" s="322"/>
      <c r="BK257" s="322"/>
      <c r="BL257" s="322"/>
    </row>
    <row r="258" spans="19:64" x14ac:dyDescent="0.25">
      <c r="S258" s="322"/>
      <c r="T258" s="322"/>
      <c r="X258"/>
      <c r="Y258"/>
      <c r="AC258"/>
      <c r="BF258" s="322"/>
      <c r="BG258" s="322"/>
      <c r="BH258" s="322"/>
      <c r="BI258" s="322"/>
      <c r="BJ258" s="322"/>
      <c r="BK258" s="322"/>
      <c r="BL258" s="322"/>
    </row>
    <row r="259" spans="19:64" x14ac:dyDescent="0.25">
      <c r="S259" s="322"/>
      <c r="T259" s="322"/>
      <c r="X259"/>
      <c r="Y259"/>
      <c r="AC259"/>
      <c r="BF259" s="322"/>
      <c r="BG259" s="322"/>
      <c r="BH259" s="322"/>
      <c r="BI259" s="322"/>
      <c r="BJ259" s="322"/>
      <c r="BK259" s="322"/>
      <c r="BL259" s="322"/>
    </row>
    <row r="260" spans="19:64" x14ac:dyDescent="0.25">
      <c r="S260" s="322"/>
      <c r="T260" s="322"/>
      <c r="X260"/>
      <c r="Y260"/>
      <c r="AC260"/>
      <c r="BF260" s="322"/>
      <c r="BG260" s="322"/>
      <c r="BH260" s="322"/>
      <c r="BI260" s="322"/>
      <c r="BJ260" s="322"/>
      <c r="BK260" s="322"/>
      <c r="BL260" s="322"/>
    </row>
    <row r="261" spans="19:64" x14ac:dyDescent="0.25">
      <c r="S261" s="322"/>
      <c r="T261" s="322"/>
      <c r="X261"/>
      <c r="Y261"/>
      <c r="AC261"/>
      <c r="BF261" s="322"/>
      <c r="BG261" s="322"/>
      <c r="BH261" s="322"/>
      <c r="BI261" s="322"/>
      <c r="BJ261" s="322"/>
      <c r="BK261" s="322"/>
      <c r="BL261" s="322"/>
    </row>
    <row r="262" spans="19:64" x14ac:dyDescent="0.25">
      <c r="S262" s="322"/>
      <c r="T262" s="322"/>
      <c r="X262"/>
      <c r="Y262"/>
      <c r="AC262"/>
      <c r="BF262" s="322"/>
      <c r="BG262" s="322"/>
      <c r="BH262" s="322"/>
      <c r="BI262" s="322"/>
      <c r="BJ262" s="322"/>
      <c r="BK262" s="322"/>
      <c r="BL262" s="322"/>
    </row>
    <row r="263" spans="19:64" x14ac:dyDescent="0.25">
      <c r="S263" s="322"/>
      <c r="T263" s="322"/>
      <c r="X263"/>
      <c r="Y263"/>
      <c r="AC263"/>
      <c r="BF263" s="322"/>
      <c r="BG263" s="322"/>
      <c r="BH263" s="322"/>
      <c r="BI263" s="322"/>
      <c r="BJ263" s="322"/>
      <c r="BK263" s="322"/>
      <c r="BL263" s="322"/>
    </row>
    <row r="264" spans="19:64" x14ac:dyDescent="0.25">
      <c r="S264" s="322"/>
      <c r="T264" s="322"/>
      <c r="X264"/>
      <c r="Y264"/>
      <c r="AC264"/>
      <c r="BF264" s="322"/>
      <c r="BG264" s="322"/>
      <c r="BH264" s="322"/>
      <c r="BI264" s="322"/>
      <c r="BJ264" s="322"/>
      <c r="BK264" s="322"/>
      <c r="BL264" s="322"/>
    </row>
    <row r="265" spans="19:64" x14ac:dyDescent="0.25">
      <c r="S265" s="322"/>
      <c r="T265" s="322"/>
      <c r="X265"/>
      <c r="Y265"/>
      <c r="AC265"/>
      <c r="BF265" s="322"/>
      <c r="BG265" s="322"/>
      <c r="BH265" s="322"/>
      <c r="BI265" s="322"/>
      <c r="BJ265" s="322"/>
      <c r="BK265" s="322"/>
      <c r="BL265" s="322"/>
    </row>
    <row r="266" spans="19:64" x14ac:dyDescent="0.25">
      <c r="S266" s="322"/>
      <c r="T266" s="322"/>
      <c r="X266"/>
      <c r="Y266"/>
      <c r="AC266"/>
      <c r="BF266" s="322"/>
      <c r="BG266" s="322"/>
      <c r="BH266" s="322"/>
      <c r="BI266" s="322"/>
      <c r="BJ266" s="322"/>
      <c r="BK266" s="322"/>
      <c r="BL266" s="322"/>
    </row>
    <row r="267" spans="19:64" x14ac:dyDescent="0.25">
      <c r="S267" s="322"/>
      <c r="T267" s="322"/>
      <c r="X267"/>
      <c r="Y267"/>
      <c r="AC267"/>
      <c r="BF267" s="322"/>
      <c r="BG267" s="322"/>
      <c r="BH267" s="322"/>
      <c r="BI267" s="322"/>
      <c r="BJ267" s="322"/>
      <c r="BK267" s="322"/>
      <c r="BL267" s="322"/>
    </row>
    <row r="268" spans="19:64" x14ac:dyDescent="0.25">
      <c r="S268" s="322"/>
      <c r="T268" s="322"/>
      <c r="X268"/>
      <c r="Y268"/>
      <c r="AC268"/>
      <c r="BF268" s="322"/>
      <c r="BG268" s="322"/>
      <c r="BH268" s="322"/>
      <c r="BI268" s="322"/>
      <c r="BJ268" s="322"/>
      <c r="BK268" s="322"/>
      <c r="BL268" s="322"/>
    </row>
    <row r="269" spans="19:64" x14ac:dyDescent="0.25">
      <c r="S269" s="322"/>
      <c r="T269" s="322"/>
      <c r="X269"/>
      <c r="Y269"/>
      <c r="AC269"/>
      <c r="BF269" s="322"/>
      <c r="BG269" s="322"/>
      <c r="BH269" s="322"/>
      <c r="BI269" s="322"/>
      <c r="BJ269" s="322"/>
      <c r="BK269" s="322"/>
      <c r="BL269" s="322"/>
    </row>
    <row r="270" spans="19:64" x14ac:dyDescent="0.25">
      <c r="S270" s="322"/>
      <c r="T270" s="322"/>
      <c r="X270"/>
      <c r="Y270"/>
      <c r="AC270"/>
      <c r="BF270" s="322"/>
      <c r="BG270" s="322"/>
      <c r="BH270" s="322"/>
      <c r="BI270" s="322"/>
      <c r="BJ270" s="322"/>
      <c r="BK270" s="322"/>
      <c r="BL270" s="322"/>
    </row>
    <row r="271" spans="19:64" x14ac:dyDescent="0.25">
      <c r="S271" s="322"/>
      <c r="T271" s="322"/>
      <c r="X271"/>
      <c r="Y271"/>
      <c r="AC271"/>
      <c r="BF271" s="322"/>
      <c r="BG271" s="322"/>
      <c r="BH271" s="322"/>
      <c r="BI271" s="322"/>
      <c r="BJ271" s="322"/>
      <c r="BK271" s="322"/>
      <c r="BL271" s="322"/>
    </row>
    <row r="272" spans="19:64" x14ac:dyDescent="0.25">
      <c r="S272" s="322"/>
      <c r="T272" s="322"/>
      <c r="X272"/>
      <c r="Y272"/>
      <c r="AC272"/>
      <c r="BF272" s="322"/>
      <c r="BG272" s="322"/>
      <c r="BH272" s="322"/>
      <c r="BI272" s="322"/>
      <c r="BJ272" s="322"/>
      <c r="BK272" s="322"/>
      <c r="BL272" s="322"/>
    </row>
    <row r="273" spans="19:64" x14ac:dyDescent="0.25">
      <c r="S273" s="322"/>
      <c r="T273" s="322"/>
      <c r="X273"/>
      <c r="Y273"/>
      <c r="AC273"/>
      <c r="BF273" s="322"/>
      <c r="BG273" s="322"/>
      <c r="BH273" s="322"/>
      <c r="BI273" s="322"/>
      <c r="BJ273" s="322"/>
      <c r="BK273" s="322"/>
      <c r="BL273" s="322"/>
    </row>
    <row r="274" spans="19:64" x14ac:dyDescent="0.25">
      <c r="S274" s="322"/>
      <c r="T274" s="322"/>
      <c r="X274"/>
      <c r="Y274"/>
      <c r="AC274"/>
      <c r="BF274" s="322"/>
      <c r="BG274" s="322"/>
      <c r="BH274" s="322"/>
      <c r="BI274" s="322"/>
      <c r="BJ274" s="322"/>
      <c r="BK274" s="322"/>
      <c r="BL274" s="322"/>
    </row>
    <row r="275" spans="19:64" x14ac:dyDescent="0.25">
      <c r="S275" s="322"/>
      <c r="T275" s="322"/>
      <c r="X275"/>
      <c r="Y275"/>
      <c r="AC275"/>
      <c r="BF275" s="322"/>
      <c r="BG275" s="322"/>
      <c r="BH275" s="322"/>
      <c r="BI275" s="322"/>
      <c r="BJ275" s="322"/>
      <c r="BK275" s="322"/>
      <c r="BL275" s="322"/>
    </row>
    <row r="276" spans="19:64" x14ac:dyDescent="0.25">
      <c r="S276" s="322"/>
      <c r="T276" s="322"/>
      <c r="X276"/>
      <c r="Y276"/>
      <c r="AC276"/>
      <c r="BF276" s="322"/>
      <c r="BG276" s="322"/>
      <c r="BH276" s="322"/>
      <c r="BI276" s="322"/>
      <c r="BJ276" s="322"/>
      <c r="BK276" s="322"/>
      <c r="BL276" s="322"/>
    </row>
    <row r="277" spans="19:64" x14ac:dyDescent="0.25">
      <c r="S277" s="322"/>
      <c r="T277" s="322"/>
      <c r="X277"/>
      <c r="Y277"/>
      <c r="AC277"/>
      <c r="BF277" s="322"/>
      <c r="BG277" s="322"/>
      <c r="BH277" s="322"/>
      <c r="BI277" s="322"/>
      <c r="BJ277" s="322"/>
      <c r="BK277" s="322"/>
      <c r="BL277" s="322"/>
    </row>
    <row r="278" spans="19:64" x14ac:dyDescent="0.25">
      <c r="S278" s="322"/>
      <c r="T278" s="322"/>
      <c r="X278"/>
      <c r="Y278"/>
      <c r="AC278"/>
      <c r="BF278" s="322"/>
      <c r="BG278" s="322"/>
      <c r="BH278" s="322"/>
      <c r="BI278" s="322"/>
      <c r="BJ278" s="322"/>
      <c r="BK278" s="322"/>
      <c r="BL278" s="322"/>
    </row>
    <row r="279" spans="19:64" x14ac:dyDescent="0.25">
      <c r="S279" s="322"/>
      <c r="T279" s="322"/>
      <c r="X279"/>
      <c r="Y279"/>
      <c r="AC279"/>
      <c r="BF279" s="322"/>
      <c r="BG279" s="322"/>
      <c r="BH279" s="322"/>
      <c r="BI279" s="322"/>
      <c r="BJ279" s="322"/>
      <c r="BK279" s="322"/>
      <c r="BL279" s="322"/>
    </row>
    <row r="280" spans="19:64" x14ac:dyDescent="0.25">
      <c r="S280" s="322"/>
      <c r="T280" s="322"/>
      <c r="X280"/>
      <c r="Y280"/>
      <c r="AC280"/>
      <c r="BF280" s="322"/>
      <c r="BG280" s="322"/>
      <c r="BH280" s="322"/>
      <c r="BI280" s="322"/>
      <c r="BJ280" s="322"/>
      <c r="BK280" s="322"/>
      <c r="BL280" s="322"/>
    </row>
    <row r="281" spans="19:64" x14ac:dyDescent="0.25">
      <c r="S281" s="322"/>
      <c r="T281" s="322"/>
      <c r="X281"/>
      <c r="Y281"/>
      <c r="AC281"/>
      <c r="BF281" s="322"/>
      <c r="BG281" s="322"/>
      <c r="BH281" s="322"/>
      <c r="BI281" s="322"/>
      <c r="BJ281" s="322"/>
      <c r="BK281" s="322"/>
      <c r="BL281" s="322"/>
    </row>
    <row r="282" spans="19:64" x14ac:dyDescent="0.25">
      <c r="S282" s="322"/>
      <c r="T282" s="322"/>
      <c r="X282"/>
      <c r="Y282"/>
      <c r="AC282"/>
      <c r="BF282" s="322"/>
      <c r="BG282" s="322"/>
      <c r="BH282" s="322"/>
      <c r="BI282" s="322"/>
      <c r="BJ282" s="322"/>
      <c r="BK282" s="322"/>
      <c r="BL282" s="322"/>
    </row>
    <row r="283" spans="19:64" x14ac:dyDescent="0.25">
      <c r="S283" s="322"/>
      <c r="T283" s="322"/>
      <c r="X283"/>
      <c r="Y283"/>
      <c r="AC283"/>
      <c r="BF283" s="322"/>
      <c r="BG283" s="322"/>
      <c r="BH283" s="322"/>
      <c r="BI283" s="322"/>
      <c r="BJ283" s="322"/>
      <c r="BK283" s="322"/>
      <c r="BL283" s="322"/>
    </row>
    <row r="284" spans="19:64" x14ac:dyDescent="0.25">
      <c r="S284" s="322"/>
      <c r="T284" s="322"/>
      <c r="X284"/>
      <c r="Y284"/>
      <c r="AC284"/>
      <c r="BF284" s="322"/>
      <c r="BG284" s="322"/>
      <c r="BH284" s="322"/>
      <c r="BI284" s="322"/>
      <c r="BJ284" s="322"/>
      <c r="BK284" s="322"/>
      <c r="BL284" s="322"/>
    </row>
    <row r="285" spans="19:64" x14ac:dyDescent="0.25">
      <c r="S285" s="322"/>
      <c r="T285" s="322"/>
      <c r="X285"/>
      <c r="Y285"/>
      <c r="AC285"/>
      <c r="BF285" s="322"/>
      <c r="BG285" s="322"/>
      <c r="BH285" s="322"/>
      <c r="BI285" s="322"/>
      <c r="BJ285" s="322"/>
      <c r="BK285" s="322"/>
      <c r="BL285" s="322"/>
    </row>
    <row r="286" spans="19:64" x14ac:dyDescent="0.25">
      <c r="S286" s="322"/>
      <c r="T286" s="322"/>
      <c r="X286"/>
      <c r="Y286"/>
      <c r="AC286"/>
      <c r="BF286" s="322"/>
      <c r="BG286" s="322"/>
      <c r="BH286" s="322"/>
      <c r="BI286" s="322"/>
      <c r="BJ286" s="322"/>
      <c r="BK286" s="322"/>
      <c r="BL286" s="322"/>
    </row>
    <row r="287" spans="19:64" x14ac:dyDescent="0.25">
      <c r="S287" s="322"/>
      <c r="T287" s="322"/>
      <c r="X287"/>
      <c r="Y287"/>
      <c r="AC287"/>
      <c r="BF287" s="322"/>
      <c r="BG287" s="322"/>
      <c r="BH287" s="322"/>
      <c r="BI287" s="322"/>
      <c r="BJ287" s="322"/>
      <c r="BK287" s="322"/>
      <c r="BL287" s="322"/>
    </row>
    <row r="288" spans="19:64" x14ac:dyDescent="0.25">
      <c r="S288" s="322"/>
      <c r="T288" s="322"/>
      <c r="X288"/>
      <c r="Y288"/>
      <c r="AC288"/>
      <c r="BF288" s="322"/>
      <c r="BG288" s="322"/>
      <c r="BH288" s="322"/>
      <c r="BI288" s="322"/>
      <c r="BJ288" s="322"/>
      <c r="BK288" s="322"/>
      <c r="BL288" s="322"/>
    </row>
    <row r="289" spans="19:64" x14ac:dyDescent="0.25">
      <c r="S289" s="322"/>
      <c r="T289" s="322"/>
      <c r="X289"/>
      <c r="Y289"/>
      <c r="AC289"/>
      <c r="BF289" s="322"/>
      <c r="BG289" s="322"/>
      <c r="BH289" s="322"/>
      <c r="BI289" s="322"/>
      <c r="BJ289" s="322"/>
      <c r="BK289" s="322"/>
      <c r="BL289" s="322"/>
    </row>
    <row r="290" spans="19:64" x14ac:dyDescent="0.25">
      <c r="S290" s="322"/>
      <c r="T290" s="322"/>
      <c r="X290"/>
      <c r="Y290"/>
      <c r="AC290"/>
      <c r="BF290" s="322"/>
      <c r="BG290" s="322"/>
      <c r="BH290" s="322"/>
      <c r="BI290" s="322"/>
      <c r="BJ290" s="322"/>
      <c r="BK290" s="322"/>
      <c r="BL290" s="322"/>
    </row>
    <row r="291" spans="19:64" x14ac:dyDescent="0.25">
      <c r="S291" s="322"/>
      <c r="T291" s="322"/>
      <c r="X291"/>
      <c r="Y291"/>
      <c r="AC291"/>
      <c r="BF291" s="322"/>
      <c r="BG291" s="322"/>
      <c r="BH291" s="322"/>
      <c r="BI291" s="322"/>
      <c r="BJ291" s="322"/>
      <c r="BK291" s="322"/>
      <c r="BL291" s="322"/>
    </row>
    <row r="292" spans="19:64" x14ac:dyDescent="0.25">
      <c r="S292" s="322"/>
      <c r="T292" s="322"/>
      <c r="X292"/>
      <c r="Y292"/>
      <c r="AC292"/>
      <c r="BF292" s="322"/>
      <c r="BG292" s="322"/>
      <c r="BH292" s="322"/>
      <c r="BI292" s="322"/>
      <c r="BJ292" s="322"/>
      <c r="BK292" s="322"/>
      <c r="BL292" s="322"/>
    </row>
    <row r="293" spans="19:64" x14ac:dyDescent="0.25">
      <c r="S293" s="322"/>
      <c r="T293" s="322"/>
      <c r="X293"/>
      <c r="Y293"/>
      <c r="AC293"/>
      <c r="BF293" s="322"/>
      <c r="BG293" s="322"/>
      <c r="BH293" s="322"/>
      <c r="BI293" s="322"/>
      <c r="BJ293" s="322"/>
      <c r="BK293" s="322"/>
      <c r="BL293" s="322"/>
    </row>
    <row r="294" spans="19:64" x14ac:dyDescent="0.25">
      <c r="S294" s="322"/>
      <c r="T294" s="322"/>
      <c r="X294"/>
      <c r="Y294"/>
      <c r="AC294"/>
      <c r="BF294" s="322"/>
      <c r="BG294" s="322"/>
      <c r="BH294" s="322"/>
      <c r="BI294" s="322"/>
      <c r="BJ294" s="322"/>
      <c r="BK294" s="322"/>
      <c r="BL294" s="322"/>
    </row>
    <row r="295" spans="19:64" x14ac:dyDescent="0.25">
      <c r="S295" s="322"/>
      <c r="T295" s="322"/>
      <c r="X295"/>
      <c r="Y295"/>
      <c r="AC295"/>
      <c r="BF295" s="322"/>
      <c r="BG295" s="322"/>
      <c r="BH295" s="322"/>
      <c r="BI295" s="322"/>
      <c r="BJ295" s="322"/>
      <c r="BK295" s="322"/>
      <c r="BL295" s="322"/>
    </row>
    <row r="296" spans="19:64" x14ac:dyDescent="0.25">
      <c r="S296" s="322"/>
      <c r="T296" s="322"/>
      <c r="X296"/>
      <c r="Y296"/>
      <c r="AC296"/>
      <c r="BF296" s="322"/>
      <c r="BG296" s="322"/>
      <c r="BH296" s="322"/>
      <c r="BI296" s="322"/>
      <c r="BJ296" s="322"/>
      <c r="BK296" s="322"/>
      <c r="BL296" s="322"/>
    </row>
    <row r="297" spans="19:64" x14ac:dyDescent="0.25">
      <c r="S297" s="322"/>
      <c r="T297" s="322"/>
      <c r="X297"/>
      <c r="Y297"/>
      <c r="AC297"/>
      <c r="BF297" s="322"/>
      <c r="BG297" s="322"/>
      <c r="BH297" s="322"/>
      <c r="BI297" s="322"/>
      <c r="BJ297" s="322"/>
      <c r="BK297" s="322"/>
      <c r="BL297" s="322"/>
    </row>
    <row r="298" spans="19:64" x14ac:dyDescent="0.25">
      <c r="S298" s="322"/>
      <c r="T298" s="322"/>
      <c r="X298"/>
      <c r="Y298"/>
      <c r="AC298"/>
      <c r="BF298" s="322"/>
      <c r="BG298" s="322"/>
      <c r="BH298" s="322"/>
      <c r="BI298" s="322"/>
      <c r="BJ298" s="322"/>
      <c r="BK298" s="322"/>
      <c r="BL298" s="322"/>
    </row>
    <row r="299" spans="19:64" x14ac:dyDescent="0.25">
      <c r="S299" s="322"/>
      <c r="T299" s="322"/>
      <c r="X299"/>
      <c r="Y299"/>
      <c r="AC299"/>
      <c r="BF299" s="322"/>
      <c r="BG299" s="322"/>
      <c r="BH299" s="322"/>
      <c r="BI299" s="322"/>
      <c r="BJ299" s="322"/>
      <c r="BK299" s="322"/>
      <c r="BL299" s="322"/>
    </row>
    <row r="300" spans="19:64" x14ac:dyDescent="0.25">
      <c r="S300" s="322"/>
      <c r="T300" s="322"/>
      <c r="X300"/>
      <c r="Y300"/>
      <c r="AC300"/>
      <c r="BF300" s="322"/>
      <c r="BG300" s="322"/>
      <c r="BH300" s="322"/>
      <c r="BI300" s="322"/>
      <c r="BJ300" s="322"/>
      <c r="BK300" s="322"/>
      <c r="BL300" s="322"/>
    </row>
    <row r="301" spans="19:64" x14ac:dyDescent="0.25">
      <c r="S301" s="322"/>
      <c r="T301" s="322"/>
      <c r="X301"/>
      <c r="Y301"/>
      <c r="AC301"/>
      <c r="BF301" s="322"/>
      <c r="BG301" s="322"/>
      <c r="BH301" s="322"/>
      <c r="BI301" s="322"/>
      <c r="BJ301" s="322"/>
      <c r="BK301" s="322"/>
      <c r="BL301" s="322"/>
    </row>
    <row r="302" spans="19:64" x14ac:dyDescent="0.25">
      <c r="S302" s="322"/>
      <c r="T302" s="322"/>
      <c r="X302"/>
      <c r="Y302"/>
      <c r="AC302"/>
      <c r="BF302" s="322"/>
      <c r="BG302" s="322"/>
      <c r="BH302" s="322"/>
      <c r="BI302" s="322"/>
      <c r="BJ302" s="322"/>
      <c r="BK302" s="322"/>
      <c r="BL302" s="322"/>
    </row>
    <row r="303" spans="19:64" x14ac:dyDescent="0.25">
      <c r="S303" s="322"/>
      <c r="T303" s="322"/>
      <c r="X303"/>
      <c r="Y303"/>
      <c r="AC303"/>
      <c r="BF303" s="322"/>
      <c r="BG303" s="322"/>
      <c r="BH303" s="322"/>
      <c r="BI303" s="322"/>
      <c r="BJ303" s="322"/>
      <c r="BK303" s="322"/>
      <c r="BL303" s="322"/>
    </row>
    <row r="304" spans="19:64" x14ac:dyDescent="0.25">
      <c r="S304" s="322"/>
      <c r="T304" s="322"/>
      <c r="X304"/>
      <c r="Y304"/>
      <c r="AC304"/>
      <c r="BF304" s="322"/>
      <c r="BG304" s="322"/>
      <c r="BH304" s="322"/>
      <c r="BI304" s="322"/>
      <c r="BJ304" s="322"/>
      <c r="BK304" s="322"/>
      <c r="BL304" s="322"/>
    </row>
    <row r="305" spans="19:64" x14ac:dyDescent="0.25">
      <c r="S305" s="322"/>
      <c r="T305" s="322"/>
      <c r="X305"/>
      <c r="Y305"/>
      <c r="AC305"/>
      <c r="BF305" s="322"/>
      <c r="BG305" s="322"/>
      <c r="BH305" s="322"/>
      <c r="BI305" s="322"/>
      <c r="BJ305" s="322"/>
      <c r="BK305" s="322"/>
      <c r="BL305" s="322"/>
    </row>
    <row r="306" spans="19:64" x14ac:dyDescent="0.25">
      <c r="S306" s="322"/>
      <c r="T306" s="322"/>
      <c r="X306"/>
      <c r="Y306"/>
      <c r="AC306"/>
      <c r="BF306" s="322"/>
      <c r="BG306" s="322"/>
      <c r="BH306" s="322"/>
      <c r="BI306" s="322"/>
      <c r="BJ306" s="322"/>
      <c r="BK306" s="322"/>
      <c r="BL306" s="322"/>
    </row>
    <row r="307" spans="19:64" x14ac:dyDescent="0.25">
      <c r="S307" s="322"/>
      <c r="T307" s="322"/>
      <c r="X307"/>
      <c r="Y307"/>
      <c r="AC307"/>
    </row>
    <row r="308" spans="19:64" x14ac:dyDescent="0.25">
      <c r="S308" s="322"/>
      <c r="T308" s="322"/>
      <c r="X308"/>
      <c r="Y308"/>
      <c r="AC308"/>
    </row>
    <row r="309" spans="19:64" x14ac:dyDescent="0.25">
      <c r="S309" s="322"/>
      <c r="T309" s="322"/>
      <c r="X309"/>
      <c r="Y309"/>
      <c r="AC309"/>
    </row>
    <row r="310" spans="19:64" x14ac:dyDescent="0.25">
      <c r="S310" s="322"/>
      <c r="T310" s="322"/>
      <c r="X310"/>
      <c r="Y310"/>
      <c r="AC310"/>
    </row>
    <row r="311" spans="19:64" x14ac:dyDescent="0.25">
      <c r="S311" s="322"/>
      <c r="T311" s="322"/>
      <c r="X311"/>
      <c r="Y311"/>
      <c r="AC311"/>
    </row>
    <row r="312" spans="19:64" x14ac:dyDescent="0.25">
      <c r="S312" s="322"/>
      <c r="T312" s="322"/>
      <c r="X312"/>
      <c r="Y312"/>
      <c r="AC312"/>
    </row>
    <row r="313" spans="19:64" x14ac:dyDescent="0.25">
      <c r="S313" s="322"/>
      <c r="T313" s="322"/>
      <c r="X313"/>
      <c r="Y313"/>
      <c r="AC313"/>
    </row>
    <row r="314" spans="19:64" x14ac:dyDescent="0.25">
      <c r="S314" s="322"/>
      <c r="T314" s="322"/>
      <c r="X314"/>
      <c r="Y314"/>
      <c r="AC314"/>
    </row>
    <row r="315" spans="19:64" x14ac:dyDescent="0.25">
      <c r="S315" s="322"/>
      <c r="T315" s="322"/>
      <c r="X315"/>
      <c r="Y315"/>
      <c r="AC315"/>
    </row>
    <row r="316" spans="19:64" x14ac:dyDescent="0.25">
      <c r="S316" s="322"/>
      <c r="T316" s="322"/>
      <c r="X316"/>
      <c r="Y316"/>
      <c r="AC316"/>
    </row>
    <row r="317" spans="19:64" x14ac:dyDescent="0.25">
      <c r="S317" s="322"/>
      <c r="T317" s="322"/>
      <c r="X317"/>
      <c r="Y317"/>
      <c r="AC317"/>
    </row>
    <row r="318" spans="19:64" x14ac:dyDescent="0.25">
      <c r="S318" s="322"/>
      <c r="T318" s="322"/>
      <c r="X318"/>
      <c r="Y318"/>
      <c r="AC318"/>
    </row>
    <row r="319" spans="19:64" x14ac:dyDescent="0.25">
      <c r="S319" s="322"/>
      <c r="T319" s="322"/>
      <c r="X319"/>
      <c r="Y319"/>
      <c r="AC319"/>
    </row>
    <row r="320" spans="19:64" x14ac:dyDescent="0.25">
      <c r="S320" s="322"/>
      <c r="T320" s="322"/>
      <c r="X320"/>
      <c r="Y320"/>
      <c r="AC320"/>
    </row>
    <row r="321" spans="19:29" x14ac:dyDescent="0.25">
      <c r="S321" s="322"/>
      <c r="T321" s="322"/>
      <c r="X321"/>
      <c r="Y321"/>
      <c r="AC321"/>
    </row>
    <row r="322" spans="19:29" x14ac:dyDescent="0.25">
      <c r="S322" s="322"/>
      <c r="T322" s="322"/>
      <c r="X322"/>
      <c r="Y322"/>
      <c r="AC322"/>
    </row>
    <row r="323" spans="19:29" x14ac:dyDescent="0.25">
      <c r="S323" s="322"/>
      <c r="T323" s="322"/>
      <c r="X323"/>
      <c r="Y323"/>
      <c r="AC323"/>
    </row>
    <row r="324" spans="19:29" x14ac:dyDescent="0.25">
      <c r="S324" s="322"/>
      <c r="T324" s="322"/>
      <c r="X324"/>
      <c r="Y324"/>
      <c r="AC324"/>
    </row>
    <row r="325" spans="19:29" x14ac:dyDescent="0.25">
      <c r="S325" s="322"/>
      <c r="T325" s="322"/>
      <c r="X325"/>
      <c r="Y325"/>
      <c r="AC325"/>
    </row>
    <row r="326" spans="19:29" x14ac:dyDescent="0.25">
      <c r="S326" s="322"/>
      <c r="T326" s="322"/>
      <c r="X326"/>
      <c r="Y326"/>
      <c r="AC326"/>
    </row>
    <row r="327" spans="19:29" x14ac:dyDescent="0.25">
      <c r="S327" s="322"/>
      <c r="T327" s="322"/>
      <c r="X327"/>
      <c r="Y327"/>
      <c r="AC327"/>
    </row>
    <row r="328" spans="19:29" x14ac:dyDescent="0.25">
      <c r="S328" s="322"/>
      <c r="T328" s="322"/>
      <c r="X328"/>
      <c r="Y328"/>
      <c r="AC328"/>
    </row>
    <row r="329" spans="19:29" x14ac:dyDescent="0.25">
      <c r="S329" s="322"/>
      <c r="T329" s="322"/>
      <c r="X329"/>
      <c r="Y329"/>
      <c r="AC329"/>
    </row>
    <row r="330" spans="19:29" x14ac:dyDescent="0.25">
      <c r="S330" s="322"/>
      <c r="T330" s="322"/>
      <c r="X330"/>
      <c r="Y330"/>
      <c r="AC330"/>
    </row>
    <row r="331" spans="19:29" x14ac:dyDescent="0.25">
      <c r="S331" s="322"/>
      <c r="T331" s="322"/>
      <c r="X331"/>
      <c r="Y331"/>
      <c r="AC331"/>
    </row>
    <row r="332" spans="19:29" x14ac:dyDescent="0.25">
      <c r="S332" s="322"/>
      <c r="T332" s="322"/>
      <c r="X332"/>
      <c r="Y332"/>
      <c r="AC332"/>
    </row>
    <row r="333" spans="19:29" x14ac:dyDescent="0.25">
      <c r="S333" s="322"/>
      <c r="T333" s="322"/>
      <c r="X333"/>
      <c r="Y333"/>
      <c r="AC333"/>
    </row>
    <row r="334" spans="19:29" x14ac:dyDescent="0.25">
      <c r="S334" s="322"/>
      <c r="T334" s="322"/>
      <c r="X334"/>
      <c r="Y334"/>
      <c r="AC334"/>
    </row>
    <row r="335" spans="19:29" x14ac:dyDescent="0.25">
      <c r="S335" s="322"/>
      <c r="T335" s="322"/>
      <c r="X335"/>
      <c r="Y335"/>
      <c r="AC335"/>
    </row>
    <row r="336" spans="19:29" x14ac:dyDescent="0.25">
      <c r="S336" s="322"/>
      <c r="T336" s="322"/>
      <c r="X336"/>
      <c r="Y336"/>
      <c r="AC336"/>
    </row>
    <row r="337" spans="19:29" x14ac:dyDescent="0.25">
      <c r="S337" s="322"/>
      <c r="T337" s="322"/>
      <c r="X337"/>
      <c r="Y337"/>
      <c r="AC337"/>
    </row>
    <row r="338" spans="19:29" x14ac:dyDescent="0.25">
      <c r="S338" s="322"/>
      <c r="T338" s="322"/>
      <c r="X338"/>
      <c r="Y338"/>
      <c r="AC338"/>
    </row>
    <row r="339" spans="19:29" x14ac:dyDescent="0.25">
      <c r="S339" s="322"/>
      <c r="T339" s="322"/>
      <c r="X339"/>
      <c r="Y339"/>
      <c r="AC339"/>
    </row>
    <row r="340" spans="19:29" x14ac:dyDescent="0.25">
      <c r="S340" s="322"/>
      <c r="T340" s="322"/>
      <c r="X340"/>
      <c r="Y340"/>
      <c r="AC340"/>
    </row>
    <row r="341" spans="19:29" x14ac:dyDescent="0.25">
      <c r="S341" s="322"/>
      <c r="T341" s="322"/>
      <c r="X341"/>
      <c r="Y341"/>
      <c r="AC341"/>
    </row>
    <row r="342" spans="19:29" x14ac:dyDescent="0.25">
      <c r="S342" s="322"/>
      <c r="T342" s="322"/>
      <c r="X342"/>
      <c r="Y342"/>
      <c r="AC342"/>
    </row>
    <row r="343" spans="19:29" x14ac:dyDescent="0.25">
      <c r="S343" s="322"/>
      <c r="T343" s="322"/>
      <c r="X343"/>
      <c r="Y343"/>
      <c r="AC343"/>
    </row>
    <row r="344" spans="19:29" x14ac:dyDescent="0.25">
      <c r="S344" s="322"/>
      <c r="T344" s="322"/>
      <c r="X344"/>
      <c r="Y344"/>
      <c r="AC344"/>
    </row>
    <row r="345" spans="19:29" x14ac:dyDescent="0.25">
      <c r="S345" s="322"/>
      <c r="T345" s="322"/>
      <c r="X345"/>
      <c r="Y345"/>
      <c r="AC345"/>
    </row>
    <row r="346" spans="19:29" x14ac:dyDescent="0.25">
      <c r="S346" s="322"/>
      <c r="T346" s="322"/>
      <c r="X346"/>
      <c r="Y346"/>
      <c r="AC346"/>
    </row>
    <row r="347" spans="19:29" x14ac:dyDescent="0.25">
      <c r="S347" s="322"/>
      <c r="T347" s="322"/>
      <c r="X347"/>
      <c r="Y347"/>
      <c r="AC347"/>
    </row>
    <row r="348" spans="19:29" x14ac:dyDescent="0.25">
      <c r="S348" s="322"/>
      <c r="T348" s="322"/>
      <c r="X348"/>
      <c r="Y348"/>
      <c r="AC348"/>
    </row>
    <row r="349" spans="19:29" x14ac:dyDescent="0.25">
      <c r="S349" s="322"/>
      <c r="T349" s="322"/>
      <c r="X349"/>
      <c r="Y349"/>
      <c r="AC349"/>
    </row>
    <row r="350" spans="19:29" x14ac:dyDescent="0.25">
      <c r="S350" s="322"/>
      <c r="T350" s="322"/>
      <c r="X350"/>
      <c r="Y350"/>
      <c r="AC350"/>
    </row>
    <row r="351" spans="19:29" x14ac:dyDescent="0.25">
      <c r="S351" s="322"/>
      <c r="T351" s="322"/>
      <c r="X351"/>
      <c r="Y351"/>
      <c r="AC351"/>
    </row>
    <row r="352" spans="19:29" x14ac:dyDescent="0.25">
      <c r="S352" s="322"/>
      <c r="T352" s="322"/>
      <c r="X352"/>
      <c r="Y352"/>
      <c r="AC352"/>
    </row>
    <row r="353" spans="19:29" x14ac:dyDescent="0.25">
      <c r="S353" s="322"/>
      <c r="T353" s="322"/>
      <c r="X353"/>
      <c r="Y353"/>
      <c r="AC353"/>
    </row>
    <row r="354" spans="19:29" x14ac:dyDescent="0.25">
      <c r="S354" s="322"/>
      <c r="T354" s="322"/>
      <c r="X354"/>
      <c r="Y354"/>
      <c r="AC354"/>
    </row>
    <row r="355" spans="19:29" x14ac:dyDescent="0.25">
      <c r="S355" s="322"/>
      <c r="T355" s="322"/>
      <c r="X355"/>
      <c r="Y355"/>
      <c r="AC355"/>
    </row>
    <row r="356" spans="19:29" x14ac:dyDescent="0.25">
      <c r="S356" s="322"/>
      <c r="T356" s="322"/>
      <c r="X356"/>
      <c r="Y356"/>
      <c r="AC356"/>
    </row>
    <row r="357" spans="19:29" x14ac:dyDescent="0.25">
      <c r="S357" s="322"/>
      <c r="T357" s="322"/>
      <c r="X357"/>
      <c r="Y357"/>
      <c r="AC357"/>
    </row>
    <row r="358" spans="19:29" x14ac:dyDescent="0.25">
      <c r="S358" s="322"/>
      <c r="T358" s="322"/>
      <c r="X358"/>
      <c r="Y358"/>
      <c r="AC358"/>
    </row>
    <row r="359" spans="19:29" x14ac:dyDescent="0.25">
      <c r="S359" s="322"/>
      <c r="T359" s="322"/>
      <c r="X359"/>
      <c r="Y359"/>
      <c r="AC359"/>
    </row>
    <row r="360" spans="19:29" x14ac:dyDescent="0.25">
      <c r="S360" s="322"/>
      <c r="T360" s="322"/>
      <c r="X360"/>
      <c r="Y360"/>
      <c r="AC360"/>
    </row>
    <row r="361" spans="19:29" x14ac:dyDescent="0.25">
      <c r="S361" s="322"/>
      <c r="T361" s="322"/>
      <c r="X361"/>
      <c r="Y361"/>
      <c r="AC361"/>
    </row>
    <row r="362" spans="19:29" x14ac:dyDescent="0.25">
      <c r="S362" s="322"/>
      <c r="T362" s="322"/>
      <c r="X362"/>
      <c r="Y362"/>
      <c r="AC362"/>
    </row>
    <row r="363" spans="19:29" x14ac:dyDescent="0.25">
      <c r="S363" s="322"/>
      <c r="T363" s="322"/>
      <c r="X363"/>
      <c r="Y363"/>
      <c r="AC363"/>
    </row>
    <row r="364" spans="19:29" x14ac:dyDescent="0.25">
      <c r="S364" s="322"/>
      <c r="T364" s="322"/>
      <c r="X364"/>
      <c r="Y364"/>
      <c r="AC364"/>
    </row>
    <row r="365" spans="19:29" x14ac:dyDescent="0.25">
      <c r="S365" s="322"/>
      <c r="T365" s="322"/>
      <c r="X365"/>
      <c r="Y365"/>
      <c r="AC365"/>
    </row>
    <row r="366" spans="19:29" x14ac:dyDescent="0.25">
      <c r="S366" s="322"/>
      <c r="T366" s="322"/>
      <c r="X366"/>
      <c r="Y366"/>
      <c r="AC366"/>
    </row>
    <row r="367" spans="19:29" x14ac:dyDescent="0.25">
      <c r="S367" s="322"/>
      <c r="T367" s="322"/>
      <c r="X367"/>
      <c r="Y367"/>
      <c r="AC367"/>
    </row>
    <row r="368" spans="19:29" x14ac:dyDescent="0.25">
      <c r="S368" s="322"/>
      <c r="T368" s="322"/>
      <c r="X368"/>
      <c r="Y368"/>
      <c r="AC368"/>
    </row>
    <row r="369" spans="19:29" x14ac:dyDescent="0.25">
      <c r="S369" s="322"/>
      <c r="T369" s="322"/>
      <c r="X369"/>
      <c r="Y369"/>
      <c r="AC369"/>
    </row>
    <row r="370" spans="19:29" x14ac:dyDescent="0.25">
      <c r="S370" s="322"/>
      <c r="T370" s="322"/>
      <c r="X370"/>
      <c r="Y370"/>
      <c r="AC370"/>
    </row>
    <row r="371" spans="19:29" x14ac:dyDescent="0.25">
      <c r="S371" s="322"/>
      <c r="T371" s="322"/>
      <c r="X371"/>
      <c r="Y371"/>
      <c r="AC371"/>
    </row>
    <row r="372" spans="19:29" x14ac:dyDescent="0.25">
      <c r="S372" s="322"/>
      <c r="T372" s="322"/>
      <c r="X372"/>
      <c r="Y372"/>
      <c r="AC372"/>
    </row>
    <row r="373" spans="19:29" x14ac:dyDescent="0.25">
      <c r="S373" s="322"/>
      <c r="T373" s="322"/>
      <c r="X373"/>
      <c r="Y373"/>
      <c r="AC373"/>
    </row>
    <row r="374" spans="19:29" x14ac:dyDescent="0.25">
      <c r="S374" s="322"/>
      <c r="T374" s="322"/>
      <c r="X374"/>
      <c r="Y374"/>
      <c r="AC374"/>
    </row>
    <row r="375" spans="19:29" x14ac:dyDescent="0.25">
      <c r="S375" s="322"/>
      <c r="T375" s="322"/>
      <c r="X375"/>
      <c r="Y375"/>
      <c r="AC375"/>
    </row>
    <row r="376" spans="19:29" x14ac:dyDescent="0.25">
      <c r="S376" s="322"/>
      <c r="T376" s="322"/>
      <c r="X376"/>
      <c r="Y376"/>
      <c r="AC376"/>
    </row>
    <row r="377" spans="19:29" x14ac:dyDescent="0.25">
      <c r="S377" s="322"/>
      <c r="T377" s="322"/>
      <c r="X377"/>
      <c r="Y377"/>
      <c r="AC377"/>
    </row>
    <row r="378" spans="19:29" x14ac:dyDescent="0.25">
      <c r="S378" s="322"/>
      <c r="T378" s="322"/>
      <c r="X378"/>
      <c r="Y378"/>
      <c r="AC378"/>
    </row>
    <row r="379" spans="19:29" x14ac:dyDescent="0.25">
      <c r="S379" s="322"/>
      <c r="T379" s="322"/>
      <c r="X379"/>
      <c r="Y379"/>
      <c r="AC379"/>
    </row>
    <row r="380" spans="19:29" x14ac:dyDescent="0.25">
      <c r="S380" s="322"/>
      <c r="T380" s="322"/>
      <c r="X380"/>
      <c r="Y380"/>
      <c r="AC380"/>
    </row>
    <row r="381" spans="19:29" x14ac:dyDescent="0.25">
      <c r="S381" s="322"/>
      <c r="T381" s="322"/>
      <c r="X381"/>
      <c r="Y381"/>
      <c r="AC381"/>
    </row>
    <row r="382" spans="19:29" x14ac:dyDescent="0.25">
      <c r="S382" s="322"/>
      <c r="T382" s="322"/>
      <c r="X382"/>
      <c r="Y382"/>
      <c r="AC382"/>
    </row>
    <row r="383" spans="19:29" x14ac:dyDescent="0.25">
      <c r="S383" s="322"/>
      <c r="T383" s="322"/>
      <c r="X383"/>
      <c r="Y383"/>
      <c r="AC383"/>
    </row>
    <row r="384" spans="19:29" x14ac:dyDescent="0.25">
      <c r="S384" s="322"/>
      <c r="T384" s="322"/>
      <c r="X384"/>
      <c r="Y384"/>
      <c r="AC384"/>
    </row>
    <row r="385" spans="19:29" x14ac:dyDescent="0.25">
      <c r="S385" s="322"/>
      <c r="T385" s="322"/>
      <c r="X385"/>
      <c r="Y385"/>
      <c r="AC385"/>
    </row>
    <row r="386" spans="19:29" x14ac:dyDescent="0.25">
      <c r="S386" s="322"/>
      <c r="T386" s="322"/>
      <c r="X386"/>
      <c r="Y386"/>
      <c r="AC386"/>
    </row>
    <row r="387" spans="19:29" x14ac:dyDescent="0.25">
      <c r="S387" s="322"/>
      <c r="T387" s="322"/>
      <c r="X387"/>
      <c r="Y387"/>
      <c r="AC387"/>
    </row>
    <row r="388" spans="19:29" x14ac:dyDescent="0.25">
      <c r="S388" s="322"/>
      <c r="T388" s="322"/>
      <c r="X388"/>
      <c r="Y388"/>
      <c r="AC388"/>
    </row>
    <row r="389" spans="19:29" x14ac:dyDescent="0.25">
      <c r="S389" s="322"/>
      <c r="T389" s="322"/>
      <c r="X389"/>
      <c r="Y389"/>
      <c r="AC389"/>
    </row>
    <row r="390" spans="19:29" x14ac:dyDescent="0.25">
      <c r="S390" s="322"/>
      <c r="T390" s="322"/>
      <c r="X390"/>
      <c r="Y390"/>
      <c r="AC390"/>
    </row>
    <row r="391" spans="19:29" x14ac:dyDescent="0.25">
      <c r="S391" s="322"/>
      <c r="T391" s="322"/>
      <c r="X391"/>
      <c r="Y391"/>
      <c r="AC391"/>
    </row>
    <row r="392" spans="19:29" x14ac:dyDescent="0.25">
      <c r="S392" s="322"/>
      <c r="T392" s="322"/>
      <c r="X392"/>
      <c r="Y392"/>
      <c r="AC392"/>
    </row>
    <row r="393" spans="19:29" x14ac:dyDescent="0.25">
      <c r="S393" s="322"/>
      <c r="T393" s="322"/>
      <c r="X393"/>
      <c r="Y393"/>
      <c r="AC393"/>
    </row>
    <row r="394" spans="19:29" x14ac:dyDescent="0.25">
      <c r="S394" s="322"/>
      <c r="T394" s="322"/>
      <c r="X394"/>
      <c r="Y394"/>
      <c r="AC394"/>
    </row>
    <row r="395" spans="19:29" x14ac:dyDescent="0.25">
      <c r="S395" s="322"/>
      <c r="T395" s="322"/>
      <c r="X395"/>
      <c r="Y395"/>
      <c r="AC395"/>
    </row>
    <row r="396" spans="19:29" x14ac:dyDescent="0.25">
      <c r="S396" s="322"/>
      <c r="T396" s="322"/>
      <c r="X396"/>
      <c r="Y396"/>
      <c r="AC396"/>
    </row>
    <row r="397" spans="19:29" x14ac:dyDescent="0.25">
      <c r="S397" s="322"/>
      <c r="T397" s="322"/>
      <c r="X397"/>
      <c r="Y397"/>
      <c r="AC397"/>
    </row>
    <row r="398" spans="19:29" x14ac:dyDescent="0.25">
      <c r="S398" s="322"/>
      <c r="T398" s="322"/>
      <c r="X398"/>
      <c r="Y398"/>
      <c r="AC398"/>
    </row>
    <row r="399" spans="19:29" x14ac:dyDescent="0.25">
      <c r="S399" s="322"/>
      <c r="T399" s="322"/>
      <c r="X399"/>
      <c r="Y399"/>
      <c r="AC399"/>
    </row>
    <row r="400" spans="19:29" x14ac:dyDescent="0.25">
      <c r="S400" s="322"/>
      <c r="T400" s="322"/>
      <c r="X400"/>
      <c r="Y400"/>
      <c r="AC400"/>
    </row>
    <row r="401" spans="19:29" x14ac:dyDescent="0.25">
      <c r="S401" s="322"/>
      <c r="T401" s="322"/>
      <c r="X401"/>
      <c r="Y401"/>
      <c r="AC401"/>
    </row>
    <row r="402" spans="19:29" x14ac:dyDescent="0.25">
      <c r="S402" s="322"/>
      <c r="T402" s="322"/>
      <c r="X402"/>
      <c r="Y402"/>
      <c r="AC402"/>
    </row>
    <row r="403" spans="19:29" x14ac:dyDescent="0.25">
      <c r="S403" s="322"/>
      <c r="T403" s="322"/>
      <c r="X403"/>
      <c r="Y403"/>
      <c r="AC403"/>
    </row>
    <row r="404" spans="19:29" x14ac:dyDescent="0.25">
      <c r="S404" s="322"/>
      <c r="T404" s="322"/>
      <c r="X404"/>
      <c r="Y404"/>
      <c r="AC404"/>
    </row>
    <row r="405" spans="19:29" x14ac:dyDescent="0.25">
      <c r="S405" s="322"/>
      <c r="T405" s="322"/>
      <c r="X405"/>
      <c r="Y405"/>
      <c r="AC405"/>
    </row>
    <row r="406" spans="19:29" x14ac:dyDescent="0.25">
      <c r="S406" s="322"/>
      <c r="T406" s="322"/>
      <c r="X406"/>
      <c r="Y406"/>
      <c r="AC406"/>
    </row>
    <row r="407" spans="19:29" x14ac:dyDescent="0.25">
      <c r="S407" s="322"/>
      <c r="T407" s="322"/>
      <c r="X407"/>
      <c r="Y407"/>
      <c r="AC407"/>
    </row>
    <row r="408" spans="19:29" x14ac:dyDescent="0.25">
      <c r="S408" s="322"/>
      <c r="T408" s="322"/>
      <c r="X408"/>
      <c r="Y408"/>
      <c r="AC408"/>
    </row>
    <row r="409" spans="19:29" x14ac:dyDescent="0.25">
      <c r="S409" s="322"/>
      <c r="T409" s="322"/>
      <c r="X409"/>
      <c r="Y409"/>
      <c r="AC409"/>
    </row>
    <row r="410" spans="19:29" x14ac:dyDescent="0.25">
      <c r="S410" s="322"/>
      <c r="T410" s="322"/>
      <c r="X410"/>
      <c r="Y410"/>
      <c r="AC410"/>
    </row>
    <row r="411" spans="19:29" x14ac:dyDescent="0.25">
      <c r="S411" s="322"/>
      <c r="T411" s="322"/>
      <c r="X411"/>
      <c r="Y411"/>
      <c r="AC411"/>
    </row>
    <row r="412" spans="19:29" x14ac:dyDescent="0.25">
      <c r="S412" s="322"/>
      <c r="T412" s="322"/>
      <c r="X412"/>
      <c r="Y412"/>
      <c r="AC412"/>
    </row>
    <row r="413" spans="19:29" x14ac:dyDescent="0.25">
      <c r="S413" s="322"/>
      <c r="T413" s="322"/>
      <c r="X413"/>
      <c r="Y413"/>
      <c r="AC413"/>
    </row>
    <row r="414" spans="19:29" x14ac:dyDescent="0.25">
      <c r="S414" s="322"/>
      <c r="T414" s="322"/>
      <c r="X414"/>
      <c r="Y414"/>
      <c r="AC414"/>
    </row>
    <row r="415" spans="19:29" x14ac:dyDescent="0.25">
      <c r="S415" s="322"/>
      <c r="T415" s="322"/>
      <c r="X415"/>
      <c r="Y415"/>
      <c r="AC415"/>
    </row>
    <row r="416" spans="19:29" x14ac:dyDescent="0.25">
      <c r="S416" s="322"/>
      <c r="T416" s="322"/>
      <c r="X416"/>
      <c r="Y416"/>
      <c r="AC416"/>
    </row>
    <row r="417" spans="19:29" x14ac:dyDescent="0.25">
      <c r="S417" s="322"/>
      <c r="T417" s="322"/>
      <c r="X417"/>
      <c r="Y417"/>
      <c r="AC417"/>
    </row>
    <row r="418" spans="19:29" x14ac:dyDescent="0.25">
      <c r="S418" s="322"/>
      <c r="T418" s="322"/>
      <c r="X418"/>
      <c r="Y418"/>
      <c r="AC418"/>
    </row>
    <row r="419" spans="19:29" x14ac:dyDescent="0.25">
      <c r="S419" s="322"/>
      <c r="T419" s="322"/>
      <c r="X419"/>
      <c r="Y419"/>
      <c r="AC419"/>
    </row>
    <row r="420" spans="19:29" x14ac:dyDescent="0.25">
      <c r="S420" s="322"/>
      <c r="T420" s="322"/>
      <c r="X420"/>
      <c r="Y420"/>
      <c r="AC420"/>
    </row>
    <row r="421" spans="19:29" x14ac:dyDescent="0.25">
      <c r="S421" s="322"/>
      <c r="T421" s="322"/>
      <c r="X421"/>
      <c r="Y421"/>
      <c r="AC421"/>
    </row>
    <row r="422" spans="19:29" x14ac:dyDescent="0.25">
      <c r="S422" s="322"/>
      <c r="T422" s="322"/>
      <c r="X422"/>
      <c r="Y422"/>
      <c r="AC422"/>
    </row>
    <row r="423" spans="19:29" x14ac:dyDescent="0.25">
      <c r="S423" s="322"/>
      <c r="T423" s="322"/>
      <c r="X423"/>
      <c r="Y423"/>
      <c r="AC423"/>
    </row>
    <row r="424" spans="19:29" x14ac:dyDescent="0.25">
      <c r="S424" s="322"/>
      <c r="T424" s="322"/>
      <c r="X424"/>
      <c r="Y424"/>
      <c r="AC424"/>
    </row>
    <row r="425" spans="19:29" x14ac:dyDescent="0.25">
      <c r="S425" s="322"/>
      <c r="T425" s="322"/>
      <c r="X425"/>
      <c r="Y425"/>
      <c r="AC425"/>
    </row>
    <row r="426" spans="19:29" x14ac:dyDescent="0.25">
      <c r="S426" s="322"/>
      <c r="T426" s="322"/>
      <c r="X426"/>
      <c r="Y426"/>
      <c r="AC426"/>
    </row>
    <row r="427" spans="19:29" x14ac:dyDescent="0.25">
      <c r="S427" s="322"/>
      <c r="T427" s="322"/>
      <c r="X427"/>
      <c r="Y427"/>
      <c r="AC427"/>
    </row>
    <row r="428" spans="19:29" x14ac:dyDescent="0.25">
      <c r="S428" s="322"/>
      <c r="T428" s="322"/>
      <c r="X428"/>
      <c r="Y428"/>
      <c r="AC428"/>
    </row>
    <row r="429" spans="19:29" x14ac:dyDescent="0.25">
      <c r="S429" s="322"/>
      <c r="T429" s="322"/>
      <c r="X429"/>
      <c r="Y429"/>
      <c r="AC429"/>
    </row>
    <row r="430" spans="19:29" x14ac:dyDescent="0.25">
      <c r="S430" s="322"/>
      <c r="T430" s="322"/>
      <c r="X430"/>
      <c r="Y430"/>
      <c r="AC430"/>
    </row>
    <row r="431" spans="19:29" x14ac:dyDescent="0.25">
      <c r="S431" s="322"/>
      <c r="T431" s="322"/>
      <c r="X431"/>
      <c r="Y431"/>
      <c r="AC431"/>
    </row>
    <row r="432" spans="19:29" x14ac:dyDescent="0.25">
      <c r="S432" s="322"/>
      <c r="T432" s="322"/>
      <c r="X432"/>
      <c r="Y432"/>
      <c r="AC432"/>
    </row>
    <row r="433" spans="19:29" x14ac:dyDescent="0.25">
      <c r="S433" s="322"/>
      <c r="T433" s="322"/>
      <c r="X433"/>
      <c r="Y433"/>
      <c r="AC433"/>
    </row>
    <row r="434" spans="19:29" x14ac:dyDescent="0.25">
      <c r="S434" s="322"/>
      <c r="T434" s="322"/>
      <c r="X434"/>
      <c r="Y434"/>
      <c r="AC434"/>
    </row>
    <row r="435" spans="19:29" x14ac:dyDescent="0.25">
      <c r="S435" s="322"/>
      <c r="T435" s="322"/>
      <c r="X435"/>
      <c r="Y435"/>
      <c r="AC435"/>
    </row>
    <row r="436" spans="19:29" x14ac:dyDescent="0.25">
      <c r="S436" s="322"/>
      <c r="T436" s="322"/>
      <c r="X436"/>
      <c r="Y436"/>
      <c r="AC436"/>
    </row>
    <row r="437" spans="19:29" x14ac:dyDescent="0.25">
      <c r="S437" s="322"/>
      <c r="T437" s="322"/>
      <c r="X437"/>
      <c r="Y437"/>
      <c r="AC437"/>
    </row>
    <row r="438" spans="19:29" x14ac:dyDescent="0.25">
      <c r="S438" s="322"/>
      <c r="T438" s="322"/>
      <c r="X438"/>
      <c r="Y438"/>
      <c r="AC438"/>
    </row>
    <row r="439" spans="19:29" x14ac:dyDescent="0.25">
      <c r="S439" s="322"/>
      <c r="T439" s="322"/>
      <c r="X439"/>
      <c r="Y439"/>
      <c r="AC439"/>
    </row>
    <row r="440" spans="19:29" x14ac:dyDescent="0.25">
      <c r="S440" s="322"/>
      <c r="T440" s="322"/>
      <c r="X440"/>
      <c r="Y440"/>
      <c r="AC440"/>
    </row>
    <row r="441" spans="19:29" x14ac:dyDescent="0.25">
      <c r="S441" s="322"/>
      <c r="T441" s="322"/>
      <c r="X441"/>
      <c r="Y441"/>
      <c r="AC441"/>
    </row>
    <row r="442" spans="19:29" x14ac:dyDescent="0.25">
      <c r="S442" s="322"/>
      <c r="T442" s="322"/>
      <c r="X442"/>
      <c r="Y442"/>
      <c r="AC442"/>
    </row>
    <row r="443" spans="19:29" x14ac:dyDescent="0.25">
      <c r="S443" s="322"/>
      <c r="T443" s="322"/>
      <c r="X443"/>
      <c r="Y443"/>
      <c r="AC443"/>
    </row>
    <row r="444" spans="19:29" x14ac:dyDescent="0.25">
      <c r="S444" s="322"/>
      <c r="T444" s="322"/>
      <c r="X444"/>
      <c r="Y444"/>
      <c r="AC444"/>
    </row>
    <row r="445" spans="19:29" x14ac:dyDescent="0.25">
      <c r="S445" s="322"/>
      <c r="T445" s="322"/>
      <c r="X445"/>
      <c r="Y445"/>
      <c r="AC445"/>
    </row>
    <row r="446" spans="19:29" x14ac:dyDescent="0.25">
      <c r="S446" s="322"/>
      <c r="T446" s="322"/>
      <c r="X446"/>
      <c r="Y446"/>
      <c r="AC446"/>
    </row>
    <row r="447" spans="19:29" x14ac:dyDescent="0.25">
      <c r="S447" s="322"/>
      <c r="T447" s="322"/>
      <c r="X447"/>
      <c r="Y447"/>
      <c r="AC447"/>
    </row>
    <row r="448" spans="19:29" x14ac:dyDescent="0.25">
      <c r="S448" s="322"/>
      <c r="T448" s="322"/>
      <c r="X448"/>
      <c r="Y448"/>
      <c r="AC448"/>
    </row>
    <row r="449" spans="19:29" x14ac:dyDescent="0.25">
      <c r="S449" s="322"/>
      <c r="T449" s="322"/>
      <c r="X449"/>
      <c r="Y449"/>
      <c r="AC449"/>
    </row>
    <row r="450" spans="19:29" x14ac:dyDescent="0.25">
      <c r="S450" s="322"/>
      <c r="T450" s="322"/>
      <c r="X450"/>
      <c r="Y450"/>
      <c r="AC450"/>
    </row>
    <row r="451" spans="19:29" x14ac:dyDescent="0.25">
      <c r="S451" s="322"/>
      <c r="T451" s="322"/>
      <c r="X451"/>
      <c r="Y451"/>
      <c r="AC451"/>
    </row>
    <row r="452" spans="19:29" x14ac:dyDescent="0.25">
      <c r="S452" s="322"/>
      <c r="T452" s="322"/>
      <c r="X452"/>
      <c r="Y452"/>
      <c r="AC452"/>
    </row>
    <row r="453" spans="19:29" x14ac:dyDescent="0.25">
      <c r="S453" s="322"/>
      <c r="T453" s="322"/>
      <c r="X453"/>
      <c r="Y453"/>
      <c r="AC453"/>
    </row>
    <row r="454" spans="19:29" x14ac:dyDescent="0.25">
      <c r="S454" s="322"/>
      <c r="T454" s="322"/>
      <c r="X454"/>
      <c r="Y454"/>
      <c r="AC454"/>
    </row>
    <row r="455" spans="19:29" x14ac:dyDescent="0.25">
      <c r="S455" s="322"/>
      <c r="T455" s="322"/>
      <c r="X455"/>
      <c r="Y455"/>
      <c r="AC455"/>
    </row>
    <row r="456" spans="19:29" x14ac:dyDescent="0.25">
      <c r="S456" s="322"/>
      <c r="T456" s="322"/>
      <c r="X456"/>
      <c r="Y456"/>
      <c r="AC456"/>
    </row>
    <row r="457" spans="19:29" x14ac:dyDescent="0.25">
      <c r="S457" s="322"/>
      <c r="T457" s="322"/>
      <c r="X457"/>
      <c r="Y457"/>
      <c r="AC457"/>
    </row>
    <row r="458" spans="19:29" x14ac:dyDescent="0.25">
      <c r="S458" s="322"/>
      <c r="T458" s="322"/>
      <c r="X458"/>
      <c r="Y458"/>
      <c r="AC458"/>
    </row>
    <row r="459" spans="19:29" x14ac:dyDescent="0.25">
      <c r="S459" s="322"/>
      <c r="T459" s="322"/>
      <c r="X459"/>
      <c r="Y459"/>
      <c r="AC459"/>
    </row>
    <row r="460" spans="19:29" x14ac:dyDescent="0.25">
      <c r="S460" s="322"/>
      <c r="T460" s="322"/>
      <c r="X460"/>
      <c r="Y460"/>
      <c r="AC460"/>
    </row>
    <row r="461" spans="19:29" x14ac:dyDescent="0.25">
      <c r="S461" s="322"/>
      <c r="T461" s="322"/>
      <c r="X461"/>
      <c r="Y461"/>
      <c r="AC461"/>
    </row>
    <row r="462" spans="19:29" x14ac:dyDescent="0.25">
      <c r="S462" s="322"/>
      <c r="T462" s="322"/>
      <c r="X462"/>
      <c r="Y462"/>
      <c r="AC462"/>
    </row>
    <row r="463" spans="19:29" x14ac:dyDescent="0.25">
      <c r="S463" s="322"/>
      <c r="T463" s="322"/>
      <c r="X463"/>
      <c r="Y463"/>
      <c r="AC463"/>
    </row>
    <row r="464" spans="19:29" x14ac:dyDescent="0.25">
      <c r="S464" s="322"/>
      <c r="T464" s="322"/>
      <c r="X464"/>
      <c r="Y464"/>
      <c r="AC464"/>
    </row>
    <row r="465" spans="19:29" x14ac:dyDescent="0.25">
      <c r="S465" s="322"/>
      <c r="T465" s="322"/>
      <c r="X465"/>
      <c r="Y465"/>
      <c r="AC465"/>
    </row>
    <row r="466" spans="19:29" x14ac:dyDescent="0.25">
      <c r="S466" s="322"/>
      <c r="T466" s="322"/>
      <c r="X466"/>
      <c r="Y466"/>
      <c r="AC466"/>
    </row>
    <row r="467" spans="19:29" x14ac:dyDescent="0.25">
      <c r="S467" s="322"/>
      <c r="T467" s="322"/>
      <c r="X467"/>
      <c r="Y467"/>
      <c r="AC467"/>
    </row>
    <row r="468" spans="19:29" x14ac:dyDescent="0.25">
      <c r="S468" s="322"/>
      <c r="T468" s="322"/>
      <c r="X468"/>
      <c r="Y468"/>
      <c r="AC468"/>
    </row>
    <row r="469" spans="19:29" x14ac:dyDescent="0.25">
      <c r="S469" s="322"/>
      <c r="T469" s="322"/>
      <c r="X469"/>
      <c r="Y469"/>
      <c r="AC469"/>
    </row>
    <row r="470" spans="19:29" x14ac:dyDescent="0.25">
      <c r="S470" s="322"/>
      <c r="T470" s="322"/>
      <c r="X470"/>
      <c r="Y470"/>
      <c r="AC470"/>
    </row>
    <row r="471" spans="19:29" x14ac:dyDescent="0.25">
      <c r="S471" s="322"/>
      <c r="T471" s="322"/>
      <c r="X471"/>
      <c r="Y471"/>
      <c r="AC471"/>
    </row>
    <row r="472" spans="19:29" x14ac:dyDescent="0.25">
      <c r="S472" s="322"/>
      <c r="T472" s="322"/>
      <c r="X472"/>
      <c r="Y472"/>
      <c r="AC472"/>
    </row>
    <row r="473" spans="19:29" x14ac:dyDescent="0.25">
      <c r="S473" s="322"/>
      <c r="T473" s="322"/>
      <c r="X473"/>
      <c r="Y473"/>
      <c r="AC473"/>
    </row>
    <row r="474" spans="19:29" x14ac:dyDescent="0.25">
      <c r="S474" s="322"/>
      <c r="T474" s="322"/>
      <c r="X474"/>
      <c r="Y474"/>
      <c r="AC474"/>
    </row>
    <row r="475" spans="19:29" x14ac:dyDescent="0.25">
      <c r="S475" s="322"/>
      <c r="T475" s="322"/>
      <c r="X475"/>
      <c r="Y475"/>
      <c r="AC475"/>
    </row>
    <row r="476" spans="19:29" x14ac:dyDescent="0.25">
      <c r="S476" s="322"/>
      <c r="T476" s="322"/>
      <c r="X476"/>
      <c r="Y476"/>
      <c r="AC476"/>
    </row>
    <row r="477" spans="19:29" x14ac:dyDescent="0.25">
      <c r="S477" s="322"/>
      <c r="T477" s="322"/>
      <c r="X477"/>
      <c r="Y477"/>
      <c r="AC477"/>
    </row>
    <row r="478" spans="19:29" x14ac:dyDescent="0.25">
      <c r="S478" s="322"/>
      <c r="T478" s="322"/>
      <c r="X478"/>
      <c r="Y478"/>
      <c r="AC478"/>
    </row>
    <row r="479" spans="19:29" x14ac:dyDescent="0.25">
      <c r="S479" s="322"/>
      <c r="T479" s="322"/>
      <c r="X479"/>
      <c r="Y479"/>
      <c r="AC479"/>
    </row>
    <row r="480" spans="19:29" x14ac:dyDescent="0.25">
      <c r="S480" s="322"/>
      <c r="T480" s="322"/>
      <c r="X480"/>
      <c r="Y480"/>
      <c r="AC480"/>
    </row>
    <row r="481" spans="19:29" x14ac:dyDescent="0.25">
      <c r="S481" s="322"/>
      <c r="T481" s="322"/>
      <c r="X481"/>
      <c r="Y481"/>
      <c r="AC481"/>
    </row>
    <row r="482" spans="19:29" x14ac:dyDescent="0.25">
      <c r="S482" s="322"/>
      <c r="T482" s="322"/>
      <c r="X482"/>
      <c r="Y482"/>
      <c r="AC482"/>
    </row>
    <row r="483" spans="19:29" x14ac:dyDescent="0.25">
      <c r="S483" s="322"/>
      <c r="T483" s="322"/>
      <c r="X483"/>
      <c r="Y483"/>
      <c r="AC483"/>
    </row>
    <row r="484" spans="19:29" x14ac:dyDescent="0.25">
      <c r="S484" s="322"/>
      <c r="T484" s="322"/>
      <c r="X484"/>
      <c r="Y484"/>
      <c r="AC484"/>
    </row>
    <row r="485" spans="19:29" x14ac:dyDescent="0.25">
      <c r="S485" s="322"/>
      <c r="T485" s="322"/>
      <c r="X485"/>
      <c r="Y485"/>
      <c r="AC485"/>
    </row>
    <row r="486" spans="19:29" x14ac:dyDescent="0.25">
      <c r="S486" s="322"/>
      <c r="T486" s="322"/>
      <c r="X486"/>
      <c r="Y486"/>
      <c r="AC486"/>
    </row>
    <row r="487" spans="19:29" x14ac:dyDescent="0.25">
      <c r="S487" s="322"/>
      <c r="T487" s="322"/>
      <c r="X487"/>
      <c r="Y487"/>
      <c r="AC487"/>
    </row>
    <row r="488" spans="19:29" x14ac:dyDescent="0.25">
      <c r="S488" s="322"/>
      <c r="T488" s="322"/>
      <c r="X488"/>
      <c r="Y488"/>
      <c r="AC488"/>
    </row>
    <row r="489" spans="19:29" x14ac:dyDescent="0.25">
      <c r="S489" s="322"/>
      <c r="T489" s="322"/>
      <c r="X489"/>
      <c r="Y489"/>
      <c r="AC489"/>
    </row>
    <row r="490" spans="19:29" x14ac:dyDescent="0.25">
      <c r="S490" s="322"/>
      <c r="T490" s="322"/>
      <c r="X490"/>
      <c r="Y490"/>
      <c r="AC490"/>
    </row>
    <row r="491" spans="19:29" x14ac:dyDescent="0.25">
      <c r="S491" s="322"/>
      <c r="T491" s="322"/>
      <c r="X491"/>
      <c r="Y491"/>
      <c r="AC491"/>
    </row>
    <row r="492" spans="19:29" x14ac:dyDescent="0.25">
      <c r="S492" s="322"/>
      <c r="T492" s="322"/>
      <c r="X492"/>
      <c r="Y492"/>
      <c r="AC492"/>
    </row>
    <row r="493" spans="19:29" x14ac:dyDescent="0.25">
      <c r="S493" s="322"/>
      <c r="T493" s="322"/>
      <c r="X493"/>
      <c r="Y493"/>
      <c r="AC493"/>
    </row>
    <row r="494" spans="19:29" x14ac:dyDescent="0.25">
      <c r="S494" s="322"/>
      <c r="T494" s="322"/>
      <c r="X494"/>
      <c r="Y494"/>
      <c r="AC494"/>
    </row>
    <row r="495" spans="19:29" x14ac:dyDescent="0.25">
      <c r="S495" s="322"/>
      <c r="T495" s="322"/>
      <c r="X495"/>
      <c r="Y495"/>
      <c r="AC495"/>
    </row>
    <row r="496" spans="19:29" x14ac:dyDescent="0.25">
      <c r="S496" s="322"/>
      <c r="T496" s="322"/>
      <c r="X496"/>
      <c r="Y496"/>
      <c r="AC496"/>
    </row>
    <row r="497" spans="19:29" x14ac:dyDescent="0.25">
      <c r="S497" s="322"/>
      <c r="T497" s="322"/>
      <c r="X497"/>
      <c r="Y497"/>
      <c r="AC497"/>
    </row>
    <row r="498" spans="19:29" x14ac:dyDescent="0.25">
      <c r="S498" s="322"/>
      <c r="T498" s="322"/>
      <c r="X498"/>
      <c r="Y498"/>
      <c r="AC498"/>
    </row>
    <row r="499" spans="19:29" x14ac:dyDescent="0.25">
      <c r="S499" s="322"/>
      <c r="T499" s="322"/>
      <c r="X499"/>
      <c r="Y499"/>
      <c r="AC499"/>
    </row>
    <row r="500" spans="19:29" x14ac:dyDescent="0.25">
      <c r="S500" s="322"/>
      <c r="T500" s="322"/>
      <c r="X500"/>
      <c r="Y500"/>
      <c r="AC500"/>
    </row>
    <row r="501" spans="19:29" x14ac:dyDescent="0.25">
      <c r="S501" s="322"/>
      <c r="T501" s="322"/>
      <c r="X501"/>
      <c r="Y501"/>
      <c r="AC501"/>
    </row>
    <row r="502" spans="19:29" x14ac:dyDescent="0.25">
      <c r="S502" s="322"/>
      <c r="T502" s="322"/>
      <c r="X502"/>
      <c r="Y502"/>
      <c r="AC502"/>
    </row>
    <row r="503" spans="19:29" x14ac:dyDescent="0.25">
      <c r="S503" s="322"/>
      <c r="T503" s="322"/>
      <c r="X503"/>
      <c r="Y503"/>
      <c r="AC503"/>
    </row>
    <row r="504" spans="19:29" x14ac:dyDescent="0.25">
      <c r="S504" s="322"/>
      <c r="T504" s="322"/>
      <c r="X504"/>
      <c r="Y504"/>
      <c r="AC504"/>
    </row>
    <row r="505" spans="19:29" x14ac:dyDescent="0.25">
      <c r="S505" s="322"/>
      <c r="T505" s="322"/>
      <c r="X505"/>
      <c r="Y505"/>
      <c r="AC505"/>
    </row>
    <row r="506" spans="19:29" x14ac:dyDescent="0.25">
      <c r="S506" s="322"/>
      <c r="T506" s="322"/>
      <c r="X506"/>
      <c r="Y506"/>
      <c r="AC506"/>
    </row>
    <row r="507" spans="19:29" x14ac:dyDescent="0.25">
      <c r="S507" s="322"/>
      <c r="T507" s="322"/>
      <c r="X507"/>
      <c r="Y507"/>
      <c r="AC507"/>
    </row>
    <row r="508" spans="19:29" x14ac:dyDescent="0.25">
      <c r="S508" s="322"/>
      <c r="T508" s="322"/>
      <c r="X508"/>
      <c r="Y508"/>
      <c r="AC508"/>
    </row>
    <row r="509" spans="19:29" x14ac:dyDescent="0.25">
      <c r="S509" s="322"/>
      <c r="T509" s="322"/>
      <c r="X509"/>
      <c r="Y509"/>
      <c r="AC509"/>
    </row>
    <row r="510" spans="19:29" x14ac:dyDescent="0.25">
      <c r="S510" s="322"/>
      <c r="T510" s="322"/>
      <c r="X510"/>
      <c r="Y510"/>
      <c r="AC510"/>
    </row>
    <row r="511" spans="19:29" x14ac:dyDescent="0.25">
      <c r="S511" s="322"/>
      <c r="T511" s="322"/>
      <c r="X511"/>
      <c r="Y511"/>
      <c r="AC511"/>
    </row>
    <row r="512" spans="19:29" x14ac:dyDescent="0.25">
      <c r="S512" s="322"/>
      <c r="T512" s="322"/>
      <c r="X512"/>
      <c r="Y512"/>
      <c r="AC512"/>
    </row>
    <row r="513" spans="19:29" x14ac:dyDescent="0.25">
      <c r="S513" s="322"/>
      <c r="T513" s="322"/>
      <c r="X513"/>
      <c r="Y513"/>
      <c r="AC513"/>
    </row>
    <row r="514" spans="19:29" x14ac:dyDescent="0.25">
      <c r="S514" s="322"/>
      <c r="T514" s="322"/>
      <c r="X514"/>
      <c r="Y514"/>
      <c r="AC514"/>
    </row>
    <row r="515" spans="19:29" x14ac:dyDescent="0.25">
      <c r="S515" s="322"/>
      <c r="T515" s="322"/>
      <c r="X515"/>
      <c r="Y515"/>
      <c r="AC515"/>
    </row>
    <row r="516" spans="19:29" x14ac:dyDescent="0.25">
      <c r="S516" s="322"/>
      <c r="T516" s="322"/>
      <c r="X516"/>
      <c r="Y516"/>
      <c r="AC516"/>
    </row>
    <row r="517" spans="19:29" x14ac:dyDescent="0.25">
      <c r="S517" s="322"/>
      <c r="T517" s="322"/>
      <c r="X517"/>
      <c r="Y517"/>
      <c r="AC517"/>
    </row>
    <row r="518" spans="19:29" x14ac:dyDescent="0.25">
      <c r="S518" s="322"/>
      <c r="T518" s="322"/>
      <c r="X518"/>
      <c r="Y518"/>
      <c r="AC518"/>
    </row>
    <row r="519" spans="19:29" x14ac:dyDescent="0.25">
      <c r="S519" s="322"/>
      <c r="T519" s="322"/>
      <c r="X519"/>
      <c r="Y519"/>
      <c r="AC519"/>
    </row>
    <row r="520" spans="19:29" x14ac:dyDescent="0.25">
      <c r="S520" s="322"/>
      <c r="T520" s="322"/>
      <c r="X520"/>
      <c r="Y520"/>
      <c r="AC520"/>
    </row>
    <row r="521" spans="19:29" x14ac:dyDescent="0.25">
      <c r="S521" s="322"/>
      <c r="T521" s="322"/>
      <c r="X521"/>
      <c r="Y521"/>
      <c r="AC521"/>
    </row>
    <row r="522" spans="19:29" x14ac:dyDescent="0.25">
      <c r="S522" s="322"/>
      <c r="T522" s="322"/>
      <c r="X522"/>
      <c r="Y522"/>
      <c r="AC522"/>
    </row>
    <row r="523" spans="19:29" x14ac:dyDescent="0.25">
      <c r="S523" s="322"/>
      <c r="T523" s="322"/>
      <c r="X523"/>
      <c r="Y523"/>
      <c r="AC523"/>
    </row>
    <row r="524" spans="19:29" x14ac:dyDescent="0.25">
      <c r="S524" s="322"/>
      <c r="T524" s="322"/>
      <c r="X524"/>
      <c r="Y524"/>
      <c r="AC524"/>
    </row>
    <row r="525" spans="19:29" x14ac:dyDescent="0.25">
      <c r="S525" s="322"/>
      <c r="T525" s="322"/>
      <c r="X525"/>
      <c r="Y525"/>
      <c r="AC525"/>
    </row>
    <row r="526" spans="19:29" x14ac:dyDescent="0.25">
      <c r="S526" s="322"/>
      <c r="T526" s="322"/>
      <c r="X526"/>
      <c r="Y526"/>
      <c r="AC526"/>
    </row>
    <row r="527" spans="19:29" x14ac:dyDescent="0.25">
      <c r="S527" s="322"/>
      <c r="T527" s="322"/>
      <c r="X527"/>
      <c r="Y527"/>
      <c r="AC527"/>
    </row>
    <row r="528" spans="19:29" x14ac:dyDescent="0.25">
      <c r="S528" s="322"/>
      <c r="T528" s="322"/>
      <c r="X528"/>
      <c r="Y528"/>
      <c r="AC528"/>
    </row>
    <row r="529" spans="19:29" x14ac:dyDescent="0.25">
      <c r="S529" s="322"/>
      <c r="T529" s="322"/>
      <c r="X529"/>
      <c r="Y529"/>
      <c r="AC529"/>
    </row>
    <row r="530" spans="19:29" x14ac:dyDescent="0.25">
      <c r="S530" s="322"/>
      <c r="T530" s="322"/>
      <c r="X530"/>
      <c r="Y530"/>
      <c r="AC530"/>
    </row>
    <row r="531" spans="19:29" x14ac:dyDescent="0.25">
      <c r="S531" s="322"/>
      <c r="T531" s="322"/>
      <c r="X531"/>
      <c r="Y531"/>
      <c r="AC531"/>
    </row>
    <row r="532" spans="19:29" x14ac:dyDescent="0.25">
      <c r="S532" s="322"/>
      <c r="T532" s="322"/>
      <c r="X532"/>
      <c r="Y532"/>
      <c r="AC532"/>
    </row>
    <row r="533" spans="19:29" x14ac:dyDescent="0.25">
      <c r="S533" s="322"/>
      <c r="T533" s="322"/>
      <c r="X533"/>
      <c r="Y533"/>
      <c r="AC533"/>
    </row>
    <row r="534" spans="19:29" x14ac:dyDescent="0.25">
      <c r="S534" s="322"/>
      <c r="T534" s="322"/>
      <c r="X534"/>
      <c r="Y534"/>
      <c r="AC534"/>
    </row>
    <row r="535" spans="19:29" x14ac:dyDescent="0.25">
      <c r="S535" s="322"/>
      <c r="T535" s="322"/>
      <c r="X535"/>
      <c r="Y535"/>
      <c r="AC535"/>
    </row>
    <row r="536" spans="19:29" x14ac:dyDescent="0.25">
      <c r="S536" s="322"/>
      <c r="T536" s="322"/>
      <c r="X536"/>
      <c r="Y536"/>
      <c r="AC536"/>
    </row>
    <row r="537" spans="19:29" x14ac:dyDescent="0.25">
      <c r="S537" s="322"/>
      <c r="T537" s="322"/>
      <c r="X537"/>
      <c r="Y537"/>
      <c r="AC537"/>
    </row>
    <row r="538" spans="19:29" x14ac:dyDescent="0.25">
      <c r="S538" s="322"/>
      <c r="T538" s="322"/>
      <c r="X538"/>
      <c r="Y538"/>
      <c r="AC538"/>
    </row>
    <row r="539" spans="19:29" x14ac:dyDescent="0.25">
      <c r="S539" s="322"/>
      <c r="T539" s="322"/>
      <c r="X539"/>
      <c r="Y539"/>
      <c r="AC539"/>
    </row>
    <row r="540" spans="19:29" x14ac:dyDescent="0.25">
      <c r="S540" s="322"/>
      <c r="T540" s="322"/>
      <c r="X540"/>
      <c r="Y540"/>
      <c r="AC540"/>
    </row>
    <row r="541" spans="19:29" x14ac:dyDescent="0.25">
      <c r="S541" s="322"/>
      <c r="T541" s="322"/>
      <c r="X541"/>
      <c r="Y541"/>
      <c r="AC541"/>
    </row>
    <row r="542" spans="19:29" x14ac:dyDescent="0.25">
      <c r="S542" s="322"/>
      <c r="T542" s="322"/>
      <c r="X542"/>
      <c r="Y542"/>
      <c r="AC542"/>
    </row>
    <row r="543" spans="19:29" x14ac:dyDescent="0.25">
      <c r="S543" s="322"/>
      <c r="T543" s="322"/>
      <c r="X543"/>
      <c r="Y543"/>
      <c r="AC543"/>
    </row>
    <row r="544" spans="19:29" x14ac:dyDescent="0.25">
      <c r="S544" s="322"/>
      <c r="T544" s="322"/>
      <c r="X544"/>
      <c r="Y544"/>
      <c r="AC544"/>
    </row>
    <row r="545" spans="19:29" x14ac:dyDescent="0.25">
      <c r="S545" s="322"/>
      <c r="T545" s="322"/>
      <c r="X545"/>
      <c r="Y545"/>
      <c r="AC545"/>
    </row>
    <row r="546" spans="19:29" x14ac:dyDescent="0.25">
      <c r="S546" s="322"/>
      <c r="T546" s="322"/>
      <c r="X546"/>
      <c r="Y546"/>
      <c r="AC546"/>
    </row>
    <row r="547" spans="19:29" x14ac:dyDescent="0.25">
      <c r="S547" s="322"/>
      <c r="T547" s="322"/>
      <c r="X547"/>
      <c r="Y547"/>
      <c r="AC547"/>
    </row>
    <row r="548" spans="19:29" x14ac:dyDescent="0.25">
      <c r="S548" s="322"/>
      <c r="T548" s="322"/>
      <c r="X548"/>
      <c r="Y548"/>
      <c r="AC548"/>
    </row>
    <row r="549" spans="19:29" x14ac:dyDescent="0.25">
      <c r="S549" s="322"/>
      <c r="T549" s="322"/>
      <c r="X549"/>
      <c r="Y549"/>
      <c r="AC549"/>
    </row>
    <row r="550" spans="19:29" x14ac:dyDescent="0.25">
      <c r="S550" s="322"/>
      <c r="T550" s="322"/>
      <c r="X550"/>
      <c r="Y550"/>
      <c r="AC550"/>
    </row>
    <row r="551" spans="19:29" x14ac:dyDescent="0.25">
      <c r="S551" s="322"/>
      <c r="T551" s="322"/>
      <c r="X551"/>
      <c r="Y551"/>
      <c r="AC551"/>
    </row>
    <row r="552" spans="19:29" x14ac:dyDescent="0.25">
      <c r="S552" s="322"/>
      <c r="T552" s="322"/>
      <c r="X552"/>
      <c r="Y552"/>
      <c r="AC552"/>
    </row>
    <row r="553" spans="19:29" x14ac:dyDescent="0.25">
      <c r="S553" s="322"/>
      <c r="T553" s="322"/>
      <c r="X553"/>
      <c r="Y553"/>
      <c r="AC553"/>
    </row>
    <row r="554" spans="19:29" x14ac:dyDescent="0.25">
      <c r="S554" s="322"/>
      <c r="T554" s="322"/>
      <c r="X554"/>
      <c r="Y554"/>
      <c r="AC554"/>
    </row>
    <row r="555" spans="19:29" x14ac:dyDescent="0.25">
      <c r="S555" s="322"/>
      <c r="T555" s="322"/>
      <c r="X555"/>
      <c r="Y555"/>
      <c r="AC555"/>
    </row>
    <row r="556" spans="19:29" x14ac:dyDescent="0.25">
      <c r="S556" s="322"/>
      <c r="T556" s="322"/>
      <c r="X556"/>
      <c r="Y556"/>
      <c r="AC556"/>
    </row>
    <row r="557" spans="19:29" x14ac:dyDescent="0.25">
      <c r="S557" s="322"/>
      <c r="T557" s="322"/>
      <c r="X557"/>
      <c r="Y557"/>
      <c r="AC557"/>
    </row>
    <row r="558" spans="19:29" x14ac:dyDescent="0.25">
      <c r="S558" s="322"/>
      <c r="T558" s="322"/>
      <c r="X558"/>
      <c r="Y558"/>
      <c r="AC558"/>
    </row>
    <row r="559" spans="19:29" x14ac:dyDescent="0.25">
      <c r="S559" s="322"/>
      <c r="T559" s="322"/>
      <c r="X559"/>
      <c r="Y559"/>
      <c r="AC559"/>
    </row>
    <row r="560" spans="19:29" x14ac:dyDescent="0.25">
      <c r="S560" s="322"/>
      <c r="T560" s="322"/>
      <c r="X560"/>
      <c r="Y560"/>
      <c r="AC560"/>
    </row>
    <row r="561" spans="19:29" x14ac:dyDescent="0.25">
      <c r="S561" s="322"/>
      <c r="T561" s="322"/>
      <c r="X561"/>
      <c r="Y561"/>
      <c r="AC561"/>
    </row>
    <row r="562" spans="19:29" x14ac:dyDescent="0.25">
      <c r="S562" s="322"/>
      <c r="T562" s="322"/>
      <c r="X562"/>
      <c r="Y562"/>
      <c r="AC562"/>
    </row>
    <row r="563" spans="19:29" x14ac:dyDescent="0.25">
      <c r="S563" s="322"/>
      <c r="T563" s="322"/>
      <c r="X563"/>
      <c r="Y563"/>
      <c r="AC563"/>
    </row>
    <row r="564" spans="19:29" x14ac:dyDescent="0.25">
      <c r="S564" s="322"/>
      <c r="T564" s="322"/>
      <c r="X564"/>
      <c r="Y564"/>
      <c r="AC564"/>
    </row>
    <row r="565" spans="19:29" x14ac:dyDescent="0.25">
      <c r="S565" s="322"/>
      <c r="T565" s="322"/>
      <c r="X565"/>
      <c r="Y565"/>
      <c r="AC565"/>
    </row>
    <row r="566" spans="19:29" x14ac:dyDescent="0.25">
      <c r="S566" s="322"/>
      <c r="T566" s="322"/>
      <c r="X566"/>
      <c r="Y566"/>
      <c r="AC566"/>
    </row>
    <row r="567" spans="19:29" x14ac:dyDescent="0.25">
      <c r="S567" s="322"/>
      <c r="T567" s="322"/>
      <c r="X567"/>
      <c r="Y567"/>
      <c r="AC567"/>
    </row>
    <row r="568" spans="19:29" x14ac:dyDescent="0.25">
      <c r="S568" s="322"/>
      <c r="T568" s="322"/>
      <c r="X568"/>
      <c r="Y568"/>
      <c r="AC568"/>
    </row>
    <row r="569" spans="19:29" x14ac:dyDescent="0.25">
      <c r="S569" s="322"/>
      <c r="T569" s="322"/>
      <c r="X569"/>
      <c r="Y569"/>
      <c r="AC569"/>
    </row>
    <row r="570" spans="19:29" x14ac:dyDescent="0.25">
      <c r="S570" s="322"/>
      <c r="T570" s="322"/>
      <c r="X570"/>
      <c r="Y570"/>
      <c r="AC570"/>
    </row>
    <row r="571" spans="19:29" x14ac:dyDescent="0.25">
      <c r="S571" s="322"/>
      <c r="T571" s="322"/>
      <c r="X571"/>
      <c r="Y571"/>
      <c r="AC571"/>
    </row>
    <row r="572" spans="19:29" x14ac:dyDescent="0.25">
      <c r="S572" s="322"/>
      <c r="T572" s="322"/>
      <c r="X572"/>
      <c r="Y572"/>
      <c r="AC572"/>
    </row>
    <row r="573" spans="19:29" x14ac:dyDescent="0.25">
      <c r="S573" s="322"/>
      <c r="T573" s="322"/>
      <c r="X573"/>
      <c r="Y573"/>
      <c r="AC573"/>
    </row>
    <row r="574" spans="19:29" x14ac:dyDescent="0.25">
      <c r="S574" s="322"/>
      <c r="T574" s="322"/>
      <c r="X574"/>
      <c r="Y574"/>
      <c r="AC574"/>
    </row>
    <row r="575" spans="19:29" x14ac:dyDescent="0.25">
      <c r="S575" s="322"/>
      <c r="T575" s="322"/>
      <c r="X575"/>
      <c r="Y575"/>
      <c r="AC575"/>
    </row>
    <row r="576" spans="19:29" x14ac:dyDescent="0.25">
      <c r="S576" s="322"/>
      <c r="T576" s="322"/>
      <c r="X576"/>
      <c r="Y576"/>
      <c r="AC576"/>
    </row>
    <row r="577" spans="19:29" x14ac:dyDescent="0.25">
      <c r="S577" s="322"/>
      <c r="T577" s="322"/>
      <c r="X577"/>
      <c r="Y577"/>
      <c r="AC577"/>
    </row>
    <row r="578" spans="19:29" x14ac:dyDescent="0.25">
      <c r="S578" s="322"/>
      <c r="T578" s="322"/>
      <c r="X578"/>
      <c r="Y578"/>
      <c r="AC578"/>
    </row>
    <row r="579" spans="19:29" x14ac:dyDescent="0.25">
      <c r="S579" s="322"/>
      <c r="T579" s="322"/>
      <c r="X579"/>
      <c r="Y579"/>
      <c r="AC579"/>
    </row>
    <row r="580" spans="19:29" x14ac:dyDescent="0.25">
      <c r="S580" s="322"/>
      <c r="T580" s="322"/>
      <c r="X580"/>
      <c r="Y580"/>
      <c r="AC580"/>
    </row>
    <row r="581" spans="19:29" x14ac:dyDescent="0.25">
      <c r="S581" s="322"/>
      <c r="T581" s="322"/>
      <c r="X581"/>
      <c r="Y581"/>
      <c r="AC581"/>
    </row>
    <row r="582" spans="19:29" x14ac:dyDescent="0.25">
      <c r="S582" s="322"/>
      <c r="T582" s="322"/>
      <c r="X582"/>
      <c r="Y582"/>
      <c r="AC582"/>
    </row>
    <row r="583" spans="19:29" x14ac:dyDescent="0.25">
      <c r="S583" s="322"/>
      <c r="T583" s="322"/>
      <c r="X583"/>
      <c r="Y583"/>
      <c r="AC583"/>
    </row>
    <row r="584" spans="19:29" x14ac:dyDescent="0.25">
      <c r="S584" s="322"/>
      <c r="T584" s="322"/>
      <c r="X584"/>
      <c r="Y584"/>
      <c r="AC584"/>
    </row>
    <row r="585" spans="19:29" x14ac:dyDescent="0.25">
      <c r="S585" s="322"/>
      <c r="T585" s="322"/>
      <c r="X585"/>
      <c r="Y585"/>
      <c r="AC585"/>
    </row>
    <row r="586" spans="19:29" x14ac:dyDescent="0.25">
      <c r="S586" s="322"/>
      <c r="T586" s="322"/>
      <c r="X586"/>
      <c r="Y586"/>
      <c r="AC586"/>
    </row>
    <row r="587" spans="19:29" x14ac:dyDescent="0.25">
      <c r="S587" s="322"/>
      <c r="T587" s="322"/>
      <c r="X587"/>
      <c r="Y587"/>
      <c r="AC587"/>
    </row>
    <row r="588" spans="19:29" x14ac:dyDescent="0.25">
      <c r="S588" s="322"/>
      <c r="T588" s="322"/>
      <c r="X588"/>
      <c r="Y588"/>
      <c r="AC588"/>
    </row>
    <row r="589" spans="19:29" x14ac:dyDescent="0.25">
      <c r="S589" s="322"/>
      <c r="T589" s="322"/>
      <c r="X589"/>
      <c r="Y589"/>
      <c r="AC589"/>
    </row>
    <row r="590" spans="19:29" x14ac:dyDescent="0.25">
      <c r="S590" s="322"/>
      <c r="T590" s="322"/>
      <c r="X590"/>
      <c r="Y590"/>
      <c r="AC590"/>
    </row>
    <row r="591" spans="19:29" x14ac:dyDescent="0.25">
      <c r="S591" s="322"/>
      <c r="T591" s="322"/>
      <c r="X591"/>
      <c r="Y591"/>
      <c r="AC591"/>
    </row>
    <row r="592" spans="19:29" x14ac:dyDescent="0.25">
      <c r="S592" s="322"/>
      <c r="T592" s="322"/>
      <c r="X592"/>
      <c r="Y592"/>
      <c r="AC592"/>
    </row>
    <row r="593" spans="19:29" x14ac:dyDescent="0.25">
      <c r="S593" s="322"/>
      <c r="T593" s="322"/>
      <c r="X593"/>
      <c r="Y593"/>
      <c r="AC593"/>
    </row>
    <row r="594" spans="19:29" x14ac:dyDescent="0.25">
      <c r="S594" s="322"/>
      <c r="T594" s="322"/>
      <c r="X594"/>
      <c r="Y594"/>
      <c r="AC594"/>
    </row>
    <row r="595" spans="19:29" x14ac:dyDescent="0.25">
      <c r="S595" s="322"/>
      <c r="T595" s="322"/>
      <c r="X595"/>
      <c r="Y595"/>
      <c r="AC595"/>
    </row>
    <row r="596" spans="19:29" x14ac:dyDescent="0.25">
      <c r="S596" s="322"/>
      <c r="T596" s="322"/>
      <c r="X596"/>
      <c r="Y596"/>
      <c r="AC596"/>
    </row>
    <row r="597" spans="19:29" x14ac:dyDescent="0.25">
      <c r="S597" s="322"/>
      <c r="T597" s="322"/>
      <c r="X597"/>
      <c r="Y597"/>
      <c r="AC597"/>
    </row>
    <row r="598" spans="19:29" x14ac:dyDescent="0.25">
      <c r="S598" s="322"/>
      <c r="T598" s="322"/>
      <c r="X598"/>
      <c r="Y598"/>
      <c r="AC598"/>
    </row>
    <row r="599" spans="19:29" x14ac:dyDescent="0.25">
      <c r="S599" s="322"/>
      <c r="T599" s="322"/>
      <c r="X599"/>
      <c r="Y599"/>
      <c r="AC599"/>
    </row>
    <row r="600" spans="19:29" x14ac:dyDescent="0.25">
      <c r="S600" s="322"/>
      <c r="T600" s="322"/>
      <c r="X600"/>
      <c r="Y600"/>
      <c r="AC600"/>
    </row>
    <row r="601" spans="19:29" x14ac:dyDescent="0.25">
      <c r="S601" s="322"/>
      <c r="T601" s="322"/>
      <c r="X601"/>
      <c r="Y601"/>
      <c r="AC601"/>
    </row>
    <row r="602" spans="19:29" x14ac:dyDescent="0.25">
      <c r="S602" s="322"/>
      <c r="T602" s="322"/>
      <c r="X602"/>
      <c r="Y602"/>
      <c r="AC602"/>
    </row>
    <row r="603" spans="19:29" x14ac:dyDescent="0.25">
      <c r="S603" s="322"/>
      <c r="T603" s="322"/>
      <c r="X603"/>
      <c r="Y603"/>
      <c r="AC603"/>
    </row>
    <row r="604" spans="19:29" x14ac:dyDescent="0.25">
      <c r="S604" s="322"/>
      <c r="T604" s="322"/>
      <c r="X604"/>
      <c r="Y604"/>
      <c r="AC604"/>
    </row>
    <row r="605" spans="19:29" x14ac:dyDescent="0.25">
      <c r="S605" s="322"/>
      <c r="T605" s="322"/>
      <c r="X605"/>
      <c r="Y605"/>
      <c r="AC605"/>
    </row>
    <row r="606" spans="19:29" x14ac:dyDescent="0.25">
      <c r="S606" s="322"/>
      <c r="T606" s="322"/>
      <c r="X606"/>
      <c r="Y606"/>
      <c r="AC606"/>
    </row>
    <row r="607" spans="19:29" x14ac:dyDescent="0.25">
      <c r="S607" s="322"/>
      <c r="T607" s="322"/>
      <c r="X607"/>
      <c r="Y607"/>
      <c r="AC607"/>
    </row>
    <row r="608" spans="19:29" x14ac:dyDescent="0.25">
      <c r="S608" s="322"/>
      <c r="T608" s="322"/>
      <c r="X608"/>
      <c r="Y608"/>
      <c r="AC608"/>
    </row>
    <row r="609" spans="19:29" x14ac:dyDescent="0.25">
      <c r="S609" s="322"/>
      <c r="T609" s="322"/>
      <c r="X609"/>
      <c r="Y609"/>
      <c r="AC609"/>
    </row>
    <row r="610" spans="19:29" x14ac:dyDescent="0.25">
      <c r="S610" s="322"/>
      <c r="T610" s="322"/>
      <c r="X610"/>
      <c r="Y610"/>
      <c r="AC610"/>
    </row>
    <row r="611" spans="19:29" x14ac:dyDescent="0.25">
      <c r="S611" s="322"/>
      <c r="T611" s="322"/>
      <c r="X611"/>
      <c r="Y611"/>
      <c r="AC611"/>
    </row>
    <row r="612" spans="19:29" x14ac:dyDescent="0.25">
      <c r="S612" s="322"/>
      <c r="T612" s="322"/>
      <c r="X612"/>
      <c r="Y612"/>
      <c r="AC612"/>
    </row>
    <row r="613" spans="19:29" x14ac:dyDescent="0.25">
      <c r="S613" s="322"/>
      <c r="T613" s="322"/>
      <c r="X613"/>
      <c r="Y613"/>
      <c r="AC613"/>
    </row>
    <row r="614" spans="19:29" x14ac:dyDescent="0.25">
      <c r="S614" s="322"/>
      <c r="T614" s="322"/>
      <c r="X614"/>
      <c r="Y614"/>
      <c r="AC614"/>
    </row>
    <row r="615" spans="19:29" x14ac:dyDescent="0.25">
      <c r="S615" s="322"/>
      <c r="T615" s="322"/>
      <c r="X615"/>
      <c r="Y615"/>
      <c r="AC615"/>
    </row>
    <row r="616" spans="19:29" x14ac:dyDescent="0.25">
      <c r="S616" s="322"/>
      <c r="T616" s="322"/>
      <c r="X616"/>
      <c r="Y616"/>
      <c r="AC616"/>
    </row>
    <row r="617" spans="19:29" x14ac:dyDescent="0.25">
      <c r="S617" s="322"/>
      <c r="T617" s="322"/>
      <c r="X617"/>
      <c r="Y617"/>
      <c r="AC617"/>
    </row>
    <row r="618" spans="19:29" x14ac:dyDescent="0.25">
      <c r="S618" s="322"/>
      <c r="T618" s="322"/>
      <c r="X618"/>
      <c r="Y618"/>
      <c r="AC618"/>
    </row>
    <row r="619" spans="19:29" x14ac:dyDescent="0.25">
      <c r="S619" s="322"/>
      <c r="T619" s="322"/>
      <c r="X619"/>
      <c r="Y619"/>
      <c r="AC619"/>
    </row>
    <row r="620" spans="19:29" x14ac:dyDescent="0.25">
      <c r="S620" s="322"/>
      <c r="T620" s="322"/>
      <c r="X620"/>
      <c r="Y620"/>
      <c r="AC620"/>
    </row>
    <row r="621" spans="19:29" x14ac:dyDescent="0.25">
      <c r="S621" s="322"/>
      <c r="T621" s="322"/>
      <c r="X621"/>
      <c r="Y621"/>
      <c r="AC621"/>
    </row>
    <row r="622" spans="19:29" x14ac:dyDescent="0.25">
      <c r="S622" s="322"/>
      <c r="T622" s="322"/>
      <c r="X622"/>
      <c r="Y622"/>
      <c r="AC622"/>
    </row>
    <row r="623" spans="19:29" x14ac:dyDescent="0.25">
      <c r="S623" s="322"/>
      <c r="T623" s="322"/>
      <c r="X623"/>
      <c r="Y623"/>
      <c r="AC623"/>
    </row>
    <row r="624" spans="19:29" x14ac:dyDescent="0.25">
      <c r="S624" s="322"/>
      <c r="T624" s="322"/>
      <c r="X624"/>
      <c r="Y624"/>
      <c r="AC624"/>
    </row>
    <row r="625" spans="19:29" x14ac:dyDescent="0.25">
      <c r="S625" s="322"/>
      <c r="T625" s="322"/>
      <c r="X625"/>
      <c r="Y625"/>
      <c r="AC625"/>
    </row>
    <row r="626" spans="19:29" x14ac:dyDescent="0.25">
      <c r="S626" s="322"/>
      <c r="T626" s="322"/>
      <c r="X626"/>
      <c r="Y626"/>
      <c r="AC626"/>
    </row>
    <row r="627" spans="19:29" x14ac:dyDescent="0.25">
      <c r="S627" s="322"/>
      <c r="T627" s="322"/>
      <c r="X627"/>
      <c r="Y627"/>
      <c r="AC627"/>
    </row>
    <row r="628" spans="19:29" x14ac:dyDescent="0.25">
      <c r="S628" s="322"/>
      <c r="T628" s="322"/>
      <c r="X628"/>
      <c r="Y628"/>
      <c r="AC628"/>
    </row>
    <row r="629" spans="19:29" x14ac:dyDescent="0.25">
      <c r="S629" s="322"/>
      <c r="T629" s="322"/>
      <c r="X629"/>
      <c r="Y629"/>
      <c r="AC629"/>
    </row>
    <row r="630" spans="19:29" x14ac:dyDescent="0.25">
      <c r="S630" s="322"/>
      <c r="T630" s="322"/>
      <c r="X630"/>
      <c r="Y630"/>
      <c r="AC630"/>
    </row>
    <row r="631" spans="19:29" x14ac:dyDescent="0.25">
      <c r="S631" s="322"/>
      <c r="T631" s="322"/>
      <c r="X631"/>
      <c r="Y631"/>
      <c r="AC631"/>
    </row>
    <row r="632" spans="19:29" x14ac:dyDescent="0.25">
      <c r="S632" s="322"/>
      <c r="T632" s="322"/>
      <c r="X632"/>
      <c r="Y632"/>
      <c r="AC632"/>
    </row>
    <row r="633" spans="19:29" x14ac:dyDescent="0.25">
      <c r="S633" s="322"/>
      <c r="T633" s="322"/>
      <c r="X633"/>
      <c r="Y633"/>
      <c r="AC633"/>
    </row>
    <row r="634" spans="19:29" x14ac:dyDescent="0.25">
      <c r="S634" s="322"/>
      <c r="T634" s="322"/>
      <c r="X634"/>
      <c r="Y634"/>
      <c r="AC634"/>
    </row>
    <row r="635" spans="19:29" x14ac:dyDescent="0.25">
      <c r="S635" s="322"/>
      <c r="T635" s="322"/>
      <c r="X635"/>
      <c r="Y635"/>
      <c r="AC635"/>
    </row>
    <row r="636" spans="19:29" x14ac:dyDescent="0.25">
      <c r="S636" s="322"/>
      <c r="T636" s="322"/>
      <c r="X636"/>
      <c r="Y636"/>
      <c r="AC636"/>
    </row>
    <row r="637" spans="19:29" x14ac:dyDescent="0.25">
      <c r="S637" s="322"/>
      <c r="T637" s="322"/>
      <c r="X637"/>
      <c r="Y637"/>
      <c r="AC637"/>
    </row>
    <row r="638" spans="19:29" x14ac:dyDescent="0.25">
      <c r="S638" s="322"/>
      <c r="T638" s="322"/>
      <c r="X638"/>
      <c r="Y638"/>
      <c r="AC638"/>
    </row>
    <row r="639" spans="19:29" x14ac:dyDescent="0.25">
      <c r="S639" s="322"/>
      <c r="T639" s="322"/>
      <c r="X639"/>
      <c r="Y639"/>
      <c r="AC639"/>
    </row>
    <row r="640" spans="19:29" x14ac:dyDescent="0.25">
      <c r="S640" s="322"/>
      <c r="T640" s="322"/>
      <c r="X640"/>
      <c r="Y640"/>
      <c r="AC640"/>
    </row>
    <row r="641" spans="19:29" x14ac:dyDescent="0.25">
      <c r="S641" s="322"/>
      <c r="T641" s="322"/>
      <c r="X641"/>
      <c r="Y641"/>
      <c r="AC641"/>
    </row>
    <row r="642" spans="19:29" x14ac:dyDescent="0.25">
      <c r="S642" s="322"/>
      <c r="T642" s="322"/>
      <c r="X642"/>
      <c r="Y642"/>
      <c r="AC642"/>
    </row>
    <row r="643" spans="19:29" x14ac:dyDescent="0.25">
      <c r="S643" s="322"/>
      <c r="T643" s="322"/>
      <c r="X643"/>
      <c r="Y643"/>
      <c r="AC643"/>
    </row>
    <row r="644" spans="19:29" x14ac:dyDescent="0.25">
      <c r="S644" s="322"/>
      <c r="T644" s="322"/>
      <c r="X644"/>
      <c r="Y644"/>
      <c r="AC644"/>
    </row>
    <row r="645" spans="19:29" x14ac:dyDescent="0.25">
      <c r="S645" s="322"/>
      <c r="T645" s="322"/>
      <c r="X645"/>
      <c r="Y645"/>
      <c r="AC645"/>
    </row>
    <row r="646" spans="19:29" x14ac:dyDescent="0.25">
      <c r="S646" s="322"/>
      <c r="T646" s="322"/>
      <c r="X646"/>
      <c r="Y646"/>
      <c r="AC646"/>
    </row>
    <row r="647" spans="19:29" x14ac:dyDescent="0.25">
      <c r="S647" s="322"/>
      <c r="T647" s="322"/>
      <c r="X647"/>
      <c r="Y647"/>
      <c r="AC647"/>
    </row>
    <row r="648" spans="19:29" x14ac:dyDescent="0.25">
      <c r="S648" s="322"/>
      <c r="T648" s="322"/>
      <c r="X648"/>
      <c r="Y648"/>
      <c r="AC648"/>
    </row>
    <row r="649" spans="19:29" x14ac:dyDescent="0.25">
      <c r="S649" s="322"/>
      <c r="T649" s="322"/>
      <c r="X649"/>
      <c r="Y649"/>
      <c r="AC649"/>
    </row>
    <row r="650" spans="19:29" x14ac:dyDescent="0.25">
      <c r="S650" s="322"/>
      <c r="T650" s="322"/>
      <c r="X650"/>
      <c r="Y650"/>
      <c r="AC650"/>
    </row>
    <row r="651" spans="19:29" x14ac:dyDescent="0.25">
      <c r="S651" s="322"/>
      <c r="T651" s="322"/>
      <c r="X651"/>
      <c r="Y651"/>
      <c r="AC651"/>
    </row>
    <row r="652" spans="19:29" x14ac:dyDescent="0.25">
      <c r="S652" s="322"/>
      <c r="T652" s="322"/>
      <c r="X652"/>
      <c r="Y652"/>
      <c r="AC652"/>
    </row>
    <row r="653" spans="19:29" x14ac:dyDescent="0.25">
      <c r="S653" s="322"/>
      <c r="T653" s="322"/>
      <c r="X653"/>
      <c r="Y653"/>
      <c r="AC653"/>
    </row>
    <row r="654" spans="19:29" x14ac:dyDescent="0.25">
      <c r="S654" s="322"/>
      <c r="T654" s="322"/>
      <c r="X654"/>
      <c r="Y654"/>
      <c r="AC654"/>
    </row>
    <row r="655" spans="19:29" x14ac:dyDescent="0.25">
      <c r="S655" s="322"/>
      <c r="T655" s="322"/>
      <c r="X655"/>
      <c r="Y655"/>
      <c r="AC655"/>
    </row>
    <row r="656" spans="19:29" x14ac:dyDescent="0.25">
      <c r="S656" s="322"/>
      <c r="T656" s="322"/>
      <c r="X656"/>
      <c r="Y656"/>
      <c r="AC656"/>
    </row>
    <row r="657" spans="19:29" x14ac:dyDescent="0.25">
      <c r="S657" s="322"/>
      <c r="T657" s="322"/>
      <c r="X657"/>
      <c r="Y657"/>
      <c r="AC657"/>
    </row>
    <row r="658" spans="19:29" x14ac:dyDescent="0.25">
      <c r="S658" s="322"/>
      <c r="T658" s="322"/>
      <c r="X658"/>
      <c r="Y658"/>
      <c r="AC658"/>
    </row>
    <row r="659" spans="19:29" x14ac:dyDescent="0.25">
      <c r="S659" s="322"/>
      <c r="T659" s="322"/>
      <c r="X659"/>
      <c r="Y659"/>
      <c r="AC659"/>
    </row>
    <row r="660" spans="19:29" x14ac:dyDescent="0.25">
      <c r="S660" s="322"/>
      <c r="T660" s="322"/>
      <c r="X660"/>
      <c r="Y660"/>
      <c r="AC660"/>
    </row>
    <row r="661" spans="19:29" x14ac:dyDescent="0.25">
      <c r="S661" s="322"/>
      <c r="T661" s="322"/>
      <c r="X661"/>
      <c r="Y661"/>
      <c r="AC661"/>
    </row>
    <row r="662" spans="19:29" x14ac:dyDescent="0.25">
      <c r="S662" s="322"/>
      <c r="T662" s="322"/>
      <c r="X662"/>
      <c r="Y662"/>
      <c r="AC662"/>
    </row>
    <row r="663" spans="19:29" x14ac:dyDescent="0.25">
      <c r="S663" s="322"/>
      <c r="T663" s="322"/>
      <c r="X663"/>
      <c r="Y663"/>
      <c r="AC663"/>
    </row>
    <row r="664" spans="19:29" x14ac:dyDescent="0.25">
      <c r="S664" s="322"/>
      <c r="T664" s="322"/>
      <c r="X664"/>
      <c r="Y664"/>
      <c r="AC664"/>
    </row>
    <row r="665" spans="19:29" x14ac:dyDescent="0.25">
      <c r="S665" s="322"/>
      <c r="T665" s="322"/>
      <c r="X665"/>
      <c r="Y665"/>
      <c r="AC665"/>
    </row>
    <row r="666" spans="19:29" x14ac:dyDescent="0.25">
      <c r="S666" s="322"/>
      <c r="T666" s="322"/>
      <c r="X666"/>
      <c r="Y666"/>
      <c r="AC666"/>
    </row>
    <row r="667" spans="19:29" x14ac:dyDescent="0.25">
      <c r="S667" s="322"/>
      <c r="T667" s="322"/>
      <c r="X667"/>
      <c r="Y667"/>
      <c r="AC667"/>
    </row>
    <row r="668" spans="19:29" x14ac:dyDescent="0.25">
      <c r="S668" s="322"/>
      <c r="T668" s="322"/>
      <c r="X668"/>
      <c r="Y668"/>
      <c r="AC668"/>
    </row>
    <row r="669" spans="19:29" x14ac:dyDescent="0.25">
      <c r="S669" s="322"/>
      <c r="T669" s="322"/>
      <c r="X669"/>
      <c r="Y669"/>
      <c r="AC669"/>
    </row>
    <row r="670" spans="19:29" x14ac:dyDescent="0.25">
      <c r="S670" s="322"/>
      <c r="T670" s="322"/>
      <c r="X670"/>
      <c r="Y670"/>
      <c r="AC670"/>
    </row>
    <row r="671" spans="19:29" x14ac:dyDescent="0.25">
      <c r="S671" s="322"/>
      <c r="T671" s="322"/>
      <c r="X671"/>
      <c r="Y671"/>
      <c r="AC671"/>
    </row>
    <row r="672" spans="19:29" x14ac:dyDescent="0.25">
      <c r="S672" s="322"/>
      <c r="T672" s="322"/>
      <c r="X672"/>
      <c r="Y672"/>
      <c r="AC672"/>
    </row>
    <row r="673" spans="19:29" x14ac:dyDescent="0.25">
      <c r="S673" s="322"/>
      <c r="T673" s="322"/>
      <c r="X673"/>
      <c r="Y673"/>
      <c r="AC673"/>
    </row>
    <row r="674" spans="19:29" x14ac:dyDescent="0.25">
      <c r="S674" s="322"/>
      <c r="T674" s="322"/>
      <c r="X674"/>
      <c r="Y674"/>
      <c r="AC674"/>
    </row>
    <row r="675" spans="19:29" x14ac:dyDescent="0.25">
      <c r="S675" s="322"/>
      <c r="T675" s="322"/>
      <c r="X675"/>
      <c r="Y675"/>
      <c r="AC675"/>
    </row>
    <row r="676" spans="19:29" x14ac:dyDescent="0.25">
      <c r="S676" s="322"/>
      <c r="T676" s="322"/>
      <c r="X676"/>
      <c r="Y676"/>
      <c r="AC676"/>
    </row>
    <row r="677" spans="19:29" x14ac:dyDescent="0.25">
      <c r="S677" s="322"/>
      <c r="T677" s="322"/>
      <c r="X677"/>
      <c r="Y677"/>
      <c r="AC677"/>
    </row>
    <row r="678" spans="19:29" x14ac:dyDescent="0.25">
      <c r="S678" s="322"/>
      <c r="T678" s="322"/>
      <c r="X678"/>
      <c r="Y678"/>
      <c r="AC678"/>
    </row>
    <row r="679" spans="19:29" x14ac:dyDescent="0.25">
      <c r="S679" s="322"/>
      <c r="T679" s="322"/>
      <c r="X679"/>
      <c r="Y679"/>
      <c r="AC679"/>
    </row>
    <row r="680" spans="19:29" x14ac:dyDescent="0.25">
      <c r="S680" s="322"/>
      <c r="T680" s="322"/>
      <c r="X680"/>
      <c r="Y680"/>
      <c r="AC680"/>
    </row>
    <row r="681" spans="19:29" x14ac:dyDescent="0.25">
      <c r="S681" s="322"/>
      <c r="T681" s="322"/>
      <c r="X681"/>
      <c r="Y681"/>
      <c r="AC681"/>
    </row>
    <row r="682" spans="19:29" x14ac:dyDescent="0.25">
      <c r="S682" s="322"/>
      <c r="T682" s="322"/>
      <c r="X682"/>
      <c r="Y682"/>
      <c r="AC682"/>
    </row>
    <row r="683" spans="19:29" x14ac:dyDescent="0.25">
      <c r="S683" s="322"/>
      <c r="T683" s="322"/>
      <c r="X683"/>
      <c r="Y683"/>
      <c r="AC683"/>
    </row>
    <row r="684" spans="19:29" x14ac:dyDescent="0.25">
      <c r="S684" s="322"/>
      <c r="T684" s="322"/>
      <c r="X684"/>
      <c r="Y684"/>
      <c r="AC684"/>
    </row>
    <row r="685" spans="19:29" x14ac:dyDescent="0.25">
      <c r="S685" s="322"/>
      <c r="T685" s="322"/>
      <c r="X685"/>
      <c r="Y685"/>
      <c r="AC685"/>
    </row>
    <row r="686" spans="19:29" x14ac:dyDescent="0.25">
      <c r="S686" s="322"/>
      <c r="T686" s="322"/>
      <c r="X686"/>
      <c r="Y686"/>
      <c r="AC686"/>
    </row>
    <row r="687" spans="19:29" x14ac:dyDescent="0.25">
      <c r="S687" s="322"/>
      <c r="T687" s="322"/>
      <c r="X687"/>
      <c r="Y687"/>
      <c r="AC687"/>
    </row>
    <row r="688" spans="19:29" x14ac:dyDescent="0.25">
      <c r="S688" s="322"/>
      <c r="T688" s="322"/>
      <c r="X688"/>
      <c r="Y688"/>
      <c r="AC688"/>
    </row>
    <row r="689" spans="19:29" x14ac:dyDescent="0.25">
      <c r="S689" s="322"/>
      <c r="T689" s="322"/>
      <c r="X689"/>
      <c r="Y689"/>
      <c r="AC689"/>
    </row>
    <row r="690" spans="19:29" x14ac:dyDescent="0.25">
      <c r="S690" s="322"/>
      <c r="T690" s="322"/>
      <c r="X690"/>
      <c r="Y690"/>
      <c r="AC690"/>
    </row>
    <row r="691" spans="19:29" x14ac:dyDescent="0.25">
      <c r="S691" s="322"/>
      <c r="T691" s="322"/>
      <c r="X691"/>
      <c r="Y691"/>
      <c r="AC691"/>
    </row>
    <row r="692" spans="19:29" x14ac:dyDescent="0.25">
      <c r="S692" s="322"/>
      <c r="T692" s="322"/>
      <c r="X692"/>
      <c r="Y692"/>
      <c r="AC692"/>
    </row>
    <row r="693" spans="19:29" x14ac:dyDescent="0.25">
      <c r="S693" s="322"/>
      <c r="T693" s="322"/>
      <c r="X693"/>
      <c r="Y693"/>
      <c r="AC693"/>
    </row>
    <row r="694" spans="19:29" x14ac:dyDescent="0.25">
      <c r="S694" s="322"/>
      <c r="T694" s="322"/>
      <c r="X694"/>
      <c r="Y694"/>
      <c r="AC694"/>
    </row>
    <row r="695" spans="19:29" x14ac:dyDescent="0.25">
      <c r="S695" s="322"/>
      <c r="T695" s="322"/>
      <c r="X695"/>
      <c r="Y695"/>
      <c r="AC695"/>
    </row>
    <row r="696" spans="19:29" x14ac:dyDescent="0.25">
      <c r="S696" s="322"/>
      <c r="T696" s="322"/>
      <c r="X696"/>
      <c r="Y696"/>
      <c r="AC696"/>
    </row>
    <row r="697" spans="19:29" x14ac:dyDescent="0.25">
      <c r="S697" s="322"/>
      <c r="T697" s="322"/>
      <c r="X697"/>
      <c r="Y697"/>
      <c r="AC697"/>
    </row>
    <row r="698" spans="19:29" x14ac:dyDescent="0.25">
      <c r="S698" s="322"/>
      <c r="T698" s="322"/>
      <c r="X698"/>
      <c r="Y698"/>
      <c r="AC698"/>
    </row>
    <row r="699" spans="19:29" x14ac:dyDescent="0.25">
      <c r="S699" s="322"/>
      <c r="T699" s="322"/>
      <c r="X699"/>
      <c r="Y699"/>
      <c r="AC699"/>
    </row>
    <row r="700" spans="19:29" x14ac:dyDescent="0.25">
      <c r="S700" s="322"/>
      <c r="T700" s="322"/>
      <c r="X700"/>
      <c r="Y700"/>
      <c r="AC700"/>
    </row>
    <row r="701" spans="19:29" x14ac:dyDescent="0.25">
      <c r="S701" s="322"/>
      <c r="T701" s="322"/>
      <c r="X701"/>
      <c r="Y701"/>
      <c r="AC701"/>
    </row>
    <row r="702" spans="19:29" x14ac:dyDescent="0.25">
      <c r="S702" s="322"/>
      <c r="T702" s="322"/>
      <c r="X702"/>
      <c r="Y702"/>
      <c r="AC702"/>
    </row>
    <row r="703" spans="19:29" x14ac:dyDescent="0.25">
      <c r="S703" s="322"/>
      <c r="T703" s="322"/>
      <c r="X703"/>
      <c r="Y703"/>
      <c r="AC703"/>
    </row>
    <row r="704" spans="19:29" x14ac:dyDescent="0.25">
      <c r="S704" s="322"/>
      <c r="T704" s="322"/>
      <c r="X704"/>
      <c r="Y704"/>
      <c r="AC704"/>
    </row>
    <row r="705" spans="19:29" x14ac:dyDescent="0.25">
      <c r="S705" s="322"/>
      <c r="T705" s="322"/>
      <c r="X705"/>
      <c r="Y705"/>
      <c r="AC705"/>
    </row>
    <row r="706" spans="19:29" x14ac:dyDescent="0.25">
      <c r="S706" s="322"/>
      <c r="T706" s="322"/>
      <c r="X706"/>
      <c r="Y706"/>
      <c r="AC706"/>
    </row>
    <row r="707" spans="19:29" x14ac:dyDescent="0.25">
      <c r="S707" s="322"/>
      <c r="T707" s="322"/>
      <c r="X707"/>
      <c r="Y707"/>
      <c r="AC707"/>
    </row>
    <row r="708" spans="19:29" x14ac:dyDescent="0.25">
      <c r="S708" s="322"/>
      <c r="T708" s="322"/>
      <c r="X708"/>
      <c r="Y708"/>
      <c r="AC708"/>
    </row>
    <row r="709" spans="19:29" x14ac:dyDescent="0.25">
      <c r="S709" s="322"/>
      <c r="T709" s="322"/>
      <c r="X709"/>
      <c r="Y709"/>
      <c r="AC709"/>
    </row>
    <row r="710" spans="19:29" x14ac:dyDescent="0.25">
      <c r="S710" s="322"/>
      <c r="T710" s="322"/>
      <c r="X710"/>
      <c r="Y710"/>
      <c r="AC710"/>
    </row>
    <row r="711" spans="19:29" x14ac:dyDescent="0.25">
      <c r="S711" s="322"/>
      <c r="T711" s="322"/>
      <c r="X711"/>
      <c r="Y711"/>
      <c r="AC711"/>
    </row>
    <row r="712" spans="19:29" x14ac:dyDescent="0.25">
      <c r="S712" s="322"/>
      <c r="T712" s="322"/>
      <c r="X712"/>
      <c r="Y712"/>
      <c r="AC712"/>
    </row>
    <row r="713" spans="19:29" x14ac:dyDescent="0.25">
      <c r="S713" s="322"/>
      <c r="T713" s="322"/>
      <c r="X713"/>
      <c r="Y713"/>
      <c r="AC713"/>
    </row>
    <row r="714" spans="19:29" x14ac:dyDescent="0.25">
      <c r="S714" s="322"/>
      <c r="T714" s="322"/>
      <c r="X714"/>
      <c r="Y714"/>
      <c r="AC714"/>
    </row>
    <row r="715" spans="19:29" x14ac:dyDescent="0.25">
      <c r="S715" s="322"/>
      <c r="T715" s="322"/>
      <c r="X715"/>
      <c r="Y715"/>
      <c r="AC715"/>
    </row>
    <row r="716" spans="19:29" x14ac:dyDescent="0.25">
      <c r="S716" s="322"/>
      <c r="T716" s="322"/>
      <c r="X716"/>
      <c r="Y716"/>
      <c r="AC716"/>
    </row>
    <row r="717" spans="19:29" x14ac:dyDescent="0.25">
      <c r="S717" s="322"/>
      <c r="T717" s="322"/>
      <c r="X717"/>
      <c r="Y717"/>
      <c r="AC717"/>
    </row>
    <row r="718" spans="19:29" x14ac:dyDescent="0.25">
      <c r="S718" s="322"/>
      <c r="T718" s="322"/>
      <c r="X718"/>
      <c r="Y718"/>
      <c r="AC718"/>
    </row>
    <row r="719" spans="19:29" x14ac:dyDescent="0.25">
      <c r="S719" s="322"/>
      <c r="T719" s="322"/>
      <c r="X719"/>
      <c r="Y719"/>
      <c r="AC719"/>
    </row>
    <row r="720" spans="19:29" x14ac:dyDescent="0.25">
      <c r="S720" s="322"/>
      <c r="T720" s="322"/>
      <c r="X720"/>
      <c r="Y720"/>
      <c r="AC720"/>
    </row>
    <row r="721" spans="19:29" x14ac:dyDescent="0.25">
      <c r="S721" s="322"/>
      <c r="T721" s="322"/>
      <c r="X721"/>
      <c r="Y721"/>
      <c r="AC721"/>
    </row>
    <row r="722" spans="19:29" x14ac:dyDescent="0.25">
      <c r="S722" s="322"/>
      <c r="T722" s="322"/>
      <c r="X722"/>
      <c r="Y722"/>
      <c r="AC722"/>
    </row>
    <row r="723" spans="19:29" x14ac:dyDescent="0.25">
      <c r="S723" s="322"/>
      <c r="T723" s="322"/>
      <c r="X723"/>
      <c r="Y723"/>
      <c r="AC723"/>
    </row>
    <row r="724" spans="19:29" x14ac:dyDescent="0.25">
      <c r="S724" s="322"/>
      <c r="T724" s="322"/>
      <c r="X724"/>
      <c r="Y724"/>
      <c r="AC724"/>
    </row>
    <row r="725" spans="19:29" x14ac:dyDescent="0.25">
      <c r="S725" s="322"/>
      <c r="T725" s="322"/>
      <c r="X725"/>
      <c r="Y725"/>
      <c r="AC725"/>
    </row>
    <row r="726" spans="19:29" x14ac:dyDescent="0.25">
      <c r="S726" s="322"/>
      <c r="T726" s="322"/>
      <c r="X726"/>
      <c r="Y726"/>
      <c r="AC726"/>
    </row>
    <row r="727" spans="19:29" x14ac:dyDescent="0.25">
      <c r="S727" s="322"/>
      <c r="T727" s="322"/>
      <c r="X727"/>
      <c r="Y727"/>
      <c r="AC727"/>
    </row>
    <row r="728" spans="19:29" x14ac:dyDescent="0.25">
      <c r="S728" s="322"/>
      <c r="T728" s="322"/>
      <c r="X728"/>
      <c r="Y728"/>
      <c r="AC728"/>
    </row>
    <row r="729" spans="19:29" x14ac:dyDescent="0.25">
      <c r="S729" s="322"/>
      <c r="T729" s="322"/>
      <c r="X729"/>
      <c r="Y729"/>
      <c r="AC729"/>
    </row>
    <row r="730" spans="19:29" x14ac:dyDescent="0.25">
      <c r="S730" s="322"/>
      <c r="T730" s="322"/>
      <c r="X730"/>
      <c r="Y730"/>
      <c r="AC730"/>
    </row>
    <row r="731" spans="19:29" x14ac:dyDescent="0.25">
      <c r="S731" s="322"/>
      <c r="T731" s="322"/>
      <c r="X731"/>
      <c r="Y731"/>
      <c r="AC731"/>
    </row>
    <row r="732" spans="19:29" x14ac:dyDescent="0.25">
      <c r="S732" s="322"/>
      <c r="T732" s="322"/>
      <c r="X732"/>
      <c r="Y732"/>
      <c r="AC732"/>
    </row>
    <row r="733" spans="19:29" x14ac:dyDescent="0.25">
      <c r="S733" s="322"/>
      <c r="T733" s="322"/>
      <c r="X733"/>
      <c r="Y733"/>
      <c r="AC733"/>
    </row>
    <row r="734" spans="19:29" x14ac:dyDescent="0.25">
      <c r="S734" s="322"/>
      <c r="T734" s="322"/>
      <c r="X734"/>
      <c r="Y734"/>
      <c r="AC734"/>
    </row>
    <row r="735" spans="19:29" x14ac:dyDescent="0.25">
      <c r="S735" s="322"/>
      <c r="T735" s="322"/>
      <c r="X735"/>
      <c r="Y735"/>
      <c r="AC735"/>
    </row>
    <row r="736" spans="19:29" x14ac:dyDescent="0.25">
      <c r="S736" s="322"/>
      <c r="T736" s="322"/>
      <c r="X736"/>
      <c r="Y736"/>
      <c r="AC736"/>
    </row>
    <row r="737" spans="19:29" x14ac:dyDescent="0.25">
      <c r="S737" s="322"/>
      <c r="T737" s="322"/>
      <c r="X737"/>
      <c r="Y737"/>
      <c r="AC737"/>
    </row>
    <row r="738" spans="19:29" x14ac:dyDescent="0.25">
      <c r="S738" s="322"/>
      <c r="T738" s="322"/>
      <c r="X738"/>
      <c r="Y738"/>
      <c r="AC738"/>
    </row>
    <row r="739" spans="19:29" x14ac:dyDescent="0.25">
      <c r="S739" s="322"/>
      <c r="T739" s="322"/>
      <c r="X739"/>
      <c r="Y739"/>
      <c r="AC739"/>
    </row>
    <row r="740" spans="19:29" x14ac:dyDescent="0.25">
      <c r="S740" s="322"/>
      <c r="T740" s="322"/>
      <c r="X740"/>
      <c r="Y740"/>
      <c r="AC740"/>
    </row>
    <row r="741" spans="19:29" x14ac:dyDescent="0.25">
      <c r="S741" s="322"/>
      <c r="T741" s="322"/>
      <c r="X741"/>
      <c r="Y741"/>
      <c r="AC741"/>
    </row>
    <row r="742" spans="19:29" x14ac:dyDescent="0.25">
      <c r="S742" s="322"/>
      <c r="T742" s="322"/>
      <c r="X742"/>
      <c r="Y742"/>
      <c r="AC742"/>
    </row>
    <row r="743" spans="19:29" x14ac:dyDescent="0.25">
      <c r="S743" s="322"/>
      <c r="T743" s="322"/>
      <c r="X743"/>
      <c r="Y743"/>
      <c r="AC743"/>
    </row>
    <row r="744" spans="19:29" x14ac:dyDescent="0.25">
      <c r="S744" s="322"/>
      <c r="T744" s="322"/>
      <c r="X744"/>
      <c r="Y744"/>
      <c r="AC744"/>
    </row>
    <row r="745" spans="19:29" x14ac:dyDescent="0.25">
      <c r="S745" s="322"/>
      <c r="T745" s="322"/>
      <c r="X745"/>
      <c r="Y745"/>
      <c r="AC745"/>
    </row>
    <row r="746" spans="19:29" x14ac:dyDescent="0.25">
      <c r="S746" s="322"/>
      <c r="T746" s="322"/>
      <c r="X746"/>
      <c r="Y746"/>
      <c r="AC746"/>
    </row>
    <row r="747" spans="19:29" x14ac:dyDescent="0.25">
      <c r="S747" s="322"/>
      <c r="T747" s="322"/>
      <c r="X747"/>
      <c r="Y747"/>
      <c r="AC747"/>
    </row>
    <row r="748" spans="19:29" x14ac:dyDescent="0.25">
      <c r="S748" s="322"/>
      <c r="T748" s="322"/>
      <c r="X748"/>
      <c r="Y748"/>
      <c r="AC748"/>
    </row>
    <row r="749" spans="19:29" x14ac:dyDescent="0.25">
      <c r="S749" s="322"/>
      <c r="T749" s="322"/>
      <c r="X749"/>
      <c r="Y749"/>
      <c r="AC749"/>
    </row>
    <row r="750" spans="19:29" x14ac:dyDescent="0.25">
      <c r="S750" s="322"/>
      <c r="T750" s="322"/>
      <c r="X750"/>
      <c r="Y750"/>
      <c r="AC750"/>
    </row>
    <row r="751" spans="19:29" x14ac:dyDescent="0.25">
      <c r="S751" s="322"/>
      <c r="T751" s="322"/>
      <c r="X751"/>
      <c r="Y751"/>
      <c r="AC751"/>
    </row>
    <row r="752" spans="19:29" x14ac:dyDescent="0.25">
      <c r="S752" s="322"/>
      <c r="T752" s="322"/>
      <c r="X752"/>
      <c r="Y752"/>
      <c r="AC752"/>
    </row>
    <row r="753" spans="19:29" x14ac:dyDescent="0.25">
      <c r="S753" s="322"/>
      <c r="T753" s="322"/>
      <c r="X753"/>
      <c r="Y753"/>
      <c r="AC753"/>
    </row>
    <row r="754" spans="19:29" x14ac:dyDescent="0.25">
      <c r="S754" s="322"/>
      <c r="T754" s="322"/>
      <c r="X754"/>
      <c r="Y754"/>
      <c r="AC754"/>
    </row>
    <row r="755" spans="19:29" x14ac:dyDescent="0.25">
      <c r="S755" s="322"/>
      <c r="T755" s="322"/>
      <c r="X755"/>
      <c r="Y755"/>
      <c r="AC755"/>
    </row>
    <row r="756" spans="19:29" x14ac:dyDescent="0.25">
      <c r="S756" s="322"/>
      <c r="T756" s="322"/>
      <c r="X756"/>
      <c r="Y756"/>
      <c r="AC756"/>
    </row>
    <row r="757" spans="19:29" x14ac:dyDescent="0.25">
      <c r="S757" s="322"/>
      <c r="T757" s="322"/>
      <c r="X757"/>
      <c r="Y757"/>
      <c r="AC757"/>
    </row>
    <row r="758" spans="19:29" x14ac:dyDescent="0.25">
      <c r="S758" s="322"/>
      <c r="T758" s="322"/>
      <c r="X758"/>
      <c r="Y758"/>
      <c r="AC758"/>
    </row>
    <row r="759" spans="19:29" x14ac:dyDescent="0.25">
      <c r="S759" s="322"/>
      <c r="T759" s="322"/>
      <c r="X759"/>
      <c r="Y759"/>
      <c r="AC759"/>
    </row>
    <row r="760" spans="19:29" x14ac:dyDescent="0.25">
      <c r="S760" s="322"/>
      <c r="T760" s="322"/>
      <c r="X760"/>
      <c r="Y760"/>
      <c r="AC760"/>
    </row>
    <row r="761" spans="19:29" x14ac:dyDescent="0.25">
      <c r="S761" s="322"/>
      <c r="T761" s="322"/>
      <c r="X761"/>
      <c r="Y761"/>
      <c r="AC761"/>
    </row>
    <row r="762" spans="19:29" x14ac:dyDescent="0.25">
      <c r="S762" s="322"/>
      <c r="T762" s="322"/>
      <c r="X762"/>
      <c r="Y762"/>
      <c r="AC762"/>
    </row>
    <row r="763" spans="19:29" x14ac:dyDescent="0.25">
      <c r="S763" s="322"/>
      <c r="T763" s="322"/>
      <c r="X763"/>
      <c r="Y763"/>
      <c r="AC763"/>
    </row>
    <row r="764" spans="19:29" x14ac:dyDescent="0.25">
      <c r="S764" s="322"/>
      <c r="T764" s="322"/>
      <c r="X764"/>
      <c r="Y764"/>
      <c r="AC764"/>
    </row>
    <row r="765" spans="19:29" x14ac:dyDescent="0.25">
      <c r="S765" s="322"/>
      <c r="T765" s="322"/>
      <c r="X765"/>
      <c r="Y765"/>
      <c r="AC765"/>
    </row>
    <row r="766" spans="19:29" x14ac:dyDescent="0.25">
      <c r="S766" s="322"/>
      <c r="T766" s="322"/>
      <c r="X766"/>
      <c r="Y766"/>
      <c r="AC766"/>
    </row>
    <row r="767" spans="19:29" x14ac:dyDescent="0.25">
      <c r="S767" s="322"/>
      <c r="T767" s="322"/>
      <c r="X767"/>
      <c r="Y767"/>
      <c r="AC767"/>
    </row>
    <row r="768" spans="19:29" x14ac:dyDescent="0.25">
      <c r="S768" s="322"/>
      <c r="T768" s="322"/>
      <c r="X768"/>
      <c r="Y768"/>
      <c r="AC768"/>
    </row>
    <row r="769" spans="19:29" x14ac:dyDescent="0.25">
      <c r="S769" s="322"/>
      <c r="T769" s="322"/>
      <c r="X769"/>
      <c r="Y769"/>
      <c r="AC769"/>
    </row>
    <row r="770" spans="19:29" x14ac:dyDescent="0.25">
      <c r="S770" s="322"/>
      <c r="T770" s="322"/>
      <c r="X770"/>
      <c r="Y770"/>
      <c r="AC770"/>
    </row>
    <row r="771" spans="19:29" x14ac:dyDescent="0.25">
      <c r="S771" s="322"/>
      <c r="T771" s="322"/>
      <c r="X771"/>
      <c r="Y771"/>
      <c r="AC771"/>
    </row>
    <row r="772" spans="19:29" x14ac:dyDescent="0.25">
      <c r="S772" s="322"/>
      <c r="T772" s="322"/>
      <c r="X772"/>
      <c r="Y772"/>
      <c r="AC772"/>
    </row>
    <row r="773" spans="19:29" x14ac:dyDescent="0.25">
      <c r="S773" s="322"/>
      <c r="T773" s="322"/>
      <c r="X773"/>
      <c r="Y773"/>
      <c r="AC773"/>
    </row>
    <row r="774" spans="19:29" x14ac:dyDescent="0.25">
      <c r="S774" s="322"/>
      <c r="T774" s="322"/>
      <c r="X774"/>
      <c r="Y774"/>
      <c r="AC774"/>
    </row>
    <row r="775" spans="19:29" x14ac:dyDescent="0.25">
      <c r="S775" s="322"/>
      <c r="T775" s="322"/>
      <c r="X775"/>
      <c r="Y775"/>
      <c r="AC775"/>
    </row>
    <row r="776" spans="19:29" x14ac:dyDescent="0.25">
      <c r="S776" s="322"/>
      <c r="T776" s="322"/>
      <c r="X776"/>
      <c r="Y776"/>
      <c r="AC776"/>
    </row>
    <row r="777" spans="19:29" x14ac:dyDescent="0.25">
      <c r="S777" s="322"/>
      <c r="T777" s="322"/>
      <c r="X777"/>
      <c r="Y777"/>
      <c r="AC777"/>
    </row>
    <row r="778" spans="19:29" x14ac:dyDescent="0.25">
      <c r="S778" s="322"/>
      <c r="T778" s="322"/>
      <c r="X778"/>
      <c r="Y778"/>
      <c r="AC778"/>
    </row>
    <row r="779" spans="19:29" x14ac:dyDescent="0.25">
      <c r="S779" s="322"/>
      <c r="T779" s="322"/>
      <c r="X779"/>
      <c r="Y779"/>
      <c r="AC779"/>
    </row>
    <row r="780" spans="19:29" x14ac:dyDescent="0.25">
      <c r="S780" s="322"/>
      <c r="T780" s="322"/>
      <c r="X780"/>
      <c r="Y780"/>
      <c r="AC780"/>
    </row>
    <row r="781" spans="19:29" x14ac:dyDescent="0.25">
      <c r="S781" s="322"/>
      <c r="T781" s="322"/>
      <c r="X781"/>
      <c r="Y781"/>
      <c r="AC781"/>
    </row>
    <row r="782" spans="19:29" x14ac:dyDescent="0.25">
      <c r="S782" s="322"/>
      <c r="T782" s="322"/>
      <c r="X782"/>
      <c r="Y782"/>
      <c r="AC782"/>
    </row>
    <row r="783" spans="19:29" x14ac:dyDescent="0.25">
      <c r="S783" s="322"/>
      <c r="T783" s="322"/>
      <c r="X783"/>
      <c r="Y783"/>
      <c r="AC783"/>
    </row>
    <row r="784" spans="19:29" x14ac:dyDescent="0.25">
      <c r="S784" s="322"/>
      <c r="T784" s="322"/>
      <c r="X784"/>
      <c r="Y784"/>
      <c r="AC784"/>
    </row>
    <row r="785" spans="19:29" x14ac:dyDescent="0.25">
      <c r="S785" s="322"/>
      <c r="T785" s="322"/>
      <c r="X785"/>
      <c r="Y785"/>
      <c r="AC785"/>
    </row>
    <row r="786" spans="19:29" x14ac:dyDescent="0.25">
      <c r="S786" s="322"/>
      <c r="T786" s="322"/>
      <c r="X786"/>
      <c r="Y786"/>
      <c r="AC786"/>
    </row>
    <row r="787" spans="19:29" x14ac:dyDescent="0.25">
      <c r="S787" s="322"/>
      <c r="T787" s="322"/>
      <c r="X787"/>
      <c r="Y787"/>
      <c r="AC787"/>
    </row>
    <row r="788" spans="19:29" x14ac:dyDescent="0.25">
      <c r="S788" s="322"/>
      <c r="T788" s="322"/>
      <c r="X788"/>
      <c r="Y788"/>
      <c r="AC788"/>
    </row>
    <row r="789" spans="19:29" x14ac:dyDescent="0.25">
      <c r="S789" s="322"/>
      <c r="T789" s="322"/>
      <c r="X789"/>
      <c r="Y789"/>
      <c r="AC789"/>
    </row>
    <row r="790" spans="19:29" x14ac:dyDescent="0.25">
      <c r="S790" s="322"/>
      <c r="T790" s="322"/>
      <c r="X790"/>
      <c r="Y790"/>
      <c r="AC790"/>
    </row>
    <row r="791" spans="19:29" x14ac:dyDescent="0.25">
      <c r="S791" s="322"/>
      <c r="T791" s="322"/>
      <c r="X791"/>
      <c r="Y791"/>
      <c r="AC791"/>
    </row>
    <row r="792" spans="19:29" x14ac:dyDescent="0.25">
      <c r="S792" s="322"/>
      <c r="T792" s="322"/>
      <c r="X792"/>
      <c r="Y792"/>
      <c r="AC792"/>
    </row>
    <row r="793" spans="19:29" x14ac:dyDescent="0.25">
      <c r="S793" s="322"/>
      <c r="T793" s="322"/>
      <c r="X793"/>
      <c r="Y793"/>
      <c r="AC793"/>
    </row>
    <row r="794" spans="19:29" x14ac:dyDescent="0.25">
      <c r="S794" s="322"/>
      <c r="T794" s="322"/>
      <c r="X794"/>
      <c r="Y794"/>
      <c r="AC794"/>
    </row>
    <row r="795" spans="19:29" x14ac:dyDescent="0.25">
      <c r="S795" s="322"/>
      <c r="T795" s="322"/>
      <c r="X795"/>
      <c r="Y795"/>
      <c r="AC795"/>
    </row>
    <row r="796" spans="19:29" x14ac:dyDescent="0.25">
      <c r="S796" s="322"/>
      <c r="T796" s="322"/>
      <c r="X796"/>
      <c r="Y796"/>
      <c r="AC796"/>
    </row>
    <row r="797" spans="19:29" x14ac:dyDescent="0.25">
      <c r="S797" s="322"/>
      <c r="T797" s="322"/>
      <c r="X797"/>
      <c r="Y797"/>
      <c r="AC797"/>
    </row>
    <row r="798" spans="19:29" x14ac:dyDescent="0.25">
      <c r="S798" s="322"/>
      <c r="T798" s="322"/>
      <c r="X798"/>
      <c r="Y798"/>
      <c r="AC798"/>
    </row>
    <row r="799" spans="19:29" x14ac:dyDescent="0.25">
      <c r="S799" s="322"/>
      <c r="T799" s="322"/>
      <c r="X799"/>
      <c r="Y799"/>
      <c r="AC799"/>
    </row>
    <row r="800" spans="19:29" x14ac:dyDescent="0.25">
      <c r="S800" s="322"/>
      <c r="T800" s="322"/>
      <c r="X800"/>
      <c r="Y800"/>
      <c r="AC800"/>
    </row>
    <row r="801" spans="19:29" x14ac:dyDescent="0.25">
      <c r="S801" s="322"/>
      <c r="T801" s="322"/>
      <c r="X801"/>
      <c r="Y801"/>
      <c r="AC801"/>
    </row>
    <row r="802" spans="19:29" x14ac:dyDescent="0.25">
      <c r="S802" s="322"/>
      <c r="T802" s="322"/>
      <c r="X802"/>
      <c r="Y802"/>
      <c r="AC802"/>
    </row>
    <row r="803" spans="19:29" x14ac:dyDescent="0.25">
      <c r="S803" s="322"/>
      <c r="T803" s="322"/>
      <c r="X803"/>
      <c r="Y803"/>
      <c r="AC803"/>
    </row>
    <row r="804" spans="19:29" x14ac:dyDescent="0.25">
      <c r="S804" s="322"/>
      <c r="T804" s="322"/>
      <c r="X804"/>
      <c r="Y804"/>
      <c r="AC804"/>
    </row>
    <row r="805" spans="19:29" x14ac:dyDescent="0.25">
      <c r="S805" s="322"/>
      <c r="T805" s="322"/>
      <c r="X805"/>
      <c r="Y805"/>
      <c r="AC805"/>
    </row>
    <row r="806" spans="19:29" x14ac:dyDescent="0.25">
      <c r="S806" s="322"/>
      <c r="T806" s="322"/>
      <c r="X806"/>
      <c r="Y806"/>
      <c r="AC806"/>
    </row>
    <row r="807" spans="19:29" x14ac:dyDescent="0.25">
      <c r="S807" s="322"/>
      <c r="T807" s="322"/>
      <c r="X807"/>
      <c r="Y807"/>
      <c r="AC807"/>
    </row>
    <row r="808" spans="19:29" x14ac:dyDescent="0.25">
      <c r="S808" s="322"/>
      <c r="T808" s="322"/>
      <c r="X808"/>
      <c r="Y808"/>
      <c r="AC808"/>
    </row>
    <row r="809" spans="19:29" x14ac:dyDescent="0.25">
      <c r="S809" s="322"/>
      <c r="T809" s="322"/>
      <c r="X809"/>
      <c r="Y809"/>
      <c r="AC809"/>
    </row>
    <row r="810" spans="19:29" x14ac:dyDescent="0.25">
      <c r="S810" s="322"/>
      <c r="T810" s="322"/>
      <c r="X810"/>
      <c r="Y810"/>
      <c r="AC810"/>
    </row>
    <row r="811" spans="19:29" x14ac:dyDescent="0.25">
      <c r="S811" s="322"/>
      <c r="T811" s="322"/>
      <c r="X811"/>
      <c r="Y811"/>
      <c r="AC811"/>
    </row>
    <row r="812" spans="19:29" x14ac:dyDescent="0.25">
      <c r="S812" s="322"/>
      <c r="T812" s="322"/>
      <c r="X812"/>
      <c r="Y812"/>
      <c r="AC812"/>
    </row>
    <row r="813" spans="19:29" x14ac:dyDescent="0.25">
      <c r="S813" s="322"/>
      <c r="T813" s="322"/>
      <c r="X813"/>
      <c r="Y813"/>
      <c r="AC813"/>
    </row>
    <row r="814" spans="19:29" x14ac:dyDescent="0.25">
      <c r="S814" s="322"/>
      <c r="T814" s="322"/>
      <c r="X814"/>
      <c r="Y814"/>
      <c r="AC814"/>
    </row>
    <row r="815" spans="19:29" x14ac:dyDescent="0.25">
      <c r="S815" s="322"/>
      <c r="T815" s="322"/>
      <c r="X815"/>
      <c r="Y815"/>
      <c r="AC815"/>
    </row>
    <row r="816" spans="19:29" x14ac:dyDescent="0.25">
      <c r="S816" s="322"/>
      <c r="T816" s="322"/>
      <c r="X816"/>
      <c r="Y816"/>
      <c r="AC816"/>
    </row>
    <row r="817" spans="19:29" x14ac:dyDescent="0.25">
      <c r="S817" s="322"/>
      <c r="T817" s="322"/>
      <c r="X817"/>
      <c r="Y817"/>
      <c r="AC817"/>
    </row>
    <row r="818" spans="19:29" x14ac:dyDescent="0.25">
      <c r="S818" s="322"/>
      <c r="T818" s="322"/>
      <c r="X818"/>
      <c r="Y818"/>
      <c r="AC818"/>
    </row>
    <row r="819" spans="19:29" x14ac:dyDescent="0.25">
      <c r="S819" s="322"/>
      <c r="T819" s="322"/>
      <c r="X819"/>
      <c r="Y819"/>
      <c r="AC819"/>
    </row>
    <row r="820" spans="19:29" x14ac:dyDescent="0.25">
      <c r="S820" s="322"/>
      <c r="T820" s="322"/>
      <c r="X820"/>
      <c r="Y820"/>
      <c r="AC820"/>
    </row>
    <row r="821" spans="19:29" x14ac:dyDescent="0.25">
      <c r="S821" s="322"/>
      <c r="T821" s="322"/>
      <c r="X821"/>
      <c r="Y821"/>
      <c r="AC821"/>
    </row>
    <row r="822" spans="19:29" x14ac:dyDescent="0.25">
      <c r="S822" s="322"/>
      <c r="T822" s="322"/>
      <c r="X822"/>
      <c r="Y822"/>
      <c r="AC822"/>
    </row>
    <row r="823" spans="19:29" x14ac:dyDescent="0.25">
      <c r="S823" s="322"/>
      <c r="T823" s="322"/>
      <c r="X823"/>
      <c r="Y823"/>
      <c r="AC823"/>
    </row>
    <row r="824" spans="19:29" x14ac:dyDescent="0.25">
      <c r="S824" s="322"/>
      <c r="T824" s="322"/>
      <c r="X824"/>
      <c r="Y824"/>
      <c r="AC824"/>
    </row>
    <row r="825" spans="19:29" x14ac:dyDescent="0.25">
      <c r="S825" s="322"/>
      <c r="T825" s="322"/>
      <c r="X825"/>
      <c r="Y825"/>
      <c r="AC825"/>
    </row>
    <row r="826" spans="19:29" x14ac:dyDescent="0.25">
      <c r="S826" s="322"/>
      <c r="T826" s="322"/>
      <c r="X826"/>
      <c r="Y826"/>
      <c r="AC826"/>
    </row>
    <row r="827" spans="19:29" x14ac:dyDescent="0.25">
      <c r="S827" s="322"/>
      <c r="T827" s="322"/>
      <c r="X827"/>
      <c r="Y827"/>
      <c r="AC827"/>
    </row>
    <row r="828" spans="19:29" x14ac:dyDescent="0.25">
      <c r="S828" s="322"/>
      <c r="T828" s="322"/>
      <c r="X828"/>
      <c r="Y828"/>
      <c r="AC828"/>
    </row>
    <row r="829" spans="19:29" x14ac:dyDescent="0.25">
      <c r="S829" s="322"/>
      <c r="T829" s="322"/>
      <c r="X829"/>
      <c r="Y829"/>
      <c r="AC829"/>
    </row>
    <row r="830" spans="19:29" x14ac:dyDescent="0.25">
      <c r="S830" s="322"/>
      <c r="T830" s="322"/>
      <c r="X830"/>
      <c r="Y830"/>
      <c r="AC830"/>
    </row>
    <row r="831" spans="19:29" x14ac:dyDescent="0.25">
      <c r="S831" s="322"/>
      <c r="T831" s="322"/>
      <c r="X831"/>
      <c r="Y831"/>
      <c r="AC831"/>
    </row>
    <row r="832" spans="19:29" x14ac:dyDescent="0.25">
      <c r="S832" s="322"/>
      <c r="T832" s="322"/>
      <c r="X832"/>
      <c r="Y832"/>
      <c r="AC832"/>
    </row>
    <row r="833" spans="19:29" x14ac:dyDescent="0.25">
      <c r="S833" s="322"/>
      <c r="T833" s="322"/>
      <c r="X833"/>
      <c r="Y833"/>
      <c r="AC833"/>
    </row>
    <row r="834" spans="19:29" x14ac:dyDescent="0.25">
      <c r="S834" s="322"/>
      <c r="T834" s="322"/>
      <c r="X834"/>
      <c r="Y834"/>
      <c r="AC834"/>
    </row>
    <row r="835" spans="19:29" x14ac:dyDescent="0.25">
      <c r="S835" s="322"/>
      <c r="T835" s="322"/>
      <c r="X835"/>
      <c r="Y835"/>
      <c r="AC835"/>
    </row>
    <row r="836" spans="19:29" x14ac:dyDescent="0.25">
      <c r="S836" s="322"/>
      <c r="T836" s="322"/>
      <c r="X836"/>
      <c r="Y836"/>
      <c r="AC836"/>
    </row>
    <row r="837" spans="19:29" x14ac:dyDescent="0.25">
      <c r="S837" s="322"/>
      <c r="T837" s="322"/>
      <c r="X837"/>
      <c r="Y837"/>
      <c r="AC837"/>
    </row>
    <row r="838" spans="19:29" x14ac:dyDescent="0.25">
      <c r="S838" s="322"/>
      <c r="T838" s="322"/>
      <c r="X838"/>
      <c r="Y838"/>
      <c r="AC838"/>
    </row>
    <row r="839" spans="19:29" x14ac:dyDescent="0.25">
      <c r="S839" s="322"/>
      <c r="T839" s="322"/>
      <c r="X839"/>
      <c r="Y839"/>
      <c r="AC839"/>
    </row>
    <row r="840" spans="19:29" x14ac:dyDescent="0.25">
      <c r="S840" s="322"/>
      <c r="T840" s="322"/>
      <c r="X840"/>
      <c r="Y840"/>
      <c r="AC840"/>
    </row>
    <row r="841" spans="19:29" x14ac:dyDescent="0.25">
      <c r="S841" s="322"/>
      <c r="T841" s="322"/>
      <c r="X841"/>
      <c r="Y841"/>
      <c r="AC841"/>
    </row>
    <row r="842" spans="19:29" x14ac:dyDescent="0.25">
      <c r="S842" s="322"/>
      <c r="T842" s="322"/>
      <c r="X842"/>
      <c r="Y842"/>
      <c r="AC842"/>
    </row>
    <row r="843" spans="19:29" x14ac:dyDescent="0.25">
      <c r="S843" s="322"/>
      <c r="T843" s="322"/>
      <c r="X843"/>
      <c r="Y843"/>
      <c r="AC843"/>
    </row>
    <row r="844" spans="19:29" x14ac:dyDescent="0.25">
      <c r="S844" s="322"/>
      <c r="T844" s="322"/>
      <c r="X844"/>
      <c r="Y844"/>
      <c r="AC844"/>
    </row>
    <row r="845" spans="19:29" x14ac:dyDescent="0.25">
      <c r="S845" s="322"/>
      <c r="T845" s="322"/>
      <c r="X845"/>
      <c r="Y845"/>
      <c r="AC845"/>
    </row>
    <row r="846" spans="19:29" x14ac:dyDescent="0.25">
      <c r="S846" s="322"/>
      <c r="T846" s="322"/>
      <c r="X846"/>
      <c r="Y846"/>
      <c r="AC846"/>
    </row>
    <row r="847" spans="19:29" x14ac:dyDescent="0.25">
      <c r="S847" s="322"/>
      <c r="T847" s="322"/>
      <c r="X847"/>
      <c r="Y847"/>
      <c r="AC847"/>
    </row>
    <row r="848" spans="19:29" x14ac:dyDescent="0.25">
      <c r="S848" s="322"/>
      <c r="T848" s="322"/>
      <c r="X848"/>
      <c r="Y848"/>
      <c r="AC848"/>
    </row>
    <row r="849" spans="19:29" x14ac:dyDescent="0.25">
      <c r="S849" s="322"/>
      <c r="T849" s="322"/>
      <c r="X849"/>
      <c r="Y849"/>
      <c r="AC849"/>
    </row>
    <row r="850" spans="19:29" x14ac:dyDescent="0.25">
      <c r="S850" s="322"/>
      <c r="T850" s="322"/>
      <c r="X850"/>
      <c r="Y850"/>
      <c r="AC850"/>
    </row>
    <row r="851" spans="19:29" x14ac:dyDescent="0.25">
      <c r="S851" s="322"/>
      <c r="T851" s="322"/>
      <c r="X851"/>
      <c r="Y851"/>
      <c r="AC851"/>
    </row>
    <row r="852" spans="19:29" x14ac:dyDescent="0.25">
      <c r="S852" s="322"/>
      <c r="T852" s="322"/>
      <c r="X852"/>
      <c r="Y852"/>
      <c r="AC852"/>
    </row>
    <row r="853" spans="19:29" x14ac:dyDescent="0.25">
      <c r="S853" s="322"/>
      <c r="T853" s="322"/>
      <c r="X853"/>
      <c r="Y853"/>
      <c r="AC853"/>
    </row>
    <row r="854" spans="19:29" x14ac:dyDescent="0.25">
      <c r="S854" s="322"/>
      <c r="T854" s="322"/>
      <c r="X854"/>
      <c r="Y854"/>
      <c r="AC854"/>
    </row>
    <row r="855" spans="19:29" x14ac:dyDescent="0.25">
      <c r="S855" s="322"/>
      <c r="T855" s="322"/>
      <c r="X855"/>
      <c r="Y855"/>
      <c r="AC855"/>
    </row>
    <row r="856" spans="19:29" x14ac:dyDescent="0.25">
      <c r="S856" s="322"/>
      <c r="T856" s="322"/>
      <c r="X856"/>
      <c r="Y856"/>
      <c r="AC856"/>
    </row>
    <row r="857" spans="19:29" x14ac:dyDescent="0.25">
      <c r="S857" s="322"/>
      <c r="T857" s="322"/>
      <c r="X857"/>
      <c r="Y857"/>
      <c r="AC857"/>
    </row>
    <row r="858" spans="19:29" x14ac:dyDescent="0.25">
      <c r="S858" s="322"/>
      <c r="T858" s="322"/>
      <c r="X858"/>
      <c r="Y858"/>
      <c r="AC858"/>
    </row>
    <row r="859" spans="19:29" x14ac:dyDescent="0.25">
      <c r="S859" s="322"/>
      <c r="T859" s="322"/>
      <c r="X859"/>
      <c r="Y859"/>
      <c r="AC859"/>
    </row>
    <row r="860" spans="19:29" x14ac:dyDescent="0.25">
      <c r="S860" s="322"/>
      <c r="T860" s="322"/>
      <c r="X860"/>
      <c r="Y860"/>
      <c r="AC860"/>
    </row>
    <row r="861" spans="19:29" x14ac:dyDescent="0.25">
      <c r="S861" s="322"/>
      <c r="T861" s="322"/>
      <c r="X861"/>
      <c r="Y861"/>
      <c r="AC861"/>
    </row>
    <row r="862" spans="19:29" x14ac:dyDescent="0.25">
      <c r="S862" s="322"/>
      <c r="T862" s="322"/>
      <c r="X862"/>
      <c r="Y862"/>
      <c r="AC862"/>
    </row>
    <row r="863" spans="19:29" x14ac:dyDescent="0.25">
      <c r="S863" s="322"/>
      <c r="T863" s="322"/>
      <c r="X863"/>
      <c r="Y863"/>
      <c r="AC863"/>
    </row>
    <row r="864" spans="19:29" x14ac:dyDescent="0.25">
      <c r="S864" s="322"/>
      <c r="T864" s="322"/>
      <c r="X864"/>
      <c r="Y864"/>
      <c r="AC864"/>
    </row>
    <row r="865" spans="19:29" x14ac:dyDescent="0.25">
      <c r="S865" s="322"/>
      <c r="T865" s="322"/>
      <c r="X865"/>
      <c r="Y865"/>
      <c r="AC865"/>
    </row>
    <row r="866" spans="19:29" x14ac:dyDescent="0.25">
      <c r="S866" s="322"/>
      <c r="T866" s="322"/>
      <c r="X866"/>
      <c r="Y866"/>
      <c r="AC866"/>
    </row>
    <row r="867" spans="19:29" x14ac:dyDescent="0.25">
      <c r="S867" s="322"/>
      <c r="T867" s="322"/>
      <c r="X867"/>
      <c r="Y867"/>
      <c r="AC867"/>
    </row>
    <row r="868" spans="19:29" x14ac:dyDescent="0.25">
      <c r="S868" s="322"/>
      <c r="T868" s="322"/>
      <c r="X868"/>
      <c r="Y868"/>
      <c r="AC868"/>
    </row>
    <row r="869" spans="19:29" x14ac:dyDescent="0.25">
      <c r="S869" s="322"/>
      <c r="T869" s="322"/>
      <c r="X869"/>
      <c r="Y869"/>
      <c r="AC869"/>
    </row>
    <row r="870" spans="19:29" x14ac:dyDescent="0.25">
      <c r="S870" s="322"/>
      <c r="T870" s="322"/>
      <c r="X870"/>
      <c r="Y870"/>
      <c r="AC870"/>
    </row>
    <row r="871" spans="19:29" x14ac:dyDescent="0.25">
      <c r="S871" s="322"/>
      <c r="T871" s="322"/>
      <c r="X871"/>
      <c r="Y871"/>
      <c r="AC871"/>
    </row>
    <row r="872" spans="19:29" x14ac:dyDescent="0.25">
      <c r="S872" s="322"/>
      <c r="T872" s="322"/>
      <c r="X872"/>
      <c r="Y872"/>
      <c r="AC872"/>
    </row>
    <row r="873" spans="19:29" x14ac:dyDescent="0.25">
      <c r="S873" s="322"/>
      <c r="T873" s="322"/>
      <c r="X873"/>
      <c r="Y873"/>
      <c r="AC873"/>
    </row>
    <row r="874" spans="19:29" x14ac:dyDescent="0.25">
      <c r="S874" s="322"/>
      <c r="T874" s="322"/>
      <c r="X874"/>
      <c r="Y874"/>
      <c r="AC874"/>
    </row>
    <row r="875" spans="19:29" x14ac:dyDescent="0.25">
      <c r="S875" s="322"/>
      <c r="T875" s="322"/>
      <c r="X875"/>
      <c r="Y875"/>
      <c r="AC875"/>
    </row>
    <row r="876" spans="19:29" x14ac:dyDescent="0.25">
      <c r="S876" s="322"/>
      <c r="T876" s="322"/>
      <c r="X876"/>
      <c r="Y876"/>
      <c r="AC876"/>
    </row>
    <row r="877" spans="19:29" x14ac:dyDescent="0.25">
      <c r="S877" s="322"/>
      <c r="T877" s="322"/>
      <c r="X877"/>
      <c r="Y877"/>
      <c r="AC877"/>
    </row>
    <row r="878" spans="19:29" x14ac:dyDescent="0.25">
      <c r="S878" s="322"/>
      <c r="T878" s="322"/>
      <c r="X878"/>
      <c r="Y878"/>
      <c r="AC878"/>
    </row>
    <row r="879" spans="19:29" x14ac:dyDescent="0.25">
      <c r="S879" s="322"/>
      <c r="T879" s="322"/>
      <c r="X879"/>
      <c r="Y879"/>
      <c r="AC879"/>
    </row>
    <row r="880" spans="19:29" x14ac:dyDescent="0.25">
      <c r="S880" s="322"/>
      <c r="T880" s="322"/>
      <c r="X880"/>
      <c r="Y880"/>
      <c r="AC880"/>
    </row>
    <row r="881" spans="19:29" x14ac:dyDescent="0.25">
      <c r="S881" s="322"/>
      <c r="T881" s="322"/>
      <c r="X881"/>
      <c r="Y881"/>
      <c r="AC881"/>
    </row>
    <row r="882" spans="19:29" x14ac:dyDescent="0.25">
      <c r="S882" s="322"/>
      <c r="T882" s="322"/>
      <c r="X882"/>
      <c r="Y882"/>
      <c r="AC882"/>
    </row>
    <row r="883" spans="19:29" x14ac:dyDescent="0.25">
      <c r="S883" s="322"/>
      <c r="T883" s="322"/>
      <c r="X883"/>
      <c r="Y883"/>
      <c r="AC883"/>
    </row>
    <row r="884" spans="19:29" x14ac:dyDescent="0.25">
      <c r="S884" s="322"/>
      <c r="T884" s="322"/>
      <c r="X884"/>
      <c r="Y884"/>
      <c r="AC884"/>
    </row>
    <row r="885" spans="19:29" x14ac:dyDescent="0.25">
      <c r="S885" s="322"/>
      <c r="T885" s="322"/>
      <c r="X885"/>
      <c r="Y885"/>
      <c r="AC885"/>
    </row>
    <row r="886" spans="19:29" x14ac:dyDescent="0.25">
      <c r="S886" s="322"/>
      <c r="T886" s="322"/>
      <c r="X886"/>
      <c r="Y886"/>
      <c r="AC886"/>
    </row>
    <row r="887" spans="19:29" x14ac:dyDescent="0.25">
      <c r="S887" s="322"/>
      <c r="T887" s="322"/>
      <c r="X887"/>
      <c r="Y887"/>
      <c r="AC887"/>
    </row>
    <row r="888" spans="19:29" x14ac:dyDescent="0.25">
      <c r="S888" s="322"/>
      <c r="T888" s="322"/>
      <c r="X888"/>
      <c r="Y888"/>
      <c r="AC888"/>
    </row>
    <row r="889" spans="19:29" x14ac:dyDescent="0.25">
      <c r="S889" s="322"/>
      <c r="T889" s="322"/>
      <c r="X889"/>
      <c r="Y889"/>
      <c r="AC889"/>
    </row>
    <row r="890" spans="19:29" x14ac:dyDescent="0.25">
      <c r="S890" s="322"/>
      <c r="T890" s="322"/>
      <c r="X890"/>
      <c r="Y890"/>
      <c r="AC890"/>
    </row>
    <row r="891" spans="19:29" x14ac:dyDescent="0.25">
      <c r="S891" s="322"/>
      <c r="T891" s="322"/>
      <c r="X891"/>
      <c r="Y891"/>
      <c r="AC891"/>
    </row>
    <row r="892" spans="19:29" x14ac:dyDescent="0.25">
      <c r="S892" s="322"/>
      <c r="T892" s="322"/>
      <c r="X892"/>
      <c r="Y892"/>
      <c r="AC892"/>
    </row>
    <row r="893" spans="19:29" x14ac:dyDescent="0.25">
      <c r="S893" s="322"/>
      <c r="T893" s="322"/>
      <c r="X893"/>
      <c r="Y893"/>
      <c r="AC893"/>
    </row>
    <row r="894" spans="19:29" x14ac:dyDescent="0.25">
      <c r="S894" s="322"/>
      <c r="T894" s="322"/>
      <c r="X894"/>
      <c r="Y894"/>
      <c r="AC894"/>
    </row>
    <row r="895" spans="19:29" x14ac:dyDescent="0.25">
      <c r="S895" s="322"/>
      <c r="T895" s="322"/>
      <c r="X895"/>
      <c r="Y895"/>
      <c r="AC895"/>
    </row>
    <row r="896" spans="19:29" x14ac:dyDescent="0.25">
      <c r="S896" s="322"/>
      <c r="T896" s="322"/>
      <c r="X896"/>
      <c r="Y896"/>
      <c r="AC896"/>
    </row>
    <row r="897" spans="19:29" x14ac:dyDescent="0.25">
      <c r="S897" s="322"/>
      <c r="T897" s="322"/>
      <c r="X897"/>
      <c r="Y897"/>
      <c r="AC897"/>
    </row>
    <row r="898" spans="19:29" x14ac:dyDescent="0.25">
      <c r="S898" s="322"/>
      <c r="T898" s="322"/>
      <c r="X898"/>
      <c r="Y898"/>
      <c r="AC898"/>
    </row>
    <row r="899" spans="19:29" x14ac:dyDescent="0.25">
      <c r="S899" s="322"/>
      <c r="T899" s="322"/>
      <c r="X899"/>
      <c r="Y899"/>
      <c r="AC899"/>
    </row>
    <row r="900" spans="19:29" x14ac:dyDescent="0.25">
      <c r="S900" s="322"/>
      <c r="T900" s="322"/>
      <c r="X900"/>
      <c r="Y900"/>
      <c r="AC900"/>
    </row>
    <row r="901" spans="19:29" x14ac:dyDescent="0.25">
      <c r="S901" s="322"/>
      <c r="T901" s="322"/>
      <c r="X901"/>
      <c r="Y901"/>
      <c r="AC901"/>
    </row>
    <row r="902" spans="19:29" x14ac:dyDescent="0.25">
      <c r="S902" s="322"/>
      <c r="T902" s="322"/>
      <c r="X902"/>
      <c r="Y902"/>
      <c r="AC902"/>
    </row>
    <row r="903" spans="19:29" x14ac:dyDescent="0.25">
      <c r="S903" s="322"/>
      <c r="T903" s="322"/>
      <c r="X903"/>
      <c r="Y903"/>
      <c r="AC903"/>
    </row>
    <row r="904" spans="19:29" x14ac:dyDescent="0.25">
      <c r="S904" s="322"/>
      <c r="T904" s="322"/>
      <c r="X904"/>
      <c r="Y904"/>
      <c r="AC904"/>
    </row>
    <row r="905" spans="19:29" x14ac:dyDescent="0.25">
      <c r="S905" s="322"/>
      <c r="T905" s="322"/>
      <c r="X905"/>
      <c r="Y905"/>
      <c r="AC905"/>
    </row>
    <row r="906" spans="19:29" x14ac:dyDescent="0.25">
      <c r="S906" s="322"/>
      <c r="T906" s="322"/>
      <c r="X906"/>
      <c r="Y906"/>
      <c r="AC906"/>
    </row>
    <row r="907" spans="19:29" x14ac:dyDescent="0.25">
      <c r="S907" s="322"/>
      <c r="T907" s="322"/>
      <c r="X907"/>
      <c r="Y907"/>
      <c r="AC907"/>
    </row>
    <row r="908" spans="19:29" x14ac:dyDescent="0.25">
      <c r="S908" s="322"/>
      <c r="T908" s="322"/>
      <c r="X908"/>
      <c r="Y908"/>
      <c r="AC908"/>
    </row>
    <row r="909" spans="19:29" x14ac:dyDescent="0.25">
      <c r="S909" s="322"/>
      <c r="T909" s="322"/>
      <c r="X909"/>
      <c r="Y909"/>
      <c r="AC909"/>
    </row>
    <row r="910" spans="19:29" x14ac:dyDescent="0.25">
      <c r="S910" s="322"/>
      <c r="T910" s="322"/>
      <c r="X910"/>
      <c r="Y910"/>
      <c r="AC910"/>
    </row>
    <row r="911" spans="19:29" x14ac:dyDescent="0.25">
      <c r="S911" s="322"/>
      <c r="T911" s="322"/>
      <c r="X911"/>
      <c r="Y911"/>
      <c r="AC911"/>
    </row>
    <row r="912" spans="19:29" x14ac:dyDescent="0.25">
      <c r="S912" s="322"/>
      <c r="T912" s="322"/>
      <c r="X912"/>
      <c r="Y912"/>
      <c r="AC912"/>
    </row>
    <row r="913" spans="19:29" x14ac:dyDescent="0.25">
      <c r="S913" s="322"/>
      <c r="T913" s="322"/>
      <c r="X913"/>
      <c r="Y913"/>
      <c r="AC913"/>
    </row>
    <row r="914" spans="19:29" x14ac:dyDescent="0.25">
      <c r="S914" s="322"/>
      <c r="T914" s="322"/>
      <c r="X914"/>
      <c r="Y914"/>
      <c r="AC914"/>
    </row>
    <row r="915" spans="19:29" x14ac:dyDescent="0.25">
      <c r="S915" s="322"/>
      <c r="T915" s="322"/>
      <c r="X915"/>
      <c r="Y915"/>
      <c r="AC915"/>
    </row>
    <row r="916" spans="19:29" x14ac:dyDescent="0.25">
      <c r="S916" s="322"/>
      <c r="T916" s="322"/>
      <c r="X916"/>
      <c r="Y916"/>
      <c r="AC916"/>
    </row>
    <row r="917" spans="19:29" x14ac:dyDescent="0.25">
      <c r="S917" s="322"/>
      <c r="T917" s="322"/>
      <c r="X917"/>
      <c r="Y917"/>
      <c r="AC917"/>
    </row>
    <row r="918" spans="19:29" x14ac:dyDescent="0.25">
      <c r="S918" s="322"/>
      <c r="T918" s="322"/>
      <c r="X918"/>
      <c r="Y918"/>
      <c r="AC918"/>
    </row>
    <row r="919" spans="19:29" x14ac:dyDescent="0.25">
      <c r="S919" s="322"/>
      <c r="T919" s="322"/>
      <c r="X919"/>
      <c r="Y919"/>
      <c r="AC919"/>
    </row>
    <row r="920" spans="19:29" x14ac:dyDescent="0.25">
      <c r="S920" s="322"/>
      <c r="T920" s="322"/>
      <c r="X920"/>
      <c r="Y920"/>
      <c r="AC920"/>
    </row>
    <row r="921" spans="19:29" x14ac:dyDescent="0.25">
      <c r="S921" s="322"/>
      <c r="T921" s="322"/>
      <c r="X921"/>
      <c r="Y921"/>
      <c r="AC921"/>
    </row>
    <row r="922" spans="19:29" x14ac:dyDescent="0.25">
      <c r="S922" s="322"/>
      <c r="T922" s="322"/>
      <c r="X922"/>
      <c r="Y922"/>
      <c r="AC922"/>
    </row>
    <row r="923" spans="19:29" x14ac:dyDescent="0.25">
      <c r="S923" s="322"/>
      <c r="T923" s="322"/>
      <c r="X923"/>
      <c r="Y923"/>
      <c r="AC923"/>
    </row>
    <row r="924" spans="19:29" x14ac:dyDescent="0.25">
      <c r="S924" s="322"/>
      <c r="T924" s="322"/>
      <c r="X924"/>
      <c r="Y924"/>
      <c r="AC924"/>
    </row>
    <row r="925" spans="19:29" x14ac:dyDescent="0.25">
      <c r="S925" s="322"/>
      <c r="T925" s="322"/>
      <c r="X925"/>
      <c r="Y925"/>
      <c r="AC925"/>
    </row>
    <row r="926" spans="19:29" x14ac:dyDescent="0.25">
      <c r="S926" s="322"/>
      <c r="T926" s="322"/>
      <c r="X926"/>
      <c r="Y926"/>
      <c r="AC926"/>
    </row>
    <row r="927" spans="19:29" x14ac:dyDescent="0.25">
      <c r="S927" s="322"/>
      <c r="T927" s="322"/>
      <c r="X927"/>
      <c r="Y927"/>
      <c r="AC927"/>
    </row>
    <row r="928" spans="19:29" x14ac:dyDescent="0.25">
      <c r="S928" s="322"/>
      <c r="T928" s="322"/>
      <c r="X928"/>
      <c r="Y928"/>
      <c r="AC928"/>
    </row>
    <row r="929" spans="19:29" x14ac:dyDescent="0.25">
      <c r="S929" s="322"/>
      <c r="T929" s="322"/>
      <c r="X929"/>
      <c r="Y929"/>
      <c r="AC929"/>
    </row>
    <row r="930" spans="19:29" x14ac:dyDescent="0.25">
      <c r="S930" s="322"/>
      <c r="T930" s="322"/>
      <c r="X930"/>
      <c r="Y930"/>
      <c r="AC930"/>
    </row>
    <row r="931" spans="19:29" x14ac:dyDescent="0.25">
      <c r="S931" s="322"/>
      <c r="T931" s="322"/>
      <c r="X931"/>
      <c r="Y931"/>
      <c r="AC931"/>
    </row>
    <row r="932" spans="19:29" x14ac:dyDescent="0.25">
      <c r="S932" s="322"/>
      <c r="T932" s="322"/>
      <c r="X932"/>
      <c r="Y932"/>
      <c r="AC932"/>
    </row>
    <row r="933" spans="19:29" x14ac:dyDescent="0.25">
      <c r="S933" s="322"/>
      <c r="T933" s="322"/>
      <c r="X933"/>
      <c r="Y933"/>
      <c r="AC933"/>
    </row>
    <row r="934" spans="19:29" x14ac:dyDescent="0.25">
      <c r="S934" s="322"/>
      <c r="T934" s="322"/>
      <c r="X934"/>
      <c r="Y934"/>
      <c r="AC934"/>
    </row>
    <row r="935" spans="19:29" x14ac:dyDescent="0.25">
      <c r="S935" s="322"/>
      <c r="T935" s="322"/>
      <c r="X935"/>
      <c r="Y935"/>
      <c r="AC935"/>
    </row>
    <row r="936" spans="19:29" x14ac:dyDescent="0.25">
      <c r="S936" s="322"/>
      <c r="T936" s="322"/>
      <c r="X936"/>
      <c r="Y936"/>
      <c r="AC936"/>
    </row>
    <row r="937" spans="19:29" x14ac:dyDescent="0.25">
      <c r="S937" s="322"/>
      <c r="T937" s="322"/>
      <c r="X937"/>
      <c r="Y937"/>
      <c r="AC937"/>
    </row>
    <row r="938" spans="19:29" x14ac:dyDescent="0.25">
      <c r="S938" s="322"/>
      <c r="T938" s="322"/>
      <c r="X938"/>
      <c r="Y938"/>
      <c r="AC938"/>
    </row>
    <row r="939" spans="19:29" x14ac:dyDescent="0.25">
      <c r="S939" s="322"/>
      <c r="T939" s="322"/>
      <c r="X939"/>
      <c r="Y939"/>
      <c r="AC939"/>
    </row>
    <row r="940" spans="19:29" x14ac:dyDescent="0.25">
      <c r="S940" s="322"/>
      <c r="T940" s="322"/>
      <c r="X940"/>
      <c r="Y940"/>
      <c r="AC940"/>
    </row>
    <row r="941" spans="19:29" x14ac:dyDescent="0.25">
      <c r="S941" s="322"/>
      <c r="T941" s="322"/>
      <c r="X941"/>
      <c r="Y941"/>
      <c r="AC941"/>
    </row>
    <row r="942" spans="19:29" x14ac:dyDescent="0.25">
      <c r="S942" s="322"/>
      <c r="T942" s="322"/>
      <c r="X942"/>
      <c r="Y942"/>
      <c r="AC942"/>
    </row>
    <row r="943" spans="19:29" x14ac:dyDescent="0.25">
      <c r="S943" s="322"/>
      <c r="T943" s="322"/>
      <c r="X943"/>
      <c r="Y943"/>
      <c r="AC943"/>
    </row>
    <row r="944" spans="19:29" x14ac:dyDescent="0.25">
      <c r="S944" s="322"/>
      <c r="T944" s="322"/>
      <c r="X944"/>
      <c r="Y944"/>
      <c r="AC944"/>
    </row>
    <row r="945" spans="19:29" x14ac:dyDescent="0.25">
      <c r="S945" s="322"/>
      <c r="T945" s="322"/>
      <c r="X945"/>
      <c r="Y945"/>
      <c r="AC945"/>
    </row>
    <row r="946" spans="19:29" x14ac:dyDescent="0.25">
      <c r="S946" s="322"/>
      <c r="T946" s="322"/>
      <c r="X946"/>
      <c r="Y946"/>
      <c r="AC946"/>
    </row>
    <row r="947" spans="19:29" x14ac:dyDescent="0.25">
      <c r="S947" s="322"/>
      <c r="T947" s="322"/>
      <c r="X947"/>
      <c r="Y947"/>
      <c r="AC947"/>
    </row>
    <row r="948" spans="19:29" x14ac:dyDescent="0.25">
      <c r="S948" s="322"/>
      <c r="T948" s="322"/>
      <c r="X948"/>
      <c r="Y948"/>
      <c r="AC948"/>
    </row>
    <row r="949" spans="19:29" x14ac:dyDescent="0.25">
      <c r="S949" s="322"/>
      <c r="T949" s="322"/>
      <c r="X949"/>
      <c r="Y949"/>
      <c r="AC949"/>
    </row>
    <row r="950" spans="19:29" x14ac:dyDescent="0.25">
      <c r="S950" s="322"/>
      <c r="T950" s="322"/>
      <c r="X950"/>
      <c r="Y950"/>
      <c r="AC950"/>
    </row>
    <row r="951" spans="19:29" x14ac:dyDescent="0.25">
      <c r="S951" s="322"/>
      <c r="T951" s="322"/>
      <c r="X951"/>
      <c r="Y951"/>
      <c r="AC951"/>
    </row>
    <row r="952" spans="19:29" x14ac:dyDescent="0.25">
      <c r="S952" s="322"/>
      <c r="T952" s="322"/>
      <c r="X952"/>
      <c r="Y952"/>
      <c r="AC952"/>
    </row>
    <row r="953" spans="19:29" x14ac:dyDescent="0.25">
      <c r="S953" s="322"/>
      <c r="T953" s="322"/>
      <c r="X953"/>
      <c r="Y953"/>
      <c r="AC953"/>
    </row>
    <row r="954" spans="19:29" x14ac:dyDescent="0.25">
      <c r="S954" s="322"/>
      <c r="T954" s="322"/>
      <c r="X954"/>
      <c r="Y954"/>
      <c r="AC954"/>
    </row>
    <row r="955" spans="19:29" x14ac:dyDescent="0.25">
      <c r="S955" s="322"/>
      <c r="T955" s="322"/>
      <c r="X955"/>
      <c r="Y955"/>
      <c r="AC955"/>
    </row>
    <row r="956" spans="19:29" x14ac:dyDescent="0.25">
      <c r="S956" s="322"/>
      <c r="T956" s="322"/>
      <c r="X956"/>
      <c r="Y956"/>
      <c r="AC956"/>
    </row>
    <row r="957" spans="19:29" x14ac:dyDescent="0.25">
      <c r="S957" s="322"/>
      <c r="T957" s="322"/>
      <c r="X957"/>
      <c r="Y957"/>
      <c r="AC957"/>
    </row>
    <row r="958" spans="19:29" x14ac:dyDescent="0.25">
      <c r="S958" s="322"/>
      <c r="T958" s="322"/>
      <c r="X958"/>
      <c r="Y958"/>
      <c r="AC958"/>
    </row>
    <row r="959" spans="19:29" x14ac:dyDescent="0.25">
      <c r="S959" s="322"/>
      <c r="T959" s="322"/>
      <c r="X959"/>
      <c r="Y959"/>
      <c r="AC959"/>
    </row>
    <row r="960" spans="19:29" x14ac:dyDescent="0.25">
      <c r="S960" s="322"/>
      <c r="T960" s="322"/>
      <c r="X960"/>
      <c r="Y960"/>
      <c r="AC960"/>
    </row>
    <row r="961" spans="19:29" x14ac:dyDescent="0.25">
      <c r="S961" s="322"/>
      <c r="T961" s="322"/>
      <c r="X961"/>
      <c r="Y961"/>
      <c r="AC961"/>
    </row>
    <row r="962" spans="19:29" x14ac:dyDescent="0.25">
      <c r="S962" s="322"/>
      <c r="T962" s="322"/>
      <c r="X962"/>
      <c r="Y962"/>
      <c r="AC962"/>
    </row>
    <row r="963" spans="19:29" x14ac:dyDescent="0.25">
      <c r="S963" s="322"/>
      <c r="T963" s="322"/>
      <c r="X963"/>
      <c r="Y963"/>
      <c r="AC963"/>
    </row>
    <row r="964" spans="19:29" x14ac:dyDescent="0.25">
      <c r="S964" s="322"/>
      <c r="T964" s="322"/>
      <c r="X964"/>
      <c r="Y964"/>
      <c r="AC964"/>
    </row>
    <row r="965" spans="19:29" x14ac:dyDescent="0.25">
      <c r="S965" s="322"/>
      <c r="T965" s="322"/>
      <c r="X965"/>
      <c r="Y965"/>
      <c r="AC965"/>
    </row>
    <row r="966" spans="19:29" x14ac:dyDescent="0.25">
      <c r="S966" s="322"/>
      <c r="T966" s="322"/>
      <c r="X966"/>
      <c r="Y966"/>
      <c r="AC966"/>
    </row>
    <row r="967" spans="19:29" x14ac:dyDescent="0.25">
      <c r="S967" s="322"/>
      <c r="T967" s="322"/>
      <c r="X967"/>
      <c r="Y967"/>
      <c r="AC967"/>
    </row>
    <row r="968" spans="19:29" x14ac:dyDescent="0.25">
      <c r="S968" s="322"/>
      <c r="T968" s="322"/>
      <c r="X968"/>
      <c r="Y968"/>
      <c r="AC968"/>
    </row>
    <row r="969" spans="19:29" x14ac:dyDescent="0.25">
      <c r="S969" s="322"/>
      <c r="T969" s="322"/>
      <c r="X969"/>
      <c r="Y969"/>
      <c r="AC969"/>
    </row>
    <row r="970" spans="19:29" x14ac:dyDescent="0.25">
      <c r="S970" s="322"/>
      <c r="T970" s="322"/>
      <c r="X970"/>
      <c r="Y970"/>
      <c r="AC970"/>
    </row>
    <row r="971" spans="19:29" x14ac:dyDescent="0.25">
      <c r="S971" s="322"/>
      <c r="T971" s="322"/>
      <c r="X971"/>
      <c r="Y971"/>
      <c r="AC971"/>
    </row>
    <row r="972" spans="19:29" x14ac:dyDescent="0.25">
      <c r="S972" s="322"/>
      <c r="T972" s="322"/>
      <c r="X972"/>
      <c r="Y972"/>
      <c r="AC972"/>
    </row>
    <row r="973" spans="19:29" x14ac:dyDescent="0.25">
      <c r="S973" s="322"/>
      <c r="T973" s="322"/>
      <c r="X973"/>
      <c r="Y973"/>
      <c r="AC973"/>
    </row>
    <row r="974" spans="19:29" x14ac:dyDescent="0.25">
      <c r="S974" s="322"/>
      <c r="T974" s="322"/>
      <c r="X974"/>
      <c r="Y974"/>
      <c r="AC974"/>
    </row>
    <row r="975" spans="19:29" x14ac:dyDescent="0.25">
      <c r="S975" s="322"/>
      <c r="T975" s="322"/>
      <c r="X975"/>
      <c r="Y975"/>
      <c r="AC975"/>
    </row>
    <row r="976" spans="19:29" x14ac:dyDescent="0.25">
      <c r="S976" s="322"/>
      <c r="T976" s="322"/>
      <c r="X976"/>
      <c r="Y976"/>
      <c r="AC976"/>
    </row>
    <row r="977" spans="19:29" x14ac:dyDescent="0.25">
      <c r="S977" s="322"/>
      <c r="T977" s="322"/>
      <c r="X977"/>
      <c r="Y977"/>
      <c r="AC977"/>
    </row>
    <row r="978" spans="19:29" x14ac:dyDescent="0.25">
      <c r="S978" s="322"/>
      <c r="T978" s="322"/>
      <c r="X978"/>
      <c r="Y978"/>
      <c r="AC978"/>
    </row>
    <row r="979" spans="19:29" x14ac:dyDescent="0.25">
      <c r="S979" s="322"/>
      <c r="T979" s="322"/>
      <c r="X979"/>
      <c r="Y979"/>
      <c r="AC979"/>
    </row>
    <row r="980" spans="19:29" x14ac:dyDescent="0.25">
      <c r="S980" s="322"/>
      <c r="T980" s="322"/>
      <c r="X980"/>
      <c r="Y980"/>
      <c r="AC980"/>
    </row>
    <row r="981" spans="19:29" x14ac:dyDescent="0.25">
      <c r="S981" s="322"/>
      <c r="T981" s="322"/>
      <c r="X981"/>
      <c r="Y981"/>
      <c r="AC981"/>
    </row>
    <row r="982" spans="19:29" x14ac:dyDescent="0.25">
      <c r="S982" s="322"/>
      <c r="T982" s="322"/>
      <c r="X982"/>
      <c r="Y982"/>
      <c r="AC982"/>
    </row>
    <row r="983" spans="19:29" x14ac:dyDescent="0.25">
      <c r="S983" s="322"/>
      <c r="T983" s="322"/>
      <c r="X983"/>
      <c r="Y983"/>
      <c r="AC983"/>
    </row>
    <row r="984" spans="19:29" x14ac:dyDescent="0.25">
      <c r="S984" s="322"/>
      <c r="T984" s="322"/>
      <c r="X984"/>
      <c r="Y984"/>
      <c r="AC984"/>
    </row>
    <row r="985" spans="19:29" x14ac:dyDescent="0.25">
      <c r="S985" s="322"/>
      <c r="T985" s="322"/>
      <c r="X985"/>
      <c r="Y985"/>
      <c r="AC985"/>
    </row>
    <row r="986" spans="19:29" x14ac:dyDescent="0.25">
      <c r="S986" s="322"/>
      <c r="T986" s="322"/>
      <c r="X986"/>
      <c r="Y986"/>
      <c r="AC986"/>
    </row>
    <row r="987" spans="19:29" x14ac:dyDescent="0.25">
      <c r="S987" s="322"/>
      <c r="T987" s="322"/>
      <c r="X987"/>
      <c r="Y987"/>
      <c r="AC987"/>
    </row>
    <row r="988" spans="19:29" x14ac:dyDescent="0.25">
      <c r="S988" s="322"/>
      <c r="T988" s="322"/>
      <c r="X988"/>
      <c r="Y988"/>
      <c r="AC988"/>
    </row>
    <row r="989" spans="19:29" x14ac:dyDescent="0.25">
      <c r="S989" s="322"/>
      <c r="T989" s="322"/>
      <c r="X989"/>
      <c r="Y989"/>
      <c r="AC989"/>
    </row>
    <row r="990" spans="19:29" x14ac:dyDescent="0.25">
      <c r="S990" s="322"/>
      <c r="T990" s="322"/>
      <c r="X990"/>
      <c r="Y990"/>
      <c r="AC990"/>
    </row>
    <row r="991" spans="19:29" x14ac:dyDescent="0.25">
      <c r="S991" s="322"/>
      <c r="T991" s="322"/>
      <c r="X991"/>
      <c r="Y991"/>
      <c r="AC991"/>
    </row>
    <row r="992" spans="19:29" x14ac:dyDescent="0.25">
      <c r="S992" s="322"/>
      <c r="T992" s="322"/>
      <c r="X992"/>
      <c r="Y992"/>
      <c r="AC992"/>
    </row>
    <row r="993" spans="19:29" x14ac:dyDescent="0.25">
      <c r="S993" s="322"/>
      <c r="T993" s="322"/>
      <c r="X993"/>
      <c r="Y993"/>
      <c r="AC993"/>
    </row>
    <row r="994" spans="19:29" x14ac:dyDescent="0.25">
      <c r="S994" s="322"/>
      <c r="T994" s="322"/>
      <c r="X994"/>
      <c r="Y994"/>
      <c r="AC994"/>
    </row>
    <row r="995" spans="19:29" x14ac:dyDescent="0.25">
      <c r="S995" s="322"/>
      <c r="T995" s="322"/>
      <c r="X995"/>
      <c r="Y995"/>
      <c r="AC995"/>
    </row>
    <row r="996" spans="19:29" x14ac:dyDescent="0.25">
      <c r="S996" s="322"/>
      <c r="T996" s="322"/>
      <c r="X996"/>
      <c r="Y996"/>
      <c r="AC996"/>
    </row>
    <row r="997" spans="19:29" x14ac:dyDescent="0.25">
      <c r="S997" s="322"/>
      <c r="T997" s="322"/>
      <c r="X997"/>
      <c r="Y997"/>
      <c r="AC997"/>
    </row>
    <row r="998" spans="19:29" x14ac:dyDescent="0.25">
      <c r="S998" s="322"/>
      <c r="T998" s="322"/>
      <c r="X998"/>
      <c r="Y998"/>
      <c r="AC998"/>
    </row>
    <row r="999" spans="19:29" x14ac:dyDescent="0.25">
      <c r="S999" s="322"/>
      <c r="T999" s="322"/>
      <c r="X999"/>
      <c r="Y999"/>
      <c r="AC999"/>
    </row>
    <row r="1000" spans="19:29" x14ac:dyDescent="0.25">
      <c r="S1000" s="322"/>
      <c r="T1000" s="322"/>
      <c r="X1000"/>
      <c r="Y1000"/>
      <c r="AC1000"/>
    </row>
    <row r="1001" spans="19:29" x14ac:dyDescent="0.25">
      <c r="S1001" s="322"/>
      <c r="T1001" s="322"/>
      <c r="X1001"/>
      <c r="Y1001"/>
      <c r="AC1001"/>
    </row>
    <row r="1002" spans="19:29" x14ac:dyDescent="0.25">
      <c r="S1002" s="322"/>
      <c r="T1002" s="322"/>
      <c r="X1002"/>
      <c r="Y1002"/>
      <c r="AC1002"/>
    </row>
    <row r="1003" spans="19:29" x14ac:dyDescent="0.25">
      <c r="S1003" s="322"/>
      <c r="T1003" s="322"/>
      <c r="X1003"/>
      <c r="Y1003"/>
      <c r="AC1003"/>
    </row>
    <row r="1004" spans="19:29" x14ac:dyDescent="0.25">
      <c r="S1004" s="322"/>
      <c r="T1004" s="322"/>
      <c r="X1004"/>
      <c r="Y1004"/>
      <c r="AC1004"/>
    </row>
    <row r="1005" spans="19:29" x14ac:dyDescent="0.25">
      <c r="S1005" s="322"/>
      <c r="T1005" s="322"/>
      <c r="X1005"/>
      <c r="Y1005"/>
      <c r="AC1005"/>
    </row>
    <row r="1006" spans="19:29" x14ac:dyDescent="0.25">
      <c r="S1006" s="322"/>
      <c r="T1006" s="322"/>
      <c r="X1006"/>
      <c r="Y1006"/>
      <c r="AC1006"/>
    </row>
    <row r="1007" spans="19:29" x14ac:dyDescent="0.25">
      <c r="S1007" s="322"/>
      <c r="T1007" s="322"/>
      <c r="X1007"/>
      <c r="Y1007"/>
      <c r="AC1007"/>
    </row>
    <row r="1008" spans="19:29" x14ac:dyDescent="0.25">
      <c r="S1008" s="322"/>
      <c r="T1008" s="322"/>
      <c r="X1008"/>
      <c r="Y1008"/>
      <c r="AC1008"/>
    </row>
    <row r="1009" spans="19:29" x14ac:dyDescent="0.25">
      <c r="S1009" s="322"/>
      <c r="T1009" s="322"/>
      <c r="X1009"/>
      <c r="Y1009"/>
      <c r="AC1009"/>
    </row>
    <row r="1010" spans="19:29" x14ac:dyDescent="0.25">
      <c r="S1010" s="322"/>
      <c r="T1010" s="322"/>
      <c r="X1010"/>
      <c r="Y1010"/>
      <c r="AC1010"/>
    </row>
    <row r="1011" spans="19:29" x14ac:dyDescent="0.25">
      <c r="S1011" s="322"/>
      <c r="T1011" s="322"/>
      <c r="X1011"/>
      <c r="Y1011"/>
      <c r="AC1011"/>
    </row>
    <row r="1012" spans="19:29" x14ac:dyDescent="0.25">
      <c r="S1012" s="322"/>
      <c r="T1012" s="322"/>
      <c r="X1012"/>
      <c r="Y1012"/>
      <c r="AC1012"/>
    </row>
    <row r="1013" spans="19:29" x14ac:dyDescent="0.25">
      <c r="S1013" s="322"/>
      <c r="T1013" s="322"/>
      <c r="X1013"/>
      <c r="Y1013"/>
      <c r="AC1013"/>
    </row>
    <row r="1014" spans="19:29" x14ac:dyDescent="0.25">
      <c r="S1014" s="322"/>
      <c r="T1014" s="322"/>
      <c r="X1014"/>
      <c r="Y1014"/>
      <c r="AC1014"/>
    </row>
    <row r="1015" spans="19:29" x14ac:dyDescent="0.25">
      <c r="S1015" s="322"/>
      <c r="T1015" s="322"/>
      <c r="X1015"/>
      <c r="Y1015"/>
      <c r="AC1015"/>
    </row>
    <row r="1016" spans="19:29" x14ac:dyDescent="0.25">
      <c r="S1016" s="322"/>
      <c r="T1016" s="322"/>
      <c r="X1016"/>
      <c r="Y1016"/>
      <c r="AC1016"/>
    </row>
    <row r="1017" spans="19:29" x14ac:dyDescent="0.25">
      <c r="S1017" s="322"/>
      <c r="T1017" s="322"/>
      <c r="X1017"/>
      <c r="Y1017"/>
      <c r="AC1017"/>
    </row>
    <row r="1018" spans="19:29" x14ac:dyDescent="0.25">
      <c r="S1018" s="322"/>
      <c r="T1018" s="322"/>
      <c r="X1018"/>
      <c r="Y1018"/>
      <c r="AC1018"/>
    </row>
    <row r="1019" spans="19:29" x14ac:dyDescent="0.25">
      <c r="S1019" s="322"/>
      <c r="T1019" s="322"/>
      <c r="X1019"/>
      <c r="Y1019"/>
      <c r="AC1019"/>
    </row>
    <row r="1020" spans="19:29" x14ac:dyDescent="0.25">
      <c r="S1020" s="322"/>
      <c r="T1020" s="322"/>
      <c r="X1020"/>
      <c r="Y1020"/>
      <c r="AC1020"/>
    </row>
    <row r="1021" spans="19:29" x14ac:dyDescent="0.25">
      <c r="S1021" s="322"/>
      <c r="T1021" s="322"/>
      <c r="X1021"/>
      <c r="Y1021"/>
      <c r="AC1021"/>
    </row>
    <row r="1022" spans="19:29" x14ac:dyDescent="0.25">
      <c r="S1022" s="322"/>
      <c r="T1022" s="322"/>
      <c r="X1022"/>
      <c r="Y1022"/>
      <c r="AC1022"/>
    </row>
    <row r="1023" spans="19:29" x14ac:dyDescent="0.25">
      <c r="S1023" s="322"/>
      <c r="T1023" s="322"/>
      <c r="X1023"/>
      <c r="Y1023"/>
      <c r="AC1023"/>
    </row>
    <row r="1024" spans="19:29" x14ac:dyDescent="0.25">
      <c r="S1024" s="322"/>
      <c r="T1024" s="322"/>
      <c r="X1024"/>
      <c r="Y1024"/>
      <c r="AC1024"/>
    </row>
    <row r="1025" spans="19:29" x14ac:dyDescent="0.25">
      <c r="S1025" s="322"/>
      <c r="T1025" s="322"/>
      <c r="X1025"/>
      <c r="Y1025"/>
      <c r="AC1025"/>
    </row>
    <row r="1026" spans="19:29" x14ac:dyDescent="0.25">
      <c r="S1026" s="322"/>
      <c r="T1026" s="322"/>
      <c r="X1026"/>
      <c r="Y1026"/>
      <c r="AC1026"/>
    </row>
    <row r="1027" spans="19:29" x14ac:dyDescent="0.25">
      <c r="S1027" s="322"/>
      <c r="T1027" s="322"/>
      <c r="X1027"/>
      <c r="Y1027"/>
      <c r="AC1027"/>
    </row>
    <row r="1028" spans="19:29" x14ac:dyDescent="0.25">
      <c r="S1028" s="322"/>
      <c r="T1028" s="322"/>
      <c r="X1028"/>
      <c r="Y1028"/>
      <c r="AC1028"/>
    </row>
    <row r="1029" spans="19:29" x14ac:dyDescent="0.25">
      <c r="S1029" s="322"/>
      <c r="T1029" s="322"/>
      <c r="X1029"/>
      <c r="Y1029"/>
      <c r="AC1029"/>
    </row>
    <row r="1030" spans="19:29" x14ac:dyDescent="0.25">
      <c r="S1030" s="322"/>
      <c r="T1030" s="322"/>
      <c r="X1030"/>
      <c r="Y1030"/>
      <c r="AC1030"/>
    </row>
    <row r="1031" spans="19:29" x14ac:dyDescent="0.25">
      <c r="S1031" s="322"/>
      <c r="T1031" s="322"/>
      <c r="X1031"/>
      <c r="Y1031"/>
      <c r="AC1031"/>
    </row>
    <row r="1032" spans="19:29" x14ac:dyDescent="0.25">
      <c r="S1032" s="322"/>
      <c r="T1032" s="322"/>
      <c r="X1032"/>
      <c r="Y1032"/>
      <c r="AC1032"/>
    </row>
    <row r="1033" spans="19:29" x14ac:dyDescent="0.25">
      <c r="S1033" s="322"/>
      <c r="T1033" s="322"/>
      <c r="X1033"/>
      <c r="Y1033"/>
      <c r="AC1033"/>
    </row>
    <row r="1034" spans="19:29" x14ac:dyDescent="0.25">
      <c r="S1034" s="322"/>
      <c r="T1034" s="322"/>
      <c r="X1034"/>
      <c r="Y1034"/>
      <c r="AC1034"/>
    </row>
    <row r="1035" spans="19:29" x14ac:dyDescent="0.25">
      <c r="S1035" s="322"/>
      <c r="T1035" s="322"/>
      <c r="X1035"/>
      <c r="Y1035"/>
      <c r="AC1035"/>
    </row>
    <row r="1036" spans="19:29" x14ac:dyDescent="0.25">
      <c r="S1036" s="322"/>
      <c r="T1036" s="322"/>
      <c r="X1036"/>
      <c r="Y1036"/>
      <c r="AC1036"/>
    </row>
    <row r="1037" spans="19:29" x14ac:dyDescent="0.25">
      <c r="S1037" s="322"/>
      <c r="T1037" s="322"/>
      <c r="X1037"/>
      <c r="Y1037"/>
      <c r="AC1037"/>
    </row>
    <row r="1038" spans="19:29" x14ac:dyDescent="0.25">
      <c r="S1038" s="322"/>
      <c r="T1038" s="322"/>
      <c r="X1038"/>
      <c r="Y1038"/>
      <c r="AC1038"/>
    </row>
    <row r="1039" spans="19:29" x14ac:dyDescent="0.25">
      <c r="S1039" s="322"/>
      <c r="T1039" s="322"/>
      <c r="X1039"/>
      <c r="Y1039"/>
      <c r="AC1039"/>
    </row>
    <row r="1040" spans="19:29" x14ac:dyDescent="0.25">
      <c r="S1040" s="322"/>
      <c r="T1040" s="322"/>
      <c r="X1040"/>
      <c r="Y1040"/>
      <c r="AC1040"/>
    </row>
    <row r="1041" spans="19:29" x14ac:dyDescent="0.25">
      <c r="S1041" s="322"/>
      <c r="T1041" s="322"/>
      <c r="X1041"/>
      <c r="Y1041"/>
      <c r="AC1041"/>
    </row>
    <row r="1042" spans="19:29" x14ac:dyDescent="0.25">
      <c r="S1042" s="322"/>
      <c r="T1042" s="322"/>
      <c r="X1042"/>
      <c r="Y1042"/>
      <c r="AC1042"/>
    </row>
    <row r="1043" spans="19:29" x14ac:dyDescent="0.25">
      <c r="S1043" s="322"/>
      <c r="T1043" s="322"/>
      <c r="X1043"/>
      <c r="Y1043"/>
      <c r="AC1043"/>
    </row>
    <row r="1044" spans="19:29" x14ac:dyDescent="0.25">
      <c r="S1044" s="322"/>
      <c r="T1044" s="322"/>
      <c r="X1044"/>
      <c r="Y1044"/>
      <c r="AC1044"/>
    </row>
    <row r="1045" spans="19:29" x14ac:dyDescent="0.25">
      <c r="S1045" s="322"/>
      <c r="T1045" s="322"/>
      <c r="X1045"/>
      <c r="Y1045"/>
      <c r="AC1045"/>
    </row>
    <row r="1046" spans="19:29" x14ac:dyDescent="0.25">
      <c r="S1046" s="322"/>
      <c r="T1046" s="322"/>
      <c r="X1046"/>
      <c r="Y1046"/>
      <c r="AC1046"/>
    </row>
    <row r="1047" spans="19:29" x14ac:dyDescent="0.25">
      <c r="S1047" s="322"/>
      <c r="T1047" s="322"/>
      <c r="X1047"/>
      <c r="Y1047"/>
      <c r="AC1047"/>
    </row>
    <row r="1048" spans="19:29" x14ac:dyDescent="0.25">
      <c r="S1048" s="322"/>
      <c r="T1048" s="322"/>
      <c r="X1048"/>
      <c r="Y1048"/>
      <c r="AC1048"/>
    </row>
    <row r="1049" spans="19:29" x14ac:dyDescent="0.25">
      <c r="S1049" s="322"/>
      <c r="T1049" s="322"/>
      <c r="X1049"/>
      <c r="Y1049"/>
      <c r="AC1049"/>
    </row>
    <row r="1050" spans="19:29" x14ac:dyDescent="0.25">
      <c r="S1050" s="322"/>
      <c r="T1050" s="322"/>
      <c r="X1050"/>
      <c r="Y1050"/>
      <c r="AC1050"/>
    </row>
    <row r="1051" spans="19:29" x14ac:dyDescent="0.25">
      <c r="S1051" s="322"/>
      <c r="T1051" s="322"/>
      <c r="X1051"/>
      <c r="Y1051"/>
      <c r="AC1051"/>
    </row>
    <row r="1052" spans="19:29" x14ac:dyDescent="0.25">
      <c r="S1052" s="322"/>
      <c r="T1052" s="322"/>
      <c r="X1052"/>
      <c r="Y1052"/>
      <c r="AC1052"/>
    </row>
    <row r="1053" spans="19:29" x14ac:dyDescent="0.25">
      <c r="S1053" s="322"/>
      <c r="T1053" s="322"/>
      <c r="X1053"/>
      <c r="Y1053"/>
      <c r="AC1053"/>
    </row>
    <row r="1054" spans="19:29" x14ac:dyDescent="0.25">
      <c r="S1054" s="322"/>
      <c r="T1054" s="322"/>
      <c r="X1054"/>
      <c r="Y1054"/>
      <c r="AC1054"/>
    </row>
    <row r="1055" spans="19:29" x14ac:dyDescent="0.25">
      <c r="S1055" s="322"/>
      <c r="T1055" s="322"/>
      <c r="X1055"/>
      <c r="Y1055"/>
      <c r="AC1055"/>
    </row>
    <row r="1056" spans="19:29" x14ac:dyDescent="0.25">
      <c r="S1056" s="322"/>
      <c r="T1056" s="322"/>
      <c r="X1056"/>
      <c r="Y1056"/>
      <c r="AC1056"/>
    </row>
    <row r="1057" spans="19:29" x14ac:dyDescent="0.25">
      <c r="S1057" s="322"/>
      <c r="T1057" s="322"/>
      <c r="X1057"/>
      <c r="Y1057"/>
      <c r="AC1057"/>
    </row>
    <row r="1058" spans="19:29" x14ac:dyDescent="0.25">
      <c r="S1058" s="322"/>
      <c r="T1058" s="322"/>
      <c r="X1058"/>
      <c r="Y1058"/>
      <c r="AC1058"/>
    </row>
    <row r="1059" spans="19:29" x14ac:dyDescent="0.25">
      <c r="S1059" s="322"/>
      <c r="T1059" s="322"/>
      <c r="X1059"/>
      <c r="Y1059"/>
      <c r="AC1059"/>
    </row>
    <row r="1060" spans="19:29" x14ac:dyDescent="0.25">
      <c r="S1060" s="322"/>
      <c r="T1060" s="322"/>
      <c r="X1060"/>
      <c r="Y1060"/>
      <c r="AC1060"/>
    </row>
    <row r="1061" spans="19:29" x14ac:dyDescent="0.25">
      <c r="S1061" s="322"/>
      <c r="T1061" s="322"/>
      <c r="X1061"/>
      <c r="Y1061"/>
      <c r="AC1061"/>
    </row>
    <row r="1062" spans="19:29" x14ac:dyDescent="0.25">
      <c r="S1062" s="322"/>
      <c r="T1062" s="322"/>
      <c r="X1062"/>
      <c r="Y1062"/>
      <c r="AC1062"/>
    </row>
    <row r="1063" spans="19:29" x14ac:dyDescent="0.25">
      <c r="S1063" s="322"/>
      <c r="T1063" s="322"/>
      <c r="X1063"/>
      <c r="Y1063"/>
      <c r="AC1063"/>
    </row>
    <row r="1064" spans="19:29" x14ac:dyDescent="0.25">
      <c r="S1064" s="322"/>
      <c r="T1064" s="322"/>
      <c r="X1064"/>
      <c r="Y1064"/>
      <c r="AC1064"/>
    </row>
    <row r="1065" spans="19:29" x14ac:dyDescent="0.25">
      <c r="S1065" s="322"/>
      <c r="T1065" s="322"/>
      <c r="X1065"/>
      <c r="Y1065"/>
      <c r="AC1065"/>
    </row>
    <row r="1066" spans="19:29" x14ac:dyDescent="0.25">
      <c r="S1066" s="322"/>
      <c r="T1066" s="322"/>
      <c r="X1066"/>
      <c r="Y1066"/>
      <c r="AC1066"/>
    </row>
    <row r="1067" spans="19:29" x14ac:dyDescent="0.25">
      <c r="S1067" s="322"/>
      <c r="T1067" s="322"/>
      <c r="X1067"/>
      <c r="Y1067"/>
      <c r="AC1067"/>
    </row>
    <row r="1068" spans="19:29" x14ac:dyDescent="0.25">
      <c r="S1068" s="322"/>
      <c r="T1068" s="322"/>
      <c r="X1068"/>
      <c r="Y1068"/>
      <c r="AC1068"/>
    </row>
    <row r="1069" spans="19:29" x14ac:dyDescent="0.25">
      <c r="S1069" s="322"/>
      <c r="T1069" s="322"/>
      <c r="X1069"/>
      <c r="Y1069"/>
      <c r="AC1069"/>
    </row>
    <row r="1070" spans="19:29" x14ac:dyDescent="0.25">
      <c r="S1070" s="322"/>
      <c r="T1070" s="322"/>
      <c r="X1070"/>
      <c r="Y1070"/>
      <c r="AC1070"/>
    </row>
    <row r="1071" spans="19:29" x14ac:dyDescent="0.25">
      <c r="S1071" s="322"/>
      <c r="T1071" s="322"/>
      <c r="X1071"/>
      <c r="Y1071"/>
      <c r="AC1071"/>
    </row>
    <row r="1072" spans="19:29" x14ac:dyDescent="0.25">
      <c r="S1072" s="322"/>
      <c r="T1072" s="322"/>
      <c r="X1072"/>
      <c r="Y1072"/>
      <c r="AC1072"/>
    </row>
    <row r="1073" spans="19:29" x14ac:dyDescent="0.25">
      <c r="S1073" s="322"/>
      <c r="T1073" s="322"/>
      <c r="X1073"/>
      <c r="Y1073"/>
      <c r="AC1073"/>
    </row>
    <row r="1074" spans="19:29" x14ac:dyDescent="0.25">
      <c r="S1074" s="322"/>
      <c r="T1074" s="322"/>
      <c r="X1074"/>
      <c r="Y1074"/>
      <c r="AC1074"/>
    </row>
    <row r="1075" spans="19:29" x14ac:dyDescent="0.25">
      <c r="S1075" s="322"/>
      <c r="T1075" s="322"/>
      <c r="X1075"/>
      <c r="Y1075"/>
      <c r="AC1075"/>
    </row>
    <row r="1076" spans="19:29" x14ac:dyDescent="0.25">
      <c r="S1076" s="322"/>
      <c r="T1076" s="322"/>
      <c r="X1076"/>
      <c r="Y1076"/>
      <c r="AC1076"/>
    </row>
    <row r="1077" spans="19:29" x14ac:dyDescent="0.25">
      <c r="S1077" s="322"/>
      <c r="T1077" s="322"/>
      <c r="X1077"/>
      <c r="Y1077"/>
      <c r="AC1077"/>
    </row>
    <row r="1078" spans="19:29" x14ac:dyDescent="0.25">
      <c r="S1078" s="322"/>
      <c r="T1078" s="322"/>
      <c r="X1078"/>
      <c r="Y1078"/>
      <c r="AC1078"/>
    </row>
    <row r="1079" spans="19:29" x14ac:dyDescent="0.25">
      <c r="S1079" s="322"/>
      <c r="T1079" s="322"/>
      <c r="X1079"/>
      <c r="Y1079"/>
      <c r="AC1079"/>
    </row>
    <row r="1080" spans="19:29" x14ac:dyDescent="0.25">
      <c r="S1080" s="322"/>
      <c r="T1080" s="322"/>
      <c r="X1080"/>
      <c r="Y1080"/>
      <c r="AC1080"/>
    </row>
    <row r="1081" spans="19:29" x14ac:dyDescent="0.25">
      <c r="S1081" s="322"/>
      <c r="T1081" s="322"/>
      <c r="X1081"/>
      <c r="Y1081"/>
      <c r="AC1081"/>
    </row>
    <row r="1082" spans="19:29" x14ac:dyDescent="0.25">
      <c r="S1082" s="322"/>
      <c r="T1082" s="322"/>
      <c r="X1082"/>
      <c r="Y1082"/>
      <c r="AC1082"/>
    </row>
    <row r="1083" spans="19:29" x14ac:dyDescent="0.25">
      <c r="S1083" s="322"/>
      <c r="T1083" s="322"/>
      <c r="X1083"/>
      <c r="Y1083"/>
      <c r="AC1083"/>
    </row>
    <row r="1084" spans="19:29" x14ac:dyDescent="0.25">
      <c r="S1084" s="322"/>
      <c r="T1084" s="322"/>
      <c r="X1084"/>
      <c r="Y1084"/>
      <c r="AC1084"/>
    </row>
    <row r="1085" spans="19:29" x14ac:dyDescent="0.25">
      <c r="S1085" s="322"/>
      <c r="T1085" s="322"/>
      <c r="X1085"/>
      <c r="Y1085"/>
      <c r="AC1085"/>
    </row>
    <row r="1086" spans="19:29" x14ac:dyDescent="0.25">
      <c r="S1086" s="322"/>
      <c r="T1086" s="322"/>
      <c r="X1086"/>
      <c r="Y1086"/>
      <c r="AC1086"/>
    </row>
    <row r="1087" spans="19:29" x14ac:dyDescent="0.25">
      <c r="S1087" s="322"/>
      <c r="T1087" s="322"/>
      <c r="X1087"/>
      <c r="Y1087"/>
      <c r="AC1087"/>
    </row>
    <row r="1088" spans="19:29" x14ac:dyDescent="0.25">
      <c r="S1088" s="322"/>
      <c r="T1088" s="322"/>
      <c r="X1088"/>
      <c r="Y1088"/>
      <c r="AC1088"/>
    </row>
    <row r="1089" spans="19:29" x14ac:dyDescent="0.25">
      <c r="S1089" s="322"/>
      <c r="T1089" s="322"/>
      <c r="X1089"/>
      <c r="Y1089"/>
      <c r="AC1089"/>
    </row>
    <row r="1090" spans="19:29" x14ac:dyDescent="0.25">
      <c r="S1090" s="322"/>
      <c r="T1090" s="322"/>
      <c r="X1090"/>
      <c r="Y1090"/>
      <c r="AC1090"/>
    </row>
    <row r="1091" spans="19:29" x14ac:dyDescent="0.25">
      <c r="S1091" s="322"/>
      <c r="T1091" s="322"/>
      <c r="X1091"/>
      <c r="Y1091"/>
      <c r="AC1091"/>
    </row>
    <row r="1092" spans="19:29" x14ac:dyDescent="0.25">
      <c r="S1092" s="322"/>
      <c r="T1092" s="322"/>
      <c r="X1092"/>
      <c r="Y1092"/>
      <c r="AC1092"/>
    </row>
    <row r="1093" spans="19:29" x14ac:dyDescent="0.25">
      <c r="S1093" s="322"/>
      <c r="T1093" s="322"/>
      <c r="X1093"/>
      <c r="Y1093"/>
      <c r="AC1093"/>
    </row>
    <row r="1094" spans="19:29" x14ac:dyDescent="0.25">
      <c r="S1094" s="322"/>
      <c r="T1094" s="322"/>
      <c r="X1094"/>
      <c r="Y1094"/>
      <c r="AC1094"/>
    </row>
    <row r="1095" spans="19:29" x14ac:dyDescent="0.25">
      <c r="S1095" s="322"/>
      <c r="T1095" s="322"/>
      <c r="X1095"/>
      <c r="Y1095"/>
      <c r="AC1095"/>
    </row>
    <row r="1096" spans="19:29" x14ac:dyDescent="0.25">
      <c r="S1096" s="322"/>
      <c r="T1096" s="322"/>
      <c r="X1096"/>
      <c r="Y1096"/>
      <c r="AC1096"/>
    </row>
    <row r="1097" spans="19:29" x14ac:dyDescent="0.25">
      <c r="S1097" s="322"/>
      <c r="T1097" s="322"/>
      <c r="X1097"/>
      <c r="Y1097"/>
      <c r="AC1097"/>
    </row>
    <row r="1098" spans="19:29" x14ac:dyDescent="0.25">
      <c r="S1098" s="322"/>
      <c r="T1098" s="322"/>
      <c r="X1098"/>
      <c r="Y1098"/>
      <c r="AC1098"/>
    </row>
    <row r="1099" spans="19:29" x14ac:dyDescent="0.25">
      <c r="S1099" s="322"/>
      <c r="T1099" s="322"/>
      <c r="X1099"/>
      <c r="Y1099"/>
      <c r="AC1099"/>
    </row>
    <row r="1100" spans="19:29" x14ac:dyDescent="0.25">
      <c r="S1100" s="322"/>
      <c r="T1100" s="322"/>
      <c r="X1100"/>
      <c r="Y1100"/>
      <c r="AC1100"/>
    </row>
    <row r="1101" spans="19:29" x14ac:dyDescent="0.25">
      <c r="S1101" s="322"/>
      <c r="T1101" s="322"/>
      <c r="X1101"/>
      <c r="Y1101"/>
      <c r="AC1101"/>
    </row>
    <row r="1102" spans="19:29" x14ac:dyDescent="0.25">
      <c r="S1102" s="322"/>
      <c r="T1102" s="322"/>
      <c r="X1102"/>
      <c r="Y1102"/>
      <c r="AC1102"/>
    </row>
    <row r="1103" spans="19:29" x14ac:dyDescent="0.25">
      <c r="S1103" s="322"/>
      <c r="T1103" s="322"/>
      <c r="X1103"/>
      <c r="Y1103"/>
      <c r="AC1103"/>
    </row>
    <row r="1104" spans="19:29" x14ac:dyDescent="0.25">
      <c r="S1104" s="322"/>
      <c r="T1104" s="322"/>
      <c r="X1104"/>
      <c r="Y1104"/>
      <c r="AC1104"/>
    </row>
    <row r="1105" spans="19:29" x14ac:dyDescent="0.25">
      <c r="S1105" s="322"/>
      <c r="T1105" s="322"/>
      <c r="X1105"/>
      <c r="Y1105"/>
      <c r="AC1105"/>
    </row>
    <row r="1106" spans="19:29" x14ac:dyDescent="0.25">
      <c r="S1106" s="322"/>
      <c r="T1106" s="322"/>
      <c r="X1106"/>
      <c r="Y1106"/>
      <c r="AC1106"/>
    </row>
    <row r="1107" spans="19:29" x14ac:dyDescent="0.25">
      <c r="S1107" s="322"/>
      <c r="T1107" s="322"/>
      <c r="X1107"/>
      <c r="Y1107"/>
      <c r="AC1107"/>
    </row>
    <row r="1108" spans="19:29" x14ac:dyDescent="0.25">
      <c r="S1108" s="322"/>
      <c r="T1108" s="322"/>
      <c r="X1108"/>
      <c r="Y1108"/>
      <c r="AC1108"/>
    </row>
    <row r="1109" spans="19:29" x14ac:dyDescent="0.25">
      <c r="S1109" s="322"/>
      <c r="T1109" s="322"/>
      <c r="X1109"/>
      <c r="Y1109"/>
      <c r="AC1109"/>
    </row>
    <row r="1110" spans="19:29" x14ac:dyDescent="0.25">
      <c r="S1110" s="322"/>
      <c r="T1110" s="322"/>
      <c r="X1110"/>
      <c r="Y1110"/>
      <c r="AC1110"/>
    </row>
    <row r="1111" spans="19:29" x14ac:dyDescent="0.25">
      <c r="S1111" s="322"/>
      <c r="T1111" s="322"/>
      <c r="X1111"/>
      <c r="Y1111"/>
      <c r="AC1111"/>
    </row>
    <row r="1112" spans="19:29" x14ac:dyDescent="0.25">
      <c r="S1112" s="322"/>
      <c r="T1112" s="322"/>
      <c r="X1112"/>
      <c r="Y1112"/>
      <c r="AC1112"/>
    </row>
    <row r="1113" spans="19:29" x14ac:dyDescent="0.25">
      <c r="S1113" s="322"/>
      <c r="T1113" s="322"/>
      <c r="X1113"/>
      <c r="Y1113"/>
      <c r="AC1113"/>
    </row>
    <row r="1114" spans="19:29" x14ac:dyDescent="0.25">
      <c r="S1114" s="322"/>
      <c r="T1114" s="322"/>
      <c r="X1114"/>
      <c r="Y1114"/>
      <c r="AC1114"/>
    </row>
    <row r="1115" spans="19:29" x14ac:dyDescent="0.25">
      <c r="S1115" s="322"/>
      <c r="T1115" s="322"/>
      <c r="X1115"/>
      <c r="Y1115"/>
      <c r="AC1115"/>
    </row>
    <row r="1116" spans="19:29" x14ac:dyDescent="0.25">
      <c r="S1116" s="322"/>
      <c r="T1116" s="322"/>
      <c r="X1116"/>
      <c r="Y1116"/>
      <c r="AC1116"/>
    </row>
    <row r="1117" spans="19:29" x14ac:dyDescent="0.25">
      <c r="S1117" s="322"/>
      <c r="T1117" s="322"/>
      <c r="X1117"/>
      <c r="Y1117"/>
      <c r="AC1117"/>
    </row>
    <row r="1118" spans="19:29" x14ac:dyDescent="0.25">
      <c r="S1118" s="322"/>
      <c r="T1118" s="322"/>
      <c r="X1118"/>
      <c r="Y1118"/>
      <c r="AC1118"/>
    </row>
    <row r="1119" spans="19:29" x14ac:dyDescent="0.25">
      <c r="S1119" s="322"/>
      <c r="T1119" s="322"/>
      <c r="X1119"/>
      <c r="Y1119"/>
      <c r="AC1119"/>
    </row>
    <row r="1120" spans="19:29" x14ac:dyDescent="0.25">
      <c r="S1120" s="322"/>
      <c r="T1120" s="322"/>
      <c r="X1120"/>
      <c r="Y1120"/>
      <c r="AC1120"/>
    </row>
    <row r="1121" spans="19:29" x14ac:dyDescent="0.25">
      <c r="S1121" s="322"/>
      <c r="T1121" s="322"/>
      <c r="X1121"/>
      <c r="Y1121"/>
      <c r="AC1121"/>
    </row>
    <row r="1122" spans="19:29" x14ac:dyDescent="0.25">
      <c r="S1122" s="322"/>
      <c r="T1122" s="322"/>
      <c r="X1122"/>
      <c r="Y1122"/>
      <c r="AC1122"/>
    </row>
    <row r="1123" spans="19:29" x14ac:dyDescent="0.25">
      <c r="S1123" s="322"/>
      <c r="T1123" s="322"/>
      <c r="X1123"/>
      <c r="Y1123"/>
      <c r="AC1123"/>
    </row>
    <row r="1124" spans="19:29" x14ac:dyDescent="0.25">
      <c r="S1124" s="322"/>
      <c r="T1124" s="322"/>
      <c r="X1124"/>
      <c r="Y1124"/>
      <c r="AC1124"/>
    </row>
    <row r="1125" spans="19:29" x14ac:dyDescent="0.25">
      <c r="S1125" s="322"/>
      <c r="T1125" s="322"/>
      <c r="X1125"/>
      <c r="Y1125"/>
      <c r="AC1125"/>
    </row>
    <row r="1126" spans="19:29" x14ac:dyDescent="0.25">
      <c r="S1126" s="322"/>
      <c r="T1126" s="322"/>
      <c r="X1126"/>
      <c r="Y1126"/>
      <c r="AC1126"/>
    </row>
    <row r="1127" spans="19:29" x14ac:dyDescent="0.25">
      <c r="S1127" s="322"/>
      <c r="T1127" s="322"/>
      <c r="X1127"/>
      <c r="Y1127"/>
      <c r="AC1127"/>
    </row>
    <row r="1128" spans="19:29" x14ac:dyDescent="0.25">
      <c r="S1128" s="322"/>
      <c r="T1128" s="322"/>
      <c r="X1128"/>
      <c r="Y1128"/>
      <c r="AC1128"/>
    </row>
    <row r="1129" spans="19:29" x14ac:dyDescent="0.25">
      <c r="S1129" s="322"/>
      <c r="T1129" s="322"/>
      <c r="X1129"/>
      <c r="Y1129"/>
      <c r="AC1129"/>
    </row>
    <row r="1130" spans="19:29" x14ac:dyDescent="0.25">
      <c r="S1130" s="322"/>
      <c r="T1130" s="322"/>
      <c r="X1130"/>
      <c r="Y1130"/>
      <c r="AC1130"/>
    </row>
    <row r="1131" spans="19:29" x14ac:dyDescent="0.25">
      <c r="S1131" s="322"/>
      <c r="T1131" s="322"/>
      <c r="X1131"/>
      <c r="Y1131"/>
      <c r="AC1131"/>
    </row>
    <row r="1132" spans="19:29" x14ac:dyDescent="0.25">
      <c r="S1132" s="322"/>
      <c r="T1132" s="322"/>
      <c r="X1132"/>
      <c r="Y1132"/>
      <c r="AC1132"/>
    </row>
    <row r="1133" spans="19:29" x14ac:dyDescent="0.25">
      <c r="S1133" s="322"/>
      <c r="T1133" s="322"/>
      <c r="X1133"/>
      <c r="Y1133"/>
      <c r="AC1133"/>
    </row>
    <row r="1134" spans="19:29" x14ac:dyDescent="0.25">
      <c r="S1134" s="322"/>
      <c r="T1134" s="322"/>
      <c r="X1134"/>
      <c r="Y1134"/>
      <c r="AC1134"/>
    </row>
    <row r="1135" spans="19:29" x14ac:dyDescent="0.25">
      <c r="S1135" s="322"/>
      <c r="T1135" s="322"/>
      <c r="X1135"/>
      <c r="Y1135"/>
      <c r="AC1135"/>
    </row>
    <row r="1136" spans="19:29" x14ac:dyDescent="0.25">
      <c r="S1136" s="322"/>
      <c r="T1136" s="322"/>
      <c r="X1136"/>
      <c r="Y1136"/>
      <c r="AC1136"/>
    </row>
    <row r="1137" spans="19:29" x14ac:dyDescent="0.25">
      <c r="S1137" s="322"/>
      <c r="T1137" s="322"/>
      <c r="X1137"/>
      <c r="Y1137"/>
      <c r="AC1137"/>
    </row>
    <row r="1138" spans="19:29" x14ac:dyDescent="0.25">
      <c r="S1138" s="322"/>
      <c r="T1138" s="322"/>
      <c r="X1138"/>
      <c r="Y1138"/>
      <c r="AC1138"/>
    </row>
    <row r="1139" spans="19:29" x14ac:dyDescent="0.25">
      <c r="S1139" s="322"/>
      <c r="T1139" s="322"/>
      <c r="X1139"/>
      <c r="Y1139"/>
      <c r="AC1139"/>
    </row>
    <row r="1140" spans="19:29" x14ac:dyDescent="0.25">
      <c r="S1140" s="322"/>
      <c r="T1140" s="322"/>
      <c r="X1140"/>
      <c r="Y1140"/>
      <c r="AC1140"/>
    </row>
    <row r="1141" spans="19:29" x14ac:dyDescent="0.25">
      <c r="S1141" s="322"/>
      <c r="T1141" s="322"/>
      <c r="X1141"/>
      <c r="Y1141"/>
      <c r="AC1141"/>
    </row>
    <row r="1142" spans="19:29" x14ac:dyDescent="0.25">
      <c r="S1142" s="322"/>
      <c r="T1142" s="322"/>
      <c r="X1142"/>
      <c r="Y1142"/>
      <c r="AC1142"/>
    </row>
    <row r="1143" spans="19:29" x14ac:dyDescent="0.25">
      <c r="S1143" s="322"/>
      <c r="T1143" s="322"/>
      <c r="X1143"/>
      <c r="Y1143"/>
      <c r="AC1143"/>
    </row>
    <row r="1144" spans="19:29" x14ac:dyDescent="0.25">
      <c r="S1144" s="322"/>
      <c r="T1144" s="322"/>
      <c r="X1144"/>
      <c r="Y1144"/>
      <c r="AC1144"/>
    </row>
    <row r="1145" spans="19:29" x14ac:dyDescent="0.25">
      <c r="S1145" s="322"/>
      <c r="T1145" s="322"/>
      <c r="X1145"/>
      <c r="Y1145"/>
      <c r="AC1145"/>
    </row>
    <row r="1146" spans="19:29" x14ac:dyDescent="0.25">
      <c r="S1146" s="322"/>
      <c r="T1146" s="322"/>
      <c r="X1146"/>
      <c r="Y1146"/>
      <c r="AC1146"/>
    </row>
    <row r="1147" spans="19:29" x14ac:dyDescent="0.25">
      <c r="S1147" s="322"/>
      <c r="T1147" s="322"/>
      <c r="X1147"/>
      <c r="Y1147"/>
      <c r="AC1147"/>
    </row>
    <row r="1148" spans="19:29" x14ac:dyDescent="0.25">
      <c r="S1148" s="322"/>
      <c r="T1148" s="322"/>
      <c r="X1148"/>
      <c r="Y1148"/>
      <c r="AC1148"/>
    </row>
    <row r="1149" spans="19:29" x14ac:dyDescent="0.25">
      <c r="S1149" s="322"/>
      <c r="T1149" s="322"/>
      <c r="X1149"/>
      <c r="Y1149"/>
      <c r="AC1149"/>
    </row>
    <row r="1150" spans="19:29" x14ac:dyDescent="0.25">
      <c r="S1150" s="322"/>
      <c r="T1150" s="322"/>
      <c r="X1150"/>
      <c r="Y1150"/>
      <c r="AC1150"/>
    </row>
    <row r="1151" spans="19:29" x14ac:dyDescent="0.25">
      <c r="S1151" s="322"/>
      <c r="T1151" s="322"/>
      <c r="X1151"/>
      <c r="Y1151"/>
      <c r="AC1151"/>
    </row>
    <row r="1152" spans="19:29" x14ac:dyDescent="0.25">
      <c r="S1152" s="322"/>
      <c r="T1152" s="322"/>
      <c r="X1152"/>
      <c r="Y1152"/>
      <c r="AC1152"/>
    </row>
    <row r="1153" spans="19:29" x14ac:dyDescent="0.25">
      <c r="S1153" s="322"/>
      <c r="T1153" s="322"/>
      <c r="X1153"/>
      <c r="Y1153"/>
      <c r="AC1153"/>
    </row>
    <row r="1154" spans="19:29" x14ac:dyDescent="0.25">
      <c r="S1154" s="322"/>
      <c r="T1154" s="322"/>
      <c r="X1154"/>
      <c r="Y1154"/>
      <c r="AC1154"/>
    </row>
    <row r="1155" spans="19:29" x14ac:dyDescent="0.25">
      <c r="S1155" s="322"/>
      <c r="T1155" s="322"/>
      <c r="X1155"/>
      <c r="Y1155"/>
      <c r="AC1155"/>
    </row>
    <row r="1156" spans="19:29" x14ac:dyDescent="0.25">
      <c r="S1156" s="322"/>
      <c r="T1156" s="322"/>
      <c r="X1156"/>
      <c r="Y1156"/>
      <c r="AC1156"/>
    </row>
    <row r="1157" spans="19:29" x14ac:dyDescent="0.25">
      <c r="S1157" s="322"/>
      <c r="T1157" s="322"/>
      <c r="X1157"/>
      <c r="Y1157"/>
      <c r="AC1157"/>
    </row>
    <row r="1158" spans="19:29" x14ac:dyDescent="0.25">
      <c r="S1158" s="322"/>
      <c r="T1158" s="322"/>
      <c r="X1158"/>
      <c r="Y1158"/>
      <c r="AC1158"/>
    </row>
    <row r="1159" spans="19:29" x14ac:dyDescent="0.25">
      <c r="S1159" s="322"/>
      <c r="T1159" s="322"/>
      <c r="X1159"/>
      <c r="Y1159"/>
      <c r="AC1159"/>
    </row>
    <row r="1160" spans="19:29" x14ac:dyDescent="0.25">
      <c r="S1160" s="322"/>
      <c r="T1160" s="322"/>
      <c r="X1160"/>
      <c r="Y1160"/>
      <c r="AC1160"/>
    </row>
    <row r="1161" spans="19:29" x14ac:dyDescent="0.25">
      <c r="S1161" s="322"/>
      <c r="T1161" s="322"/>
      <c r="X1161"/>
      <c r="Y1161"/>
      <c r="AC1161"/>
    </row>
    <row r="1162" spans="19:29" x14ac:dyDescent="0.25">
      <c r="S1162" s="322"/>
      <c r="T1162" s="322"/>
      <c r="X1162"/>
      <c r="Y1162"/>
      <c r="AC1162"/>
    </row>
    <row r="1163" spans="19:29" x14ac:dyDescent="0.25">
      <c r="S1163" s="322"/>
      <c r="T1163" s="322"/>
      <c r="X1163"/>
      <c r="Y1163"/>
      <c r="AC1163"/>
    </row>
    <row r="1164" spans="19:29" x14ac:dyDescent="0.25">
      <c r="S1164" s="322"/>
      <c r="T1164" s="322"/>
      <c r="X1164"/>
      <c r="Y1164"/>
      <c r="AC1164"/>
    </row>
    <row r="1165" spans="19:29" x14ac:dyDescent="0.25">
      <c r="S1165" s="322"/>
      <c r="T1165" s="322"/>
      <c r="X1165"/>
      <c r="Y1165"/>
      <c r="AC1165"/>
    </row>
    <row r="1166" spans="19:29" x14ac:dyDescent="0.25">
      <c r="S1166" s="322"/>
      <c r="T1166" s="322"/>
      <c r="X1166"/>
      <c r="Y1166"/>
      <c r="AC1166"/>
    </row>
    <row r="1167" spans="19:29" x14ac:dyDescent="0.25">
      <c r="S1167" s="322"/>
      <c r="T1167" s="322"/>
      <c r="X1167"/>
      <c r="Y1167"/>
      <c r="AC1167"/>
    </row>
    <row r="1168" spans="19:29" x14ac:dyDescent="0.25">
      <c r="S1168" s="322"/>
      <c r="T1168" s="322"/>
      <c r="X1168"/>
      <c r="Y1168"/>
      <c r="AC1168"/>
    </row>
    <row r="1169" spans="19:29" x14ac:dyDescent="0.25">
      <c r="S1169" s="322"/>
      <c r="T1169" s="322"/>
      <c r="X1169"/>
      <c r="Y1169"/>
      <c r="AC1169"/>
    </row>
    <row r="1170" spans="19:29" x14ac:dyDescent="0.25">
      <c r="S1170" s="322"/>
      <c r="T1170" s="322"/>
      <c r="X1170"/>
      <c r="Y1170"/>
      <c r="AC1170"/>
    </row>
    <row r="1171" spans="19:29" x14ac:dyDescent="0.25">
      <c r="S1171" s="322"/>
      <c r="T1171" s="322"/>
      <c r="X1171"/>
      <c r="Y1171"/>
      <c r="AC1171"/>
    </row>
    <row r="1172" spans="19:29" x14ac:dyDescent="0.25">
      <c r="S1172" s="322"/>
      <c r="T1172" s="322"/>
      <c r="X1172"/>
      <c r="Y1172"/>
      <c r="AC1172"/>
    </row>
    <row r="1173" spans="19:29" x14ac:dyDescent="0.25">
      <c r="S1173" s="322"/>
      <c r="T1173" s="322"/>
      <c r="X1173"/>
      <c r="Y1173"/>
      <c r="AC1173"/>
    </row>
    <row r="1174" spans="19:29" x14ac:dyDescent="0.25">
      <c r="S1174" s="322"/>
      <c r="T1174" s="322"/>
      <c r="X1174"/>
      <c r="Y1174"/>
      <c r="AC1174"/>
    </row>
    <row r="1175" spans="19:29" x14ac:dyDescent="0.25">
      <c r="S1175" s="322"/>
      <c r="T1175" s="322"/>
      <c r="X1175"/>
      <c r="Y1175"/>
      <c r="AC1175"/>
    </row>
    <row r="1176" spans="19:29" x14ac:dyDescent="0.25">
      <c r="S1176" s="322"/>
      <c r="T1176" s="322"/>
      <c r="X1176"/>
      <c r="Y1176"/>
      <c r="AC1176"/>
    </row>
    <row r="1177" spans="19:29" x14ac:dyDescent="0.25">
      <c r="S1177" s="322"/>
      <c r="T1177" s="322"/>
      <c r="X1177"/>
      <c r="Y1177"/>
      <c r="AC1177"/>
    </row>
    <row r="1178" spans="19:29" x14ac:dyDescent="0.25">
      <c r="S1178" s="322"/>
      <c r="T1178" s="322"/>
      <c r="X1178"/>
      <c r="Y1178"/>
      <c r="AC1178"/>
    </row>
    <row r="1179" spans="19:29" x14ac:dyDescent="0.25">
      <c r="S1179" s="322"/>
      <c r="T1179" s="322"/>
      <c r="X1179"/>
      <c r="Y1179"/>
      <c r="AC1179"/>
    </row>
    <row r="1180" spans="19:29" x14ac:dyDescent="0.25">
      <c r="S1180" s="322"/>
      <c r="T1180" s="322"/>
      <c r="X1180"/>
      <c r="Y1180"/>
      <c r="AC1180"/>
    </row>
    <row r="1181" spans="19:29" x14ac:dyDescent="0.25">
      <c r="S1181" s="322"/>
      <c r="T1181" s="322"/>
      <c r="X1181"/>
      <c r="Y1181"/>
      <c r="AC1181"/>
    </row>
    <row r="1182" spans="19:29" x14ac:dyDescent="0.25">
      <c r="S1182" s="322"/>
      <c r="T1182" s="322"/>
      <c r="X1182"/>
      <c r="Y1182"/>
      <c r="AC1182"/>
    </row>
    <row r="1183" spans="19:29" x14ac:dyDescent="0.25">
      <c r="S1183" s="322"/>
      <c r="T1183" s="322"/>
      <c r="X1183"/>
      <c r="Y1183"/>
      <c r="AC1183"/>
    </row>
    <row r="1184" spans="19:29" x14ac:dyDescent="0.25">
      <c r="S1184" s="322"/>
      <c r="T1184" s="322"/>
      <c r="X1184"/>
      <c r="Y1184"/>
      <c r="AC1184"/>
    </row>
    <row r="1185" spans="19:29" x14ac:dyDescent="0.25">
      <c r="S1185" s="322"/>
      <c r="T1185" s="322"/>
      <c r="X1185"/>
      <c r="Y1185"/>
      <c r="AC1185"/>
    </row>
    <row r="1186" spans="19:29" x14ac:dyDescent="0.25">
      <c r="S1186" s="322"/>
      <c r="T1186" s="322"/>
      <c r="X1186"/>
      <c r="Y1186"/>
      <c r="AC1186"/>
    </row>
    <row r="1187" spans="19:29" x14ac:dyDescent="0.25">
      <c r="S1187" s="322"/>
      <c r="T1187" s="322"/>
      <c r="X1187"/>
      <c r="Y1187"/>
      <c r="AC1187"/>
    </row>
    <row r="1188" spans="19:29" x14ac:dyDescent="0.25">
      <c r="S1188" s="322"/>
      <c r="T1188" s="322"/>
      <c r="X1188"/>
      <c r="Y1188"/>
      <c r="AC1188"/>
    </row>
    <row r="1189" spans="19:29" x14ac:dyDescent="0.25">
      <c r="S1189" s="322"/>
      <c r="T1189" s="322"/>
      <c r="X1189"/>
      <c r="Y1189"/>
      <c r="AC1189"/>
    </row>
    <row r="1190" spans="19:29" x14ac:dyDescent="0.25">
      <c r="S1190" s="322"/>
      <c r="T1190" s="322"/>
      <c r="X1190"/>
      <c r="Y1190"/>
      <c r="AC1190"/>
    </row>
    <row r="1191" spans="19:29" x14ac:dyDescent="0.25">
      <c r="S1191" s="322"/>
      <c r="T1191" s="322"/>
      <c r="X1191"/>
      <c r="Y1191"/>
      <c r="AC1191"/>
    </row>
    <row r="1192" spans="19:29" x14ac:dyDescent="0.25">
      <c r="S1192" s="322"/>
      <c r="T1192" s="322"/>
      <c r="X1192"/>
      <c r="Y1192"/>
      <c r="AC1192"/>
    </row>
    <row r="1193" spans="19:29" x14ac:dyDescent="0.25">
      <c r="S1193" s="322"/>
      <c r="T1193" s="322"/>
      <c r="X1193"/>
      <c r="Y1193"/>
      <c r="AC1193"/>
    </row>
    <row r="1194" spans="19:29" x14ac:dyDescent="0.25">
      <c r="S1194" s="322"/>
      <c r="T1194" s="322"/>
      <c r="X1194"/>
      <c r="Y1194"/>
      <c r="AC1194"/>
    </row>
    <row r="1195" spans="19:29" x14ac:dyDescent="0.25">
      <c r="S1195" s="322"/>
      <c r="T1195" s="322"/>
      <c r="X1195"/>
      <c r="Y1195"/>
      <c r="AC1195"/>
    </row>
    <row r="1196" spans="19:29" x14ac:dyDescent="0.25">
      <c r="S1196" s="322"/>
      <c r="T1196" s="322"/>
      <c r="X1196"/>
      <c r="Y1196"/>
      <c r="AC1196"/>
    </row>
    <row r="1197" spans="19:29" x14ac:dyDescent="0.25">
      <c r="S1197" s="322"/>
      <c r="T1197" s="322"/>
      <c r="X1197"/>
      <c r="Y1197"/>
      <c r="AC1197"/>
    </row>
    <row r="1198" spans="19:29" x14ac:dyDescent="0.25">
      <c r="S1198" s="322"/>
      <c r="T1198" s="322"/>
      <c r="X1198"/>
      <c r="Y1198"/>
      <c r="AC1198"/>
    </row>
    <row r="1199" spans="19:29" x14ac:dyDescent="0.25">
      <c r="S1199" s="322"/>
      <c r="T1199" s="322"/>
      <c r="X1199"/>
      <c r="Y1199"/>
      <c r="AC1199"/>
    </row>
    <row r="1200" spans="19:29" x14ac:dyDescent="0.25">
      <c r="S1200" s="322"/>
      <c r="T1200" s="322"/>
      <c r="X1200"/>
      <c r="Y1200"/>
      <c r="AC1200"/>
    </row>
    <row r="1201" spans="19:29" x14ac:dyDescent="0.25">
      <c r="S1201" s="322"/>
      <c r="T1201" s="322"/>
      <c r="X1201"/>
      <c r="Y1201"/>
      <c r="AC1201"/>
    </row>
    <row r="1202" spans="19:29" x14ac:dyDescent="0.25">
      <c r="S1202" s="322"/>
      <c r="T1202" s="322"/>
      <c r="X1202"/>
      <c r="Y1202"/>
      <c r="AC1202"/>
    </row>
    <row r="1203" spans="19:29" x14ac:dyDescent="0.25">
      <c r="S1203" s="322"/>
      <c r="T1203" s="322"/>
      <c r="X1203"/>
      <c r="Y1203"/>
      <c r="AC1203"/>
    </row>
    <row r="1204" spans="19:29" x14ac:dyDescent="0.25">
      <c r="S1204" s="322"/>
      <c r="T1204" s="322"/>
      <c r="X1204"/>
      <c r="Y1204"/>
      <c r="AC1204"/>
    </row>
    <row r="1205" spans="19:29" x14ac:dyDescent="0.25">
      <c r="S1205" s="322"/>
      <c r="T1205" s="322"/>
      <c r="X1205"/>
      <c r="Y1205"/>
      <c r="AC1205"/>
    </row>
    <row r="1206" spans="19:29" x14ac:dyDescent="0.25">
      <c r="S1206" s="322"/>
      <c r="T1206" s="322"/>
      <c r="X1206"/>
      <c r="Y1206"/>
      <c r="AC1206"/>
    </row>
    <row r="1207" spans="19:29" x14ac:dyDescent="0.25">
      <c r="S1207" s="322"/>
      <c r="T1207" s="322"/>
      <c r="X1207"/>
      <c r="Y1207"/>
      <c r="AC1207"/>
    </row>
    <row r="1208" spans="19:29" x14ac:dyDescent="0.25">
      <c r="S1208" s="322"/>
      <c r="T1208" s="322"/>
      <c r="X1208"/>
      <c r="Y1208"/>
      <c r="AC1208"/>
    </row>
    <row r="1209" spans="19:29" x14ac:dyDescent="0.25">
      <c r="S1209" s="322"/>
      <c r="T1209" s="322"/>
      <c r="X1209"/>
      <c r="Y1209"/>
      <c r="AC1209"/>
    </row>
    <row r="1210" spans="19:29" x14ac:dyDescent="0.25">
      <c r="S1210" s="322"/>
      <c r="T1210" s="322"/>
      <c r="X1210"/>
      <c r="Y1210"/>
      <c r="AC1210"/>
    </row>
    <row r="1211" spans="19:29" x14ac:dyDescent="0.25">
      <c r="S1211" s="322"/>
      <c r="T1211" s="322"/>
      <c r="X1211"/>
      <c r="Y1211"/>
      <c r="AC1211"/>
    </row>
    <row r="1212" spans="19:29" x14ac:dyDescent="0.25">
      <c r="S1212" s="322"/>
      <c r="T1212" s="322"/>
      <c r="X1212"/>
      <c r="Y1212"/>
      <c r="AC1212"/>
    </row>
    <row r="1213" spans="19:29" x14ac:dyDescent="0.25">
      <c r="S1213" s="322"/>
      <c r="T1213" s="322"/>
      <c r="X1213"/>
      <c r="Y1213"/>
      <c r="AC1213"/>
    </row>
    <row r="1214" spans="19:29" x14ac:dyDescent="0.25">
      <c r="S1214" s="322"/>
      <c r="T1214" s="322"/>
      <c r="X1214"/>
      <c r="Y1214"/>
      <c r="AC1214"/>
    </row>
    <row r="1215" spans="19:29" x14ac:dyDescent="0.25">
      <c r="S1215" s="322"/>
      <c r="T1215" s="322"/>
      <c r="X1215"/>
      <c r="Y1215"/>
      <c r="AC1215"/>
    </row>
    <row r="1216" spans="19:29" x14ac:dyDescent="0.25">
      <c r="S1216" s="322"/>
      <c r="T1216" s="322"/>
      <c r="X1216"/>
      <c r="Y1216"/>
      <c r="AC1216"/>
    </row>
    <row r="1217" spans="19:29" x14ac:dyDescent="0.25">
      <c r="S1217" s="322"/>
      <c r="T1217" s="322"/>
      <c r="X1217"/>
      <c r="Y1217"/>
      <c r="AC1217"/>
    </row>
    <row r="1218" spans="19:29" x14ac:dyDescent="0.25">
      <c r="S1218" s="322"/>
      <c r="T1218" s="322"/>
      <c r="X1218"/>
      <c r="Y1218"/>
      <c r="AC1218"/>
    </row>
    <row r="1219" spans="19:29" x14ac:dyDescent="0.25">
      <c r="S1219" s="322"/>
      <c r="T1219" s="322"/>
      <c r="X1219"/>
      <c r="Y1219"/>
      <c r="AC1219"/>
    </row>
    <row r="1220" spans="19:29" x14ac:dyDescent="0.25">
      <c r="S1220" s="322"/>
      <c r="T1220" s="322"/>
      <c r="X1220"/>
      <c r="Y1220"/>
      <c r="AC1220"/>
    </row>
    <row r="1221" spans="19:29" x14ac:dyDescent="0.25">
      <c r="S1221" s="322"/>
      <c r="T1221" s="322"/>
      <c r="X1221"/>
      <c r="Y1221"/>
      <c r="AC1221"/>
    </row>
    <row r="1222" spans="19:29" x14ac:dyDescent="0.25">
      <c r="S1222" s="322"/>
      <c r="T1222" s="322"/>
      <c r="X1222"/>
      <c r="Y1222"/>
      <c r="AC1222"/>
    </row>
    <row r="1223" spans="19:29" x14ac:dyDescent="0.25">
      <c r="S1223" s="322"/>
      <c r="T1223" s="322"/>
      <c r="X1223"/>
      <c r="Y1223"/>
      <c r="AC1223"/>
    </row>
    <row r="1224" spans="19:29" x14ac:dyDescent="0.25">
      <c r="S1224" s="322"/>
      <c r="T1224" s="322"/>
      <c r="X1224"/>
      <c r="Y1224"/>
      <c r="AC1224"/>
    </row>
    <row r="1225" spans="19:29" x14ac:dyDescent="0.25">
      <c r="S1225" s="322"/>
      <c r="T1225" s="322"/>
      <c r="X1225"/>
      <c r="Y1225"/>
      <c r="AC1225"/>
    </row>
    <row r="1226" spans="19:29" x14ac:dyDescent="0.25">
      <c r="S1226" s="322"/>
      <c r="T1226" s="322"/>
      <c r="X1226"/>
      <c r="Y1226"/>
      <c r="AC1226"/>
    </row>
    <row r="1227" spans="19:29" x14ac:dyDescent="0.25">
      <c r="S1227" s="322"/>
      <c r="T1227" s="322"/>
      <c r="X1227"/>
      <c r="Y1227"/>
      <c r="AC1227"/>
    </row>
    <row r="1228" spans="19:29" x14ac:dyDescent="0.25">
      <c r="S1228" s="322"/>
      <c r="T1228" s="322"/>
      <c r="X1228"/>
      <c r="Y1228"/>
      <c r="AC1228"/>
    </row>
    <row r="1229" spans="19:29" x14ac:dyDescent="0.25">
      <c r="S1229" s="322"/>
      <c r="T1229" s="322"/>
      <c r="X1229"/>
      <c r="Y1229"/>
      <c r="AC1229"/>
    </row>
    <row r="1230" spans="19:29" x14ac:dyDescent="0.25">
      <c r="S1230" s="322"/>
      <c r="T1230" s="322"/>
      <c r="X1230"/>
      <c r="Y1230"/>
      <c r="AC1230"/>
    </row>
    <row r="1231" spans="19:29" x14ac:dyDescent="0.25">
      <c r="S1231" s="322"/>
      <c r="T1231" s="322"/>
      <c r="X1231"/>
      <c r="Y1231"/>
      <c r="AC1231"/>
    </row>
    <row r="1232" spans="19:29" x14ac:dyDescent="0.25">
      <c r="S1232" s="322"/>
      <c r="T1232" s="322"/>
      <c r="X1232"/>
      <c r="Y1232"/>
      <c r="AC1232"/>
    </row>
    <row r="1233" spans="19:29" x14ac:dyDescent="0.25">
      <c r="S1233" s="322"/>
      <c r="T1233" s="322"/>
      <c r="X1233"/>
      <c r="Y1233"/>
      <c r="AC1233"/>
    </row>
    <row r="1234" spans="19:29" x14ac:dyDescent="0.25">
      <c r="S1234" s="322"/>
      <c r="T1234" s="322"/>
      <c r="X1234"/>
      <c r="Y1234"/>
      <c r="AC1234"/>
    </row>
    <row r="1235" spans="19:29" x14ac:dyDescent="0.25">
      <c r="S1235" s="322"/>
      <c r="T1235" s="322"/>
      <c r="X1235"/>
      <c r="Y1235"/>
      <c r="AC1235"/>
    </row>
    <row r="1236" spans="19:29" x14ac:dyDescent="0.25">
      <c r="S1236" s="322"/>
      <c r="T1236" s="322"/>
      <c r="X1236"/>
      <c r="Y1236"/>
      <c r="AC1236"/>
    </row>
    <row r="1237" spans="19:29" x14ac:dyDescent="0.25">
      <c r="S1237" s="322"/>
      <c r="T1237" s="322"/>
      <c r="X1237"/>
      <c r="Y1237"/>
      <c r="AC1237"/>
    </row>
    <row r="1238" spans="19:29" x14ac:dyDescent="0.25">
      <c r="S1238" s="322"/>
      <c r="T1238" s="322"/>
      <c r="X1238"/>
      <c r="Y1238"/>
      <c r="AC1238"/>
    </row>
    <row r="1239" spans="19:29" x14ac:dyDescent="0.25">
      <c r="S1239" s="322"/>
      <c r="T1239" s="322"/>
      <c r="X1239"/>
      <c r="Y1239"/>
      <c r="AC1239"/>
    </row>
    <row r="1240" spans="19:29" x14ac:dyDescent="0.25">
      <c r="S1240" s="322"/>
      <c r="T1240" s="322"/>
      <c r="X1240"/>
      <c r="Y1240"/>
      <c r="AC1240"/>
    </row>
    <row r="1241" spans="19:29" x14ac:dyDescent="0.25">
      <c r="S1241" s="322"/>
      <c r="T1241" s="322"/>
      <c r="X1241"/>
      <c r="Y1241"/>
      <c r="AC1241"/>
    </row>
    <row r="1242" spans="19:29" x14ac:dyDescent="0.25">
      <c r="S1242" s="322"/>
      <c r="T1242" s="322"/>
      <c r="X1242"/>
      <c r="Y1242"/>
      <c r="AC1242"/>
    </row>
    <row r="1243" spans="19:29" x14ac:dyDescent="0.25">
      <c r="S1243" s="322"/>
      <c r="T1243" s="322"/>
      <c r="X1243"/>
      <c r="Y1243"/>
      <c r="AC1243"/>
    </row>
    <row r="1244" spans="19:29" x14ac:dyDescent="0.25">
      <c r="S1244" s="322"/>
      <c r="T1244" s="322"/>
      <c r="X1244"/>
      <c r="Y1244"/>
      <c r="AC1244"/>
    </row>
    <row r="1245" spans="19:29" x14ac:dyDescent="0.25">
      <c r="S1245" s="322"/>
      <c r="T1245" s="322"/>
      <c r="X1245"/>
      <c r="Y1245"/>
      <c r="AC1245"/>
    </row>
    <row r="1246" spans="19:29" x14ac:dyDescent="0.25">
      <c r="S1246" s="322"/>
      <c r="T1246" s="322"/>
      <c r="X1246"/>
      <c r="Y1246"/>
      <c r="AC1246"/>
    </row>
    <row r="1247" spans="19:29" x14ac:dyDescent="0.25">
      <c r="S1247" s="322"/>
      <c r="T1247" s="322"/>
      <c r="X1247"/>
      <c r="Y1247"/>
      <c r="AC1247"/>
    </row>
    <row r="1248" spans="19:29" x14ac:dyDescent="0.25">
      <c r="S1248" s="322"/>
      <c r="T1248" s="322"/>
      <c r="X1248"/>
      <c r="Y1248"/>
      <c r="AC1248"/>
    </row>
    <row r="1249" spans="19:29" x14ac:dyDescent="0.25">
      <c r="S1249" s="322"/>
      <c r="T1249" s="322"/>
      <c r="X1249"/>
      <c r="Y1249"/>
      <c r="AC1249"/>
    </row>
    <row r="1250" spans="19:29" x14ac:dyDescent="0.25">
      <c r="S1250" s="322"/>
      <c r="T1250" s="322"/>
      <c r="X1250"/>
      <c r="Y1250"/>
      <c r="AC1250"/>
    </row>
    <row r="1251" spans="19:29" x14ac:dyDescent="0.25">
      <c r="S1251" s="322"/>
      <c r="T1251" s="322"/>
      <c r="X1251"/>
      <c r="Y1251"/>
      <c r="AC1251"/>
    </row>
    <row r="1252" spans="19:29" x14ac:dyDescent="0.25">
      <c r="S1252" s="322"/>
      <c r="T1252" s="322"/>
      <c r="X1252"/>
      <c r="Y1252"/>
      <c r="AC1252"/>
    </row>
    <row r="1253" spans="19:29" x14ac:dyDescent="0.25">
      <c r="S1253" s="322"/>
      <c r="T1253" s="322"/>
      <c r="X1253"/>
      <c r="Y1253"/>
      <c r="AC1253"/>
    </row>
    <row r="1254" spans="19:29" x14ac:dyDescent="0.25">
      <c r="S1254" s="322"/>
      <c r="T1254" s="322"/>
      <c r="X1254"/>
      <c r="Y1254"/>
      <c r="AC1254"/>
    </row>
    <row r="1255" spans="19:29" x14ac:dyDescent="0.25">
      <c r="S1255" s="322"/>
      <c r="T1255" s="322"/>
      <c r="X1255"/>
      <c r="Y1255"/>
      <c r="AC1255"/>
    </row>
    <row r="1256" spans="19:29" x14ac:dyDescent="0.25">
      <c r="S1256" s="322"/>
      <c r="T1256" s="322"/>
      <c r="X1256"/>
      <c r="Y1256"/>
      <c r="AC1256"/>
    </row>
    <row r="1257" spans="19:29" x14ac:dyDescent="0.25">
      <c r="S1257" s="322"/>
      <c r="T1257" s="322"/>
      <c r="X1257"/>
      <c r="Y1257"/>
      <c r="AC1257"/>
    </row>
    <row r="1258" spans="19:29" x14ac:dyDescent="0.25">
      <c r="S1258" s="322"/>
      <c r="T1258" s="322"/>
      <c r="X1258"/>
      <c r="Y1258"/>
      <c r="AC1258"/>
    </row>
    <row r="1259" spans="19:29" x14ac:dyDescent="0.25">
      <c r="S1259" s="322"/>
      <c r="T1259" s="322"/>
      <c r="X1259"/>
      <c r="Y1259"/>
      <c r="AC1259"/>
    </row>
    <row r="1260" spans="19:29" x14ac:dyDescent="0.25">
      <c r="S1260" s="322"/>
      <c r="T1260" s="322"/>
      <c r="X1260"/>
      <c r="Y1260"/>
      <c r="AC1260"/>
    </row>
    <row r="1261" spans="19:29" x14ac:dyDescent="0.25">
      <c r="S1261" s="322"/>
      <c r="T1261" s="322"/>
      <c r="X1261"/>
      <c r="Y1261"/>
      <c r="AC1261"/>
    </row>
    <row r="1262" spans="19:29" x14ac:dyDescent="0.25">
      <c r="S1262" s="322"/>
      <c r="T1262" s="322"/>
      <c r="X1262"/>
      <c r="Y1262"/>
      <c r="AC1262"/>
    </row>
    <row r="1263" spans="19:29" x14ac:dyDescent="0.25">
      <c r="S1263" s="322"/>
      <c r="T1263" s="322"/>
      <c r="X1263"/>
      <c r="Y1263"/>
      <c r="AC1263"/>
    </row>
    <row r="1264" spans="19:29" x14ac:dyDescent="0.25">
      <c r="S1264" s="322"/>
      <c r="T1264" s="322"/>
      <c r="X1264"/>
      <c r="Y1264"/>
      <c r="AC1264"/>
    </row>
    <row r="1265" spans="19:29" x14ac:dyDescent="0.25">
      <c r="S1265" s="322"/>
      <c r="T1265" s="322"/>
      <c r="X1265"/>
      <c r="Y1265"/>
      <c r="AC1265"/>
    </row>
    <row r="1266" spans="19:29" x14ac:dyDescent="0.25">
      <c r="S1266" s="322"/>
      <c r="T1266" s="322"/>
      <c r="X1266"/>
      <c r="Y1266"/>
      <c r="AC1266"/>
    </row>
    <row r="1267" spans="19:29" x14ac:dyDescent="0.25">
      <c r="S1267" s="322"/>
      <c r="T1267" s="322"/>
      <c r="X1267"/>
      <c r="Y1267"/>
      <c r="AC1267"/>
    </row>
    <row r="1268" spans="19:29" x14ac:dyDescent="0.25">
      <c r="S1268" s="322"/>
      <c r="T1268" s="322"/>
      <c r="X1268"/>
      <c r="Y1268"/>
      <c r="AC1268"/>
    </row>
    <row r="1269" spans="19:29" x14ac:dyDescent="0.25">
      <c r="S1269" s="322"/>
      <c r="T1269" s="322"/>
      <c r="X1269"/>
      <c r="Y1269"/>
      <c r="AC1269"/>
    </row>
    <row r="1270" spans="19:29" x14ac:dyDescent="0.25">
      <c r="S1270" s="322"/>
      <c r="T1270" s="322"/>
      <c r="X1270"/>
      <c r="Y1270"/>
      <c r="AC1270"/>
    </row>
    <row r="1271" spans="19:29" x14ac:dyDescent="0.25">
      <c r="S1271" s="322"/>
      <c r="T1271" s="322"/>
      <c r="X1271"/>
      <c r="Y1271"/>
      <c r="AC1271"/>
    </row>
    <row r="1272" spans="19:29" x14ac:dyDescent="0.25">
      <c r="S1272" s="322"/>
      <c r="T1272" s="322"/>
      <c r="X1272"/>
      <c r="Y1272"/>
      <c r="AC1272"/>
    </row>
    <row r="1273" spans="19:29" x14ac:dyDescent="0.25">
      <c r="S1273" s="322"/>
      <c r="T1273" s="322"/>
      <c r="X1273"/>
      <c r="Y1273"/>
      <c r="AC1273"/>
    </row>
    <row r="1274" spans="19:29" x14ac:dyDescent="0.25">
      <c r="S1274" s="322"/>
      <c r="T1274" s="322"/>
      <c r="X1274"/>
      <c r="Y1274"/>
      <c r="AC1274"/>
    </row>
    <row r="1275" spans="19:29" x14ac:dyDescent="0.25">
      <c r="S1275" s="322"/>
      <c r="T1275" s="322"/>
      <c r="X1275"/>
      <c r="Y1275"/>
      <c r="AC1275"/>
    </row>
    <row r="1276" spans="19:29" x14ac:dyDescent="0.25">
      <c r="S1276" s="322"/>
      <c r="T1276" s="322"/>
      <c r="X1276"/>
      <c r="Y1276"/>
      <c r="AC1276"/>
    </row>
    <row r="1277" spans="19:29" x14ac:dyDescent="0.25">
      <c r="S1277" s="322"/>
      <c r="T1277" s="322"/>
      <c r="X1277"/>
      <c r="Y1277"/>
      <c r="AC1277"/>
    </row>
    <row r="1278" spans="19:29" x14ac:dyDescent="0.25">
      <c r="S1278" s="322"/>
      <c r="T1278" s="322"/>
      <c r="X1278"/>
      <c r="Y1278"/>
      <c r="AC1278"/>
    </row>
    <row r="1279" spans="19:29" x14ac:dyDescent="0.25">
      <c r="S1279" s="322"/>
      <c r="T1279" s="322"/>
      <c r="X1279"/>
      <c r="Y1279"/>
      <c r="AC1279"/>
    </row>
    <row r="1280" spans="19:29" x14ac:dyDescent="0.25">
      <c r="S1280" s="322"/>
      <c r="T1280" s="322"/>
      <c r="X1280"/>
      <c r="Y1280"/>
      <c r="AC1280"/>
    </row>
    <row r="1281" spans="19:29" x14ac:dyDescent="0.25">
      <c r="S1281" s="322"/>
      <c r="T1281" s="322"/>
      <c r="X1281"/>
      <c r="Y1281"/>
      <c r="AC1281"/>
    </row>
    <row r="1282" spans="19:29" x14ac:dyDescent="0.25">
      <c r="S1282" s="322"/>
      <c r="T1282" s="322"/>
      <c r="X1282"/>
      <c r="Y1282"/>
      <c r="AC1282"/>
    </row>
    <row r="1283" spans="19:29" x14ac:dyDescent="0.25">
      <c r="S1283" s="322"/>
      <c r="T1283" s="322"/>
      <c r="X1283"/>
      <c r="Y1283"/>
      <c r="AC1283"/>
    </row>
    <row r="1284" spans="19:29" x14ac:dyDescent="0.25">
      <c r="S1284" s="322"/>
      <c r="T1284" s="322"/>
      <c r="X1284"/>
      <c r="Y1284"/>
      <c r="AC1284"/>
    </row>
    <row r="1285" spans="19:29" x14ac:dyDescent="0.25">
      <c r="S1285" s="322"/>
      <c r="T1285" s="322"/>
      <c r="X1285"/>
      <c r="Y1285"/>
      <c r="AC1285"/>
    </row>
    <row r="1286" spans="19:29" x14ac:dyDescent="0.25">
      <c r="S1286" s="322"/>
      <c r="T1286" s="322"/>
      <c r="X1286"/>
      <c r="Y1286"/>
      <c r="AC1286"/>
    </row>
    <row r="1287" spans="19:29" x14ac:dyDescent="0.25">
      <c r="S1287" s="322"/>
      <c r="T1287" s="322"/>
      <c r="X1287"/>
      <c r="Y1287"/>
      <c r="AC1287"/>
    </row>
    <row r="1288" spans="19:29" x14ac:dyDescent="0.25">
      <c r="S1288" s="322"/>
      <c r="T1288" s="322"/>
      <c r="X1288"/>
      <c r="Y1288"/>
      <c r="AC1288"/>
    </row>
    <row r="1289" spans="19:29" x14ac:dyDescent="0.25">
      <c r="S1289" s="322"/>
      <c r="T1289" s="322"/>
      <c r="X1289"/>
      <c r="Y1289"/>
      <c r="AC1289"/>
    </row>
    <row r="1290" spans="19:29" x14ac:dyDescent="0.25">
      <c r="S1290" s="322"/>
      <c r="T1290" s="322"/>
      <c r="X1290"/>
      <c r="Y1290"/>
      <c r="AC1290"/>
    </row>
    <row r="1291" spans="19:29" x14ac:dyDescent="0.25">
      <c r="S1291" s="322"/>
      <c r="T1291" s="322"/>
      <c r="X1291"/>
      <c r="Y1291"/>
      <c r="AC1291"/>
    </row>
    <row r="1292" spans="19:29" x14ac:dyDescent="0.25">
      <c r="S1292" s="322"/>
      <c r="T1292" s="322"/>
      <c r="X1292"/>
      <c r="Y1292"/>
      <c r="AC1292"/>
    </row>
    <row r="1293" spans="19:29" x14ac:dyDescent="0.25">
      <c r="S1293" s="322"/>
      <c r="T1293" s="322"/>
      <c r="X1293"/>
      <c r="Y1293"/>
      <c r="AC1293"/>
    </row>
    <row r="1294" spans="19:29" x14ac:dyDescent="0.25">
      <c r="S1294" s="322"/>
      <c r="T1294" s="322"/>
      <c r="X1294"/>
      <c r="Y1294"/>
      <c r="AC1294"/>
    </row>
    <row r="1295" spans="19:29" x14ac:dyDescent="0.25">
      <c r="S1295" s="322"/>
      <c r="T1295" s="322"/>
      <c r="X1295"/>
      <c r="Y1295"/>
      <c r="AC1295"/>
    </row>
    <row r="1296" spans="19:29" x14ac:dyDescent="0.25">
      <c r="S1296" s="322"/>
      <c r="T1296" s="322"/>
      <c r="X1296"/>
      <c r="Y1296"/>
      <c r="AC1296"/>
    </row>
    <row r="1297" spans="19:29" x14ac:dyDescent="0.25">
      <c r="S1297" s="322"/>
      <c r="T1297" s="322"/>
      <c r="X1297"/>
      <c r="Y1297"/>
      <c r="AC1297"/>
    </row>
    <row r="1298" spans="19:29" x14ac:dyDescent="0.25">
      <c r="S1298" s="322"/>
      <c r="T1298" s="322"/>
      <c r="X1298"/>
      <c r="Y1298"/>
      <c r="AC1298"/>
    </row>
    <row r="1299" spans="19:29" x14ac:dyDescent="0.25">
      <c r="S1299" s="322"/>
      <c r="T1299" s="322"/>
      <c r="X1299"/>
      <c r="Y1299"/>
      <c r="AC1299"/>
    </row>
    <row r="1300" spans="19:29" x14ac:dyDescent="0.25">
      <c r="S1300" s="322"/>
      <c r="T1300" s="322"/>
      <c r="X1300"/>
      <c r="Y1300"/>
      <c r="AC1300"/>
    </row>
    <row r="1301" spans="19:29" x14ac:dyDescent="0.25">
      <c r="S1301" s="322"/>
      <c r="T1301" s="322"/>
      <c r="X1301"/>
      <c r="Y1301"/>
      <c r="AC1301"/>
    </row>
    <row r="1302" spans="19:29" x14ac:dyDescent="0.25">
      <c r="S1302" s="322"/>
      <c r="T1302" s="322"/>
      <c r="X1302"/>
      <c r="Y1302"/>
      <c r="AC1302"/>
    </row>
    <row r="1303" spans="19:29" x14ac:dyDescent="0.25">
      <c r="S1303" s="322"/>
      <c r="T1303" s="322"/>
      <c r="X1303"/>
      <c r="Y1303"/>
      <c r="AC1303"/>
    </row>
    <row r="1304" spans="19:29" x14ac:dyDescent="0.25">
      <c r="S1304" s="322"/>
      <c r="T1304" s="322"/>
      <c r="X1304"/>
      <c r="Y1304"/>
      <c r="AC1304"/>
    </row>
    <row r="1305" spans="19:29" x14ac:dyDescent="0.25">
      <c r="S1305" s="322"/>
      <c r="T1305" s="322"/>
      <c r="X1305"/>
      <c r="Y1305"/>
      <c r="AC1305"/>
    </row>
    <row r="1306" spans="19:29" x14ac:dyDescent="0.25">
      <c r="S1306" s="322"/>
      <c r="T1306" s="322"/>
      <c r="X1306"/>
      <c r="Y1306"/>
      <c r="AC1306"/>
    </row>
    <row r="1307" spans="19:29" x14ac:dyDescent="0.25">
      <c r="S1307" s="322"/>
      <c r="T1307" s="322"/>
      <c r="X1307"/>
      <c r="Y1307"/>
      <c r="AC1307"/>
    </row>
    <row r="1308" spans="19:29" x14ac:dyDescent="0.25">
      <c r="S1308" s="322"/>
      <c r="T1308" s="322"/>
      <c r="X1308"/>
      <c r="Y1308"/>
      <c r="AC1308"/>
    </row>
    <row r="1309" spans="19:29" x14ac:dyDescent="0.25">
      <c r="S1309" s="322"/>
      <c r="T1309" s="322"/>
      <c r="X1309"/>
      <c r="Y1309"/>
      <c r="AC1309"/>
    </row>
    <row r="1310" spans="19:29" x14ac:dyDescent="0.25">
      <c r="S1310" s="322"/>
      <c r="T1310" s="322"/>
      <c r="X1310"/>
      <c r="Y1310"/>
      <c r="AC1310"/>
    </row>
    <row r="1311" spans="19:29" x14ac:dyDescent="0.25">
      <c r="S1311" s="322"/>
      <c r="T1311" s="322"/>
      <c r="X1311"/>
      <c r="Y1311"/>
      <c r="AC1311"/>
    </row>
    <row r="1312" spans="19:29" x14ac:dyDescent="0.25">
      <c r="S1312" s="322"/>
      <c r="T1312" s="322"/>
      <c r="X1312"/>
      <c r="Y1312"/>
      <c r="AC1312"/>
    </row>
    <row r="1313" spans="19:29" x14ac:dyDescent="0.25">
      <c r="S1313" s="322"/>
      <c r="T1313" s="322"/>
      <c r="X1313"/>
      <c r="Y1313"/>
      <c r="AC1313"/>
    </row>
    <row r="1314" spans="19:29" x14ac:dyDescent="0.25">
      <c r="S1314" s="322"/>
      <c r="T1314" s="322"/>
      <c r="X1314"/>
      <c r="Y1314"/>
      <c r="AC1314"/>
    </row>
    <row r="1315" spans="19:29" x14ac:dyDescent="0.25">
      <c r="S1315" s="322"/>
      <c r="T1315" s="322"/>
      <c r="X1315"/>
      <c r="Y1315"/>
      <c r="AC1315"/>
    </row>
    <row r="1316" spans="19:29" x14ac:dyDescent="0.25">
      <c r="S1316" s="322"/>
      <c r="T1316" s="322"/>
      <c r="X1316"/>
      <c r="Y1316"/>
      <c r="AC1316"/>
    </row>
    <row r="1317" spans="19:29" x14ac:dyDescent="0.25">
      <c r="S1317" s="322"/>
      <c r="T1317" s="322"/>
      <c r="X1317"/>
      <c r="Y1317"/>
      <c r="AC1317"/>
    </row>
    <row r="1318" spans="19:29" x14ac:dyDescent="0.25">
      <c r="S1318" s="322"/>
      <c r="T1318" s="322"/>
      <c r="X1318"/>
      <c r="Y1318"/>
      <c r="AC1318"/>
    </row>
    <row r="1319" spans="19:29" x14ac:dyDescent="0.25">
      <c r="S1319" s="322"/>
      <c r="T1319" s="322"/>
      <c r="X1319"/>
      <c r="Y1319"/>
      <c r="AC1319"/>
    </row>
    <row r="1320" spans="19:29" x14ac:dyDescent="0.25">
      <c r="S1320" s="322"/>
      <c r="T1320" s="322"/>
      <c r="X1320"/>
      <c r="Y1320"/>
      <c r="AC1320"/>
    </row>
    <row r="1321" spans="19:29" x14ac:dyDescent="0.25">
      <c r="S1321" s="322"/>
      <c r="T1321" s="322"/>
      <c r="X1321"/>
      <c r="Y1321"/>
      <c r="AC1321"/>
    </row>
    <row r="1322" spans="19:29" x14ac:dyDescent="0.25">
      <c r="S1322" s="322"/>
      <c r="T1322" s="322"/>
      <c r="X1322"/>
      <c r="Y1322"/>
      <c r="AC1322"/>
    </row>
    <row r="1323" spans="19:29" x14ac:dyDescent="0.25">
      <c r="S1323" s="322"/>
      <c r="T1323" s="322"/>
      <c r="X1323"/>
      <c r="Y1323"/>
      <c r="AC1323"/>
    </row>
    <row r="1324" spans="19:29" x14ac:dyDescent="0.25">
      <c r="S1324" s="322"/>
      <c r="T1324" s="322"/>
      <c r="X1324"/>
      <c r="Y1324"/>
      <c r="AC1324"/>
    </row>
    <row r="1325" spans="19:29" x14ac:dyDescent="0.25">
      <c r="S1325" s="322"/>
      <c r="T1325" s="322"/>
      <c r="X1325"/>
      <c r="Y1325"/>
      <c r="AC1325"/>
    </row>
    <row r="1326" spans="19:29" x14ac:dyDescent="0.25">
      <c r="S1326" s="322"/>
      <c r="T1326" s="322"/>
      <c r="X1326"/>
      <c r="Y1326"/>
      <c r="AC1326"/>
    </row>
    <row r="1327" spans="19:29" x14ac:dyDescent="0.25">
      <c r="S1327" s="322"/>
      <c r="T1327" s="322"/>
      <c r="X1327"/>
      <c r="Y1327"/>
      <c r="AC1327"/>
    </row>
    <row r="1328" spans="19:29" x14ac:dyDescent="0.25">
      <c r="S1328" s="322"/>
      <c r="T1328" s="322"/>
      <c r="X1328"/>
      <c r="Y1328"/>
      <c r="AC1328"/>
    </row>
    <row r="1329" spans="19:29" x14ac:dyDescent="0.25">
      <c r="S1329" s="322"/>
      <c r="T1329" s="322"/>
      <c r="X1329"/>
      <c r="Y1329"/>
      <c r="AC1329"/>
    </row>
    <row r="1330" spans="19:29" x14ac:dyDescent="0.25">
      <c r="S1330" s="322"/>
      <c r="T1330" s="322"/>
      <c r="X1330"/>
      <c r="Y1330"/>
      <c r="AC1330"/>
    </row>
    <row r="1331" spans="19:29" x14ac:dyDescent="0.25">
      <c r="S1331" s="322"/>
      <c r="T1331" s="322"/>
      <c r="X1331"/>
      <c r="Y1331"/>
      <c r="AC1331"/>
    </row>
    <row r="1332" spans="19:29" x14ac:dyDescent="0.25">
      <c r="S1332" s="322"/>
      <c r="T1332" s="322"/>
      <c r="X1332"/>
      <c r="Y1332"/>
      <c r="AC1332"/>
    </row>
    <row r="1333" spans="19:29" x14ac:dyDescent="0.25">
      <c r="S1333" s="322"/>
      <c r="T1333" s="322"/>
      <c r="X1333"/>
      <c r="Y1333"/>
      <c r="AC1333"/>
    </row>
    <row r="1334" spans="19:29" x14ac:dyDescent="0.25">
      <c r="S1334" s="322"/>
      <c r="T1334" s="322"/>
      <c r="X1334"/>
      <c r="Y1334"/>
      <c r="AC1334"/>
    </row>
    <row r="1335" spans="19:29" x14ac:dyDescent="0.25">
      <c r="S1335" s="322"/>
      <c r="T1335" s="322"/>
      <c r="X1335"/>
      <c r="Y1335"/>
      <c r="AC1335"/>
    </row>
    <row r="1336" spans="19:29" x14ac:dyDescent="0.25">
      <c r="S1336" s="322"/>
      <c r="T1336" s="322"/>
      <c r="X1336"/>
      <c r="Y1336"/>
      <c r="AC1336"/>
    </row>
    <row r="1337" spans="19:29" x14ac:dyDescent="0.25">
      <c r="S1337" s="322"/>
      <c r="T1337" s="322"/>
      <c r="X1337"/>
      <c r="Y1337"/>
      <c r="AC1337"/>
    </row>
    <row r="1338" spans="19:29" x14ac:dyDescent="0.25">
      <c r="S1338" s="322"/>
      <c r="T1338" s="322"/>
      <c r="X1338"/>
      <c r="Y1338"/>
      <c r="AC1338"/>
    </row>
    <row r="1339" spans="19:29" x14ac:dyDescent="0.25">
      <c r="S1339" s="322"/>
      <c r="T1339" s="322"/>
      <c r="X1339"/>
      <c r="Y1339"/>
      <c r="AC1339"/>
    </row>
    <row r="1340" spans="19:29" x14ac:dyDescent="0.25">
      <c r="S1340" s="322"/>
      <c r="T1340" s="322"/>
      <c r="X1340"/>
      <c r="Y1340"/>
      <c r="AC1340"/>
    </row>
    <row r="1341" spans="19:29" x14ac:dyDescent="0.25">
      <c r="S1341" s="322"/>
      <c r="T1341" s="322"/>
      <c r="X1341"/>
      <c r="Y1341"/>
      <c r="AC1341"/>
    </row>
    <row r="1342" spans="19:29" x14ac:dyDescent="0.25">
      <c r="S1342" s="322"/>
      <c r="T1342" s="322"/>
      <c r="X1342"/>
      <c r="Y1342"/>
      <c r="AC1342"/>
    </row>
    <row r="1343" spans="19:29" x14ac:dyDescent="0.25">
      <c r="S1343" s="322"/>
      <c r="T1343" s="322"/>
      <c r="X1343"/>
      <c r="Y1343"/>
      <c r="AC1343"/>
    </row>
    <row r="1344" spans="19:29" x14ac:dyDescent="0.25">
      <c r="S1344" s="322"/>
      <c r="T1344" s="322"/>
      <c r="X1344"/>
      <c r="Y1344"/>
      <c r="AC1344"/>
    </row>
    <row r="1345" spans="19:29" x14ac:dyDescent="0.25">
      <c r="S1345" s="322"/>
      <c r="T1345" s="322"/>
      <c r="X1345"/>
      <c r="Y1345"/>
      <c r="AC1345"/>
    </row>
    <row r="1346" spans="19:29" x14ac:dyDescent="0.25">
      <c r="S1346" s="322"/>
      <c r="T1346" s="322"/>
      <c r="X1346"/>
      <c r="Y1346"/>
      <c r="AC1346"/>
    </row>
    <row r="1347" spans="19:29" x14ac:dyDescent="0.25">
      <c r="S1347" s="322"/>
      <c r="T1347" s="322"/>
      <c r="X1347"/>
      <c r="Y1347"/>
      <c r="AC1347"/>
    </row>
    <row r="1348" spans="19:29" x14ac:dyDescent="0.25">
      <c r="S1348" s="322"/>
      <c r="T1348" s="322"/>
      <c r="X1348"/>
      <c r="Y1348"/>
      <c r="AC1348"/>
    </row>
    <row r="1349" spans="19:29" x14ac:dyDescent="0.25">
      <c r="S1349" s="322"/>
      <c r="T1349" s="322"/>
      <c r="X1349"/>
      <c r="Y1349"/>
      <c r="AC1349"/>
    </row>
    <row r="1350" spans="19:29" x14ac:dyDescent="0.25">
      <c r="S1350" s="322"/>
      <c r="T1350" s="322"/>
      <c r="X1350"/>
      <c r="Y1350"/>
      <c r="AC1350"/>
    </row>
    <row r="1351" spans="19:29" x14ac:dyDescent="0.25">
      <c r="S1351" s="322"/>
      <c r="T1351" s="322"/>
      <c r="X1351"/>
      <c r="Y1351"/>
      <c r="AC1351"/>
    </row>
    <row r="1352" spans="19:29" x14ac:dyDescent="0.25">
      <c r="S1352" s="322"/>
      <c r="T1352" s="322"/>
      <c r="X1352"/>
      <c r="Y1352"/>
      <c r="AC1352"/>
    </row>
    <row r="1353" spans="19:29" x14ac:dyDescent="0.25">
      <c r="S1353" s="322"/>
      <c r="T1353" s="322"/>
      <c r="X1353"/>
      <c r="Y1353"/>
      <c r="AC1353"/>
    </row>
    <row r="1354" spans="19:29" x14ac:dyDescent="0.25">
      <c r="S1354" s="322"/>
      <c r="T1354" s="322"/>
      <c r="X1354"/>
      <c r="Y1354"/>
      <c r="AC1354"/>
    </row>
    <row r="1355" spans="19:29" x14ac:dyDescent="0.25">
      <c r="S1355" s="322"/>
      <c r="T1355" s="322"/>
      <c r="X1355"/>
      <c r="Y1355"/>
      <c r="AC1355"/>
    </row>
    <row r="1356" spans="19:29" x14ac:dyDescent="0.25">
      <c r="S1356" s="322"/>
      <c r="T1356" s="322"/>
      <c r="X1356"/>
      <c r="Y1356"/>
      <c r="AC1356"/>
    </row>
    <row r="1357" spans="19:29" x14ac:dyDescent="0.25">
      <c r="S1357" s="322"/>
      <c r="T1357" s="322"/>
      <c r="X1357"/>
      <c r="Y1357"/>
      <c r="AC1357"/>
    </row>
    <row r="1358" spans="19:29" x14ac:dyDescent="0.25">
      <c r="S1358" s="322"/>
      <c r="T1358" s="322"/>
      <c r="X1358"/>
      <c r="Y1358"/>
      <c r="AC1358"/>
    </row>
    <row r="1359" spans="19:29" x14ac:dyDescent="0.25">
      <c r="S1359" s="322"/>
      <c r="T1359" s="322"/>
      <c r="X1359"/>
      <c r="Y1359"/>
      <c r="AC1359"/>
    </row>
    <row r="1360" spans="19:29" x14ac:dyDescent="0.25">
      <c r="S1360" s="322"/>
      <c r="T1360" s="322"/>
      <c r="X1360"/>
      <c r="Y1360"/>
      <c r="AC1360"/>
    </row>
    <row r="1361" spans="19:29" x14ac:dyDescent="0.25">
      <c r="S1361" s="322"/>
      <c r="T1361" s="322"/>
      <c r="X1361"/>
      <c r="Y1361"/>
      <c r="AC1361"/>
    </row>
    <row r="1362" spans="19:29" x14ac:dyDescent="0.25">
      <c r="S1362" s="322"/>
      <c r="T1362" s="322"/>
      <c r="X1362"/>
      <c r="Y1362"/>
      <c r="AC1362"/>
    </row>
    <row r="1363" spans="19:29" x14ac:dyDescent="0.25">
      <c r="S1363" s="322"/>
      <c r="T1363" s="322"/>
      <c r="X1363"/>
      <c r="Y1363"/>
      <c r="AC1363"/>
    </row>
    <row r="1364" spans="19:29" x14ac:dyDescent="0.25">
      <c r="S1364" s="322"/>
      <c r="T1364" s="322"/>
      <c r="X1364"/>
      <c r="Y1364"/>
      <c r="AC1364"/>
    </row>
    <row r="1365" spans="19:29" x14ac:dyDescent="0.25">
      <c r="S1365" s="322"/>
      <c r="T1365" s="322"/>
      <c r="X1365"/>
      <c r="Y1365"/>
      <c r="AC1365"/>
    </row>
    <row r="1366" spans="19:29" x14ac:dyDescent="0.25">
      <c r="S1366" s="322"/>
      <c r="T1366" s="322"/>
      <c r="X1366"/>
      <c r="Y1366"/>
      <c r="AC1366"/>
    </row>
    <row r="1367" spans="19:29" x14ac:dyDescent="0.25">
      <c r="S1367" s="322"/>
      <c r="T1367" s="322"/>
      <c r="X1367"/>
      <c r="Y1367"/>
      <c r="AC1367"/>
    </row>
    <row r="1368" spans="19:29" x14ac:dyDescent="0.25">
      <c r="S1368" s="322"/>
      <c r="T1368" s="322"/>
      <c r="X1368"/>
      <c r="Y1368"/>
      <c r="AC1368"/>
    </row>
    <row r="1369" spans="19:29" x14ac:dyDescent="0.25">
      <c r="S1369" s="322"/>
      <c r="T1369" s="322"/>
      <c r="X1369"/>
      <c r="Y1369"/>
      <c r="AC1369"/>
    </row>
    <row r="1370" spans="19:29" x14ac:dyDescent="0.25">
      <c r="S1370" s="322"/>
      <c r="T1370" s="322"/>
      <c r="X1370"/>
      <c r="Y1370"/>
      <c r="AC1370"/>
    </row>
    <row r="1371" spans="19:29" x14ac:dyDescent="0.25">
      <c r="S1371" s="322"/>
      <c r="T1371" s="322"/>
      <c r="X1371"/>
      <c r="Y1371"/>
      <c r="AC1371"/>
    </row>
    <row r="1372" spans="19:29" x14ac:dyDescent="0.25">
      <c r="S1372" s="322"/>
      <c r="T1372" s="322"/>
      <c r="X1372"/>
      <c r="Y1372"/>
      <c r="AC1372"/>
    </row>
    <row r="1373" spans="19:29" x14ac:dyDescent="0.25">
      <c r="S1373" s="322"/>
      <c r="T1373" s="322"/>
      <c r="X1373"/>
      <c r="Y1373"/>
      <c r="AC1373"/>
    </row>
    <row r="1374" spans="19:29" x14ac:dyDescent="0.25">
      <c r="S1374" s="322"/>
      <c r="T1374" s="322"/>
      <c r="X1374"/>
      <c r="Y1374"/>
      <c r="AC1374"/>
    </row>
    <row r="1375" spans="19:29" x14ac:dyDescent="0.25">
      <c r="S1375" s="322"/>
      <c r="T1375" s="322"/>
      <c r="X1375"/>
      <c r="Y1375"/>
      <c r="AC1375"/>
    </row>
    <row r="1376" spans="19:29" x14ac:dyDescent="0.25">
      <c r="S1376" s="322"/>
      <c r="T1376" s="322"/>
      <c r="X1376"/>
      <c r="Y1376"/>
      <c r="AC1376"/>
    </row>
    <row r="1377" spans="19:29" x14ac:dyDescent="0.25">
      <c r="S1377" s="322"/>
      <c r="T1377" s="322"/>
      <c r="X1377"/>
      <c r="Y1377"/>
      <c r="AC1377"/>
    </row>
    <row r="1378" spans="19:29" x14ac:dyDescent="0.25">
      <c r="S1378" s="322"/>
      <c r="T1378" s="322"/>
      <c r="X1378"/>
      <c r="Y1378"/>
      <c r="AC1378"/>
    </row>
    <row r="1379" spans="19:29" x14ac:dyDescent="0.25">
      <c r="S1379" s="322"/>
      <c r="T1379" s="322"/>
      <c r="X1379"/>
      <c r="Y1379"/>
      <c r="AC1379"/>
    </row>
    <row r="1380" spans="19:29" x14ac:dyDescent="0.25">
      <c r="S1380" s="322"/>
      <c r="T1380" s="322"/>
      <c r="X1380"/>
      <c r="Y1380"/>
      <c r="AC1380"/>
    </row>
    <row r="1381" spans="19:29" x14ac:dyDescent="0.25">
      <c r="S1381" s="322"/>
      <c r="T1381" s="322"/>
      <c r="X1381"/>
      <c r="Y1381"/>
      <c r="AC1381"/>
    </row>
    <row r="1382" spans="19:29" x14ac:dyDescent="0.25">
      <c r="S1382" s="322"/>
      <c r="T1382" s="322"/>
      <c r="X1382"/>
      <c r="Y1382"/>
      <c r="AC1382"/>
    </row>
    <row r="1383" spans="19:29" x14ac:dyDescent="0.25">
      <c r="S1383" s="322"/>
      <c r="T1383" s="322"/>
      <c r="X1383"/>
      <c r="Y1383"/>
      <c r="AC1383"/>
    </row>
    <row r="1384" spans="19:29" x14ac:dyDescent="0.25">
      <c r="S1384" s="322"/>
      <c r="T1384" s="322"/>
      <c r="X1384"/>
      <c r="Y1384"/>
      <c r="AC1384"/>
    </row>
    <row r="1385" spans="19:29" x14ac:dyDescent="0.25">
      <c r="S1385" s="322"/>
      <c r="T1385" s="322"/>
      <c r="X1385"/>
      <c r="Y1385"/>
      <c r="AC1385"/>
    </row>
    <row r="1386" spans="19:29" x14ac:dyDescent="0.25">
      <c r="S1386" s="322"/>
      <c r="T1386" s="322"/>
      <c r="X1386"/>
      <c r="Y1386"/>
      <c r="AC1386"/>
    </row>
    <row r="1387" spans="19:29" x14ac:dyDescent="0.25">
      <c r="S1387" s="322"/>
      <c r="T1387" s="322"/>
      <c r="X1387"/>
      <c r="Y1387"/>
      <c r="AC1387"/>
    </row>
    <row r="1388" spans="19:29" x14ac:dyDescent="0.25">
      <c r="S1388" s="322"/>
      <c r="T1388" s="322"/>
      <c r="X1388"/>
      <c r="Y1388"/>
      <c r="AC1388"/>
    </row>
    <row r="1389" spans="19:29" x14ac:dyDescent="0.25">
      <c r="S1389" s="322"/>
      <c r="T1389" s="322"/>
      <c r="X1389"/>
      <c r="Y1389"/>
      <c r="AC1389"/>
    </row>
    <row r="1390" spans="19:29" x14ac:dyDescent="0.25">
      <c r="S1390" s="322"/>
      <c r="T1390" s="322"/>
      <c r="X1390"/>
      <c r="Y1390"/>
      <c r="AC1390"/>
    </row>
    <row r="1391" spans="19:29" x14ac:dyDescent="0.25">
      <c r="S1391" s="322"/>
      <c r="T1391" s="322"/>
      <c r="X1391"/>
      <c r="Y1391"/>
      <c r="AC1391"/>
    </row>
    <row r="1392" spans="19:29" x14ac:dyDescent="0.25">
      <c r="S1392" s="322"/>
      <c r="T1392" s="322"/>
      <c r="X1392"/>
      <c r="Y1392"/>
      <c r="AC1392"/>
    </row>
    <row r="1393" spans="19:29" x14ac:dyDescent="0.25">
      <c r="S1393" s="322"/>
      <c r="T1393" s="322"/>
      <c r="X1393"/>
      <c r="Y1393"/>
      <c r="AC1393"/>
    </row>
    <row r="1394" spans="19:29" x14ac:dyDescent="0.25">
      <c r="S1394" s="322"/>
      <c r="T1394" s="322"/>
      <c r="X1394"/>
      <c r="Y1394"/>
      <c r="AC1394"/>
    </row>
    <row r="1395" spans="19:29" x14ac:dyDescent="0.25">
      <c r="S1395" s="322"/>
      <c r="T1395" s="322"/>
      <c r="X1395"/>
      <c r="Y1395"/>
      <c r="AC1395"/>
    </row>
    <row r="1396" spans="19:29" x14ac:dyDescent="0.25">
      <c r="S1396" s="322"/>
      <c r="T1396" s="322"/>
      <c r="X1396"/>
      <c r="Y1396"/>
      <c r="AC1396"/>
    </row>
    <row r="1397" spans="19:29" x14ac:dyDescent="0.25">
      <c r="S1397" s="322"/>
      <c r="T1397" s="322"/>
      <c r="X1397"/>
      <c r="Y1397"/>
      <c r="AC1397"/>
    </row>
    <row r="1398" spans="19:29" x14ac:dyDescent="0.25">
      <c r="S1398" s="322"/>
      <c r="T1398" s="322"/>
      <c r="X1398"/>
      <c r="Y1398"/>
      <c r="AC1398"/>
    </row>
    <row r="1399" spans="19:29" x14ac:dyDescent="0.25">
      <c r="S1399" s="322"/>
      <c r="T1399" s="322"/>
      <c r="X1399"/>
      <c r="Y1399"/>
      <c r="AC1399"/>
    </row>
    <row r="1400" spans="19:29" x14ac:dyDescent="0.25">
      <c r="S1400" s="322"/>
      <c r="T1400" s="322"/>
      <c r="X1400"/>
      <c r="Y1400"/>
      <c r="AC1400"/>
    </row>
    <row r="1401" spans="19:29" x14ac:dyDescent="0.25">
      <c r="S1401" s="322"/>
      <c r="T1401" s="322"/>
      <c r="X1401"/>
      <c r="Y1401"/>
      <c r="AC1401"/>
    </row>
    <row r="1402" spans="19:29" x14ac:dyDescent="0.25">
      <c r="S1402" s="322"/>
      <c r="T1402" s="322"/>
      <c r="X1402"/>
      <c r="Y1402"/>
      <c r="AC1402"/>
    </row>
    <row r="1403" spans="19:29" x14ac:dyDescent="0.25">
      <c r="S1403" s="322"/>
      <c r="T1403" s="322"/>
      <c r="X1403"/>
      <c r="Y1403"/>
      <c r="AC1403"/>
    </row>
    <row r="1404" spans="19:29" x14ac:dyDescent="0.25">
      <c r="S1404" s="322"/>
      <c r="T1404" s="322"/>
      <c r="X1404"/>
      <c r="Y1404"/>
      <c r="AC1404"/>
    </row>
    <row r="1405" spans="19:29" x14ac:dyDescent="0.25">
      <c r="S1405" s="322"/>
      <c r="T1405" s="322"/>
      <c r="X1405"/>
      <c r="Y1405"/>
      <c r="AC1405"/>
    </row>
    <row r="1406" spans="19:29" x14ac:dyDescent="0.25">
      <c r="S1406" s="322"/>
      <c r="T1406" s="322"/>
      <c r="X1406"/>
      <c r="Y1406"/>
      <c r="AC1406"/>
    </row>
    <row r="1407" spans="19:29" x14ac:dyDescent="0.25">
      <c r="S1407" s="322"/>
      <c r="T1407" s="322"/>
      <c r="X1407"/>
      <c r="Y1407"/>
      <c r="AC1407"/>
    </row>
    <row r="1408" spans="19:29" x14ac:dyDescent="0.25">
      <c r="S1408" s="322"/>
      <c r="T1408" s="322"/>
      <c r="X1408"/>
      <c r="Y1408"/>
      <c r="AC1408"/>
    </row>
    <row r="1409" spans="19:29" x14ac:dyDescent="0.25">
      <c r="S1409" s="322"/>
      <c r="T1409" s="322"/>
      <c r="X1409"/>
      <c r="Y1409"/>
      <c r="AC1409"/>
    </row>
    <row r="1410" spans="19:29" x14ac:dyDescent="0.25">
      <c r="S1410" s="322"/>
      <c r="T1410" s="322"/>
      <c r="X1410"/>
      <c r="Y1410"/>
      <c r="AC1410"/>
    </row>
    <row r="1411" spans="19:29" x14ac:dyDescent="0.25">
      <c r="S1411" s="322"/>
      <c r="T1411" s="322"/>
      <c r="X1411"/>
      <c r="Y1411"/>
      <c r="AC1411"/>
    </row>
    <row r="1412" spans="19:29" x14ac:dyDescent="0.25">
      <c r="S1412" s="322"/>
      <c r="T1412" s="322"/>
      <c r="X1412"/>
      <c r="Y1412"/>
      <c r="AC1412"/>
    </row>
    <row r="1413" spans="19:29" x14ac:dyDescent="0.25">
      <c r="S1413" s="322"/>
      <c r="T1413" s="322"/>
      <c r="X1413"/>
      <c r="Y1413"/>
      <c r="AC1413"/>
    </row>
    <row r="1414" spans="19:29" x14ac:dyDescent="0.25">
      <c r="S1414" s="322"/>
      <c r="T1414" s="322"/>
      <c r="X1414"/>
      <c r="Y1414"/>
      <c r="AC1414"/>
    </row>
    <row r="1415" spans="19:29" x14ac:dyDescent="0.25">
      <c r="S1415" s="322"/>
      <c r="T1415" s="322"/>
      <c r="X1415"/>
      <c r="Y1415"/>
      <c r="AC1415"/>
    </row>
    <row r="1416" spans="19:29" x14ac:dyDescent="0.25">
      <c r="S1416" s="322"/>
      <c r="T1416" s="322"/>
      <c r="X1416"/>
      <c r="Y1416"/>
      <c r="AC1416"/>
    </row>
    <row r="1417" spans="19:29" x14ac:dyDescent="0.25">
      <c r="S1417" s="322"/>
      <c r="T1417" s="322"/>
      <c r="X1417"/>
      <c r="Y1417"/>
      <c r="AC1417"/>
    </row>
    <row r="1418" spans="19:29" x14ac:dyDescent="0.25">
      <c r="S1418" s="322"/>
      <c r="T1418" s="322"/>
      <c r="X1418"/>
      <c r="Y1418"/>
      <c r="AC1418"/>
    </row>
    <row r="1419" spans="19:29" x14ac:dyDescent="0.25">
      <c r="S1419" s="322"/>
      <c r="T1419" s="322"/>
      <c r="X1419"/>
      <c r="Y1419"/>
      <c r="AC1419"/>
    </row>
    <row r="1420" spans="19:29" x14ac:dyDescent="0.25">
      <c r="S1420" s="322"/>
      <c r="T1420" s="322"/>
      <c r="X1420"/>
      <c r="Y1420"/>
      <c r="AC1420"/>
    </row>
    <row r="1421" spans="19:29" x14ac:dyDescent="0.25">
      <c r="S1421" s="322"/>
      <c r="T1421" s="322"/>
      <c r="X1421"/>
      <c r="Y1421"/>
      <c r="AC1421"/>
    </row>
    <row r="1422" spans="19:29" x14ac:dyDescent="0.25">
      <c r="S1422" s="322"/>
      <c r="T1422" s="322"/>
      <c r="X1422"/>
      <c r="Y1422"/>
      <c r="AC1422"/>
    </row>
    <row r="1423" spans="19:29" x14ac:dyDescent="0.25">
      <c r="S1423" s="322"/>
      <c r="T1423" s="322"/>
      <c r="X1423"/>
      <c r="Y1423"/>
      <c r="AC1423"/>
    </row>
    <row r="1424" spans="19:29" x14ac:dyDescent="0.25">
      <c r="S1424" s="322"/>
      <c r="T1424" s="322"/>
      <c r="X1424"/>
      <c r="Y1424"/>
      <c r="AC1424"/>
    </row>
    <row r="1425" spans="19:29" x14ac:dyDescent="0.25">
      <c r="S1425" s="322"/>
      <c r="T1425" s="322"/>
      <c r="X1425"/>
      <c r="Y1425"/>
      <c r="AC1425"/>
    </row>
    <row r="1426" spans="19:29" x14ac:dyDescent="0.25">
      <c r="S1426" s="322"/>
      <c r="T1426" s="322"/>
      <c r="X1426"/>
      <c r="Y1426"/>
      <c r="AC1426"/>
    </row>
    <row r="1427" spans="19:29" x14ac:dyDescent="0.25">
      <c r="S1427" s="322"/>
      <c r="T1427" s="322"/>
      <c r="X1427"/>
      <c r="Y1427"/>
      <c r="AC1427"/>
    </row>
    <row r="1428" spans="19:29" x14ac:dyDescent="0.25">
      <c r="S1428" s="322"/>
      <c r="T1428" s="322"/>
      <c r="X1428"/>
      <c r="Y1428"/>
      <c r="AC1428"/>
    </row>
    <row r="1429" spans="19:29" x14ac:dyDescent="0.25">
      <c r="S1429" s="322"/>
      <c r="T1429" s="322"/>
      <c r="X1429"/>
      <c r="Y1429"/>
      <c r="AC1429"/>
    </row>
    <row r="1430" spans="19:29" x14ac:dyDescent="0.25">
      <c r="S1430" s="322"/>
      <c r="T1430" s="322"/>
      <c r="X1430"/>
      <c r="Y1430"/>
      <c r="AC1430"/>
    </row>
    <row r="1431" spans="19:29" x14ac:dyDescent="0.25">
      <c r="S1431" s="322"/>
      <c r="T1431" s="322"/>
      <c r="X1431"/>
      <c r="Y1431"/>
      <c r="AC1431"/>
    </row>
    <row r="1432" spans="19:29" x14ac:dyDescent="0.25">
      <c r="S1432" s="322"/>
      <c r="T1432" s="322"/>
      <c r="X1432"/>
      <c r="Y1432"/>
      <c r="AC1432"/>
    </row>
    <row r="1433" spans="19:29" x14ac:dyDescent="0.25">
      <c r="S1433" s="322"/>
      <c r="T1433" s="322"/>
      <c r="X1433"/>
      <c r="Y1433"/>
      <c r="AC1433"/>
    </row>
    <row r="1434" spans="19:29" x14ac:dyDescent="0.25">
      <c r="S1434" s="322"/>
      <c r="T1434" s="322"/>
      <c r="X1434"/>
      <c r="Y1434"/>
      <c r="AC1434"/>
    </row>
    <row r="1435" spans="19:29" x14ac:dyDescent="0.25">
      <c r="S1435" s="322"/>
      <c r="T1435" s="322"/>
      <c r="X1435"/>
      <c r="Y1435"/>
      <c r="AC1435"/>
    </row>
    <row r="1436" spans="19:29" x14ac:dyDescent="0.25">
      <c r="S1436" s="322"/>
      <c r="T1436" s="322"/>
      <c r="X1436"/>
      <c r="Y1436"/>
      <c r="AC1436"/>
    </row>
    <row r="1437" spans="19:29" x14ac:dyDescent="0.25">
      <c r="S1437" s="322"/>
      <c r="T1437" s="322"/>
      <c r="X1437"/>
      <c r="Y1437"/>
      <c r="AC1437"/>
    </row>
    <row r="1438" spans="19:29" x14ac:dyDescent="0.25">
      <c r="S1438" s="322"/>
      <c r="T1438" s="322"/>
      <c r="X1438"/>
      <c r="Y1438"/>
      <c r="AC1438"/>
    </row>
    <row r="1439" spans="19:29" x14ac:dyDescent="0.25">
      <c r="S1439" s="322"/>
      <c r="T1439" s="322"/>
      <c r="X1439"/>
      <c r="Y1439"/>
      <c r="AC1439"/>
    </row>
    <row r="1440" spans="19:29" x14ac:dyDescent="0.25">
      <c r="S1440" s="322"/>
      <c r="T1440" s="322"/>
      <c r="X1440"/>
      <c r="Y1440"/>
      <c r="AC1440"/>
    </row>
    <row r="1441" spans="19:29" x14ac:dyDescent="0.25">
      <c r="S1441" s="322"/>
      <c r="T1441" s="322"/>
      <c r="X1441"/>
      <c r="Y1441"/>
      <c r="AC1441"/>
    </row>
    <row r="1442" spans="19:29" x14ac:dyDescent="0.25">
      <c r="S1442" s="322"/>
      <c r="T1442" s="322"/>
      <c r="X1442"/>
      <c r="Y1442"/>
      <c r="AC1442"/>
    </row>
    <row r="1443" spans="19:29" x14ac:dyDescent="0.25">
      <c r="S1443" s="322"/>
      <c r="T1443" s="322"/>
      <c r="X1443"/>
      <c r="Y1443"/>
      <c r="AC1443"/>
    </row>
    <row r="1444" spans="19:29" x14ac:dyDescent="0.25">
      <c r="S1444" s="322"/>
      <c r="T1444" s="322"/>
      <c r="X1444"/>
      <c r="Y1444"/>
      <c r="AC1444"/>
    </row>
    <row r="1445" spans="19:29" x14ac:dyDescent="0.25">
      <c r="S1445" s="322"/>
      <c r="T1445" s="322"/>
      <c r="X1445"/>
      <c r="Y1445"/>
      <c r="AC1445"/>
    </row>
    <row r="1446" spans="19:29" x14ac:dyDescent="0.25">
      <c r="S1446" s="322"/>
      <c r="T1446" s="322"/>
      <c r="X1446"/>
      <c r="Y1446"/>
      <c r="AC1446"/>
    </row>
    <row r="1447" spans="19:29" x14ac:dyDescent="0.25">
      <c r="S1447" s="322"/>
      <c r="T1447" s="322"/>
      <c r="X1447"/>
      <c r="Y1447"/>
      <c r="AC1447"/>
    </row>
    <row r="1448" spans="19:29" x14ac:dyDescent="0.25">
      <c r="S1448" s="322"/>
      <c r="T1448" s="322"/>
      <c r="X1448"/>
      <c r="Y1448"/>
      <c r="AC1448"/>
    </row>
    <row r="1449" spans="19:29" x14ac:dyDescent="0.25">
      <c r="S1449" s="322"/>
      <c r="T1449" s="322"/>
      <c r="X1449"/>
      <c r="Y1449"/>
      <c r="AC1449"/>
    </row>
    <row r="1450" spans="19:29" x14ac:dyDescent="0.25">
      <c r="S1450" s="322"/>
      <c r="T1450" s="322"/>
      <c r="X1450"/>
      <c r="Y1450"/>
      <c r="AC1450"/>
    </row>
    <row r="1451" spans="19:29" x14ac:dyDescent="0.25">
      <c r="S1451" s="322"/>
      <c r="T1451" s="322"/>
      <c r="X1451"/>
      <c r="Y1451"/>
      <c r="AC1451"/>
    </row>
    <row r="1452" spans="19:29" x14ac:dyDescent="0.25">
      <c r="S1452" s="322"/>
      <c r="T1452" s="322"/>
      <c r="X1452"/>
      <c r="Y1452"/>
      <c r="AC1452"/>
    </row>
    <row r="1453" spans="19:29" x14ac:dyDescent="0.25">
      <c r="S1453" s="322"/>
      <c r="T1453" s="322"/>
      <c r="X1453"/>
      <c r="Y1453"/>
      <c r="AC1453"/>
    </row>
    <row r="1454" spans="19:29" x14ac:dyDescent="0.25">
      <c r="S1454" s="322"/>
      <c r="T1454" s="322"/>
      <c r="X1454"/>
      <c r="Y1454"/>
      <c r="AC1454"/>
    </row>
    <row r="1455" spans="19:29" x14ac:dyDescent="0.25">
      <c r="S1455" s="322"/>
      <c r="T1455" s="322"/>
      <c r="X1455"/>
      <c r="Y1455"/>
      <c r="AC1455"/>
    </row>
    <row r="1456" spans="19:29" x14ac:dyDescent="0.25">
      <c r="S1456" s="322"/>
      <c r="T1456" s="322"/>
      <c r="X1456"/>
      <c r="Y1456"/>
      <c r="AC1456"/>
    </row>
    <row r="1457" spans="19:29" x14ac:dyDescent="0.25">
      <c r="S1457" s="322"/>
      <c r="T1457" s="322"/>
      <c r="X1457"/>
      <c r="Y1457"/>
      <c r="AC1457"/>
    </row>
    <row r="1458" spans="19:29" x14ac:dyDescent="0.25">
      <c r="S1458" s="322"/>
      <c r="T1458" s="322"/>
      <c r="X1458"/>
      <c r="Y1458"/>
      <c r="AC1458"/>
    </row>
    <row r="1459" spans="19:29" x14ac:dyDescent="0.25">
      <c r="S1459" s="322"/>
      <c r="T1459" s="322"/>
      <c r="X1459"/>
      <c r="Y1459"/>
      <c r="AC1459"/>
    </row>
    <row r="1460" spans="19:29" x14ac:dyDescent="0.25">
      <c r="S1460" s="322"/>
      <c r="T1460" s="322"/>
      <c r="X1460"/>
      <c r="Y1460"/>
      <c r="AC1460"/>
    </row>
    <row r="1461" spans="19:29" x14ac:dyDescent="0.25">
      <c r="S1461" s="322"/>
      <c r="T1461" s="322"/>
      <c r="X1461"/>
      <c r="Y1461"/>
      <c r="AC1461"/>
    </row>
    <row r="1462" spans="19:29" x14ac:dyDescent="0.25">
      <c r="S1462" s="322"/>
      <c r="T1462" s="322"/>
      <c r="X1462"/>
      <c r="Y1462"/>
      <c r="AC1462"/>
    </row>
    <row r="1463" spans="19:29" x14ac:dyDescent="0.25">
      <c r="S1463" s="322"/>
      <c r="T1463" s="322"/>
      <c r="X1463"/>
      <c r="Y1463"/>
      <c r="AC1463"/>
    </row>
    <row r="1464" spans="19:29" x14ac:dyDescent="0.25">
      <c r="S1464" s="322"/>
      <c r="T1464" s="322"/>
      <c r="X1464"/>
      <c r="Y1464"/>
      <c r="AC1464"/>
    </row>
    <row r="1465" spans="19:29" x14ac:dyDescent="0.25">
      <c r="S1465" s="322"/>
      <c r="T1465" s="322"/>
      <c r="X1465"/>
      <c r="Y1465"/>
      <c r="AC1465"/>
    </row>
    <row r="1466" spans="19:29" x14ac:dyDescent="0.25">
      <c r="S1466" s="322"/>
      <c r="T1466" s="322"/>
      <c r="X1466"/>
      <c r="Y1466"/>
      <c r="AC1466"/>
    </row>
    <row r="1467" spans="19:29" x14ac:dyDescent="0.25">
      <c r="S1467" s="322"/>
      <c r="T1467" s="322"/>
      <c r="X1467"/>
      <c r="Y1467"/>
      <c r="AC1467"/>
    </row>
    <row r="1468" spans="19:29" x14ac:dyDescent="0.25">
      <c r="S1468" s="322"/>
      <c r="T1468" s="322"/>
      <c r="X1468"/>
      <c r="Y1468"/>
      <c r="AC1468"/>
    </row>
    <row r="1469" spans="19:29" x14ac:dyDescent="0.25">
      <c r="S1469" s="322"/>
      <c r="T1469" s="322"/>
      <c r="X1469"/>
      <c r="Y1469"/>
      <c r="AC1469"/>
    </row>
    <row r="1470" spans="19:29" x14ac:dyDescent="0.25">
      <c r="S1470" s="322"/>
      <c r="T1470" s="322"/>
      <c r="X1470"/>
      <c r="Y1470"/>
      <c r="AC1470"/>
    </row>
    <row r="1471" spans="19:29" x14ac:dyDescent="0.25">
      <c r="S1471" s="322"/>
      <c r="T1471" s="322"/>
      <c r="X1471"/>
      <c r="Y1471"/>
      <c r="AC1471"/>
    </row>
    <row r="1472" spans="19:29" x14ac:dyDescent="0.25">
      <c r="S1472" s="322"/>
      <c r="T1472" s="322"/>
      <c r="X1472"/>
      <c r="Y1472"/>
      <c r="AC1472"/>
    </row>
    <row r="1473" spans="19:29" x14ac:dyDescent="0.25">
      <c r="S1473" s="322"/>
      <c r="T1473" s="322"/>
      <c r="X1473"/>
      <c r="Y1473"/>
      <c r="AC1473"/>
    </row>
    <row r="1474" spans="19:29" x14ac:dyDescent="0.25">
      <c r="S1474" s="322"/>
      <c r="T1474" s="322"/>
      <c r="X1474"/>
      <c r="Y1474"/>
      <c r="AC1474"/>
    </row>
    <row r="1475" spans="19:29" x14ac:dyDescent="0.25">
      <c r="S1475" s="322"/>
      <c r="T1475" s="322"/>
      <c r="X1475"/>
      <c r="Y1475"/>
      <c r="AC1475"/>
    </row>
    <row r="1476" spans="19:29" x14ac:dyDescent="0.25">
      <c r="S1476" s="322"/>
      <c r="T1476" s="322"/>
      <c r="X1476"/>
      <c r="Y1476"/>
      <c r="AC1476"/>
    </row>
    <row r="1477" spans="19:29" x14ac:dyDescent="0.25">
      <c r="S1477" s="322"/>
      <c r="T1477" s="322"/>
      <c r="X1477"/>
      <c r="Y1477"/>
      <c r="AC1477"/>
    </row>
    <row r="1478" spans="19:29" x14ac:dyDescent="0.25">
      <c r="S1478" s="322"/>
      <c r="T1478" s="322"/>
      <c r="X1478"/>
      <c r="Y1478"/>
      <c r="AC1478"/>
    </row>
    <row r="1479" spans="19:29" x14ac:dyDescent="0.25">
      <c r="S1479" s="322"/>
      <c r="T1479" s="322"/>
      <c r="X1479"/>
      <c r="Y1479"/>
      <c r="AC1479"/>
    </row>
    <row r="1480" spans="19:29" x14ac:dyDescent="0.25">
      <c r="S1480" s="322"/>
      <c r="T1480" s="322"/>
      <c r="X1480"/>
      <c r="Y1480"/>
      <c r="AC1480"/>
    </row>
    <row r="1481" spans="19:29" x14ac:dyDescent="0.25">
      <c r="S1481" s="322"/>
      <c r="T1481" s="322"/>
      <c r="X1481"/>
      <c r="Y1481"/>
      <c r="AC1481"/>
    </row>
    <row r="1482" spans="19:29" x14ac:dyDescent="0.25">
      <c r="S1482" s="322"/>
      <c r="T1482" s="322"/>
      <c r="X1482"/>
      <c r="Y1482"/>
      <c r="AC1482"/>
    </row>
    <row r="1483" spans="19:29" x14ac:dyDescent="0.25">
      <c r="S1483" s="322"/>
      <c r="T1483" s="322"/>
      <c r="X1483"/>
      <c r="Y1483"/>
      <c r="AC1483"/>
    </row>
    <row r="1484" spans="19:29" x14ac:dyDescent="0.25">
      <c r="S1484" s="322"/>
      <c r="T1484" s="322"/>
      <c r="X1484"/>
      <c r="Y1484"/>
      <c r="AC1484"/>
    </row>
    <row r="1485" spans="19:29" x14ac:dyDescent="0.25">
      <c r="S1485" s="322"/>
      <c r="T1485" s="322"/>
      <c r="X1485"/>
      <c r="Y1485"/>
      <c r="AC1485"/>
    </row>
    <row r="1486" spans="19:29" x14ac:dyDescent="0.25">
      <c r="S1486" s="322"/>
      <c r="T1486" s="322"/>
      <c r="X1486"/>
      <c r="Y1486"/>
      <c r="AC1486"/>
    </row>
    <row r="1487" spans="19:29" x14ac:dyDescent="0.25">
      <c r="S1487" s="322"/>
      <c r="T1487" s="322"/>
      <c r="X1487"/>
      <c r="Y1487"/>
      <c r="AC1487"/>
    </row>
    <row r="1488" spans="19:29" x14ac:dyDescent="0.25">
      <c r="S1488" s="322"/>
      <c r="T1488" s="322"/>
      <c r="X1488"/>
      <c r="Y1488"/>
      <c r="AC1488"/>
    </row>
    <row r="1489" spans="19:29" x14ac:dyDescent="0.25">
      <c r="S1489" s="322"/>
      <c r="T1489" s="322"/>
      <c r="X1489"/>
      <c r="Y1489"/>
      <c r="AC1489"/>
    </row>
    <row r="1490" spans="19:29" x14ac:dyDescent="0.25">
      <c r="S1490" s="322"/>
      <c r="T1490" s="322"/>
      <c r="X1490"/>
      <c r="Y1490"/>
      <c r="AC1490"/>
    </row>
    <row r="1491" spans="19:29" x14ac:dyDescent="0.25">
      <c r="S1491" s="322"/>
      <c r="T1491" s="322"/>
      <c r="X1491"/>
      <c r="Y1491"/>
      <c r="AC1491"/>
    </row>
    <row r="1492" spans="19:29" x14ac:dyDescent="0.25">
      <c r="S1492" s="322"/>
      <c r="T1492" s="322"/>
      <c r="X1492"/>
      <c r="Y1492"/>
      <c r="AC1492"/>
    </row>
    <row r="1493" spans="19:29" x14ac:dyDescent="0.25">
      <c r="S1493" s="322"/>
      <c r="T1493" s="322"/>
      <c r="X1493"/>
      <c r="Y1493"/>
      <c r="AC1493"/>
    </row>
    <row r="1494" spans="19:29" x14ac:dyDescent="0.25">
      <c r="S1494" s="322"/>
      <c r="T1494" s="322"/>
      <c r="X1494"/>
      <c r="Y1494"/>
      <c r="AC1494"/>
    </row>
    <row r="1495" spans="19:29" x14ac:dyDescent="0.25">
      <c r="S1495" s="322"/>
      <c r="T1495" s="322"/>
      <c r="X1495"/>
      <c r="Y1495"/>
      <c r="AC1495"/>
    </row>
    <row r="1496" spans="19:29" x14ac:dyDescent="0.25">
      <c r="S1496" s="322"/>
      <c r="T1496" s="322"/>
      <c r="X1496"/>
      <c r="Y1496"/>
      <c r="AC1496"/>
    </row>
    <row r="1497" spans="19:29" x14ac:dyDescent="0.25">
      <c r="S1497" s="322"/>
      <c r="T1497" s="322"/>
      <c r="X1497"/>
      <c r="Y1497"/>
      <c r="AC1497"/>
    </row>
    <row r="1498" spans="19:29" x14ac:dyDescent="0.25">
      <c r="S1498" s="322"/>
      <c r="T1498" s="322"/>
      <c r="X1498"/>
      <c r="Y1498"/>
      <c r="AC1498"/>
    </row>
    <row r="1499" spans="19:29" x14ac:dyDescent="0.25">
      <c r="S1499" s="322"/>
      <c r="T1499" s="322"/>
      <c r="X1499"/>
      <c r="Y1499"/>
      <c r="AC1499"/>
    </row>
    <row r="1500" spans="19:29" x14ac:dyDescent="0.25">
      <c r="S1500" s="322"/>
      <c r="T1500" s="322"/>
      <c r="X1500"/>
      <c r="Y1500"/>
      <c r="AC1500"/>
    </row>
    <row r="1501" spans="19:29" x14ac:dyDescent="0.25">
      <c r="S1501" s="322"/>
      <c r="T1501" s="322"/>
      <c r="X1501"/>
      <c r="Y1501"/>
      <c r="AC1501"/>
    </row>
    <row r="1502" spans="19:29" x14ac:dyDescent="0.25">
      <c r="S1502" s="322"/>
      <c r="T1502" s="322"/>
      <c r="X1502"/>
      <c r="Y1502"/>
      <c r="AC1502"/>
    </row>
    <row r="1503" spans="19:29" x14ac:dyDescent="0.25">
      <c r="S1503" s="322"/>
      <c r="T1503" s="322"/>
      <c r="X1503"/>
      <c r="Y1503"/>
      <c r="AC1503"/>
    </row>
    <row r="1504" spans="19:29" x14ac:dyDescent="0.25">
      <c r="S1504" s="322"/>
      <c r="T1504" s="322"/>
      <c r="X1504"/>
      <c r="Y1504"/>
      <c r="AC1504"/>
    </row>
    <row r="1505" spans="19:29" x14ac:dyDescent="0.25">
      <c r="S1505" s="322"/>
      <c r="T1505" s="322"/>
      <c r="X1505"/>
      <c r="Y1505"/>
      <c r="AC1505"/>
    </row>
    <row r="1506" spans="19:29" x14ac:dyDescent="0.25">
      <c r="S1506" s="322"/>
      <c r="T1506" s="322"/>
      <c r="X1506"/>
      <c r="Y1506"/>
      <c r="AC1506"/>
    </row>
    <row r="1507" spans="19:29" x14ac:dyDescent="0.25">
      <c r="S1507" s="322"/>
      <c r="T1507" s="322"/>
      <c r="X1507"/>
      <c r="Y1507"/>
      <c r="AC1507"/>
    </row>
    <row r="1508" spans="19:29" x14ac:dyDescent="0.25">
      <c r="S1508" s="322"/>
      <c r="T1508" s="322"/>
      <c r="X1508"/>
      <c r="Y1508"/>
      <c r="AC1508"/>
    </row>
    <row r="1509" spans="19:29" x14ac:dyDescent="0.25">
      <c r="S1509" s="322"/>
      <c r="T1509" s="322"/>
      <c r="X1509"/>
      <c r="Y1509"/>
      <c r="AC1509"/>
    </row>
    <row r="1510" spans="19:29" x14ac:dyDescent="0.25">
      <c r="S1510" s="322"/>
      <c r="T1510" s="322"/>
      <c r="X1510"/>
      <c r="Y1510"/>
      <c r="AC1510"/>
    </row>
    <row r="1511" spans="19:29" x14ac:dyDescent="0.25">
      <c r="S1511" s="322"/>
      <c r="T1511" s="322"/>
      <c r="X1511"/>
      <c r="Y1511"/>
      <c r="AC1511"/>
    </row>
    <row r="1512" spans="19:29" x14ac:dyDescent="0.25">
      <c r="S1512" s="322"/>
      <c r="T1512" s="322"/>
      <c r="X1512"/>
      <c r="Y1512"/>
      <c r="AC1512"/>
    </row>
    <row r="1513" spans="19:29" x14ac:dyDescent="0.25">
      <c r="S1513" s="322"/>
      <c r="T1513" s="322"/>
      <c r="X1513"/>
      <c r="Y1513"/>
      <c r="AC1513"/>
    </row>
    <row r="1514" spans="19:29" x14ac:dyDescent="0.25">
      <c r="S1514" s="322"/>
      <c r="T1514" s="322"/>
      <c r="X1514"/>
      <c r="Y1514"/>
      <c r="AC1514"/>
    </row>
    <row r="1515" spans="19:29" x14ac:dyDescent="0.25">
      <c r="S1515" s="322"/>
      <c r="T1515" s="322"/>
      <c r="X1515"/>
      <c r="Y1515"/>
      <c r="AC1515"/>
    </row>
    <row r="1516" spans="19:29" x14ac:dyDescent="0.25">
      <c r="S1516" s="322"/>
      <c r="T1516" s="322"/>
      <c r="X1516"/>
      <c r="Y1516"/>
      <c r="AC1516"/>
    </row>
    <row r="1517" spans="19:29" x14ac:dyDescent="0.25">
      <c r="S1517" s="322"/>
      <c r="T1517" s="322"/>
      <c r="X1517"/>
      <c r="Y1517"/>
      <c r="AC1517"/>
    </row>
    <row r="1518" spans="19:29" x14ac:dyDescent="0.25">
      <c r="S1518" s="322"/>
      <c r="T1518" s="322"/>
      <c r="X1518"/>
      <c r="Y1518"/>
      <c r="AC1518"/>
    </row>
    <row r="1519" spans="19:29" x14ac:dyDescent="0.25">
      <c r="S1519" s="322"/>
      <c r="T1519" s="322"/>
      <c r="X1519"/>
      <c r="Y1519"/>
      <c r="AC1519"/>
    </row>
    <row r="1520" spans="19:29" x14ac:dyDescent="0.25">
      <c r="S1520" s="322"/>
      <c r="T1520" s="322"/>
      <c r="X1520"/>
      <c r="Y1520"/>
      <c r="AC1520"/>
    </row>
    <row r="1521" spans="19:29" x14ac:dyDescent="0.25">
      <c r="S1521" s="322"/>
      <c r="T1521" s="322"/>
      <c r="X1521"/>
      <c r="Y1521"/>
      <c r="AC1521"/>
    </row>
    <row r="1522" spans="19:29" x14ac:dyDescent="0.25">
      <c r="S1522" s="322"/>
      <c r="T1522" s="322"/>
      <c r="X1522"/>
      <c r="Y1522"/>
      <c r="AC1522"/>
    </row>
    <row r="1523" spans="19:29" x14ac:dyDescent="0.25">
      <c r="S1523" s="322"/>
      <c r="T1523" s="322"/>
      <c r="X1523"/>
      <c r="Y1523"/>
      <c r="AC1523"/>
    </row>
    <row r="1524" spans="19:29" x14ac:dyDescent="0.25">
      <c r="S1524" s="322"/>
      <c r="T1524" s="322"/>
      <c r="X1524"/>
      <c r="Y1524"/>
      <c r="AC1524"/>
    </row>
    <row r="1525" spans="19:29" x14ac:dyDescent="0.25">
      <c r="S1525" s="322"/>
      <c r="T1525" s="322"/>
      <c r="X1525"/>
      <c r="Y1525"/>
      <c r="AC1525"/>
    </row>
    <row r="1526" spans="19:29" x14ac:dyDescent="0.25">
      <c r="S1526" s="322"/>
      <c r="T1526" s="322"/>
      <c r="X1526"/>
      <c r="Y1526"/>
      <c r="AC1526"/>
    </row>
    <row r="1527" spans="19:29" x14ac:dyDescent="0.25">
      <c r="S1527" s="322"/>
      <c r="T1527" s="322"/>
      <c r="X1527"/>
      <c r="Y1527"/>
      <c r="AC1527"/>
    </row>
    <row r="1528" spans="19:29" x14ac:dyDescent="0.25">
      <c r="S1528" s="322"/>
      <c r="T1528" s="322"/>
      <c r="X1528"/>
      <c r="Y1528"/>
      <c r="AC1528"/>
    </row>
    <row r="1529" spans="19:29" x14ac:dyDescent="0.25">
      <c r="S1529" s="322"/>
      <c r="T1529" s="322"/>
      <c r="X1529"/>
      <c r="Y1529"/>
      <c r="AC1529"/>
    </row>
    <row r="1530" spans="19:29" x14ac:dyDescent="0.25">
      <c r="S1530" s="322"/>
      <c r="T1530" s="322"/>
      <c r="X1530"/>
      <c r="Y1530"/>
      <c r="AC1530"/>
    </row>
    <row r="1531" spans="19:29" x14ac:dyDescent="0.25">
      <c r="S1531" s="322"/>
      <c r="T1531" s="322"/>
      <c r="X1531"/>
      <c r="Y1531"/>
      <c r="AC1531"/>
    </row>
    <row r="1532" spans="19:29" x14ac:dyDescent="0.25">
      <c r="S1532" s="322"/>
      <c r="T1532" s="322"/>
      <c r="X1532"/>
      <c r="Y1532"/>
      <c r="AC1532"/>
    </row>
    <row r="1533" spans="19:29" x14ac:dyDescent="0.25">
      <c r="S1533" s="322"/>
      <c r="T1533" s="322"/>
      <c r="X1533"/>
      <c r="Y1533"/>
      <c r="AC1533"/>
    </row>
    <row r="1534" spans="19:29" x14ac:dyDescent="0.25">
      <c r="S1534" s="322"/>
      <c r="T1534" s="322"/>
      <c r="X1534"/>
      <c r="Y1534"/>
      <c r="AC1534"/>
    </row>
    <row r="1535" spans="19:29" x14ac:dyDescent="0.25">
      <c r="S1535" s="322"/>
      <c r="T1535" s="322"/>
      <c r="X1535"/>
      <c r="Y1535"/>
      <c r="AC1535"/>
    </row>
    <row r="1536" spans="19:29" x14ac:dyDescent="0.25">
      <c r="S1536" s="322"/>
      <c r="T1536" s="322"/>
      <c r="X1536"/>
      <c r="Y1536"/>
      <c r="AC1536"/>
    </row>
    <row r="1537" spans="19:29" x14ac:dyDescent="0.25">
      <c r="S1537" s="322"/>
      <c r="T1537" s="322"/>
      <c r="X1537"/>
      <c r="Y1537"/>
      <c r="AC1537"/>
    </row>
    <row r="1538" spans="19:29" x14ac:dyDescent="0.25">
      <c r="S1538" s="322"/>
      <c r="T1538" s="322"/>
      <c r="X1538"/>
      <c r="Y1538"/>
      <c r="AC1538"/>
    </row>
    <row r="1539" spans="19:29" x14ac:dyDescent="0.25">
      <c r="S1539" s="322"/>
      <c r="T1539" s="322"/>
      <c r="X1539"/>
      <c r="Y1539"/>
      <c r="AC1539"/>
    </row>
    <row r="1540" spans="19:29" x14ac:dyDescent="0.25">
      <c r="S1540" s="322"/>
      <c r="T1540" s="322"/>
      <c r="X1540"/>
      <c r="Y1540"/>
      <c r="AC1540"/>
    </row>
    <row r="1541" spans="19:29" x14ac:dyDescent="0.25">
      <c r="S1541" s="322"/>
      <c r="T1541" s="322"/>
      <c r="X1541"/>
      <c r="Y1541"/>
      <c r="AC1541"/>
    </row>
    <row r="1542" spans="19:29" x14ac:dyDescent="0.25">
      <c r="S1542" s="322"/>
      <c r="T1542" s="322"/>
      <c r="X1542"/>
      <c r="Y1542"/>
      <c r="AC1542"/>
    </row>
    <row r="1543" spans="19:29" x14ac:dyDescent="0.25">
      <c r="S1543" s="322"/>
      <c r="T1543" s="322"/>
      <c r="X1543"/>
      <c r="Y1543"/>
      <c r="AC1543"/>
    </row>
    <row r="1544" spans="19:29" x14ac:dyDescent="0.25">
      <c r="S1544" s="322"/>
      <c r="T1544" s="322"/>
      <c r="X1544"/>
      <c r="Y1544"/>
      <c r="AC1544"/>
    </row>
    <row r="1545" spans="19:29" x14ac:dyDescent="0.25">
      <c r="S1545" s="322"/>
      <c r="T1545" s="322"/>
      <c r="X1545"/>
      <c r="Y1545"/>
      <c r="AC1545"/>
    </row>
    <row r="1546" spans="19:29" x14ac:dyDescent="0.25">
      <c r="S1546" s="322"/>
      <c r="T1546" s="322"/>
      <c r="X1546"/>
      <c r="Y1546"/>
      <c r="AC1546"/>
    </row>
    <row r="1547" spans="19:29" x14ac:dyDescent="0.25">
      <c r="S1547" s="322"/>
      <c r="T1547" s="322"/>
      <c r="X1547"/>
      <c r="Y1547"/>
      <c r="AC1547"/>
    </row>
    <row r="1548" spans="19:29" x14ac:dyDescent="0.25">
      <c r="S1548" s="322"/>
      <c r="T1548" s="322"/>
      <c r="X1548"/>
      <c r="Y1548"/>
      <c r="AC1548"/>
    </row>
    <row r="1549" spans="19:29" x14ac:dyDescent="0.25">
      <c r="S1549" s="322"/>
      <c r="T1549" s="322"/>
      <c r="X1549"/>
      <c r="Y1549"/>
      <c r="AC1549"/>
    </row>
    <row r="1550" spans="19:29" x14ac:dyDescent="0.25">
      <c r="S1550" s="322"/>
      <c r="T1550" s="322"/>
      <c r="X1550"/>
      <c r="Y1550"/>
      <c r="AC1550"/>
    </row>
    <row r="1551" spans="19:29" x14ac:dyDescent="0.25">
      <c r="S1551" s="322"/>
      <c r="T1551" s="322"/>
      <c r="X1551"/>
      <c r="Y1551"/>
      <c r="AC1551"/>
    </row>
    <row r="1552" spans="19:29" x14ac:dyDescent="0.25">
      <c r="S1552" s="322"/>
      <c r="T1552" s="322"/>
      <c r="X1552"/>
      <c r="Y1552"/>
      <c r="AC1552"/>
    </row>
    <row r="1553" spans="19:29" x14ac:dyDescent="0.25">
      <c r="S1553" s="322"/>
      <c r="T1553" s="322"/>
      <c r="X1553"/>
      <c r="Y1553"/>
      <c r="AC1553"/>
    </row>
    <row r="1554" spans="19:29" x14ac:dyDescent="0.25">
      <c r="S1554" s="322"/>
      <c r="T1554" s="322"/>
      <c r="X1554"/>
      <c r="Y1554"/>
      <c r="AC1554"/>
    </row>
    <row r="1555" spans="19:29" x14ac:dyDescent="0.25">
      <c r="S1555" s="322"/>
      <c r="T1555" s="322"/>
      <c r="X1555"/>
      <c r="Y1555"/>
      <c r="AC1555"/>
    </row>
    <row r="1556" spans="19:29" x14ac:dyDescent="0.25">
      <c r="S1556" s="322"/>
      <c r="T1556" s="322"/>
      <c r="X1556"/>
      <c r="Y1556"/>
      <c r="AC1556"/>
    </row>
    <row r="1557" spans="19:29" x14ac:dyDescent="0.25">
      <c r="S1557" s="322"/>
      <c r="T1557" s="322"/>
      <c r="X1557"/>
      <c r="Y1557"/>
      <c r="AC1557"/>
    </row>
    <row r="1558" spans="19:29" x14ac:dyDescent="0.25">
      <c r="S1558" s="322"/>
      <c r="T1558" s="322"/>
      <c r="X1558"/>
      <c r="Y1558"/>
      <c r="AC1558"/>
    </row>
    <row r="1559" spans="19:29" x14ac:dyDescent="0.25">
      <c r="S1559" s="322"/>
      <c r="T1559" s="322"/>
      <c r="X1559"/>
      <c r="Y1559"/>
      <c r="AC1559"/>
    </row>
    <row r="1560" spans="19:29" x14ac:dyDescent="0.25">
      <c r="S1560" s="322"/>
      <c r="T1560" s="322"/>
      <c r="X1560"/>
      <c r="Y1560"/>
      <c r="AC1560"/>
    </row>
    <row r="1561" spans="19:29" x14ac:dyDescent="0.25">
      <c r="S1561" s="322"/>
      <c r="T1561" s="322"/>
      <c r="X1561"/>
      <c r="Y1561"/>
      <c r="AC1561"/>
    </row>
    <row r="1562" spans="19:29" x14ac:dyDescent="0.25">
      <c r="S1562" s="322"/>
      <c r="T1562" s="322"/>
      <c r="X1562"/>
      <c r="Y1562"/>
      <c r="AC1562"/>
    </row>
    <row r="1563" spans="19:29" x14ac:dyDescent="0.25">
      <c r="S1563" s="322"/>
      <c r="T1563" s="322"/>
      <c r="X1563"/>
      <c r="Y1563"/>
      <c r="AC1563"/>
    </row>
    <row r="1564" spans="19:29" x14ac:dyDescent="0.25">
      <c r="S1564" s="322"/>
      <c r="T1564" s="322"/>
      <c r="X1564"/>
      <c r="Y1564"/>
      <c r="AC1564"/>
    </row>
    <row r="1565" spans="19:29" x14ac:dyDescent="0.25">
      <c r="S1565" s="322"/>
      <c r="T1565" s="322"/>
      <c r="X1565"/>
      <c r="Y1565"/>
      <c r="AC1565"/>
    </row>
    <row r="1566" spans="19:29" x14ac:dyDescent="0.25">
      <c r="S1566" s="322"/>
      <c r="T1566" s="322"/>
      <c r="X1566"/>
      <c r="Y1566"/>
      <c r="AC1566"/>
    </row>
    <row r="1567" spans="19:29" x14ac:dyDescent="0.25">
      <c r="S1567" s="322"/>
      <c r="T1567" s="322"/>
      <c r="X1567"/>
      <c r="Y1567"/>
      <c r="AC1567"/>
    </row>
    <row r="1568" spans="19:29" x14ac:dyDescent="0.25">
      <c r="S1568" s="322"/>
      <c r="T1568" s="322"/>
      <c r="X1568"/>
      <c r="Y1568"/>
      <c r="AC1568"/>
    </row>
    <row r="1569" spans="19:29" x14ac:dyDescent="0.25">
      <c r="S1569" s="322"/>
      <c r="T1569" s="322"/>
      <c r="X1569"/>
      <c r="Y1569"/>
      <c r="AC1569"/>
    </row>
    <row r="1570" spans="19:29" x14ac:dyDescent="0.25">
      <c r="S1570" s="322"/>
      <c r="T1570" s="322"/>
      <c r="X1570"/>
      <c r="Y1570"/>
      <c r="AC1570"/>
    </row>
    <row r="1571" spans="19:29" x14ac:dyDescent="0.25">
      <c r="S1571" s="322"/>
      <c r="T1571" s="322"/>
      <c r="X1571"/>
      <c r="Y1571"/>
      <c r="AC1571"/>
    </row>
    <row r="1572" spans="19:29" x14ac:dyDescent="0.25">
      <c r="S1572" s="322"/>
      <c r="T1572" s="322"/>
      <c r="X1572"/>
      <c r="Y1572"/>
      <c r="AC1572"/>
    </row>
    <row r="1573" spans="19:29" x14ac:dyDescent="0.25">
      <c r="S1573" s="322"/>
      <c r="T1573" s="322"/>
      <c r="X1573"/>
      <c r="Y1573"/>
      <c r="AC1573"/>
    </row>
    <row r="1574" spans="19:29" x14ac:dyDescent="0.25">
      <c r="S1574" s="322"/>
      <c r="T1574" s="322"/>
      <c r="X1574"/>
      <c r="Y1574"/>
      <c r="AC1574"/>
    </row>
    <row r="1575" spans="19:29" x14ac:dyDescent="0.25">
      <c r="S1575" s="322"/>
      <c r="T1575" s="322"/>
      <c r="X1575"/>
      <c r="Y1575"/>
      <c r="AC1575"/>
    </row>
    <row r="1576" spans="19:29" x14ac:dyDescent="0.25">
      <c r="S1576" s="322"/>
      <c r="T1576" s="322"/>
      <c r="X1576"/>
      <c r="Y1576"/>
      <c r="AC1576"/>
    </row>
    <row r="1577" spans="19:29" x14ac:dyDescent="0.25">
      <c r="S1577" s="322"/>
      <c r="T1577" s="322"/>
      <c r="X1577"/>
      <c r="Y1577"/>
      <c r="AC1577"/>
    </row>
    <row r="1578" spans="19:29" x14ac:dyDescent="0.25">
      <c r="S1578" s="322"/>
      <c r="T1578" s="322"/>
      <c r="X1578"/>
      <c r="Y1578"/>
      <c r="AC1578"/>
    </row>
    <row r="1579" spans="19:29" x14ac:dyDescent="0.25">
      <c r="S1579" s="322"/>
      <c r="T1579" s="322"/>
      <c r="X1579"/>
      <c r="Y1579"/>
      <c r="AC1579"/>
    </row>
    <row r="1580" spans="19:29" x14ac:dyDescent="0.25">
      <c r="S1580" s="322"/>
      <c r="T1580" s="322"/>
      <c r="X1580"/>
      <c r="Y1580"/>
      <c r="AC1580"/>
    </row>
    <row r="1581" spans="19:29" x14ac:dyDescent="0.25">
      <c r="S1581" s="322"/>
      <c r="T1581" s="322"/>
      <c r="X1581"/>
      <c r="Y1581"/>
      <c r="AC1581"/>
    </row>
    <row r="1582" spans="19:29" x14ac:dyDescent="0.25">
      <c r="S1582" s="322"/>
      <c r="T1582" s="322"/>
      <c r="X1582"/>
      <c r="Y1582"/>
      <c r="AC1582"/>
    </row>
    <row r="1583" spans="19:29" x14ac:dyDescent="0.25">
      <c r="S1583" s="322"/>
      <c r="T1583" s="322"/>
      <c r="X1583"/>
      <c r="Y1583"/>
      <c r="AC1583"/>
    </row>
    <row r="1584" spans="19:29" x14ac:dyDescent="0.25">
      <c r="S1584" s="322"/>
      <c r="T1584" s="322"/>
      <c r="X1584"/>
      <c r="Y1584"/>
      <c r="AC1584"/>
    </row>
    <row r="1585" spans="19:29" x14ac:dyDescent="0.25">
      <c r="S1585" s="322"/>
      <c r="T1585" s="322"/>
      <c r="X1585"/>
      <c r="Y1585"/>
      <c r="AC1585"/>
    </row>
    <row r="1586" spans="19:29" x14ac:dyDescent="0.25">
      <c r="S1586" s="322"/>
      <c r="T1586" s="322"/>
      <c r="X1586"/>
      <c r="Y1586"/>
      <c r="AC1586"/>
    </row>
    <row r="1587" spans="19:29" x14ac:dyDescent="0.25">
      <c r="S1587" s="322"/>
      <c r="T1587" s="322"/>
      <c r="X1587"/>
      <c r="Y1587"/>
      <c r="AC1587"/>
    </row>
    <row r="1588" spans="19:29" x14ac:dyDescent="0.25">
      <c r="S1588" s="322"/>
      <c r="T1588" s="322"/>
      <c r="X1588"/>
      <c r="Y1588"/>
      <c r="AC1588"/>
    </row>
    <row r="1589" spans="19:29" x14ac:dyDescent="0.25">
      <c r="S1589" s="322"/>
      <c r="T1589" s="322"/>
      <c r="X1589"/>
      <c r="Y1589"/>
      <c r="AC1589"/>
    </row>
    <row r="1590" spans="19:29" x14ac:dyDescent="0.25">
      <c r="S1590" s="322"/>
      <c r="T1590" s="322"/>
      <c r="X1590"/>
      <c r="Y1590"/>
      <c r="AC1590"/>
    </row>
    <row r="1591" spans="19:29" x14ac:dyDescent="0.25">
      <c r="S1591" s="322"/>
      <c r="T1591" s="322"/>
      <c r="X1591"/>
      <c r="Y1591"/>
      <c r="AC1591"/>
    </row>
    <row r="1592" spans="19:29" x14ac:dyDescent="0.25">
      <c r="S1592" s="322"/>
      <c r="T1592" s="322"/>
      <c r="X1592"/>
      <c r="Y1592"/>
      <c r="AC1592"/>
    </row>
    <row r="1593" spans="19:29" x14ac:dyDescent="0.25">
      <c r="S1593" s="322"/>
      <c r="T1593" s="322"/>
      <c r="X1593"/>
      <c r="Y1593"/>
      <c r="AC1593"/>
    </row>
    <row r="1594" spans="19:29" x14ac:dyDescent="0.25">
      <c r="S1594" s="322"/>
      <c r="T1594" s="322"/>
      <c r="X1594"/>
      <c r="Y1594"/>
      <c r="AC1594"/>
    </row>
    <row r="1595" spans="19:29" x14ac:dyDescent="0.25">
      <c r="S1595" s="322"/>
      <c r="T1595" s="322"/>
      <c r="X1595"/>
      <c r="Y1595"/>
      <c r="AC1595"/>
    </row>
    <row r="1596" spans="19:29" x14ac:dyDescent="0.25">
      <c r="S1596" s="322"/>
      <c r="T1596" s="322"/>
      <c r="X1596"/>
      <c r="Y1596"/>
      <c r="AC1596"/>
    </row>
    <row r="1597" spans="19:29" x14ac:dyDescent="0.25">
      <c r="S1597" s="322"/>
      <c r="T1597" s="322"/>
      <c r="X1597"/>
      <c r="Y1597"/>
      <c r="AC1597"/>
    </row>
    <row r="1598" spans="19:29" x14ac:dyDescent="0.25">
      <c r="S1598" s="322"/>
      <c r="T1598" s="322"/>
      <c r="X1598"/>
      <c r="Y1598"/>
      <c r="AC1598"/>
    </row>
    <row r="1599" spans="19:29" x14ac:dyDescent="0.25">
      <c r="S1599" s="322"/>
      <c r="T1599" s="322"/>
      <c r="X1599"/>
      <c r="Y1599"/>
      <c r="AC1599"/>
    </row>
    <row r="1600" spans="19:29" x14ac:dyDescent="0.25">
      <c r="S1600" s="322"/>
      <c r="T1600" s="322"/>
      <c r="X1600"/>
      <c r="Y1600"/>
      <c r="AC1600"/>
    </row>
    <row r="1601" spans="19:29" x14ac:dyDescent="0.25">
      <c r="S1601" s="322"/>
      <c r="T1601" s="322"/>
      <c r="X1601"/>
      <c r="Y1601"/>
      <c r="AC1601"/>
    </row>
    <row r="1602" spans="19:29" x14ac:dyDescent="0.25">
      <c r="S1602" s="322"/>
      <c r="T1602" s="322"/>
      <c r="X1602"/>
      <c r="Y1602"/>
      <c r="AC1602"/>
    </row>
    <row r="1603" spans="19:29" x14ac:dyDescent="0.25">
      <c r="S1603" s="322"/>
      <c r="T1603" s="322"/>
      <c r="X1603"/>
      <c r="Y1603"/>
      <c r="AC1603"/>
    </row>
    <row r="1604" spans="19:29" x14ac:dyDescent="0.25">
      <c r="S1604" s="322"/>
      <c r="T1604" s="322"/>
      <c r="X1604"/>
      <c r="Y1604"/>
      <c r="AC1604"/>
    </row>
    <row r="1605" spans="19:29" x14ac:dyDescent="0.25">
      <c r="S1605" s="322"/>
      <c r="T1605" s="322"/>
      <c r="X1605"/>
      <c r="Y1605"/>
      <c r="AC1605"/>
    </row>
    <row r="1606" spans="19:29" x14ac:dyDescent="0.25">
      <c r="S1606" s="322"/>
      <c r="T1606" s="322"/>
      <c r="X1606"/>
      <c r="Y1606"/>
      <c r="AC1606"/>
    </row>
    <row r="1607" spans="19:29" x14ac:dyDescent="0.25">
      <c r="S1607" s="322"/>
      <c r="T1607" s="322"/>
      <c r="X1607"/>
      <c r="Y1607"/>
      <c r="AC1607"/>
    </row>
    <row r="1608" spans="19:29" x14ac:dyDescent="0.25">
      <c r="S1608" s="322"/>
      <c r="T1608" s="322"/>
      <c r="X1608"/>
      <c r="Y1608"/>
      <c r="AC1608"/>
    </row>
    <row r="1609" spans="19:29" x14ac:dyDescent="0.25">
      <c r="S1609" s="322"/>
      <c r="T1609" s="322"/>
      <c r="X1609"/>
      <c r="Y1609"/>
      <c r="AC1609"/>
    </row>
    <row r="1610" spans="19:29" x14ac:dyDescent="0.25">
      <c r="S1610" s="322"/>
      <c r="T1610" s="322"/>
      <c r="X1610"/>
      <c r="Y1610"/>
      <c r="AC1610"/>
    </row>
    <row r="1611" spans="19:29" x14ac:dyDescent="0.25">
      <c r="S1611" s="322"/>
      <c r="T1611" s="322"/>
      <c r="X1611"/>
      <c r="Y1611"/>
      <c r="AC1611"/>
    </row>
    <row r="1612" spans="19:29" x14ac:dyDescent="0.25">
      <c r="S1612" s="322"/>
      <c r="T1612" s="322"/>
      <c r="X1612"/>
      <c r="Y1612"/>
      <c r="AC1612"/>
    </row>
    <row r="1613" spans="19:29" x14ac:dyDescent="0.25">
      <c r="S1613" s="322"/>
      <c r="T1613" s="322"/>
      <c r="X1613"/>
      <c r="Y1613"/>
      <c r="AC1613"/>
    </row>
    <row r="1614" spans="19:29" x14ac:dyDescent="0.25">
      <c r="S1614" s="322"/>
      <c r="T1614" s="322"/>
      <c r="X1614"/>
      <c r="Y1614"/>
      <c r="AC1614"/>
    </row>
    <row r="1615" spans="19:29" x14ac:dyDescent="0.25">
      <c r="S1615" s="322"/>
      <c r="T1615" s="322"/>
      <c r="X1615"/>
      <c r="Y1615"/>
      <c r="AC1615"/>
    </row>
    <row r="1616" spans="19:29" x14ac:dyDescent="0.25">
      <c r="S1616" s="322"/>
      <c r="T1616" s="322"/>
      <c r="X1616"/>
      <c r="Y1616"/>
      <c r="AC1616"/>
    </row>
    <row r="1617" spans="19:29" x14ac:dyDescent="0.25">
      <c r="S1617" s="322"/>
      <c r="T1617" s="322"/>
      <c r="X1617"/>
      <c r="Y1617"/>
      <c r="AC1617"/>
    </row>
    <row r="1618" spans="19:29" x14ac:dyDescent="0.25">
      <c r="S1618" s="322"/>
      <c r="T1618" s="322"/>
      <c r="X1618"/>
      <c r="Y1618"/>
      <c r="AC1618"/>
    </row>
    <row r="1619" spans="19:29" x14ac:dyDescent="0.25">
      <c r="S1619" s="322"/>
      <c r="T1619" s="322"/>
      <c r="X1619"/>
      <c r="Y1619"/>
      <c r="AC1619"/>
    </row>
    <row r="1620" spans="19:29" x14ac:dyDescent="0.25">
      <c r="S1620" s="322"/>
      <c r="T1620" s="322"/>
      <c r="X1620"/>
      <c r="Y1620"/>
      <c r="AC1620"/>
    </row>
    <row r="1621" spans="19:29" x14ac:dyDescent="0.25">
      <c r="S1621" s="322"/>
      <c r="T1621" s="322"/>
      <c r="X1621"/>
      <c r="Y1621"/>
      <c r="AC1621"/>
    </row>
    <row r="1622" spans="19:29" x14ac:dyDescent="0.25">
      <c r="S1622" s="322"/>
      <c r="T1622" s="322"/>
      <c r="X1622"/>
      <c r="Y1622"/>
      <c r="AC1622"/>
    </row>
    <row r="1623" spans="19:29" x14ac:dyDescent="0.25">
      <c r="S1623" s="322"/>
      <c r="T1623" s="322"/>
      <c r="X1623"/>
      <c r="Y1623"/>
      <c r="AC1623"/>
    </row>
    <row r="1624" spans="19:29" x14ac:dyDescent="0.25">
      <c r="S1624" s="322"/>
      <c r="T1624" s="322"/>
      <c r="X1624"/>
      <c r="Y1624"/>
      <c r="AC1624"/>
    </row>
    <row r="1625" spans="19:29" x14ac:dyDescent="0.25">
      <c r="S1625" s="322"/>
      <c r="T1625" s="322"/>
      <c r="X1625"/>
      <c r="Y1625"/>
      <c r="AC1625"/>
    </row>
    <row r="1626" spans="19:29" x14ac:dyDescent="0.25">
      <c r="S1626" s="322"/>
      <c r="T1626" s="322"/>
      <c r="X1626"/>
      <c r="Y1626"/>
      <c r="AC1626"/>
    </row>
    <row r="1627" spans="19:29" x14ac:dyDescent="0.25">
      <c r="S1627" s="322"/>
      <c r="T1627" s="322"/>
      <c r="X1627"/>
      <c r="Y1627"/>
      <c r="AC1627"/>
    </row>
    <row r="1628" spans="19:29" x14ac:dyDescent="0.25">
      <c r="S1628" s="322"/>
      <c r="T1628" s="322"/>
      <c r="X1628"/>
      <c r="Y1628"/>
      <c r="AC1628"/>
    </row>
    <row r="1629" spans="19:29" x14ac:dyDescent="0.25">
      <c r="S1629" s="322"/>
      <c r="T1629" s="322"/>
      <c r="X1629"/>
      <c r="Y1629"/>
      <c r="AC1629"/>
    </row>
    <row r="1630" spans="19:29" x14ac:dyDescent="0.25">
      <c r="S1630" s="322"/>
      <c r="T1630" s="322"/>
      <c r="X1630"/>
      <c r="Y1630"/>
      <c r="AC1630"/>
    </row>
    <row r="1631" spans="19:29" x14ac:dyDescent="0.25">
      <c r="S1631" s="322"/>
      <c r="T1631" s="322"/>
      <c r="X1631"/>
      <c r="Y1631"/>
      <c r="AC1631"/>
    </row>
    <row r="1632" spans="19:29" x14ac:dyDescent="0.25">
      <c r="S1632" s="322"/>
      <c r="T1632" s="322"/>
      <c r="X1632"/>
      <c r="Y1632"/>
      <c r="AC1632"/>
    </row>
  </sheetData>
  <sheetProtection formatCells="0" sort="0"/>
  <pageMargins left="0.7" right="0.7" top="0.75" bottom="0.75" header="0.3" footer="0.3"/>
  <pageSetup scale="52" orientation="portrait" r:id="rId7"/>
  <colBreaks count="1" manualBreakCount="1">
    <brk id="11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39</vt:i4>
      </vt:variant>
    </vt:vector>
  </HeadingPairs>
  <TitlesOfParts>
    <vt:vector size="50" baseType="lpstr">
      <vt:lpstr>Menu</vt:lpstr>
      <vt:lpstr>Customers</vt:lpstr>
      <vt:lpstr>Master_Data</vt:lpstr>
      <vt:lpstr>Planning</vt:lpstr>
      <vt:lpstr>Purchase_Orders</vt:lpstr>
      <vt:lpstr>Sales_Orders</vt:lpstr>
      <vt:lpstr>Delivery</vt:lpstr>
      <vt:lpstr>Product_Report</vt:lpstr>
      <vt:lpstr>Charts_Reports</vt:lpstr>
      <vt:lpstr>Calculations</vt:lpstr>
      <vt:lpstr>ToU</vt:lpstr>
      <vt:lpstr>ABC</vt:lpstr>
      <vt:lpstr>CategoryList</vt:lpstr>
      <vt:lpstr>Charts_Clear</vt:lpstr>
      <vt:lpstr>Charts_Def</vt:lpstr>
      <vt:lpstr>ClearAll_Customer</vt:lpstr>
      <vt:lpstr>ClearAll_Delivery1</vt:lpstr>
      <vt:lpstr>ClearAll_Delivery2</vt:lpstr>
      <vt:lpstr>ClearAll_MasterData</vt:lpstr>
      <vt:lpstr>Customers!Company_Data</vt:lpstr>
      <vt:lpstr>Calculations!Criteria</vt:lpstr>
      <vt:lpstr>Delivery!Criteria</vt:lpstr>
      <vt:lpstr>Customer_Area</vt:lpstr>
      <vt:lpstr>EditSO_DISC</vt:lpstr>
      <vt:lpstr>EditSO_PD</vt:lpstr>
      <vt:lpstr>EditSO_QTY</vt:lpstr>
      <vt:lpstr>Calculations!Extract</vt:lpstr>
      <vt:lpstr>Delivery!Extract</vt:lpstr>
      <vt:lpstr>Sales_Orders!Extract</vt:lpstr>
      <vt:lpstr>Forecast_Fields</vt:lpstr>
      <vt:lpstr>Forecast_Month</vt:lpstr>
      <vt:lpstr>MasterData</vt:lpstr>
      <vt:lpstr>Customers!NewCustomerData</vt:lpstr>
      <vt:lpstr>NewProductData</vt:lpstr>
      <vt:lpstr>pdfPrint</vt:lpstr>
      <vt:lpstr>Planning_Area</vt:lpstr>
      <vt:lpstr>PO_Clear</vt:lpstr>
      <vt:lpstr>Charts_Reports!Print_Area</vt:lpstr>
      <vt:lpstr>Delivery!Print_Area</vt:lpstr>
      <vt:lpstr>Menu!Print_Area</vt:lpstr>
      <vt:lpstr>Product_Report!Print_Area</vt:lpstr>
      <vt:lpstr>ToU!Print_Area</vt:lpstr>
      <vt:lpstr>Product_Fields</vt:lpstr>
      <vt:lpstr>Report_Area</vt:lpstr>
      <vt:lpstr>Sales_Clear</vt:lpstr>
      <vt:lpstr>SO_Area</vt:lpstr>
      <vt:lpstr>SO_Area6</vt:lpstr>
      <vt:lpstr>SO_Area7</vt:lpstr>
      <vt:lpstr>SO_Data</vt:lpstr>
      <vt:lpstr>SO_Sortit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2022-07-01T09:11:53Z</cp:lastPrinted>
  <dcterms:created xsi:type="dcterms:W3CDTF">2019-02-21T19:40:28Z</dcterms:created>
  <dcterms:modified xsi:type="dcterms:W3CDTF">2022-07-04T06:50:47Z</dcterms:modified>
  <dc:title>Order Planning V2 Template</dc:title>
  <dc:subject>Order Planning V2</dc:subject>
  <dc:description>Order Planning V2 template by Master Productivity Kit — masterproductivitykit.com</dc:description>
  <cp:keywords>Master Productivity Kit, Excel template, Google Sheets template</cp:keywords>
  <cp:category>Business Template</cp:category>
</cp:coreProperties>
</file>